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sheet8.xml" ContentType="application/vnd.openxmlformats-officedocument.spreadsheetml.worksheet+xml"/>
  <Override PartName="/xl/externalLinks/_rels/externalLink1.xml.rels" ContentType="application/vnd.openxmlformats-package.relationships+xml"/>
  <Override PartName="/xl/externalLinks/_rels/externalLink2.xml.rels" ContentType="application/vnd.openxmlformats-package.relationships+xml"/>
  <Override PartName="/xl/externalLinks/_rels/externalLink3.xml.rels" ContentType="application/vnd.openxmlformats-package.relationship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media/image1.png" ContentType="image/png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drawing2.xml" ContentType="application/vnd.openxmlformats-officedocument.drawing+xml"/>
  <Override PartName="/xl/drawings/vmlDrawing3.vml" ContentType="application/vnd.openxmlformats-officedocument.vmlDrawing"/>
  <Override PartName="/xl/drawings/vmlDrawing4.vml" ContentType="application/vnd.openxmlformats-officedocument.vmlDrawing"/>
  <Override PartName="/xl/drawings/vmlDrawing5.vml" ContentType="application/vnd.openxmlformats-officedocument.vmlDrawing"/>
  <Override PartName="/xl/drawings/vmlDrawing6.vml" ContentType="application/vnd.openxmlformats-officedocument.vmlDrawing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vmlDrawing7.vml" ContentType="application/vnd.openxmlformats-officedocument.vmlDrawing"/>
  <Override PartName="/xl/comments2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INFO" sheetId="1" state="visible" r:id="rId2"/>
    <sheet name="Soveria Simeri" sheetId="2" state="visible" r:id="rId3"/>
    <sheet name="Sersale" sheetId="3" state="visible" r:id="rId4"/>
    <sheet name="Cropani" sheetId="4" state="visible" r:id="rId5"/>
    <sheet name="Sellia Marina" sheetId="5" state="visible" r:id="rId6"/>
    <sheet name="Belcastro" sheetId="6" state="visible" r:id="rId7"/>
    <sheet name="Botricello" sheetId="7" state="visible" r:id="rId8"/>
    <sheet name="Tab. riassuntiva" sheetId="8" state="visible" r:id="rId9"/>
  </sheets>
  <externalReferences>
    <externalReference r:id="rId10"/>
    <externalReference r:id="rId11"/>
    <externalReference r:id="rId12"/>
  </externalReferences>
  <definedNames>
    <definedName function="false" hidden="false" localSheetId="1" name="_ftnref1" vbProcedure="false">'soveria simeri'!#ref!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N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Y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N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Y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J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U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F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Q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22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29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36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44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N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N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N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N22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N29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N36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N44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Y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Y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Y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Y22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Y29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Y36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Y44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J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J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J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J22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J29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J36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J44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U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U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U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U22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U29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U36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U44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F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F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F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F22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F29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F36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F44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Q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Q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Q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Q22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Q29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Q36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Q44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B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B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B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B22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B29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B36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B44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M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M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M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M22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M29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M36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M44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22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29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36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44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515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N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N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N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N22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N29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N36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N44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N515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Y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Y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Y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Y22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Y29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Y36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Y44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Y515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J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J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J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J22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J29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J36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J44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U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U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U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U22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U29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U36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U44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F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F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F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F22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F29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F36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F44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Q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Q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Q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Q22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Q29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Q36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Q44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B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B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B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B22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B29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B36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B44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M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M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M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M22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M29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M36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M44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N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Y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J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U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F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Q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22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N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N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N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Y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Y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Y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J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J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J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U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U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AU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F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F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F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Q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Q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BQ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B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B7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  <comment ref="CB1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densità non ingombranti
</t>
        </r>
      </text>
    </comment>
  </commentList>
</comments>
</file>

<file path=xl/comments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3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Sara Mattei:
</t>
        </r>
        <r>
          <rPr>
            <sz val="9"/>
            <color rgb="FF000000"/>
            <rFont val="Tahoma"/>
            <family val="2"/>
            <charset val="1"/>
          </rPr>
          <t xml:space="preserve">Sersale</t>
        </r>
      </text>
    </comment>
  </commentList>
</comments>
</file>

<file path=xl/sharedStrings.xml><?xml version="1.0" encoding="utf-8"?>
<sst xmlns="http://schemas.openxmlformats.org/spreadsheetml/2006/main" count="28190" uniqueCount="612">
  <si>
    <t xml:space="preserve">https://www.cdcraee.it/wp-content/uploads/2021/08/RAEE_FRIGORIFERI.pdf</t>
  </si>
  <si>
    <t xml:space="preserve">Tipologia</t>
  </si>
  <si>
    <t xml:space="preserve">tracce</t>
  </si>
  <si>
    <t xml:space="preserve">resti di materiali abbandonati</t>
  </si>
  <si>
    <t xml:space="preserve">molto piccolo</t>
  </si>
  <si>
    <t xml:space="preserve">uno&lt;due elementi di piccole dimensioni o parte molto ristretta con materiali abbandonati</t>
  </si>
  <si>
    <t xml:space="preserve">piccolo</t>
  </si>
  <si>
    <t xml:space="preserve">oggetti abbandonati in piccole quantità </t>
  </si>
  <si>
    <t xml:space="preserve">medio</t>
  </si>
  <si>
    <t xml:space="preserve">consistente mucchio o un area maggione di 2mq</t>
  </si>
  <si>
    <t xml:space="preserve">grande</t>
  </si>
  <si>
    <t xml:space="preserve">grande mucchio o distesa</t>
  </si>
  <si>
    <t xml:space="preserve">Steel</t>
  </si>
  <si>
    <t xml:space="preserve">AL</t>
  </si>
  <si>
    <t xml:space="preserve">PL</t>
  </si>
  <si>
    <t xml:space="preserve">Plastic</t>
  </si>
  <si>
    <t xml:space="preserve">Glass</t>
  </si>
  <si>
    <t xml:space="preserve">Metals</t>
  </si>
  <si>
    <t xml:space="preserve">Wood</t>
  </si>
  <si>
    <t xml:space="preserve">Paper</t>
  </si>
  <si>
    <t xml:space="preserve">Televisore</t>
  </si>
  <si>
    <t xml:space="preserve">vetro</t>
  </si>
  <si>
    <t xml:space="preserve">steel</t>
  </si>
  <si>
    <t xml:space="preserve">SITO O67</t>
  </si>
  <si>
    <t xml:space="preserve">SITO O68</t>
  </si>
  <si>
    <t xml:space="preserve">SITO O68_bis</t>
  </si>
  <si>
    <t xml:space="preserve">Comune</t>
  </si>
  <si>
    <t xml:space="preserve">Soveria Simeri</t>
  </si>
  <si>
    <t xml:space="preserve">altezza cumulo</t>
  </si>
  <si>
    <t xml:space="preserve">cm</t>
  </si>
  <si>
    <t xml:space="preserve">Peso ingombranti</t>
  </si>
  <si>
    <t xml:space="preserve">Material</t>
  </si>
  <si>
    <t xml:space="preserve">Objects</t>
  </si>
  <si>
    <t xml:space="preserve">Dettagli</t>
  </si>
  <si>
    <t xml:space="preserve">Nome</t>
  </si>
  <si>
    <t xml:space="preserve">O67</t>
  </si>
  <si>
    <t xml:space="preserve">combustione</t>
  </si>
  <si>
    <t xml:space="preserve">no</t>
  </si>
  <si>
    <t xml:space="preserve">Area</t>
  </si>
  <si>
    <t xml:space="preserve">O68</t>
  </si>
  <si>
    <t xml:space="preserve">O68_bis</t>
  </si>
  <si>
    <t xml:space="preserve">dubbia</t>
  </si>
  <si>
    <t xml:space="preserve">Volume ingombranti</t>
  </si>
  <si>
    <t xml:space="preserve">bonifica</t>
  </si>
  <si>
    <t xml:space="preserve">substrato</t>
  </si>
  <si>
    <t xml:space="preserve">suolo</t>
  </si>
  <si>
    <t xml:space="preserve">Volume</t>
  </si>
  <si>
    <t xml:space="preserve">si-no</t>
  </si>
  <si>
    <t xml:space="preserve">battistrada</t>
  </si>
  <si>
    <t xml:space="preserve">GL</t>
  </si>
  <si>
    <t xml:space="preserve">Rifiuto</t>
  </si>
  <si>
    <t xml:space="preserve">% vol</t>
  </si>
  <si>
    <t xml:space="preserve">numero</t>
  </si>
  <si>
    <t xml:space="preserve">tipologia</t>
  </si>
  <si>
    <t xml:space="preserve">materiale</t>
  </si>
  <si>
    <t xml:space="preserve">densità</t>
  </si>
  <si>
    <t xml:space="preserve">Peso</t>
  </si>
  <si>
    <t xml:space="preserve">M</t>
  </si>
  <si>
    <t xml:space="preserve">Ingombranti</t>
  </si>
  <si>
    <t xml:space="preserve">lavatrice</t>
  </si>
  <si>
    <t xml:space="preserve">W</t>
  </si>
  <si>
    <t xml:space="preserve">PA</t>
  </si>
  <si>
    <t xml:space="preserve">T</t>
  </si>
  <si>
    <t xml:space="preserve">volume</t>
  </si>
  <si>
    <t xml:space="preserve">frigorifero</t>
  </si>
  <si>
    <t xml:space="preserve">In</t>
  </si>
  <si>
    <t xml:space="preserve">forno</t>
  </si>
  <si>
    <t xml:space="preserve">televisore</t>
  </si>
  <si>
    <t xml:space="preserve">scaldabagno</t>
  </si>
  <si>
    <t xml:space="preserve">mobile</t>
  </si>
  <si>
    <t xml:space="preserve">secchio</t>
  </si>
  <si>
    <t xml:space="preserve">sedie</t>
  </si>
  <si>
    <t xml:space="preserve">materasso</t>
  </si>
  <si>
    <t xml:space="preserve">brandina</t>
  </si>
  <si>
    <t xml:space="preserve">divano</t>
  </si>
  <si>
    <t xml:space="preserve">Scatoloni</t>
  </si>
  <si>
    <t xml:space="preserve">cartone</t>
  </si>
  <si>
    <t xml:space="preserve">Buste visibili</t>
  </si>
  <si>
    <t xml:space="preserve">Organic f</t>
  </si>
  <si>
    <t xml:space="preserve">Texile</t>
  </si>
  <si>
    <t xml:space="preserve">wood</t>
  </si>
  <si>
    <t xml:space="preserve">Buste non visibili, rifiuto domestico</t>
  </si>
  <si>
    <t xml:space="preserve">C&amp;D</t>
  </si>
  <si>
    <t xml:space="preserve">terra</t>
  </si>
  <si>
    <t xml:space="preserve">calcinaccio</t>
  </si>
  <si>
    <t xml:space="preserve">sanitari</t>
  </si>
  <si>
    <t xml:space="preserve">tubi</t>
  </si>
  <si>
    <t xml:space="preserve">PVC/PL</t>
  </si>
  <si>
    <t xml:space="preserve">guaina</t>
  </si>
  <si>
    <t xml:space="preserve">lamiere</t>
  </si>
  <si>
    <t xml:space="preserve">eternit</t>
  </si>
  <si>
    <t xml:space="preserve">stradale</t>
  </si>
  <si>
    <t xml:space="preserve">bottiglie 1</t>
  </si>
  <si>
    <t xml:space="preserve">bottiglie 2</t>
  </si>
  <si>
    <t xml:space="preserve">lattine</t>
  </si>
  <si>
    <t xml:space="preserve">cartacce</t>
  </si>
  <si>
    <t xml:space="preserve">sfalci</t>
  </si>
  <si>
    <t xml:space="preserve">Of</t>
  </si>
  <si>
    <t xml:space="preserve">resti bruciati</t>
  </si>
  <si>
    <t xml:space="preserve">Composizione totale</t>
  </si>
  <si>
    <t xml:space="preserve">Elementi riconoscibili</t>
  </si>
  <si>
    <t xml:space="preserve">Al</t>
  </si>
  <si>
    <t xml:space="preserve">buste</t>
  </si>
  <si>
    <t xml:space="preserve">OF</t>
  </si>
  <si>
    <t xml:space="preserve">Entità</t>
  </si>
  <si>
    <t xml:space="preserve">peso in ingombranti [kg]</t>
  </si>
  <si>
    <t xml:space="preserve">densità specifica Noing [kg/m3 NIng]</t>
  </si>
  <si>
    <t xml:space="preserve">SITO O30</t>
  </si>
  <si>
    <t xml:space="preserve">SITO O108_bis</t>
  </si>
  <si>
    <t xml:space="preserve">SITO O147</t>
  </si>
  <si>
    <t xml:space="preserve">SITO O148</t>
  </si>
  <si>
    <t xml:space="preserve">SITO O149</t>
  </si>
  <si>
    <t xml:space="preserve">SITO O150</t>
  </si>
  <si>
    <t xml:space="preserve">SITO O151</t>
  </si>
  <si>
    <t xml:space="preserve">Sersale</t>
  </si>
  <si>
    <t xml:space="preserve">O30</t>
  </si>
  <si>
    <t xml:space="preserve">O108_bis</t>
  </si>
  <si>
    <t xml:space="preserve">O147</t>
  </si>
  <si>
    <t xml:space="preserve">O148</t>
  </si>
  <si>
    <t xml:space="preserve">O149</t>
  </si>
  <si>
    <t xml:space="preserve">O150</t>
  </si>
  <si>
    <t xml:space="preserve">O151</t>
  </si>
  <si>
    <t xml:space="preserve">SITO O2</t>
  </si>
  <si>
    <t xml:space="preserve">SITO O3</t>
  </si>
  <si>
    <t xml:space="preserve">SITO O4</t>
  </si>
  <si>
    <t xml:space="preserve">SITO O5</t>
  </si>
  <si>
    <t xml:space="preserve">SITO O6</t>
  </si>
  <si>
    <t xml:space="preserve">SITO O7</t>
  </si>
  <si>
    <t xml:space="preserve">SITO O8</t>
  </si>
  <si>
    <t xml:space="preserve">SITO O9</t>
  </si>
  <si>
    <t xml:space="preserve">SITO O10</t>
  </si>
  <si>
    <t xml:space="preserve">Cropani</t>
  </si>
  <si>
    <t xml:space="preserve">O2</t>
  </si>
  <si>
    <t xml:space="preserve">O3</t>
  </si>
  <si>
    <t xml:space="preserve">O4</t>
  </si>
  <si>
    <t xml:space="preserve">O5</t>
  </si>
  <si>
    <t xml:space="preserve">O6</t>
  </si>
  <si>
    <t xml:space="preserve">O7</t>
  </si>
  <si>
    <t xml:space="preserve">O8</t>
  </si>
  <si>
    <t xml:space="preserve">O9</t>
  </si>
  <si>
    <t xml:space="preserve">si</t>
  </si>
  <si>
    <t xml:space="preserve">O10</t>
  </si>
  <si>
    <t xml:space="preserve">cementato</t>
  </si>
  <si>
    <t xml:space="preserve">SITO O12_a</t>
  </si>
  <si>
    <t xml:space="preserve">SITO O12_b</t>
  </si>
  <si>
    <t xml:space="preserve">SITO O13_a</t>
  </si>
  <si>
    <t xml:space="preserve">SITO O13_b</t>
  </si>
  <si>
    <t xml:space="preserve">SITO 14</t>
  </si>
  <si>
    <t xml:space="preserve">SITO 15</t>
  </si>
  <si>
    <t xml:space="preserve">SITO 16</t>
  </si>
  <si>
    <t xml:space="preserve">SITO 17</t>
  </si>
  <si>
    <t xml:space="preserve">SITO 18</t>
  </si>
  <si>
    <t xml:space="preserve">O12_a</t>
  </si>
  <si>
    <t xml:space="preserve">O12_b</t>
  </si>
  <si>
    <t xml:space="preserve">O13_a</t>
  </si>
  <si>
    <t xml:space="preserve">O13_b</t>
  </si>
  <si>
    <t xml:space="preserve">O14</t>
  </si>
  <si>
    <t xml:space="preserve">O15</t>
  </si>
  <si>
    <t xml:space="preserve">O16</t>
  </si>
  <si>
    <t xml:space="preserve">O17</t>
  </si>
  <si>
    <t xml:space="preserve">O18</t>
  </si>
  <si>
    <t xml:space="preserve">stradal</t>
  </si>
  <si>
    <t xml:space="preserve">SITO 19</t>
  </si>
  <si>
    <t xml:space="preserve">SITO 20_a</t>
  </si>
  <si>
    <t xml:space="preserve">SITO O20_b</t>
  </si>
  <si>
    <t xml:space="preserve">SITO O20_c</t>
  </si>
  <si>
    <t xml:space="preserve">SITO O21</t>
  </si>
  <si>
    <t xml:space="preserve">SITO O22</t>
  </si>
  <si>
    <t xml:space="preserve">SITO O23</t>
  </si>
  <si>
    <t xml:space="preserve">SITO O24</t>
  </si>
  <si>
    <t xml:space="preserve">SITO O25</t>
  </si>
  <si>
    <t xml:space="preserve">??</t>
  </si>
  <si>
    <t xml:space="preserve">O19</t>
  </si>
  <si>
    <t xml:space="preserve">O20_a</t>
  </si>
  <si>
    <t xml:space="preserve">O20_b</t>
  </si>
  <si>
    <t xml:space="preserve">O20_c</t>
  </si>
  <si>
    <t xml:space="preserve">O21</t>
  </si>
  <si>
    <t xml:space="preserve">O22</t>
  </si>
  <si>
    <t xml:space="preserve">O23</t>
  </si>
  <si>
    <t xml:space="preserve">O24</t>
  </si>
  <si>
    <t xml:space="preserve">O25</t>
  </si>
  <si>
    <t xml:space="preserve">srtadale</t>
  </si>
  <si>
    <t xml:space="preserve">SITO O26</t>
  </si>
  <si>
    <t xml:space="preserve">SITO O28</t>
  </si>
  <si>
    <t xml:space="preserve">SITO O105</t>
  </si>
  <si>
    <t xml:space="preserve">SITO O106</t>
  </si>
  <si>
    <t xml:space="preserve">SITO O107</t>
  </si>
  <si>
    <t xml:space="preserve">SITO O119</t>
  </si>
  <si>
    <t xml:space="preserve">SITO O120</t>
  </si>
  <si>
    <t xml:space="preserve">SITO O121</t>
  </si>
  <si>
    <t xml:space="preserve">SITO 122</t>
  </si>
  <si>
    <t xml:space="preserve">O26</t>
  </si>
  <si>
    <t xml:space="preserve">O28</t>
  </si>
  <si>
    <t xml:space="preserve">O105</t>
  </si>
  <si>
    <t xml:space="preserve">O106</t>
  </si>
  <si>
    <t xml:space="preserve">O107</t>
  </si>
  <si>
    <t xml:space="preserve">O119</t>
  </si>
  <si>
    <t xml:space="preserve">O120</t>
  </si>
  <si>
    <t xml:space="preserve">O121</t>
  </si>
  <si>
    <t xml:space="preserve">O122</t>
  </si>
  <si>
    <t xml:space="preserve">sabbia</t>
  </si>
  <si>
    <t xml:space="preserve">stradale-suolo</t>
  </si>
  <si>
    <t xml:space="preserve">SITO O123</t>
  </si>
  <si>
    <t xml:space="preserve">SITO O124_a</t>
  </si>
  <si>
    <t xml:space="preserve">SITO O124_b</t>
  </si>
  <si>
    <t xml:space="preserve">SITO O125</t>
  </si>
  <si>
    <t xml:space="preserve">SITO O126</t>
  </si>
  <si>
    <t xml:space="preserve">SITO O127</t>
  </si>
  <si>
    <t xml:space="preserve">SITO O128</t>
  </si>
  <si>
    <t xml:space="preserve">SITO O129</t>
  </si>
  <si>
    <t xml:space="preserve">SITO O130</t>
  </si>
  <si>
    <t xml:space="preserve">O123</t>
  </si>
  <si>
    <t xml:space="preserve">O124_a</t>
  </si>
  <si>
    <t xml:space="preserve">O124_b</t>
  </si>
  <si>
    <t xml:space="preserve">O125</t>
  </si>
  <si>
    <t xml:space="preserve">O126</t>
  </si>
  <si>
    <t xml:space="preserve">O127</t>
  </si>
  <si>
    <t xml:space="preserve">O128</t>
  </si>
  <si>
    <t xml:space="preserve">O129</t>
  </si>
  <si>
    <t xml:space="preserve">O130</t>
  </si>
  <si>
    <t xml:space="preserve">stradae</t>
  </si>
  <si>
    <t xml:space="preserve">semistradale</t>
  </si>
  <si>
    <t xml:space="preserve">SITO O131</t>
  </si>
  <si>
    <t xml:space="preserve">SITO O132</t>
  </si>
  <si>
    <t xml:space="preserve">SITO O133</t>
  </si>
  <si>
    <t xml:space="preserve">SITO O134</t>
  </si>
  <si>
    <t xml:space="preserve">SITO O135</t>
  </si>
  <si>
    <t xml:space="preserve">SITO O136</t>
  </si>
  <si>
    <t xml:space="preserve">SITO O137</t>
  </si>
  <si>
    <t xml:space="preserve">SITO O138</t>
  </si>
  <si>
    <t xml:space="preserve">SITO O139</t>
  </si>
  <si>
    <t xml:space="preserve">O131</t>
  </si>
  <si>
    <t xml:space="preserve">O132</t>
  </si>
  <si>
    <t xml:space="preserve">O133</t>
  </si>
  <si>
    <t xml:space="preserve">O134</t>
  </si>
  <si>
    <t xml:space="preserve">O135</t>
  </si>
  <si>
    <t xml:space="preserve">O136</t>
  </si>
  <si>
    <t xml:space="preserve">O137</t>
  </si>
  <si>
    <t xml:space="preserve">O138</t>
  </si>
  <si>
    <t xml:space="preserve">O139</t>
  </si>
  <si>
    <t xml:space="preserve">soulo</t>
  </si>
  <si>
    <t xml:space="preserve">SITO O140</t>
  </si>
  <si>
    <t xml:space="preserve">SITO O141</t>
  </si>
  <si>
    <t xml:space="preserve">SITO 142</t>
  </si>
  <si>
    <t xml:space="preserve">SITO O143</t>
  </si>
  <si>
    <t xml:space="preserve">SITO O144</t>
  </si>
  <si>
    <t xml:space="preserve">SITO O145</t>
  </si>
  <si>
    <t xml:space="preserve">SITO O146</t>
  </si>
  <si>
    <t xml:space="preserve">SITO O152</t>
  </si>
  <si>
    <t xml:space="preserve">SITO O11</t>
  </si>
  <si>
    <t xml:space="preserve">O140</t>
  </si>
  <si>
    <t xml:space="preserve">O141</t>
  </si>
  <si>
    <t xml:space="preserve">O142</t>
  </si>
  <si>
    <t xml:space="preserve">O143</t>
  </si>
  <si>
    <t xml:space="preserve">O144</t>
  </si>
  <si>
    <t xml:space="preserve">O145</t>
  </si>
  <si>
    <t xml:space="preserve">O146</t>
  </si>
  <si>
    <t xml:space="preserve">O152</t>
  </si>
  <si>
    <t xml:space="preserve">O11</t>
  </si>
  <si>
    <t xml:space="preserve">suolo/stradale</t>
  </si>
  <si>
    <t xml:space="preserve">bordostrada</t>
  </si>
  <si>
    <t xml:space="preserve">Volume no bulky</t>
  </si>
  <si>
    <t xml:space="preserve">SITO O27</t>
  </si>
  <si>
    <t xml:space="preserve">SITO O29</t>
  </si>
  <si>
    <t xml:space="preserve">SITO O31</t>
  </si>
  <si>
    <t xml:space="preserve">SITO O32</t>
  </si>
  <si>
    <t xml:space="preserve">SITO O33</t>
  </si>
  <si>
    <t xml:space="preserve">SITO O34</t>
  </si>
  <si>
    <t xml:space="preserve">SITO O35</t>
  </si>
  <si>
    <t xml:space="preserve">SITO O36</t>
  </si>
  <si>
    <t xml:space="preserve">SITO O37</t>
  </si>
  <si>
    <t xml:space="preserve">Sellia Marina</t>
  </si>
  <si>
    <t xml:space="preserve">O27</t>
  </si>
  <si>
    <t xml:space="preserve">O29</t>
  </si>
  <si>
    <t xml:space="preserve">O31</t>
  </si>
  <si>
    <t xml:space="preserve">O32</t>
  </si>
  <si>
    <t xml:space="preserve">O33</t>
  </si>
  <si>
    <t xml:space="preserve">O34</t>
  </si>
  <si>
    <t xml:space="preserve">O35</t>
  </si>
  <si>
    <t xml:space="preserve">O36</t>
  </si>
  <si>
    <t xml:space="preserve">O37</t>
  </si>
  <si>
    <t xml:space="preserve">battistradal</t>
  </si>
  <si>
    <t xml:space="preserve">SITO O38_a</t>
  </si>
  <si>
    <t xml:space="preserve">SITO O38_b</t>
  </si>
  <si>
    <t xml:space="preserve">SITO O39</t>
  </si>
  <si>
    <t xml:space="preserve">SITO O40</t>
  </si>
  <si>
    <t xml:space="preserve">SITO O41</t>
  </si>
  <si>
    <t xml:space="preserve">SITO O42</t>
  </si>
  <si>
    <t xml:space="preserve">SITO O43</t>
  </si>
  <si>
    <t xml:space="preserve">SITO O44</t>
  </si>
  <si>
    <t xml:space="preserve">SITO O45</t>
  </si>
  <si>
    <t xml:space="preserve">Pesature</t>
  </si>
  <si>
    <t xml:space="preserve">O38_a</t>
  </si>
  <si>
    <t xml:space="preserve">O38_b</t>
  </si>
  <si>
    <t xml:space="preserve">O39</t>
  </si>
  <si>
    <t xml:space="preserve">O40</t>
  </si>
  <si>
    <t xml:space="preserve">O41</t>
  </si>
  <si>
    <t xml:space="preserve">O42</t>
  </si>
  <si>
    <t xml:space="preserve">O43</t>
  </si>
  <si>
    <t xml:space="preserve">O44</t>
  </si>
  <si>
    <t xml:space="preserve">O45</t>
  </si>
  <si>
    <t xml:space="preserve">altezza </t>
  </si>
  <si>
    <t xml:space="preserve">no-si</t>
  </si>
  <si>
    <t xml:space="preserve">straale</t>
  </si>
  <si>
    <t xml:space="preserve">a</t>
  </si>
  <si>
    <t xml:space="preserve">kg</t>
  </si>
  <si>
    <t xml:space="preserve">b</t>
  </si>
  <si>
    <t xml:space="preserve">c</t>
  </si>
  <si>
    <t xml:space="preserve">d</t>
  </si>
  <si>
    <t xml:space="preserve">e</t>
  </si>
  <si>
    <t xml:space="preserve">f</t>
  </si>
  <si>
    <t xml:space="preserve">g</t>
  </si>
  <si>
    <t xml:space="preserve">h</t>
  </si>
  <si>
    <t xml:space="preserve">i</t>
  </si>
  <si>
    <t xml:space="preserve">l</t>
  </si>
  <si>
    <t xml:space="preserve">m</t>
  </si>
  <si>
    <t xml:space="preserve">SITO O46</t>
  </si>
  <si>
    <t xml:space="preserve">SITO O47</t>
  </si>
  <si>
    <t xml:space="preserve">SITO O47_bis</t>
  </si>
  <si>
    <t xml:space="preserve">SITO O48</t>
  </si>
  <si>
    <t xml:space="preserve">SITO O49</t>
  </si>
  <si>
    <t xml:space="preserve">SITO O50</t>
  </si>
  <si>
    <t xml:space="preserve">SITO O50_bis</t>
  </si>
  <si>
    <t xml:space="preserve">SITO O51</t>
  </si>
  <si>
    <t xml:space="preserve">SITO O52</t>
  </si>
  <si>
    <t xml:space="preserve">O46</t>
  </si>
  <si>
    <t xml:space="preserve">O47</t>
  </si>
  <si>
    <t xml:space="preserve">O47_bis</t>
  </si>
  <si>
    <t xml:space="preserve">O48</t>
  </si>
  <si>
    <t xml:space="preserve">O49</t>
  </si>
  <si>
    <t xml:space="preserve">parziale</t>
  </si>
  <si>
    <t xml:space="preserve">O50</t>
  </si>
  <si>
    <t xml:space="preserve">O50_bis</t>
  </si>
  <si>
    <t xml:space="preserve">O51</t>
  </si>
  <si>
    <t xml:space="preserve">O52</t>
  </si>
  <si>
    <t xml:space="preserve">SITO O53</t>
  </si>
  <si>
    <t xml:space="preserve">SITO O54</t>
  </si>
  <si>
    <t xml:space="preserve">SITO O55</t>
  </si>
  <si>
    <t xml:space="preserve">SITO O56</t>
  </si>
  <si>
    <t xml:space="preserve">SITO O57</t>
  </si>
  <si>
    <t xml:space="preserve">SITO O58</t>
  </si>
  <si>
    <t xml:space="preserve">SITO O59</t>
  </si>
  <si>
    <t xml:space="preserve">SITO O60</t>
  </si>
  <si>
    <t xml:space="preserve">SITO O61</t>
  </si>
  <si>
    <t xml:space="preserve">O53</t>
  </si>
  <si>
    <t xml:space="preserve">O54</t>
  </si>
  <si>
    <t xml:space="preserve">prziale</t>
  </si>
  <si>
    <t xml:space="preserve">O55</t>
  </si>
  <si>
    <t xml:space="preserve">O56</t>
  </si>
  <si>
    <t xml:space="preserve">O57</t>
  </si>
  <si>
    <t xml:space="preserve">O58</t>
  </si>
  <si>
    <t xml:space="preserve">O59</t>
  </si>
  <si>
    <t xml:space="preserve">O60</t>
  </si>
  <si>
    <t xml:space="preserve">O61</t>
  </si>
  <si>
    <t xml:space="preserve">prossimità fluviale</t>
  </si>
  <si>
    <t xml:space="preserve">cemento</t>
  </si>
  <si>
    <t xml:space="preserve">SITO O62</t>
  </si>
  <si>
    <t xml:space="preserve">SITO O63</t>
  </si>
  <si>
    <t xml:space="preserve">SITO O64</t>
  </si>
  <si>
    <t xml:space="preserve">SITO O65</t>
  </si>
  <si>
    <t xml:space="preserve">SITO O66</t>
  </si>
  <si>
    <t xml:space="preserve">SITO O69</t>
  </si>
  <si>
    <t xml:space="preserve">SITO O70</t>
  </si>
  <si>
    <t xml:space="preserve">SITO O71</t>
  </si>
  <si>
    <t xml:space="preserve">SITO O72</t>
  </si>
  <si>
    <t xml:space="preserve">O62</t>
  </si>
  <si>
    <t xml:space="preserve">O63</t>
  </si>
  <si>
    <t xml:space="preserve">O64</t>
  </si>
  <si>
    <t xml:space="preserve">O65</t>
  </si>
  <si>
    <t xml:space="preserve">O66</t>
  </si>
  <si>
    <t xml:space="preserve">O69</t>
  </si>
  <si>
    <t xml:space="preserve">O70</t>
  </si>
  <si>
    <t xml:space="preserve">O71</t>
  </si>
  <si>
    <t xml:space="preserve">O72</t>
  </si>
  <si>
    <t xml:space="preserve">si no</t>
  </si>
  <si>
    <t xml:space="preserve">SITO O73</t>
  </si>
  <si>
    <t xml:space="preserve">SITO O74</t>
  </si>
  <si>
    <t xml:space="preserve">SITO O75</t>
  </si>
  <si>
    <t xml:space="preserve">SITO O76</t>
  </si>
  <si>
    <t xml:space="preserve">SITO O77</t>
  </si>
  <si>
    <t xml:space="preserve">SITO O78</t>
  </si>
  <si>
    <t xml:space="preserve">SITO O79_a</t>
  </si>
  <si>
    <t xml:space="preserve">SITO O79_b</t>
  </si>
  <si>
    <t xml:space="preserve">SITO O80</t>
  </si>
  <si>
    <t xml:space="preserve">O73</t>
  </si>
  <si>
    <t xml:space="preserve">O74</t>
  </si>
  <si>
    <t xml:space="preserve">O75</t>
  </si>
  <si>
    <t xml:space="preserve">O76</t>
  </si>
  <si>
    <t xml:space="preserve">O77</t>
  </si>
  <si>
    <t xml:space="preserve">O78</t>
  </si>
  <si>
    <t xml:space="preserve">O79_a</t>
  </si>
  <si>
    <t xml:space="preserve">O79_b</t>
  </si>
  <si>
    <t xml:space="preserve">O80</t>
  </si>
  <si>
    <t xml:space="preserve">campo</t>
  </si>
  <si>
    <t xml:space="preserve">sulo</t>
  </si>
  <si>
    <t xml:space="preserve">SITO O81</t>
  </si>
  <si>
    <t xml:space="preserve">SITO O82</t>
  </si>
  <si>
    <t xml:space="preserve">SITO O109</t>
  </si>
  <si>
    <t xml:space="preserve">SITO O110</t>
  </si>
  <si>
    <t xml:space="preserve">SITO O111</t>
  </si>
  <si>
    <t xml:space="preserve">SITO O112</t>
  </si>
  <si>
    <t xml:space="preserve">SITO O113</t>
  </si>
  <si>
    <t xml:space="preserve">SITO O114</t>
  </si>
  <si>
    <t xml:space="preserve">SITO O115</t>
  </si>
  <si>
    <t xml:space="preserve">O81</t>
  </si>
  <si>
    <t xml:space="preserve">O82</t>
  </si>
  <si>
    <t xml:space="preserve">O109</t>
  </si>
  <si>
    <t xml:space="preserve">O110</t>
  </si>
  <si>
    <t xml:space="preserve">O111</t>
  </si>
  <si>
    <t xml:space="preserve">O112</t>
  </si>
  <si>
    <t xml:space="preserve">O113</t>
  </si>
  <si>
    <t xml:space="preserve">O114</t>
  </si>
  <si>
    <t xml:space="preserve">O115</t>
  </si>
  <si>
    <t xml:space="preserve">SITO O116</t>
  </si>
  <si>
    <t xml:space="preserve">SITO O117</t>
  </si>
  <si>
    <t xml:space="preserve">SITO O118</t>
  </si>
  <si>
    <t xml:space="preserve">O116</t>
  </si>
  <si>
    <t xml:space="preserve">O117</t>
  </si>
  <si>
    <t xml:space="preserve">O118</t>
  </si>
  <si>
    <t xml:space="preserve">SITO O1</t>
  </si>
  <si>
    <t xml:space="preserve">SITO O83</t>
  </si>
  <si>
    <t xml:space="preserve">SITO O84</t>
  </si>
  <si>
    <t xml:space="preserve">SITO O85</t>
  </si>
  <si>
    <t xml:space="preserve">SITO O161</t>
  </si>
  <si>
    <t xml:space="preserve">SITO O162</t>
  </si>
  <si>
    <t xml:space="preserve">SITO O165</t>
  </si>
  <si>
    <t xml:space="preserve">Belcastro</t>
  </si>
  <si>
    <t xml:space="preserve">O1</t>
  </si>
  <si>
    <t xml:space="preserve">O83</t>
  </si>
  <si>
    <t xml:space="preserve">O84</t>
  </si>
  <si>
    <t xml:space="preserve">O85</t>
  </si>
  <si>
    <t xml:space="preserve">O161</t>
  </si>
  <si>
    <t xml:space="preserve">O162</t>
  </si>
  <si>
    <t xml:space="preserve">O165</t>
  </si>
  <si>
    <t xml:space="preserve">battisrada</t>
  </si>
  <si>
    <t xml:space="preserve">SITO O</t>
  </si>
  <si>
    <t xml:space="preserve">Peso totale</t>
  </si>
  <si>
    <t xml:space="preserve">O</t>
  </si>
  <si>
    <t xml:space="preserve">SITO O86</t>
  </si>
  <si>
    <t xml:space="preserve">SITO O87</t>
  </si>
  <si>
    <t xml:space="preserve">SITO O88</t>
  </si>
  <si>
    <t xml:space="preserve">SITO O89</t>
  </si>
  <si>
    <t xml:space="preserve">SITO O90</t>
  </si>
  <si>
    <t xml:space="preserve">SITO O91</t>
  </si>
  <si>
    <t xml:space="preserve">SITO O92</t>
  </si>
  <si>
    <t xml:space="preserve">SITO O93</t>
  </si>
  <si>
    <t xml:space="preserve">Botricello</t>
  </si>
  <si>
    <t xml:space="preserve">O86</t>
  </si>
  <si>
    <t xml:space="preserve">O87</t>
  </si>
  <si>
    <t xml:space="preserve">O88</t>
  </si>
  <si>
    <t xml:space="preserve">O89</t>
  </si>
  <si>
    <t xml:space="preserve">O90</t>
  </si>
  <si>
    <t xml:space="preserve">O91</t>
  </si>
  <si>
    <t xml:space="preserve">O92</t>
  </si>
  <si>
    <t xml:space="preserve">O93</t>
  </si>
  <si>
    <t xml:space="preserve">SITO O94</t>
  </si>
  <si>
    <t xml:space="preserve">SITO O95</t>
  </si>
  <si>
    <t xml:space="preserve">SITO O96</t>
  </si>
  <si>
    <t xml:space="preserve">SITO O97</t>
  </si>
  <si>
    <t xml:space="preserve">SITO O98</t>
  </si>
  <si>
    <t xml:space="preserve">SITO O99</t>
  </si>
  <si>
    <t xml:space="preserve">SITO O100</t>
  </si>
  <si>
    <t xml:space="preserve">SITO O101</t>
  </si>
  <si>
    <t xml:space="preserve">O94</t>
  </si>
  <si>
    <t xml:space="preserve">O95</t>
  </si>
  <si>
    <t xml:space="preserve">O96</t>
  </si>
  <si>
    <t xml:space="preserve">O97</t>
  </si>
  <si>
    <t xml:space="preserve">O98</t>
  </si>
  <si>
    <t xml:space="preserve">O99</t>
  </si>
  <si>
    <t xml:space="preserve">O100</t>
  </si>
  <si>
    <t xml:space="preserve">O101</t>
  </si>
  <si>
    <t xml:space="preserve">SITO O102</t>
  </si>
  <si>
    <t xml:space="preserve">SITO O103</t>
  </si>
  <si>
    <t xml:space="preserve">SITO O104</t>
  </si>
  <si>
    <t xml:space="preserve">SITO O166</t>
  </si>
  <si>
    <t xml:space="preserve">SITO O167</t>
  </si>
  <si>
    <t xml:space="preserve">SITO O168</t>
  </si>
  <si>
    <t xml:space="preserve">SITO O169</t>
  </si>
  <si>
    <t xml:space="preserve">SITO O170</t>
  </si>
  <si>
    <t xml:space="preserve">O102</t>
  </si>
  <si>
    <t xml:space="preserve">O103</t>
  </si>
  <si>
    <t xml:space="preserve">O104</t>
  </si>
  <si>
    <t xml:space="preserve">O166</t>
  </si>
  <si>
    <t xml:space="preserve">O167</t>
  </si>
  <si>
    <t xml:space="preserve">O168</t>
  </si>
  <si>
    <t xml:space="preserve">O169</t>
  </si>
  <si>
    <t xml:space="preserve">O170</t>
  </si>
  <si>
    <t xml:space="preserve">SITO O171</t>
  </si>
  <si>
    <t xml:space="preserve">O171</t>
  </si>
  <si>
    <t xml:space="preserve">Bulky</t>
  </si>
  <si>
    <t xml:space="preserve">Nome sito</t>
  </si>
  <si>
    <t xml:space="preserve">Materiali</t>
  </si>
  <si>
    <t xml:space="preserve">Plastica</t>
  </si>
  <si>
    <t xml:space="preserve">Vetro</t>
  </si>
  <si>
    <t xml:space="preserve">Metallo</t>
  </si>
  <si>
    <t xml:space="preserve">Legno</t>
  </si>
  <si>
    <t xml:space="preserve">Carta</t>
  </si>
  <si>
    <t xml:space="preserve">Tessile</t>
  </si>
  <si>
    <t xml:space="preserve">Inerte </t>
  </si>
  <si>
    <t xml:space="preserve">Frazione Organica</t>
  </si>
  <si>
    <t xml:space="preserve">Area [m2]</t>
  </si>
  <si>
    <t xml:space="preserve">Altezza [cm]</t>
  </si>
  <si>
    <t xml:space="preserve">Altezza [m]</t>
  </si>
  <si>
    <t xml:space="preserve">% volume ingombranti</t>
  </si>
  <si>
    <t xml:space="preserve">Volume tot [m3]</t>
  </si>
  <si>
    <t xml:space="preserve">Volume non-ingombranti</t>
  </si>
  <si>
    <t xml:space="preserve">densità non-ingombranti[kg/m3]</t>
  </si>
  <si>
    <t xml:space="preserve">peso ingombranti [kg]</t>
  </si>
  <si>
    <t xml:space="preserve">Ingombranti totali</t>
  </si>
  <si>
    <t xml:space="preserve">peso [kg]</t>
  </si>
  <si>
    <t xml:space="preserve">Soveria</t>
  </si>
  <si>
    <t xml:space="preserve">Sellia</t>
  </si>
  <si>
    <t xml:space="preserve">ingombranti</t>
  </si>
  <si>
    <t xml:space="preserve">washing machine</t>
  </si>
  <si>
    <t xml:space="preserve">fridge</t>
  </si>
  <si>
    <t xml:space="preserve">oven</t>
  </si>
  <si>
    <t xml:space="preserve">TV</t>
  </si>
  <si>
    <t xml:space="preserve">hot water heater</t>
  </si>
  <si>
    <t xml:space="preserve">bucket</t>
  </si>
  <si>
    <t xml:space="preserve">mattress</t>
  </si>
  <si>
    <t xml:space="preserve">papaerboard</t>
  </si>
  <si>
    <t xml:space="preserve">sofa</t>
  </si>
  <si>
    <t xml:space="preserve">bathroom fixture</t>
  </si>
  <si>
    <t xml:space="preserve">pipes</t>
  </si>
  <si>
    <t xml:space="preserve">insulation sheath</t>
  </si>
  <si>
    <t xml:space="preserve">metal sheet</t>
  </si>
  <si>
    <t xml:space="preserve">garbage bags</t>
  </si>
  <si>
    <t xml:space="preserve">number of dumpsites</t>
  </si>
  <si>
    <t xml:space="preserve">qui da considerare il round trip</t>
  </si>
  <si>
    <t xml:space="preserve">Bonifiche</t>
  </si>
  <si>
    <t xml:space="preserve">Materiali Ingombranti [kg]</t>
  </si>
  <si>
    <t xml:space="preserve">Densità specifica NonIngombrant [kg/m3]</t>
  </si>
  <si>
    <t xml:space="preserve">Materiali NonIngombrant [kg]</t>
  </si>
  <si>
    <t xml:space="preserve">Materiali tot [kg]</t>
  </si>
  <si>
    <t xml:space="preserve">Materiali % [kg]</t>
  </si>
  <si>
    <t xml:space="preserve">Gruppi</t>
  </si>
  <si>
    <t xml:space="preserve">distanza-Ptot</t>
  </si>
  <si>
    <t xml:space="preserve">peso</t>
  </si>
  <si>
    <t xml:space="preserve">m2</t>
  </si>
  <si>
    <t xml:space="preserve">m3</t>
  </si>
  <si>
    <t xml:space="preserve">Inerte da misto</t>
  </si>
  <si>
    <t xml:space="preserve">distanza S-D</t>
  </si>
  <si>
    <t xml:space="preserve">Peso complessivo</t>
  </si>
  <si>
    <t xml:space="preserve">Isola Ec </t>
  </si>
  <si>
    <t xml:space="preserve">distanza [km]</t>
  </si>
  <si>
    <t xml:space="preserve">Potentially containated sites</t>
  </si>
  <si>
    <t xml:space="preserve">Area of potentially contaminated sites</t>
  </si>
  <si>
    <t xml:space="preserve">Total dumpsites area</t>
  </si>
  <si>
    <t xml:space="preserve">Aluminium</t>
  </si>
  <si>
    <t xml:space="preserve">Inerti sup 2t</t>
  </si>
  <si>
    <t xml:space="preserve">frazione restante</t>
  </si>
  <si>
    <t xml:space="preserve">Metal</t>
  </si>
  <si>
    <t xml:space="preserve">Textile</t>
  </si>
  <si>
    <t xml:space="preserve">Inert</t>
  </si>
  <si>
    <t xml:space="preserve">Organic Fraction</t>
  </si>
  <si>
    <t xml:space="preserve">Inert sites</t>
  </si>
  <si>
    <t xml:space="preserve">Grandi </t>
  </si>
  <si>
    <t xml:space="preserve">Misto</t>
  </si>
  <si>
    <t xml:space="preserve">In. da misto</t>
  </si>
  <si>
    <t xml:space="preserve">Misto noInerti</t>
  </si>
  <si>
    <t xml:space="preserve">Inerte diretto</t>
  </si>
  <si>
    <t xml:space="preserve">distanza Ecocentro tot </t>
  </si>
  <si>
    <t xml:space="preserve">distanza Inerti diretti</t>
  </si>
  <si>
    <t xml:space="preserve">Distanze da</t>
  </si>
  <si>
    <t xml:space="preserve">Cutro</t>
  </si>
  <si>
    <t xml:space="preserve">Dis tot Crotone</t>
  </si>
  <si>
    <t xml:space="preserve">Dis tot Acerra</t>
  </si>
  <si>
    <t xml:space="preserve">Dis tot GT</t>
  </si>
  <si>
    <t xml:space="preserve">A</t>
  </si>
  <si>
    <t xml:space="preserve">aggiusto</t>
  </si>
  <si>
    <t xml:space="preserve">km</t>
  </si>
  <si>
    <t xml:space="preserve">km/t</t>
  </si>
  <si>
    <t xml:space="preserve">Ecocentro</t>
  </si>
  <si>
    <t xml:space="preserve">Cerva</t>
  </si>
  <si>
    <t xml:space="preserve">rifiuto TOTALE</t>
  </si>
  <si>
    <t xml:space="preserve">rifiuto INERTI</t>
  </si>
  <si>
    <t xml:space="preserve">rifiuto MISTO</t>
  </si>
  <si>
    <t xml:space="preserve">B</t>
  </si>
  <si>
    <t xml:space="preserve">tot</t>
  </si>
  <si>
    <t xml:space="preserve">Discarica Crotone</t>
  </si>
  <si>
    <t xml:space="preserve">39.053005, 17.053233</t>
  </si>
  <si>
    <t xml:space="preserve">Asbesto</t>
  </si>
  <si>
    <t xml:space="preserve">valore inerti usato</t>
  </si>
  <si>
    <t xml:space="preserve">Isola</t>
  </si>
  <si>
    <t xml:space="preserve">Gruppo</t>
  </si>
  <si>
    <t xml:space="preserve">distanza</t>
  </si>
  <si>
    <t xml:space="preserve">Volumi</t>
  </si>
  <si>
    <t xml:space="preserve">Aree</t>
  </si>
  <si>
    <t xml:space="preserve">rifiuti tot</t>
  </si>
  <si>
    <t xml:space="preserve">C</t>
  </si>
  <si>
    <t xml:space="preserve">D</t>
  </si>
  <si>
    <t xml:space="preserve">E</t>
  </si>
  <si>
    <t xml:space="preserve">F</t>
  </si>
  <si>
    <t xml:space="preserve">G</t>
  </si>
  <si>
    <t xml:space="preserve">H</t>
  </si>
  <si>
    <t xml:space="preserve">I</t>
  </si>
  <si>
    <t xml:space="preserve">Botrcello</t>
  </si>
  <si>
    <t xml:space="preserve">L</t>
  </si>
  <si>
    <t xml:space="preserve">Municipality</t>
  </si>
  <si>
    <t xml:space="preserve">Site</t>
  </si>
  <si>
    <t xml:space="preserve">Materials % [kg]</t>
  </si>
  <si>
    <t xml:space="preserve">Details</t>
  </si>
  <si>
    <t xml:space="preserve">plastic</t>
  </si>
  <si>
    <t xml:space="preserve">Height [m]</t>
  </si>
  <si>
    <t xml:space="preserve">Volume [m3]</t>
  </si>
  <si>
    <t xml:space="preserve">Weight [kg]</t>
  </si>
  <si>
    <t xml:space="preserve">Decontamination</t>
  </si>
  <si>
    <t xml:space="preserve">Transfer station</t>
  </si>
  <si>
    <t xml:space="preserve">Group</t>
  </si>
  <si>
    <t xml:space="preserve">Distance [km]</t>
  </si>
  <si>
    <t xml:space="preserve">n.a.</t>
  </si>
  <si>
    <t xml:space="preserve">yes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</si>
</sst>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0%"/>
    <numFmt numFmtId="166" formatCode="0.00%"/>
    <numFmt numFmtId="167" formatCode="0.000"/>
    <numFmt numFmtId="168" formatCode="General"/>
    <numFmt numFmtId="169" formatCode="0.00"/>
    <numFmt numFmtId="170" formatCode="0.0%"/>
    <numFmt numFmtId="171" formatCode="0"/>
    <numFmt numFmtId="172" formatCode="0.0"/>
  </numFmts>
  <fonts count="1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1"/>
      <color rgb="FF0000FF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b val="true"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  <font>
      <b val="true"/>
      <sz val="16"/>
      <color rgb="FF1F497D"/>
      <name val="Calibri"/>
      <family val="2"/>
    </font>
    <font>
      <sz val="9"/>
      <color rgb="FF1F497D"/>
      <name val="Calibri"/>
      <family val="2"/>
    </font>
    <font>
      <b val="true"/>
      <sz val="9"/>
      <color rgb="FF1F497D"/>
      <name val="Calibri"/>
      <family val="2"/>
    </font>
    <font>
      <sz val="10"/>
      <color rgb="FF000000"/>
      <name val="Calibri"/>
      <family val="2"/>
    </font>
    <font>
      <sz val="10"/>
      <color rgb="FF1F497D"/>
      <name val="Calibri"/>
      <family val="2"/>
    </font>
    <font>
      <b val="true"/>
      <sz val="9"/>
      <color rgb="FFFFFFFF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2DCDB"/>
        <bgColor rgb="FFFDEADA"/>
      </patternFill>
    </fill>
    <fill>
      <patternFill patternType="solid">
        <fgColor rgb="FF93CDDD"/>
        <bgColor rgb="FF99CCFF"/>
      </patternFill>
    </fill>
    <fill>
      <patternFill patternType="solid">
        <fgColor rgb="FFFCD5B5"/>
        <bgColor rgb="FFF2DCDB"/>
      </patternFill>
    </fill>
    <fill>
      <patternFill patternType="solid">
        <fgColor rgb="FFFDEADA"/>
        <bgColor rgb="FFF2DCDB"/>
      </patternFill>
    </fill>
  </fills>
  <borders count="33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 style="thin"/>
      <right style="medium"/>
      <top style="medium"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thin"/>
      <right/>
      <top/>
      <bottom style="medium"/>
      <diagonal/>
    </border>
    <border diagonalUp="false" diagonalDown="false">
      <left/>
      <right style="thin"/>
      <top/>
      <bottom style="medium"/>
      <diagonal/>
    </border>
    <border diagonalUp="false" diagonalDown="false">
      <left/>
      <right style="medium"/>
      <top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0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0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0" borderId="13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5" fillId="0" borderId="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6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5" fillId="0" borderId="16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0" borderId="1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1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16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1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5" fillId="0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5" fillId="0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2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2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2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2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6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C16C4B"/>
      <rgbColor rgb="FF00FF00"/>
      <rgbColor rgb="FF0000FF"/>
      <rgbColor rgb="FFFFFF00"/>
      <rgbColor rgb="FFD06F6B"/>
      <rgbColor rgb="FF00FFFF"/>
      <rgbColor rgb="FF800000"/>
      <rgbColor rgb="FF738655"/>
      <rgbColor rgb="FF000080"/>
      <rgbColor rgb="FF60782D"/>
      <rgbColor rgb="FF7F60A4"/>
      <rgbColor rgb="FF226C80"/>
      <rgbColor rgb="FF93CDDD"/>
      <rgbColor rgb="FF8B8B8B"/>
      <rgbColor rgb="FF83A5D0"/>
      <rgbColor rgb="FF885352"/>
      <rgbColor rgb="FFFDEADA"/>
      <rgbColor rgb="FF688FC4"/>
      <rgbColor rgb="FF660066"/>
      <rgbColor rgb="FFD38382"/>
      <rgbColor rgb="FF376092"/>
      <rgbColor rgb="FFD4E3F4"/>
      <rgbColor rgb="FF000080"/>
      <rgbColor rgb="FFFF00FF"/>
      <rgbColor rgb="FFFFFF00"/>
      <rgbColor rgb="FF00FFFF"/>
      <rgbColor rgb="FFC76866"/>
      <rgbColor rgb="FF800000"/>
      <rgbColor rgb="FF4F81BD"/>
      <rgbColor rgb="FF0000FF"/>
      <rgbColor rgb="FF65B5CC"/>
      <rgbColor rgb="FFCCFFFF"/>
      <rgbColor rgb="FFF2DCDB"/>
      <rgbColor rgb="FFFFFF99"/>
      <rgbColor rgb="FF99CCFF"/>
      <rgbColor rgb="FFFAA163"/>
      <rgbColor rgb="FF6E99CE"/>
      <rgbColor rgb="FFFCD5B5"/>
      <rgbColor rgb="FF487FC1"/>
      <rgbColor rgb="FF44AFCC"/>
      <rgbColor rgb="FF9CBF54"/>
      <rgbColor rgb="FFA6C26F"/>
      <rgbColor rgb="FFFF943D"/>
      <rgbColor rgb="FFBD5500"/>
      <rgbColor rgb="FF536685"/>
      <rgbColor rgb="FF8E77AC"/>
      <rgbColor rgb="FF274C78"/>
      <rgbColor rgb="FF517C8C"/>
      <rgbColor rgb="FF003300"/>
      <rgbColor rgb="FF665B76"/>
      <rgbColor rgb="FF7A2825"/>
      <rgbColor rgb="FFC54A47"/>
      <rgbColor rgb="FF1F497D"/>
      <rgbColor rgb="FF4C386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externalLink" Target="externalLinks/externalLink1.xml"/><Relationship Id="rId11" Type="http://schemas.openxmlformats.org/officeDocument/2006/relationships/externalLink" Target="externalLinks/externalLink2.xml"/><Relationship Id="rId12" Type="http://schemas.openxmlformats.org/officeDocument/2006/relationships/externalLink" Target="externalLinks/externalLink3.xml"/><Relationship Id="rId13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1f497d"/>
                </a:solidFill>
                <a:latin typeface="Calibri"/>
              </a:defRPr>
            </a:pPr>
            <a:r>
              <a:rPr b="1" sz="1600" spc="-1" strike="noStrike">
                <a:solidFill>
                  <a:srgbClr val="1f497d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470965563808238"/>
          <c:y val="0.124761541396414"/>
          <c:w val="0.905638082376772"/>
          <c:h val="0.635539870278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'Tab. riassuntiva'!$FT$24</c:f>
              <c:strCache>
                <c:ptCount val="1"/>
                <c:pt idx="0">
                  <c:v>washing machine</c:v>
                </c:pt>
              </c:strCache>
            </c:strRef>
          </c:tx>
          <c:spPr>
            <a:gradFill>
              <a:gsLst>
                <a:gs pos="0">
                  <a:srgbClr val="688fc4"/>
                </a:gs>
                <a:gs pos="100000">
                  <a:srgbClr val="487fc1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riassuntiva'!$FU$23:$FZ$23</c:f>
              <c:strCache>
                <c:ptCount val="6"/>
                <c:pt idx="0">
                  <c:v>Soveria</c:v>
                </c:pt>
                <c:pt idx="1">
                  <c:v>Sersale</c:v>
                </c:pt>
                <c:pt idx="2">
                  <c:v>Cropani</c:v>
                </c:pt>
                <c:pt idx="3">
                  <c:v>Sellia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riassuntiva'!$FU$24:$FZ$24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strRef>
              <c:f>'Tab. riassuntiva'!$FT$25</c:f>
              <c:strCache>
                <c:ptCount val="1"/>
                <c:pt idx="0">
                  <c:v>fridge</c:v>
                </c:pt>
              </c:strCache>
            </c:strRef>
          </c:tx>
          <c:spPr>
            <a:gradFill>
              <a:gsLst>
                <a:gs pos="0">
                  <a:srgbClr val="c76866"/>
                </a:gs>
                <a:gs pos="100000">
                  <a:srgbClr val="c54a47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riassuntiva'!$FU$23:$FZ$23</c:f>
              <c:strCache>
                <c:ptCount val="6"/>
                <c:pt idx="0">
                  <c:v>Soveria</c:v>
                </c:pt>
                <c:pt idx="1">
                  <c:v>Sersale</c:v>
                </c:pt>
                <c:pt idx="2">
                  <c:v>Cropani</c:v>
                </c:pt>
                <c:pt idx="3">
                  <c:v>Sellia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riassuntiva'!$FU$25:$FZ$25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2"/>
          <c:order val="2"/>
          <c:tx>
            <c:strRef>
              <c:f>'Tab. riassuntiva'!$FT$26</c:f>
              <c:strCache>
                <c:ptCount val="1"/>
                <c:pt idx="0">
                  <c:v>oven</c:v>
                </c:pt>
              </c:strCache>
            </c:strRef>
          </c:tx>
          <c:spPr>
            <a:gradFill>
              <a:gsLst>
                <a:gs pos="0">
                  <a:srgbClr val="a6c26f"/>
                </a:gs>
                <a:gs pos="100000">
                  <a:srgbClr val="9cbf54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riassuntiva'!$FU$23:$FZ$23</c:f>
              <c:strCache>
                <c:ptCount val="6"/>
                <c:pt idx="0">
                  <c:v>Soveria</c:v>
                </c:pt>
                <c:pt idx="1">
                  <c:v>Sersale</c:v>
                </c:pt>
                <c:pt idx="2">
                  <c:v>Cropani</c:v>
                </c:pt>
                <c:pt idx="3">
                  <c:v>Sellia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riassuntiva'!$FU$26:$FZ$26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3"/>
          <c:order val="3"/>
          <c:tx>
            <c:strRef>
              <c:f>'Tab. riassuntiva'!$FT$27</c:f>
              <c:strCache>
                <c:ptCount val="1"/>
                <c:pt idx="0">
                  <c:v>TV</c:v>
                </c:pt>
              </c:strCache>
            </c:strRef>
          </c:tx>
          <c:spPr>
            <a:gradFill>
              <a:gsLst>
                <a:gs pos="0">
                  <a:srgbClr val="8e77ac"/>
                </a:gs>
                <a:gs pos="100000">
                  <a:srgbClr val="7f60a4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riassuntiva'!$FU$23:$FZ$23</c:f>
              <c:strCache>
                <c:ptCount val="6"/>
                <c:pt idx="0">
                  <c:v>Soveria</c:v>
                </c:pt>
                <c:pt idx="1">
                  <c:v>Sersale</c:v>
                </c:pt>
                <c:pt idx="2">
                  <c:v>Cropani</c:v>
                </c:pt>
                <c:pt idx="3">
                  <c:v>Sellia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riassuntiva'!$FU$27:$FZ$27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4"/>
          <c:order val="4"/>
          <c:tx>
            <c:strRef>
              <c:f>'Tab. riassuntiva'!$FT$28</c:f>
              <c:strCache>
                <c:ptCount val="1"/>
                <c:pt idx="0">
                  <c:v>hot water heater</c:v>
                </c:pt>
              </c:strCache>
            </c:strRef>
          </c:tx>
          <c:spPr>
            <a:gradFill>
              <a:gsLst>
                <a:gs pos="0">
                  <a:srgbClr val="65b5cc"/>
                </a:gs>
                <a:gs pos="100000">
                  <a:srgbClr val="44afcc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riassuntiva'!$FU$23:$FZ$23</c:f>
              <c:strCache>
                <c:ptCount val="6"/>
                <c:pt idx="0">
                  <c:v>Soveria</c:v>
                </c:pt>
                <c:pt idx="1">
                  <c:v>Sersale</c:v>
                </c:pt>
                <c:pt idx="2">
                  <c:v>Cropani</c:v>
                </c:pt>
                <c:pt idx="3">
                  <c:v>Sellia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riassuntiva'!$FU$28:$FZ$28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ser>
          <c:idx val="5"/>
          <c:order val="5"/>
          <c:tx>
            <c:strRef>
              <c:f>'Tab. riassuntiva'!$FT$29</c:f>
              <c:strCache>
                <c:ptCount val="1"/>
                <c:pt idx="0">
                  <c:v>bucket</c:v>
                </c:pt>
              </c:strCache>
            </c:strRef>
          </c:tx>
          <c:spPr>
            <a:gradFill>
              <a:gsLst>
                <a:gs pos="0">
                  <a:srgbClr val="faa163"/>
                </a:gs>
                <a:gs pos="100000">
                  <a:srgbClr val="ff943d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riassuntiva'!$FU$23:$FZ$23</c:f>
              <c:strCache>
                <c:ptCount val="6"/>
                <c:pt idx="0">
                  <c:v>Soveria</c:v>
                </c:pt>
                <c:pt idx="1">
                  <c:v>Sersale</c:v>
                </c:pt>
                <c:pt idx="2">
                  <c:v>Cropani</c:v>
                </c:pt>
                <c:pt idx="3">
                  <c:v>Sellia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riassuntiva'!$FU$29:$FZ$29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8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6"/>
          <c:order val="6"/>
          <c:tx>
            <c:strRef>
              <c:f>'Tab. riassuntiva'!$FT$30</c:f>
              <c:strCache>
                <c:ptCount val="1"/>
                <c:pt idx="0">
                  <c:v>mattress</c:v>
                </c:pt>
              </c:strCache>
            </c:strRef>
          </c:tx>
          <c:spPr>
            <a:gradFill>
              <a:gsLst>
                <a:gs pos="0">
                  <a:srgbClr val="536685"/>
                </a:gs>
                <a:gs pos="100000">
                  <a:srgbClr val="274c78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riassuntiva'!$FU$23:$FZ$23</c:f>
              <c:strCache>
                <c:ptCount val="6"/>
                <c:pt idx="0">
                  <c:v>Soveria</c:v>
                </c:pt>
                <c:pt idx="1">
                  <c:v>Sersale</c:v>
                </c:pt>
                <c:pt idx="2">
                  <c:v>Cropani</c:v>
                </c:pt>
                <c:pt idx="3">
                  <c:v>Sellia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riassuntiva'!$FU$30:$FZ$30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12</c:v>
                </c:pt>
                <c:pt idx="3">
                  <c:v>5</c:v>
                </c:pt>
                <c:pt idx="4">
                  <c:v>0</c:v>
                </c:pt>
                <c:pt idx="5">
                  <c:v>4</c:v>
                </c:pt>
              </c:numCache>
            </c:numRef>
          </c:val>
        </c:ser>
        <c:ser>
          <c:idx val="7"/>
          <c:order val="7"/>
          <c:tx>
            <c:strRef>
              <c:f>'Tab. riassuntiva'!$FT$31</c:f>
              <c:strCache>
                <c:ptCount val="1"/>
                <c:pt idx="0">
                  <c:v>papaerboard</c:v>
                </c:pt>
              </c:strCache>
            </c:strRef>
          </c:tx>
          <c:spPr>
            <a:gradFill>
              <a:gsLst>
                <a:gs pos="0">
                  <a:srgbClr val="885352"/>
                </a:gs>
                <a:gs pos="100000">
                  <a:srgbClr val="7a2825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riassuntiva'!$FU$23:$FZ$23</c:f>
              <c:strCache>
                <c:ptCount val="6"/>
                <c:pt idx="0">
                  <c:v>Soveria</c:v>
                </c:pt>
                <c:pt idx="1">
                  <c:v>Sersale</c:v>
                </c:pt>
                <c:pt idx="2">
                  <c:v>Cropani</c:v>
                </c:pt>
                <c:pt idx="3">
                  <c:v>Sellia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riassuntiva'!$FU$31:$FZ$31</c:f>
              <c:numCache>
                <c:formatCode>General</c:formatCode>
                <c:ptCount val="6"/>
                <c:pt idx="0">
                  <c:v>5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8"/>
          <c:order val="8"/>
          <c:tx>
            <c:strRef>
              <c:f>'Tab. riassuntiva'!$FT$32</c:f>
              <c:strCache>
                <c:ptCount val="1"/>
                <c:pt idx="0">
                  <c:v>sofa</c:v>
                </c:pt>
              </c:strCache>
            </c:strRef>
          </c:tx>
          <c:spPr>
            <a:gradFill>
              <a:gsLst>
                <a:gs pos="0">
                  <a:srgbClr val="738655"/>
                </a:gs>
                <a:gs pos="100000">
                  <a:srgbClr val="60782d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riassuntiva'!$FU$23:$FZ$23</c:f>
              <c:strCache>
                <c:ptCount val="6"/>
                <c:pt idx="0">
                  <c:v>Soveria</c:v>
                </c:pt>
                <c:pt idx="1">
                  <c:v>Sersale</c:v>
                </c:pt>
                <c:pt idx="2">
                  <c:v>Cropani</c:v>
                </c:pt>
                <c:pt idx="3">
                  <c:v>Sellia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riassuntiva'!$FU$32:$FZ$32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'Tab. riassuntiva'!$FT$33</c:f>
              <c:strCache>
                <c:ptCount val="1"/>
                <c:pt idx="0">
                  <c:v>bathroom fixture</c:v>
                </c:pt>
              </c:strCache>
            </c:strRef>
          </c:tx>
          <c:spPr>
            <a:gradFill>
              <a:gsLst>
                <a:gs pos="0">
                  <a:srgbClr val="665b76"/>
                </a:gs>
                <a:gs pos="100000">
                  <a:srgbClr val="4c3863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riassuntiva'!$FU$23:$FZ$23</c:f>
              <c:strCache>
                <c:ptCount val="6"/>
                <c:pt idx="0">
                  <c:v>Soveria</c:v>
                </c:pt>
                <c:pt idx="1">
                  <c:v>Sersale</c:v>
                </c:pt>
                <c:pt idx="2">
                  <c:v>Cropani</c:v>
                </c:pt>
                <c:pt idx="3">
                  <c:v>Sellia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riassuntiva'!$FU$33:$FZ$33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10"/>
          <c:order val="10"/>
          <c:tx>
            <c:strRef>
              <c:f>'Tab. riassuntiva'!$FT$34</c:f>
              <c:strCache>
                <c:ptCount val="1"/>
                <c:pt idx="0">
                  <c:v>pipes</c:v>
                </c:pt>
              </c:strCache>
            </c:strRef>
          </c:tx>
          <c:spPr>
            <a:gradFill>
              <a:gsLst>
                <a:gs pos="0">
                  <a:srgbClr val="517c8c"/>
                </a:gs>
                <a:gs pos="100000">
                  <a:srgbClr val="226c80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riassuntiva'!$FU$23:$FZ$23</c:f>
              <c:strCache>
                <c:ptCount val="6"/>
                <c:pt idx="0">
                  <c:v>Soveria</c:v>
                </c:pt>
                <c:pt idx="1">
                  <c:v>Sersale</c:v>
                </c:pt>
                <c:pt idx="2">
                  <c:v>Cropani</c:v>
                </c:pt>
                <c:pt idx="3">
                  <c:v>Sellia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riassuntiva'!$FU$34:$FZ$34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11"/>
          <c:order val="11"/>
          <c:tx>
            <c:strRef>
              <c:f>'Tab. riassuntiva'!$FT$35</c:f>
              <c:strCache>
                <c:ptCount val="1"/>
                <c:pt idx="0">
                  <c:v>insulation sheath</c:v>
                </c:pt>
              </c:strCache>
            </c:strRef>
          </c:tx>
          <c:spPr>
            <a:gradFill>
              <a:gsLst>
                <a:gs pos="0">
                  <a:srgbClr val="c16c4b"/>
                </a:gs>
                <a:gs pos="100000">
                  <a:srgbClr val="bd5500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riassuntiva'!$FU$23:$FZ$23</c:f>
              <c:strCache>
                <c:ptCount val="6"/>
                <c:pt idx="0">
                  <c:v>Soveria</c:v>
                </c:pt>
                <c:pt idx="1">
                  <c:v>Sersale</c:v>
                </c:pt>
                <c:pt idx="2">
                  <c:v>Cropani</c:v>
                </c:pt>
                <c:pt idx="3">
                  <c:v>Sellia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riassuntiva'!$FU$35:$FZ$35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12"/>
          <c:order val="12"/>
          <c:tx>
            <c:strRef>
              <c:f>'Tab. riassuntiva'!$FT$36</c:f>
              <c:strCache>
                <c:ptCount val="1"/>
                <c:pt idx="0">
                  <c:v>metal sheet</c:v>
                </c:pt>
              </c:strCache>
            </c:strRef>
          </c:tx>
          <c:spPr>
            <a:gradFill>
              <a:gsLst>
                <a:gs pos="0">
                  <a:srgbClr val="83a5d0"/>
                </a:gs>
                <a:gs pos="100000">
                  <a:srgbClr val="6e99ce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riassuntiva'!$FU$23:$FZ$23</c:f>
              <c:strCache>
                <c:ptCount val="6"/>
                <c:pt idx="0">
                  <c:v>Soveria</c:v>
                </c:pt>
                <c:pt idx="1">
                  <c:v>Sersale</c:v>
                </c:pt>
                <c:pt idx="2">
                  <c:v>Cropani</c:v>
                </c:pt>
                <c:pt idx="3">
                  <c:v>Sellia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riassuntiva'!$FU$36:$FZ$36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13"/>
          <c:order val="13"/>
          <c:tx>
            <c:strRef>
              <c:f>'Tab. riassuntiva'!$FT$37</c:f>
              <c:strCache>
                <c:ptCount val="1"/>
                <c:pt idx="0">
                  <c:v>garbage bags</c:v>
                </c:pt>
              </c:strCache>
            </c:strRef>
          </c:tx>
          <c:spPr>
            <a:gradFill>
              <a:gsLst>
                <a:gs pos="0">
                  <a:srgbClr val="d38382"/>
                </a:gs>
                <a:gs pos="100000">
                  <a:srgbClr val="d06f6b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riassuntiva'!$FU$23:$FZ$23</c:f>
              <c:strCache>
                <c:ptCount val="6"/>
                <c:pt idx="0">
                  <c:v>Soveria</c:v>
                </c:pt>
                <c:pt idx="1">
                  <c:v>Sersale</c:v>
                </c:pt>
                <c:pt idx="2">
                  <c:v>Cropani</c:v>
                </c:pt>
                <c:pt idx="3">
                  <c:v>Sellia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riassuntiva'!$FU$37:$FZ$37</c:f>
              <c:numCache>
                <c:formatCode>General</c:formatCode>
                <c:ptCount val="6"/>
                <c:pt idx="0">
                  <c:v>4</c:v>
                </c:pt>
                <c:pt idx="1">
                  <c:v>6</c:v>
                </c:pt>
                <c:pt idx="2">
                  <c:v>2</c:v>
                </c:pt>
                <c:pt idx="3">
                  <c:v>16</c:v>
                </c:pt>
                <c:pt idx="4">
                  <c:v>0</c:v>
                </c:pt>
                <c:pt idx="5">
                  <c:v>6</c:v>
                </c:pt>
              </c:numCache>
            </c:numRef>
          </c:val>
        </c:ser>
        <c:gapWidth val="247"/>
        <c:overlap val="0"/>
        <c:axId val="91850822"/>
        <c:axId val="33390142"/>
      </c:barChart>
      <c:lineChart>
        <c:grouping val="standard"/>
        <c:varyColors val="0"/>
        <c:ser>
          <c:idx val="14"/>
          <c:order val="14"/>
          <c:tx>
            <c:strRef>
              <c:f>'Tab. riassuntiva'!$FT$39</c:f>
              <c:strCache>
                <c:ptCount val="1"/>
                <c:pt idx="0">
                  <c:v>number of dumpsites</c:v>
                </c:pt>
              </c:strCache>
            </c:strRef>
          </c:tx>
          <c:spPr>
            <a:solidFill>
              <a:srgbClr val="ffffff"/>
            </a:solidFill>
            <a:ln w="25560">
              <a:noFill/>
            </a:ln>
          </c:spPr>
          <c:marker>
            <c:symbol val="circle"/>
            <c:size val="9"/>
            <c:spPr>
              <a:solidFill>
                <a:srgbClr val="ffffff"/>
              </a:solidFill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riassuntiva'!$FU$23:$FZ$23</c:f>
              <c:strCache>
                <c:ptCount val="6"/>
                <c:pt idx="0">
                  <c:v>Soveria</c:v>
                </c:pt>
                <c:pt idx="1">
                  <c:v>Sersale</c:v>
                </c:pt>
                <c:pt idx="2">
                  <c:v>Cropani</c:v>
                </c:pt>
                <c:pt idx="3">
                  <c:v>Sellia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riassuntiva'!$FU$39:$FZ$39</c:f>
              <c:numCache>
                <c:formatCode>General</c:formatCode>
                <c:ptCount val="6"/>
                <c:pt idx="0">
                  <c:v>2</c:v>
                </c:pt>
                <c:pt idx="1">
                  <c:v>7</c:v>
                </c:pt>
                <c:pt idx="2">
                  <c:v>58</c:v>
                </c:pt>
                <c:pt idx="3">
                  <c:v>66</c:v>
                </c:pt>
                <c:pt idx="4">
                  <c:v>7</c:v>
                </c:pt>
                <c:pt idx="5">
                  <c:v>25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57600299"/>
        <c:axId val="20087629"/>
      </c:lineChart>
      <c:catAx>
        <c:axId val="9185082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4e3f4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1f497d"/>
                </a:solidFill>
                <a:latin typeface="Calibri"/>
              </a:defRPr>
            </a:pPr>
          </a:p>
        </c:txPr>
        <c:crossAx val="33390142"/>
        <c:crosses val="autoZero"/>
        <c:auto val="1"/>
        <c:lblAlgn val="ctr"/>
        <c:lblOffset val="100"/>
      </c:catAx>
      <c:valAx>
        <c:axId val="33390142"/>
        <c:scaling>
          <c:orientation val="minMax"/>
          <c:max val="16"/>
        </c:scaling>
        <c:delete val="0"/>
        <c:axPos val="l"/>
        <c:majorGridlines>
          <c:spPr>
            <a:ln w="9360">
              <a:solidFill>
                <a:srgbClr val="d4e3f4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1" sz="900" spc="-1" strike="noStrike">
                    <a:solidFill>
                      <a:srgbClr val="1f497d"/>
                    </a:solidFill>
                    <a:latin typeface="Calibri"/>
                  </a:defRPr>
                </a:pPr>
                <a:r>
                  <a:rPr b="1" sz="900" spc="-1" strike="noStrike">
                    <a:solidFill>
                      <a:srgbClr val="1f497d"/>
                    </a:solidFill>
                    <a:latin typeface="Calibri"/>
                  </a:rPr>
                  <a:t>Units</a:t>
                </a:r>
              </a:p>
            </c:rich>
          </c:tx>
          <c:layout>
            <c:manualLayout>
              <c:xMode val="edge"/>
              <c:yMode val="edge"/>
              <c:x val="0.00590817015530047"/>
              <c:y val="0.0523655093475773"/>
            </c:manualLayout>
          </c:layout>
          <c:overlay val="0"/>
          <c:spPr>
            <a:noFill/>
            <a:ln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1f497d"/>
                </a:solidFill>
                <a:latin typeface="Calibri"/>
              </a:defRPr>
            </a:pPr>
          </a:p>
        </c:txPr>
        <c:crossAx val="91850822"/>
        <c:crosses val="autoZero"/>
      </c:valAx>
      <c:catAx>
        <c:axId val="57600299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0087629"/>
        <c:auto val="1"/>
        <c:lblAlgn val="ctr"/>
        <c:lblOffset val="100"/>
      </c:catAx>
      <c:valAx>
        <c:axId val="20087629"/>
        <c:scaling>
          <c:orientation val="minMax"/>
        </c:scaling>
        <c:delete val="0"/>
        <c:axPos val="r"/>
        <c:title>
          <c:tx>
            <c:rich>
              <a:bodyPr rot="0"/>
              <a:lstStyle/>
              <a:p>
                <a:pPr>
                  <a:defRPr b="1" sz="900" spc="-1" strike="noStrike">
                    <a:solidFill>
                      <a:srgbClr val="1f497d"/>
                    </a:solidFill>
                    <a:latin typeface="Calibri"/>
                  </a:defRPr>
                </a:pPr>
                <a:r>
                  <a:rPr b="1" sz="900" spc="-1" strike="noStrike">
                    <a:solidFill>
                      <a:srgbClr val="1f497d"/>
                    </a:solidFill>
                    <a:latin typeface="Calibri"/>
                  </a:rPr>
                  <a:t>Sites</a:t>
                </a:r>
              </a:p>
            </c:rich>
          </c:tx>
          <c:layout>
            <c:manualLayout>
              <c:xMode val="edge"/>
              <c:yMode val="edge"/>
              <c:x val="0.95329732162953"/>
              <c:y val="0.0557039297977871"/>
            </c:manualLayout>
          </c:layout>
          <c:overlay val="0"/>
          <c:spPr>
            <a:noFill/>
            <a:ln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1f497d"/>
                </a:solidFill>
                <a:latin typeface="Calibri"/>
              </a:defRPr>
            </a:pPr>
          </a:p>
        </c:txPr>
        <c:crossAx val="57600299"/>
        <c:crosses val="max"/>
      </c:valAx>
      <c:spPr>
        <a:noFill/>
        <a:ln>
          <a:noFill/>
        </a:ln>
      </c:spPr>
    </c:plotArea>
    <c:legend>
      <c:legendPos val="b"/>
      <c:layout>
        <c:manualLayout>
          <c:xMode val="edge"/>
          <c:yMode val="edge"/>
          <c:x val="0.0639670925568266"/>
          <c:y val="0.83512627038713"/>
          <c:w val="0.881892858911504"/>
          <c:h val="0.14468530431004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1f497d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4e3f4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1f497d"/>
                </a:solidFill>
                <a:latin typeface="Calibri"/>
              </a:defRPr>
            </a:pPr>
            <a:r>
              <a:rPr b="1" sz="1600" spc="-1" strike="noStrike">
                <a:solidFill>
                  <a:srgbClr val="1f497d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730762047067613"/>
          <c:y val="0.119065498539841"/>
          <c:w val="0.879576017930519"/>
          <c:h val="0.7365874009178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'Tab. riassuntiva'!$CQ$62</c:f>
              <c:strCache>
                <c:ptCount val="1"/>
                <c:pt idx="0">
                  <c:v>Plastic</c:v>
                </c:pt>
              </c:strCache>
            </c:strRef>
          </c:tx>
          <c:spPr>
            <a:gradFill>
              <a:gsLst>
                <a:gs pos="0">
                  <a:srgbClr val="688fc4"/>
                </a:gs>
                <a:gs pos="100000">
                  <a:srgbClr val="487fc1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0.00%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riassuntiva'!$CP$63:$CP$68</c:f>
              <c:strCache>
                <c:ptCount val="6"/>
                <c:pt idx="0">
                  <c:v>Soveria Simeri</c:v>
                </c:pt>
                <c:pt idx="1">
                  <c:v>Sersale</c:v>
                </c:pt>
                <c:pt idx="2">
                  <c:v>Cropani</c:v>
                </c:pt>
                <c:pt idx="3">
                  <c:v>Sellia Marina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riassuntiva'!$CQ$63:$CQ$68</c:f>
              <c:numCache>
                <c:formatCode>General</c:formatCode>
                <c:ptCount val="6"/>
                <c:pt idx="0">
                  <c:v>0.384998545452128</c:v>
                </c:pt>
                <c:pt idx="1">
                  <c:v>0.144007351399994</c:v>
                </c:pt>
                <c:pt idx="2">
                  <c:v>0.246279633813944</c:v>
                </c:pt>
                <c:pt idx="3">
                  <c:v>0.232301357731686</c:v>
                </c:pt>
                <c:pt idx="4">
                  <c:v>0.498325339291756</c:v>
                </c:pt>
                <c:pt idx="5">
                  <c:v>0.204785023801087</c:v>
                </c:pt>
              </c:numCache>
            </c:numRef>
          </c:val>
        </c:ser>
        <c:ser>
          <c:idx val="1"/>
          <c:order val="1"/>
          <c:tx>
            <c:strRef>
              <c:f>'Tab. riassuntiva'!$CR$62</c:f>
              <c:strCache>
                <c:ptCount val="1"/>
                <c:pt idx="0">
                  <c:v>Glass</c:v>
                </c:pt>
              </c:strCache>
            </c:strRef>
          </c:tx>
          <c:spPr>
            <a:gradFill>
              <a:gsLst>
                <a:gs pos="0">
                  <a:srgbClr val="c76866"/>
                </a:gs>
                <a:gs pos="100000">
                  <a:srgbClr val="c54a47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0.00%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riassuntiva'!$CP$63:$CP$68</c:f>
              <c:strCache>
                <c:ptCount val="6"/>
                <c:pt idx="0">
                  <c:v>Soveria Simeri</c:v>
                </c:pt>
                <c:pt idx="1">
                  <c:v>Sersale</c:v>
                </c:pt>
                <c:pt idx="2">
                  <c:v>Cropani</c:v>
                </c:pt>
                <c:pt idx="3">
                  <c:v>Sellia Marina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riassuntiva'!$CR$63:$CR$68</c:f>
              <c:numCache>
                <c:formatCode>General</c:formatCode>
                <c:ptCount val="6"/>
                <c:pt idx="0">
                  <c:v>0.113804563649346</c:v>
                </c:pt>
                <c:pt idx="1">
                  <c:v>0.0657030228156731</c:v>
                </c:pt>
                <c:pt idx="2">
                  <c:v>0.0764954519867973</c:v>
                </c:pt>
                <c:pt idx="3">
                  <c:v>0.0823283870758092</c:v>
                </c:pt>
                <c:pt idx="4">
                  <c:v>0.0860462079209486</c:v>
                </c:pt>
                <c:pt idx="5">
                  <c:v>0.106709186196719</c:v>
                </c:pt>
              </c:numCache>
            </c:numRef>
          </c:val>
        </c:ser>
        <c:ser>
          <c:idx val="2"/>
          <c:order val="2"/>
          <c:tx>
            <c:strRef>
              <c:f>'Tab. riassuntiva'!$CS$62</c:f>
              <c:strCache>
                <c:ptCount val="1"/>
                <c:pt idx="0">
                  <c:v>Metal</c:v>
                </c:pt>
              </c:strCache>
            </c:strRef>
          </c:tx>
          <c:spPr>
            <a:gradFill>
              <a:gsLst>
                <a:gs pos="0">
                  <a:srgbClr val="a6c26f"/>
                </a:gs>
                <a:gs pos="100000">
                  <a:srgbClr val="9cbf54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0.00%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riassuntiva'!$CP$63:$CP$68</c:f>
              <c:strCache>
                <c:ptCount val="6"/>
                <c:pt idx="0">
                  <c:v>Soveria Simeri</c:v>
                </c:pt>
                <c:pt idx="1">
                  <c:v>Sersale</c:v>
                </c:pt>
                <c:pt idx="2">
                  <c:v>Cropani</c:v>
                </c:pt>
                <c:pt idx="3">
                  <c:v>Sellia Marina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riassuntiva'!$CS$63:$CS$68</c:f>
              <c:numCache>
                <c:formatCode>General</c:formatCode>
                <c:ptCount val="6"/>
                <c:pt idx="0">
                  <c:v>0.0807484127897044</c:v>
                </c:pt>
                <c:pt idx="1">
                  <c:v>0.0195805789509039</c:v>
                </c:pt>
                <c:pt idx="2">
                  <c:v>0.173931101792705</c:v>
                </c:pt>
                <c:pt idx="3">
                  <c:v>0.243125317424474</c:v>
                </c:pt>
                <c:pt idx="4">
                  <c:v>0.228581136981549</c:v>
                </c:pt>
              </c:numCache>
            </c:numRef>
          </c:val>
        </c:ser>
        <c:ser>
          <c:idx val="3"/>
          <c:order val="3"/>
          <c:tx>
            <c:strRef>
              <c:f>'Tab. riassuntiva'!$CU$62</c:f>
              <c:strCache>
                <c:ptCount val="1"/>
                <c:pt idx="0">
                  <c:v>Wood</c:v>
                </c:pt>
              </c:strCache>
            </c:strRef>
          </c:tx>
          <c:spPr>
            <a:gradFill>
              <a:gsLst>
                <a:gs pos="0">
                  <a:srgbClr val="65b5cc"/>
                </a:gs>
                <a:gs pos="100000">
                  <a:srgbClr val="44afcc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0.00%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riassuntiva'!$CP$63:$CP$68</c:f>
              <c:strCache>
                <c:ptCount val="6"/>
                <c:pt idx="0">
                  <c:v>Soveria Simeri</c:v>
                </c:pt>
                <c:pt idx="1">
                  <c:v>Sersale</c:v>
                </c:pt>
                <c:pt idx="2">
                  <c:v>Cropani</c:v>
                </c:pt>
                <c:pt idx="3">
                  <c:v>Sellia Marina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riassuntiva'!$CU$63:$CU$68</c:f>
              <c:numCache>
                <c:formatCode>General</c:formatCode>
                <c:ptCount val="6"/>
                <c:pt idx="0">
                  <c:v>0.0542091241599054</c:v>
                </c:pt>
                <c:pt idx="1">
                  <c:v>0.207916562816776</c:v>
                </c:pt>
                <c:pt idx="2">
                  <c:v>0.155985868473283</c:v>
                </c:pt>
                <c:pt idx="3">
                  <c:v>0.0531991609520636</c:v>
                </c:pt>
                <c:pt idx="4">
                  <c:v>0</c:v>
                </c:pt>
                <c:pt idx="5">
                  <c:v>0.201501759104901</c:v>
                </c:pt>
              </c:numCache>
            </c:numRef>
          </c:val>
        </c:ser>
        <c:ser>
          <c:idx val="4"/>
          <c:order val="4"/>
          <c:tx>
            <c:strRef>
              <c:f>'Tab. riassuntiva'!$CV$62</c:f>
              <c:strCache>
                <c:ptCount val="1"/>
                <c:pt idx="0">
                  <c:v>Paper</c:v>
                </c:pt>
              </c:strCache>
            </c:strRef>
          </c:tx>
          <c:spPr>
            <a:gradFill>
              <a:gsLst>
                <a:gs pos="0">
                  <a:srgbClr val="faa163"/>
                </a:gs>
                <a:gs pos="100000">
                  <a:srgbClr val="ff943d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0.00%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riassuntiva'!$CP$63:$CP$68</c:f>
              <c:strCache>
                <c:ptCount val="6"/>
                <c:pt idx="0">
                  <c:v>Soveria Simeri</c:v>
                </c:pt>
                <c:pt idx="1">
                  <c:v>Sersale</c:v>
                </c:pt>
                <c:pt idx="2">
                  <c:v>Cropani</c:v>
                </c:pt>
                <c:pt idx="3">
                  <c:v>Sellia Marina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riassuntiva'!$CV$63:$CV$68</c:f>
              <c:numCache>
                <c:formatCode>General</c:formatCode>
                <c:ptCount val="6"/>
                <c:pt idx="0">
                  <c:v>0.366239353948916</c:v>
                </c:pt>
                <c:pt idx="1">
                  <c:v>0.0246353925839153</c:v>
                </c:pt>
                <c:pt idx="2">
                  <c:v>0.0843247573887274</c:v>
                </c:pt>
                <c:pt idx="3">
                  <c:v>0.0395490699928463</c:v>
                </c:pt>
                <c:pt idx="4">
                  <c:v>0.0761244533039336</c:v>
                </c:pt>
                <c:pt idx="5">
                  <c:v>0.145608263722434</c:v>
                </c:pt>
              </c:numCache>
            </c:numRef>
          </c:val>
        </c:ser>
        <c:ser>
          <c:idx val="5"/>
          <c:order val="5"/>
          <c:tx>
            <c:strRef>
              <c:f>'Tab. riassuntiva'!$CW$62</c:f>
              <c:strCache>
                <c:ptCount val="1"/>
                <c:pt idx="0">
                  <c:v>Textile</c:v>
                </c:pt>
              </c:strCache>
            </c:strRef>
          </c:tx>
          <c:spPr>
            <a:gradFill>
              <a:gsLst>
                <a:gs pos="0">
                  <a:srgbClr val="536685"/>
                </a:gs>
                <a:gs pos="100000">
                  <a:srgbClr val="274c78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0.00%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riassuntiva'!$CP$63:$CP$68</c:f>
              <c:strCache>
                <c:ptCount val="6"/>
                <c:pt idx="0">
                  <c:v>Soveria Simeri</c:v>
                </c:pt>
                <c:pt idx="1">
                  <c:v>Sersale</c:v>
                </c:pt>
                <c:pt idx="2">
                  <c:v>Cropani</c:v>
                </c:pt>
                <c:pt idx="3">
                  <c:v>Sellia Marina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riassuntiva'!$CW$63:$CW$68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0.125140028020714</c:v>
                </c:pt>
                <c:pt idx="3">
                  <c:v>0.0237790891601607</c:v>
                </c:pt>
                <c:pt idx="4">
                  <c:v>0</c:v>
                </c:pt>
                <c:pt idx="5">
                  <c:v>0.0596979106214782</c:v>
                </c:pt>
              </c:numCache>
            </c:numRef>
          </c:val>
        </c:ser>
        <c:ser>
          <c:idx val="6"/>
          <c:order val="6"/>
          <c:tx>
            <c:strRef>
              <c:f>'Tab. riassuntiva'!$CX$62</c:f>
              <c:strCache>
                <c:ptCount val="1"/>
                <c:pt idx="0">
                  <c:v>Inert</c:v>
                </c:pt>
              </c:strCache>
            </c:strRef>
          </c:tx>
          <c:spPr>
            <a:gradFill>
              <a:gsLst>
                <a:gs pos="0">
                  <a:srgbClr val="885352"/>
                </a:gs>
                <a:gs pos="100000">
                  <a:srgbClr val="7a2825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0.00%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riassuntiva'!$CP$63:$CP$68</c:f>
              <c:strCache>
                <c:ptCount val="6"/>
                <c:pt idx="0">
                  <c:v>Soveria Simeri</c:v>
                </c:pt>
                <c:pt idx="1">
                  <c:v>Sersale</c:v>
                </c:pt>
                <c:pt idx="2">
                  <c:v>Cropani</c:v>
                </c:pt>
                <c:pt idx="3">
                  <c:v>Sellia Marina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riassuntiva'!$CX$63:$CX$68</c:f>
              <c:numCache>
                <c:formatCode>General</c:formatCode>
                <c:ptCount val="6"/>
                <c:pt idx="0">
                  <c:v>0</c:v>
                </c:pt>
                <c:pt idx="1">
                  <c:v>0.257004075562716</c:v>
                </c:pt>
                <c:pt idx="2">
                  <c:v>0.0610287273199468</c:v>
                </c:pt>
                <c:pt idx="3">
                  <c:v>0.21284548594043</c:v>
                </c:pt>
                <c:pt idx="4">
                  <c:v>0.0903505601734731</c:v>
                </c:pt>
                <c:pt idx="5">
                  <c:v>0.111039410629695</c:v>
                </c:pt>
              </c:numCache>
            </c:numRef>
          </c:val>
        </c:ser>
        <c:ser>
          <c:idx val="7"/>
          <c:order val="7"/>
          <c:tx>
            <c:strRef>
              <c:f>'Tab. riassuntiva'!$CY$62</c:f>
              <c:strCache>
                <c:ptCount val="1"/>
                <c:pt idx="0">
                  <c:v>Organic Fraction</c:v>
                </c:pt>
              </c:strCache>
            </c:strRef>
          </c:tx>
          <c:spPr>
            <a:gradFill>
              <a:gsLst>
                <a:gs pos="0">
                  <a:srgbClr val="738655"/>
                </a:gs>
                <a:gs pos="100000">
                  <a:srgbClr val="60782d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0.00%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riassuntiva'!$CP$63:$CP$68</c:f>
              <c:strCache>
                <c:ptCount val="6"/>
                <c:pt idx="0">
                  <c:v>Soveria Simeri</c:v>
                </c:pt>
                <c:pt idx="1">
                  <c:v>Sersale</c:v>
                </c:pt>
                <c:pt idx="2">
                  <c:v>Cropani</c:v>
                </c:pt>
                <c:pt idx="3">
                  <c:v>Sellia Marina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riassuntiva'!$CY$63:$CY$68</c:f>
              <c:numCache>
                <c:formatCode>General</c:formatCode>
                <c:ptCount val="6"/>
                <c:pt idx="0">
                  <c:v>0</c:v>
                </c:pt>
                <c:pt idx="1">
                  <c:v>0.279420059690592</c:v>
                </c:pt>
                <c:pt idx="2">
                  <c:v>0.0654996339157943</c:v>
                </c:pt>
                <c:pt idx="3">
                  <c:v>0.0987321055852503</c:v>
                </c:pt>
                <c:pt idx="4">
                  <c:v>0</c:v>
                </c:pt>
                <c:pt idx="5">
                  <c:v>0.0666564110414958</c:v>
                </c:pt>
              </c:numCache>
            </c:numRef>
          </c:val>
        </c:ser>
        <c:gapWidth val="100"/>
        <c:overlap val="0"/>
        <c:axId val="57321478"/>
        <c:axId val="87377575"/>
      </c:barChart>
      <c:lineChart>
        <c:grouping val="standard"/>
        <c:varyColors val="0"/>
        <c:ser>
          <c:idx val="8"/>
          <c:order val="8"/>
          <c:tx>
            <c:strRef>
              <c:f>'Tab. riassuntiva'!$CZ$62</c:f>
              <c:strCache>
                <c:ptCount val="1"/>
                <c:pt idx="0">
                  <c:v>Inert sites</c:v>
                </c:pt>
              </c:strCache>
            </c:strRef>
          </c:tx>
          <c:spPr>
            <a:solidFill>
              <a:srgbClr val="ffffff"/>
            </a:solidFill>
            <a:ln w="31680">
              <a:noFill/>
            </a:ln>
          </c:spPr>
          <c:marker>
            <c:symbol val="diamond"/>
            <c:size val="8"/>
            <c:spPr>
              <a:solidFill>
                <a:srgbClr val="ffffff"/>
              </a:solidFill>
            </c:spPr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riassuntiva'!$CP$63:$CP$68</c:f>
              <c:strCache>
                <c:ptCount val="6"/>
                <c:pt idx="0">
                  <c:v>Soveria Simeri</c:v>
                </c:pt>
                <c:pt idx="1">
                  <c:v>Sersale</c:v>
                </c:pt>
                <c:pt idx="2">
                  <c:v>Cropani</c:v>
                </c:pt>
                <c:pt idx="3">
                  <c:v>Sellia Marina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riassuntiva'!$CZ$63:$CZ$68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14</c:v>
                </c:pt>
                <c:pt idx="3">
                  <c:v>12</c:v>
                </c:pt>
                <c:pt idx="4">
                  <c:v>1</c:v>
                </c:pt>
                <c:pt idx="5">
                  <c:v>4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51148580"/>
        <c:axId val="90328014"/>
      </c:lineChart>
      <c:catAx>
        <c:axId val="5732147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4e3f4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1f497d"/>
                </a:solidFill>
                <a:latin typeface="Calibri"/>
              </a:defRPr>
            </a:pPr>
          </a:p>
        </c:txPr>
        <c:crossAx val="87377575"/>
        <c:crosses val="autoZero"/>
        <c:auto val="1"/>
        <c:lblAlgn val="ctr"/>
        <c:lblOffset val="100"/>
      </c:catAx>
      <c:valAx>
        <c:axId val="87377575"/>
        <c:scaling>
          <c:orientation val="minMax"/>
          <c:max val="0.5"/>
        </c:scaling>
        <c:delete val="0"/>
        <c:axPos val="l"/>
        <c:majorGridlines>
          <c:spPr>
            <a:ln w="9360">
              <a:solidFill>
                <a:srgbClr val="d4e3f4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1" sz="900" spc="-1" strike="noStrike">
                    <a:solidFill>
                      <a:srgbClr val="1f497d"/>
                    </a:solidFill>
                    <a:latin typeface="Calibri"/>
                  </a:defRPr>
                </a:pPr>
                <a:r>
                  <a:rPr b="1" sz="900" spc="-1" strike="noStrike">
                    <a:solidFill>
                      <a:srgbClr val="1f497d"/>
                    </a:solidFill>
                    <a:latin typeface="Calibri"/>
                  </a:rPr>
                  <a:t>Waste 
fraction</a:t>
                </a:r>
              </a:p>
            </c:rich>
          </c:tx>
          <c:layout>
            <c:manualLayout>
              <c:xMode val="edge"/>
              <c:yMode val="edge"/>
              <c:x val="0.0269891669779604"/>
              <c:y val="0.0267834793491865"/>
            </c:manualLayout>
          </c:layout>
          <c:overlay val="0"/>
          <c:spPr>
            <a:noFill/>
            <a:ln>
              <a:noFill/>
            </a:ln>
          </c:spPr>
        </c:title>
        <c:numFmt formatCode="0.0%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1f497d"/>
                </a:solidFill>
                <a:latin typeface="Calibri"/>
              </a:defRPr>
            </a:pPr>
          </a:p>
        </c:txPr>
        <c:crossAx val="57321478"/>
        <c:crosses val="autoZero"/>
      </c:valAx>
      <c:catAx>
        <c:axId val="511485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0328014"/>
        <c:auto val="1"/>
        <c:lblAlgn val="ctr"/>
        <c:lblOffset val="100"/>
      </c:catAx>
      <c:valAx>
        <c:axId val="90328014"/>
        <c:scaling>
          <c:orientation val="minMax"/>
        </c:scaling>
        <c:delete val="0"/>
        <c:axPos val="r"/>
        <c:title>
          <c:tx>
            <c:rich>
              <a:bodyPr rot="0"/>
              <a:lstStyle/>
              <a:p>
                <a:pPr>
                  <a:defRPr b="1" sz="900" spc="-1" strike="noStrike">
                    <a:solidFill>
                      <a:srgbClr val="1f497d"/>
                    </a:solidFill>
                    <a:latin typeface="Calibri"/>
                  </a:defRPr>
                </a:pPr>
                <a:r>
                  <a:rPr b="1" sz="900" spc="-1" strike="noStrike">
                    <a:solidFill>
                      <a:srgbClr val="1f497d"/>
                    </a:solidFill>
                    <a:latin typeface="Calibri"/>
                  </a:rPr>
                  <a:t>Inert sites 
number</a:t>
                </a:r>
              </a:p>
            </c:rich>
          </c:tx>
          <c:layout>
            <c:manualLayout>
              <c:xMode val="edge"/>
              <c:yMode val="edge"/>
              <c:x val="0.897179678744864"/>
              <c:y val="0.0282019190654985"/>
            </c:manualLayout>
          </c:layout>
          <c:overlay val="0"/>
          <c:spPr>
            <a:noFill/>
            <a:ln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1f497d"/>
                </a:solidFill>
                <a:latin typeface="Calibri"/>
              </a:defRPr>
            </a:pPr>
          </a:p>
        </c:txPr>
        <c:crossAx val="51148580"/>
        <c:crosses val="max"/>
        <c:majorUnit val="1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1f497d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4e3f4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1f497d"/>
                </a:solidFill>
                <a:latin typeface="Calibri"/>
              </a:defRPr>
            </a:pPr>
            <a:r>
              <a:rPr b="1" sz="1600" spc="-1" strike="noStrike">
                <a:solidFill>
                  <a:srgbClr val="1f497d"/>
                </a:solidFill>
                <a:latin typeface="Calibri"/>
              </a:rPr>
              <a:t>Soveria Simeri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pieChart>
        <c:varyColors val="1"/>
        <c:ser>
          <c:idx val="0"/>
          <c:order val="0"/>
          <c:spPr>
            <a:solidFill>
              <a:srgbClr val="4f81bd"/>
            </a:solidFill>
            <a:ln>
              <a:noFill/>
            </a:ln>
          </c:spPr>
          <c:explosion val="0"/>
          <c:dPt>
            <c:idx val="0"/>
            <c:spPr>
              <a:gradFill>
                <a:gsLst>
                  <a:gs pos="0">
                    <a:srgbClr val="688fc4"/>
                  </a:gs>
                  <a:gs pos="100000">
                    <a:srgbClr val="487fc1"/>
                  </a:gs>
                </a:gsLst>
                <a:lin ang="5400000"/>
              </a:gradFill>
              <a:ln>
                <a:noFill/>
              </a:ln>
            </c:spPr>
          </c:dPt>
          <c:dPt>
            <c:idx val="1"/>
            <c:spPr>
              <a:gradFill>
                <a:gsLst>
                  <a:gs pos="0">
                    <a:srgbClr val="c76866"/>
                  </a:gs>
                  <a:gs pos="100000">
                    <a:srgbClr val="c54a47"/>
                  </a:gs>
                </a:gsLst>
                <a:lin ang="5400000"/>
              </a:gradFill>
              <a:ln>
                <a:noFill/>
              </a:ln>
            </c:spPr>
          </c:dPt>
          <c:dPt>
            <c:idx val="2"/>
            <c:spPr>
              <a:gradFill>
                <a:gsLst>
                  <a:gs pos="0">
                    <a:srgbClr val="a6c26f"/>
                  </a:gs>
                  <a:gs pos="100000">
                    <a:srgbClr val="9cbf54"/>
                  </a:gs>
                </a:gsLst>
                <a:lin ang="5400000"/>
              </a:gradFill>
              <a:ln>
                <a:noFill/>
              </a:ln>
            </c:spPr>
          </c:dPt>
          <c:dPt>
            <c:idx val="3"/>
            <c:spPr>
              <a:gradFill>
                <a:gsLst>
                  <a:gs pos="0">
                    <a:srgbClr val="8e77ac"/>
                  </a:gs>
                  <a:gs pos="100000">
                    <a:srgbClr val="7f60a4"/>
                  </a:gs>
                </a:gsLst>
                <a:lin ang="5400000"/>
              </a:gradFill>
              <a:ln>
                <a:noFill/>
              </a:ln>
            </c:spPr>
          </c:dPt>
          <c:dPt>
            <c:idx val="4"/>
            <c:spPr>
              <a:gradFill>
                <a:gsLst>
                  <a:gs pos="0">
                    <a:srgbClr val="65b5cc"/>
                  </a:gs>
                  <a:gs pos="100000">
                    <a:srgbClr val="44afcc"/>
                  </a:gs>
                </a:gsLst>
                <a:lin ang="5400000"/>
              </a:gradFill>
              <a:ln>
                <a:noFill/>
              </a:ln>
            </c:spPr>
          </c:dPt>
          <c:dPt>
            <c:idx val="5"/>
            <c:spPr>
              <a:gradFill>
                <a:gsLst>
                  <a:gs pos="0">
                    <a:srgbClr val="faa163"/>
                  </a:gs>
                  <a:gs pos="100000">
                    <a:srgbClr val="ff943d"/>
                  </a:gs>
                </a:gsLst>
                <a:lin ang="5400000"/>
              </a:gradFill>
              <a:ln>
                <a:noFill/>
              </a:ln>
            </c:spPr>
          </c:dPt>
          <c:dPt>
            <c:idx val="6"/>
            <c:spPr>
              <a:gradFill>
                <a:gsLst>
                  <a:gs pos="0">
                    <a:srgbClr val="536685"/>
                  </a:gs>
                  <a:gs pos="100000">
                    <a:srgbClr val="274c78"/>
                  </a:gs>
                </a:gsLst>
                <a:lin ang="5400000"/>
              </a:gradFill>
              <a:ln>
                <a:noFill/>
              </a:ln>
            </c:spPr>
          </c:dPt>
          <c:dPt>
            <c:idx val="7"/>
            <c:spPr>
              <a:gradFill>
                <a:gsLst>
                  <a:gs pos="0">
                    <a:srgbClr val="885352"/>
                  </a:gs>
                  <a:gs pos="100000">
                    <a:srgbClr val="7a2825"/>
                  </a:gs>
                </a:gsLst>
                <a:lin ang="5400000"/>
              </a:gradFill>
              <a:ln>
                <a:noFill/>
              </a:ln>
            </c:spPr>
          </c:dPt>
          <c:dPt>
            <c:idx val="8"/>
            <c:spPr>
              <a:gradFill>
                <a:gsLst>
                  <a:gs pos="0">
                    <a:srgbClr val="738655"/>
                  </a:gs>
                  <a:gs pos="100000">
                    <a:srgbClr val="60782d"/>
                  </a:gs>
                </a:gsLst>
                <a:lin ang="5400000"/>
              </a:gradFill>
              <a:ln>
                <a:noFill/>
              </a:ln>
            </c:spPr>
          </c:dPt>
          <c:dPt>
            <c:idx val="9"/>
            <c:spPr>
              <a:gradFill>
                <a:gsLst>
                  <a:gs pos="0">
                    <a:srgbClr val="665b76"/>
                  </a:gs>
                  <a:gs pos="100000">
                    <a:srgbClr val="4c3863"/>
                  </a:gs>
                </a:gsLst>
                <a:lin ang="5400000"/>
              </a:gradFill>
              <a:ln>
                <a:noFill/>
              </a:ln>
            </c:spPr>
          </c:dPt>
          <c:dPt>
            <c:idx val="10"/>
            <c:spPr>
              <a:gradFill>
                <a:gsLst>
                  <a:gs pos="0">
                    <a:srgbClr val="517c8c"/>
                  </a:gs>
                  <a:gs pos="100000">
                    <a:srgbClr val="226c80"/>
                  </a:gs>
                </a:gsLst>
                <a:lin ang="5400000"/>
              </a:gradFill>
              <a:ln>
                <a:noFill/>
              </a:ln>
            </c:spPr>
          </c:dPt>
          <c:dPt>
            <c:idx val="11"/>
            <c:spPr>
              <a:gradFill>
                <a:gsLst>
                  <a:gs pos="0">
                    <a:srgbClr val="c16c4b"/>
                  </a:gs>
                  <a:gs pos="100000">
                    <a:srgbClr val="bd5500"/>
                  </a:gs>
                </a:gsLst>
                <a:lin ang="5400000"/>
              </a:gradFill>
              <a:ln>
                <a:noFill/>
              </a:ln>
            </c:spPr>
          </c:dPt>
          <c:dPt>
            <c:idx val="12"/>
            <c:spPr>
              <a:gradFill>
                <a:gsLst>
                  <a:gs pos="0">
                    <a:srgbClr val="83a5d0"/>
                  </a:gs>
                  <a:gs pos="100000">
                    <a:srgbClr val="6e99ce"/>
                  </a:gs>
                </a:gsLst>
                <a:lin ang="5400000"/>
              </a:gradFill>
              <a:ln>
                <a:noFill/>
              </a:ln>
            </c:spPr>
          </c:dPt>
          <c:dLbls>
            <c:numFmt formatCode="0" sourceLinked="1"/>
            <c:dLbl>
              <c:idx val="0"/>
              <c:numFmt formatCode="0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0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0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0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0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0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0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8"/>
              <c:numFmt formatCode="0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0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0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0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0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1" sz="900" spc="-1" strike="noStrike">
                    <a:solidFill>
                      <a:srgbClr val="ffffff"/>
                    </a:solidFill>
                    <a:latin typeface="Calibri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riassuntiva'!$FT$24:$FT$36</c:f>
              <c:strCache>
                <c:ptCount val="13"/>
                <c:pt idx="0">
                  <c:v>washing machine</c:v>
                </c:pt>
                <c:pt idx="1">
                  <c:v>fridge</c:v>
                </c:pt>
                <c:pt idx="2">
                  <c:v>oven</c:v>
                </c:pt>
                <c:pt idx="3">
                  <c:v>TV</c:v>
                </c:pt>
                <c:pt idx="4">
                  <c:v>hot water heater</c:v>
                </c:pt>
                <c:pt idx="5">
                  <c:v>bucket</c:v>
                </c:pt>
                <c:pt idx="6">
                  <c:v>mattress</c:v>
                </c:pt>
                <c:pt idx="7">
                  <c:v>papaerboard</c:v>
                </c:pt>
                <c:pt idx="8">
                  <c:v>sofa</c:v>
                </c:pt>
                <c:pt idx="9">
                  <c:v>bathroom fixture</c:v>
                </c:pt>
                <c:pt idx="10">
                  <c:v>pipes</c:v>
                </c:pt>
                <c:pt idx="11">
                  <c:v>insulation sheath</c:v>
                </c:pt>
                <c:pt idx="12">
                  <c:v>metal sheet</c:v>
                </c:pt>
              </c:strCache>
            </c:strRef>
          </c:cat>
          <c:val>
            <c:numRef>
              <c:f>'Tab. riassuntiva'!$FU$24:$FU$36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firstSliceAng val="0"/>
      </c:pieChart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1f497d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4e3f4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1f497d"/>
                </a:solidFill>
                <a:latin typeface="Calibri"/>
              </a:defRPr>
            </a:pPr>
            <a:r>
              <a:rPr b="1" sz="1600" spc="-1" strike="noStrike">
                <a:solidFill>
                  <a:srgbClr val="1f497d"/>
                </a:solidFill>
                <a:latin typeface="Calibri"/>
              </a:rPr>
              <a:t>Sersale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pieChart>
        <c:varyColors val="1"/>
        <c:ser>
          <c:idx val="0"/>
          <c:order val="0"/>
          <c:spPr>
            <a:solidFill>
              <a:srgbClr val="4f81bd"/>
            </a:solidFill>
            <a:ln>
              <a:noFill/>
            </a:ln>
          </c:spPr>
          <c:explosion val="0"/>
          <c:dPt>
            <c:idx val="0"/>
            <c:spPr>
              <a:gradFill>
                <a:gsLst>
                  <a:gs pos="0">
                    <a:srgbClr val="688fc4"/>
                  </a:gs>
                  <a:gs pos="100000">
                    <a:srgbClr val="487fc1"/>
                  </a:gs>
                </a:gsLst>
                <a:lin ang="5400000"/>
              </a:gradFill>
              <a:ln>
                <a:noFill/>
              </a:ln>
            </c:spPr>
          </c:dPt>
          <c:dPt>
            <c:idx val="1"/>
            <c:spPr>
              <a:gradFill>
                <a:gsLst>
                  <a:gs pos="0">
                    <a:srgbClr val="c76866"/>
                  </a:gs>
                  <a:gs pos="100000">
                    <a:srgbClr val="c54a47"/>
                  </a:gs>
                </a:gsLst>
                <a:lin ang="5400000"/>
              </a:gradFill>
              <a:ln>
                <a:noFill/>
              </a:ln>
            </c:spPr>
          </c:dPt>
          <c:dPt>
            <c:idx val="2"/>
            <c:spPr>
              <a:gradFill>
                <a:gsLst>
                  <a:gs pos="0">
                    <a:srgbClr val="a6c26f"/>
                  </a:gs>
                  <a:gs pos="100000">
                    <a:srgbClr val="9cbf54"/>
                  </a:gs>
                </a:gsLst>
                <a:lin ang="5400000"/>
              </a:gradFill>
              <a:ln>
                <a:noFill/>
              </a:ln>
            </c:spPr>
          </c:dPt>
          <c:dPt>
            <c:idx val="3"/>
            <c:spPr>
              <a:gradFill>
                <a:gsLst>
                  <a:gs pos="0">
                    <a:srgbClr val="8e77ac"/>
                  </a:gs>
                  <a:gs pos="100000">
                    <a:srgbClr val="7f60a4"/>
                  </a:gs>
                </a:gsLst>
                <a:lin ang="5400000"/>
              </a:gradFill>
              <a:ln>
                <a:noFill/>
              </a:ln>
            </c:spPr>
          </c:dPt>
          <c:dPt>
            <c:idx val="4"/>
            <c:spPr>
              <a:gradFill>
                <a:gsLst>
                  <a:gs pos="0">
                    <a:srgbClr val="65b5cc"/>
                  </a:gs>
                  <a:gs pos="100000">
                    <a:srgbClr val="44afcc"/>
                  </a:gs>
                </a:gsLst>
                <a:lin ang="5400000"/>
              </a:gradFill>
              <a:ln>
                <a:noFill/>
              </a:ln>
            </c:spPr>
          </c:dPt>
          <c:dPt>
            <c:idx val="5"/>
            <c:spPr>
              <a:gradFill>
                <a:gsLst>
                  <a:gs pos="0">
                    <a:srgbClr val="faa163"/>
                  </a:gs>
                  <a:gs pos="100000">
                    <a:srgbClr val="ff943d"/>
                  </a:gs>
                </a:gsLst>
                <a:lin ang="5400000"/>
              </a:gradFill>
              <a:ln>
                <a:noFill/>
              </a:ln>
            </c:spPr>
          </c:dPt>
          <c:dPt>
            <c:idx val="6"/>
            <c:spPr>
              <a:gradFill>
                <a:gsLst>
                  <a:gs pos="0">
                    <a:srgbClr val="536685"/>
                  </a:gs>
                  <a:gs pos="100000">
                    <a:srgbClr val="274c78"/>
                  </a:gs>
                </a:gsLst>
                <a:lin ang="5400000"/>
              </a:gradFill>
              <a:ln>
                <a:noFill/>
              </a:ln>
            </c:spPr>
          </c:dPt>
          <c:dPt>
            <c:idx val="7"/>
            <c:spPr>
              <a:gradFill>
                <a:gsLst>
                  <a:gs pos="0">
                    <a:srgbClr val="885352"/>
                  </a:gs>
                  <a:gs pos="100000">
                    <a:srgbClr val="7a2825"/>
                  </a:gs>
                </a:gsLst>
                <a:lin ang="5400000"/>
              </a:gradFill>
              <a:ln>
                <a:noFill/>
              </a:ln>
            </c:spPr>
          </c:dPt>
          <c:dPt>
            <c:idx val="8"/>
            <c:spPr>
              <a:gradFill>
                <a:gsLst>
                  <a:gs pos="0">
                    <a:srgbClr val="738655"/>
                  </a:gs>
                  <a:gs pos="100000">
                    <a:srgbClr val="60782d"/>
                  </a:gs>
                </a:gsLst>
                <a:lin ang="5400000"/>
              </a:gradFill>
              <a:ln>
                <a:noFill/>
              </a:ln>
            </c:spPr>
          </c:dPt>
          <c:dPt>
            <c:idx val="9"/>
            <c:spPr>
              <a:gradFill>
                <a:gsLst>
                  <a:gs pos="0">
                    <a:srgbClr val="665b76"/>
                  </a:gs>
                  <a:gs pos="100000">
                    <a:srgbClr val="4c3863"/>
                  </a:gs>
                </a:gsLst>
                <a:lin ang="5400000"/>
              </a:gradFill>
              <a:ln>
                <a:noFill/>
              </a:ln>
            </c:spPr>
          </c:dPt>
          <c:dPt>
            <c:idx val="10"/>
            <c:spPr>
              <a:gradFill>
                <a:gsLst>
                  <a:gs pos="0">
                    <a:srgbClr val="517c8c"/>
                  </a:gs>
                  <a:gs pos="100000">
                    <a:srgbClr val="226c80"/>
                  </a:gs>
                </a:gsLst>
                <a:lin ang="5400000"/>
              </a:gradFill>
              <a:ln>
                <a:noFill/>
              </a:ln>
            </c:spPr>
          </c:dPt>
          <c:dPt>
            <c:idx val="11"/>
            <c:spPr>
              <a:gradFill>
                <a:gsLst>
                  <a:gs pos="0">
                    <a:srgbClr val="c16c4b"/>
                  </a:gs>
                  <a:gs pos="100000">
                    <a:srgbClr val="bd5500"/>
                  </a:gs>
                </a:gsLst>
                <a:lin ang="5400000"/>
              </a:gradFill>
              <a:ln>
                <a:noFill/>
              </a:ln>
            </c:spPr>
          </c:dPt>
          <c:dPt>
            <c:idx val="12"/>
            <c:spPr>
              <a:gradFill>
                <a:gsLst>
                  <a:gs pos="0">
                    <a:srgbClr val="83a5d0"/>
                  </a:gs>
                  <a:gs pos="100000">
                    <a:srgbClr val="6e99ce"/>
                  </a:gs>
                </a:gsLst>
                <a:lin ang="5400000"/>
              </a:gradFill>
              <a:ln>
                <a:noFill/>
              </a:ln>
            </c:spP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1" sz="900" spc="-1" strike="noStrike">
                    <a:solidFill>
                      <a:srgbClr val="ffffff"/>
                    </a:solidFill>
                    <a:latin typeface="Calibri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riassuntiva'!$FT$24:$FT$36</c:f>
              <c:strCache>
                <c:ptCount val="13"/>
                <c:pt idx="0">
                  <c:v>washing machine</c:v>
                </c:pt>
                <c:pt idx="1">
                  <c:v>fridge</c:v>
                </c:pt>
                <c:pt idx="2">
                  <c:v>oven</c:v>
                </c:pt>
                <c:pt idx="3">
                  <c:v>TV</c:v>
                </c:pt>
                <c:pt idx="4">
                  <c:v>hot water heater</c:v>
                </c:pt>
                <c:pt idx="5">
                  <c:v>bucket</c:v>
                </c:pt>
                <c:pt idx="6">
                  <c:v>mattress</c:v>
                </c:pt>
                <c:pt idx="7">
                  <c:v>papaerboard</c:v>
                </c:pt>
                <c:pt idx="8">
                  <c:v>sofa</c:v>
                </c:pt>
                <c:pt idx="9">
                  <c:v>bathroom fixture</c:v>
                </c:pt>
                <c:pt idx="10">
                  <c:v>pipes</c:v>
                </c:pt>
                <c:pt idx="11">
                  <c:v>insulation sheath</c:v>
                </c:pt>
                <c:pt idx="12">
                  <c:v>metal sheet</c:v>
                </c:pt>
              </c:strCache>
            </c:strRef>
          </c:cat>
          <c:val>
            <c:numRef>
              <c:f>'Tab. riassuntiva'!$FV$24:$FV$36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firstSliceAng val="0"/>
      </c:pieChart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4e3f4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1f497d"/>
                </a:solidFill>
                <a:latin typeface="Calibri"/>
              </a:defRPr>
            </a:pPr>
            <a:r>
              <a:rPr b="1" sz="1600" spc="-1" strike="noStrike">
                <a:solidFill>
                  <a:srgbClr val="1f497d"/>
                </a:solidFill>
                <a:latin typeface="Calibri"/>
              </a:rPr>
              <a:t>Cropani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355385107063"/>
          <c:y val="0.0508435670836681"/>
          <c:w val="0.56943112815596"/>
          <c:h val="0.94904166188454"/>
        </c:manualLayout>
      </c:layout>
      <c:pieChart>
        <c:varyColors val="1"/>
        <c:ser>
          <c:idx val="0"/>
          <c:order val="0"/>
          <c:spPr>
            <a:solidFill>
              <a:srgbClr val="4f81bd"/>
            </a:solidFill>
            <a:ln>
              <a:noFill/>
            </a:ln>
          </c:spPr>
          <c:explosion val="0"/>
          <c:dPt>
            <c:idx val="0"/>
            <c:spPr>
              <a:gradFill>
                <a:gsLst>
                  <a:gs pos="0">
                    <a:srgbClr val="688fc4"/>
                  </a:gs>
                  <a:gs pos="100000">
                    <a:srgbClr val="487fc1"/>
                  </a:gs>
                </a:gsLst>
                <a:lin ang="5400000"/>
              </a:gradFill>
              <a:ln>
                <a:noFill/>
              </a:ln>
            </c:spPr>
          </c:dPt>
          <c:dPt>
            <c:idx val="1"/>
            <c:spPr>
              <a:gradFill>
                <a:gsLst>
                  <a:gs pos="0">
                    <a:srgbClr val="c76866"/>
                  </a:gs>
                  <a:gs pos="100000">
                    <a:srgbClr val="c54a47"/>
                  </a:gs>
                </a:gsLst>
                <a:lin ang="5400000"/>
              </a:gradFill>
              <a:ln>
                <a:noFill/>
              </a:ln>
            </c:spPr>
          </c:dPt>
          <c:dPt>
            <c:idx val="2"/>
            <c:spPr>
              <a:gradFill>
                <a:gsLst>
                  <a:gs pos="0">
                    <a:srgbClr val="a6c26f"/>
                  </a:gs>
                  <a:gs pos="100000">
                    <a:srgbClr val="9cbf54"/>
                  </a:gs>
                </a:gsLst>
                <a:lin ang="5400000"/>
              </a:gradFill>
              <a:ln>
                <a:noFill/>
              </a:ln>
            </c:spPr>
          </c:dPt>
          <c:dPt>
            <c:idx val="3"/>
            <c:spPr>
              <a:gradFill>
                <a:gsLst>
                  <a:gs pos="0">
                    <a:srgbClr val="8e77ac"/>
                  </a:gs>
                  <a:gs pos="100000">
                    <a:srgbClr val="7f60a4"/>
                  </a:gs>
                </a:gsLst>
                <a:lin ang="5400000"/>
              </a:gradFill>
              <a:ln>
                <a:noFill/>
              </a:ln>
            </c:spPr>
          </c:dPt>
          <c:dPt>
            <c:idx val="4"/>
            <c:spPr>
              <a:gradFill>
                <a:gsLst>
                  <a:gs pos="0">
                    <a:srgbClr val="65b5cc"/>
                  </a:gs>
                  <a:gs pos="100000">
                    <a:srgbClr val="44afcc"/>
                  </a:gs>
                </a:gsLst>
                <a:lin ang="5400000"/>
              </a:gradFill>
              <a:ln>
                <a:noFill/>
              </a:ln>
            </c:spPr>
          </c:dPt>
          <c:dPt>
            <c:idx val="5"/>
            <c:spPr>
              <a:gradFill>
                <a:gsLst>
                  <a:gs pos="0">
                    <a:srgbClr val="faa163"/>
                  </a:gs>
                  <a:gs pos="100000">
                    <a:srgbClr val="ff943d"/>
                  </a:gs>
                </a:gsLst>
                <a:lin ang="5400000"/>
              </a:gradFill>
              <a:ln>
                <a:noFill/>
              </a:ln>
            </c:spPr>
          </c:dPt>
          <c:dPt>
            <c:idx val="6"/>
            <c:spPr>
              <a:gradFill>
                <a:gsLst>
                  <a:gs pos="0">
                    <a:srgbClr val="536685"/>
                  </a:gs>
                  <a:gs pos="100000">
                    <a:srgbClr val="274c78"/>
                  </a:gs>
                </a:gsLst>
                <a:lin ang="5400000"/>
              </a:gradFill>
              <a:ln>
                <a:noFill/>
              </a:ln>
            </c:spPr>
          </c:dPt>
          <c:dPt>
            <c:idx val="7"/>
            <c:spPr>
              <a:gradFill>
                <a:gsLst>
                  <a:gs pos="0">
                    <a:srgbClr val="885352"/>
                  </a:gs>
                  <a:gs pos="100000">
                    <a:srgbClr val="7a2825"/>
                  </a:gs>
                </a:gsLst>
                <a:lin ang="5400000"/>
              </a:gradFill>
              <a:ln>
                <a:noFill/>
              </a:ln>
            </c:spPr>
          </c:dPt>
          <c:dPt>
            <c:idx val="8"/>
            <c:spPr>
              <a:gradFill>
                <a:gsLst>
                  <a:gs pos="0">
                    <a:srgbClr val="738655"/>
                  </a:gs>
                  <a:gs pos="100000">
                    <a:srgbClr val="60782d"/>
                  </a:gs>
                </a:gsLst>
                <a:lin ang="5400000"/>
              </a:gradFill>
              <a:ln>
                <a:noFill/>
              </a:ln>
            </c:spPr>
          </c:dPt>
          <c:dPt>
            <c:idx val="9"/>
            <c:spPr>
              <a:gradFill>
                <a:gsLst>
                  <a:gs pos="0">
                    <a:srgbClr val="665b76"/>
                  </a:gs>
                  <a:gs pos="100000">
                    <a:srgbClr val="4c3863"/>
                  </a:gs>
                </a:gsLst>
                <a:lin ang="5400000"/>
              </a:gradFill>
              <a:ln>
                <a:noFill/>
              </a:ln>
            </c:spPr>
          </c:dPt>
          <c:dPt>
            <c:idx val="10"/>
            <c:spPr>
              <a:gradFill>
                <a:gsLst>
                  <a:gs pos="0">
                    <a:srgbClr val="517c8c"/>
                  </a:gs>
                  <a:gs pos="100000">
                    <a:srgbClr val="226c80"/>
                  </a:gs>
                </a:gsLst>
                <a:lin ang="5400000"/>
              </a:gradFill>
              <a:ln>
                <a:noFill/>
              </a:ln>
            </c:spPr>
          </c:dPt>
          <c:dPt>
            <c:idx val="11"/>
            <c:spPr>
              <a:gradFill>
                <a:gsLst>
                  <a:gs pos="0">
                    <a:srgbClr val="c16c4b"/>
                  </a:gs>
                  <a:gs pos="100000">
                    <a:srgbClr val="bd5500"/>
                  </a:gs>
                </a:gsLst>
                <a:lin ang="5400000"/>
              </a:gradFill>
              <a:ln>
                <a:noFill/>
              </a:ln>
            </c:spPr>
          </c:dPt>
          <c:dPt>
            <c:idx val="12"/>
            <c:spPr>
              <a:gradFill>
                <a:gsLst>
                  <a:gs pos="0">
                    <a:srgbClr val="83a5d0"/>
                  </a:gs>
                  <a:gs pos="100000">
                    <a:srgbClr val="6e99ce"/>
                  </a:gs>
                </a:gsLst>
                <a:lin ang="5400000"/>
              </a:gradFill>
              <a:ln>
                <a:noFill/>
              </a:ln>
            </c:spP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1" sz="900" spc="-1" strike="noStrike">
                    <a:solidFill>
                      <a:srgbClr val="ffffff"/>
                    </a:solidFill>
                    <a:latin typeface="Calibri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riassuntiva'!$FT$24:$FT$36</c:f>
              <c:strCache>
                <c:ptCount val="13"/>
                <c:pt idx="0">
                  <c:v>washing machine</c:v>
                </c:pt>
                <c:pt idx="1">
                  <c:v>fridge</c:v>
                </c:pt>
                <c:pt idx="2">
                  <c:v>oven</c:v>
                </c:pt>
                <c:pt idx="3">
                  <c:v>TV</c:v>
                </c:pt>
                <c:pt idx="4">
                  <c:v>hot water heater</c:v>
                </c:pt>
                <c:pt idx="5">
                  <c:v>bucket</c:v>
                </c:pt>
                <c:pt idx="6">
                  <c:v>mattress</c:v>
                </c:pt>
                <c:pt idx="7">
                  <c:v>papaerboard</c:v>
                </c:pt>
                <c:pt idx="8">
                  <c:v>sofa</c:v>
                </c:pt>
                <c:pt idx="9">
                  <c:v>bathroom fixture</c:v>
                </c:pt>
                <c:pt idx="10">
                  <c:v>pipes</c:v>
                </c:pt>
                <c:pt idx="11">
                  <c:v>insulation sheath</c:v>
                </c:pt>
                <c:pt idx="12">
                  <c:v>metal sheet</c:v>
                </c:pt>
              </c:strCache>
            </c:strRef>
          </c:cat>
          <c:val>
            <c:numRef>
              <c:f>'Tab. riassuntiva'!$FW$24:$FW$36</c:f>
              <c:numCache>
                <c:formatCode>General</c:formatCode>
                <c:ptCount val="13"/>
                <c:pt idx="0">
                  <c:v>1</c:v>
                </c:pt>
                <c:pt idx="1">
                  <c:v>6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8</c:v>
                </c:pt>
                <c:pt idx="6">
                  <c:v>12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8</c:v>
                </c:pt>
                <c:pt idx="11">
                  <c:v>1</c:v>
                </c:pt>
                <c:pt idx="12">
                  <c:v>3</c:v>
                </c:pt>
              </c:numCache>
            </c:numRef>
          </c:val>
        </c:ser>
        <c:firstSliceAng val="0"/>
      </c:pieChart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1f497d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4e3f4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1f497d"/>
                </a:solidFill>
                <a:latin typeface="Calibri"/>
              </a:defRPr>
            </a:pPr>
            <a:r>
              <a:rPr b="1" sz="1600" spc="-1" strike="noStrike">
                <a:solidFill>
                  <a:srgbClr val="1f497d"/>
                </a:solidFill>
                <a:latin typeface="Calibri"/>
              </a:rPr>
              <a:t>Sellia Marina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56897789834836"/>
          <c:y val="0.160918066418772"/>
          <c:w val="0.277826537939839"/>
          <c:h val="0.463008077958713"/>
        </c:manualLayout>
      </c:layout>
      <c:pieChart>
        <c:varyColors val="1"/>
        <c:ser>
          <c:idx val="0"/>
          <c:order val="0"/>
          <c:spPr>
            <a:solidFill>
              <a:srgbClr val="4f81bd"/>
            </a:solidFill>
            <a:ln>
              <a:noFill/>
            </a:ln>
          </c:spPr>
          <c:explosion val="0"/>
          <c:dPt>
            <c:idx val="0"/>
            <c:spPr>
              <a:gradFill>
                <a:gsLst>
                  <a:gs pos="0">
                    <a:srgbClr val="688fc4"/>
                  </a:gs>
                  <a:gs pos="100000">
                    <a:srgbClr val="487fc1"/>
                  </a:gs>
                </a:gsLst>
                <a:lin ang="5400000"/>
              </a:gradFill>
              <a:ln>
                <a:noFill/>
              </a:ln>
            </c:spPr>
          </c:dPt>
          <c:dPt>
            <c:idx val="1"/>
            <c:spPr>
              <a:gradFill>
                <a:gsLst>
                  <a:gs pos="0">
                    <a:srgbClr val="c76866"/>
                  </a:gs>
                  <a:gs pos="100000">
                    <a:srgbClr val="c54a47"/>
                  </a:gs>
                </a:gsLst>
                <a:lin ang="5400000"/>
              </a:gradFill>
              <a:ln>
                <a:noFill/>
              </a:ln>
            </c:spPr>
          </c:dPt>
          <c:dPt>
            <c:idx val="2"/>
            <c:spPr>
              <a:gradFill>
                <a:gsLst>
                  <a:gs pos="0">
                    <a:srgbClr val="a6c26f"/>
                  </a:gs>
                  <a:gs pos="100000">
                    <a:srgbClr val="9cbf54"/>
                  </a:gs>
                </a:gsLst>
                <a:lin ang="5400000"/>
              </a:gradFill>
              <a:ln>
                <a:noFill/>
              </a:ln>
            </c:spPr>
          </c:dPt>
          <c:dPt>
            <c:idx val="3"/>
            <c:spPr>
              <a:gradFill>
                <a:gsLst>
                  <a:gs pos="0">
                    <a:srgbClr val="8e77ac"/>
                  </a:gs>
                  <a:gs pos="100000">
                    <a:srgbClr val="7f60a4"/>
                  </a:gs>
                </a:gsLst>
                <a:lin ang="5400000"/>
              </a:gradFill>
              <a:ln>
                <a:noFill/>
              </a:ln>
            </c:spPr>
          </c:dPt>
          <c:dPt>
            <c:idx val="4"/>
            <c:spPr>
              <a:gradFill>
                <a:gsLst>
                  <a:gs pos="0">
                    <a:srgbClr val="65b5cc"/>
                  </a:gs>
                  <a:gs pos="100000">
                    <a:srgbClr val="44afcc"/>
                  </a:gs>
                </a:gsLst>
                <a:lin ang="5400000"/>
              </a:gradFill>
              <a:ln>
                <a:noFill/>
              </a:ln>
            </c:spPr>
          </c:dPt>
          <c:dPt>
            <c:idx val="5"/>
            <c:spPr>
              <a:gradFill>
                <a:gsLst>
                  <a:gs pos="0">
                    <a:srgbClr val="faa163"/>
                  </a:gs>
                  <a:gs pos="100000">
                    <a:srgbClr val="ff943d"/>
                  </a:gs>
                </a:gsLst>
                <a:lin ang="5400000"/>
              </a:gradFill>
              <a:ln>
                <a:noFill/>
              </a:ln>
            </c:spPr>
          </c:dPt>
          <c:dPt>
            <c:idx val="6"/>
            <c:spPr>
              <a:gradFill>
                <a:gsLst>
                  <a:gs pos="0">
                    <a:srgbClr val="536685"/>
                  </a:gs>
                  <a:gs pos="100000">
                    <a:srgbClr val="274c78"/>
                  </a:gs>
                </a:gsLst>
                <a:lin ang="5400000"/>
              </a:gradFill>
              <a:ln>
                <a:noFill/>
              </a:ln>
            </c:spPr>
          </c:dPt>
          <c:dPt>
            <c:idx val="7"/>
            <c:spPr>
              <a:gradFill>
                <a:gsLst>
                  <a:gs pos="0">
                    <a:srgbClr val="885352"/>
                  </a:gs>
                  <a:gs pos="100000">
                    <a:srgbClr val="7a2825"/>
                  </a:gs>
                </a:gsLst>
                <a:lin ang="5400000"/>
              </a:gradFill>
              <a:ln>
                <a:noFill/>
              </a:ln>
            </c:spPr>
          </c:dPt>
          <c:dPt>
            <c:idx val="8"/>
            <c:spPr>
              <a:gradFill>
                <a:gsLst>
                  <a:gs pos="0">
                    <a:srgbClr val="738655"/>
                  </a:gs>
                  <a:gs pos="100000">
                    <a:srgbClr val="60782d"/>
                  </a:gs>
                </a:gsLst>
                <a:lin ang="5400000"/>
              </a:gradFill>
              <a:ln>
                <a:noFill/>
              </a:ln>
            </c:spPr>
          </c:dPt>
          <c:dPt>
            <c:idx val="9"/>
            <c:spPr>
              <a:gradFill>
                <a:gsLst>
                  <a:gs pos="0">
                    <a:srgbClr val="665b76"/>
                  </a:gs>
                  <a:gs pos="100000">
                    <a:srgbClr val="4c3863"/>
                  </a:gs>
                </a:gsLst>
                <a:lin ang="5400000"/>
              </a:gradFill>
              <a:ln>
                <a:noFill/>
              </a:ln>
            </c:spPr>
          </c:dPt>
          <c:dPt>
            <c:idx val="10"/>
            <c:spPr>
              <a:gradFill>
                <a:gsLst>
                  <a:gs pos="0">
                    <a:srgbClr val="517c8c"/>
                  </a:gs>
                  <a:gs pos="100000">
                    <a:srgbClr val="226c80"/>
                  </a:gs>
                </a:gsLst>
                <a:lin ang="5400000"/>
              </a:gradFill>
              <a:ln>
                <a:noFill/>
              </a:ln>
            </c:spPr>
          </c:dPt>
          <c:dPt>
            <c:idx val="11"/>
            <c:spPr>
              <a:gradFill>
                <a:gsLst>
                  <a:gs pos="0">
                    <a:srgbClr val="c16c4b"/>
                  </a:gs>
                  <a:gs pos="100000">
                    <a:srgbClr val="bd5500"/>
                  </a:gs>
                </a:gsLst>
                <a:lin ang="5400000"/>
              </a:gradFill>
              <a:ln>
                <a:noFill/>
              </a:ln>
            </c:spPr>
          </c:dPt>
          <c:dPt>
            <c:idx val="12"/>
            <c:spPr>
              <a:gradFill>
                <a:gsLst>
                  <a:gs pos="0">
                    <a:srgbClr val="83a5d0"/>
                  </a:gs>
                  <a:gs pos="100000">
                    <a:srgbClr val="6e99ce"/>
                  </a:gs>
                </a:gsLst>
                <a:lin ang="5400000"/>
              </a:gradFill>
              <a:ln>
                <a:noFill/>
              </a:ln>
            </c:spP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1" sz="900" spc="-1" strike="noStrike">
                    <a:solidFill>
                      <a:srgbClr val="ffffff"/>
                    </a:solidFill>
                    <a:latin typeface="Calibri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riassuntiva'!$FT$24:$FT$36</c:f>
              <c:strCache>
                <c:ptCount val="13"/>
                <c:pt idx="0">
                  <c:v>washing machine</c:v>
                </c:pt>
                <c:pt idx="1">
                  <c:v>fridge</c:v>
                </c:pt>
                <c:pt idx="2">
                  <c:v>oven</c:v>
                </c:pt>
                <c:pt idx="3">
                  <c:v>TV</c:v>
                </c:pt>
                <c:pt idx="4">
                  <c:v>hot water heater</c:v>
                </c:pt>
                <c:pt idx="5">
                  <c:v>bucket</c:v>
                </c:pt>
                <c:pt idx="6">
                  <c:v>mattress</c:v>
                </c:pt>
                <c:pt idx="7">
                  <c:v>papaerboard</c:v>
                </c:pt>
                <c:pt idx="8">
                  <c:v>sofa</c:v>
                </c:pt>
                <c:pt idx="9">
                  <c:v>bathroom fixture</c:v>
                </c:pt>
                <c:pt idx="10">
                  <c:v>pipes</c:v>
                </c:pt>
                <c:pt idx="11">
                  <c:v>insulation sheath</c:v>
                </c:pt>
                <c:pt idx="12">
                  <c:v>metal sheet</c:v>
                </c:pt>
              </c:strCache>
            </c:strRef>
          </c:cat>
          <c:val>
            <c:numRef>
              <c:f>'Tab. riassuntiva'!$FX$24:$FX$36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firstSliceAng val="0"/>
      </c:pieChart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1f497d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4e3f4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1f497d"/>
                </a:solidFill>
                <a:latin typeface="Calibri"/>
              </a:defRPr>
            </a:pPr>
            <a:r>
              <a:rPr b="1" sz="1600" spc="-1" strike="noStrike">
                <a:solidFill>
                  <a:srgbClr val="1f497d"/>
                </a:solidFill>
                <a:latin typeface="Calibri"/>
              </a:rPr>
              <a:t>Botricello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56835220928378"/>
          <c:y val="0.160826594788859"/>
          <c:w val="0.277875259211996"/>
          <c:h val="0.462970093697856"/>
        </c:manualLayout>
      </c:layout>
      <c:pieChart>
        <c:varyColors val="1"/>
        <c:ser>
          <c:idx val="0"/>
          <c:order val="0"/>
          <c:spPr>
            <a:solidFill>
              <a:srgbClr val="4f81bd"/>
            </a:solidFill>
            <a:ln>
              <a:noFill/>
            </a:ln>
          </c:spPr>
          <c:explosion val="0"/>
          <c:dPt>
            <c:idx val="0"/>
            <c:spPr>
              <a:gradFill>
                <a:gsLst>
                  <a:gs pos="0">
                    <a:srgbClr val="688fc4"/>
                  </a:gs>
                  <a:gs pos="100000">
                    <a:srgbClr val="487fc1"/>
                  </a:gs>
                </a:gsLst>
                <a:lin ang="5400000"/>
              </a:gradFill>
              <a:ln>
                <a:noFill/>
              </a:ln>
            </c:spPr>
          </c:dPt>
          <c:dPt>
            <c:idx val="1"/>
            <c:spPr>
              <a:gradFill>
                <a:gsLst>
                  <a:gs pos="0">
                    <a:srgbClr val="c76866"/>
                  </a:gs>
                  <a:gs pos="100000">
                    <a:srgbClr val="c54a47"/>
                  </a:gs>
                </a:gsLst>
                <a:lin ang="5400000"/>
              </a:gradFill>
              <a:ln>
                <a:noFill/>
              </a:ln>
            </c:spPr>
          </c:dPt>
          <c:dPt>
            <c:idx val="2"/>
            <c:spPr>
              <a:gradFill>
                <a:gsLst>
                  <a:gs pos="0">
                    <a:srgbClr val="a6c26f"/>
                  </a:gs>
                  <a:gs pos="100000">
                    <a:srgbClr val="9cbf54"/>
                  </a:gs>
                </a:gsLst>
                <a:lin ang="5400000"/>
              </a:gradFill>
              <a:ln>
                <a:noFill/>
              </a:ln>
            </c:spPr>
          </c:dPt>
          <c:dPt>
            <c:idx val="3"/>
            <c:spPr>
              <a:gradFill>
                <a:gsLst>
                  <a:gs pos="0">
                    <a:srgbClr val="8e77ac"/>
                  </a:gs>
                  <a:gs pos="100000">
                    <a:srgbClr val="7f60a4"/>
                  </a:gs>
                </a:gsLst>
                <a:lin ang="5400000"/>
              </a:gradFill>
              <a:ln>
                <a:noFill/>
              </a:ln>
            </c:spPr>
          </c:dPt>
          <c:dPt>
            <c:idx val="4"/>
            <c:spPr>
              <a:gradFill>
                <a:gsLst>
                  <a:gs pos="0">
                    <a:srgbClr val="65b5cc"/>
                  </a:gs>
                  <a:gs pos="100000">
                    <a:srgbClr val="44afcc"/>
                  </a:gs>
                </a:gsLst>
                <a:lin ang="5400000"/>
              </a:gradFill>
              <a:ln>
                <a:noFill/>
              </a:ln>
            </c:spPr>
          </c:dPt>
          <c:dPt>
            <c:idx val="5"/>
            <c:spPr>
              <a:gradFill>
                <a:gsLst>
                  <a:gs pos="0">
                    <a:srgbClr val="faa163"/>
                  </a:gs>
                  <a:gs pos="100000">
                    <a:srgbClr val="ff943d"/>
                  </a:gs>
                </a:gsLst>
                <a:lin ang="5400000"/>
              </a:gradFill>
              <a:ln>
                <a:noFill/>
              </a:ln>
            </c:spPr>
          </c:dPt>
          <c:dPt>
            <c:idx val="6"/>
            <c:spPr>
              <a:gradFill>
                <a:gsLst>
                  <a:gs pos="0">
                    <a:srgbClr val="536685"/>
                  </a:gs>
                  <a:gs pos="100000">
                    <a:srgbClr val="274c78"/>
                  </a:gs>
                </a:gsLst>
                <a:lin ang="5400000"/>
              </a:gradFill>
              <a:ln>
                <a:noFill/>
              </a:ln>
            </c:spPr>
          </c:dPt>
          <c:dPt>
            <c:idx val="7"/>
            <c:spPr>
              <a:gradFill>
                <a:gsLst>
                  <a:gs pos="0">
                    <a:srgbClr val="885352"/>
                  </a:gs>
                  <a:gs pos="100000">
                    <a:srgbClr val="7a2825"/>
                  </a:gs>
                </a:gsLst>
                <a:lin ang="5400000"/>
              </a:gradFill>
              <a:ln>
                <a:noFill/>
              </a:ln>
            </c:spPr>
          </c:dPt>
          <c:dPt>
            <c:idx val="8"/>
            <c:spPr>
              <a:gradFill>
                <a:gsLst>
                  <a:gs pos="0">
                    <a:srgbClr val="738655"/>
                  </a:gs>
                  <a:gs pos="100000">
                    <a:srgbClr val="60782d"/>
                  </a:gs>
                </a:gsLst>
                <a:lin ang="5400000"/>
              </a:gradFill>
              <a:ln>
                <a:noFill/>
              </a:ln>
            </c:spPr>
          </c:dPt>
          <c:dPt>
            <c:idx val="9"/>
            <c:spPr>
              <a:gradFill>
                <a:gsLst>
                  <a:gs pos="0">
                    <a:srgbClr val="665b76"/>
                  </a:gs>
                  <a:gs pos="100000">
                    <a:srgbClr val="4c3863"/>
                  </a:gs>
                </a:gsLst>
                <a:lin ang="5400000"/>
              </a:gradFill>
              <a:ln>
                <a:noFill/>
              </a:ln>
            </c:spPr>
          </c:dPt>
          <c:dPt>
            <c:idx val="10"/>
            <c:spPr>
              <a:gradFill>
                <a:gsLst>
                  <a:gs pos="0">
                    <a:srgbClr val="517c8c"/>
                  </a:gs>
                  <a:gs pos="100000">
                    <a:srgbClr val="226c80"/>
                  </a:gs>
                </a:gsLst>
                <a:lin ang="5400000"/>
              </a:gradFill>
              <a:ln>
                <a:noFill/>
              </a:ln>
            </c:spPr>
          </c:dPt>
          <c:dPt>
            <c:idx val="11"/>
            <c:spPr>
              <a:gradFill>
                <a:gsLst>
                  <a:gs pos="0">
                    <a:srgbClr val="c16c4b"/>
                  </a:gs>
                  <a:gs pos="100000">
                    <a:srgbClr val="bd5500"/>
                  </a:gs>
                </a:gsLst>
                <a:lin ang="5400000"/>
              </a:gradFill>
              <a:ln>
                <a:noFill/>
              </a:ln>
            </c:spPr>
          </c:dPt>
          <c:dPt>
            <c:idx val="12"/>
            <c:spPr>
              <a:gradFill>
                <a:gsLst>
                  <a:gs pos="0">
                    <a:srgbClr val="83a5d0"/>
                  </a:gs>
                  <a:gs pos="100000">
                    <a:srgbClr val="6e99ce"/>
                  </a:gs>
                </a:gsLst>
                <a:lin ang="5400000"/>
              </a:gradFill>
              <a:ln>
                <a:noFill/>
              </a:ln>
            </c:spP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1" sz="9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1" sz="900" spc="-1" strike="noStrike">
                    <a:solidFill>
                      <a:srgbClr val="ffffff"/>
                    </a:solidFill>
                    <a:latin typeface="Calibri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riassuntiva'!$FT$24:$FT$36</c:f>
              <c:strCache>
                <c:ptCount val="13"/>
                <c:pt idx="0">
                  <c:v>washing machine</c:v>
                </c:pt>
                <c:pt idx="1">
                  <c:v>fridge</c:v>
                </c:pt>
                <c:pt idx="2">
                  <c:v>oven</c:v>
                </c:pt>
                <c:pt idx="3">
                  <c:v>TV</c:v>
                </c:pt>
                <c:pt idx="4">
                  <c:v>hot water heater</c:v>
                </c:pt>
                <c:pt idx="5">
                  <c:v>bucket</c:v>
                </c:pt>
                <c:pt idx="6">
                  <c:v>mattress</c:v>
                </c:pt>
                <c:pt idx="7">
                  <c:v>papaerboard</c:v>
                </c:pt>
                <c:pt idx="8">
                  <c:v>sofa</c:v>
                </c:pt>
                <c:pt idx="9">
                  <c:v>bathroom fixture</c:v>
                </c:pt>
                <c:pt idx="10">
                  <c:v>pipes</c:v>
                </c:pt>
                <c:pt idx="11">
                  <c:v>insulation sheath</c:v>
                </c:pt>
                <c:pt idx="12">
                  <c:v>metal sheet</c:v>
                </c:pt>
              </c:strCache>
            </c:strRef>
          </c:cat>
          <c:val>
            <c:numRef>
              <c:f>'Tab. riassuntiva'!$FZ$24:$FZ$36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firstSliceAng val="0"/>
      </c:pieChart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1f497d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4e3f4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solidFill>
                  <a:srgbClr val="1f497d"/>
                </a:solidFill>
                <a:latin typeface="Calibri"/>
              </a:defRPr>
            </a:pPr>
            <a:r>
              <a:rPr b="1" sz="1600" spc="-1" strike="noStrike">
                <a:solidFill>
                  <a:srgbClr val="1f497d"/>
                </a:solidFill>
                <a:latin typeface="Calibri"/>
              </a:rPr>
              <a:t>Total dumpsites area vs.
potentially contaminated sites</a:t>
            </a:r>
          </a:p>
        </c:rich>
      </c:tx>
      <c:layout>
        <c:manualLayout>
          <c:xMode val="edge"/>
          <c:yMode val="edge"/>
          <c:x val="0.259527768540073"/>
          <c:y val="0.0157263829319257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4575989358164"/>
          <c:y val="0.171450566369735"/>
          <c:w val="0.804988360492185"/>
          <c:h val="0.6390630155064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'Tab. riassuntiva'!$AG$62</c:f>
              <c:strCache>
                <c:ptCount val="1"/>
                <c:pt idx="0">
                  <c:v>Total dumpsites area</c:v>
                </c:pt>
              </c:strCache>
            </c:strRef>
          </c:tx>
          <c:spPr>
            <a:gradFill>
              <a:gsLst>
                <a:gs pos="0">
                  <a:srgbClr val="a6c26f"/>
                </a:gs>
                <a:gs pos="100000">
                  <a:srgbClr val="9cbf54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0.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riassuntiva'!$AD$63:$AD$68</c:f>
              <c:strCache>
                <c:ptCount val="6"/>
                <c:pt idx="0">
                  <c:v>Soveria Simeri</c:v>
                </c:pt>
                <c:pt idx="1">
                  <c:v>Sersale</c:v>
                </c:pt>
                <c:pt idx="2">
                  <c:v>Cropani</c:v>
                </c:pt>
                <c:pt idx="3">
                  <c:v>Sellia Marina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riassuntiva'!$AG$63:$AG$68</c:f>
              <c:numCache>
                <c:formatCode>General</c:formatCode>
                <c:ptCount val="6"/>
                <c:pt idx="0">
                  <c:v>14.61</c:v>
                </c:pt>
                <c:pt idx="1">
                  <c:v>219.47</c:v>
                </c:pt>
                <c:pt idx="2">
                  <c:v>2244.76</c:v>
                </c:pt>
                <c:pt idx="3">
                  <c:v>9754.52</c:v>
                </c:pt>
                <c:pt idx="4">
                  <c:v>230.9</c:v>
                </c:pt>
                <c:pt idx="5">
                  <c:v>574.51</c:v>
                </c:pt>
              </c:numCache>
            </c:numRef>
          </c:val>
        </c:ser>
        <c:ser>
          <c:idx val="1"/>
          <c:order val="1"/>
          <c:tx>
            <c:strRef>
              <c:f>'Tab. riassuntiva'!$AF$62</c:f>
              <c:strCache>
                <c:ptCount val="1"/>
                <c:pt idx="0">
                  <c:v>Area of potentially contaminated sites</c:v>
                </c:pt>
              </c:strCache>
            </c:strRef>
          </c:tx>
          <c:spPr>
            <a:gradFill>
              <a:gsLst>
                <a:gs pos="0">
                  <a:srgbClr val="c76866"/>
                </a:gs>
                <a:gs pos="100000">
                  <a:srgbClr val="c54a47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0.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riassuntiva'!$AD$63:$AD$68</c:f>
              <c:strCache>
                <c:ptCount val="6"/>
                <c:pt idx="0">
                  <c:v>Soveria Simeri</c:v>
                </c:pt>
                <c:pt idx="1">
                  <c:v>Sersale</c:v>
                </c:pt>
                <c:pt idx="2">
                  <c:v>Cropani</c:v>
                </c:pt>
                <c:pt idx="3">
                  <c:v>Sellia Marina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riassuntiva'!$AF$63:$AF$68</c:f>
              <c:numCache>
                <c:formatCode>General</c:formatCode>
                <c:ptCount val="6"/>
                <c:pt idx="0">
                  <c:v>11.5</c:v>
                </c:pt>
                <c:pt idx="1">
                  <c:v>0</c:v>
                </c:pt>
                <c:pt idx="2">
                  <c:v>361.61</c:v>
                </c:pt>
                <c:pt idx="3">
                  <c:v>9171.15</c:v>
                </c:pt>
                <c:pt idx="4">
                  <c:v>0</c:v>
                </c:pt>
                <c:pt idx="5">
                  <c:v>91.7</c:v>
                </c:pt>
              </c:numCache>
            </c:numRef>
          </c:val>
        </c:ser>
        <c:gapWidth val="247"/>
        <c:overlap val="0"/>
        <c:axId val="56526864"/>
        <c:axId val="30601821"/>
      </c:barChart>
      <c:lineChart>
        <c:grouping val="standard"/>
        <c:varyColors val="0"/>
        <c:ser>
          <c:idx val="2"/>
          <c:order val="2"/>
          <c:tx>
            <c:strRef>
              <c:f>'Tab. riassuntiva'!$AE$62</c:f>
              <c:strCache>
                <c:ptCount val="1"/>
                <c:pt idx="0">
                  <c:v>Potentially containated sites</c:v>
                </c:pt>
              </c:strCache>
            </c:strRef>
          </c:tx>
          <c:spPr>
            <a:solidFill>
              <a:srgbClr val="376092"/>
            </a:solidFill>
            <a:ln w="31680">
              <a:noFill/>
            </a:ln>
          </c:spPr>
          <c:marker>
            <c:symbol val="circle"/>
            <c:size val="6"/>
            <c:spPr>
              <a:solidFill>
                <a:srgbClr val="376092"/>
              </a:solidFill>
            </c:spPr>
          </c:marker>
          <c:dLbls>
            <c:numFmt formatCode="0.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'Tab. riassuntiva'!$AD$63:$AD$68</c:f>
              <c:strCache>
                <c:ptCount val="6"/>
                <c:pt idx="0">
                  <c:v>Soveria Simeri</c:v>
                </c:pt>
                <c:pt idx="1">
                  <c:v>Sersale</c:v>
                </c:pt>
                <c:pt idx="2">
                  <c:v>Cropani</c:v>
                </c:pt>
                <c:pt idx="3">
                  <c:v>Sellia Marina</c:v>
                </c:pt>
                <c:pt idx="4">
                  <c:v>Belcastro</c:v>
                </c:pt>
                <c:pt idx="5">
                  <c:v>Botricello</c:v>
                </c:pt>
              </c:strCache>
            </c:strRef>
          </c:cat>
          <c:val>
            <c:numRef>
              <c:f>'Tab. riassuntiva'!$AE$63:$AE$68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10</c:v>
                </c:pt>
                <c:pt idx="3">
                  <c:v>23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64964869"/>
        <c:axId val="88719329"/>
      </c:lineChart>
      <c:catAx>
        <c:axId val="5652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4e3f4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1f497d"/>
                </a:solidFill>
                <a:latin typeface="Calibri"/>
              </a:defRPr>
            </a:pPr>
          </a:p>
        </c:txPr>
        <c:crossAx val="30601821"/>
        <c:crosses val="autoZero"/>
        <c:auto val="1"/>
        <c:lblAlgn val="ctr"/>
        <c:lblOffset val="100"/>
      </c:catAx>
      <c:valAx>
        <c:axId val="30601821"/>
        <c:scaling>
          <c:orientation val="minMax"/>
          <c:max val="10000"/>
        </c:scaling>
        <c:delete val="0"/>
        <c:axPos val="l"/>
        <c:majorGridlines>
          <c:spPr>
            <a:ln w="9360">
              <a:solidFill>
                <a:srgbClr val="d4e3f4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1" sz="900" spc="-1" strike="noStrike">
                    <a:solidFill>
                      <a:srgbClr val="1f497d"/>
                    </a:solidFill>
                    <a:latin typeface="Calibri"/>
                  </a:defRPr>
                </a:pPr>
                <a:r>
                  <a:rPr b="1" sz="900" spc="-1" strike="noStrike">
                    <a:solidFill>
                      <a:srgbClr val="1f497d"/>
                    </a:solidFill>
                    <a:latin typeface="Calibri"/>
                  </a:rPr>
                  <a:t>Area
[m2]</a:t>
                </a:r>
              </a:p>
            </c:rich>
          </c:tx>
          <c:layout>
            <c:manualLayout>
              <c:xMode val="edge"/>
              <c:yMode val="edge"/>
              <c:x val="0.0347189890256069"/>
              <c:y val="0.030243044099857"/>
            </c:manualLayout>
          </c:layout>
          <c:overlay val="0"/>
          <c:spPr>
            <a:noFill/>
            <a:ln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1f497d"/>
                </a:solidFill>
                <a:latin typeface="Calibri"/>
              </a:defRPr>
            </a:pPr>
          </a:p>
        </c:txPr>
        <c:crossAx val="56526864"/>
        <c:crosses val="autoZero"/>
      </c:valAx>
      <c:catAx>
        <c:axId val="64964869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8719329"/>
        <c:auto val="1"/>
        <c:lblAlgn val="ctr"/>
        <c:lblOffset val="100"/>
      </c:catAx>
      <c:valAx>
        <c:axId val="88719329"/>
        <c:scaling>
          <c:orientation val="minMax"/>
        </c:scaling>
        <c:delete val="0"/>
        <c:axPos val="r"/>
        <c:title>
          <c:tx>
            <c:rich>
              <a:bodyPr rot="0"/>
              <a:lstStyle/>
              <a:p>
                <a:pPr>
                  <a:defRPr b="1" sz="900" spc="-1" strike="noStrike">
                    <a:solidFill>
                      <a:srgbClr val="1f497d"/>
                    </a:solidFill>
                    <a:latin typeface="Calibri"/>
                  </a:defRPr>
                </a:pPr>
                <a:r>
                  <a:rPr b="1" sz="900" spc="-1" strike="noStrike">
                    <a:solidFill>
                      <a:srgbClr val="1f497d"/>
                    </a:solidFill>
                    <a:latin typeface="Calibri"/>
                  </a:rPr>
                  <a:t>Sites</a:t>
                </a:r>
              </a:p>
            </c:rich>
          </c:tx>
          <c:layout>
            <c:manualLayout>
              <c:xMode val="edge"/>
              <c:yMode val="edge"/>
              <c:x val="0.917060192883272"/>
              <c:y val="0.0636753546684263"/>
            </c:manualLayout>
          </c:layout>
          <c:overlay val="0"/>
          <c:spPr>
            <a:noFill/>
            <a:ln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1f497d"/>
                </a:solidFill>
                <a:latin typeface="Calibri"/>
              </a:defRPr>
            </a:pPr>
          </a:p>
        </c:txPr>
        <c:crossAx val="64964869"/>
        <c:crosses val="max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1f497d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4e3f4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15120</xdr:rowOff>
    </xdr:from>
    <xdr:to>
      <xdr:col>6</xdr:col>
      <xdr:colOff>367560</xdr:colOff>
      <xdr:row>11</xdr:row>
      <xdr:rowOff>117360</xdr:rowOff>
    </xdr:to>
    <xdr:pic>
      <xdr:nvPicPr>
        <xdr:cNvPr id="0" name="Immagine 1" descr=""/>
        <xdr:cNvPicPr/>
      </xdr:nvPicPr>
      <xdr:blipFill>
        <a:blip r:embed="rId1"/>
        <a:stretch/>
      </xdr:blipFill>
      <xdr:spPr>
        <a:xfrm>
          <a:off x="0" y="198000"/>
          <a:ext cx="3987000" cy="1931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172</xdr:col>
      <xdr:colOff>71280</xdr:colOff>
      <xdr:row>41</xdr:row>
      <xdr:rowOff>15120</xdr:rowOff>
    </xdr:from>
    <xdr:to>
      <xdr:col>182</xdr:col>
      <xdr:colOff>436320</xdr:colOff>
      <xdr:row>61</xdr:row>
      <xdr:rowOff>131400</xdr:rowOff>
    </xdr:to>
    <xdr:graphicFrame>
      <xdr:nvGraphicFramePr>
        <xdr:cNvPr id="1" name="Grafico 3"/>
        <xdr:cNvGraphicFramePr/>
      </xdr:nvGraphicFramePr>
      <xdr:xfrm>
        <a:off x="113930280" y="7520760"/>
        <a:ext cx="6397560" cy="3773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92</xdr:col>
      <xdr:colOff>592560</xdr:colOff>
      <xdr:row>75</xdr:row>
      <xdr:rowOff>100440</xdr:rowOff>
    </xdr:from>
    <xdr:to>
      <xdr:col>105</xdr:col>
      <xdr:colOff>121320</xdr:colOff>
      <xdr:row>100</xdr:row>
      <xdr:rowOff>33120</xdr:rowOff>
    </xdr:to>
    <xdr:graphicFrame>
      <xdr:nvGraphicFramePr>
        <xdr:cNvPr id="2" name="Grafico 4"/>
        <xdr:cNvGraphicFramePr/>
      </xdr:nvGraphicFramePr>
      <xdr:xfrm>
        <a:off x="60096960" y="13762800"/>
        <a:ext cx="7709400" cy="4314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185</xdr:col>
      <xdr:colOff>479160</xdr:colOff>
      <xdr:row>8</xdr:row>
      <xdr:rowOff>33480</xdr:rowOff>
    </xdr:from>
    <xdr:to>
      <xdr:col>193</xdr:col>
      <xdr:colOff>154440</xdr:colOff>
      <xdr:row>23</xdr:row>
      <xdr:rowOff>94680</xdr:rowOff>
    </xdr:to>
    <xdr:graphicFrame>
      <xdr:nvGraphicFramePr>
        <xdr:cNvPr id="3" name="Grafico 5"/>
        <xdr:cNvGraphicFramePr/>
      </xdr:nvGraphicFramePr>
      <xdr:xfrm>
        <a:off x="122180400" y="1504080"/>
        <a:ext cx="4501440" cy="280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183</xdr:col>
      <xdr:colOff>545040</xdr:colOff>
      <xdr:row>40</xdr:row>
      <xdr:rowOff>155880</xdr:rowOff>
    </xdr:from>
    <xdr:to>
      <xdr:col>191</xdr:col>
      <xdr:colOff>220320</xdr:colOff>
      <xdr:row>56</xdr:row>
      <xdr:rowOff>38520</xdr:rowOff>
    </xdr:to>
    <xdr:graphicFrame>
      <xdr:nvGraphicFramePr>
        <xdr:cNvPr id="4" name="Grafico 1"/>
        <xdr:cNvGraphicFramePr/>
      </xdr:nvGraphicFramePr>
      <xdr:xfrm>
        <a:off x="121039920" y="7478640"/>
        <a:ext cx="4501440" cy="2808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187</xdr:col>
      <xdr:colOff>532080</xdr:colOff>
      <xdr:row>15</xdr:row>
      <xdr:rowOff>140040</xdr:rowOff>
    </xdr:from>
    <xdr:to>
      <xdr:col>195</xdr:col>
      <xdr:colOff>211680</xdr:colOff>
      <xdr:row>32</xdr:row>
      <xdr:rowOff>167400</xdr:rowOff>
    </xdr:to>
    <xdr:graphicFrame>
      <xdr:nvGraphicFramePr>
        <xdr:cNvPr id="5" name="Grafico 2"/>
        <xdr:cNvGraphicFramePr/>
      </xdr:nvGraphicFramePr>
      <xdr:xfrm>
        <a:off x="123440040" y="2890800"/>
        <a:ext cx="4505400" cy="3136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185</xdr:col>
      <xdr:colOff>344520</xdr:colOff>
      <xdr:row>28</xdr:row>
      <xdr:rowOff>168840</xdr:rowOff>
    </xdr:from>
    <xdr:to>
      <xdr:col>193</xdr:col>
      <xdr:colOff>29880</xdr:colOff>
      <xdr:row>44</xdr:row>
      <xdr:rowOff>50040</xdr:rowOff>
    </xdr:to>
    <xdr:graphicFrame>
      <xdr:nvGraphicFramePr>
        <xdr:cNvPr id="6" name="Grafico 11"/>
        <xdr:cNvGraphicFramePr/>
      </xdr:nvGraphicFramePr>
      <xdr:xfrm>
        <a:off x="122045760" y="5297040"/>
        <a:ext cx="4511520" cy="2807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168</xdr:col>
      <xdr:colOff>308880</xdr:colOff>
      <xdr:row>40</xdr:row>
      <xdr:rowOff>26280</xdr:rowOff>
    </xdr:from>
    <xdr:to>
      <xdr:col>175</xdr:col>
      <xdr:colOff>599760</xdr:colOff>
      <xdr:row>55</xdr:row>
      <xdr:rowOff>87480</xdr:rowOff>
    </xdr:to>
    <xdr:graphicFrame>
      <xdr:nvGraphicFramePr>
        <xdr:cNvPr id="7" name="Grafico 12"/>
        <xdr:cNvGraphicFramePr/>
      </xdr:nvGraphicFramePr>
      <xdr:xfrm>
        <a:off x="111755160" y="7349040"/>
        <a:ext cx="4513320" cy="280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28</xdr:col>
      <xdr:colOff>153360</xdr:colOff>
      <xdr:row>70</xdr:row>
      <xdr:rowOff>1800</xdr:rowOff>
    </xdr:from>
    <xdr:to>
      <xdr:col>37</xdr:col>
      <xdr:colOff>73440</xdr:colOff>
      <xdr:row>88</xdr:row>
      <xdr:rowOff>112680</xdr:rowOff>
    </xdr:to>
    <xdr:graphicFrame>
      <xdr:nvGraphicFramePr>
        <xdr:cNvPr id="8" name="Grafico 6"/>
        <xdr:cNvGraphicFramePr/>
      </xdr:nvGraphicFramePr>
      <xdr:xfrm>
        <a:off x="19257120" y="12780360"/>
        <a:ext cx="5412240" cy="3273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sellia.xlsx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cerva.xlsx" TargetMode="External"/>
</Relationships>
</file>

<file path=xl/externalLinks/_rels/externalLink3.xml.rels><?xml version="1.0" encoding="UTF-8"?>
<Relationships xmlns="http://schemas.openxmlformats.org/package/2006/relationships"><Relationship Id="rId1" Type="http://schemas.openxmlformats.org/officeDocument/2006/relationships/externalLinkPath" Target="cutro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ellia"/>
    </sheetNames>
    <sheetDataSet>
      <sheetData sheetId="0">
        <row r="2">
          <cell r="E2">
            <v>8.84097786117894</v>
          </cell>
        </row>
        <row r="3">
          <cell r="E3">
            <v>8.67497978837802</v>
          </cell>
        </row>
        <row r="4">
          <cell r="E4">
            <v>8.56007261060743</v>
          </cell>
        </row>
        <row r="5">
          <cell r="E5">
            <v>8.57470362027951</v>
          </cell>
        </row>
        <row r="6">
          <cell r="E6">
            <v>8.59502403890238</v>
          </cell>
        </row>
        <row r="7">
          <cell r="E7">
            <v>8.51782833854517</v>
          </cell>
        </row>
        <row r="8">
          <cell r="E8">
            <v>7.9103459266241</v>
          </cell>
        </row>
        <row r="9">
          <cell r="E9">
            <v>8.11476745631692</v>
          </cell>
        </row>
        <row r="10">
          <cell r="E10">
            <v>8.47352619990139</v>
          </cell>
        </row>
        <row r="11">
          <cell r="E11">
            <v>8.3549522893459</v>
          </cell>
        </row>
        <row r="12">
          <cell r="E12">
            <v>8.37079506207979</v>
          </cell>
        </row>
        <row r="13">
          <cell r="E13">
            <v>8.44398305918257</v>
          </cell>
        </row>
        <row r="14">
          <cell r="E14">
            <v>8.4648986050356</v>
          </cell>
        </row>
        <row r="15">
          <cell r="E15">
            <v>8.79931743311895</v>
          </cell>
        </row>
        <row r="16">
          <cell r="E16">
            <v>8.72257007530159</v>
          </cell>
        </row>
        <row r="17">
          <cell r="E17">
            <v>8.83667318774561</v>
          </cell>
        </row>
        <row r="18">
          <cell r="E18">
            <v>8.7189879929469</v>
          </cell>
        </row>
        <row r="19">
          <cell r="E19">
            <v>8.70367784588538</v>
          </cell>
        </row>
        <row r="20">
          <cell r="E20">
            <v>8.76711758746785</v>
          </cell>
        </row>
        <row r="21">
          <cell r="E21">
            <v>8.76809282242163</v>
          </cell>
        </row>
        <row r="22">
          <cell r="E22">
            <v>8.57845369980218</v>
          </cell>
        </row>
        <row r="23">
          <cell r="E23">
            <v>8.68186774865451</v>
          </cell>
        </row>
        <row r="24">
          <cell r="E24">
            <v>8.66274051789989</v>
          </cell>
        </row>
        <row r="25">
          <cell r="E25">
            <v>8.65462561410217</v>
          </cell>
        </row>
        <row r="26">
          <cell r="E26">
            <v>7.25695463216253</v>
          </cell>
        </row>
        <row r="27">
          <cell r="E27">
            <v>7.16748990872301</v>
          </cell>
        </row>
        <row r="28">
          <cell r="E28">
            <v>7.63812121429525</v>
          </cell>
        </row>
        <row r="30">
          <cell r="E30">
            <v>5.38108096410028</v>
          </cell>
        </row>
        <row r="31">
          <cell r="E31">
            <v>4.72064483905843</v>
          </cell>
        </row>
        <row r="32">
          <cell r="E32">
            <v>4.74074397448676</v>
          </cell>
        </row>
        <row r="33">
          <cell r="E33">
            <v>5.25007889516734</v>
          </cell>
        </row>
        <row r="34">
          <cell r="E34">
            <v>5.07639414483699</v>
          </cell>
        </row>
        <row r="35">
          <cell r="E35">
            <v>4.9330040704455</v>
          </cell>
        </row>
        <row r="38">
          <cell r="E38">
            <v>4.26739928741469</v>
          </cell>
        </row>
        <row r="39">
          <cell r="E39">
            <v>4.28011873436777</v>
          </cell>
        </row>
        <row r="40">
          <cell r="E40">
            <v>4.34146939714943</v>
          </cell>
        </row>
        <row r="41">
          <cell r="E41">
            <v>4.38777793574278</v>
          </cell>
        </row>
        <row r="42">
          <cell r="E42">
            <v>4.10012354874421</v>
          </cell>
        </row>
        <row r="43">
          <cell r="E43">
            <v>3.44236318000113</v>
          </cell>
        </row>
        <row r="44">
          <cell r="E44">
            <v>3.35177041332159</v>
          </cell>
        </row>
        <row r="45">
          <cell r="E45">
            <v>3.69415318931254</v>
          </cell>
        </row>
        <row r="46">
          <cell r="E46">
            <v>3.68233155185318</v>
          </cell>
        </row>
        <row r="47">
          <cell r="E47">
            <v>3.64532233403096</v>
          </cell>
        </row>
        <row r="48">
          <cell r="E48">
            <v>3.54462409752839</v>
          </cell>
        </row>
        <row r="49">
          <cell r="E49">
            <v>3.59734761574211</v>
          </cell>
        </row>
        <row r="50">
          <cell r="E50">
            <v>3.64851114738184</v>
          </cell>
        </row>
        <row r="51">
          <cell r="E51">
            <v>3.67269550607623</v>
          </cell>
        </row>
        <row r="52">
          <cell r="E52">
            <v>3.76495432189815</v>
          </cell>
        </row>
        <row r="53">
          <cell r="E53">
            <v>3.8196781943282</v>
          </cell>
        </row>
        <row r="54">
          <cell r="E54">
            <v>3.82563125590126</v>
          </cell>
        </row>
        <row r="55">
          <cell r="E55">
            <v>3.74807054170511</v>
          </cell>
        </row>
        <row r="56">
          <cell r="E56">
            <v>3.71930880097662</v>
          </cell>
        </row>
        <row r="57">
          <cell r="E57">
            <v>3.50910569794542</v>
          </cell>
        </row>
        <row r="58">
          <cell r="E58">
            <v>3.46519069321221</v>
          </cell>
        </row>
        <row r="59">
          <cell r="E59">
            <v>3.4464816393017</v>
          </cell>
        </row>
        <row r="60">
          <cell r="E60">
            <v>3.41908632321806</v>
          </cell>
        </row>
        <row r="61">
          <cell r="E61">
            <v>3.4058164822394</v>
          </cell>
        </row>
        <row r="62">
          <cell r="E62">
            <v>3.36901817942203</v>
          </cell>
        </row>
        <row r="63">
          <cell r="E63">
            <v>6.85833182838582</v>
          </cell>
        </row>
        <row r="64">
          <cell r="E64">
            <v>6.82960926617921</v>
          </cell>
        </row>
        <row r="65">
          <cell r="E65">
            <v>6.90347879708641</v>
          </cell>
        </row>
        <row r="66">
          <cell r="E66">
            <v>6.23927720785955</v>
          </cell>
        </row>
        <row r="67">
          <cell r="E67">
            <v>9.35559645491076</v>
          </cell>
        </row>
        <row r="68">
          <cell r="E68">
            <v>5.98968991685335</v>
          </cell>
        </row>
        <row r="70">
          <cell r="E70">
            <v>4.98823797230821</v>
          </cell>
        </row>
        <row r="71">
          <cell r="E71">
            <v>5.12391712950951</v>
          </cell>
        </row>
        <row r="72">
          <cell r="E72">
            <v>5.5128604804183</v>
          </cell>
        </row>
        <row r="74">
          <cell r="E74">
            <v>5.10785027355422</v>
          </cell>
        </row>
        <row r="75">
          <cell r="E75">
            <v>5.88858755528625</v>
          </cell>
        </row>
        <row r="77">
          <cell r="E77">
            <v>6.78970512935172</v>
          </cell>
        </row>
        <row r="78">
          <cell r="E78">
            <v>6.25988065121686</v>
          </cell>
        </row>
        <row r="79">
          <cell r="E79">
            <v>6.25988065121686</v>
          </cell>
        </row>
        <row r="81">
          <cell r="E81">
            <v>6.2472766542543</v>
          </cell>
        </row>
        <row r="82">
          <cell r="E82">
            <v>4.90430658580991</v>
          </cell>
        </row>
        <row r="83">
          <cell r="E83">
            <v>8.22041964608497</v>
          </cell>
        </row>
        <row r="84">
          <cell r="E84">
            <v>7.81302662973106</v>
          </cell>
        </row>
        <row r="85">
          <cell r="E85">
            <v>7.8309592934346</v>
          </cell>
        </row>
        <row r="86">
          <cell r="E86">
            <v>5.72296093224086</v>
          </cell>
        </row>
        <row r="87">
          <cell r="E87">
            <v>4.1704802232018</v>
          </cell>
        </row>
        <row r="88">
          <cell r="E88">
            <v>4.31435477586627</v>
          </cell>
        </row>
        <row r="89">
          <cell r="E89">
            <v>4.16313878058434</v>
          </cell>
        </row>
        <row r="90">
          <cell r="E90">
            <v>3.50792086180959</v>
          </cell>
        </row>
        <row r="91">
          <cell r="E91">
            <v>3.76165897987504</v>
          </cell>
        </row>
        <row r="94">
          <cell r="E94">
            <v>3.43377933985727</v>
          </cell>
        </row>
        <row r="95">
          <cell r="E95">
            <v>3.37761737199634</v>
          </cell>
        </row>
        <row r="96">
          <cell r="E96">
            <v>8.3863414301743</v>
          </cell>
        </row>
        <row r="97">
          <cell r="E97">
            <v>8.97868463147447</v>
          </cell>
        </row>
        <row r="98">
          <cell r="E98">
            <v>8.95846313009675</v>
          </cell>
        </row>
        <row r="99">
          <cell r="E99">
            <v>8.87712241302798</v>
          </cell>
        </row>
        <row r="100">
          <cell r="E100">
            <v>8.95357287456886</v>
          </cell>
        </row>
        <row r="101">
          <cell r="E101">
            <v>9.05493822063479</v>
          </cell>
        </row>
        <row r="102">
          <cell r="E102">
            <v>9.02630518948368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erva"/>
    </sheetNames>
    <sheetDataSet>
      <sheetData sheetId="0">
        <row r="2">
          <cell r="E2">
            <v>14.1676451121288</v>
          </cell>
        </row>
        <row r="3">
          <cell r="E3">
            <v>13.6832846578615</v>
          </cell>
        </row>
        <row r="4">
          <cell r="E4">
            <v>13.3578839224826</v>
          </cell>
        </row>
        <row r="5">
          <cell r="E5">
            <v>13.3391582213037</v>
          </cell>
        </row>
        <row r="9">
          <cell r="E9">
            <v>10.6717486393005</v>
          </cell>
        </row>
        <row r="10">
          <cell r="E10">
            <v>10.6316003833015</v>
          </cell>
        </row>
        <row r="11">
          <cell r="E11">
            <v>9.23196316024904</v>
          </cell>
        </row>
        <row r="14">
          <cell r="E14">
            <v>7.07963199394461</v>
          </cell>
        </row>
        <row r="15">
          <cell r="E15">
            <v>7.08486176507021</v>
          </cell>
        </row>
        <row r="16">
          <cell r="E16">
            <v>7.13429403790804</v>
          </cell>
        </row>
        <row r="17">
          <cell r="E17">
            <v>7.14300654060837</v>
          </cell>
        </row>
        <row r="18">
          <cell r="E18">
            <v>7.13429403790804</v>
          </cell>
        </row>
        <row r="19">
          <cell r="E19">
            <v>7.16063823515696</v>
          </cell>
        </row>
        <row r="20">
          <cell r="E20">
            <v>7.16063823515696</v>
          </cell>
        </row>
        <row r="21">
          <cell r="E21">
            <v>7.29191342638927</v>
          </cell>
        </row>
        <row r="22">
          <cell r="E22">
            <v>7.27776547461131</v>
          </cell>
        </row>
        <row r="23">
          <cell r="E23">
            <v>7.23532277406752</v>
          </cell>
        </row>
        <row r="24">
          <cell r="E24">
            <v>6.40852263208097</v>
          </cell>
        </row>
        <row r="25">
          <cell r="E25">
            <v>6.22677496177606</v>
          </cell>
        </row>
        <row r="27">
          <cell r="E27">
            <v>9.28338273148265</v>
          </cell>
        </row>
        <row r="28">
          <cell r="E28">
            <v>9.46437926011855</v>
          </cell>
        </row>
        <row r="29">
          <cell r="E29">
            <v>6.8622078575209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utro"/>
    </sheetNames>
    <sheetDataSet>
      <sheetData sheetId="0">
        <row r="2">
          <cell r="E2">
            <v>6.49154994580132</v>
          </cell>
        </row>
        <row r="10">
          <cell r="E10">
            <v>8.55116883172667</v>
          </cell>
        </row>
        <row r="11">
          <cell r="E11">
            <v>8.89226213737473</v>
          </cell>
        </row>
        <row r="12">
          <cell r="E12">
            <v>9.00458456488621</v>
          </cell>
        </row>
        <row r="13">
          <cell r="E13">
            <v>9.53319936079406</v>
          </cell>
        </row>
        <row r="14">
          <cell r="E14">
            <v>9.5760516438872</v>
          </cell>
        </row>
        <row r="15">
          <cell r="E15">
            <v>9.68400476889345</v>
          </cell>
        </row>
        <row r="16">
          <cell r="E16">
            <v>9.74015258840917</v>
          </cell>
        </row>
        <row r="17">
          <cell r="E17">
            <v>9.69127317180755</v>
          </cell>
        </row>
        <row r="18">
          <cell r="E18">
            <v>9.81438030352415</v>
          </cell>
        </row>
        <row r="19">
          <cell r="E19">
            <v>10.1159562113963</v>
          </cell>
        </row>
        <row r="20">
          <cell r="E20">
            <v>10.1920604720957</v>
          </cell>
        </row>
        <row r="22">
          <cell r="E22">
            <v>10.3376200507871</v>
          </cell>
        </row>
        <row r="23">
          <cell r="E23">
            <v>10.4078055017094</v>
          </cell>
        </row>
        <row r="24">
          <cell r="E24">
            <v>11.4734820582979</v>
          </cell>
        </row>
        <row r="25">
          <cell r="E25">
            <v>11.418590185684</v>
          </cell>
        </row>
        <row r="26">
          <cell r="E26">
            <v>11.5791844792596</v>
          </cell>
        </row>
        <row r="27">
          <cell r="E27">
            <v>11.6728927287572</v>
          </cell>
        </row>
        <row r="29">
          <cell r="E29">
            <v>11.5544931622266</v>
          </cell>
        </row>
        <row r="32">
          <cell r="E32">
            <v>8.29519270686317</v>
          </cell>
        </row>
        <row r="36">
          <cell r="E36">
            <v>7.47076126261165</v>
          </cell>
        </row>
        <row r="37">
          <cell r="E37">
            <v>10.2393174909485</v>
          </cell>
        </row>
        <row r="38">
          <cell r="E38">
            <v>10.2813453482438</v>
          </cell>
        </row>
        <row r="39">
          <cell r="E39">
            <v>10.2813453482438</v>
          </cell>
        </row>
        <row r="40">
          <cell r="E40">
            <v>9.85623251586539</v>
          </cell>
        </row>
        <row r="41">
          <cell r="E41">
            <v>9.37334387332987</v>
          </cell>
        </row>
        <row r="42">
          <cell r="E42">
            <v>9.50137992697675</v>
          </cell>
        </row>
      </sheetData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cdcraee.it/wp-content/uploads/2021/08/RAEE_FRIGORIFERI.pdf" TargetMode="External"/><Relationship Id="rId2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1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2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3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4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5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6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7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8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ColWidth="8.5625" defaultRowHeight="14.4" zeroHeight="false" outlineLevelRow="0" outlineLevelCol="0"/>
  <sheetData>
    <row r="1" customFormat="false" ht="14.4" hidden="false" customHeight="false" outlineLevel="0" collapsed="false">
      <c r="A1" s="1" t="s">
        <v>0</v>
      </c>
      <c r="I1" s="2" t="s">
        <v>1</v>
      </c>
    </row>
    <row r="2" customFormat="false" ht="14.4" hidden="false" customHeight="false" outlineLevel="0" collapsed="false">
      <c r="I2" s="2" t="s">
        <v>2</v>
      </c>
      <c r="J2" s="2" t="s">
        <v>3</v>
      </c>
    </row>
    <row r="3" customFormat="false" ht="14.4" hidden="false" customHeight="false" outlineLevel="0" collapsed="false">
      <c r="I3" s="2" t="s">
        <v>4</v>
      </c>
      <c r="J3" s="2" t="s">
        <v>5</v>
      </c>
    </row>
    <row r="4" customFormat="false" ht="14.4" hidden="false" customHeight="false" outlineLevel="0" collapsed="false">
      <c r="I4" s="2" t="s">
        <v>6</v>
      </c>
      <c r="J4" s="2" t="s">
        <v>7</v>
      </c>
    </row>
    <row r="5" customFormat="false" ht="14.4" hidden="false" customHeight="false" outlineLevel="0" collapsed="false">
      <c r="I5" s="2" t="s">
        <v>8</v>
      </c>
      <c r="J5" s="2" t="s">
        <v>9</v>
      </c>
    </row>
    <row r="6" customFormat="false" ht="14.4" hidden="false" customHeight="false" outlineLevel="0" collapsed="false">
      <c r="I6" s="2" t="s">
        <v>10</v>
      </c>
      <c r="J6" s="2" t="s">
        <v>11</v>
      </c>
    </row>
    <row r="13" customFormat="false" ht="14.4" hidden="false" customHeight="false" outlineLevel="0" collapsed="false">
      <c r="B13" s="2" t="s">
        <v>12</v>
      </c>
      <c r="C13" s="2" t="n">
        <v>47.2</v>
      </c>
      <c r="D13" s="3" t="n">
        <f aca="false">C13/SUM($C$13:$C$15)</f>
        <v>0.751592356687898</v>
      </c>
    </row>
    <row r="14" customFormat="false" ht="14.4" hidden="false" customHeight="false" outlineLevel="0" collapsed="false">
      <c r="B14" s="2" t="s">
        <v>13</v>
      </c>
      <c r="C14" s="2" t="n">
        <v>5.1</v>
      </c>
      <c r="D14" s="3" t="n">
        <f aca="false">C14/SUM($C$13:$C$15)</f>
        <v>0.0812101910828025</v>
      </c>
    </row>
    <row r="15" customFormat="false" ht="14.4" hidden="false" customHeight="false" outlineLevel="0" collapsed="false">
      <c r="B15" s="2" t="s">
        <v>14</v>
      </c>
      <c r="C15" s="2" t="n">
        <v>10.5</v>
      </c>
      <c r="D15" s="3" t="n">
        <f aca="false">C15/SUM($C$13:$C$15)</f>
        <v>0.167197452229299</v>
      </c>
    </row>
    <row r="17" customFormat="false" ht="14.4" hidden="false" customHeight="false" outlineLevel="0" collapsed="false">
      <c r="A17" s="4" t="s">
        <v>15</v>
      </c>
      <c r="B17" s="5" t="n">
        <v>0.0838</v>
      </c>
    </row>
    <row r="18" customFormat="false" ht="14.4" hidden="false" customHeight="false" outlineLevel="0" collapsed="false">
      <c r="A18" s="4" t="s">
        <v>16</v>
      </c>
      <c r="B18" s="5" t="n">
        <v>0.259308</v>
      </c>
    </row>
    <row r="19" customFormat="false" ht="14.4" hidden="false" customHeight="false" outlineLevel="0" collapsed="false">
      <c r="A19" s="4" t="s">
        <v>17</v>
      </c>
      <c r="B19" s="5" t="n">
        <v>0.018148</v>
      </c>
    </row>
    <row r="20" customFormat="false" ht="14.4" hidden="false" customHeight="false" outlineLevel="0" collapsed="false">
      <c r="A20" s="4" t="s">
        <v>18</v>
      </c>
      <c r="B20" s="5" t="n">
        <v>0.018661</v>
      </c>
    </row>
    <row r="21" customFormat="false" ht="14.4" hidden="false" customHeight="false" outlineLevel="0" collapsed="false">
      <c r="A21" s="4" t="s">
        <v>19</v>
      </c>
      <c r="B21" s="6" t="n">
        <v>0.445041</v>
      </c>
    </row>
    <row r="22" customFormat="false" ht="14.4" hidden="false" customHeight="false" outlineLevel="0" collapsed="false">
      <c r="A22" s="4"/>
      <c r="B22" s="6"/>
    </row>
    <row r="23" customFormat="false" ht="14.4" hidden="false" customHeight="false" outlineLevel="0" collapsed="false">
      <c r="A23" s="4" t="s">
        <v>20</v>
      </c>
    </row>
    <row r="24" customFormat="false" ht="14.4" hidden="false" customHeight="false" outlineLevel="0" collapsed="false">
      <c r="A24" s="4" t="s">
        <v>21</v>
      </c>
      <c r="B24" s="7" t="n">
        <f aca="false">0.358+0.175</f>
        <v>0.533</v>
      </c>
      <c r="C24" s="8" t="n">
        <f aca="false">B24/$B$28</f>
        <v>0.607753705815279</v>
      </c>
    </row>
    <row r="25" customFormat="false" ht="14.4" hidden="false" customHeight="false" outlineLevel="0" collapsed="false">
      <c r="A25" s="4" t="s">
        <v>14</v>
      </c>
      <c r="B25" s="7" t="n">
        <v>0.16</v>
      </c>
      <c r="C25" s="8" t="n">
        <f aca="false">B25/$B$28</f>
        <v>0.182440136830103</v>
      </c>
    </row>
    <row r="26" customFormat="false" ht="14.4" hidden="false" customHeight="false" outlineLevel="0" collapsed="false">
      <c r="A26" s="4" t="s">
        <v>22</v>
      </c>
      <c r="B26" s="7" t="n">
        <v>0.107</v>
      </c>
      <c r="C26" s="8" t="n">
        <f aca="false">B26/$B$28</f>
        <v>0.122006841505131</v>
      </c>
    </row>
    <row r="27" customFormat="false" ht="14.4" hidden="false" customHeight="false" outlineLevel="0" collapsed="false">
      <c r="A27" s="4" t="s">
        <v>13</v>
      </c>
      <c r="B27" s="7" t="n">
        <v>0.077</v>
      </c>
      <c r="C27" s="8" t="n">
        <f aca="false">B27/$B$28</f>
        <v>0.0877993158494869</v>
      </c>
    </row>
    <row r="28" customFormat="false" ht="14.4" hidden="false" customHeight="false" outlineLevel="0" collapsed="false">
      <c r="B28" s="8" t="n">
        <f aca="false">SUM(B24:B27)</f>
        <v>0.877</v>
      </c>
      <c r="C28" s="8" t="n">
        <f aca="false">SUM(C24:C27)</f>
        <v>1</v>
      </c>
    </row>
  </sheetData>
  <hyperlinks>
    <hyperlink ref="A1" r:id="rId1" display="https://www.cdcraee.it/wp-content/uploads/2021/08/RAEE_FRIGORIFERI.pdf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R78"/>
  <sheetViews>
    <sheetView showFormulas="false" showGridLines="true" showRowColHeaders="true" showZeros="true" rightToLeft="false" tabSelected="false" showOutlineSymbols="true" defaultGridColor="true" view="normal" topLeftCell="R58" colorId="64" zoomScale="65" zoomScaleNormal="65" zoomScalePageLayoutView="100" workbookViewId="0">
      <selection pane="topLeft" activeCell="U19" activeCellId="0" sqref="U19"/>
    </sheetView>
  </sheetViews>
  <sheetFormatPr defaultColWidth="8.5625" defaultRowHeight="14.4" zeroHeight="false" outlineLevelRow="0" outlineLevelCol="0"/>
  <cols>
    <col collapsed="false" customWidth="true" hidden="false" outlineLevel="0" max="1" min="1" style="2" width="14.88"/>
    <col collapsed="false" customWidth="true" hidden="false" outlineLevel="0" max="28" min="28" style="2" width="13.43"/>
    <col collapsed="false" customWidth="true" hidden="false" outlineLevel="0" max="32" min="32" style="2" width="10.33"/>
  </cols>
  <sheetData>
    <row r="1" customFormat="false" ht="15" hidden="false" customHeight="false" outlineLevel="0" collapsed="false">
      <c r="A1" s="9" t="s">
        <v>23</v>
      </c>
      <c r="B1" s="9"/>
      <c r="C1" s="9"/>
      <c r="D1" s="9"/>
      <c r="E1" s="9"/>
      <c r="F1" s="9"/>
      <c r="G1" s="9"/>
      <c r="H1" s="9"/>
      <c r="L1" s="9" t="s">
        <v>24</v>
      </c>
      <c r="M1" s="9"/>
      <c r="N1" s="9"/>
      <c r="O1" s="9"/>
      <c r="P1" s="9"/>
      <c r="Q1" s="9"/>
      <c r="R1" s="9"/>
      <c r="S1" s="9"/>
      <c r="W1" s="9" t="s">
        <v>25</v>
      </c>
      <c r="X1" s="9"/>
      <c r="Y1" s="9"/>
      <c r="Z1" s="9"/>
      <c r="AA1" s="9"/>
      <c r="AB1" s="9"/>
      <c r="AC1" s="9"/>
      <c r="AD1" s="9"/>
      <c r="AH1" s="10" t="str">
        <f aca="false">A1</f>
        <v>SITO O67</v>
      </c>
      <c r="AI1" s="10"/>
      <c r="AJ1" s="10"/>
      <c r="AK1" s="10"/>
      <c r="AL1" s="10"/>
      <c r="AM1" s="10"/>
      <c r="AN1" s="10"/>
      <c r="AO1" s="10"/>
      <c r="AP1" s="10"/>
      <c r="AQ1" s="10"/>
    </row>
    <row r="2" customFormat="false" ht="14.4" hidden="false" customHeight="true" outlineLevel="0" collapsed="false">
      <c r="A2" s="4" t="s">
        <v>26</v>
      </c>
      <c r="B2" s="2" t="s">
        <v>27</v>
      </c>
      <c r="D2" s="4" t="s">
        <v>28</v>
      </c>
      <c r="E2" s="2" t="n">
        <v>20</v>
      </c>
      <c r="F2" s="2" t="s">
        <v>29</v>
      </c>
      <c r="G2" s="4" t="s">
        <v>30</v>
      </c>
      <c r="H2" s="2" t="n">
        <f aca="false">SUMPRODUCT(C6:C20,H6:H20)+C26*H26+C28*H28</f>
        <v>0</v>
      </c>
      <c r="L2" s="4" t="s">
        <v>26</v>
      </c>
      <c r="M2" s="2" t="s">
        <v>27</v>
      </c>
      <c r="O2" s="4" t="s">
        <v>28</v>
      </c>
      <c r="P2" s="2" t="n">
        <v>10</v>
      </c>
      <c r="Q2" s="2" t="s">
        <v>29</v>
      </c>
      <c r="R2" s="4" t="s">
        <v>30</v>
      </c>
      <c r="S2" s="2" t="n">
        <f aca="false">SUMPRODUCT(N6:N20,S6:S20)+N26*S26+N28*S28</f>
        <v>0</v>
      </c>
      <c r="W2" s="4" t="s">
        <v>26</v>
      </c>
      <c r="X2" s="2" t="s">
        <v>27</v>
      </c>
      <c r="Z2" s="4" t="s">
        <v>28</v>
      </c>
      <c r="AA2" s="2" t="n">
        <v>15</v>
      </c>
      <c r="AB2" s="2" t="s">
        <v>29</v>
      </c>
      <c r="AC2" s="4" t="s">
        <v>30</v>
      </c>
      <c r="AD2" s="2" t="n">
        <f aca="false">SUMPRODUCT(Y6:Y20,AD6:AD20)+Y26*AD26+Y28*AD28</f>
        <v>0</v>
      </c>
      <c r="AH2" s="11" t="s">
        <v>31</v>
      </c>
      <c r="AI2" s="11"/>
      <c r="AJ2" s="11" t="s">
        <v>32</v>
      </c>
      <c r="AK2" s="11"/>
      <c r="AL2" s="11"/>
      <c r="AM2" s="11"/>
      <c r="AN2" s="11"/>
      <c r="AO2" s="11"/>
      <c r="AP2" s="11" t="s">
        <v>33</v>
      </c>
      <c r="AQ2" s="11"/>
    </row>
    <row r="3" customFormat="false" ht="14.4" hidden="false" customHeight="false" outlineLevel="0" collapsed="false">
      <c r="A3" s="4" t="s">
        <v>34</v>
      </c>
      <c r="B3" s="2" t="s">
        <v>35</v>
      </c>
      <c r="D3" s="4" t="s">
        <v>36</v>
      </c>
      <c r="E3" s="2" t="s">
        <v>37</v>
      </c>
      <c r="G3" s="4" t="s">
        <v>38</v>
      </c>
      <c r="L3" s="4" t="s">
        <v>34</v>
      </c>
      <c r="M3" s="2" t="s">
        <v>39</v>
      </c>
      <c r="O3" s="4" t="s">
        <v>36</v>
      </c>
      <c r="P3" s="2" t="s">
        <v>37</v>
      </c>
      <c r="R3" s="4" t="s">
        <v>38</v>
      </c>
      <c r="W3" s="4" t="s">
        <v>34</v>
      </c>
      <c r="X3" s="2" t="s">
        <v>40</v>
      </c>
      <c r="Z3" s="4" t="s">
        <v>36</v>
      </c>
      <c r="AA3" s="2" t="s">
        <v>37</v>
      </c>
      <c r="AC3" s="4" t="s">
        <v>38</v>
      </c>
      <c r="AH3" s="12" t="s">
        <v>14</v>
      </c>
      <c r="AI3" s="13" t="n">
        <f aca="false">IF(B59=0%,0%,C60/SUM(C60:C67))</f>
        <v>0</v>
      </c>
      <c r="AJ3" s="12" t="str">
        <f aca="false">E60</f>
        <v>lavatrice</v>
      </c>
      <c r="AK3" s="14" t="n">
        <f aca="false">F60</f>
        <v>0</v>
      </c>
      <c r="AL3" s="12" t="str">
        <f aca="false">E67</f>
        <v>sedie</v>
      </c>
      <c r="AM3" s="14" t="n">
        <f aca="false">F67</f>
        <v>0</v>
      </c>
      <c r="AN3" s="12" t="str">
        <f aca="false">G65</f>
        <v>guaina</v>
      </c>
      <c r="AO3" s="15" t="n">
        <f aca="false">H65</f>
        <v>0</v>
      </c>
      <c r="AP3" s="14" t="s">
        <v>41</v>
      </c>
      <c r="AQ3" s="14" t="n">
        <f aca="false">C3</f>
        <v>0</v>
      </c>
    </row>
    <row r="4" customFormat="false" ht="14.4" hidden="false" customHeight="true" outlineLevel="0" collapsed="false">
      <c r="A4" s="4" t="s">
        <v>42</v>
      </c>
      <c r="B4" s="8" t="n">
        <f aca="false">SUM(B6:B20,B26,B28)</f>
        <v>0</v>
      </c>
      <c r="C4" s="16" t="n">
        <f aca="false">SUMPRODUCT(B21:B25,G21:G25)+SUMPRODUCT(B30:B32,G30:G32)+SUMPRODUCT(B57:B58,G57:G58)+SUMPRODUCT(B45:B52,G45:G52)+SUMPRODUCT(F39:F44,G39:G44)*B39+SUMPRODUCT(G33:G34,F33:F34)*B33+SUMPRODUCT(B35:B38,G35:G38)</f>
        <v>1500</v>
      </c>
      <c r="D4" s="4" t="s">
        <v>43</v>
      </c>
      <c r="E4" s="2" t="s">
        <v>37</v>
      </c>
      <c r="F4" s="4" t="s">
        <v>44</v>
      </c>
      <c r="G4" s="2" t="s">
        <v>45</v>
      </c>
      <c r="L4" s="4" t="s">
        <v>46</v>
      </c>
      <c r="M4" s="8" t="n">
        <f aca="false">SUM(M6:M20,M26,M28)</f>
        <v>0</v>
      </c>
      <c r="N4" s="16" t="n">
        <f aca="false">SUMPRODUCT(M21:M25,R21:R25)+SUMPRODUCT(M30:M32,R30:R32)+SUMPRODUCT(M57:M58,R57:R58)+SUMPRODUCT(M45:M52,R45:R52)+SUMPRODUCT(Q39:Q44,R39:R44)*M39+SUMPRODUCT(R33:R34,Q33:Q34)*M33+SUMPRODUCT(M35:M38,R35:R38)</f>
        <v>1400</v>
      </c>
      <c r="O4" s="4" t="s">
        <v>43</v>
      </c>
      <c r="P4" s="2" t="s">
        <v>37</v>
      </c>
      <c r="Q4" s="4" t="s">
        <v>44</v>
      </c>
      <c r="R4" s="2" t="s">
        <v>45</v>
      </c>
      <c r="W4" s="4" t="s">
        <v>46</v>
      </c>
      <c r="X4" s="8" t="n">
        <f aca="false">SUM(X6:X20,X26,X28)</f>
        <v>0</v>
      </c>
      <c r="Y4" s="16" t="n">
        <f aca="false">SUMPRODUCT(X21:X25,AC21:AC25)+SUMPRODUCT(X30:X32,AC30:AC32)+SUMPRODUCT(X57:X58,AC57:AC58)+SUMPRODUCT(X45:X52,AC45:AC52)+SUMPRODUCT(AB39:AB44,AC39:AC44)*X39+SUMPRODUCT(AC33:AC34,AB33:AB34)*X33+SUMPRODUCT(X35:X38,AC35:AC38)</f>
        <v>1077.18179798244</v>
      </c>
      <c r="Z4" s="4" t="s">
        <v>43</v>
      </c>
      <c r="AA4" s="2" t="s">
        <v>47</v>
      </c>
      <c r="AB4" s="4" t="s">
        <v>44</v>
      </c>
      <c r="AC4" s="2" t="s">
        <v>48</v>
      </c>
      <c r="AH4" s="17" t="s">
        <v>49</v>
      </c>
      <c r="AI4" s="18" t="n">
        <f aca="false">IF(B59=0%,0%,C61/SUM(C60:C67))</f>
        <v>0</v>
      </c>
      <c r="AJ4" s="17" t="str">
        <f aca="false">E61</f>
        <v>frigorifero</v>
      </c>
      <c r="AK4" s="19" t="n">
        <f aca="false">F61</f>
        <v>0</v>
      </c>
      <c r="AL4" s="17" t="str">
        <f aca="false">E68</f>
        <v>materasso</v>
      </c>
      <c r="AM4" s="19" t="n">
        <f aca="false">F68</f>
        <v>0</v>
      </c>
      <c r="AN4" s="17" t="str">
        <f aca="false">G66</f>
        <v>lamiere</v>
      </c>
      <c r="AO4" s="20" t="n">
        <f aca="false">H66</f>
        <v>0</v>
      </c>
      <c r="AP4" s="19" t="str">
        <f aca="false">D2</f>
        <v>altezza cumulo</v>
      </c>
      <c r="AQ4" s="19" t="n">
        <f aca="false">E2</f>
        <v>20</v>
      </c>
    </row>
    <row r="5" customFormat="false" ht="14.4" hidden="false" customHeight="false" outlineLevel="0" collapsed="false">
      <c r="A5" s="21" t="s">
        <v>50</v>
      </c>
      <c r="B5" s="22" t="s">
        <v>51</v>
      </c>
      <c r="C5" s="22" t="s">
        <v>52</v>
      </c>
      <c r="D5" s="23" t="s">
        <v>53</v>
      </c>
      <c r="E5" s="22" t="s">
        <v>54</v>
      </c>
      <c r="F5" s="22"/>
      <c r="G5" s="22" t="s">
        <v>55</v>
      </c>
      <c r="H5" s="22" t="s">
        <v>56</v>
      </c>
      <c r="L5" s="21" t="s">
        <v>50</v>
      </c>
      <c r="M5" s="22" t="s">
        <v>51</v>
      </c>
      <c r="N5" s="22" t="s">
        <v>52</v>
      </c>
      <c r="O5" s="23" t="s">
        <v>53</v>
      </c>
      <c r="P5" s="22" t="s">
        <v>54</v>
      </c>
      <c r="Q5" s="22"/>
      <c r="R5" s="22" t="s">
        <v>55</v>
      </c>
      <c r="S5" s="22" t="s">
        <v>56</v>
      </c>
      <c r="W5" s="21" t="s">
        <v>50</v>
      </c>
      <c r="X5" s="22" t="s">
        <v>51</v>
      </c>
      <c r="Y5" s="22" t="s">
        <v>52</v>
      </c>
      <c r="Z5" s="23" t="s">
        <v>53</v>
      </c>
      <c r="AA5" s="22" t="s">
        <v>54</v>
      </c>
      <c r="AB5" s="22"/>
      <c r="AC5" s="22" t="s">
        <v>55</v>
      </c>
      <c r="AD5" s="22" t="s">
        <v>56</v>
      </c>
      <c r="AH5" s="17" t="s">
        <v>57</v>
      </c>
      <c r="AI5" s="18" t="n">
        <f aca="false">IF(B59=0%,0%,(C62+C63)/SUM(C60:C67))</f>
        <v>0</v>
      </c>
      <c r="AJ5" s="17" t="str">
        <f aca="false">E62</f>
        <v>forno</v>
      </c>
      <c r="AK5" s="19" t="n">
        <f aca="false">F62</f>
        <v>0</v>
      </c>
      <c r="AL5" s="17" t="str">
        <f aca="false">G60</f>
        <v>brandina</v>
      </c>
      <c r="AM5" s="19" t="n">
        <f aca="false">H60</f>
        <v>0</v>
      </c>
      <c r="AN5" s="17" t="str">
        <f aca="false">G67</f>
        <v>buste</v>
      </c>
      <c r="AO5" s="20" t="n">
        <f aca="false">H67</f>
        <v>0</v>
      </c>
      <c r="AP5" s="19" t="str">
        <f aca="false">D3</f>
        <v>combustione</v>
      </c>
      <c r="AQ5" s="19" t="str">
        <f aca="false">E3</f>
        <v>no</v>
      </c>
    </row>
    <row r="6" customFormat="false" ht="14.4" hidden="false" customHeight="true" outlineLevel="0" collapsed="false">
      <c r="A6" s="24" t="s">
        <v>58</v>
      </c>
      <c r="B6" s="25"/>
      <c r="C6" s="26"/>
      <c r="D6" s="27" t="s">
        <v>59</v>
      </c>
      <c r="E6" s="28" t="s">
        <v>12</v>
      </c>
      <c r="F6" s="29" t="n">
        <f aca="false">INFO!$D$13</f>
        <v>0.751592356687898</v>
      </c>
      <c r="H6" s="30" t="n">
        <v>40</v>
      </c>
      <c r="L6" s="24" t="s">
        <v>58</v>
      </c>
      <c r="M6" s="25"/>
      <c r="N6" s="26"/>
      <c r="O6" s="27" t="s">
        <v>59</v>
      </c>
      <c r="P6" s="28" t="s">
        <v>12</v>
      </c>
      <c r="Q6" s="29" t="n">
        <f aca="false">INFO!$D$13</f>
        <v>0.751592356687898</v>
      </c>
      <c r="S6" s="30" t="n">
        <v>40</v>
      </c>
      <c r="T6" s="31"/>
      <c r="W6" s="24" t="s">
        <v>58</v>
      </c>
      <c r="X6" s="25"/>
      <c r="Y6" s="26"/>
      <c r="Z6" s="27" t="s">
        <v>59</v>
      </c>
      <c r="AA6" s="28" t="s">
        <v>12</v>
      </c>
      <c r="AB6" s="29" t="n">
        <f aca="false">INFO!$D$13</f>
        <v>0.751592356687898</v>
      </c>
      <c r="AD6" s="30" t="n">
        <v>40</v>
      </c>
      <c r="AH6" s="17" t="s">
        <v>60</v>
      </c>
      <c r="AI6" s="18" t="n">
        <f aca="false">IF(B59=0%,0%,C64/SUM(C60:C67))</f>
        <v>0</v>
      </c>
      <c r="AJ6" s="17" t="str">
        <f aca="false">E63</f>
        <v>televisore</v>
      </c>
      <c r="AK6" s="19" t="n">
        <f aca="false">F63</f>
        <v>0</v>
      </c>
      <c r="AL6" s="17" t="str">
        <f aca="false">G61</f>
        <v>Scatoloni</v>
      </c>
      <c r="AM6" s="19" t="n">
        <f aca="false">H61</f>
        <v>0</v>
      </c>
      <c r="AN6" s="19"/>
      <c r="AO6" s="20"/>
      <c r="AP6" s="19" t="str">
        <f aca="false">D4</f>
        <v>bonifica</v>
      </c>
      <c r="AQ6" s="19" t="str">
        <f aca="false">E4</f>
        <v>no</v>
      </c>
    </row>
    <row r="7" customFormat="false" ht="14.4" hidden="false" customHeight="false" outlineLevel="0" collapsed="false">
      <c r="A7" s="24"/>
      <c r="B7" s="25"/>
      <c r="C7" s="26"/>
      <c r="D7" s="27"/>
      <c r="E7" s="28" t="s">
        <v>13</v>
      </c>
      <c r="F7" s="29" t="n">
        <f aca="false">INFO!$D$14</f>
        <v>0.0812101910828025</v>
      </c>
      <c r="H7" s="30"/>
      <c r="L7" s="24"/>
      <c r="M7" s="25"/>
      <c r="N7" s="26"/>
      <c r="O7" s="27"/>
      <c r="P7" s="28" t="s">
        <v>13</v>
      </c>
      <c r="Q7" s="29" t="n">
        <f aca="false">INFO!$D$14</f>
        <v>0.0812101910828025</v>
      </c>
      <c r="S7" s="30"/>
      <c r="T7" s="31"/>
      <c r="W7" s="24"/>
      <c r="X7" s="25"/>
      <c r="Y7" s="26"/>
      <c r="Z7" s="27"/>
      <c r="AA7" s="28" t="s">
        <v>13</v>
      </c>
      <c r="AB7" s="29" t="n">
        <f aca="false">INFO!$D$14</f>
        <v>0.0812101910828025</v>
      </c>
      <c r="AD7" s="30"/>
      <c r="AH7" s="17" t="s">
        <v>61</v>
      </c>
      <c r="AI7" s="18" t="n">
        <f aca="false">IF(B59=0%,0%,C65/SUM(C60:C67))</f>
        <v>0</v>
      </c>
      <c r="AJ7" s="17" t="str">
        <f aca="false">E64</f>
        <v>scaldabagno</v>
      </c>
      <c r="AK7" s="19" t="n">
        <f aca="false">F64</f>
        <v>0</v>
      </c>
      <c r="AL7" s="17" t="str">
        <f aca="false">G62</f>
        <v>divano</v>
      </c>
      <c r="AM7" s="19" t="n">
        <f aca="false">H62</f>
        <v>0</v>
      </c>
      <c r="AN7" s="19"/>
      <c r="AO7" s="20"/>
      <c r="AP7" s="19" t="str">
        <f aca="false">F4</f>
        <v>substrato</v>
      </c>
      <c r="AQ7" s="19" t="str">
        <f aca="false">G4</f>
        <v>suolo</v>
      </c>
    </row>
    <row r="8" customFormat="false" ht="14.4" hidden="false" customHeight="false" outlineLevel="0" collapsed="false">
      <c r="A8" s="24"/>
      <c r="B8" s="25"/>
      <c r="C8" s="26"/>
      <c r="D8" s="27"/>
      <c r="E8" s="28" t="s">
        <v>14</v>
      </c>
      <c r="F8" s="29" t="n">
        <f aca="false">INFO!$D$15</f>
        <v>0.167197452229299</v>
      </c>
      <c r="H8" s="30"/>
      <c r="L8" s="24"/>
      <c r="M8" s="25"/>
      <c r="N8" s="26"/>
      <c r="O8" s="27"/>
      <c r="P8" s="28" t="s">
        <v>14</v>
      </c>
      <c r="Q8" s="29" t="n">
        <f aca="false">INFO!$D$15</f>
        <v>0.167197452229299</v>
      </c>
      <c r="S8" s="30"/>
      <c r="T8" s="31"/>
      <c r="W8" s="24"/>
      <c r="X8" s="25"/>
      <c r="Y8" s="26"/>
      <c r="Z8" s="27"/>
      <c r="AA8" s="28" t="s">
        <v>14</v>
      </c>
      <c r="AB8" s="29" t="n">
        <f aca="false">INFO!$D$15</f>
        <v>0.167197452229299</v>
      </c>
      <c r="AD8" s="30"/>
      <c r="AH8" s="17" t="s">
        <v>62</v>
      </c>
      <c r="AI8" s="18" t="n">
        <f aca="false">IF(B59=0%,0%,C66/SUM(C60:C67))</f>
        <v>0</v>
      </c>
      <c r="AJ8" s="17" t="str">
        <f aca="false">E65</f>
        <v>mobile</v>
      </c>
      <c r="AK8" s="19" t="n">
        <f aca="false">F65</f>
        <v>0</v>
      </c>
      <c r="AL8" s="17" t="str">
        <f aca="false">G63</f>
        <v>sanitari</v>
      </c>
      <c r="AM8" s="19" t="n">
        <f aca="false">H63</f>
        <v>0</v>
      </c>
      <c r="AN8" s="19"/>
      <c r="AO8" s="20"/>
      <c r="AP8" s="19" t="s">
        <v>63</v>
      </c>
      <c r="AQ8" s="19" t="n">
        <f aca="false">B4</f>
        <v>0</v>
      </c>
    </row>
    <row r="9" customFormat="false" ht="14.4" hidden="false" customHeight="true" outlineLevel="0" collapsed="false">
      <c r="A9" s="24"/>
      <c r="B9" s="25"/>
      <c r="C9" s="26"/>
      <c r="D9" s="27" t="s">
        <v>64</v>
      </c>
      <c r="E9" s="28" t="s">
        <v>12</v>
      </c>
      <c r="F9" s="29" t="n">
        <f aca="false">INFO!$D$13</f>
        <v>0.751592356687898</v>
      </c>
      <c r="H9" s="32" t="n">
        <v>50</v>
      </c>
      <c r="L9" s="24"/>
      <c r="M9" s="25"/>
      <c r="N9" s="26"/>
      <c r="O9" s="27" t="s">
        <v>64</v>
      </c>
      <c r="P9" s="28" t="s">
        <v>12</v>
      </c>
      <c r="Q9" s="29" t="n">
        <f aca="false">INFO!$D$13</f>
        <v>0.751592356687898</v>
      </c>
      <c r="S9" s="32" t="n">
        <v>50</v>
      </c>
      <c r="T9" s="31"/>
      <c r="W9" s="24"/>
      <c r="X9" s="25"/>
      <c r="Y9" s="26"/>
      <c r="Z9" s="27" t="s">
        <v>64</v>
      </c>
      <c r="AA9" s="28" t="s">
        <v>12</v>
      </c>
      <c r="AB9" s="29" t="n">
        <f aca="false">INFO!$D$13</f>
        <v>0.751592356687898</v>
      </c>
      <c r="AD9" s="32" t="n">
        <v>50</v>
      </c>
      <c r="AH9" s="33" t="s">
        <v>65</v>
      </c>
      <c r="AI9" s="34" t="n">
        <f aca="false">IF(B59=0%,0%,C67/SUM(C60:C67))</f>
        <v>1</v>
      </c>
      <c r="AJ9" s="33" t="str">
        <f aca="false">E66</f>
        <v>secchio</v>
      </c>
      <c r="AK9" s="35" t="n">
        <f aca="false">F66</f>
        <v>0</v>
      </c>
      <c r="AL9" s="33" t="str">
        <f aca="false">G64</f>
        <v>tubi</v>
      </c>
      <c r="AM9" s="35" t="n">
        <f aca="false">H64</f>
        <v>0</v>
      </c>
      <c r="AN9" s="35"/>
      <c r="AO9" s="36"/>
      <c r="AP9" s="35" t="s">
        <v>56</v>
      </c>
      <c r="AQ9" s="35" t="n">
        <f aca="false">H2</f>
        <v>0</v>
      </c>
      <c r="AR9" s="37" t="n">
        <f aca="false">SUM(AI3:AI9)</f>
        <v>1</v>
      </c>
    </row>
    <row r="10" customFormat="false" ht="15" hidden="false" customHeight="false" outlineLevel="0" collapsed="false">
      <c r="A10" s="24"/>
      <c r="B10" s="25"/>
      <c r="C10" s="26"/>
      <c r="D10" s="27"/>
      <c r="E10" s="28" t="s">
        <v>13</v>
      </c>
      <c r="F10" s="29" t="n">
        <f aca="false">INFO!$D$14</f>
        <v>0.0812101910828025</v>
      </c>
      <c r="H10" s="32"/>
      <c r="L10" s="24"/>
      <c r="M10" s="25"/>
      <c r="N10" s="26"/>
      <c r="O10" s="27"/>
      <c r="P10" s="28" t="s">
        <v>13</v>
      </c>
      <c r="Q10" s="29" t="n">
        <f aca="false">INFO!$D$14</f>
        <v>0.0812101910828025</v>
      </c>
      <c r="S10" s="32"/>
      <c r="T10" s="31"/>
      <c r="W10" s="24"/>
      <c r="X10" s="25"/>
      <c r="Y10" s="26"/>
      <c r="Z10" s="27"/>
      <c r="AA10" s="28" t="s">
        <v>13</v>
      </c>
      <c r="AB10" s="29" t="n">
        <f aca="false">INFO!$D$14</f>
        <v>0.0812101910828025</v>
      </c>
      <c r="AD10" s="32"/>
      <c r="AH10" s="10" t="str">
        <f aca="false">L1</f>
        <v>SITO O68</v>
      </c>
      <c r="AI10" s="10"/>
      <c r="AJ10" s="10"/>
      <c r="AK10" s="10"/>
      <c r="AL10" s="10"/>
      <c r="AM10" s="10"/>
      <c r="AN10" s="10"/>
      <c r="AO10" s="10"/>
      <c r="AP10" s="10"/>
      <c r="AQ10" s="10"/>
    </row>
    <row r="11" customFormat="false" ht="14.4" hidden="false" customHeight="false" outlineLevel="0" collapsed="false">
      <c r="A11" s="24"/>
      <c r="B11" s="25"/>
      <c r="C11" s="26"/>
      <c r="D11" s="27"/>
      <c r="E11" s="28" t="s">
        <v>14</v>
      </c>
      <c r="F11" s="29" t="n">
        <f aca="false">INFO!$D$15</f>
        <v>0.167197452229299</v>
      </c>
      <c r="H11" s="32"/>
      <c r="L11" s="24"/>
      <c r="M11" s="25"/>
      <c r="N11" s="26"/>
      <c r="O11" s="27"/>
      <c r="P11" s="28" t="s">
        <v>14</v>
      </c>
      <c r="Q11" s="29" t="n">
        <f aca="false">INFO!$D$15</f>
        <v>0.167197452229299</v>
      </c>
      <c r="S11" s="32"/>
      <c r="T11" s="31"/>
      <c r="W11" s="24"/>
      <c r="X11" s="25"/>
      <c r="Y11" s="26"/>
      <c r="Z11" s="27"/>
      <c r="AA11" s="28" t="s">
        <v>14</v>
      </c>
      <c r="AB11" s="29" t="n">
        <f aca="false">INFO!$D$15</f>
        <v>0.167197452229299</v>
      </c>
      <c r="AD11" s="32"/>
      <c r="AH11" s="11" t="s">
        <v>31</v>
      </c>
      <c r="AI11" s="11"/>
      <c r="AJ11" s="11" t="s">
        <v>32</v>
      </c>
      <c r="AK11" s="11"/>
      <c r="AL11" s="11"/>
      <c r="AM11" s="11"/>
      <c r="AN11" s="11"/>
      <c r="AO11" s="11"/>
      <c r="AP11" s="11" t="s">
        <v>33</v>
      </c>
      <c r="AQ11" s="11"/>
    </row>
    <row r="12" customFormat="false" ht="14.4" hidden="false" customHeight="false" outlineLevel="0" collapsed="false">
      <c r="A12" s="24"/>
      <c r="B12" s="25"/>
      <c r="C12" s="26"/>
      <c r="D12" s="27" t="s">
        <v>66</v>
      </c>
      <c r="E12" s="28" t="s">
        <v>12</v>
      </c>
      <c r="F12" s="29" t="n">
        <f aca="false">INFO!$D$13</f>
        <v>0.751592356687898</v>
      </c>
      <c r="H12" s="32" t="n">
        <v>15</v>
      </c>
      <c r="L12" s="24"/>
      <c r="M12" s="25"/>
      <c r="N12" s="26"/>
      <c r="O12" s="27" t="s">
        <v>66</v>
      </c>
      <c r="P12" s="28" t="s">
        <v>12</v>
      </c>
      <c r="Q12" s="29" t="n">
        <f aca="false">INFO!$D$13</f>
        <v>0.751592356687898</v>
      </c>
      <c r="S12" s="32" t="n">
        <v>15</v>
      </c>
      <c r="T12" s="31"/>
      <c r="W12" s="24"/>
      <c r="X12" s="25"/>
      <c r="Y12" s="26"/>
      <c r="Z12" s="27" t="s">
        <v>66</v>
      </c>
      <c r="AA12" s="28" t="s">
        <v>12</v>
      </c>
      <c r="AB12" s="29" t="n">
        <f aca="false">INFO!$D$13</f>
        <v>0.751592356687898</v>
      </c>
      <c r="AD12" s="32" t="n">
        <v>15</v>
      </c>
      <c r="AH12" s="12" t="s">
        <v>14</v>
      </c>
      <c r="AI12" s="13" t="n">
        <f aca="false">IF(M59=0%,0%,N60/SUM(N60:N67))</f>
        <v>1</v>
      </c>
      <c r="AJ12" s="12" t="str">
        <f aca="false">P60</f>
        <v>lavatrice</v>
      </c>
      <c r="AK12" s="14" t="n">
        <f aca="false">Q60</f>
        <v>0</v>
      </c>
      <c r="AL12" s="12" t="str">
        <f aca="false">P67</f>
        <v>sedie</v>
      </c>
      <c r="AM12" s="14" t="n">
        <f aca="false">Q67</f>
        <v>0</v>
      </c>
      <c r="AN12" s="12" t="str">
        <f aca="false">R65</f>
        <v>guaina</v>
      </c>
      <c r="AO12" s="14" t="n">
        <f aca="false">S65</f>
        <v>0</v>
      </c>
      <c r="AP12" s="14" t="s">
        <v>41</v>
      </c>
      <c r="AQ12" s="38" t="n">
        <f aca="false">N3</f>
        <v>0</v>
      </c>
    </row>
    <row r="13" customFormat="false" ht="14.4" hidden="false" customHeight="false" outlineLevel="0" collapsed="false">
      <c r="A13" s="24"/>
      <c r="B13" s="25"/>
      <c r="C13" s="26"/>
      <c r="D13" s="27"/>
      <c r="E13" s="28" t="s">
        <v>13</v>
      </c>
      <c r="F13" s="29" t="n">
        <f aca="false">INFO!$D$14</f>
        <v>0.0812101910828025</v>
      </c>
      <c r="H13" s="32"/>
      <c r="L13" s="24"/>
      <c r="M13" s="25"/>
      <c r="N13" s="26"/>
      <c r="O13" s="27"/>
      <c r="P13" s="28" t="s">
        <v>13</v>
      </c>
      <c r="Q13" s="29" t="n">
        <f aca="false">INFO!$D$14</f>
        <v>0.0812101910828025</v>
      </c>
      <c r="S13" s="32"/>
      <c r="T13" s="31"/>
      <c r="W13" s="24"/>
      <c r="X13" s="25"/>
      <c r="Y13" s="26"/>
      <c r="Z13" s="27"/>
      <c r="AA13" s="28" t="s">
        <v>13</v>
      </c>
      <c r="AB13" s="29" t="n">
        <f aca="false">INFO!$D$14</f>
        <v>0.0812101910828025</v>
      </c>
      <c r="AD13" s="32"/>
      <c r="AH13" s="17" t="s">
        <v>49</v>
      </c>
      <c r="AI13" s="13" t="n">
        <f aca="false">IF(M59=0%,0%,N61/SUM(N60:N67))</f>
        <v>0</v>
      </c>
      <c r="AJ13" s="17" t="str">
        <f aca="false">P61</f>
        <v>frigorifero</v>
      </c>
      <c r="AK13" s="19" t="n">
        <f aca="false">Q61</f>
        <v>0</v>
      </c>
      <c r="AL13" s="17" t="str">
        <f aca="false">P68</f>
        <v>materasso</v>
      </c>
      <c r="AM13" s="19" t="n">
        <f aca="false">Q68</f>
        <v>0</v>
      </c>
      <c r="AN13" s="17" t="str">
        <f aca="false">R66</f>
        <v>lamiere</v>
      </c>
      <c r="AO13" s="19" t="n">
        <f aca="false">S66</f>
        <v>0</v>
      </c>
      <c r="AP13" s="19" t="str">
        <f aca="false">O2</f>
        <v>altezza cumulo</v>
      </c>
      <c r="AQ13" s="19" t="n">
        <f aca="false">P2</f>
        <v>10</v>
      </c>
    </row>
    <row r="14" customFormat="false" ht="14.4" hidden="false" customHeight="false" outlineLevel="0" collapsed="false">
      <c r="A14" s="24"/>
      <c r="B14" s="25"/>
      <c r="C14" s="26"/>
      <c r="D14" s="27"/>
      <c r="E14" s="28" t="s">
        <v>14</v>
      </c>
      <c r="F14" s="29" t="n">
        <f aca="false">INFO!$D$15</f>
        <v>0.167197452229299</v>
      </c>
      <c r="H14" s="32"/>
      <c r="L14" s="24"/>
      <c r="M14" s="25"/>
      <c r="N14" s="26"/>
      <c r="O14" s="27"/>
      <c r="P14" s="28" t="s">
        <v>14</v>
      </c>
      <c r="Q14" s="29" t="n">
        <f aca="false">INFO!$D$15</f>
        <v>0.167197452229299</v>
      </c>
      <c r="S14" s="32"/>
      <c r="T14" s="31"/>
      <c r="W14" s="24"/>
      <c r="X14" s="25"/>
      <c r="Y14" s="26"/>
      <c r="Z14" s="27"/>
      <c r="AA14" s="28" t="s">
        <v>14</v>
      </c>
      <c r="AB14" s="29" t="n">
        <f aca="false">INFO!$D$15</f>
        <v>0.167197452229299</v>
      </c>
      <c r="AD14" s="32"/>
      <c r="AH14" s="17" t="s">
        <v>57</v>
      </c>
      <c r="AI14" s="13" t="n">
        <f aca="false">IF(M59=0%,0%,(N62+N63)/SUM(N60:N67))</f>
        <v>0</v>
      </c>
      <c r="AJ14" s="17" t="str">
        <f aca="false">P62</f>
        <v>forno</v>
      </c>
      <c r="AK14" s="19" t="n">
        <f aca="false">Q62</f>
        <v>0</v>
      </c>
      <c r="AL14" s="17" t="str">
        <f aca="false">R60</f>
        <v>brandina</v>
      </c>
      <c r="AM14" s="19" t="n">
        <f aca="false">S60</f>
        <v>0</v>
      </c>
      <c r="AN14" s="17" t="str">
        <f aca="false">R67</f>
        <v>buste</v>
      </c>
      <c r="AO14" s="19" t="n">
        <f aca="false">S67</f>
        <v>0</v>
      </c>
      <c r="AP14" s="19" t="str">
        <f aca="false">O3</f>
        <v>combustione</v>
      </c>
      <c r="AQ14" s="19" t="str">
        <f aca="false">P3</f>
        <v>no</v>
      </c>
    </row>
    <row r="15" customFormat="false" ht="14.4" hidden="false" customHeight="false" outlineLevel="0" collapsed="false">
      <c r="A15" s="24"/>
      <c r="B15" s="25"/>
      <c r="C15" s="26"/>
      <c r="D15" s="27" t="s">
        <v>67</v>
      </c>
      <c r="E15" s="28" t="s">
        <v>21</v>
      </c>
      <c r="F15" s="39" t="n">
        <f aca="false">INFO!$C$24</f>
        <v>0.607753705815279</v>
      </c>
      <c r="H15" s="32" t="n">
        <v>12</v>
      </c>
      <c r="L15" s="24"/>
      <c r="M15" s="25"/>
      <c r="N15" s="26"/>
      <c r="O15" s="27" t="s">
        <v>67</v>
      </c>
      <c r="P15" s="28" t="s">
        <v>21</v>
      </c>
      <c r="Q15" s="39" t="n">
        <f aca="false">INFO!$C$24</f>
        <v>0.607753705815279</v>
      </c>
      <c r="S15" s="32" t="n">
        <v>12</v>
      </c>
      <c r="T15" s="31"/>
      <c r="W15" s="24"/>
      <c r="X15" s="25"/>
      <c r="Y15" s="26"/>
      <c r="Z15" s="27" t="s">
        <v>67</v>
      </c>
      <c r="AA15" s="28" t="s">
        <v>21</v>
      </c>
      <c r="AB15" s="39" t="n">
        <f aca="false">INFO!$C$24</f>
        <v>0.607753705815279</v>
      </c>
      <c r="AD15" s="32" t="n">
        <v>12</v>
      </c>
      <c r="AH15" s="17" t="s">
        <v>60</v>
      </c>
      <c r="AI15" s="13" t="n">
        <f aca="false">IF(M59=0%,0%,N64/SUM(N60:N67))</f>
        <v>0</v>
      </c>
      <c r="AJ15" s="17" t="str">
        <f aca="false">P63</f>
        <v>televisore</v>
      </c>
      <c r="AK15" s="19" t="n">
        <f aca="false">Q63</f>
        <v>0</v>
      </c>
      <c r="AL15" s="17" t="str">
        <f aca="false">R61</f>
        <v>Scatoloni</v>
      </c>
      <c r="AM15" s="19" t="n">
        <f aca="false">S61</f>
        <v>0</v>
      </c>
      <c r="AN15" s="19"/>
      <c r="AO15" s="19"/>
      <c r="AP15" s="19" t="str">
        <f aca="false">O4</f>
        <v>bonifica</v>
      </c>
      <c r="AQ15" s="19" t="str">
        <f aca="false">P4</f>
        <v>no</v>
      </c>
    </row>
    <row r="16" customFormat="false" ht="14.4" hidden="false" customHeight="true" outlineLevel="0" collapsed="false">
      <c r="A16" s="24"/>
      <c r="B16" s="25"/>
      <c r="C16" s="26"/>
      <c r="D16" s="27"/>
      <c r="E16" s="28" t="s">
        <v>14</v>
      </c>
      <c r="F16" s="39" t="n">
        <f aca="false">INFO!$C$25</f>
        <v>0.182440136830103</v>
      </c>
      <c r="H16" s="32"/>
      <c r="L16" s="24"/>
      <c r="M16" s="25"/>
      <c r="N16" s="26"/>
      <c r="O16" s="27"/>
      <c r="P16" s="28" t="s">
        <v>14</v>
      </c>
      <c r="Q16" s="39" t="n">
        <f aca="false">INFO!$C$25</f>
        <v>0.182440136830103</v>
      </c>
      <c r="S16" s="32"/>
      <c r="W16" s="24"/>
      <c r="X16" s="25"/>
      <c r="Y16" s="26"/>
      <c r="Z16" s="27"/>
      <c r="AA16" s="28" t="s">
        <v>14</v>
      </c>
      <c r="AB16" s="39" t="n">
        <f aca="false">INFO!$C$25</f>
        <v>0.182440136830103</v>
      </c>
      <c r="AD16" s="32"/>
      <c r="AH16" s="17" t="s">
        <v>61</v>
      </c>
      <c r="AI16" s="13" t="n">
        <f aca="false">IF(M59=0%,0%,N65/SUM(N60:N67))</f>
        <v>0</v>
      </c>
      <c r="AJ16" s="17" t="str">
        <f aca="false">P64</f>
        <v>scaldabagno</v>
      </c>
      <c r="AK16" s="19" t="n">
        <f aca="false">Q64</f>
        <v>0</v>
      </c>
      <c r="AL16" s="17" t="str">
        <f aca="false">R62</f>
        <v>divano</v>
      </c>
      <c r="AM16" s="19" t="n">
        <f aca="false">S62</f>
        <v>0</v>
      </c>
      <c r="AN16" s="19"/>
      <c r="AO16" s="19"/>
      <c r="AP16" s="19" t="str">
        <f aca="false">Q4</f>
        <v>substrato</v>
      </c>
      <c r="AQ16" s="19" t="str">
        <f aca="false">R4</f>
        <v>suolo</v>
      </c>
    </row>
    <row r="17" customFormat="false" ht="14.4" hidden="false" customHeight="false" outlineLevel="0" collapsed="false">
      <c r="A17" s="24"/>
      <c r="B17" s="25"/>
      <c r="C17" s="26"/>
      <c r="D17" s="27"/>
      <c r="E17" s="28" t="s">
        <v>22</v>
      </c>
      <c r="F17" s="39" t="n">
        <f aca="false">INFO!$C$26</f>
        <v>0.122006841505131</v>
      </c>
      <c r="H17" s="32"/>
      <c r="L17" s="24"/>
      <c r="M17" s="25"/>
      <c r="N17" s="26"/>
      <c r="O17" s="27"/>
      <c r="P17" s="28" t="s">
        <v>22</v>
      </c>
      <c r="Q17" s="39" t="n">
        <f aca="false">INFO!$C$26</f>
        <v>0.122006841505131</v>
      </c>
      <c r="S17" s="32"/>
      <c r="T17" s="31"/>
      <c r="W17" s="24"/>
      <c r="X17" s="25"/>
      <c r="Y17" s="26"/>
      <c r="Z17" s="27"/>
      <c r="AA17" s="28" t="s">
        <v>22</v>
      </c>
      <c r="AB17" s="39" t="n">
        <f aca="false">INFO!$C$26</f>
        <v>0.122006841505131</v>
      </c>
      <c r="AD17" s="32"/>
      <c r="AH17" s="17" t="s">
        <v>62</v>
      </c>
      <c r="AI17" s="13" t="n">
        <f aca="false">IF(M59=0%,0%,N66/SUM(N60:N67))</f>
        <v>0</v>
      </c>
      <c r="AJ17" s="17" t="str">
        <f aca="false">P65</f>
        <v>mobile</v>
      </c>
      <c r="AK17" s="19" t="n">
        <f aca="false">Q65</f>
        <v>2</v>
      </c>
      <c r="AL17" s="17" t="str">
        <f aca="false">R63</f>
        <v>sanitari</v>
      </c>
      <c r="AM17" s="19" t="n">
        <f aca="false">S63</f>
        <v>0</v>
      </c>
      <c r="AN17" s="19"/>
      <c r="AO17" s="19"/>
      <c r="AP17" s="19" t="s">
        <v>63</v>
      </c>
      <c r="AQ17" s="19" t="n">
        <f aca="false">M4</f>
        <v>0</v>
      </c>
    </row>
    <row r="18" customFormat="false" ht="14.4" hidden="false" customHeight="true" outlineLevel="0" collapsed="false">
      <c r="A18" s="24"/>
      <c r="B18" s="25"/>
      <c r="C18" s="26"/>
      <c r="D18" s="27"/>
      <c r="E18" s="28" t="s">
        <v>13</v>
      </c>
      <c r="F18" s="39" t="n">
        <f aca="false">INFO!$C$27</f>
        <v>0.0877993158494869</v>
      </c>
      <c r="H18" s="32"/>
      <c r="L18" s="24"/>
      <c r="M18" s="25"/>
      <c r="N18" s="26"/>
      <c r="O18" s="27"/>
      <c r="P18" s="28" t="s">
        <v>13</v>
      </c>
      <c r="Q18" s="39" t="n">
        <f aca="false">INFO!$C$27</f>
        <v>0.0877993158494869</v>
      </c>
      <c r="S18" s="32"/>
      <c r="T18" s="31"/>
      <c r="W18" s="24"/>
      <c r="X18" s="25"/>
      <c r="Y18" s="26"/>
      <c r="Z18" s="27"/>
      <c r="AA18" s="28" t="s">
        <v>13</v>
      </c>
      <c r="AB18" s="39" t="n">
        <f aca="false">INFO!$C$27</f>
        <v>0.0877993158494869</v>
      </c>
      <c r="AD18" s="32"/>
      <c r="AH18" s="33" t="s">
        <v>65</v>
      </c>
      <c r="AI18" s="13" t="n">
        <f aca="false">IF(M59=0%,0%,N67/SUM(N60:N67))</f>
        <v>0</v>
      </c>
      <c r="AJ18" s="33" t="str">
        <f aca="false">P66</f>
        <v>secchio</v>
      </c>
      <c r="AK18" s="35" t="n">
        <f aca="false">Q66</f>
        <v>0</v>
      </c>
      <c r="AL18" s="33" t="str">
        <f aca="false">R64</f>
        <v>tubi</v>
      </c>
      <c r="AM18" s="35" t="n">
        <f aca="false">S64</f>
        <v>0</v>
      </c>
      <c r="AN18" s="35"/>
      <c r="AO18" s="35"/>
      <c r="AP18" s="35" t="s">
        <v>56</v>
      </c>
      <c r="AQ18" s="35" t="n">
        <f aca="false">S2</f>
        <v>0</v>
      </c>
      <c r="AR18" s="37" t="n">
        <f aca="false">SUM(AI12:AI18)</f>
        <v>1</v>
      </c>
    </row>
    <row r="19" customFormat="false" ht="15" hidden="false" customHeight="false" outlineLevel="0" collapsed="false">
      <c r="A19" s="24"/>
      <c r="B19" s="25"/>
      <c r="C19" s="26"/>
      <c r="D19" s="40" t="s">
        <v>68</v>
      </c>
      <c r="E19" s="41" t="s">
        <v>22</v>
      </c>
      <c r="F19" s="39" t="n">
        <v>0.8</v>
      </c>
      <c r="H19" s="32" t="n">
        <v>12</v>
      </c>
      <c r="L19" s="24"/>
      <c r="M19" s="25"/>
      <c r="N19" s="26"/>
      <c r="O19" s="40" t="s">
        <v>68</v>
      </c>
      <c r="P19" s="41" t="s">
        <v>22</v>
      </c>
      <c r="Q19" s="39" t="n">
        <v>0.8</v>
      </c>
      <c r="S19" s="32" t="n">
        <v>12</v>
      </c>
      <c r="T19" s="31"/>
      <c r="W19" s="24"/>
      <c r="X19" s="25"/>
      <c r="Y19" s="26"/>
      <c r="Z19" s="40" t="s">
        <v>68</v>
      </c>
      <c r="AA19" s="41" t="s">
        <v>22</v>
      </c>
      <c r="AB19" s="39" t="n">
        <v>0.8</v>
      </c>
      <c r="AD19" s="32" t="n">
        <v>12</v>
      </c>
      <c r="AH19" s="10" t="str">
        <f aca="false">W1</f>
        <v>SITO O68_bis</v>
      </c>
      <c r="AI19" s="10"/>
      <c r="AJ19" s="10"/>
      <c r="AK19" s="10"/>
      <c r="AL19" s="10"/>
      <c r="AM19" s="10"/>
      <c r="AN19" s="10"/>
      <c r="AO19" s="10"/>
      <c r="AP19" s="10"/>
      <c r="AQ19" s="10"/>
    </row>
    <row r="20" customFormat="false" ht="14.4" hidden="false" customHeight="true" outlineLevel="0" collapsed="false">
      <c r="A20" s="24"/>
      <c r="B20" s="25"/>
      <c r="C20" s="26"/>
      <c r="D20" s="40"/>
      <c r="E20" s="41" t="s">
        <v>13</v>
      </c>
      <c r="F20" s="39" t="n">
        <v>0.2</v>
      </c>
      <c r="H20" s="32"/>
      <c r="L20" s="24"/>
      <c r="M20" s="25"/>
      <c r="N20" s="26"/>
      <c r="O20" s="40"/>
      <c r="P20" s="41" t="s">
        <v>13</v>
      </c>
      <c r="Q20" s="39" t="n">
        <v>0.2</v>
      </c>
      <c r="S20" s="32"/>
      <c r="T20" s="31"/>
      <c r="W20" s="24"/>
      <c r="X20" s="25"/>
      <c r="Y20" s="26"/>
      <c r="Z20" s="40"/>
      <c r="AA20" s="41" t="s">
        <v>13</v>
      </c>
      <c r="AB20" s="39" t="n">
        <v>0.2</v>
      </c>
      <c r="AD20" s="32"/>
      <c r="AH20" s="11" t="s">
        <v>31</v>
      </c>
      <c r="AI20" s="11"/>
      <c r="AJ20" s="11" t="s">
        <v>32</v>
      </c>
      <c r="AK20" s="11"/>
      <c r="AL20" s="11"/>
      <c r="AM20" s="11"/>
      <c r="AN20" s="11"/>
      <c r="AO20" s="11"/>
      <c r="AP20" s="11" t="s">
        <v>33</v>
      </c>
      <c r="AQ20" s="11"/>
    </row>
    <row r="21" customFormat="false" ht="14.4" hidden="false" customHeight="true" outlineLevel="0" collapsed="false">
      <c r="A21" s="24"/>
      <c r="B21" s="42"/>
      <c r="C21" s="43"/>
      <c r="D21" s="27" t="s">
        <v>69</v>
      </c>
      <c r="E21" s="41" t="s">
        <v>60</v>
      </c>
      <c r="F21" s="39" t="n">
        <v>1</v>
      </c>
      <c r="G21" s="2" t="n">
        <v>550</v>
      </c>
      <c r="H21" s="44"/>
      <c r="L21" s="24"/>
      <c r="M21" s="45"/>
      <c r="N21" s="43"/>
      <c r="O21" s="27" t="s">
        <v>69</v>
      </c>
      <c r="P21" s="41" t="s">
        <v>60</v>
      </c>
      <c r="Q21" s="39" t="n">
        <v>1</v>
      </c>
      <c r="R21" s="2" t="n">
        <v>550</v>
      </c>
      <c r="S21" s="44"/>
      <c r="T21" s="31"/>
      <c r="W21" s="24"/>
      <c r="X21" s="45" t="n">
        <v>0.1</v>
      </c>
      <c r="Y21" s="43"/>
      <c r="Z21" s="27" t="s">
        <v>69</v>
      </c>
      <c r="AA21" s="41" t="s">
        <v>60</v>
      </c>
      <c r="AB21" s="39" t="n">
        <v>1</v>
      </c>
      <c r="AC21" s="2" t="n">
        <v>550</v>
      </c>
      <c r="AD21" s="44"/>
      <c r="AH21" s="12" t="s">
        <v>14</v>
      </c>
      <c r="AI21" s="13" t="n">
        <f aca="false">IF(X59=0%,0%,Y60/SUM(Y60:Y67))</f>
        <v>0.405237139345276</v>
      </c>
      <c r="AJ21" s="12" t="str">
        <f aca="false">AA60</f>
        <v>lavatrice</v>
      </c>
      <c r="AK21" s="14" t="n">
        <f aca="false">AB60</f>
        <v>0</v>
      </c>
      <c r="AL21" s="12" t="str">
        <f aca="false">AA67</f>
        <v>sedie</v>
      </c>
      <c r="AM21" s="14" t="n">
        <f aca="false">AB67</f>
        <v>0</v>
      </c>
      <c r="AN21" s="12" t="str">
        <f aca="false">AC65</f>
        <v>guaina</v>
      </c>
      <c r="AO21" s="14" t="n">
        <f aca="false">AD65</f>
        <v>0</v>
      </c>
      <c r="AP21" s="14" t="s">
        <v>41</v>
      </c>
      <c r="AQ21" s="38" t="n">
        <f aca="false">Y3</f>
        <v>0</v>
      </c>
    </row>
    <row r="22" customFormat="false" ht="14.4" hidden="false" customHeight="false" outlineLevel="0" collapsed="false">
      <c r="A22" s="24"/>
      <c r="B22" s="42"/>
      <c r="C22" s="43"/>
      <c r="D22" s="27"/>
      <c r="E22" s="41" t="s">
        <v>14</v>
      </c>
      <c r="F22" s="46" t="n">
        <v>1</v>
      </c>
      <c r="G22" s="47" t="n">
        <v>1400</v>
      </c>
      <c r="H22" s="44"/>
      <c r="L22" s="24"/>
      <c r="M22" s="45" t="n">
        <v>1</v>
      </c>
      <c r="N22" s="4" t="n">
        <v>2</v>
      </c>
      <c r="O22" s="27"/>
      <c r="P22" s="41" t="s">
        <v>14</v>
      </c>
      <c r="Q22" s="39" t="n">
        <v>1</v>
      </c>
      <c r="R22" s="47" t="n">
        <v>1400</v>
      </c>
      <c r="S22" s="44"/>
      <c r="T22" s="31"/>
      <c r="W22" s="24"/>
      <c r="X22" s="42"/>
      <c r="Y22" s="43"/>
      <c r="Z22" s="27"/>
      <c r="AA22" s="41" t="s">
        <v>14</v>
      </c>
      <c r="AB22" s="39" t="n">
        <v>1</v>
      </c>
      <c r="AC22" s="47" t="n">
        <v>1400</v>
      </c>
      <c r="AD22" s="44"/>
      <c r="AH22" s="17" t="s">
        <v>49</v>
      </c>
      <c r="AI22" s="18" t="n">
        <f aca="false">IF(X59=0%,0%,Y61/SUM(Y60:Y67))</f>
        <v>0.0471493094193886</v>
      </c>
      <c r="AJ22" s="17" t="str">
        <f aca="false">AA61</f>
        <v>frigorifero</v>
      </c>
      <c r="AK22" s="19" t="n">
        <f aca="false">AB61</f>
        <v>0</v>
      </c>
      <c r="AL22" s="17" t="str">
        <f aca="false">AA68</f>
        <v>materasso</v>
      </c>
      <c r="AM22" s="19" t="n">
        <f aca="false">AB68</f>
        <v>0</v>
      </c>
      <c r="AN22" s="17" t="str">
        <f aca="false">AC66</f>
        <v>lamiere</v>
      </c>
      <c r="AO22" s="19" t="n">
        <f aca="false">AD66</f>
        <v>0</v>
      </c>
      <c r="AP22" s="19" t="str">
        <f aca="false">Z2</f>
        <v>altezza cumulo</v>
      </c>
      <c r="AQ22" s="19" t="n">
        <f aca="false">AA2</f>
        <v>15</v>
      </c>
    </row>
    <row r="23" customFormat="false" ht="14.4" hidden="false" customHeight="false" outlineLevel="0" collapsed="false">
      <c r="A23" s="24"/>
      <c r="B23" s="42"/>
      <c r="C23" s="43"/>
      <c r="D23" s="27"/>
      <c r="E23" s="41" t="s">
        <v>22</v>
      </c>
      <c r="F23" s="46" t="n">
        <v>1</v>
      </c>
      <c r="G23" s="47" t="n">
        <v>7500</v>
      </c>
      <c r="H23" s="44"/>
      <c r="L23" s="24"/>
      <c r="M23" s="42"/>
      <c r="N23" s="43"/>
      <c r="O23" s="27"/>
      <c r="P23" s="41" t="s">
        <v>22</v>
      </c>
      <c r="Q23" s="39" t="n">
        <v>1</v>
      </c>
      <c r="R23" s="47" t="n">
        <v>7500</v>
      </c>
      <c r="S23" s="44"/>
      <c r="T23" s="31"/>
      <c r="W23" s="24"/>
      <c r="X23" s="42"/>
      <c r="Y23" s="43"/>
      <c r="Z23" s="27"/>
      <c r="AA23" s="41" t="s">
        <v>22</v>
      </c>
      <c r="AB23" s="39" t="n">
        <v>1</v>
      </c>
      <c r="AC23" s="47" t="n">
        <v>7500</v>
      </c>
      <c r="AD23" s="44"/>
      <c r="AH23" s="17" t="s">
        <v>57</v>
      </c>
      <c r="AI23" s="18" t="n">
        <f aca="false">IF(X59=0%,0%,(Y62+Y63)/SUM(Y60:Y67))</f>
        <v>0.0132998043536762</v>
      </c>
      <c r="AJ23" s="17" t="str">
        <f aca="false">AA62</f>
        <v>forno</v>
      </c>
      <c r="AK23" s="19" t="n">
        <f aca="false">AB62</f>
        <v>0</v>
      </c>
      <c r="AL23" s="17" t="str">
        <f aca="false">AC60</f>
        <v>brandina</v>
      </c>
      <c r="AM23" s="19" t="n">
        <f aca="false">AD60</f>
        <v>0</v>
      </c>
      <c r="AN23" s="17" t="str">
        <f aca="false">AC67</f>
        <v>buste</v>
      </c>
      <c r="AO23" s="19" t="n">
        <f aca="false">AD67</f>
        <v>4</v>
      </c>
      <c r="AP23" s="19" t="str">
        <f aca="false">Z3</f>
        <v>combustione</v>
      </c>
      <c r="AQ23" s="19" t="str">
        <f aca="false">AA3</f>
        <v>no</v>
      </c>
    </row>
    <row r="24" customFormat="false" ht="14.4" hidden="false" customHeight="true" outlineLevel="0" collapsed="false">
      <c r="A24" s="24"/>
      <c r="B24" s="42"/>
      <c r="C24" s="43"/>
      <c r="D24" s="28" t="s">
        <v>70</v>
      </c>
      <c r="E24" s="41" t="s">
        <v>14</v>
      </c>
      <c r="F24" s="46" t="n">
        <v>1</v>
      </c>
      <c r="G24" s="47" t="n">
        <v>1400</v>
      </c>
      <c r="H24" s="44"/>
      <c r="L24" s="24"/>
      <c r="M24" s="45"/>
      <c r="N24" s="4"/>
      <c r="O24" s="28" t="s">
        <v>70</v>
      </c>
      <c r="P24" s="41" t="s">
        <v>14</v>
      </c>
      <c r="Q24" s="39" t="n">
        <v>1</v>
      </c>
      <c r="R24" s="47" t="n">
        <v>1400</v>
      </c>
      <c r="S24" s="44"/>
      <c r="T24" s="31"/>
      <c r="W24" s="24"/>
      <c r="X24" s="45" t="n">
        <v>0.1</v>
      </c>
      <c r="Y24" s="4" t="n">
        <v>1</v>
      </c>
      <c r="Z24" s="28" t="s">
        <v>70</v>
      </c>
      <c r="AA24" s="41" t="s">
        <v>14</v>
      </c>
      <c r="AB24" s="39" t="n">
        <v>1</v>
      </c>
      <c r="AC24" s="47" t="n">
        <v>1400</v>
      </c>
      <c r="AD24" s="44"/>
      <c r="AH24" s="17" t="s">
        <v>60</v>
      </c>
      <c r="AI24" s="37" t="n">
        <f aca="false">IF(X59=0%,0%,Y64/SUM(Y60:Y67))</f>
        <v>0.10339308182962</v>
      </c>
      <c r="AJ24" s="17" t="str">
        <f aca="false">AA63</f>
        <v>televisore</v>
      </c>
      <c r="AK24" s="19" t="n">
        <f aca="false">AB63</f>
        <v>0</v>
      </c>
      <c r="AL24" s="17" t="str">
        <f aca="false">AC61</f>
        <v>Scatoloni</v>
      </c>
      <c r="AM24" s="19" t="n">
        <f aca="false">AD61</f>
        <v>5</v>
      </c>
      <c r="AN24" s="19"/>
      <c r="AO24" s="19"/>
      <c r="AP24" s="19" t="str">
        <f aca="false">Z4</f>
        <v>bonifica</v>
      </c>
      <c r="AQ24" s="19" t="str">
        <f aca="false">AA4</f>
        <v>si-no</v>
      </c>
    </row>
    <row r="25" customFormat="false" ht="14.4" hidden="false" customHeight="true" outlineLevel="0" collapsed="false">
      <c r="A25" s="24"/>
      <c r="B25" s="42"/>
      <c r="C25" s="43"/>
      <c r="D25" s="28" t="s">
        <v>71</v>
      </c>
      <c r="E25" s="41" t="s">
        <v>60</v>
      </c>
      <c r="F25" s="46" t="n">
        <v>1</v>
      </c>
      <c r="G25" s="47" t="n">
        <v>550</v>
      </c>
      <c r="H25" s="44"/>
      <c r="L25" s="24"/>
      <c r="M25" s="42"/>
      <c r="N25" s="43"/>
      <c r="O25" s="28" t="s">
        <v>71</v>
      </c>
      <c r="P25" s="41" t="s">
        <v>60</v>
      </c>
      <c r="Q25" s="39" t="n">
        <v>1</v>
      </c>
      <c r="R25" s="47" t="n">
        <v>550</v>
      </c>
      <c r="S25" s="44"/>
      <c r="T25" s="31"/>
      <c r="W25" s="24"/>
      <c r="X25" s="42"/>
      <c r="Y25" s="43"/>
      <c r="Z25" s="28" t="s">
        <v>71</v>
      </c>
      <c r="AA25" s="41" t="s">
        <v>60</v>
      </c>
      <c r="AB25" s="39" t="n">
        <v>1</v>
      </c>
      <c r="AC25" s="47" t="n">
        <v>550</v>
      </c>
      <c r="AD25" s="44"/>
      <c r="AH25" s="17" t="s">
        <v>61</v>
      </c>
      <c r="AI25" s="18" t="n">
        <f aca="false">IF(X59=0%,0%,Y65/SUM(Y60:Y67))</f>
        <v>0.430920665052039</v>
      </c>
      <c r="AJ25" s="17" t="str">
        <f aca="false">AA64</f>
        <v>scaldabagno</v>
      </c>
      <c r="AK25" s="19" t="n">
        <f aca="false">AB64</f>
        <v>0</v>
      </c>
      <c r="AL25" s="17" t="str">
        <f aca="false">AC62</f>
        <v>divano</v>
      </c>
      <c r="AM25" s="19" t="n">
        <f aca="false">AD62</f>
        <v>0</v>
      </c>
      <c r="AN25" s="19"/>
      <c r="AO25" s="19"/>
      <c r="AP25" s="19" t="str">
        <f aca="false">AB4</f>
        <v>substrato</v>
      </c>
      <c r="AQ25" s="19" t="str">
        <f aca="false">AC4</f>
        <v>battistrada</v>
      </c>
    </row>
    <row r="26" customFormat="false" ht="14.4" hidden="false" customHeight="false" outlineLevel="0" collapsed="false">
      <c r="A26" s="24"/>
      <c r="B26" s="42"/>
      <c r="C26" s="43"/>
      <c r="D26" s="28" t="s">
        <v>72</v>
      </c>
      <c r="E26" s="41" t="s">
        <v>62</v>
      </c>
      <c r="F26" s="39" t="n">
        <v>1</v>
      </c>
      <c r="H26" s="44" t="n">
        <v>20</v>
      </c>
      <c r="L26" s="24"/>
      <c r="M26" s="42"/>
      <c r="N26" s="43"/>
      <c r="O26" s="28" t="s">
        <v>72</v>
      </c>
      <c r="P26" s="41" t="s">
        <v>62</v>
      </c>
      <c r="Q26" s="39" t="n">
        <v>1</v>
      </c>
      <c r="S26" s="44" t="n">
        <v>20</v>
      </c>
      <c r="T26" s="31"/>
      <c r="W26" s="24"/>
      <c r="X26" s="42"/>
      <c r="Y26" s="43"/>
      <c r="Z26" s="28" t="s">
        <v>72</v>
      </c>
      <c r="AA26" s="41" t="s">
        <v>62</v>
      </c>
      <c r="AB26" s="39" t="n">
        <v>1</v>
      </c>
      <c r="AD26" s="44" t="n">
        <v>20</v>
      </c>
      <c r="AH26" s="17" t="s">
        <v>62</v>
      </c>
      <c r="AI26" s="18" t="n">
        <f aca="false">IF(X59=0%,0%,Y66/SUM(Y60:Y67))</f>
        <v>0</v>
      </c>
      <c r="AJ26" s="17" t="str">
        <f aca="false">AA65</f>
        <v>mobile</v>
      </c>
      <c r="AK26" s="19" t="n">
        <f aca="false">AB65</f>
        <v>0</v>
      </c>
      <c r="AL26" s="17" t="str">
        <f aca="false">AC63</f>
        <v>sanitari</v>
      </c>
      <c r="AM26" s="19" t="n">
        <f aca="false">AD63</f>
        <v>0</v>
      </c>
      <c r="AN26" s="19"/>
      <c r="AO26" s="19"/>
      <c r="AP26" s="19" t="s">
        <v>63</v>
      </c>
      <c r="AQ26" s="19" t="n">
        <f aca="false">X4</f>
        <v>0</v>
      </c>
    </row>
    <row r="27" customFormat="false" ht="14.4" hidden="false" customHeight="true" outlineLevel="0" collapsed="false">
      <c r="A27" s="24"/>
      <c r="B27" s="42"/>
      <c r="C27" s="43"/>
      <c r="D27" s="28" t="s">
        <v>73</v>
      </c>
      <c r="E27" s="41" t="s">
        <v>22</v>
      </c>
      <c r="F27" s="39" t="n">
        <v>1</v>
      </c>
      <c r="H27" s="44"/>
      <c r="L27" s="24"/>
      <c r="M27" s="42"/>
      <c r="N27" s="43"/>
      <c r="O27" s="28" t="s">
        <v>73</v>
      </c>
      <c r="P27" s="41" t="s">
        <v>22</v>
      </c>
      <c r="Q27" s="39" t="n">
        <v>1</v>
      </c>
      <c r="S27" s="44"/>
      <c r="T27" s="31"/>
      <c r="W27" s="24"/>
      <c r="X27" s="42"/>
      <c r="Y27" s="43"/>
      <c r="Z27" s="28" t="s">
        <v>73</v>
      </c>
      <c r="AA27" s="41" t="s">
        <v>22</v>
      </c>
      <c r="AB27" s="39" t="n">
        <v>1</v>
      </c>
      <c r="AD27" s="44"/>
      <c r="AH27" s="17" t="s">
        <v>65</v>
      </c>
      <c r="AI27" s="18" t="n">
        <f aca="false">IF(X59=0%,0%,Y67/SUM(Y60:Y67))</f>
        <v>0</v>
      </c>
      <c r="AJ27" s="17" t="str">
        <f aca="false">AA66</f>
        <v>secchio</v>
      </c>
      <c r="AK27" s="19" t="n">
        <f aca="false">AB66</f>
        <v>1</v>
      </c>
      <c r="AL27" s="17" t="str">
        <f aca="false">AC64</f>
        <v>tubi</v>
      </c>
      <c r="AM27" s="19" t="n">
        <f aca="false">AD64</f>
        <v>0</v>
      </c>
      <c r="AN27" s="19"/>
      <c r="AO27" s="19"/>
      <c r="AP27" s="19" t="s">
        <v>56</v>
      </c>
      <c r="AQ27" s="19" t="n">
        <f aca="false">AD2</f>
        <v>0</v>
      </c>
      <c r="AR27" s="37" t="n">
        <f aca="false">SUM(AI21:AI27)</f>
        <v>1</v>
      </c>
    </row>
    <row r="28" customFormat="false" ht="14.4" hidden="false" customHeight="true" outlineLevel="0" collapsed="false">
      <c r="A28" s="24"/>
      <c r="B28" s="25"/>
      <c r="C28" s="26"/>
      <c r="D28" s="27" t="s">
        <v>74</v>
      </c>
      <c r="E28" s="41" t="s">
        <v>62</v>
      </c>
      <c r="F28" s="39" t="n">
        <v>0.8</v>
      </c>
      <c r="H28" s="32" t="n">
        <v>50</v>
      </c>
      <c r="L28" s="24"/>
      <c r="M28" s="25"/>
      <c r="N28" s="26"/>
      <c r="O28" s="27" t="s">
        <v>74</v>
      </c>
      <c r="P28" s="41" t="s">
        <v>62</v>
      </c>
      <c r="Q28" s="39" t="n">
        <v>0.8</v>
      </c>
      <c r="S28" s="32" t="n">
        <v>50</v>
      </c>
      <c r="T28" s="31"/>
      <c r="W28" s="24"/>
      <c r="X28" s="25"/>
      <c r="Y28" s="26"/>
      <c r="Z28" s="27" t="s">
        <v>74</v>
      </c>
      <c r="AA28" s="41" t="s">
        <v>62</v>
      </c>
      <c r="AB28" s="39" t="n">
        <v>0.8</v>
      </c>
      <c r="AD28" s="32" t="n">
        <v>50</v>
      </c>
      <c r="AH28" s="48"/>
      <c r="AI28" s="49"/>
      <c r="AJ28" s="48"/>
      <c r="AK28" s="50"/>
      <c r="AL28" s="48"/>
      <c r="AM28" s="50"/>
      <c r="AN28" s="50"/>
      <c r="AO28" s="50"/>
      <c r="AP28" s="50"/>
      <c r="AQ28" s="50"/>
    </row>
    <row r="29" customFormat="false" ht="14.4" hidden="false" customHeight="false" outlineLevel="0" collapsed="false">
      <c r="A29" s="24"/>
      <c r="B29" s="25"/>
      <c r="C29" s="26"/>
      <c r="D29" s="27"/>
      <c r="E29" s="41" t="s">
        <v>60</v>
      </c>
      <c r="F29" s="39" t="n">
        <v>0.2</v>
      </c>
      <c r="H29" s="32"/>
      <c r="L29" s="24"/>
      <c r="M29" s="25"/>
      <c r="N29" s="26"/>
      <c r="O29" s="27"/>
      <c r="P29" s="41" t="s">
        <v>60</v>
      </c>
      <c r="Q29" s="39" t="n">
        <v>0.2</v>
      </c>
      <c r="S29" s="32"/>
      <c r="T29" s="31"/>
      <c r="W29" s="24"/>
      <c r="X29" s="25"/>
      <c r="Y29" s="26"/>
      <c r="Z29" s="27"/>
      <c r="AA29" s="41" t="s">
        <v>60</v>
      </c>
      <c r="AB29" s="39" t="n">
        <v>0.2</v>
      </c>
      <c r="AD29" s="32"/>
      <c r="AH29" s="4"/>
      <c r="AI29" s="37"/>
      <c r="AJ29" s="4"/>
      <c r="AL29" s="4"/>
      <c r="AR29" s="37"/>
    </row>
    <row r="30" customFormat="false" ht="14.4" hidden="false" customHeight="false" outlineLevel="0" collapsed="false">
      <c r="A30" s="21" t="s">
        <v>75</v>
      </c>
      <c r="B30" s="42"/>
      <c r="C30" s="43"/>
      <c r="D30" s="41" t="s">
        <v>76</v>
      </c>
      <c r="E30" s="20" t="s">
        <v>61</v>
      </c>
      <c r="F30" s="46" t="n">
        <v>1</v>
      </c>
      <c r="G30" s="47" t="n">
        <v>1000</v>
      </c>
      <c r="H30" s="44"/>
      <c r="L30" s="21" t="s">
        <v>75</v>
      </c>
      <c r="M30" s="51"/>
      <c r="N30" s="4"/>
      <c r="O30" s="41" t="s">
        <v>76</v>
      </c>
      <c r="P30" s="20" t="s">
        <v>61</v>
      </c>
      <c r="Q30" s="39" t="n">
        <v>1</v>
      </c>
      <c r="R30" s="47" t="n">
        <v>1000</v>
      </c>
      <c r="S30" s="44"/>
      <c r="W30" s="21" t="s">
        <v>75</v>
      </c>
      <c r="X30" s="51" t="n">
        <v>0.35</v>
      </c>
      <c r="Y30" s="4" t="n">
        <v>5</v>
      </c>
      <c r="Z30" s="41" t="s">
        <v>76</v>
      </c>
      <c r="AA30" s="20" t="s">
        <v>61</v>
      </c>
      <c r="AB30" s="39" t="n">
        <v>1</v>
      </c>
      <c r="AC30" s="47" t="n">
        <v>1000</v>
      </c>
      <c r="AD30" s="44"/>
      <c r="AH30" s="4"/>
      <c r="AI30" s="37"/>
      <c r="AJ30" s="4"/>
      <c r="AL30" s="4"/>
    </row>
    <row r="31" customFormat="false" ht="14.4" hidden="false" customHeight="true" outlineLevel="0" collapsed="false">
      <c r="A31" s="24" t="s">
        <v>77</v>
      </c>
      <c r="B31" s="42"/>
      <c r="C31" s="43"/>
      <c r="D31" s="41" t="s">
        <v>14</v>
      </c>
      <c r="E31" s="28"/>
      <c r="F31" s="46" t="n">
        <v>1</v>
      </c>
      <c r="G31" s="47" t="n">
        <v>900</v>
      </c>
      <c r="H31" s="44"/>
      <c r="L31" s="24" t="s">
        <v>77</v>
      </c>
      <c r="M31" s="45"/>
      <c r="N31" s="4"/>
      <c r="O31" s="41" t="s">
        <v>14</v>
      </c>
      <c r="P31" s="28"/>
      <c r="Q31" s="39" t="n">
        <v>1</v>
      </c>
      <c r="R31" s="47" t="n">
        <v>900</v>
      </c>
      <c r="S31" s="44"/>
      <c r="T31" s="31"/>
      <c r="W31" s="24" t="s">
        <v>77</v>
      </c>
      <c r="X31" s="45" t="n">
        <v>0.29</v>
      </c>
      <c r="Y31" s="4" t="n">
        <v>1</v>
      </c>
      <c r="Z31" s="41" t="s">
        <v>14</v>
      </c>
      <c r="AA31" s="28"/>
      <c r="AB31" s="39" t="n">
        <v>1</v>
      </c>
      <c r="AC31" s="47" t="n">
        <v>900</v>
      </c>
      <c r="AD31" s="44"/>
    </row>
    <row r="32" customFormat="false" ht="14.4" hidden="false" customHeight="true" outlineLevel="0" collapsed="false">
      <c r="A32" s="24"/>
      <c r="B32" s="42"/>
      <c r="C32" s="43"/>
      <c r="D32" s="41" t="s">
        <v>49</v>
      </c>
      <c r="E32" s="28"/>
      <c r="F32" s="46" t="n">
        <v>1</v>
      </c>
      <c r="G32" s="47" t="n">
        <v>2600</v>
      </c>
      <c r="H32" s="44"/>
      <c r="L32" s="24"/>
      <c r="M32" s="42"/>
      <c r="N32" s="43"/>
      <c r="O32" s="41" t="s">
        <v>49</v>
      </c>
      <c r="P32" s="28"/>
      <c r="Q32" s="39" t="n">
        <v>1</v>
      </c>
      <c r="R32" s="47" t="n">
        <v>2600</v>
      </c>
      <c r="S32" s="44"/>
      <c r="T32" s="31"/>
      <c r="W32" s="24"/>
      <c r="X32" s="42"/>
      <c r="Y32" s="43"/>
      <c r="Z32" s="41" t="s">
        <v>49</v>
      </c>
      <c r="AA32" s="28"/>
      <c r="AB32" s="39" t="n">
        <v>1</v>
      </c>
      <c r="AC32" s="47" t="n">
        <v>2600</v>
      </c>
      <c r="AD32" s="44"/>
    </row>
    <row r="33" customFormat="false" ht="14.4" hidden="false" customHeight="false" outlineLevel="0" collapsed="false">
      <c r="A33" s="24"/>
      <c r="B33" s="25"/>
      <c r="C33" s="43"/>
      <c r="D33" s="41" t="s">
        <v>13</v>
      </c>
      <c r="E33" s="28"/>
      <c r="F33" s="46" t="n">
        <v>0.2</v>
      </c>
      <c r="G33" s="47" t="n">
        <v>2700</v>
      </c>
      <c r="H33" s="44"/>
      <c r="L33" s="24"/>
      <c r="M33" s="25"/>
      <c r="N33" s="43"/>
      <c r="O33" s="41" t="s">
        <v>13</v>
      </c>
      <c r="P33" s="28"/>
      <c r="Q33" s="39" t="n">
        <v>0.2</v>
      </c>
      <c r="R33" s="47" t="n">
        <v>2700</v>
      </c>
      <c r="S33" s="44"/>
      <c r="T33" s="31"/>
      <c r="W33" s="24"/>
      <c r="X33" s="25" t="n">
        <v>0.01</v>
      </c>
      <c r="Y33" s="43"/>
      <c r="Z33" s="41" t="s">
        <v>13</v>
      </c>
      <c r="AA33" s="28"/>
      <c r="AB33" s="39" t="n">
        <v>0.2</v>
      </c>
      <c r="AC33" s="47" t="n">
        <v>2700</v>
      </c>
      <c r="AD33" s="44"/>
    </row>
    <row r="34" customFormat="false" ht="14.4" hidden="false" customHeight="false" outlineLevel="0" collapsed="false">
      <c r="A34" s="24"/>
      <c r="B34" s="25"/>
      <c r="C34" s="43"/>
      <c r="D34" s="41" t="s">
        <v>12</v>
      </c>
      <c r="E34" s="28"/>
      <c r="F34" s="46" t="n">
        <v>0.8</v>
      </c>
      <c r="G34" s="47" t="n">
        <v>7500</v>
      </c>
      <c r="H34" s="44"/>
      <c r="L34" s="24"/>
      <c r="M34" s="25"/>
      <c r="N34" s="43"/>
      <c r="O34" s="41" t="s">
        <v>12</v>
      </c>
      <c r="P34" s="28"/>
      <c r="Q34" s="39" t="n">
        <v>0.8</v>
      </c>
      <c r="R34" s="47" t="n">
        <v>7500</v>
      </c>
      <c r="S34" s="44"/>
      <c r="T34" s="31"/>
      <c r="W34" s="24"/>
      <c r="X34" s="25"/>
      <c r="Y34" s="43"/>
      <c r="Z34" s="41" t="s">
        <v>12</v>
      </c>
      <c r="AA34" s="28"/>
      <c r="AB34" s="39" t="n">
        <v>0.8</v>
      </c>
      <c r="AC34" s="47" t="n">
        <v>7500</v>
      </c>
      <c r="AD34" s="44"/>
    </row>
    <row r="35" customFormat="false" ht="14.4" hidden="false" customHeight="true" outlineLevel="0" collapsed="false">
      <c r="A35" s="24"/>
      <c r="B35" s="16"/>
      <c r="C35" s="43"/>
      <c r="D35" s="41" t="s">
        <v>61</v>
      </c>
      <c r="E35" s="28"/>
      <c r="F35" s="46" t="n">
        <v>1</v>
      </c>
      <c r="G35" s="47" t="n">
        <v>1000</v>
      </c>
      <c r="H35" s="44"/>
      <c r="L35" s="24"/>
      <c r="M35" s="42"/>
      <c r="N35" s="43"/>
      <c r="O35" s="41" t="s">
        <v>61</v>
      </c>
      <c r="P35" s="28"/>
      <c r="Q35" s="39" t="n">
        <v>1</v>
      </c>
      <c r="R35" s="47" t="n">
        <v>1000</v>
      </c>
      <c r="S35" s="44"/>
      <c r="T35" s="31"/>
      <c r="W35" s="24"/>
      <c r="X35" s="42"/>
      <c r="Y35" s="43"/>
      <c r="Z35" s="41" t="s">
        <v>61</v>
      </c>
      <c r="AA35" s="28"/>
      <c r="AB35" s="39" t="n">
        <v>1</v>
      </c>
      <c r="AC35" s="47" t="n">
        <v>1000</v>
      </c>
      <c r="AD35" s="44"/>
    </row>
    <row r="36" customFormat="false" ht="14.4" hidden="false" customHeight="false" outlineLevel="0" collapsed="false">
      <c r="A36" s="24"/>
      <c r="B36" s="42"/>
      <c r="C36" s="43"/>
      <c r="D36" s="41" t="s">
        <v>78</v>
      </c>
      <c r="E36" s="28"/>
      <c r="F36" s="46" t="n">
        <v>1</v>
      </c>
      <c r="G36" s="47" t="n">
        <v>800</v>
      </c>
      <c r="H36" s="44"/>
      <c r="L36" s="24"/>
      <c r="M36" s="42"/>
      <c r="N36" s="43"/>
      <c r="O36" s="41" t="s">
        <v>78</v>
      </c>
      <c r="P36" s="28"/>
      <c r="Q36" s="39" t="n">
        <v>1</v>
      </c>
      <c r="R36" s="47" t="n">
        <v>800</v>
      </c>
      <c r="S36" s="44"/>
      <c r="T36" s="31"/>
      <c r="W36" s="24"/>
      <c r="X36" s="42"/>
      <c r="Y36" s="43"/>
      <c r="Z36" s="41" t="s">
        <v>78</v>
      </c>
      <c r="AA36" s="28"/>
      <c r="AB36" s="39" t="n">
        <v>1</v>
      </c>
      <c r="AC36" s="47" t="n">
        <v>800</v>
      </c>
      <c r="AD36" s="44"/>
    </row>
    <row r="37" customFormat="false" ht="14.4" hidden="false" customHeight="false" outlineLevel="0" collapsed="false">
      <c r="A37" s="24"/>
      <c r="B37" s="42"/>
      <c r="C37" s="43"/>
      <c r="D37" s="41" t="s">
        <v>79</v>
      </c>
      <c r="E37" s="28"/>
      <c r="F37" s="46" t="n">
        <v>1</v>
      </c>
      <c r="G37" s="47" t="n">
        <v>170</v>
      </c>
      <c r="H37" s="44"/>
      <c r="L37" s="24"/>
      <c r="M37" s="42"/>
      <c r="N37" s="43"/>
      <c r="O37" s="41" t="s">
        <v>79</v>
      </c>
      <c r="P37" s="28"/>
      <c r="Q37" s="39" t="n">
        <v>1</v>
      </c>
      <c r="R37" s="47" t="n">
        <v>170</v>
      </c>
      <c r="S37" s="44"/>
      <c r="T37" s="31"/>
      <c r="W37" s="24"/>
      <c r="X37" s="42"/>
      <c r="Y37" s="43"/>
      <c r="Z37" s="41" t="s">
        <v>79</v>
      </c>
      <c r="AA37" s="28"/>
      <c r="AB37" s="39" t="n">
        <v>1</v>
      </c>
      <c r="AC37" s="47" t="n">
        <v>170</v>
      </c>
      <c r="AD37" s="44"/>
    </row>
    <row r="38" customFormat="false" ht="14.4" hidden="false" customHeight="false" outlineLevel="0" collapsed="false">
      <c r="A38" s="24"/>
      <c r="B38" s="42"/>
      <c r="C38" s="43"/>
      <c r="D38" s="41" t="s">
        <v>80</v>
      </c>
      <c r="E38" s="28"/>
      <c r="F38" s="46" t="n">
        <v>1</v>
      </c>
      <c r="G38" s="47" t="n">
        <v>550</v>
      </c>
      <c r="H38" s="44"/>
      <c r="L38" s="24"/>
      <c r="M38" s="42"/>
      <c r="N38" s="43"/>
      <c r="O38" s="41" t="s">
        <v>80</v>
      </c>
      <c r="P38" s="28"/>
      <c r="Q38" s="39" t="n">
        <v>1</v>
      </c>
      <c r="R38" s="47" t="n">
        <v>550</v>
      </c>
      <c r="S38" s="44"/>
      <c r="T38" s="31"/>
      <c r="W38" s="24"/>
      <c r="X38" s="42"/>
      <c r="Y38" s="43"/>
      <c r="Z38" s="41" t="s">
        <v>80</v>
      </c>
      <c r="AA38" s="28"/>
      <c r="AB38" s="39" t="n">
        <v>1</v>
      </c>
      <c r="AC38" s="47" t="n">
        <v>550</v>
      </c>
      <c r="AD38" s="44"/>
      <c r="AF38" s="16"/>
    </row>
    <row r="39" customFormat="false" ht="14.4" hidden="false" customHeight="true" outlineLevel="0" collapsed="false">
      <c r="A39" s="24" t="s">
        <v>81</v>
      </c>
      <c r="B39" s="25"/>
      <c r="C39" s="26"/>
      <c r="D39" s="28" t="s">
        <v>14</v>
      </c>
      <c r="E39" s="28"/>
      <c r="F39" s="52" t="n">
        <f aca="false">INFO!$B$17/SUM(INFO!$B$17:$B$21)</f>
        <v>0.101580928968505</v>
      </c>
      <c r="G39" s="47" t="n">
        <v>900</v>
      </c>
      <c r="H39" s="44"/>
      <c r="L39" s="24" t="s">
        <v>81</v>
      </c>
      <c r="M39" s="25"/>
      <c r="N39" s="26"/>
      <c r="O39" s="28" t="s">
        <v>14</v>
      </c>
      <c r="P39" s="28"/>
      <c r="Q39" s="52" t="n">
        <f aca="false">INFO!$B$17/SUM(INFO!$B$17:$B$21)</f>
        <v>0.101580928968505</v>
      </c>
      <c r="R39" s="47" t="n">
        <v>900</v>
      </c>
      <c r="S39" s="44"/>
      <c r="T39" s="31"/>
      <c r="W39" s="24" t="s">
        <v>81</v>
      </c>
      <c r="X39" s="25" t="n">
        <v>0.15</v>
      </c>
      <c r="Y39" s="26" t="n">
        <v>3</v>
      </c>
      <c r="Z39" s="28" t="s">
        <v>14</v>
      </c>
      <c r="AA39" s="28"/>
      <c r="AB39" s="52" t="n">
        <f aca="false">INFO!$B$17/SUM(INFO!$B$17:$B$21)</f>
        <v>0.101580928968505</v>
      </c>
      <c r="AC39" s="47" t="n">
        <v>900</v>
      </c>
      <c r="AD39" s="44"/>
    </row>
    <row r="40" customFormat="false" ht="14.4" hidden="false" customHeight="false" outlineLevel="0" collapsed="false">
      <c r="A40" s="24"/>
      <c r="B40" s="25"/>
      <c r="C40" s="26"/>
      <c r="D40" s="28" t="s">
        <v>49</v>
      </c>
      <c r="E40" s="28"/>
      <c r="F40" s="52" t="n">
        <f aca="false">INFO!$B$18/SUM(INFO!$B$17:$B$21)</f>
        <v>0.314328729462591</v>
      </c>
      <c r="G40" s="47" t="n">
        <v>2600</v>
      </c>
      <c r="H40" s="44"/>
      <c r="L40" s="24"/>
      <c r="M40" s="25"/>
      <c r="N40" s="26"/>
      <c r="O40" s="28" t="s">
        <v>49</v>
      </c>
      <c r="P40" s="28"/>
      <c r="Q40" s="52" t="n">
        <f aca="false">INFO!$B$18/SUM(INFO!$B$17:$B$21)</f>
        <v>0.314328729462591</v>
      </c>
      <c r="R40" s="47" t="n">
        <v>2600</v>
      </c>
      <c r="S40" s="44"/>
      <c r="T40" s="31"/>
      <c r="W40" s="24"/>
      <c r="X40" s="25"/>
      <c r="Y40" s="26"/>
      <c r="Z40" s="28" t="s">
        <v>49</v>
      </c>
      <c r="AA40" s="28"/>
      <c r="AB40" s="52" t="n">
        <f aca="false">INFO!$B$18/SUM(INFO!$B$17:$B$21)</f>
        <v>0.314328729462591</v>
      </c>
      <c r="AC40" s="47" t="n">
        <v>2600</v>
      </c>
      <c r="AD40" s="44"/>
    </row>
    <row r="41" customFormat="false" ht="14.4" hidden="false" customHeight="false" outlineLevel="0" collapsed="false">
      <c r="A41" s="24"/>
      <c r="B41" s="25"/>
      <c r="C41" s="26"/>
      <c r="D41" s="28" t="s">
        <v>13</v>
      </c>
      <c r="E41" s="28"/>
      <c r="F41" s="52" t="n">
        <f aca="false">INFO!$B$19/SUM(INFO!$B$17:$B$21)*0.2</f>
        <v>0.00439973913823492</v>
      </c>
      <c r="G41" s="47" t="n">
        <v>2700</v>
      </c>
      <c r="H41" s="44"/>
      <c r="L41" s="24"/>
      <c r="M41" s="25"/>
      <c r="N41" s="26"/>
      <c r="O41" s="28" t="s">
        <v>13</v>
      </c>
      <c r="P41" s="28"/>
      <c r="Q41" s="52" t="n">
        <f aca="false">INFO!$B$19/SUM(INFO!$B$17:$B$21)*0.2</f>
        <v>0.00439973913823492</v>
      </c>
      <c r="R41" s="47" t="n">
        <v>2700</v>
      </c>
      <c r="S41" s="44"/>
      <c r="T41" s="31"/>
      <c r="W41" s="24"/>
      <c r="X41" s="25"/>
      <c r="Y41" s="26"/>
      <c r="Z41" s="28" t="s">
        <v>13</v>
      </c>
      <c r="AA41" s="28"/>
      <c r="AB41" s="52" t="n">
        <f aca="false">INFO!$B$19/SUM(INFO!$B$17:$B$21)*0.2</f>
        <v>0.00439973913823492</v>
      </c>
      <c r="AC41" s="47" t="n">
        <v>2700</v>
      </c>
      <c r="AD41" s="44"/>
    </row>
    <row r="42" customFormat="false" ht="14.4" hidden="false" customHeight="false" outlineLevel="0" collapsed="false">
      <c r="A42" s="24"/>
      <c r="B42" s="25"/>
      <c r="C42" s="26"/>
      <c r="D42" s="28" t="s">
        <v>12</v>
      </c>
      <c r="E42" s="28"/>
      <c r="F42" s="52" t="n">
        <f aca="false">INFO!$B$19/SUM(INFO!$B$17:$B$21)*0.8</f>
        <v>0.0175989565529397</v>
      </c>
      <c r="G42" s="47" t="n">
        <v>7500</v>
      </c>
      <c r="H42" s="44"/>
      <c r="L42" s="24"/>
      <c r="M42" s="25"/>
      <c r="N42" s="26"/>
      <c r="O42" s="28" t="s">
        <v>12</v>
      </c>
      <c r="P42" s="28"/>
      <c r="Q42" s="52" t="n">
        <f aca="false">INFO!$B$19/SUM(INFO!$B$17:$B$21)*0.8</f>
        <v>0.0175989565529397</v>
      </c>
      <c r="R42" s="47" t="n">
        <v>7500</v>
      </c>
      <c r="S42" s="44"/>
      <c r="T42" s="31"/>
      <c r="W42" s="24"/>
      <c r="X42" s="25"/>
      <c r="Y42" s="26"/>
      <c r="Z42" s="28" t="s">
        <v>12</v>
      </c>
      <c r="AA42" s="28"/>
      <c r="AB42" s="52" t="n">
        <f aca="false">INFO!$B$19/SUM(INFO!$B$17:$B$21)*0.8</f>
        <v>0.0175989565529397</v>
      </c>
      <c r="AC42" s="47" t="n">
        <v>7500</v>
      </c>
      <c r="AD42" s="44"/>
    </row>
    <row r="43" customFormat="false" ht="14.4" hidden="false" customHeight="false" outlineLevel="0" collapsed="false">
      <c r="A43" s="24"/>
      <c r="B43" s="25"/>
      <c r="C43" s="26"/>
      <c r="D43" s="28" t="s">
        <v>60</v>
      </c>
      <c r="E43" s="28"/>
      <c r="F43" s="52" t="n">
        <f aca="false">INFO!$B$20/SUM(INFO!$B$17:$B$21)</f>
        <v>0.0226205455308028</v>
      </c>
      <c r="G43" s="47" t="n">
        <v>1000</v>
      </c>
      <c r="H43" s="44"/>
      <c r="L43" s="24"/>
      <c r="M43" s="25"/>
      <c r="N43" s="26"/>
      <c r="O43" s="28" t="s">
        <v>60</v>
      </c>
      <c r="P43" s="28"/>
      <c r="Q43" s="52" t="n">
        <f aca="false">INFO!$B$20/SUM(INFO!$B$17:$B$21)</f>
        <v>0.0226205455308028</v>
      </c>
      <c r="R43" s="47" t="n">
        <v>1000</v>
      </c>
      <c r="S43" s="44"/>
      <c r="T43" s="31"/>
      <c r="W43" s="24"/>
      <c r="X43" s="25"/>
      <c r="Y43" s="26"/>
      <c r="Z43" s="28" t="s">
        <v>60</v>
      </c>
      <c r="AA43" s="28"/>
      <c r="AB43" s="52" t="n">
        <f aca="false">INFO!$B$20/SUM(INFO!$B$17:$B$21)</f>
        <v>0.0226205455308028</v>
      </c>
      <c r="AC43" s="47" t="n">
        <v>1000</v>
      </c>
      <c r="AD43" s="44"/>
    </row>
    <row r="44" customFormat="false" ht="14.4" hidden="false" customHeight="false" outlineLevel="0" collapsed="false">
      <c r="A44" s="24"/>
      <c r="B44" s="25"/>
      <c r="C44" s="26"/>
      <c r="D44" s="28" t="s">
        <v>61</v>
      </c>
      <c r="E44" s="28"/>
      <c r="F44" s="52" t="n">
        <f aca="false">INFO!$B$21/SUM(INFO!$B$17:$B$21)</f>
        <v>0.539471100346927</v>
      </c>
      <c r="G44" s="47" t="n">
        <v>550</v>
      </c>
      <c r="H44" s="44"/>
      <c r="L44" s="24"/>
      <c r="M44" s="25"/>
      <c r="N44" s="26"/>
      <c r="O44" s="28" t="s">
        <v>61</v>
      </c>
      <c r="P44" s="28"/>
      <c r="Q44" s="52" t="n">
        <f aca="false">INFO!$B$21/SUM(INFO!$B$17:$B$21)</f>
        <v>0.539471100346927</v>
      </c>
      <c r="R44" s="47" t="n">
        <v>550</v>
      </c>
      <c r="S44" s="44"/>
      <c r="T44" s="31"/>
      <c r="W44" s="24"/>
      <c r="X44" s="25"/>
      <c r="Y44" s="26"/>
      <c r="Z44" s="28" t="s">
        <v>61</v>
      </c>
      <c r="AA44" s="28"/>
      <c r="AB44" s="52" t="n">
        <f aca="false">INFO!$B$21/SUM(INFO!$B$17:$B$21)</f>
        <v>0.539471100346927</v>
      </c>
      <c r="AC44" s="47" t="n">
        <v>550</v>
      </c>
      <c r="AD44" s="44"/>
    </row>
    <row r="45" customFormat="false" ht="14.4" hidden="false" customHeight="false" outlineLevel="0" collapsed="false">
      <c r="A45" s="53" t="s">
        <v>82</v>
      </c>
      <c r="B45" s="42"/>
      <c r="C45" s="43"/>
      <c r="D45" s="28" t="s">
        <v>83</v>
      </c>
      <c r="E45" s="41" t="s">
        <v>65</v>
      </c>
      <c r="F45" s="46" t="n">
        <v>1</v>
      </c>
      <c r="G45" s="47" t="n">
        <v>1700</v>
      </c>
      <c r="H45" s="44"/>
      <c r="L45" s="53" t="s">
        <v>82</v>
      </c>
      <c r="M45" s="42"/>
      <c r="N45" s="43"/>
      <c r="O45" s="28" t="s">
        <v>83</v>
      </c>
      <c r="P45" s="41" t="s">
        <v>65</v>
      </c>
      <c r="Q45" s="39" t="n">
        <v>1</v>
      </c>
      <c r="R45" s="47" t="n">
        <v>1700</v>
      </c>
      <c r="S45" s="44"/>
      <c r="T45" s="54"/>
      <c r="W45" s="53" t="s">
        <v>82</v>
      </c>
      <c r="X45" s="42"/>
      <c r="Y45" s="43"/>
      <c r="Z45" s="28" t="s">
        <v>83</v>
      </c>
      <c r="AA45" s="41" t="s">
        <v>65</v>
      </c>
      <c r="AB45" s="39" t="n">
        <v>1</v>
      </c>
      <c r="AC45" s="47" t="n">
        <v>1700</v>
      </c>
      <c r="AD45" s="44"/>
    </row>
    <row r="46" customFormat="false" ht="14.4" hidden="false" customHeight="false" outlineLevel="0" collapsed="false">
      <c r="A46" s="53"/>
      <c r="B46" s="45" t="n">
        <v>1</v>
      </c>
      <c r="C46" s="43"/>
      <c r="D46" s="28" t="s">
        <v>84</v>
      </c>
      <c r="E46" s="41" t="s">
        <v>65</v>
      </c>
      <c r="F46" s="46" t="n">
        <v>1</v>
      </c>
      <c r="G46" s="47" t="n">
        <v>1500</v>
      </c>
      <c r="H46" s="44"/>
      <c r="L46" s="53"/>
      <c r="M46" s="45"/>
      <c r="N46" s="43"/>
      <c r="O46" s="28" t="s">
        <v>84</v>
      </c>
      <c r="P46" s="41" t="s">
        <v>65</v>
      </c>
      <c r="Q46" s="39" t="n">
        <v>1</v>
      </c>
      <c r="R46" s="47" t="n">
        <v>1500</v>
      </c>
      <c r="S46" s="44"/>
      <c r="T46" s="54"/>
      <c r="W46" s="53"/>
      <c r="X46" s="45"/>
      <c r="Y46" s="43"/>
      <c r="Z46" s="28" t="s">
        <v>84</v>
      </c>
      <c r="AA46" s="41" t="s">
        <v>65</v>
      </c>
      <c r="AB46" s="39" t="n">
        <v>1</v>
      </c>
      <c r="AC46" s="47" t="n">
        <v>1500</v>
      </c>
      <c r="AD46" s="44"/>
    </row>
    <row r="47" customFormat="false" ht="14.4" hidden="false" customHeight="false" outlineLevel="0" collapsed="false">
      <c r="A47" s="53"/>
      <c r="B47" s="42"/>
      <c r="C47" s="43"/>
      <c r="D47" s="28" t="s">
        <v>85</v>
      </c>
      <c r="E47" s="41" t="s">
        <v>65</v>
      </c>
      <c r="F47" s="46" t="n">
        <v>1</v>
      </c>
      <c r="G47" s="47" t="n">
        <v>2300</v>
      </c>
      <c r="H47" s="44"/>
      <c r="L47" s="53"/>
      <c r="M47" s="42"/>
      <c r="N47" s="43"/>
      <c r="O47" s="28" t="s">
        <v>85</v>
      </c>
      <c r="P47" s="41" t="s">
        <v>65</v>
      </c>
      <c r="Q47" s="39" t="n">
        <v>1</v>
      </c>
      <c r="R47" s="47" t="n">
        <v>2300</v>
      </c>
      <c r="S47" s="44"/>
      <c r="T47" s="54"/>
      <c r="W47" s="53"/>
      <c r="X47" s="42"/>
      <c r="Y47" s="43"/>
      <c r="Z47" s="28" t="s">
        <v>85</v>
      </c>
      <c r="AA47" s="41" t="s">
        <v>65</v>
      </c>
      <c r="AB47" s="39" t="n">
        <v>1</v>
      </c>
      <c r="AC47" s="47" t="n">
        <v>2300</v>
      </c>
      <c r="AD47" s="44"/>
    </row>
    <row r="48" customFormat="false" ht="14.4" hidden="false" customHeight="false" outlineLevel="0" collapsed="false">
      <c r="A48" s="53"/>
      <c r="B48" s="42"/>
      <c r="C48" s="43"/>
      <c r="D48" s="28" t="s">
        <v>86</v>
      </c>
      <c r="E48" s="41" t="s">
        <v>87</v>
      </c>
      <c r="F48" s="46" t="n">
        <v>1</v>
      </c>
      <c r="G48" s="47" t="n">
        <v>1400</v>
      </c>
      <c r="H48" s="44"/>
      <c r="L48" s="53"/>
      <c r="M48" s="42"/>
      <c r="N48" s="43"/>
      <c r="O48" s="28" t="s">
        <v>86</v>
      </c>
      <c r="P48" s="41" t="s">
        <v>87</v>
      </c>
      <c r="Q48" s="39" t="n">
        <v>1</v>
      </c>
      <c r="R48" s="47" t="n">
        <v>1400</v>
      </c>
      <c r="S48" s="44"/>
      <c r="T48" s="54"/>
      <c r="W48" s="53"/>
      <c r="X48" s="42"/>
      <c r="Y48" s="43"/>
      <c r="Z48" s="28" t="s">
        <v>86</v>
      </c>
      <c r="AA48" s="41" t="s">
        <v>87</v>
      </c>
      <c r="AB48" s="39" t="n">
        <v>1</v>
      </c>
      <c r="AC48" s="47" t="n">
        <v>1400</v>
      </c>
      <c r="AD48" s="44"/>
    </row>
    <row r="49" customFormat="false" ht="14.4" hidden="false" customHeight="false" outlineLevel="0" collapsed="false">
      <c r="A49" s="53"/>
      <c r="B49" s="42"/>
      <c r="C49" s="43"/>
      <c r="D49" s="28" t="s">
        <v>88</v>
      </c>
      <c r="E49" s="41" t="s">
        <v>14</v>
      </c>
      <c r="F49" s="46" t="n">
        <v>1</v>
      </c>
      <c r="G49" s="47" t="n">
        <v>1400</v>
      </c>
      <c r="H49" s="44"/>
      <c r="L49" s="53"/>
      <c r="M49" s="42"/>
      <c r="N49" s="43"/>
      <c r="O49" s="28" t="s">
        <v>88</v>
      </c>
      <c r="P49" s="41" t="s">
        <v>14</v>
      </c>
      <c r="Q49" s="39" t="n">
        <v>1</v>
      </c>
      <c r="R49" s="47" t="n">
        <v>1400</v>
      </c>
      <c r="S49" s="44"/>
      <c r="T49" s="54"/>
      <c r="W49" s="53"/>
      <c r="X49" s="42"/>
      <c r="Y49" s="43"/>
      <c r="Z49" s="28" t="s">
        <v>88</v>
      </c>
      <c r="AA49" s="41" t="s">
        <v>14</v>
      </c>
      <c r="AB49" s="39" t="n">
        <v>1</v>
      </c>
      <c r="AC49" s="47" t="n">
        <v>1400</v>
      </c>
      <c r="AD49" s="44"/>
    </row>
    <row r="50" customFormat="false" ht="14.4" hidden="false" customHeight="false" outlineLevel="0" collapsed="false">
      <c r="A50" s="53"/>
      <c r="B50" s="42"/>
      <c r="C50" s="43"/>
      <c r="D50" s="27" t="s">
        <v>89</v>
      </c>
      <c r="E50" s="41" t="s">
        <v>14</v>
      </c>
      <c r="F50" s="46" t="n">
        <v>1</v>
      </c>
      <c r="G50" s="55" t="n">
        <v>1500</v>
      </c>
      <c r="H50" s="44"/>
      <c r="L50" s="53"/>
      <c r="M50" s="42"/>
      <c r="N50" s="43"/>
      <c r="O50" s="27" t="s">
        <v>89</v>
      </c>
      <c r="P50" s="41" t="s">
        <v>14</v>
      </c>
      <c r="Q50" s="39" t="n">
        <v>1</v>
      </c>
      <c r="R50" s="55" t="n">
        <v>1500</v>
      </c>
      <c r="S50" s="44"/>
      <c r="T50" s="54"/>
      <c r="W50" s="53"/>
      <c r="X50" s="42"/>
      <c r="Y50" s="43"/>
      <c r="Z50" s="27" t="s">
        <v>89</v>
      </c>
      <c r="AA50" s="41" t="s">
        <v>14</v>
      </c>
      <c r="AB50" s="39" t="n">
        <v>1</v>
      </c>
      <c r="AC50" s="55" t="n">
        <v>1500</v>
      </c>
      <c r="AD50" s="44"/>
    </row>
    <row r="51" customFormat="false" ht="14.4" hidden="false" customHeight="false" outlineLevel="0" collapsed="false">
      <c r="A51" s="53"/>
      <c r="B51" s="42"/>
      <c r="C51" s="43"/>
      <c r="D51" s="27"/>
      <c r="E51" s="41" t="s">
        <v>22</v>
      </c>
      <c r="F51" s="46" t="n">
        <v>1</v>
      </c>
      <c r="G51" s="47" t="n">
        <v>7850</v>
      </c>
      <c r="H51" s="44"/>
      <c r="L51" s="53"/>
      <c r="M51" s="42"/>
      <c r="N51" s="43"/>
      <c r="O51" s="27"/>
      <c r="P51" s="41" t="s">
        <v>22</v>
      </c>
      <c r="Q51" s="39" t="n">
        <v>1</v>
      </c>
      <c r="R51" s="47" t="n">
        <v>7850</v>
      </c>
      <c r="S51" s="44"/>
      <c r="T51" s="54"/>
      <c r="W51" s="53"/>
      <c r="X51" s="42"/>
      <c r="Y51" s="43"/>
      <c r="Z51" s="27"/>
      <c r="AA51" s="41" t="s">
        <v>22</v>
      </c>
      <c r="AB51" s="39" t="n">
        <v>1</v>
      </c>
      <c r="AC51" s="47" t="n">
        <v>7850</v>
      </c>
      <c r="AD51" s="44"/>
    </row>
    <row r="52" customFormat="false" ht="14.4" hidden="false" customHeight="false" outlineLevel="0" collapsed="false">
      <c r="A52" s="53"/>
      <c r="B52" s="42"/>
      <c r="C52" s="43"/>
      <c r="D52" s="27"/>
      <c r="E52" s="41" t="s">
        <v>90</v>
      </c>
      <c r="F52" s="46" t="n">
        <v>1</v>
      </c>
      <c r="G52" s="55" t="n">
        <v>2000</v>
      </c>
      <c r="H52" s="44"/>
      <c r="L52" s="53"/>
      <c r="M52" s="42"/>
      <c r="N52" s="43"/>
      <c r="O52" s="27"/>
      <c r="P52" s="41" t="s">
        <v>90</v>
      </c>
      <c r="Q52" s="39" t="n">
        <v>1</v>
      </c>
      <c r="R52" s="55" t="n">
        <v>2000</v>
      </c>
      <c r="S52" s="44"/>
      <c r="T52" s="54"/>
      <c r="W52" s="53"/>
      <c r="X52" s="42"/>
      <c r="Y52" s="43"/>
      <c r="Z52" s="27"/>
      <c r="AA52" s="41" t="s">
        <v>90</v>
      </c>
      <c r="AB52" s="39" t="n">
        <v>1</v>
      </c>
      <c r="AC52" s="55" t="n">
        <v>2000</v>
      </c>
      <c r="AD52" s="44"/>
    </row>
    <row r="53" customFormat="false" ht="14.4" hidden="false" customHeight="false" outlineLevel="0" collapsed="false">
      <c r="A53" s="53" t="s">
        <v>91</v>
      </c>
      <c r="B53" s="42"/>
      <c r="C53" s="43"/>
      <c r="D53" s="28" t="s">
        <v>92</v>
      </c>
      <c r="E53" s="41" t="s">
        <v>49</v>
      </c>
      <c r="F53" s="39" t="n">
        <v>1</v>
      </c>
      <c r="H53" s="44"/>
      <c r="L53" s="53" t="s">
        <v>91</v>
      </c>
      <c r="M53" s="42"/>
      <c r="N53" s="43"/>
      <c r="O53" s="28" t="s">
        <v>92</v>
      </c>
      <c r="P53" s="41" t="s">
        <v>49</v>
      </c>
      <c r="Q53" s="39" t="n">
        <v>1</v>
      </c>
      <c r="S53" s="44"/>
      <c r="T53" s="54"/>
      <c r="W53" s="53" t="s">
        <v>91</v>
      </c>
      <c r="X53" s="42"/>
      <c r="Y53" s="43"/>
      <c r="Z53" s="28" t="s">
        <v>92</v>
      </c>
      <c r="AA53" s="41" t="s">
        <v>49</v>
      </c>
      <c r="AB53" s="39" t="n">
        <v>1</v>
      </c>
      <c r="AD53" s="44"/>
    </row>
    <row r="54" customFormat="false" ht="14.4" hidden="false" customHeight="false" outlineLevel="0" collapsed="false">
      <c r="A54" s="53"/>
      <c r="B54" s="42"/>
      <c r="C54" s="43"/>
      <c r="D54" s="28" t="s">
        <v>93</v>
      </c>
      <c r="E54" s="41" t="s">
        <v>14</v>
      </c>
      <c r="F54" s="39" t="n">
        <v>1</v>
      </c>
      <c r="H54" s="44"/>
      <c r="L54" s="53"/>
      <c r="M54" s="42"/>
      <c r="N54" s="43"/>
      <c r="O54" s="28" t="s">
        <v>93</v>
      </c>
      <c r="P54" s="41" t="s">
        <v>14</v>
      </c>
      <c r="Q54" s="39" t="n">
        <v>1</v>
      </c>
      <c r="S54" s="44"/>
      <c r="T54" s="54"/>
      <c r="W54" s="53"/>
      <c r="X54" s="42"/>
      <c r="Y54" s="43"/>
      <c r="Z54" s="28" t="s">
        <v>93</v>
      </c>
      <c r="AA54" s="41" t="s">
        <v>14</v>
      </c>
      <c r="AB54" s="39" t="n">
        <v>1</v>
      </c>
      <c r="AD54" s="44"/>
    </row>
    <row r="55" customFormat="false" ht="14.4" hidden="false" customHeight="false" outlineLevel="0" collapsed="false">
      <c r="A55" s="53"/>
      <c r="B55" s="42"/>
      <c r="C55" s="43"/>
      <c r="D55" s="28" t="s">
        <v>94</v>
      </c>
      <c r="E55" s="41" t="s">
        <v>22</v>
      </c>
      <c r="F55" s="39" t="n">
        <v>1</v>
      </c>
      <c r="H55" s="44"/>
      <c r="L55" s="53"/>
      <c r="M55" s="42"/>
      <c r="N55" s="43"/>
      <c r="O55" s="28" t="s">
        <v>94</v>
      </c>
      <c r="P55" s="41" t="s">
        <v>22</v>
      </c>
      <c r="Q55" s="39" t="n">
        <v>1</v>
      </c>
      <c r="S55" s="44"/>
      <c r="T55" s="54"/>
      <c r="W55" s="53"/>
      <c r="X55" s="42"/>
      <c r="Y55" s="43"/>
      <c r="Z55" s="28" t="s">
        <v>94</v>
      </c>
      <c r="AA55" s="41" t="s">
        <v>22</v>
      </c>
      <c r="AB55" s="39" t="n">
        <v>1</v>
      </c>
      <c r="AD55" s="44"/>
    </row>
    <row r="56" customFormat="false" ht="14.4" hidden="false" customHeight="false" outlineLevel="0" collapsed="false">
      <c r="A56" s="53"/>
      <c r="B56" s="42"/>
      <c r="C56" s="43"/>
      <c r="D56" s="28" t="s">
        <v>95</v>
      </c>
      <c r="E56" s="41" t="s">
        <v>61</v>
      </c>
      <c r="F56" s="39" t="n">
        <v>1</v>
      </c>
      <c r="H56" s="44"/>
      <c r="L56" s="53"/>
      <c r="M56" s="42"/>
      <c r="N56" s="43"/>
      <c r="O56" s="28" t="s">
        <v>95</v>
      </c>
      <c r="P56" s="41" t="s">
        <v>61</v>
      </c>
      <c r="Q56" s="39" t="n">
        <v>1</v>
      </c>
      <c r="S56" s="44"/>
      <c r="T56" s="54"/>
      <c r="W56" s="53"/>
      <c r="X56" s="42"/>
      <c r="Y56" s="43"/>
      <c r="Z56" s="28" t="s">
        <v>95</v>
      </c>
      <c r="AA56" s="41" t="s">
        <v>61</v>
      </c>
      <c r="AB56" s="39" t="n">
        <v>1</v>
      </c>
      <c r="AD56" s="44"/>
    </row>
    <row r="57" customFormat="false" ht="14.4" hidden="false" customHeight="false" outlineLevel="0" collapsed="false">
      <c r="A57" s="53"/>
      <c r="B57" s="42"/>
      <c r="C57" s="43"/>
      <c r="D57" s="28" t="s">
        <v>96</v>
      </c>
      <c r="E57" s="41" t="s">
        <v>97</v>
      </c>
      <c r="F57" s="46" t="n">
        <v>1</v>
      </c>
      <c r="G57" s="55" t="n">
        <v>400</v>
      </c>
      <c r="H57" s="44"/>
      <c r="L57" s="53"/>
      <c r="M57" s="42"/>
      <c r="N57" s="43"/>
      <c r="O57" s="28" t="s">
        <v>96</v>
      </c>
      <c r="P57" s="41" t="s">
        <v>97</v>
      </c>
      <c r="Q57" s="39" t="n">
        <v>1</v>
      </c>
      <c r="R57" s="55" t="n">
        <v>400</v>
      </c>
      <c r="S57" s="44"/>
      <c r="T57" s="54"/>
      <c r="W57" s="53"/>
      <c r="X57" s="42"/>
      <c r="Y57" s="43"/>
      <c r="Z57" s="28" t="s">
        <v>96</v>
      </c>
      <c r="AA57" s="41" t="s">
        <v>97</v>
      </c>
      <c r="AB57" s="39" t="n">
        <v>1</v>
      </c>
      <c r="AC57" s="55" t="n">
        <v>400</v>
      </c>
      <c r="AD57" s="44"/>
    </row>
    <row r="58" customFormat="false" ht="14.4" hidden="false" customHeight="false" outlineLevel="0" collapsed="false">
      <c r="A58" s="53"/>
      <c r="B58" s="56"/>
      <c r="C58" s="57"/>
      <c r="D58" s="28" t="s">
        <v>98</v>
      </c>
      <c r="E58" s="41" t="s">
        <v>65</v>
      </c>
      <c r="F58" s="46" t="n">
        <v>1</v>
      </c>
      <c r="G58" s="55" t="n">
        <v>1000</v>
      </c>
      <c r="H58" s="58"/>
      <c r="L58" s="53"/>
      <c r="M58" s="56"/>
      <c r="N58" s="57"/>
      <c r="O58" s="28" t="s">
        <v>98</v>
      </c>
      <c r="P58" s="41" t="s">
        <v>65</v>
      </c>
      <c r="Q58" s="39" t="n">
        <v>1</v>
      </c>
      <c r="R58" s="55" t="n">
        <v>1000</v>
      </c>
      <c r="S58" s="58"/>
      <c r="T58" s="54"/>
      <c r="W58" s="53"/>
      <c r="X58" s="56"/>
      <c r="Y58" s="57"/>
      <c r="Z58" s="28" t="s">
        <v>98</v>
      </c>
      <c r="AA58" s="41" t="s">
        <v>65</v>
      </c>
      <c r="AB58" s="39" t="n">
        <v>1</v>
      </c>
      <c r="AC58" s="55" t="n">
        <v>1000</v>
      </c>
      <c r="AD58" s="58"/>
    </row>
    <row r="59" customFormat="false" ht="14.4" hidden="false" customHeight="false" outlineLevel="0" collapsed="false">
      <c r="B59" s="8" t="n">
        <f aca="false">SUM(B6:B58)</f>
        <v>1</v>
      </c>
      <c r="M59" s="8" t="n">
        <f aca="false">SUM(M6:M58)</f>
        <v>1</v>
      </c>
      <c r="X59" s="8" t="n">
        <f aca="false">SUM(X6:X58)</f>
        <v>1</v>
      </c>
    </row>
    <row r="60" customFormat="false" ht="14.4" hidden="false" customHeight="true" outlineLevel="0" collapsed="false">
      <c r="A60" s="24" t="s">
        <v>99</v>
      </c>
      <c r="B60" s="28" t="s">
        <v>14</v>
      </c>
      <c r="C60" s="29" t="n">
        <f aca="false">B6*F8+B9*F11+B12*F14+B15*F16+B22*F22+B24*F24+B31*F31+B39*F39+B48*F48+B49*F49+B50*F50+B54*F54</f>
        <v>0</v>
      </c>
      <c r="D60" s="24" t="s">
        <v>100</v>
      </c>
      <c r="E60" s="28" t="str">
        <f aca="false">D6</f>
        <v>lavatrice</v>
      </c>
      <c r="F60" s="28" t="n">
        <f aca="false">C6</f>
        <v>0</v>
      </c>
      <c r="G60" s="28" t="str">
        <f aca="false">D27</f>
        <v>brandina</v>
      </c>
      <c r="H60" s="28" t="n">
        <f aca="false">C27</f>
        <v>0</v>
      </c>
      <c r="L60" s="24" t="s">
        <v>99</v>
      </c>
      <c r="M60" s="28" t="s">
        <v>14</v>
      </c>
      <c r="N60" s="29" t="n">
        <f aca="false">M6*Q8+M9*Q11+M12*Q14+M15*Q16+M22*Q22+M24*Q24+M31*Q31+M39*Q39+M48*Q48+M49*Q49+M50*Q50+M54*Q54</f>
        <v>1</v>
      </c>
      <c r="O60" s="24" t="s">
        <v>100</v>
      </c>
      <c r="P60" s="28" t="str">
        <f aca="false">O6</f>
        <v>lavatrice</v>
      </c>
      <c r="Q60" s="28" t="n">
        <f aca="false">N6</f>
        <v>0</v>
      </c>
      <c r="R60" s="28" t="str">
        <f aca="false">O27</f>
        <v>brandina</v>
      </c>
      <c r="S60" s="28" t="n">
        <f aca="false">N27</f>
        <v>0</v>
      </c>
      <c r="W60" s="24" t="s">
        <v>99</v>
      </c>
      <c r="X60" s="28" t="s">
        <v>14</v>
      </c>
      <c r="Y60" s="29" t="n">
        <f aca="false">X6*AB8+X9*AB11+X12*AB14+X15*AB16+X22*AB22+X24*AB24+X31*AB31+X39*AB39+X48*AB48+X49*AB49+X50*AB50+X54*AB54</f>
        <v>0.405237139345276</v>
      </c>
      <c r="Z60" s="24" t="s">
        <v>100</v>
      </c>
      <c r="AA60" s="28" t="str">
        <f aca="false">Z6</f>
        <v>lavatrice</v>
      </c>
      <c r="AB60" s="28" t="n">
        <f aca="false">Y6</f>
        <v>0</v>
      </c>
      <c r="AC60" s="28" t="str">
        <f aca="false">Z27</f>
        <v>brandina</v>
      </c>
      <c r="AD60" s="28" t="n">
        <f aca="false">Y27</f>
        <v>0</v>
      </c>
    </row>
    <row r="61" customFormat="false" ht="14.4" hidden="false" customHeight="false" outlineLevel="0" collapsed="false">
      <c r="A61" s="24"/>
      <c r="B61" s="28" t="s">
        <v>49</v>
      </c>
      <c r="C61" s="29" t="n">
        <f aca="false">B15*F15+B32*F32+B39*F40</f>
        <v>0</v>
      </c>
      <c r="D61" s="24"/>
      <c r="E61" s="28" t="str">
        <f aca="false">D9</f>
        <v>frigorifero</v>
      </c>
      <c r="F61" s="28" t="n">
        <f aca="false">C9</f>
        <v>0</v>
      </c>
      <c r="G61" s="28" t="str">
        <f aca="false">A30</f>
        <v>Scatoloni</v>
      </c>
      <c r="H61" s="28" t="n">
        <f aca="false">C30</f>
        <v>0</v>
      </c>
      <c r="L61" s="24"/>
      <c r="M61" s="28" t="s">
        <v>49</v>
      </c>
      <c r="N61" s="29" t="n">
        <f aca="false">M15*Q15+M32*Q32+M39*Q40</f>
        <v>0</v>
      </c>
      <c r="O61" s="24"/>
      <c r="P61" s="28" t="str">
        <f aca="false">O9</f>
        <v>frigorifero</v>
      </c>
      <c r="Q61" s="28" t="n">
        <f aca="false">N9</f>
        <v>0</v>
      </c>
      <c r="R61" s="28" t="str">
        <f aca="false">L30</f>
        <v>Scatoloni</v>
      </c>
      <c r="S61" s="28" t="n">
        <f aca="false">N30</f>
        <v>0</v>
      </c>
      <c r="W61" s="24"/>
      <c r="X61" s="28" t="s">
        <v>49</v>
      </c>
      <c r="Y61" s="29" t="n">
        <f aca="false">X15*AB15+X32*AB32+X39*AB40</f>
        <v>0.0471493094193886</v>
      </c>
      <c r="Z61" s="24"/>
      <c r="AA61" s="28" t="str">
        <f aca="false">Z9</f>
        <v>frigorifero</v>
      </c>
      <c r="AB61" s="28" t="n">
        <f aca="false">Y9</f>
        <v>0</v>
      </c>
      <c r="AC61" s="28" t="str">
        <f aca="false">W30</f>
        <v>Scatoloni</v>
      </c>
      <c r="AD61" s="28" t="n">
        <f aca="false">Y30</f>
        <v>5</v>
      </c>
    </row>
    <row r="62" customFormat="false" ht="14.4" hidden="false" customHeight="false" outlineLevel="0" collapsed="false">
      <c r="A62" s="24"/>
      <c r="B62" s="28" t="s">
        <v>101</v>
      </c>
      <c r="C62" s="29" t="n">
        <f aca="false">B6*F7+B9*F10+B12*F13+B15*F18+B19*F20+B33*F33+B39*F41</f>
        <v>0</v>
      </c>
      <c r="D62" s="24"/>
      <c r="E62" s="28" t="str">
        <f aca="false">D12</f>
        <v>forno</v>
      </c>
      <c r="F62" s="28" t="n">
        <f aca="false">C12</f>
        <v>0</v>
      </c>
      <c r="G62" s="28" t="str">
        <f aca="false">D28</f>
        <v>divano</v>
      </c>
      <c r="H62" s="28" t="n">
        <f aca="false">C28</f>
        <v>0</v>
      </c>
      <c r="L62" s="24"/>
      <c r="M62" s="28" t="s">
        <v>101</v>
      </c>
      <c r="N62" s="29" t="n">
        <f aca="false">M6*Q7+M9*Q10+M12*Q13+M15*Q18+M19*Q20+M33*Q33+M39*Q41</f>
        <v>0</v>
      </c>
      <c r="O62" s="24"/>
      <c r="P62" s="28" t="str">
        <f aca="false">O12</f>
        <v>forno</v>
      </c>
      <c r="Q62" s="28" t="n">
        <f aca="false">N12</f>
        <v>0</v>
      </c>
      <c r="R62" s="28" t="str">
        <f aca="false">O28</f>
        <v>divano</v>
      </c>
      <c r="S62" s="28" t="n">
        <f aca="false">N28</f>
        <v>0</v>
      </c>
      <c r="W62" s="24"/>
      <c r="X62" s="28" t="s">
        <v>101</v>
      </c>
      <c r="Y62" s="29" t="n">
        <f aca="false">X6*AB7+X9*AB10+X12*AB13+X15*AB18+X19*AB20+X33*AB33+X39*AB41</f>
        <v>0.00265996087073524</v>
      </c>
      <c r="Z62" s="24"/>
      <c r="AA62" s="28" t="str">
        <f aca="false">Z12</f>
        <v>forno</v>
      </c>
      <c r="AB62" s="28" t="n">
        <f aca="false">Y12</f>
        <v>0</v>
      </c>
      <c r="AC62" s="28" t="str">
        <f aca="false">Z28</f>
        <v>divano</v>
      </c>
      <c r="AD62" s="28" t="n">
        <f aca="false">Y28</f>
        <v>0</v>
      </c>
    </row>
    <row r="63" customFormat="false" ht="14.4" hidden="false" customHeight="false" outlineLevel="0" collapsed="false">
      <c r="A63" s="24"/>
      <c r="B63" s="28" t="s">
        <v>12</v>
      </c>
      <c r="C63" s="29" t="n">
        <f aca="false">B6*F6+B9*F9+B12*F12+B15*F17+B19*F19+B23*F23+B27*F27+B33*F34+B39*F42+B51*F51+B55*F55</f>
        <v>0</v>
      </c>
      <c r="D63" s="24"/>
      <c r="E63" s="28" t="str">
        <f aca="false">D15</f>
        <v>televisore</v>
      </c>
      <c r="F63" s="28" t="n">
        <f aca="false">C15</f>
        <v>0</v>
      </c>
      <c r="G63" s="28" t="str">
        <f aca="false">D47</f>
        <v>sanitari</v>
      </c>
      <c r="H63" s="28" t="n">
        <f aca="false">C47</f>
        <v>0</v>
      </c>
      <c r="L63" s="24"/>
      <c r="M63" s="28" t="s">
        <v>12</v>
      </c>
      <c r="N63" s="29" t="n">
        <f aca="false">M6*Q6+M9*Q9+M12*Q12+M15*Q17+M19*Q19+M23*Q23+M27*Q27+M33*Q34+M39*Q42+M51*Q51+M55*Q55</f>
        <v>0</v>
      </c>
      <c r="O63" s="24"/>
      <c r="P63" s="28" t="str">
        <f aca="false">O15</f>
        <v>televisore</v>
      </c>
      <c r="Q63" s="28" t="n">
        <f aca="false">N15</f>
        <v>0</v>
      </c>
      <c r="R63" s="28" t="str">
        <f aca="false">O47</f>
        <v>sanitari</v>
      </c>
      <c r="S63" s="28" t="n">
        <f aca="false">N47</f>
        <v>0</v>
      </c>
      <c r="W63" s="24"/>
      <c r="X63" s="28" t="s">
        <v>12</v>
      </c>
      <c r="Y63" s="29" t="n">
        <f aca="false">X6*AB6+X9*AB9+X12*AB12+X15*AB17+X19*AB19+X23*AB23+X27*AB27+X33*AB34+X39*AB42+X51*AB51+X55*AB55</f>
        <v>0.010639843482941</v>
      </c>
      <c r="Z63" s="24"/>
      <c r="AA63" s="28" t="str">
        <f aca="false">Z15</f>
        <v>televisore</v>
      </c>
      <c r="AB63" s="28" t="n">
        <f aca="false">Y15</f>
        <v>0</v>
      </c>
      <c r="AC63" s="28" t="str">
        <f aca="false">Z47</f>
        <v>sanitari</v>
      </c>
      <c r="AD63" s="28" t="n">
        <f aca="false">Y47</f>
        <v>0</v>
      </c>
    </row>
    <row r="64" customFormat="false" ht="14.4" hidden="false" customHeight="false" outlineLevel="0" collapsed="false">
      <c r="A64" s="24"/>
      <c r="B64" s="28" t="s">
        <v>60</v>
      </c>
      <c r="C64" s="29" t="n">
        <f aca="false">B21*F21+B25*F25+B28*F29+B38*F38+B39*F43</f>
        <v>0</v>
      </c>
      <c r="D64" s="24"/>
      <c r="E64" s="28" t="str">
        <f aca="false">D19</f>
        <v>scaldabagno</v>
      </c>
      <c r="F64" s="28" t="n">
        <f aca="false">C19</f>
        <v>0</v>
      </c>
      <c r="G64" s="28" t="str">
        <f aca="false">D48</f>
        <v>tubi</v>
      </c>
      <c r="H64" s="28" t="n">
        <f aca="false">C48</f>
        <v>0</v>
      </c>
      <c r="L64" s="24"/>
      <c r="M64" s="28" t="s">
        <v>60</v>
      </c>
      <c r="N64" s="29" t="n">
        <f aca="false">M21*Q21+M25*Q25+M28*Q29+M38*Q38+M39*Q43</f>
        <v>0</v>
      </c>
      <c r="O64" s="24"/>
      <c r="P64" s="28" t="str">
        <f aca="false">O19</f>
        <v>scaldabagno</v>
      </c>
      <c r="Q64" s="28" t="n">
        <f aca="false">N19</f>
        <v>0</v>
      </c>
      <c r="R64" s="28" t="str">
        <f aca="false">O48</f>
        <v>tubi</v>
      </c>
      <c r="S64" s="28" t="n">
        <f aca="false">N48</f>
        <v>0</v>
      </c>
      <c r="W64" s="24"/>
      <c r="X64" s="28" t="s">
        <v>60</v>
      </c>
      <c r="Y64" s="29" t="n">
        <f aca="false">X21*AB21+X25*AB25+X28*AB29+X38*AB38+X39*AB43</f>
        <v>0.10339308182962</v>
      </c>
      <c r="Z64" s="24"/>
      <c r="AA64" s="28" t="str">
        <f aca="false">Z19</f>
        <v>scaldabagno</v>
      </c>
      <c r="AB64" s="28" t="n">
        <f aca="false">Y19</f>
        <v>0</v>
      </c>
      <c r="AC64" s="28" t="str">
        <f aca="false">Z48</f>
        <v>tubi</v>
      </c>
      <c r="AD64" s="28" t="n">
        <f aca="false">Y48</f>
        <v>0</v>
      </c>
    </row>
    <row r="65" customFormat="false" ht="14.4" hidden="false" customHeight="false" outlineLevel="0" collapsed="false">
      <c r="A65" s="24"/>
      <c r="B65" s="28" t="s">
        <v>61</v>
      </c>
      <c r="C65" s="29" t="n">
        <f aca="false">B30*F30+B35*F35+B39*F44+B56*F56</f>
        <v>0</v>
      </c>
      <c r="D65" s="24"/>
      <c r="E65" s="28" t="str">
        <f aca="false">D21</f>
        <v>mobile</v>
      </c>
      <c r="F65" s="28" t="n">
        <f aca="false">SUM(C21:C23)</f>
        <v>0</v>
      </c>
      <c r="G65" s="28" t="str">
        <f aca="false">D49</f>
        <v>guaina</v>
      </c>
      <c r="H65" s="28" t="n">
        <f aca="false">C49</f>
        <v>0</v>
      </c>
      <c r="L65" s="24"/>
      <c r="M65" s="28" t="s">
        <v>61</v>
      </c>
      <c r="N65" s="29" t="n">
        <f aca="false">M30*Q30+M35*Q35+M39*Q44+M56*Q56</f>
        <v>0</v>
      </c>
      <c r="O65" s="24"/>
      <c r="P65" s="28" t="str">
        <f aca="false">O21</f>
        <v>mobile</v>
      </c>
      <c r="Q65" s="28" t="n">
        <f aca="false">SUM(N21:N23)</f>
        <v>2</v>
      </c>
      <c r="R65" s="28" t="str">
        <f aca="false">O49</f>
        <v>guaina</v>
      </c>
      <c r="S65" s="28" t="n">
        <f aca="false">N49</f>
        <v>0</v>
      </c>
      <c r="W65" s="24"/>
      <c r="X65" s="28" t="s">
        <v>61</v>
      </c>
      <c r="Y65" s="29" t="n">
        <f aca="false">X30*AB30+X35*AB35+X39*AB44+X56*AB56</f>
        <v>0.430920665052039</v>
      </c>
      <c r="Z65" s="24"/>
      <c r="AA65" s="28" t="str">
        <f aca="false">Z21</f>
        <v>mobile</v>
      </c>
      <c r="AB65" s="28" t="n">
        <f aca="false">SUM(Y21:Y23)</f>
        <v>0</v>
      </c>
      <c r="AC65" s="28" t="str">
        <f aca="false">Z49</f>
        <v>guaina</v>
      </c>
      <c r="AD65" s="28" t="n">
        <f aca="false">Y49</f>
        <v>0</v>
      </c>
    </row>
    <row r="66" customFormat="false" ht="14.4" hidden="false" customHeight="false" outlineLevel="0" collapsed="false">
      <c r="A66" s="24"/>
      <c r="B66" s="28" t="s">
        <v>62</v>
      </c>
      <c r="C66" s="39" t="n">
        <f aca="false">B26*F26+B28*F28+B37*F37</f>
        <v>0</v>
      </c>
      <c r="D66" s="24"/>
      <c r="E66" s="28" t="str">
        <f aca="false">D24</f>
        <v>secchio</v>
      </c>
      <c r="F66" s="28" t="n">
        <f aca="false">C24</f>
        <v>0</v>
      </c>
      <c r="G66" s="28" t="str">
        <f aca="false">D50</f>
        <v>lamiere</v>
      </c>
      <c r="H66" s="28" t="n">
        <f aca="false">SUM(C50:C52)</f>
        <v>0</v>
      </c>
      <c r="L66" s="24"/>
      <c r="M66" s="28" t="s">
        <v>62</v>
      </c>
      <c r="N66" s="39" t="n">
        <f aca="false">M26*Q26+M28*Q28+M37*Q37</f>
        <v>0</v>
      </c>
      <c r="O66" s="24"/>
      <c r="P66" s="28" t="str">
        <f aca="false">O24</f>
        <v>secchio</v>
      </c>
      <c r="Q66" s="28" t="n">
        <f aca="false">N24</f>
        <v>0</v>
      </c>
      <c r="R66" s="28" t="str">
        <f aca="false">O50</f>
        <v>lamiere</v>
      </c>
      <c r="S66" s="28" t="n">
        <f aca="false">SUM(N50:N52)</f>
        <v>0</v>
      </c>
      <c r="W66" s="24"/>
      <c r="X66" s="28" t="s">
        <v>62</v>
      </c>
      <c r="Y66" s="39" t="n">
        <f aca="false">X26*AB26+X28*AB28+X37*AB37</f>
        <v>0</v>
      </c>
      <c r="Z66" s="24"/>
      <c r="AA66" s="28" t="str">
        <f aca="false">Z24</f>
        <v>secchio</v>
      </c>
      <c r="AB66" s="28" t="n">
        <f aca="false">Y24</f>
        <v>1</v>
      </c>
      <c r="AC66" s="28" t="str">
        <f aca="false">Z50</f>
        <v>lamiere</v>
      </c>
      <c r="AD66" s="28" t="n">
        <f aca="false">SUM(Y50:Y52)</f>
        <v>0</v>
      </c>
    </row>
    <row r="67" customFormat="false" ht="14.4" hidden="false" customHeight="false" outlineLevel="0" collapsed="false">
      <c r="A67" s="24"/>
      <c r="B67" s="28" t="s">
        <v>65</v>
      </c>
      <c r="C67" s="39" t="n">
        <f aca="false">B45*F45+B46*F46+B47*F47+B58*F58</f>
        <v>1</v>
      </c>
      <c r="D67" s="24"/>
      <c r="E67" s="28" t="str">
        <f aca="false">D25</f>
        <v>sedie</v>
      </c>
      <c r="F67" s="28" t="n">
        <f aca="false">C25</f>
        <v>0</v>
      </c>
      <c r="G67" s="28" t="s">
        <v>102</v>
      </c>
      <c r="H67" s="28" t="n">
        <f aca="false">SUM(C31:C44)</f>
        <v>0</v>
      </c>
      <c r="L67" s="24"/>
      <c r="M67" s="28" t="s">
        <v>65</v>
      </c>
      <c r="N67" s="39" t="n">
        <f aca="false">M45*Q45+M46*Q46+M47*Q47+M58*Q58</f>
        <v>0</v>
      </c>
      <c r="O67" s="24"/>
      <c r="P67" s="28" t="str">
        <f aca="false">O25</f>
        <v>sedie</v>
      </c>
      <c r="Q67" s="28" t="n">
        <f aca="false">N25</f>
        <v>0</v>
      </c>
      <c r="R67" s="28" t="s">
        <v>102</v>
      </c>
      <c r="S67" s="28" t="n">
        <f aca="false">SUM(N31:N44)</f>
        <v>0</v>
      </c>
      <c r="W67" s="24"/>
      <c r="X67" s="28" t="s">
        <v>65</v>
      </c>
      <c r="Y67" s="39" t="n">
        <f aca="false">X45*AB45+X46*AB46+X47*AB47+X58*AB58</f>
        <v>0</v>
      </c>
      <c r="Z67" s="24"/>
      <c r="AA67" s="28" t="str">
        <f aca="false">Z25</f>
        <v>sedie</v>
      </c>
      <c r="AB67" s="28" t="n">
        <f aca="false">Y25</f>
        <v>0</v>
      </c>
      <c r="AC67" s="28" t="s">
        <v>102</v>
      </c>
      <c r="AD67" s="28" t="n">
        <f aca="false">SUM(Y31:Y44)</f>
        <v>4</v>
      </c>
    </row>
    <row r="68" customFormat="false" ht="14.4" hidden="false" customHeight="false" outlineLevel="0" collapsed="false">
      <c r="A68" s="24"/>
      <c r="B68" s="28" t="s">
        <v>103</v>
      </c>
      <c r="C68" s="39" t="n">
        <f aca="false">B36*F36+B57*F57</f>
        <v>0</v>
      </c>
      <c r="D68" s="24"/>
      <c r="E68" s="28" t="str">
        <f aca="false">D26</f>
        <v>materasso</v>
      </c>
      <c r="F68" s="28" t="n">
        <f aca="false">C26</f>
        <v>0</v>
      </c>
      <c r="G68" s="28" t="s">
        <v>104</v>
      </c>
      <c r="H68" s="28" t="s">
        <v>8</v>
      </c>
      <c r="L68" s="24"/>
      <c r="M68" s="28" t="s">
        <v>103</v>
      </c>
      <c r="N68" s="39" t="n">
        <f aca="false">M36*Q36+M57*Q57</f>
        <v>0</v>
      </c>
      <c r="O68" s="24"/>
      <c r="P68" s="28" t="str">
        <f aca="false">O26</f>
        <v>materasso</v>
      </c>
      <c r="Q68" s="28" t="n">
        <f aca="false">N26</f>
        <v>0</v>
      </c>
      <c r="R68" s="28" t="s">
        <v>104</v>
      </c>
      <c r="S68" s="28" t="s">
        <v>4</v>
      </c>
      <c r="W68" s="24"/>
      <c r="X68" s="28" t="s">
        <v>103</v>
      </c>
      <c r="Y68" s="39" t="n">
        <f aca="false">X36*AB36+X57*AB57</f>
        <v>0</v>
      </c>
      <c r="Z68" s="24"/>
      <c r="AA68" s="28" t="str">
        <f aca="false">Z26</f>
        <v>materasso</v>
      </c>
      <c r="AB68" s="28" t="n">
        <f aca="false">Y26</f>
        <v>0</v>
      </c>
      <c r="AC68" s="28" t="s">
        <v>104</v>
      </c>
      <c r="AD68" s="28" t="s">
        <v>8</v>
      </c>
    </row>
    <row r="69" customFormat="false" ht="14.4" hidden="false" customHeight="true" outlineLevel="0" collapsed="false"/>
    <row r="70" customFormat="false" ht="14.4" hidden="false" customHeight="false" outlineLevel="0" collapsed="false">
      <c r="A70" s="14"/>
      <c r="B70" s="59" t="s">
        <v>14</v>
      </c>
      <c r="C70" s="28" t="s">
        <v>49</v>
      </c>
      <c r="D70" s="28" t="s">
        <v>101</v>
      </c>
      <c r="E70" s="28" t="s">
        <v>12</v>
      </c>
      <c r="F70" s="28" t="s">
        <v>60</v>
      </c>
      <c r="G70" s="28" t="s">
        <v>61</v>
      </c>
      <c r="H70" s="28" t="s">
        <v>62</v>
      </c>
      <c r="I70" s="28" t="s">
        <v>65</v>
      </c>
      <c r="J70" s="28" t="s">
        <v>103</v>
      </c>
      <c r="L70" s="14"/>
      <c r="M70" s="59" t="s">
        <v>14</v>
      </c>
      <c r="N70" s="28" t="s">
        <v>49</v>
      </c>
      <c r="O70" s="28" t="s">
        <v>101</v>
      </c>
      <c r="P70" s="28" t="s">
        <v>12</v>
      </c>
      <c r="Q70" s="28" t="s">
        <v>60</v>
      </c>
      <c r="R70" s="28" t="s">
        <v>61</v>
      </c>
      <c r="S70" s="28" t="s">
        <v>62</v>
      </c>
      <c r="T70" s="28" t="s">
        <v>65</v>
      </c>
      <c r="U70" s="28" t="s">
        <v>103</v>
      </c>
      <c r="W70" s="14"/>
      <c r="X70" s="59" t="s">
        <v>14</v>
      </c>
      <c r="Y70" s="28" t="s">
        <v>49</v>
      </c>
      <c r="Z70" s="28" t="s">
        <v>101</v>
      </c>
      <c r="AA70" s="28" t="s">
        <v>12</v>
      </c>
      <c r="AB70" s="28" t="s">
        <v>60</v>
      </c>
      <c r="AC70" s="28" t="s">
        <v>61</v>
      </c>
      <c r="AD70" s="28" t="s">
        <v>62</v>
      </c>
      <c r="AE70" s="28" t="s">
        <v>65</v>
      </c>
      <c r="AF70" s="28" t="s">
        <v>103</v>
      </c>
    </row>
    <row r="71" customFormat="false" ht="14.4" hidden="false" customHeight="false" outlineLevel="0" collapsed="false">
      <c r="A71" s="17" t="s">
        <v>105</v>
      </c>
      <c r="B71" s="16" t="n">
        <f aca="false">H6*F8*C6+H9*F11*C9+H12*F14*C12+H15*F16*C15</f>
        <v>0</v>
      </c>
      <c r="C71" s="16" t="n">
        <f aca="false">H15*F15*C15</f>
        <v>0</v>
      </c>
      <c r="D71" s="16" t="n">
        <f aca="false">H6*F7*C6+H9*F10*C9+H12*F13*C12+H15*F18*C15+C19*F20*H19</f>
        <v>0</v>
      </c>
      <c r="E71" s="16" t="n">
        <f aca="false">H6*F6*C6+H9*F9*C9+H12*F12*C12+H15*F17*C15+H19*F19*C19</f>
        <v>0</v>
      </c>
      <c r="F71" s="16" t="n">
        <f aca="false">C28*F29*H28</f>
        <v>0</v>
      </c>
      <c r="H71" s="16" t="n">
        <f aca="false">C26*H26+C28*F28*H28</f>
        <v>0</v>
      </c>
      <c r="J71" s="44"/>
      <c r="L71" s="17" t="s">
        <v>105</v>
      </c>
      <c r="M71" s="16" t="n">
        <f aca="false">S6*Q8*N6+S9*Q11*N9+S12*Q14*N12+S15*Q16*N15</f>
        <v>0</v>
      </c>
      <c r="N71" s="16" t="n">
        <f aca="false">S15*Q15*N15</f>
        <v>0</v>
      </c>
      <c r="O71" s="16" t="n">
        <f aca="false">S6*Q7*N6+S9*Q10*N9+S12*Q13*N12+S15*Q18*N15+N19*Q20*S19</f>
        <v>0</v>
      </c>
      <c r="P71" s="16" t="n">
        <f aca="false">S6*Q6*N6+S9*Q9*N9+S12*Q12*N12+S15*Q17*N15+S19*Q19*N19</f>
        <v>0</v>
      </c>
      <c r="Q71" s="16" t="n">
        <f aca="false">N28*Q29*S28</f>
        <v>0</v>
      </c>
      <c r="S71" s="16" t="n">
        <f aca="false">N26*S26+N28*Q28*S28</f>
        <v>0</v>
      </c>
      <c r="U71" s="44"/>
      <c r="W71" s="17" t="s">
        <v>105</v>
      </c>
      <c r="X71" s="16" t="n">
        <f aca="false">AD6*AB8*Y6+AD9*AB11*Y9+AD12*AB14*Y12+AD15*AB16*Y15</f>
        <v>0</v>
      </c>
      <c r="Y71" s="16" t="n">
        <f aca="false">AD15*AB15*Y15</f>
        <v>0</v>
      </c>
      <c r="Z71" s="16" t="n">
        <f aca="false">AD6*AB7*Y6+AD9*AB10*Y9+AD12*AB13*Y12+AD15*AB18*Y15+Y19*AB20*AD19</f>
        <v>0</v>
      </c>
      <c r="AA71" s="16" t="n">
        <f aca="false">AD6*AB6*Y6+AD9*AB9*Y9+AD12*AB12*Y12+AD15*AB17*Y15+AD19*AB19*Y19</f>
        <v>0</v>
      </c>
      <c r="AB71" s="16" t="n">
        <f aca="false">Y28*AB29*AD28</f>
        <v>0</v>
      </c>
      <c r="AD71" s="16" t="n">
        <f aca="false">Y26*AD26+Y28*AB28*AD28</f>
        <v>0</v>
      </c>
      <c r="AF71" s="44"/>
    </row>
    <row r="72" customFormat="false" ht="14.4" hidden="false" customHeight="false" outlineLevel="0" collapsed="false">
      <c r="A72" s="33" t="s">
        <v>106</v>
      </c>
      <c r="B72" s="60" t="n">
        <f aca="false">IF(B4=100%,0,(B22*G22+B24*G24+B31*G31+B39*F39*G39+B48*G48+B49*G49+B50*G50)/(1-B4))</f>
        <v>0</v>
      </c>
      <c r="C72" s="60" t="n">
        <f aca="false">IF(B4=100%,0,(B32*G32+B39*F40*G40)/(1-B4))</f>
        <v>0</v>
      </c>
      <c r="D72" s="60" t="n">
        <f aca="false">IF(B4=100%,0,(B39*F41*G41+B33*F33*G33)/(1-B4))</f>
        <v>0</v>
      </c>
      <c r="E72" s="60" t="n">
        <f aca="false">IF(B4=100%,0,(B23*G23+B33*G34*F34+B39*F42*G42+B51*G51)/(1-B4))</f>
        <v>0</v>
      </c>
      <c r="F72" s="60" t="n">
        <f aca="false">IF(B4=100%,0,(B21*G21+B25*G25+B38*G38+B39*F43*G43)/(1-B4))</f>
        <v>0</v>
      </c>
      <c r="G72" s="61" t="n">
        <f aca="false">IF(B4=100%,0,(B30*G30+B35*G35+B39*F44*G44)/(1-B4))</f>
        <v>0</v>
      </c>
      <c r="H72" s="60" t="n">
        <f aca="false">IF(B4=100%,0,(B37*G37)/(1-B4))</f>
        <v>0</v>
      </c>
      <c r="I72" s="61" t="n">
        <f aca="false">IF(B4=100%,0,(B45*G45+B46*G46+B47*G47+B58*G58)/(1-B4))</f>
        <v>1500</v>
      </c>
      <c r="J72" s="62" t="n">
        <f aca="false">IF(B4=100%,0,(B36*G36+B57*G57)/(1-B4))</f>
        <v>0</v>
      </c>
      <c r="L72" s="33" t="s">
        <v>106</v>
      </c>
      <c r="M72" s="60" t="n">
        <f aca="false">IF(M4=100%,0,(M22*R22+M24*R24+M31*R31+M39*Q39*R39+M48*R48+M49*R49+M50*R50)/(1-M4))</f>
        <v>1400</v>
      </c>
      <c r="N72" s="60" t="n">
        <f aca="false">IF(M4=100%,0,(M32*R32+M39*Q40*R40)/(1-M4))</f>
        <v>0</v>
      </c>
      <c r="O72" s="60" t="n">
        <f aca="false">IF(M4=100%,0,(M39*Q41*R41+M33*Q33*R33)/(1-M4))</f>
        <v>0</v>
      </c>
      <c r="P72" s="60" t="n">
        <f aca="false">IF(M4=100%,0,(M23*R23+M33*R34*Q34+M39*Q42*R42+M51*R51)/(1-M4))</f>
        <v>0</v>
      </c>
      <c r="Q72" s="60" t="n">
        <f aca="false">IF(M4=100%,0,(M21*R21+M25*R25+M38*R38+M39*Q43*R43)/(1-M4))</f>
        <v>0</v>
      </c>
      <c r="R72" s="61" t="n">
        <f aca="false">IF(M4=100%,0,(M30*R30+M35*R35+M39*Q44*R44)/(1-M4))</f>
        <v>0</v>
      </c>
      <c r="S72" s="60" t="n">
        <f aca="false">IF(M4=100%,0,(M37*R37)/(1-M4))</f>
        <v>0</v>
      </c>
      <c r="T72" s="61" t="n">
        <f aca="false">IF(M4=100%,0,(M45*R45+M46*R46+M47*R47+M58*R58)/(1-M4))</f>
        <v>0</v>
      </c>
      <c r="U72" s="62" t="n">
        <f aca="false">IF(M4=100%,0,(M36*R36+M57*R57)/(1-M4))</f>
        <v>0</v>
      </c>
      <c r="W72" s="33" t="s">
        <v>106</v>
      </c>
      <c r="X72" s="60" t="n">
        <f aca="false">IF(X4=100%,0,(X22*AC22+X24*AC24+X31*AC31+X39*AB39*AC39+X48*AC48+X49*AC49+X50*AC50)/(1-X4))</f>
        <v>414.713425410748</v>
      </c>
      <c r="Y72" s="60" t="n">
        <f aca="false">IF(X4=100%,0,(X32*AC32+X39*AB40*AC40)/(1-X4))</f>
        <v>122.58820449041</v>
      </c>
      <c r="Z72" s="60" t="n">
        <f aca="false">IF(X4=100%,0,(X39*AB41*AC41+X33*AB33*AC33)/(1-X4))</f>
        <v>7.18189435098514</v>
      </c>
      <c r="AA72" s="60" t="n">
        <f aca="false">IF(X4=100%,0,(X23*AC23+X33*AC34*AB34+X39*AB42*AC42+X51*AC51)/(1-X4))</f>
        <v>79.7988261220571</v>
      </c>
      <c r="AB72" s="60" t="n">
        <f aca="false">IF(X4=100%,0,(X21*AC21+X25*AC25+X38*AC38+X39*AB43*AC43)/(1-X4))</f>
        <v>58.3930818296204</v>
      </c>
      <c r="AC72" s="61" t="n">
        <f aca="false">IF(X4=100%,0,(X30*AC30+X35*AC35+X39*AB44*AC44)/(1-X4))</f>
        <v>394.506365778621</v>
      </c>
      <c r="AD72" s="60" t="n">
        <f aca="false">IF(X4=100%,0,(X37*AC37)/(1-X4))</f>
        <v>0</v>
      </c>
      <c r="AE72" s="61" t="n">
        <f aca="false">IF(X4=100%,0,(X45*AC45+X46*AC46+X47*AC47+X58*AC58)/(1-X4))</f>
        <v>0</v>
      </c>
      <c r="AF72" s="62" t="n">
        <f aca="false">IF(X4=100%,0,(X36*AC36+X57*AC57)/(1-X4))</f>
        <v>0</v>
      </c>
    </row>
    <row r="76" customFormat="false" ht="14.4" hidden="false" customHeight="false" outlineLevel="0" collapsed="false">
      <c r="E76" s="63"/>
    </row>
    <row r="77" customFormat="false" ht="14.4" hidden="false" customHeight="false" outlineLevel="0" collapsed="false">
      <c r="E77" s="63"/>
    </row>
    <row r="78" customFormat="false" ht="14.4" hidden="false" customHeight="false" outlineLevel="0" collapsed="false">
      <c r="E78" s="63"/>
    </row>
  </sheetData>
  <mergeCells count="123">
    <mergeCell ref="A1:H1"/>
    <mergeCell ref="L1:S1"/>
    <mergeCell ref="W1:AD1"/>
    <mergeCell ref="AH1:AQ1"/>
    <mergeCell ref="AH2:AI2"/>
    <mergeCell ref="AJ2:AO2"/>
    <mergeCell ref="AP2:AQ2"/>
    <mergeCell ref="A6:A29"/>
    <mergeCell ref="B6:B8"/>
    <mergeCell ref="C6:C8"/>
    <mergeCell ref="D6:D8"/>
    <mergeCell ref="H6:H8"/>
    <mergeCell ref="L6:L29"/>
    <mergeCell ref="M6:M8"/>
    <mergeCell ref="N6:N8"/>
    <mergeCell ref="O6:O8"/>
    <mergeCell ref="S6:S8"/>
    <mergeCell ref="W6:W29"/>
    <mergeCell ref="X6:X8"/>
    <mergeCell ref="Y6:Y8"/>
    <mergeCell ref="Z6:Z8"/>
    <mergeCell ref="AD6:AD8"/>
    <mergeCell ref="B9:B11"/>
    <mergeCell ref="C9:C11"/>
    <mergeCell ref="D9:D11"/>
    <mergeCell ref="H9:H11"/>
    <mergeCell ref="M9:M11"/>
    <mergeCell ref="N9:N11"/>
    <mergeCell ref="O9:O11"/>
    <mergeCell ref="S9:S11"/>
    <mergeCell ref="X9:X11"/>
    <mergeCell ref="Y9:Y11"/>
    <mergeCell ref="Z9:Z11"/>
    <mergeCell ref="AD9:AD11"/>
    <mergeCell ref="AH10:AQ10"/>
    <mergeCell ref="AH11:AI11"/>
    <mergeCell ref="AJ11:AO11"/>
    <mergeCell ref="AP11:AQ11"/>
    <mergeCell ref="B12:B14"/>
    <mergeCell ref="C12:C14"/>
    <mergeCell ref="D12:D14"/>
    <mergeCell ref="H12:H14"/>
    <mergeCell ref="M12:M14"/>
    <mergeCell ref="N12:N14"/>
    <mergeCell ref="O12:O14"/>
    <mergeCell ref="S12:S14"/>
    <mergeCell ref="X12:X14"/>
    <mergeCell ref="Y12:Y14"/>
    <mergeCell ref="Z12:Z14"/>
    <mergeCell ref="AD12:AD14"/>
    <mergeCell ref="B15:B18"/>
    <mergeCell ref="C15:C18"/>
    <mergeCell ref="D15:D18"/>
    <mergeCell ref="H15:H18"/>
    <mergeCell ref="M15:M18"/>
    <mergeCell ref="N15:N18"/>
    <mergeCell ref="O15:O18"/>
    <mergeCell ref="S15:S18"/>
    <mergeCell ref="X15:X18"/>
    <mergeCell ref="Y15:Y18"/>
    <mergeCell ref="Z15:Z18"/>
    <mergeCell ref="AD15:AD18"/>
    <mergeCell ref="B19:B20"/>
    <mergeCell ref="C19:C20"/>
    <mergeCell ref="D19:D20"/>
    <mergeCell ref="H19:H20"/>
    <mergeCell ref="M19:M20"/>
    <mergeCell ref="N19:N20"/>
    <mergeCell ref="O19:O20"/>
    <mergeCell ref="S19:S20"/>
    <mergeCell ref="X19:X20"/>
    <mergeCell ref="Y19:Y20"/>
    <mergeCell ref="Z19:Z20"/>
    <mergeCell ref="AD19:AD20"/>
    <mergeCell ref="AH19:AQ19"/>
    <mergeCell ref="AH20:AI20"/>
    <mergeCell ref="AJ20:AO20"/>
    <mergeCell ref="AP20:AQ20"/>
    <mergeCell ref="D21:D23"/>
    <mergeCell ref="O21:O23"/>
    <mergeCell ref="Z21:Z23"/>
    <mergeCell ref="B28:B29"/>
    <mergeCell ref="C28:C29"/>
    <mergeCell ref="D28:D29"/>
    <mergeCell ref="H28:H29"/>
    <mergeCell ref="M28:M29"/>
    <mergeCell ref="N28:N29"/>
    <mergeCell ref="O28:O29"/>
    <mergeCell ref="S28:S29"/>
    <mergeCell ref="X28:X29"/>
    <mergeCell ref="Y28:Y29"/>
    <mergeCell ref="Z28:Z29"/>
    <mergeCell ref="AD28:AD29"/>
    <mergeCell ref="A31:A38"/>
    <mergeCell ref="L31:L38"/>
    <mergeCell ref="W31:W38"/>
    <mergeCell ref="B33:B34"/>
    <mergeCell ref="M33:M34"/>
    <mergeCell ref="X33:X34"/>
    <mergeCell ref="A39:A44"/>
    <mergeCell ref="B39:B44"/>
    <mergeCell ref="C39:C44"/>
    <mergeCell ref="L39:L44"/>
    <mergeCell ref="M39:M44"/>
    <mergeCell ref="N39:N44"/>
    <mergeCell ref="W39:W44"/>
    <mergeCell ref="X39:X44"/>
    <mergeCell ref="Y39:Y44"/>
    <mergeCell ref="A45:A52"/>
    <mergeCell ref="L45:L52"/>
    <mergeCell ref="W45:W52"/>
    <mergeCell ref="D50:D52"/>
    <mergeCell ref="O50:O52"/>
    <mergeCell ref="Z50:Z52"/>
    <mergeCell ref="A53:A58"/>
    <mergeCell ref="L53:L58"/>
    <mergeCell ref="W53:W58"/>
    <mergeCell ref="A60:A68"/>
    <mergeCell ref="D60:D68"/>
    <mergeCell ref="L60:L68"/>
    <mergeCell ref="O60:O68"/>
    <mergeCell ref="W60:W68"/>
    <mergeCell ref="Z60:Z6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J72"/>
  <sheetViews>
    <sheetView showFormulas="false" showGridLines="true" showRowColHeaders="true" showZeros="true" rightToLeft="false" tabSelected="false" showOutlineSymbols="true" defaultGridColor="true" view="normal" topLeftCell="AB28" colorId="64" zoomScale="65" zoomScaleNormal="65" zoomScalePageLayoutView="100" workbookViewId="0">
      <selection pane="topLeft" activeCell="BQ4" activeCellId="0" sqref="BQ4"/>
    </sheetView>
  </sheetViews>
  <sheetFormatPr defaultColWidth="8.5625" defaultRowHeight="14.4" zeroHeight="false" outlineLevelRow="0" outlineLevelCol="0"/>
  <sheetData>
    <row r="1" customFormat="false" ht="15" hidden="false" customHeight="false" outlineLevel="0" collapsed="false">
      <c r="A1" s="9" t="s">
        <v>107</v>
      </c>
      <c r="B1" s="9"/>
      <c r="C1" s="9"/>
      <c r="D1" s="9"/>
      <c r="E1" s="9"/>
      <c r="F1" s="9"/>
      <c r="G1" s="9"/>
      <c r="H1" s="9"/>
      <c r="L1" s="9" t="s">
        <v>108</v>
      </c>
      <c r="M1" s="9"/>
      <c r="N1" s="9"/>
      <c r="O1" s="9"/>
      <c r="P1" s="9"/>
      <c r="Q1" s="9"/>
      <c r="R1" s="9"/>
      <c r="W1" s="9" t="s">
        <v>109</v>
      </c>
      <c r="X1" s="9"/>
      <c r="Y1" s="9"/>
      <c r="Z1" s="9"/>
      <c r="AA1" s="9"/>
      <c r="AB1" s="9"/>
      <c r="AC1" s="9"/>
      <c r="AH1" s="9" t="s">
        <v>110</v>
      </c>
      <c r="AI1" s="9"/>
      <c r="AJ1" s="9"/>
      <c r="AK1" s="9"/>
      <c r="AL1" s="9"/>
      <c r="AM1" s="9"/>
      <c r="AN1" s="9"/>
      <c r="AS1" s="9" t="s">
        <v>111</v>
      </c>
      <c r="AT1" s="9"/>
      <c r="AU1" s="9"/>
      <c r="AV1" s="9"/>
      <c r="AW1" s="9"/>
      <c r="AX1" s="9"/>
      <c r="AY1" s="9"/>
      <c r="BD1" s="9" t="s">
        <v>112</v>
      </c>
      <c r="BE1" s="9"/>
      <c r="BF1" s="9"/>
      <c r="BG1" s="9"/>
      <c r="BH1" s="9"/>
      <c r="BI1" s="9"/>
      <c r="BJ1" s="9"/>
      <c r="BO1" s="9" t="s">
        <v>113</v>
      </c>
      <c r="BP1" s="9"/>
      <c r="BQ1" s="9"/>
      <c r="BR1" s="9"/>
      <c r="BS1" s="9"/>
      <c r="BT1" s="9"/>
      <c r="BU1" s="9"/>
      <c r="BZ1" s="10" t="str">
        <f aca="false">A1</f>
        <v>SITO O30</v>
      </c>
      <c r="CA1" s="10"/>
      <c r="CB1" s="10"/>
      <c r="CC1" s="10"/>
      <c r="CD1" s="10"/>
      <c r="CE1" s="10"/>
      <c r="CF1" s="10"/>
      <c r="CG1" s="10"/>
      <c r="CH1" s="10"/>
      <c r="CI1" s="10"/>
    </row>
    <row r="2" customFormat="false" ht="14.4" hidden="false" customHeight="false" outlineLevel="0" collapsed="false">
      <c r="A2" s="2" t="s">
        <v>26</v>
      </c>
      <c r="B2" s="2" t="s">
        <v>114</v>
      </c>
      <c r="D2" s="4" t="s">
        <v>28</v>
      </c>
      <c r="E2" s="2" t="n">
        <v>20</v>
      </c>
      <c r="F2" s="2" t="s">
        <v>29</v>
      </c>
      <c r="G2" s="4" t="s">
        <v>30</v>
      </c>
      <c r="H2" s="2" t="n">
        <f aca="false">SUMPRODUCT(C6:C20,H6:H20)+C26*H26+C28*H28</f>
        <v>0</v>
      </c>
      <c r="L2" s="2" t="s">
        <v>26</v>
      </c>
      <c r="M2" s="2" t="s">
        <v>114</v>
      </c>
      <c r="O2" s="4" t="s">
        <v>28</v>
      </c>
      <c r="P2" s="2" t="n">
        <v>20</v>
      </c>
      <c r="Q2" s="2" t="s">
        <v>29</v>
      </c>
      <c r="R2" s="4" t="s">
        <v>30</v>
      </c>
      <c r="S2" s="2" t="n">
        <f aca="false">SUMPRODUCT(N6:N20,S6:S20)+N26*S26+N28*S28</f>
        <v>15</v>
      </c>
      <c r="W2" s="2" t="s">
        <v>26</v>
      </c>
      <c r="X2" s="2" t="s">
        <v>114</v>
      </c>
      <c r="Z2" s="4" t="s">
        <v>28</v>
      </c>
      <c r="AA2" s="2" t="n">
        <v>10</v>
      </c>
      <c r="AB2" s="2" t="s">
        <v>29</v>
      </c>
      <c r="AC2" s="4" t="s">
        <v>30</v>
      </c>
      <c r="AD2" s="2" t="n">
        <f aca="false">SUMPRODUCT(Y6:Y20,AD6:AD20)+Y26*AD26+Y28*AD28</f>
        <v>12</v>
      </c>
      <c r="AH2" s="2" t="s">
        <v>26</v>
      </c>
      <c r="AI2" s="2" t="s">
        <v>114</v>
      </c>
      <c r="AK2" s="4" t="s">
        <v>28</v>
      </c>
      <c r="AL2" s="2" t="n">
        <v>20</v>
      </c>
      <c r="AM2" s="2" t="s">
        <v>29</v>
      </c>
      <c r="AN2" s="4" t="s">
        <v>30</v>
      </c>
      <c r="AO2" s="2" t="n">
        <f aca="false">SUMPRODUCT(AJ6:AJ20,AO6:AO20)+AJ26*AO26+AJ28*AO28</f>
        <v>0</v>
      </c>
      <c r="AS2" s="2" t="s">
        <v>26</v>
      </c>
      <c r="AT2" s="2" t="s">
        <v>114</v>
      </c>
      <c r="AV2" s="4" t="s">
        <v>28</v>
      </c>
      <c r="AX2" s="2" t="s">
        <v>29</v>
      </c>
      <c r="AY2" s="4" t="s">
        <v>30</v>
      </c>
      <c r="AZ2" s="2" t="n">
        <f aca="false">SUMPRODUCT(AU6:AU20,AZ6:AZ20)+AU26*AZ26+AU28*AZ28</f>
        <v>0</v>
      </c>
      <c r="BD2" s="2" t="s">
        <v>26</v>
      </c>
      <c r="BE2" s="2" t="s">
        <v>114</v>
      </c>
      <c r="BG2" s="4" t="s">
        <v>28</v>
      </c>
      <c r="BH2" s="2" t="n">
        <v>15</v>
      </c>
      <c r="BI2" s="2" t="s">
        <v>29</v>
      </c>
      <c r="BJ2" s="4" t="s">
        <v>30</v>
      </c>
      <c r="BK2" s="2" t="n">
        <f aca="false">SUMPRODUCT(BF6:BF20,BK6:BK20)+BF26*BK26+BF28*BK28</f>
        <v>0</v>
      </c>
      <c r="BO2" s="2" t="s">
        <v>26</v>
      </c>
      <c r="BP2" s="2" t="s">
        <v>114</v>
      </c>
      <c r="BR2" s="4" t="s">
        <v>28</v>
      </c>
      <c r="BS2" s="2" t="n">
        <v>30</v>
      </c>
      <c r="BT2" s="2" t="s">
        <v>29</v>
      </c>
      <c r="BU2" s="4" t="s">
        <v>30</v>
      </c>
      <c r="BV2" s="2" t="n">
        <f aca="false">SUMPRODUCT(BQ6:BQ20,BV6:BV20)+BQ26*BV26+BQ28*BV28</f>
        <v>0</v>
      </c>
      <c r="BZ2" s="11" t="s">
        <v>31</v>
      </c>
      <c r="CA2" s="11"/>
      <c r="CB2" s="11" t="s">
        <v>32</v>
      </c>
      <c r="CC2" s="11"/>
      <c r="CD2" s="11"/>
      <c r="CE2" s="11"/>
      <c r="CF2" s="11"/>
      <c r="CG2" s="11"/>
      <c r="CH2" s="11" t="s">
        <v>33</v>
      </c>
      <c r="CI2" s="11"/>
    </row>
    <row r="3" customFormat="false" ht="14.4" hidden="false" customHeight="false" outlineLevel="0" collapsed="false">
      <c r="A3" s="2" t="s">
        <v>34</v>
      </c>
      <c r="B3" s="2" t="s">
        <v>115</v>
      </c>
      <c r="D3" s="4" t="s">
        <v>36</v>
      </c>
      <c r="E3" s="2" t="s">
        <v>37</v>
      </c>
      <c r="G3" s="4" t="s">
        <v>38</v>
      </c>
      <c r="L3" s="2" t="s">
        <v>34</v>
      </c>
      <c r="M3" s="2" t="s">
        <v>116</v>
      </c>
      <c r="O3" s="4" t="s">
        <v>36</v>
      </c>
      <c r="P3" s="2" t="s">
        <v>37</v>
      </c>
      <c r="R3" s="4" t="s">
        <v>38</v>
      </c>
      <c r="W3" s="2" t="s">
        <v>34</v>
      </c>
      <c r="X3" s="2" t="s">
        <v>117</v>
      </c>
      <c r="Z3" s="4" t="s">
        <v>36</v>
      </c>
      <c r="AA3" s="2" t="s">
        <v>37</v>
      </c>
      <c r="AC3" s="4" t="s">
        <v>38</v>
      </c>
      <c r="AH3" s="2" t="s">
        <v>34</v>
      </c>
      <c r="AI3" s="2" t="s">
        <v>118</v>
      </c>
      <c r="AK3" s="4" t="s">
        <v>36</v>
      </c>
      <c r="AL3" s="2" t="s">
        <v>37</v>
      </c>
      <c r="AN3" s="4" t="s">
        <v>38</v>
      </c>
      <c r="AS3" s="2" t="s">
        <v>34</v>
      </c>
      <c r="AT3" s="2" t="s">
        <v>119</v>
      </c>
      <c r="AU3" s="2" t="s">
        <v>41</v>
      </c>
      <c r="AV3" s="4" t="s">
        <v>36</v>
      </c>
      <c r="AY3" s="4" t="s">
        <v>38</v>
      </c>
      <c r="BD3" s="2" t="s">
        <v>34</v>
      </c>
      <c r="BE3" s="2" t="s">
        <v>120</v>
      </c>
      <c r="BG3" s="4" t="s">
        <v>36</v>
      </c>
      <c r="BJ3" s="4" t="s">
        <v>38</v>
      </c>
      <c r="BO3" s="2" t="s">
        <v>34</v>
      </c>
      <c r="BP3" s="2" t="s">
        <v>121</v>
      </c>
      <c r="BR3" s="4" t="s">
        <v>36</v>
      </c>
      <c r="BS3" s="2" t="s">
        <v>37</v>
      </c>
      <c r="BU3" s="4" t="s">
        <v>38</v>
      </c>
      <c r="BZ3" s="12" t="s">
        <v>14</v>
      </c>
      <c r="CA3" s="13" t="n">
        <f aca="false">IF(B59=0%,0%,C60/SUM(C60:C67))</f>
        <v>0.0152371393452758</v>
      </c>
      <c r="CB3" s="12" t="str">
        <f aca="false">E60</f>
        <v>lavatrice</v>
      </c>
      <c r="CC3" s="14" t="n">
        <f aca="false">F60</f>
        <v>0</v>
      </c>
      <c r="CD3" s="12" t="str">
        <f aca="false">E67</f>
        <v>sedie</v>
      </c>
      <c r="CE3" s="14" t="n">
        <f aca="false">F67</f>
        <v>0</v>
      </c>
      <c r="CF3" s="12" t="str">
        <f aca="false">G65</f>
        <v>guaina</v>
      </c>
      <c r="CG3" s="15" t="n">
        <f aca="false">H65</f>
        <v>0</v>
      </c>
      <c r="CH3" s="14" t="s">
        <v>41</v>
      </c>
      <c r="CI3" s="14" t="n">
        <f aca="false">C3</f>
        <v>0</v>
      </c>
    </row>
    <row r="4" customFormat="false" ht="14.4" hidden="false" customHeight="false" outlineLevel="0" collapsed="false">
      <c r="A4" s="2" t="s">
        <v>46</v>
      </c>
      <c r="B4" s="8" t="n">
        <f aca="false">SUM(B6:B20,B26,B28)</f>
        <v>0</v>
      </c>
      <c r="C4" s="16" t="n">
        <f aca="false">SUMPRODUCT(B21:B25,G21:G25)+SUMPRODUCT(B30:B32,G30:G32)+SUMPRODUCT(B57:B58,G57:G58)+SUMPRODUCT(B45:B52,G45:G52)+SUMPRODUCT(F39:F44,G39:G44)*B39+SUMPRODUCT(G33:G34,F33:F34)*B33+SUMPRODUCT(B35:B38,G35:G38)</f>
        <v>1480.78179798244</v>
      </c>
      <c r="D4" s="4" t="s">
        <v>43</v>
      </c>
      <c r="E4" s="2" t="s">
        <v>37</v>
      </c>
      <c r="F4" s="4" t="s">
        <v>44</v>
      </c>
      <c r="G4" s="2" t="s">
        <v>45</v>
      </c>
      <c r="L4" s="2" t="s">
        <v>46</v>
      </c>
      <c r="M4" s="8" t="n">
        <f aca="false">SUM(M6:M20,M26,M28)</f>
        <v>0.4</v>
      </c>
      <c r="N4" s="16" t="n">
        <f aca="false">SUMPRODUCT(M21:M25,R21:R25)+SUMPRODUCT(M30:M32,R30:R32)+SUMPRODUCT(M57:M58,R57:R58)+SUMPRODUCT(M45:M52,R45:R52)+SUMPRODUCT(Q39:Q44,R39:R44)*M39+SUMPRODUCT(R33:R34,Q33:Q34)*M33+SUMPRODUCT(M35:M38,R35:R38)</f>
        <v>773.593932660814</v>
      </c>
      <c r="O4" s="4" t="s">
        <v>43</v>
      </c>
      <c r="P4" s="2" t="s">
        <v>37</v>
      </c>
      <c r="Q4" s="4" t="s">
        <v>44</v>
      </c>
      <c r="R4" s="2" t="s">
        <v>48</v>
      </c>
      <c r="W4" s="2" t="s">
        <v>46</v>
      </c>
      <c r="X4" s="8" t="n">
        <f aca="false">SUM(X6:X20,X26,X28)</f>
        <v>0.1</v>
      </c>
      <c r="Y4" s="16" t="n">
        <f aca="false">SUMPRODUCT(X21:X25,AC21:AC25)+SUMPRODUCT(X30:X32,AC30:AC32)+SUMPRODUCT(X57:X58,AC57:AC58)+SUMPRODUCT(X45:X52,AC45:AC52)+SUMPRODUCT(AB39:AB44,AC39:AC44)*X39+SUMPRODUCT(AC33:AC34,AB33:AB34)*X33+SUMPRODUCT(X35:X38,AC35:AC38)</f>
        <v>453.469078789466</v>
      </c>
      <c r="Z4" s="4" t="s">
        <v>43</v>
      </c>
      <c r="AA4" s="2" t="s">
        <v>37</v>
      </c>
      <c r="AB4" s="4" t="s">
        <v>44</v>
      </c>
      <c r="AC4" s="2" t="s">
        <v>48</v>
      </c>
      <c r="AH4" s="2" t="s">
        <v>46</v>
      </c>
      <c r="AI4" s="8" t="n">
        <f aca="false">SUM(AI6:AI20,AI26,AI28)</f>
        <v>0</v>
      </c>
      <c r="AJ4" s="16" t="n">
        <f aca="false">SUMPRODUCT(AI21:AI25,AN21:AN25)+SUMPRODUCT(AI30:AI32,AN30:AN32)+SUMPRODUCT(AI57:AI58,AN57:AN58)+SUMPRODUCT(AI45:AI52,AN45:AN52)+SUMPRODUCT(AM39:AM44,AN39:AN44)*AI39+SUMPRODUCT(AN33:AN34,AM33:AM34)*AI33+SUMPRODUCT(AI35:AI38,AN35:AN38)</f>
        <v>602.5</v>
      </c>
      <c r="AK4" s="4" t="s">
        <v>43</v>
      </c>
      <c r="AL4" s="2" t="s">
        <v>37</v>
      </c>
      <c r="AM4" s="4" t="s">
        <v>44</v>
      </c>
      <c r="AN4" s="2" t="s">
        <v>48</v>
      </c>
      <c r="AS4" s="2" t="s">
        <v>46</v>
      </c>
      <c r="AT4" s="8" t="n">
        <f aca="false">SUM(AT6:AT20,AT26,AT28)</f>
        <v>0</v>
      </c>
      <c r="AU4" s="16" t="n">
        <f aca="false">SUMPRODUCT(AT21:AT25,AY21:AY25)+SUMPRODUCT(AT30:AT32,AY30:AY32)+SUMPRODUCT(AT57:AT58,AY57:AY58)+SUMPRODUCT(AT45:AT52,AY45:AY52)+SUMPRODUCT(AX39:AX44,AY39:AY44)*AT39+SUMPRODUCT(AY33:AY34,AX33:AX34)*AT33+SUMPRODUCT(AT35:AT38,AY35:AY38)</f>
        <v>0</v>
      </c>
      <c r="AV4" s="4" t="s">
        <v>43</v>
      </c>
      <c r="AX4" s="4" t="s">
        <v>44</v>
      </c>
      <c r="BD4" s="2" t="s">
        <v>46</v>
      </c>
      <c r="BE4" s="8" t="n">
        <f aca="false">SUM(BE6:BE20,BE26,BE28)</f>
        <v>0</v>
      </c>
      <c r="BF4" s="16" t="n">
        <f aca="false">SUMPRODUCT(BE21:BE25,BJ21:BJ25)+SUMPRODUCT(BE30:BE32,BJ30:BJ32)+SUMPRODUCT(BE57:BE58,BJ57:BJ58)+SUMPRODUCT(BE45:BE52,BJ45:BJ52)+SUMPRODUCT(BI39:BI44,BJ39:BJ44)*BE39+SUMPRODUCT(BJ33:BJ34,BI33:BI34)*BE33+SUMPRODUCT(BE35:BE38,BJ35:BJ38)</f>
        <v>430</v>
      </c>
      <c r="BG4" s="4" t="s">
        <v>43</v>
      </c>
      <c r="BI4" s="4" t="s">
        <v>44</v>
      </c>
      <c r="BO4" s="2" t="s">
        <v>46</v>
      </c>
      <c r="BP4" s="8" t="n">
        <f aca="false">SUM(BP6:BP20,BP26,BP28)</f>
        <v>0</v>
      </c>
      <c r="BQ4" s="16" t="n">
        <f aca="false">SUMPRODUCT(BP21:BP25,BU21:BU25)+SUMPRODUCT(BP30:BP32,BU30:BU32)+SUMPRODUCT(BP57:BP58,BU57:BU58)+SUMPRODUCT(BP45:BP52,BU45:BU52)+SUMPRODUCT(BT39:BT44,BU39:BU44)*BP39+SUMPRODUCT(BU33:BU34,BT33:BT34)*BP33+SUMPRODUCT(BP35:BP38,BU35:BU38)</f>
        <v>1440</v>
      </c>
      <c r="BR4" s="4" t="s">
        <v>43</v>
      </c>
      <c r="BS4" s="2" t="s">
        <v>37</v>
      </c>
      <c r="BT4" s="4" t="s">
        <v>44</v>
      </c>
      <c r="BU4" s="2" t="s">
        <v>45</v>
      </c>
      <c r="BZ4" s="17" t="s">
        <v>49</v>
      </c>
      <c r="CA4" s="18" t="n">
        <f aca="false">IF(B59=0%,0%,C61/SUM(C60:C67))</f>
        <v>0.0471493094193886</v>
      </c>
      <c r="CB4" s="17" t="str">
        <f aca="false">E61</f>
        <v>frigorifero</v>
      </c>
      <c r="CC4" s="19" t="n">
        <f aca="false">F61</f>
        <v>0</v>
      </c>
      <c r="CD4" s="17" t="str">
        <f aca="false">E68</f>
        <v>materasso</v>
      </c>
      <c r="CE4" s="19" t="n">
        <f aca="false">F68</f>
        <v>0</v>
      </c>
      <c r="CF4" s="17" t="str">
        <f aca="false">G66</f>
        <v>lamiere</v>
      </c>
      <c r="CG4" s="20" t="n">
        <f aca="false">H66</f>
        <v>0</v>
      </c>
      <c r="CH4" s="19" t="str">
        <f aca="false">D2</f>
        <v>altezza cumulo</v>
      </c>
      <c r="CI4" s="19" t="n">
        <f aca="false">E2</f>
        <v>20</v>
      </c>
    </row>
    <row r="5" customFormat="false" ht="14.4" hidden="false" customHeight="true" outlineLevel="0" collapsed="false">
      <c r="A5" s="21" t="s">
        <v>50</v>
      </c>
      <c r="B5" s="22" t="s">
        <v>51</v>
      </c>
      <c r="C5" s="22" t="s">
        <v>52</v>
      </c>
      <c r="D5" s="23" t="s">
        <v>53</v>
      </c>
      <c r="E5" s="22" t="s">
        <v>54</v>
      </c>
      <c r="F5" s="22"/>
      <c r="G5" s="22" t="s">
        <v>55</v>
      </c>
      <c r="H5" s="22" t="s">
        <v>56</v>
      </c>
      <c r="L5" s="21" t="s">
        <v>50</v>
      </c>
      <c r="M5" s="22" t="s">
        <v>51</v>
      </c>
      <c r="N5" s="22" t="s">
        <v>52</v>
      </c>
      <c r="O5" s="23" t="s">
        <v>53</v>
      </c>
      <c r="P5" s="22" t="s">
        <v>54</v>
      </c>
      <c r="Q5" s="22"/>
      <c r="R5" s="22" t="s">
        <v>55</v>
      </c>
      <c r="S5" s="22" t="s">
        <v>56</v>
      </c>
      <c r="W5" s="21" t="s">
        <v>50</v>
      </c>
      <c r="X5" s="22" t="s">
        <v>51</v>
      </c>
      <c r="Y5" s="22" t="s">
        <v>52</v>
      </c>
      <c r="Z5" s="23" t="s">
        <v>53</v>
      </c>
      <c r="AA5" s="22" t="s">
        <v>54</v>
      </c>
      <c r="AB5" s="22"/>
      <c r="AC5" s="22" t="s">
        <v>55</v>
      </c>
      <c r="AD5" s="22" t="s">
        <v>56</v>
      </c>
      <c r="AH5" s="21" t="s">
        <v>50</v>
      </c>
      <c r="AI5" s="22" t="s">
        <v>51</v>
      </c>
      <c r="AJ5" s="22" t="s">
        <v>52</v>
      </c>
      <c r="AK5" s="23" t="s">
        <v>53</v>
      </c>
      <c r="AL5" s="22" t="s">
        <v>54</v>
      </c>
      <c r="AM5" s="22"/>
      <c r="AN5" s="22" t="s">
        <v>55</v>
      </c>
      <c r="AO5" s="22" t="s">
        <v>56</v>
      </c>
      <c r="AS5" s="21" t="s">
        <v>50</v>
      </c>
      <c r="AT5" s="22" t="s">
        <v>51</v>
      </c>
      <c r="AU5" s="22" t="s">
        <v>52</v>
      </c>
      <c r="AV5" s="23" t="s">
        <v>53</v>
      </c>
      <c r="AW5" s="22" t="s">
        <v>54</v>
      </c>
      <c r="AX5" s="22"/>
      <c r="AY5" s="22" t="s">
        <v>55</v>
      </c>
      <c r="AZ5" s="22" t="s">
        <v>56</v>
      </c>
      <c r="BD5" s="21" t="s">
        <v>50</v>
      </c>
      <c r="BE5" s="22" t="s">
        <v>51</v>
      </c>
      <c r="BF5" s="22" t="s">
        <v>52</v>
      </c>
      <c r="BG5" s="23" t="s">
        <v>53</v>
      </c>
      <c r="BH5" s="22" t="s">
        <v>54</v>
      </c>
      <c r="BI5" s="22"/>
      <c r="BJ5" s="22" t="s">
        <v>55</v>
      </c>
      <c r="BK5" s="22" t="s">
        <v>56</v>
      </c>
      <c r="BO5" s="21" t="s">
        <v>50</v>
      </c>
      <c r="BP5" s="22" t="s">
        <v>51</v>
      </c>
      <c r="BQ5" s="22" t="s">
        <v>52</v>
      </c>
      <c r="BR5" s="23" t="s">
        <v>53</v>
      </c>
      <c r="BS5" s="22" t="s">
        <v>54</v>
      </c>
      <c r="BT5" s="22"/>
      <c r="BU5" s="22" t="s">
        <v>55</v>
      </c>
      <c r="BV5" s="22" t="s">
        <v>56</v>
      </c>
      <c r="BZ5" s="17" t="s">
        <v>57</v>
      </c>
      <c r="CA5" s="18" t="n">
        <f aca="false">IF(B59=0%,0%,(C62+C63)/SUM(C60:C67))</f>
        <v>0.00329980435367619</v>
      </c>
      <c r="CB5" s="17" t="str">
        <f aca="false">E62</f>
        <v>forno</v>
      </c>
      <c r="CC5" s="19" t="n">
        <f aca="false">F62</f>
        <v>0</v>
      </c>
      <c r="CD5" s="17" t="str">
        <f aca="false">G60</f>
        <v>brandina</v>
      </c>
      <c r="CE5" s="19" t="n">
        <f aca="false">H60</f>
        <v>0</v>
      </c>
      <c r="CF5" s="17" t="str">
        <f aca="false">G67</f>
        <v>buste</v>
      </c>
      <c r="CG5" s="20" t="n">
        <f aca="false">H67</f>
        <v>2</v>
      </c>
      <c r="CH5" s="19" t="str">
        <f aca="false">D3</f>
        <v>combustione</v>
      </c>
      <c r="CI5" s="19" t="str">
        <f aca="false">E3</f>
        <v>no</v>
      </c>
    </row>
    <row r="6" customFormat="false" ht="14.4" hidden="false" customHeight="true" outlineLevel="0" collapsed="false">
      <c r="A6" s="24" t="s">
        <v>58</v>
      </c>
      <c r="B6" s="25"/>
      <c r="C6" s="26"/>
      <c r="D6" s="27" t="s">
        <v>59</v>
      </c>
      <c r="E6" s="28" t="s">
        <v>12</v>
      </c>
      <c r="F6" s="29" t="n">
        <f aca="false">INFO!$D$13</f>
        <v>0.751592356687898</v>
      </c>
      <c r="H6" s="30" t="n">
        <v>40</v>
      </c>
      <c r="L6" s="24" t="s">
        <v>58</v>
      </c>
      <c r="M6" s="25"/>
      <c r="N6" s="26"/>
      <c r="O6" s="27" t="s">
        <v>59</v>
      </c>
      <c r="P6" s="28" t="s">
        <v>12</v>
      </c>
      <c r="Q6" s="29" t="n">
        <f aca="false">INFO!$D$13</f>
        <v>0.751592356687898</v>
      </c>
      <c r="S6" s="30" t="n">
        <v>40</v>
      </c>
      <c r="W6" s="24" t="s">
        <v>58</v>
      </c>
      <c r="X6" s="25"/>
      <c r="Y6" s="26"/>
      <c r="Z6" s="27" t="s">
        <v>59</v>
      </c>
      <c r="AA6" s="28" t="s">
        <v>12</v>
      </c>
      <c r="AB6" s="29" t="n">
        <f aca="false">INFO!$D$13</f>
        <v>0.751592356687898</v>
      </c>
      <c r="AD6" s="30" t="n">
        <v>40</v>
      </c>
      <c r="AH6" s="24" t="s">
        <v>58</v>
      </c>
      <c r="AI6" s="64"/>
      <c r="AJ6" s="65"/>
      <c r="AK6" s="27" t="s">
        <v>59</v>
      </c>
      <c r="AL6" s="28" t="s">
        <v>12</v>
      </c>
      <c r="AM6" s="29" t="n">
        <f aca="false">INFO!$D$13</f>
        <v>0.751592356687898</v>
      </c>
      <c r="AO6" s="30" t="n">
        <v>40</v>
      </c>
      <c r="AS6" s="24" t="s">
        <v>58</v>
      </c>
      <c r="AT6" s="25"/>
      <c r="AU6" s="26"/>
      <c r="AV6" s="27" t="s">
        <v>59</v>
      </c>
      <c r="AW6" s="28" t="s">
        <v>12</v>
      </c>
      <c r="AX6" s="29" t="n">
        <f aca="false">INFO!$D$13</f>
        <v>0.751592356687898</v>
      </c>
      <c r="AZ6" s="30" t="n">
        <v>40</v>
      </c>
      <c r="BD6" s="24" t="s">
        <v>58</v>
      </c>
      <c r="BE6" s="25"/>
      <c r="BF6" s="26"/>
      <c r="BG6" s="27" t="s">
        <v>59</v>
      </c>
      <c r="BH6" s="28" t="s">
        <v>12</v>
      </c>
      <c r="BI6" s="29" t="n">
        <f aca="false">INFO!$D$13</f>
        <v>0.751592356687898</v>
      </c>
      <c r="BK6" s="30" t="n">
        <v>40</v>
      </c>
      <c r="BO6" s="24" t="s">
        <v>58</v>
      </c>
      <c r="BP6" s="25"/>
      <c r="BQ6" s="26"/>
      <c r="BR6" s="27" t="s">
        <v>59</v>
      </c>
      <c r="BS6" s="28" t="s">
        <v>12</v>
      </c>
      <c r="BT6" s="29" t="n">
        <f aca="false">INFO!$D$13</f>
        <v>0.751592356687898</v>
      </c>
      <c r="BV6" s="30" t="n">
        <v>40</v>
      </c>
      <c r="BZ6" s="17" t="s">
        <v>60</v>
      </c>
      <c r="CA6" s="18" t="n">
        <f aca="false">IF(B59=0%,0%,C64/SUM(C60:C67))</f>
        <v>0.00339308182962042</v>
      </c>
      <c r="CB6" s="17" t="str">
        <f aca="false">E63</f>
        <v>televisore</v>
      </c>
      <c r="CC6" s="19" t="n">
        <f aca="false">F63</f>
        <v>0</v>
      </c>
      <c r="CD6" s="17" t="str">
        <f aca="false">G61</f>
        <v>Scatoloni</v>
      </c>
      <c r="CE6" s="19" t="n">
        <f aca="false">H61</f>
        <v>0</v>
      </c>
      <c r="CF6" s="19"/>
      <c r="CG6" s="20"/>
      <c r="CH6" s="19" t="str">
        <f aca="false">D4</f>
        <v>bonifica</v>
      </c>
      <c r="CI6" s="19" t="str">
        <f aca="false">E4</f>
        <v>no</v>
      </c>
    </row>
    <row r="7" customFormat="false" ht="14.4" hidden="false" customHeight="false" outlineLevel="0" collapsed="false">
      <c r="A7" s="24"/>
      <c r="B7" s="25"/>
      <c r="C7" s="26"/>
      <c r="D7" s="27"/>
      <c r="E7" s="28" t="s">
        <v>13</v>
      </c>
      <c r="F7" s="29" t="n">
        <f aca="false">INFO!$D$14</f>
        <v>0.0812101910828025</v>
      </c>
      <c r="H7" s="30"/>
      <c r="L7" s="24"/>
      <c r="M7" s="25"/>
      <c r="N7" s="26"/>
      <c r="O7" s="27"/>
      <c r="P7" s="28" t="s">
        <v>13</v>
      </c>
      <c r="Q7" s="29" t="n">
        <f aca="false">INFO!$D$14</f>
        <v>0.0812101910828025</v>
      </c>
      <c r="S7" s="30"/>
      <c r="W7" s="24"/>
      <c r="X7" s="25"/>
      <c r="Y7" s="26"/>
      <c r="Z7" s="27"/>
      <c r="AA7" s="28" t="s">
        <v>13</v>
      </c>
      <c r="AB7" s="29" t="n">
        <f aca="false">INFO!$D$14</f>
        <v>0.0812101910828025</v>
      </c>
      <c r="AD7" s="30"/>
      <c r="AH7" s="24"/>
      <c r="AI7" s="64"/>
      <c r="AJ7" s="65"/>
      <c r="AK7" s="27"/>
      <c r="AL7" s="28" t="s">
        <v>13</v>
      </c>
      <c r="AM7" s="29" t="n">
        <f aca="false">INFO!$D$14</f>
        <v>0.0812101910828025</v>
      </c>
      <c r="AO7" s="30"/>
      <c r="AS7" s="24"/>
      <c r="AT7" s="25"/>
      <c r="AU7" s="26"/>
      <c r="AV7" s="27"/>
      <c r="AW7" s="28" t="s">
        <v>13</v>
      </c>
      <c r="AX7" s="29" t="n">
        <f aca="false">INFO!$D$14</f>
        <v>0.0812101910828025</v>
      </c>
      <c r="AZ7" s="30"/>
      <c r="BD7" s="24"/>
      <c r="BE7" s="25"/>
      <c r="BF7" s="26"/>
      <c r="BG7" s="27"/>
      <c r="BH7" s="28" t="s">
        <v>13</v>
      </c>
      <c r="BI7" s="29" t="n">
        <f aca="false">INFO!$D$14</f>
        <v>0.0812101910828025</v>
      </c>
      <c r="BK7" s="30"/>
      <c r="BO7" s="24"/>
      <c r="BP7" s="25"/>
      <c r="BQ7" s="26"/>
      <c r="BR7" s="27"/>
      <c r="BS7" s="28" t="s">
        <v>13</v>
      </c>
      <c r="BT7" s="29" t="n">
        <f aca="false">INFO!$D$14</f>
        <v>0.0812101910828025</v>
      </c>
      <c r="BV7" s="30"/>
      <c r="BZ7" s="17" t="s">
        <v>61</v>
      </c>
      <c r="CA7" s="18" t="n">
        <f aca="false">IF(B59=0%,0%,C65/SUM(C60:C67))</f>
        <v>0.080920665052039</v>
      </c>
      <c r="CB7" s="17" t="str">
        <f aca="false">E64</f>
        <v>scaldabagno</v>
      </c>
      <c r="CC7" s="19" t="n">
        <f aca="false">F64</f>
        <v>0</v>
      </c>
      <c r="CD7" s="17" t="str">
        <f aca="false">G62</f>
        <v>divano</v>
      </c>
      <c r="CE7" s="19" t="n">
        <f aca="false">H62</f>
        <v>0</v>
      </c>
      <c r="CF7" s="19"/>
      <c r="CG7" s="20"/>
      <c r="CH7" s="19" t="str">
        <f aca="false">F4</f>
        <v>substrato</v>
      </c>
      <c r="CI7" s="19" t="str">
        <f aca="false">G4</f>
        <v>suolo</v>
      </c>
    </row>
    <row r="8" customFormat="false" ht="14.4" hidden="false" customHeight="false" outlineLevel="0" collapsed="false">
      <c r="A8" s="24"/>
      <c r="B8" s="25"/>
      <c r="C8" s="26"/>
      <c r="D8" s="27"/>
      <c r="E8" s="28" t="s">
        <v>14</v>
      </c>
      <c r="F8" s="29" t="n">
        <f aca="false">INFO!$D$15</f>
        <v>0.167197452229299</v>
      </c>
      <c r="H8" s="30"/>
      <c r="L8" s="24"/>
      <c r="M8" s="25"/>
      <c r="N8" s="26"/>
      <c r="O8" s="27"/>
      <c r="P8" s="28" t="s">
        <v>14</v>
      </c>
      <c r="Q8" s="29" t="n">
        <f aca="false">INFO!$D$15</f>
        <v>0.167197452229299</v>
      </c>
      <c r="S8" s="30"/>
      <c r="W8" s="24"/>
      <c r="X8" s="25"/>
      <c r="Y8" s="26"/>
      <c r="Z8" s="27"/>
      <c r="AA8" s="28" t="s">
        <v>14</v>
      </c>
      <c r="AB8" s="29" t="n">
        <f aca="false">INFO!$D$15</f>
        <v>0.167197452229299</v>
      </c>
      <c r="AD8" s="30"/>
      <c r="AH8" s="24"/>
      <c r="AI8" s="64"/>
      <c r="AJ8" s="65"/>
      <c r="AK8" s="27"/>
      <c r="AL8" s="28" t="s">
        <v>14</v>
      </c>
      <c r="AM8" s="29" t="n">
        <f aca="false">INFO!$D$15</f>
        <v>0.167197452229299</v>
      </c>
      <c r="AO8" s="30"/>
      <c r="AS8" s="24"/>
      <c r="AT8" s="25"/>
      <c r="AU8" s="26"/>
      <c r="AV8" s="27"/>
      <c r="AW8" s="28" t="s">
        <v>14</v>
      </c>
      <c r="AX8" s="29" t="n">
        <f aca="false">INFO!$D$15</f>
        <v>0.167197452229299</v>
      </c>
      <c r="AZ8" s="30"/>
      <c r="BD8" s="24"/>
      <c r="BE8" s="25"/>
      <c r="BF8" s="26"/>
      <c r="BG8" s="27"/>
      <c r="BH8" s="28" t="s">
        <v>14</v>
      </c>
      <c r="BI8" s="29" t="n">
        <f aca="false">INFO!$D$15</f>
        <v>0.167197452229299</v>
      </c>
      <c r="BK8" s="30"/>
      <c r="BO8" s="24"/>
      <c r="BP8" s="25"/>
      <c r="BQ8" s="26"/>
      <c r="BR8" s="27"/>
      <c r="BS8" s="28" t="s">
        <v>14</v>
      </c>
      <c r="BT8" s="29" t="n">
        <f aca="false">INFO!$D$15</f>
        <v>0.167197452229299</v>
      </c>
      <c r="BV8" s="30"/>
      <c r="BZ8" s="17" t="s">
        <v>62</v>
      </c>
      <c r="CA8" s="18" t="n">
        <f aca="false">IF(B59=0%,0%,C66/SUM(C60:C67))</f>
        <v>0</v>
      </c>
      <c r="CB8" s="17" t="str">
        <f aca="false">E65</f>
        <v>mobile</v>
      </c>
      <c r="CC8" s="19" t="n">
        <f aca="false">F65</f>
        <v>0</v>
      </c>
      <c r="CD8" s="17" t="str">
        <f aca="false">G63</f>
        <v>sanitari</v>
      </c>
      <c r="CE8" s="19" t="n">
        <f aca="false">H63</f>
        <v>0</v>
      </c>
      <c r="CF8" s="19"/>
      <c r="CG8" s="20"/>
      <c r="CH8" s="19" t="s">
        <v>63</v>
      </c>
      <c r="CI8" s="19" t="n">
        <f aca="false">B4</f>
        <v>0</v>
      </c>
    </row>
    <row r="9" customFormat="false" ht="15" hidden="false" customHeight="false" outlineLevel="0" collapsed="false">
      <c r="A9" s="24"/>
      <c r="B9" s="25"/>
      <c r="C9" s="26"/>
      <c r="D9" s="27" t="s">
        <v>64</v>
      </c>
      <c r="E9" s="28" t="s">
        <v>12</v>
      </c>
      <c r="F9" s="29" t="n">
        <f aca="false">INFO!$D$13</f>
        <v>0.751592356687898</v>
      </c>
      <c r="H9" s="32" t="n">
        <v>50</v>
      </c>
      <c r="L9" s="24"/>
      <c r="M9" s="25"/>
      <c r="N9" s="26"/>
      <c r="O9" s="27" t="s">
        <v>64</v>
      </c>
      <c r="P9" s="28" t="s">
        <v>12</v>
      </c>
      <c r="Q9" s="29" t="n">
        <f aca="false">INFO!$D$13</f>
        <v>0.751592356687898</v>
      </c>
      <c r="S9" s="32" t="n">
        <v>50</v>
      </c>
      <c r="W9" s="24"/>
      <c r="X9" s="25"/>
      <c r="Y9" s="26"/>
      <c r="Z9" s="27" t="s">
        <v>64</v>
      </c>
      <c r="AA9" s="28" t="s">
        <v>12</v>
      </c>
      <c r="AB9" s="29" t="n">
        <f aca="false">INFO!$D$13</f>
        <v>0.751592356687898</v>
      </c>
      <c r="AD9" s="32" t="n">
        <v>50</v>
      </c>
      <c r="AH9" s="24"/>
      <c r="AI9" s="66"/>
      <c r="AJ9" s="67"/>
      <c r="AK9" s="27" t="s">
        <v>64</v>
      </c>
      <c r="AL9" s="28" t="s">
        <v>12</v>
      </c>
      <c r="AM9" s="29" t="n">
        <f aca="false">INFO!$D$13</f>
        <v>0.751592356687898</v>
      </c>
      <c r="AO9" s="32" t="n">
        <v>50</v>
      </c>
      <c r="AS9" s="24"/>
      <c r="AT9" s="25"/>
      <c r="AU9" s="26"/>
      <c r="AV9" s="27" t="s">
        <v>64</v>
      </c>
      <c r="AW9" s="28" t="s">
        <v>12</v>
      </c>
      <c r="AX9" s="29" t="n">
        <f aca="false">INFO!$D$13</f>
        <v>0.751592356687898</v>
      </c>
      <c r="AZ9" s="32" t="n">
        <v>50</v>
      </c>
      <c r="BD9" s="24"/>
      <c r="BE9" s="25"/>
      <c r="BF9" s="26"/>
      <c r="BG9" s="27" t="s">
        <v>64</v>
      </c>
      <c r="BH9" s="28" t="s">
        <v>12</v>
      </c>
      <c r="BI9" s="29" t="n">
        <f aca="false">INFO!$D$13</f>
        <v>0.751592356687898</v>
      </c>
      <c r="BK9" s="32" t="n">
        <v>50</v>
      </c>
      <c r="BO9" s="24"/>
      <c r="BP9" s="25"/>
      <c r="BQ9" s="26"/>
      <c r="BR9" s="27" t="s">
        <v>64</v>
      </c>
      <c r="BS9" s="28" t="s">
        <v>12</v>
      </c>
      <c r="BT9" s="29" t="n">
        <f aca="false">INFO!$D$13</f>
        <v>0.751592356687898</v>
      </c>
      <c r="BV9" s="32" t="n">
        <v>50</v>
      </c>
      <c r="BZ9" s="33" t="s">
        <v>65</v>
      </c>
      <c r="CA9" s="34" t="n">
        <f aca="false">IF(B59=0%,0%,C67/SUM(C60:C67))</f>
        <v>0.85</v>
      </c>
      <c r="CB9" s="33" t="str">
        <f aca="false">E66</f>
        <v>secchio</v>
      </c>
      <c r="CC9" s="35" t="n">
        <f aca="false">F66</f>
        <v>0</v>
      </c>
      <c r="CD9" s="33" t="str">
        <f aca="false">G64</f>
        <v>tubi</v>
      </c>
      <c r="CE9" s="35" t="n">
        <f aca="false">H64</f>
        <v>0</v>
      </c>
      <c r="CF9" s="35"/>
      <c r="CG9" s="36"/>
      <c r="CH9" s="35" t="s">
        <v>56</v>
      </c>
      <c r="CI9" s="35" t="n">
        <f aca="false">H2</f>
        <v>0</v>
      </c>
      <c r="CJ9" s="37" t="n">
        <f aca="false">SUM(CA3:CA9)</f>
        <v>1</v>
      </c>
    </row>
    <row r="10" customFormat="false" ht="15" hidden="false" customHeight="false" outlineLevel="0" collapsed="false">
      <c r="A10" s="24"/>
      <c r="B10" s="25"/>
      <c r="C10" s="26"/>
      <c r="D10" s="27"/>
      <c r="E10" s="28" t="s">
        <v>13</v>
      </c>
      <c r="F10" s="29" t="n">
        <f aca="false">INFO!$D$14</f>
        <v>0.0812101910828025</v>
      </c>
      <c r="H10" s="32"/>
      <c r="L10" s="24"/>
      <c r="M10" s="25"/>
      <c r="N10" s="26"/>
      <c r="O10" s="27"/>
      <c r="P10" s="28" t="s">
        <v>13</v>
      </c>
      <c r="Q10" s="29" t="n">
        <f aca="false">INFO!$D$14</f>
        <v>0.0812101910828025</v>
      </c>
      <c r="S10" s="32"/>
      <c r="W10" s="24"/>
      <c r="X10" s="25"/>
      <c r="Y10" s="26"/>
      <c r="Z10" s="27"/>
      <c r="AA10" s="28" t="s">
        <v>13</v>
      </c>
      <c r="AB10" s="29" t="n">
        <f aca="false">INFO!$D$14</f>
        <v>0.0812101910828025</v>
      </c>
      <c r="AD10" s="32"/>
      <c r="AH10" s="24"/>
      <c r="AI10" s="66"/>
      <c r="AJ10" s="67"/>
      <c r="AK10" s="27"/>
      <c r="AL10" s="28" t="s">
        <v>13</v>
      </c>
      <c r="AM10" s="29" t="n">
        <f aca="false">INFO!$D$14</f>
        <v>0.0812101910828025</v>
      </c>
      <c r="AO10" s="32"/>
      <c r="AS10" s="24"/>
      <c r="AT10" s="25"/>
      <c r="AU10" s="26"/>
      <c r="AV10" s="27"/>
      <c r="AW10" s="28" t="s">
        <v>13</v>
      </c>
      <c r="AX10" s="29" t="n">
        <f aca="false">INFO!$D$14</f>
        <v>0.0812101910828025</v>
      </c>
      <c r="AZ10" s="32"/>
      <c r="BD10" s="24"/>
      <c r="BE10" s="25"/>
      <c r="BF10" s="26"/>
      <c r="BG10" s="27"/>
      <c r="BH10" s="28" t="s">
        <v>13</v>
      </c>
      <c r="BI10" s="29" t="n">
        <f aca="false">INFO!$D$14</f>
        <v>0.0812101910828025</v>
      </c>
      <c r="BK10" s="32"/>
      <c r="BO10" s="24"/>
      <c r="BP10" s="25"/>
      <c r="BQ10" s="26"/>
      <c r="BR10" s="27"/>
      <c r="BS10" s="28" t="s">
        <v>13</v>
      </c>
      <c r="BT10" s="29" t="n">
        <f aca="false">INFO!$D$14</f>
        <v>0.0812101910828025</v>
      </c>
      <c r="BV10" s="32"/>
      <c r="BZ10" s="10" t="str">
        <f aca="false">L1</f>
        <v>SITO O108_bis</v>
      </c>
      <c r="CA10" s="10"/>
      <c r="CB10" s="10"/>
      <c r="CC10" s="10"/>
      <c r="CD10" s="10"/>
      <c r="CE10" s="10"/>
      <c r="CF10" s="10"/>
      <c r="CG10" s="10"/>
      <c r="CH10" s="10"/>
      <c r="CI10" s="10"/>
    </row>
    <row r="11" customFormat="false" ht="14.4" hidden="false" customHeight="false" outlineLevel="0" collapsed="false">
      <c r="A11" s="24"/>
      <c r="B11" s="25"/>
      <c r="C11" s="26"/>
      <c r="D11" s="27"/>
      <c r="E11" s="28" t="s">
        <v>14</v>
      </c>
      <c r="F11" s="29" t="n">
        <f aca="false">INFO!$D$15</f>
        <v>0.167197452229299</v>
      </c>
      <c r="H11" s="32"/>
      <c r="L11" s="24"/>
      <c r="M11" s="25"/>
      <c r="N11" s="26"/>
      <c r="O11" s="27"/>
      <c r="P11" s="28" t="s">
        <v>14</v>
      </c>
      <c r="Q11" s="29" t="n">
        <f aca="false">INFO!$D$15</f>
        <v>0.167197452229299</v>
      </c>
      <c r="S11" s="32"/>
      <c r="W11" s="24"/>
      <c r="X11" s="25"/>
      <c r="Y11" s="26"/>
      <c r="Z11" s="27"/>
      <c r="AA11" s="28" t="s">
        <v>14</v>
      </c>
      <c r="AB11" s="29" t="n">
        <f aca="false">INFO!$D$15</f>
        <v>0.167197452229299</v>
      </c>
      <c r="AD11" s="32"/>
      <c r="AH11" s="24"/>
      <c r="AI11" s="66"/>
      <c r="AJ11" s="67"/>
      <c r="AK11" s="27"/>
      <c r="AL11" s="28" t="s">
        <v>14</v>
      </c>
      <c r="AM11" s="29" t="n">
        <f aca="false">INFO!$D$15</f>
        <v>0.167197452229299</v>
      </c>
      <c r="AO11" s="32"/>
      <c r="AS11" s="24"/>
      <c r="AT11" s="25"/>
      <c r="AU11" s="26"/>
      <c r="AV11" s="27"/>
      <c r="AW11" s="28" t="s">
        <v>14</v>
      </c>
      <c r="AX11" s="29" t="n">
        <f aca="false">INFO!$D$15</f>
        <v>0.167197452229299</v>
      </c>
      <c r="AZ11" s="32"/>
      <c r="BD11" s="24"/>
      <c r="BE11" s="25"/>
      <c r="BF11" s="26"/>
      <c r="BG11" s="27"/>
      <c r="BH11" s="28" t="s">
        <v>14</v>
      </c>
      <c r="BI11" s="29" t="n">
        <f aca="false">INFO!$D$15</f>
        <v>0.167197452229299</v>
      </c>
      <c r="BK11" s="32"/>
      <c r="BO11" s="24"/>
      <c r="BP11" s="25"/>
      <c r="BQ11" s="26"/>
      <c r="BR11" s="27"/>
      <c r="BS11" s="28" t="s">
        <v>14</v>
      </c>
      <c r="BT11" s="29" t="n">
        <f aca="false">INFO!$D$15</f>
        <v>0.167197452229299</v>
      </c>
      <c r="BV11" s="32"/>
      <c r="BZ11" s="11" t="s">
        <v>31</v>
      </c>
      <c r="CA11" s="11"/>
      <c r="CB11" s="11" t="s">
        <v>32</v>
      </c>
      <c r="CC11" s="11"/>
      <c r="CD11" s="11"/>
      <c r="CE11" s="11"/>
      <c r="CF11" s="11"/>
      <c r="CG11" s="11"/>
      <c r="CH11" s="11" t="s">
        <v>33</v>
      </c>
      <c r="CI11" s="11"/>
    </row>
    <row r="12" customFormat="false" ht="14.4" hidden="false" customHeight="false" outlineLevel="0" collapsed="false">
      <c r="A12" s="24"/>
      <c r="B12" s="25"/>
      <c r="C12" s="26"/>
      <c r="D12" s="27" t="s">
        <v>66</v>
      </c>
      <c r="E12" s="28" t="s">
        <v>12</v>
      </c>
      <c r="F12" s="29" t="n">
        <f aca="false">INFO!$D$13</f>
        <v>0.751592356687898</v>
      </c>
      <c r="H12" s="32" t="n">
        <v>15</v>
      </c>
      <c r="L12" s="24"/>
      <c r="M12" s="25" t="n">
        <v>0.4</v>
      </c>
      <c r="N12" s="26" t="n">
        <v>1</v>
      </c>
      <c r="O12" s="27" t="s">
        <v>66</v>
      </c>
      <c r="P12" s="28" t="s">
        <v>12</v>
      </c>
      <c r="Q12" s="29" t="n">
        <f aca="false">INFO!$D$13</f>
        <v>0.751592356687898</v>
      </c>
      <c r="S12" s="32" t="n">
        <v>15</v>
      </c>
      <c r="W12" s="24"/>
      <c r="X12" s="25"/>
      <c r="Y12" s="26"/>
      <c r="Z12" s="27" t="s">
        <v>66</v>
      </c>
      <c r="AA12" s="28" t="s">
        <v>12</v>
      </c>
      <c r="AB12" s="29" t="n">
        <f aca="false">INFO!$D$13</f>
        <v>0.751592356687898</v>
      </c>
      <c r="AD12" s="32" t="n">
        <v>15</v>
      </c>
      <c r="AH12" s="24"/>
      <c r="AI12" s="66"/>
      <c r="AJ12" s="67"/>
      <c r="AK12" s="27" t="s">
        <v>66</v>
      </c>
      <c r="AL12" s="28" t="s">
        <v>12</v>
      </c>
      <c r="AM12" s="29" t="n">
        <f aca="false">INFO!$D$13</f>
        <v>0.751592356687898</v>
      </c>
      <c r="AO12" s="32" t="n">
        <v>15</v>
      </c>
      <c r="AS12" s="24"/>
      <c r="AT12" s="25"/>
      <c r="AU12" s="26"/>
      <c r="AV12" s="27" t="s">
        <v>66</v>
      </c>
      <c r="AW12" s="28" t="s">
        <v>12</v>
      </c>
      <c r="AX12" s="29" t="n">
        <f aca="false">INFO!$D$13</f>
        <v>0.751592356687898</v>
      </c>
      <c r="AZ12" s="32" t="n">
        <v>15</v>
      </c>
      <c r="BD12" s="24"/>
      <c r="BE12" s="25"/>
      <c r="BF12" s="26"/>
      <c r="BG12" s="27" t="s">
        <v>66</v>
      </c>
      <c r="BH12" s="28" t="s">
        <v>12</v>
      </c>
      <c r="BI12" s="29" t="n">
        <f aca="false">INFO!$D$13</f>
        <v>0.751592356687898</v>
      </c>
      <c r="BK12" s="32" t="n">
        <v>15</v>
      </c>
      <c r="BO12" s="24"/>
      <c r="BP12" s="25"/>
      <c r="BQ12" s="26"/>
      <c r="BR12" s="27" t="s">
        <v>66</v>
      </c>
      <c r="BS12" s="28" t="s">
        <v>12</v>
      </c>
      <c r="BT12" s="29" t="n">
        <f aca="false">INFO!$D$13</f>
        <v>0.751592356687898</v>
      </c>
      <c r="BV12" s="32" t="n">
        <v>15</v>
      </c>
      <c r="BZ12" s="12" t="s">
        <v>14</v>
      </c>
      <c r="CA12" s="13" t="n">
        <f aca="false">IF(M59=0%,0%,N60/SUM(N60:N67))</f>
        <v>0.471958027340145</v>
      </c>
      <c r="CB12" s="12" t="str">
        <f aca="false">P60</f>
        <v>lavatrice</v>
      </c>
      <c r="CC12" s="14" t="n">
        <f aca="false">Q60</f>
        <v>0</v>
      </c>
      <c r="CD12" s="12" t="str">
        <f aca="false">P67</f>
        <v>sedie</v>
      </c>
      <c r="CE12" s="14" t="n">
        <f aca="false">Q67</f>
        <v>0</v>
      </c>
      <c r="CF12" s="12" t="str">
        <f aca="false">R65</f>
        <v>guaina</v>
      </c>
      <c r="CG12" s="14" t="n">
        <f aca="false">S65</f>
        <v>0</v>
      </c>
      <c r="CH12" s="14" t="s">
        <v>41</v>
      </c>
      <c r="CI12" s="38" t="n">
        <f aca="false">N3</f>
        <v>0</v>
      </c>
    </row>
    <row r="13" customFormat="false" ht="14.4" hidden="false" customHeight="false" outlineLevel="0" collapsed="false">
      <c r="A13" s="24"/>
      <c r="B13" s="25"/>
      <c r="C13" s="26"/>
      <c r="D13" s="27"/>
      <c r="E13" s="28" t="s">
        <v>13</v>
      </c>
      <c r="F13" s="29" t="n">
        <f aca="false">INFO!$D$14</f>
        <v>0.0812101910828025</v>
      </c>
      <c r="H13" s="32"/>
      <c r="L13" s="24"/>
      <c r="M13" s="25"/>
      <c r="N13" s="26"/>
      <c r="O13" s="27"/>
      <c r="P13" s="28" t="s">
        <v>13</v>
      </c>
      <c r="Q13" s="29" t="n">
        <f aca="false">INFO!$D$14</f>
        <v>0.0812101910828025</v>
      </c>
      <c r="S13" s="32"/>
      <c r="W13" s="24"/>
      <c r="X13" s="25"/>
      <c r="Y13" s="26"/>
      <c r="Z13" s="27"/>
      <c r="AA13" s="28" t="s">
        <v>13</v>
      </c>
      <c r="AB13" s="29" t="n">
        <f aca="false">INFO!$D$14</f>
        <v>0.0812101910828025</v>
      </c>
      <c r="AD13" s="32"/>
      <c r="AH13" s="24"/>
      <c r="AI13" s="66"/>
      <c r="AJ13" s="67"/>
      <c r="AK13" s="27"/>
      <c r="AL13" s="28" t="s">
        <v>13</v>
      </c>
      <c r="AM13" s="29" t="n">
        <f aca="false">INFO!$D$14</f>
        <v>0.0812101910828025</v>
      </c>
      <c r="AO13" s="32"/>
      <c r="AS13" s="24"/>
      <c r="AT13" s="25"/>
      <c r="AU13" s="26"/>
      <c r="AV13" s="27"/>
      <c r="AW13" s="28" t="s">
        <v>13</v>
      </c>
      <c r="AX13" s="29" t="n">
        <f aca="false">INFO!$D$14</f>
        <v>0.0812101910828025</v>
      </c>
      <c r="AZ13" s="32"/>
      <c r="BD13" s="24"/>
      <c r="BE13" s="25"/>
      <c r="BF13" s="26"/>
      <c r="BG13" s="27"/>
      <c r="BH13" s="28" t="s">
        <v>13</v>
      </c>
      <c r="BI13" s="29" t="n">
        <f aca="false">INFO!$D$14</f>
        <v>0.0812101910828025</v>
      </c>
      <c r="BK13" s="32"/>
      <c r="BO13" s="24"/>
      <c r="BP13" s="25"/>
      <c r="BQ13" s="26"/>
      <c r="BR13" s="27"/>
      <c r="BS13" s="28" t="s">
        <v>13</v>
      </c>
      <c r="BT13" s="29" t="n">
        <f aca="false">INFO!$D$14</f>
        <v>0.0812101910828025</v>
      </c>
      <c r="BV13" s="32"/>
      <c r="BZ13" s="17" t="s">
        <v>49</v>
      </c>
      <c r="CA13" s="18" t="n">
        <f aca="false">IF(M59=0%,0%,N61/SUM(N60:N67))</f>
        <v>0.0157164364731295</v>
      </c>
      <c r="CB13" s="17" t="str">
        <f aca="false">P61</f>
        <v>frigorifero</v>
      </c>
      <c r="CC13" s="19" t="n">
        <f aca="false">Q61</f>
        <v>0</v>
      </c>
      <c r="CD13" s="17" t="str">
        <f aca="false">P68</f>
        <v>materasso</v>
      </c>
      <c r="CE13" s="19" t="n">
        <f aca="false">Q68</f>
        <v>0</v>
      </c>
      <c r="CF13" s="17" t="str">
        <f aca="false">R66</f>
        <v>lamiere</v>
      </c>
      <c r="CG13" s="19" t="n">
        <f aca="false">S66</f>
        <v>0</v>
      </c>
      <c r="CH13" s="19" t="str">
        <f aca="false">O2</f>
        <v>altezza cumulo</v>
      </c>
      <c r="CI13" s="19" t="n">
        <f aca="false">P2</f>
        <v>20</v>
      </c>
    </row>
    <row r="14" customFormat="false" ht="14.4" hidden="false" customHeight="false" outlineLevel="0" collapsed="false">
      <c r="A14" s="24"/>
      <c r="B14" s="25"/>
      <c r="C14" s="26"/>
      <c r="D14" s="27"/>
      <c r="E14" s="28" t="s">
        <v>14</v>
      </c>
      <c r="F14" s="29" t="n">
        <f aca="false">INFO!$D$15</f>
        <v>0.167197452229299</v>
      </c>
      <c r="H14" s="32"/>
      <c r="L14" s="24"/>
      <c r="M14" s="25"/>
      <c r="N14" s="26"/>
      <c r="O14" s="27"/>
      <c r="P14" s="28" t="s">
        <v>14</v>
      </c>
      <c r="Q14" s="29" t="n">
        <f aca="false">INFO!$D$15</f>
        <v>0.167197452229299</v>
      </c>
      <c r="S14" s="32"/>
      <c r="W14" s="24"/>
      <c r="X14" s="25"/>
      <c r="Y14" s="26"/>
      <c r="Z14" s="27"/>
      <c r="AA14" s="28" t="s">
        <v>14</v>
      </c>
      <c r="AB14" s="29" t="n">
        <f aca="false">INFO!$D$15</f>
        <v>0.167197452229299</v>
      </c>
      <c r="AD14" s="32"/>
      <c r="AH14" s="24"/>
      <c r="AI14" s="66"/>
      <c r="AJ14" s="67"/>
      <c r="AK14" s="27"/>
      <c r="AL14" s="28" t="s">
        <v>14</v>
      </c>
      <c r="AM14" s="29" t="n">
        <f aca="false">INFO!$D$15</f>
        <v>0.167197452229299</v>
      </c>
      <c r="AO14" s="32"/>
      <c r="AS14" s="24"/>
      <c r="AT14" s="25"/>
      <c r="AU14" s="26"/>
      <c r="AV14" s="27"/>
      <c r="AW14" s="28" t="s">
        <v>14</v>
      </c>
      <c r="AX14" s="29" t="n">
        <f aca="false">INFO!$D$15</f>
        <v>0.167197452229299</v>
      </c>
      <c r="AZ14" s="32"/>
      <c r="BD14" s="24"/>
      <c r="BE14" s="25"/>
      <c r="BF14" s="26"/>
      <c r="BG14" s="27"/>
      <c r="BH14" s="28" t="s">
        <v>14</v>
      </c>
      <c r="BI14" s="29" t="n">
        <f aca="false">INFO!$D$15</f>
        <v>0.167197452229299</v>
      </c>
      <c r="BK14" s="32"/>
      <c r="BO14" s="24"/>
      <c r="BP14" s="25"/>
      <c r="BQ14" s="26"/>
      <c r="BR14" s="27"/>
      <c r="BS14" s="28" t="s">
        <v>14</v>
      </c>
      <c r="BT14" s="29" t="n">
        <f aca="false">INFO!$D$15</f>
        <v>0.167197452229299</v>
      </c>
      <c r="BV14" s="32"/>
      <c r="BZ14" s="17" t="s">
        <v>57</v>
      </c>
      <c r="CA14" s="18" t="n">
        <f aca="false">IF(M59=0%,0%,(N62+N63)/SUM(N60:N67))</f>
        <v>0.334220953892839</v>
      </c>
      <c r="CB14" s="17" t="str">
        <f aca="false">P62</f>
        <v>forno</v>
      </c>
      <c r="CC14" s="19" t="n">
        <f aca="false">Q62</f>
        <v>1</v>
      </c>
      <c r="CD14" s="17" t="str">
        <f aca="false">R60</f>
        <v>brandina</v>
      </c>
      <c r="CE14" s="19" t="n">
        <f aca="false">S60</f>
        <v>0</v>
      </c>
      <c r="CF14" s="17" t="str">
        <f aca="false">R67</f>
        <v>buste</v>
      </c>
      <c r="CG14" s="19" t="n">
        <f aca="false">S67</f>
        <v>3</v>
      </c>
      <c r="CH14" s="19" t="str">
        <f aca="false">O3</f>
        <v>combustione</v>
      </c>
      <c r="CI14" s="19" t="str">
        <f aca="false">P3</f>
        <v>no</v>
      </c>
    </row>
    <row r="15" customFormat="false" ht="14.4" hidden="false" customHeight="false" outlineLevel="0" collapsed="false">
      <c r="A15" s="24"/>
      <c r="B15" s="25"/>
      <c r="C15" s="26"/>
      <c r="D15" s="27" t="s">
        <v>67</v>
      </c>
      <c r="E15" s="28" t="s">
        <v>21</v>
      </c>
      <c r="F15" s="39" t="n">
        <f aca="false">INFO!$C$24</f>
        <v>0.607753705815279</v>
      </c>
      <c r="H15" s="32" t="n">
        <v>12</v>
      </c>
      <c r="L15" s="24"/>
      <c r="M15" s="25"/>
      <c r="N15" s="26"/>
      <c r="O15" s="27" t="s">
        <v>67</v>
      </c>
      <c r="P15" s="28" t="s">
        <v>21</v>
      </c>
      <c r="Q15" s="39" t="n">
        <f aca="false">INFO!$C$24</f>
        <v>0.607753705815279</v>
      </c>
      <c r="S15" s="32" t="n">
        <v>12</v>
      </c>
      <c r="W15" s="24"/>
      <c r="X15" s="25" t="n">
        <v>0.1</v>
      </c>
      <c r="Y15" s="26" t="n">
        <v>1</v>
      </c>
      <c r="Z15" s="27" t="s">
        <v>67</v>
      </c>
      <c r="AA15" s="28" t="s">
        <v>21</v>
      </c>
      <c r="AB15" s="39" t="n">
        <f aca="false">INFO!$C$24</f>
        <v>0.607753705815279</v>
      </c>
      <c r="AD15" s="32" t="n">
        <v>12</v>
      </c>
      <c r="AH15" s="24"/>
      <c r="AI15" s="66"/>
      <c r="AJ15" s="67"/>
      <c r="AK15" s="27" t="s">
        <v>67</v>
      </c>
      <c r="AL15" s="28" t="s">
        <v>21</v>
      </c>
      <c r="AM15" s="39" t="n">
        <f aca="false">INFO!$C$24</f>
        <v>0.607753705815279</v>
      </c>
      <c r="AO15" s="32" t="n">
        <v>12</v>
      </c>
      <c r="AS15" s="24"/>
      <c r="AT15" s="25"/>
      <c r="AU15" s="26"/>
      <c r="AV15" s="27" t="s">
        <v>67</v>
      </c>
      <c r="AW15" s="28" t="s">
        <v>21</v>
      </c>
      <c r="AX15" s="39" t="n">
        <f aca="false">INFO!$C$24</f>
        <v>0.607753705815279</v>
      </c>
      <c r="AZ15" s="32" t="n">
        <v>12</v>
      </c>
      <c r="BD15" s="24"/>
      <c r="BE15" s="25"/>
      <c r="BF15" s="26"/>
      <c r="BG15" s="27" t="s">
        <v>67</v>
      </c>
      <c r="BH15" s="28" t="s">
        <v>21</v>
      </c>
      <c r="BI15" s="39" t="n">
        <f aca="false">INFO!$C$24</f>
        <v>0.607753705815279</v>
      </c>
      <c r="BK15" s="32" t="n">
        <v>12</v>
      </c>
      <c r="BO15" s="24"/>
      <c r="BP15" s="25"/>
      <c r="BQ15" s="26"/>
      <c r="BR15" s="27" t="s">
        <v>67</v>
      </c>
      <c r="BS15" s="28" t="s">
        <v>21</v>
      </c>
      <c r="BT15" s="39" t="n">
        <f aca="false">INFO!$C$24</f>
        <v>0.607753705815279</v>
      </c>
      <c r="BV15" s="32" t="n">
        <v>12</v>
      </c>
      <c r="BZ15" s="17" t="s">
        <v>60</v>
      </c>
      <c r="CA15" s="37" t="n">
        <f aca="false">IF(M59=0%,0%,N64/SUM(N60:N67))</f>
        <v>0.00113102727654014</v>
      </c>
      <c r="CB15" s="17" t="str">
        <f aca="false">P63</f>
        <v>televisore</v>
      </c>
      <c r="CC15" s="19" t="n">
        <f aca="false">Q63</f>
        <v>0</v>
      </c>
      <c r="CD15" s="17" t="str">
        <f aca="false">R61</f>
        <v>Scatoloni</v>
      </c>
      <c r="CE15" s="19" t="n">
        <f aca="false">S61</f>
        <v>0</v>
      </c>
      <c r="CF15" s="19"/>
      <c r="CG15" s="19"/>
      <c r="CH15" s="19" t="str">
        <f aca="false">O4</f>
        <v>bonifica</v>
      </c>
      <c r="CI15" s="19" t="str">
        <f aca="false">P4</f>
        <v>no</v>
      </c>
    </row>
    <row r="16" customFormat="false" ht="14.4" hidden="false" customHeight="false" outlineLevel="0" collapsed="false">
      <c r="A16" s="24"/>
      <c r="B16" s="25"/>
      <c r="C16" s="26"/>
      <c r="D16" s="27"/>
      <c r="E16" s="28" t="s">
        <v>14</v>
      </c>
      <c r="F16" s="39" t="n">
        <f aca="false">INFO!$C$25</f>
        <v>0.182440136830103</v>
      </c>
      <c r="H16" s="32"/>
      <c r="L16" s="24"/>
      <c r="M16" s="25"/>
      <c r="N16" s="26"/>
      <c r="O16" s="27"/>
      <c r="P16" s="28" t="s">
        <v>14</v>
      </c>
      <c r="Q16" s="39" t="n">
        <f aca="false">INFO!$C$25</f>
        <v>0.182440136830103</v>
      </c>
      <c r="S16" s="32"/>
      <c r="W16" s="24"/>
      <c r="X16" s="25"/>
      <c r="Y16" s="26"/>
      <c r="Z16" s="27"/>
      <c r="AA16" s="28" t="s">
        <v>14</v>
      </c>
      <c r="AB16" s="39" t="n">
        <f aca="false">INFO!$C$25</f>
        <v>0.182440136830103</v>
      </c>
      <c r="AD16" s="32"/>
      <c r="AH16" s="24"/>
      <c r="AI16" s="66"/>
      <c r="AJ16" s="67"/>
      <c r="AK16" s="27"/>
      <c r="AL16" s="28" t="s">
        <v>14</v>
      </c>
      <c r="AM16" s="39" t="n">
        <f aca="false">INFO!$C$25</f>
        <v>0.182440136830103</v>
      </c>
      <c r="AO16" s="32"/>
      <c r="AS16" s="24"/>
      <c r="AT16" s="25"/>
      <c r="AU16" s="26"/>
      <c r="AV16" s="27"/>
      <c r="AW16" s="28" t="s">
        <v>14</v>
      </c>
      <c r="AX16" s="39" t="n">
        <f aca="false">INFO!$C$25</f>
        <v>0.182440136830103</v>
      </c>
      <c r="AZ16" s="32"/>
      <c r="BD16" s="24"/>
      <c r="BE16" s="25"/>
      <c r="BF16" s="26"/>
      <c r="BG16" s="27"/>
      <c r="BH16" s="28" t="s">
        <v>14</v>
      </c>
      <c r="BI16" s="39" t="n">
        <f aca="false">INFO!$C$25</f>
        <v>0.182440136830103</v>
      </c>
      <c r="BK16" s="32"/>
      <c r="BO16" s="24"/>
      <c r="BP16" s="25"/>
      <c r="BQ16" s="26"/>
      <c r="BR16" s="27"/>
      <c r="BS16" s="28" t="s">
        <v>14</v>
      </c>
      <c r="BT16" s="39" t="n">
        <f aca="false">INFO!$C$25</f>
        <v>0.182440136830103</v>
      </c>
      <c r="BV16" s="32"/>
      <c r="BZ16" s="17" t="s">
        <v>61</v>
      </c>
      <c r="CA16" s="18" t="n">
        <f aca="false">IF(M59=0%,0%,N65/SUM(N60:N67))</f>
        <v>0.0269735550173463</v>
      </c>
      <c r="CB16" s="17" t="str">
        <f aca="false">P64</f>
        <v>scaldabagno</v>
      </c>
      <c r="CC16" s="19" t="n">
        <f aca="false">Q64</f>
        <v>0</v>
      </c>
      <c r="CD16" s="17" t="str">
        <f aca="false">R62</f>
        <v>divano</v>
      </c>
      <c r="CE16" s="19" t="n">
        <f aca="false">S62</f>
        <v>0</v>
      </c>
      <c r="CF16" s="19"/>
      <c r="CG16" s="19"/>
      <c r="CH16" s="19" t="str">
        <f aca="false">Q4</f>
        <v>substrato</v>
      </c>
      <c r="CI16" s="19" t="str">
        <f aca="false">R4</f>
        <v>battistrada</v>
      </c>
    </row>
    <row r="17" customFormat="false" ht="14.4" hidden="false" customHeight="false" outlineLevel="0" collapsed="false">
      <c r="A17" s="24"/>
      <c r="B17" s="25"/>
      <c r="C17" s="26"/>
      <c r="D17" s="27"/>
      <c r="E17" s="28" t="s">
        <v>22</v>
      </c>
      <c r="F17" s="39" t="n">
        <f aca="false">INFO!$C$26</f>
        <v>0.122006841505131</v>
      </c>
      <c r="H17" s="32"/>
      <c r="L17" s="24"/>
      <c r="M17" s="25"/>
      <c r="N17" s="26"/>
      <c r="O17" s="27"/>
      <c r="P17" s="28" t="s">
        <v>22</v>
      </c>
      <c r="Q17" s="39" t="n">
        <f aca="false">INFO!$C$26</f>
        <v>0.122006841505131</v>
      </c>
      <c r="S17" s="32"/>
      <c r="W17" s="24"/>
      <c r="X17" s="25"/>
      <c r="Y17" s="26"/>
      <c r="Z17" s="27"/>
      <c r="AA17" s="28" t="s">
        <v>22</v>
      </c>
      <c r="AB17" s="39" t="n">
        <f aca="false">INFO!$C$26</f>
        <v>0.122006841505131</v>
      </c>
      <c r="AD17" s="32"/>
      <c r="AH17" s="24"/>
      <c r="AI17" s="66"/>
      <c r="AJ17" s="67"/>
      <c r="AK17" s="27"/>
      <c r="AL17" s="28" t="s">
        <v>22</v>
      </c>
      <c r="AM17" s="39" t="n">
        <f aca="false">INFO!$C$26</f>
        <v>0.122006841505131</v>
      </c>
      <c r="AO17" s="32"/>
      <c r="AS17" s="24"/>
      <c r="AT17" s="25"/>
      <c r="AU17" s="26"/>
      <c r="AV17" s="27"/>
      <c r="AW17" s="28" t="s">
        <v>22</v>
      </c>
      <c r="AX17" s="39" t="n">
        <f aca="false">INFO!$C$26</f>
        <v>0.122006841505131</v>
      </c>
      <c r="AZ17" s="32"/>
      <c r="BD17" s="24"/>
      <c r="BE17" s="25"/>
      <c r="BF17" s="26"/>
      <c r="BG17" s="27"/>
      <c r="BH17" s="28" t="s">
        <v>22</v>
      </c>
      <c r="BI17" s="39" t="n">
        <f aca="false">INFO!$C$26</f>
        <v>0.122006841505131</v>
      </c>
      <c r="BK17" s="32"/>
      <c r="BO17" s="24"/>
      <c r="BP17" s="25"/>
      <c r="BQ17" s="26"/>
      <c r="BR17" s="27"/>
      <c r="BS17" s="28" t="s">
        <v>22</v>
      </c>
      <c r="BT17" s="39" t="n">
        <f aca="false">INFO!$C$26</f>
        <v>0.122006841505131</v>
      </c>
      <c r="BV17" s="32"/>
      <c r="BZ17" s="17" t="s">
        <v>62</v>
      </c>
      <c r="CA17" s="18" t="n">
        <f aca="false">IF(M59=0%,0%,N66/SUM(N60:N67))</f>
        <v>0</v>
      </c>
      <c r="CB17" s="17" t="str">
        <f aca="false">P65</f>
        <v>mobile</v>
      </c>
      <c r="CC17" s="19" t="n">
        <f aca="false">Q65</f>
        <v>0</v>
      </c>
      <c r="CD17" s="17" t="str">
        <f aca="false">R63</f>
        <v>sanitari</v>
      </c>
      <c r="CE17" s="19" t="n">
        <f aca="false">S63</f>
        <v>1</v>
      </c>
      <c r="CF17" s="19"/>
      <c r="CG17" s="19"/>
      <c r="CH17" s="19" t="s">
        <v>63</v>
      </c>
      <c r="CI17" s="19" t="n">
        <f aca="false">M4</f>
        <v>0.4</v>
      </c>
    </row>
    <row r="18" customFormat="false" ht="15" hidden="false" customHeight="false" outlineLevel="0" collapsed="false">
      <c r="A18" s="24"/>
      <c r="B18" s="25"/>
      <c r="C18" s="26"/>
      <c r="D18" s="27"/>
      <c r="E18" s="28" t="s">
        <v>13</v>
      </c>
      <c r="F18" s="39" t="n">
        <f aca="false">INFO!$C$27</f>
        <v>0.0877993158494869</v>
      </c>
      <c r="H18" s="32"/>
      <c r="L18" s="24"/>
      <c r="M18" s="25"/>
      <c r="N18" s="26"/>
      <c r="O18" s="27"/>
      <c r="P18" s="28" t="s">
        <v>13</v>
      </c>
      <c r="Q18" s="39" t="n">
        <f aca="false">INFO!$C$27</f>
        <v>0.0877993158494869</v>
      </c>
      <c r="S18" s="32"/>
      <c r="W18" s="24"/>
      <c r="X18" s="25"/>
      <c r="Y18" s="26"/>
      <c r="Z18" s="27"/>
      <c r="AA18" s="28" t="s">
        <v>13</v>
      </c>
      <c r="AB18" s="39" t="n">
        <f aca="false">INFO!$C$27</f>
        <v>0.0877993158494869</v>
      </c>
      <c r="AD18" s="32"/>
      <c r="AH18" s="24"/>
      <c r="AI18" s="66"/>
      <c r="AJ18" s="67"/>
      <c r="AK18" s="27"/>
      <c r="AL18" s="28" t="s">
        <v>13</v>
      </c>
      <c r="AM18" s="39" t="n">
        <f aca="false">INFO!$C$27</f>
        <v>0.0877993158494869</v>
      </c>
      <c r="AO18" s="32"/>
      <c r="AS18" s="24"/>
      <c r="AT18" s="25"/>
      <c r="AU18" s="26"/>
      <c r="AV18" s="27"/>
      <c r="AW18" s="28" t="s">
        <v>13</v>
      </c>
      <c r="AX18" s="39" t="n">
        <f aca="false">INFO!$C$27</f>
        <v>0.0877993158494869</v>
      </c>
      <c r="AZ18" s="32"/>
      <c r="BD18" s="24"/>
      <c r="BE18" s="25"/>
      <c r="BF18" s="26"/>
      <c r="BG18" s="27"/>
      <c r="BH18" s="28" t="s">
        <v>13</v>
      </c>
      <c r="BI18" s="39" t="n">
        <f aca="false">INFO!$C$27</f>
        <v>0.0877993158494869</v>
      </c>
      <c r="BK18" s="32"/>
      <c r="BO18" s="24"/>
      <c r="BP18" s="25"/>
      <c r="BQ18" s="26"/>
      <c r="BR18" s="27"/>
      <c r="BS18" s="28" t="s">
        <v>13</v>
      </c>
      <c r="BT18" s="39" t="n">
        <f aca="false">INFO!$C$27</f>
        <v>0.0877993158494869</v>
      </c>
      <c r="BV18" s="32"/>
      <c r="BZ18" s="33" t="s">
        <v>65</v>
      </c>
      <c r="CA18" s="34" t="n">
        <f aca="false">IF(M59=0%,0%,N67/SUM(N60:N67))</f>
        <v>0.15</v>
      </c>
      <c r="CB18" s="33" t="str">
        <f aca="false">P66</f>
        <v>secchio</v>
      </c>
      <c r="CC18" s="35" t="n">
        <f aca="false">Q66</f>
        <v>0</v>
      </c>
      <c r="CD18" s="33" t="str">
        <f aca="false">R64</f>
        <v>tubi</v>
      </c>
      <c r="CE18" s="35" t="n">
        <f aca="false">S64</f>
        <v>0</v>
      </c>
      <c r="CF18" s="35"/>
      <c r="CG18" s="35"/>
      <c r="CH18" s="35" t="s">
        <v>56</v>
      </c>
      <c r="CI18" s="35" t="n">
        <f aca="false">S2</f>
        <v>15</v>
      </c>
      <c r="CJ18" s="37" t="n">
        <f aca="false">SUM(CA12:CA18)</f>
        <v>1</v>
      </c>
    </row>
    <row r="19" customFormat="false" ht="15" hidden="false" customHeight="false" outlineLevel="0" collapsed="false">
      <c r="A19" s="24"/>
      <c r="B19" s="25"/>
      <c r="C19" s="26"/>
      <c r="D19" s="40" t="s">
        <v>68</v>
      </c>
      <c r="E19" s="41" t="s">
        <v>22</v>
      </c>
      <c r="F19" s="39" t="n">
        <v>0.8</v>
      </c>
      <c r="H19" s="32" t="n">
        <v>12</v>
      </c>
      <c r="L19" s="24"/>
      <c r="M19" s="25"/>
      <c r="N19" s="26"/>
      <c r="O19" s="40" t="s">
        <v>68</v>
      </c>
      <c r="P19" s="41" t="s">
        <v>22</v>
      </c>
      <c r="Q19" s="39" t="n">
        <v>0.8</v>
      </c>
      <c r="S19" s="32" t="n">
        <v>12</v>
      </c>
      <c r="W19" s="24"/>
      <c r="X19" s="25"/>
      <c r="Y19" s="26"/>
      <c r="Z19" s="40" t="s">
        <v>68</v>
      </c>
      <c r="AA19" s="41" t="s">
        <v>22</v>
      </c>
      <c r="AB19" s="39" t="n">
        <v>0.8</v>
      </c>
      <c r="AD19" s="32" t="n">
        <v>12</v>
      </c>
      <c r="AH19" s="24"/>
      <c r="AI19" s="66"/>
      <c r="AJ19" s="67"/>
      <c r="AK19" s="40" t="s">
        <v>68</v>
      </c>
      <c r="AL19" s="41" t="s">
        <v>22</v>
      </c>
      <c r="AM19" s="39" t="n">
        <v>0.8</v>
      </c>
      <c r="AO19" s="32" t="n">
        <v>12</v>
      </c>
      <c r="AS19" s="24"/>
      <c r="AT19" s="25"/>
      <c r="AU19" s="26"/>
      <c r="AV19" s="40" t="s">
        <v>68</v>
      </c>
      <c r="AW19" s="41" t="s">
        <v>22</v>
      </c>
      <c r="AX19" s="39" t="n">
        <v>0.8</v>
      </c>
      <c r="AZ19" s="32" t="n">
        <v>12</v>
      </c>
      <c r="BD19" s="24"/>
      <c r="BE19" s="25"/>
      <c r="BF19" s="26"/>
      <c r="BG19" s="40" t="s">
        <v>68</v>
      </c>
      <c r="BH19" s="41" t="s">
        <v>22</v>
      </c>
      <c r="BI19" s="39" t="n">
        <v>0.8</v>
      </c>
      <c r="BK19" s="32" t="n">
        <v>12</v>
      </c>
      <c r="BO19" s="24"/>
      <c r="BP19" s="25"/>
      <c r="BQ19" s="26"/>
      <c r="BR19" s="40" t="s">
        <v>68</v>
      </c>
      <c r="BS19" s="41" t="s">
        <v>22</v>
      </c>
      <c r="BT19" s="39" t="n">
        <v>0.8</v>
      </c>
      <c r="BV19" s="32" t="n">
        <v>12</v>
      </c>
      <c r="BZ19" s="10" t="str">
        <f aca="false">W1</f>
        <v>SITO O147</v>
      </c>
      <c r="CA19" s="10"/>
      <c r="CB19" s="10"/>
      <c r="CC19" s="10"/>
      <c r="CD19" s="10"/>
      <c r="CE19" s="10"/>
      <c r="CF19" s="10"/>
      <c r="CG19" s="10"/>
      <c r="CH19" s="10"/>
      <c r="CI19" s="10"/>
    </row>
    <row r="20" customFormat="false" ht="14.4" hidden="false" customHeight="false" outlineLevel="0" collapsed="false">
      <c r="A20" s="24"/>
      <c r="B20" s="25"/>
      <c r="C20" s="26"/>
      <c r="D20" s="40"/>
      <c r="E20" s="41" t="s">
        <v>13</v>
      </c>
      <c r="F20" s="39" t="n">
        <v>0.2</v>
      </c>
      <c r="H20" s="32"/>
      <c r="L20" s="24"/>
      <c r="M20" s="25"/>
      <c r="N20" s="26"/>
      <c r="O20" s="40"/>
      <c r="P20" s="41" t="s">
        <v>13</v>
      </c>
      <c r="Q20" s="39" t="n">
        <v>0.2</v>
      </c>
      <c r="S20" s="32"/>
      <c r="W20" s="24"/>
      <c r="X20" s="25"/>
      <c r="Y20" s="26"/>
      <c r="Z20" s="40"/>
      <c r="AA20" s="41" t="s">
        <v>13</v>
      </c>
      <c r="AB20" s="39" t="n">
        <v>0.2</v>
      </c>
      <c r="AD20" s="32"/>
      <c r="AH20" s="24"/>
      <c r="AI20" s="66"/>
      <c r="AJ20" s="67"/>
      <c r="AK20" s="40"/>
      <c r="AL20" s="41" t="s">
        <v>13</v>
      </c>
      <c r="AM20" s="39" t="n">
        <v>0.2</v>
      </c>
      <c r="AO20" s="32"/>
      <c r="AS20" s="24"/>
      <c r="AT20" s="25"/>
      <c r="AU20" s="26"/>
      <c r="AV20" s="40"/>
      <c r="AW20" s="41" t="s">
        <v>13</v>
      </c>
      <c r="AX20" s="39" t="n">
        <v>0.2</v>
      </c>
      <c r="AZ20" s="32"/>
      <c r="BD20" s="24"/>
      <c r="BE20" s="25"/>
      <c r="BF20" s="26"/>
      <c r="BG20" s="40"/>
      <c r="BH20" s="41" t="s">
        <v>13</v>
      </c>
      <c r="BI20" s="39" t="n">
        <v>0.2</v>
      </c>
      <c r="BK20" s="32"/>
      <c r="BO20" s="24"/>
      <c r="BP20" s="25"/>
      <c r="BQ20" s="26"/>
      <c r="BR20" s="40"/>
      <c r="BS20" s="41" t="s">
        <v>13</v>
      </c>
      <c r="BT20" s="39" t="n">
        <v>0.2</v>
      </c>
      <c r="BV20" s="32"/>
      <c r="BZ20" s="11" t="s">
        <v>31</v>
      </c>
      <c r="CA20" s="11"/>
      <c r="CB20" s="11" t="s">
        <v>32</v>
      </c>
      <c r="CC20" s="11"/>
      <c r="CD20" s="11"/>
      <c r="CE20" s="11"/>
      <c r="CF20" s="11"/>
      <c r="CG20" s="11"/>
      <c r="CH20" s="11" t="s">
        <v>33</v>
      </c>
      <c r="CI20" s="11"/>
    </row>
    <row r="21" customFormat="false" ht="14.4" hidden="false" customHeight="true" outlineLevel="0" collapsed="false">
      <c r="A21" s="24"/>
      <c r="B21" s="45"/>
      <c r="C21" s="43"/>
      <c r="D21" s="27" t="s">
        <v>69</v>
      </c>
      <c r="E21" s="41" t="s">
        <v>60</v>
      </c>
      <c r="F21" s="39" t="n">
        <v>1</v>
      </c>
      <c r="G21" s="2" t="n">
        <v>550</v>
      </c>
      <c r="H21" s="44"/>
      <c r="L21" s="24"/>
      <c r="M21" s="45"/>
      <c r="N21" s="43"/>
      <c r="O21" s="27" t="s">
        <v>69</v>
      </c>
      <c r="P21" s="41" t="s">
        <v>60</v>
      </c>
      <c r="Q21" s="39" t="n">
        <v>1</v>
      </c>
      <c r="R21" s="2" t="n">
        <v>550</v>
      </c>
      <c r="S21" s="44"/>
      <c r="W21" s="24"/>
      <c r="X21" s="45"/>
      <c r="Y21" s="43"/>
      <c r="Z21" s="27" t="s">
        <v>69</v>
      </c>
      <c r="AA21" s="41" t="s">
        <v>60</v>
      </c>
      <c r="AB21" s="39" t="n">
        <v>1</v>
      </c>
      <c r="AC21" s="2" t="n">
        <v>550</v>
      </c>
      <c r="AD21" s="44"/>
      <c r="AH21" s="24"/>
      <c r="AI21" s="45" t="n">
        <v>0.85</v>
      </c>
      <c r="AJ21" s="4"/>
      <c r="AK21" s="27" t="s">
        <v>69</v>
      </c>
      <c r="AL21" s="41" t="s">
        <v>60</v>
      </c>
      <c r="AM21" s="39" t="n">
        <v>1</v>
      </c>
      <c r="AN21" s="2" t="n">
        <v>550</v>
      </c>
      <c r="AO21" s="44"/>
      <c r="AS21" s="24"/>
      <c r="AT21" s="45"/>
      <c r="AU21" s="43"/>
      <c r="AV21" s="27" t="s">
        <v>69</v>
      </c>
      <c r="AW21" s="41" t="s">
        <v>60</v>
      </c>
      <c r="AX21" s="39" t="n">
        <v>1</v>
      </c>
      <c r="AY21" s="2" t="n">
        <v>550</v>
      </c>
      <c r="AZ21" s="44"/>
      <c r="BD21" s="24"/>
      <c r="BE21" s="45"/>
      <c r="BF21" s="43"/>
      <c r="BG21" s="27" t="s">
        <v>69</v>
      </c>
      <c r="BH21" s="41" t="s">
        <v>60</v>
      </c>
      <c r="BI21" s="39" t="n">
        <v>1</v>
      </c>
      <c r="BJ21" s="2" t="n">
        <v>550</v>
      </c>
      <c r="BK21" s="44"/>
      <c r="BO21" s="24"/>
      <c r="BP21" s="45"/>
      <c r="BQ21" s="43"/>
      <c r="BR21" s="27" t="s">
        <v>69</v>
      </c>
      <c r="BS21" s="41" t="s">
        <v>60</v>
      </c>
      <c r="BT21" s="39" t="n">
        <v>1</v>
      </c>
      <c r="BU21" s="2" t="n">
        <v>550</v>
      </c>
      <c r="BV21" s="44"/>
      <c r="BZ21" s="12" t="s">
        <v>14</v>
      </c>
      <c r="CA21" s="13" t="n">
        <f aca="false">IF(X59=0%,0%,Y60/SUM(Y60:Y67))</f>
        <v>0.136931486450879</v>
      </c>
      <c r="CB21" s="12" t="str">
        <f aca="false">AA60</f>
        <v>lavatrice</v>
      </c>
      <c r="CC21" s="14" t="n">
        <f aca="false">AB60</f>
        <v>0</v>
      </c>
      <c r="CD21" s="12" t="str">
        <f aca="false">AA67</f>
        <v>sedie</v>
      </c>
      <c r="CE21" s="14" t="n">
        <f aca="false">AB67</f>
        <v>0</v>
      </c>
      <c r="CF21" s="12" t="str">
        <f aca="false">AC65</f>
        <v>guaina</v>
      </c>
      <c r="CG21" s="14" t="n">
        <f aca="false">AD65</f>
        <v>0</v>
      </c>
      <c r="CH21" s="14" t="s">
        <v>41</v>
      </c>
      <c r="CI21" s="38" t="n">
        <f aca="false">Y3</f>
        <v>0</v>
      </c>
    </row>
    <row r="22" customFormat="false" ht="14.4" hidden="false" customHeight="true" outlineLevel="0" collapsed="false">
      <c r="A22" s="24"/>
      <c r="B22" s="42"/>
      <c r="C22" s="43"/>
      <c r="D22" s="27"/>
      <c r="E22" s="41" t="s">
        <v>14</v>
      </c>
      <c r="F22" s="39" t="n">
        <v>1</v>
      </c>
      <c r="G22" s="47" t="n">
        <v>1400</v>
      </c>
      <c r="H22" s="44"/>
      <c r="L22" s="24"/>
      <c r="M22" s="42"/>
      <c r="N22" s="43"/>
      <c r="O22" s="27"/>
      <c r="P22" s="41" t="s">
        <v>14</v>
      </c>
      <c r="Q22" s="39" t="n">
        <v>1</v>
      </c>
      <c r="R22" s="47" t="n">
        <v>1400</v>
      </c>
      <c r="S22" s="44"/>
      <c r="W22" s="24"/>
      <c r="X22" s="42"/>
      <c r="Y22" s="43"/>
      <c r="Z22" s="27"/>
      <c r="AA22" s="41" t="s">
        <v>14</v>
      </c>
      <c r="AB22" s="39" t="n">
        <v>1</v>
      </c>
      <c r="AC22" s="47" t="n">
        <v>1400</v>
      </c>
      <c r="AD22" s="44"/>
      <c r="AH22" s="24"/>
      <c r="AJ22" s="44"/>
      <c r="AK22" s="27"/>
      <c r="AL22" s="41" t="s">
        <v>14</v>
      </c>
      <c r="AM22" s="39" t="n">
        <v>1</v>
      </c>
      <c r="AN22" s="47" t="n">
        <v>1400</v>
      </c>
      <c r="AO22" s="44"/>
      <c r="AS22" s="24"/>
      <c r="AT22" s="42"/>
      <c r="AU22" s="43"/>
      <c r="AV22" s="27"/>
      <c r="AW22" s="41" t="s">
        <v>14</v>
      </c>
      <c r="AX22" s="39" t="n">
        <v>1</v>
      </c>
      <c r="AY22" s="47" t="n">
        <v>1400</v>
      </c>
      <c r="AZ22" s="44"/>
      <c r="BD22" s="24"/>
      <c r="BE22" s="42"/>
      <c r="BF22" s="43"/>
      <c r="BG22" s="27"/>
      <c r="BH22" s="41" t="s">
        <v>14</v>
      </c>
      <c r="BI22" s="39" t="n">
        <v>1</v>
      </c>
      <c r="BJ22" s="47" t="n">
        <v>1400</v>
      </c>
      <c r="BK22" s="44"/>
      <c r="BO22" s="24"/>
      <c r="BP22" s="42"/>
      <c r="BQ22" s="43"/>
      <c r="BR22" s="27"/>
      <c r="BS22" s="41" t="s">
        <v>14</v>
      </c>
      <c r="BT22" s="39" t="n">
        <v>1</v>
      </c>
      <c r="BU22" s="47" t="n">
        <v>1400</v>
      </c>
      <c r="BV22" s="44"/>
      <c r="BZ22" s="17" t="s">
        <v>49</v>
      </c>
      <c r="CA22" s="18" t="n">
        <f aca="false">IF(X59=0%,0%,Y61/SUM(Y60:Y67))</f>
        <v>0.445324781165806</v>
      </c>
      <c r="CB22" s="17" t="str">
        <f aca="false">AA61</f>
        <v>frigorifero</v>
      </c>
      <c r="CC22" s="19" t="n">
        <f aca="false">AB61</f>
        <v>0</v>
      </c>
      <c r="CD22" s="17" t="str">
        <f aca="false">AA68</f>
        <v>materasso</v>
      </c>
      <c r="CE22" s="19" t="n">
        <f aca="false">AB68</f>
        <v>0</v>
      </c>
      <c r="CF22" s="17" t="str">
        <f aca="false">AC66</f>
        <v>lamiere</v>
      </c>
      <c r="CG22" s="19" t="n">
        <f aca="false">AD66</f>
        <v>0</v>
      </c>
      <c r="CH22" s="19" t="str">
        <f aca="false">Z2</f>
        <v>altezza cumulo</v>
      </c>
      <c r="CI22" s="19" t="n">
        <f aca="false">AA2</f>
        <v>10</v>
      </c>
    </row>
    <row r="23" customFormat="false" ht="14.4" hidden="false" customHeight="false" outlineLevel="0" collapsed="false">
      <c r="A23" s="24"/>
      <c r="B23" s="42"/>
      <c r="C23" s="43"/>
      <c r="D23" s="27"/>
      <c r="E23" s="41" t="s">
        <v>22</v>
      </c>
      <c r="F23" s="39" t="n">
        <v>1</v>
      </c>
      <c r="G23" s="47" t="n">
        <v>7500</v>
      </c>
      <c r="H23" s="44"/>
      <c r="L23" s="24"/>
      <c r="M23" s="8"/>
      <c r="O23" s="27"/>
      <c r="P23" s="41" t="s">
        <v>22</v>
      </c>
      <c r="Q23" s="39" t="n">
        <v>1</v>
      </c>
      <c r="R23" s="47" t="n">
        <v>7500</v>
      </c>
      <c r="S23" s="44"/>
      <c r="W23" s="24"/>
      <c r="X23" s="42"/>
      <c r="Y23" s="43"/>
      <c r="Z23" s="27"/>
      <c r="AA23" s="41" t="s">
        <v>22</v>
      </c>
      <c r="AB23" s="39" t="n">
        <v>1</v>
      </c>
      <c r="AC23" s="47" t="n">
        <v>7500</v>
      </c>
      <c r="AD23" s="44"/>
      <c r="AH23" s="24"/>
      <c r="AJ23" s="44"/>
      <c r="AK23" s="27"/>
      <c r="AL23" s="41" t="s">
        <v>22</v>
      </c>
      <c r="AM23" s="39" t="n">
        <v>1</v>
      </c>
      <c r="AN23" s="47" t="n">
        <v>7500</v>
      </c>
      <c r="AO23" s="44"/>
      <c r="AS23" s="24"/>
      <c r="AT23" s="42"/>
      <c r="AU23" s="43"/>
      <c r="AV23" s="27"/>
      <c r="AW23" s="41" t="s">
        <v>22</v>
      </c>
      <c r="AX23" s="39" t="n">
        <v>1</v>
      </c>
      <c r="AY23" s="47" t="n">
        <v>7500</v>
      </c>
      <c r="AZ23" s="44"/>
      <c r="BD23" s="24"/>
      <c r="BE23" s="42"/>
      <c r="BF23" s="43"/>
      <c r="BG23" s="27"/>
      <c r="BH23" s="41" t="s">
        <v>22</v>
      </c>
      <c r="BI23" s="39" t="n">
        <v>1</v>
      </c>
      <c r="BJ23" s="47" t="n">
        <v>7500</v>
      </c>
      <c r="BK23" s="44"/>
      <c r="BO23" s="24"/>
      <c r="BP23" s="42"/>
      <c r="BQ23" s="43"/>
      <c r="BR23" s="27"/>
      <c r="BS23" s="41" t="s">
        <v>22</v>
      </c>
      <c r="BT23" s="39" t="n">
        <v>1</v>
      </c>
      <c r="BU23" s="47" t="n">
        <v>7500</v>
      </c>
      <c r="BV23" s="44"/>
      <c r="BZ23" s="17" t="s">
        <v>57</v>
      </c>
      <c r="CA23" s="18" t="n">
        <f aca="false">IF(X59=0%,0%,(Y62+Y63)/SUM(Y60:Y67))</f>
        <v>0.114802491738338</v>
      </c>
      <c r="CB23" s="17" t="str">
        <f aca="false">AA62</f>
        <v>forno</v>
      </c>
      <c r="CC23" s="19" t="n">
        <f aca="false">AB62</f>
        <v>0</v>
      </c>
      <c r="CD23" s="17" t="str">
        <f aca="false">AC60</f>
        <v>brandina</v>
      </c>
      <c r="CE23" s="19" t="n">
        <f aca="false">AD60</f>
        <v>0</v>
      </c>
      <c r="CF23" s="17" t="str">
        <f aca="false">AC67</f>
        <v>buste</v>
      </c>
      <c r="CG23" s="19" t="n">
        <f aca="false">AD67</f>
        <v>1</v>
      </c>
      <c r="CH23" s="19" t="str">
        <f aca="false">Z3</f>
        <v>combustione</v>
      </c>
      <c r="CI23" s="19" t="str">
        <f aca="false">AA3</f>
        <v>no</v>
      </c>
    </row>
    <row r="24" customFormat="false" ht="14.4" hidden="false" customHeight="false" outlineLevel="0" collapsed="false">
      <c r="A24" s="24"/>
      <c r="B24" s="45"/>
      <c r="C24" s="4"/>
      <c r="D24" s="28" t="s">
        <v>70</v>
      </c>
      <c r="E24" s="41" t="s">
        <v>14</v>
      </c>
      <c r="F24" s="39" t="n">
        <v>1</v>
      </c>
      <c r="G24" s="47" t="n">
        <v>1400</v>
      </c>
      <c r="H24" s="44"/>
      <c r="L24" s="24"/>
      <c r="M24" s="45"/>
      <c r="N24" s="4"/>
      <c r="O24" s="28" t="s">
        <v>70</v>
      </c>
      <c r="P24" s="41" t="s">
        <v>14</v>
      </c>
      <c r="Q24" s="39" t="n">
        <v>1</v>
      </c>
      <c r="R24" s="47" t="n">
        <v>1400</v>
      </c>
      <c r="S24" s="44"/>
      <c r="W24" s="24"/>
      <c r="X24" s="45"/>
      <c r="Y24" s="4"/>
      <c r="Z24" s="28" t="s">
        <v>70</v>
      </c>
      <c r="AA24" s="41" t="s">
        <v>14</v>
      </c>
      <c r="AB24" s="39" t="n">
        <v>1</v>
      </c>
      <c r="AC24" s="47" t="n">
        <v>1400</v>
      </c>
      <c r="AD24" s="44"/>
      <c r="AH24" s="24"/>
      <c r="AJ24" s="44"/>
      <c r="AK24" s="28" t="s">
        <v>70</v>
      </c>
      <c r="AL24" s="41" t="s">
        <v>14</v>
      </c>
      <c r="AM24" s="39" t="n">
        <v>1</v>
      </c>
      <c r="AN24" s="47" t="n">
        <v>1400</v>
      </c>
      <c r="AO24" s="44"/>
      <c r="AS24" s="24"/>
      <c r="AT24" s="45"/>
      <c r="AU24" s="4"/>
      <c r="AV24" s="28" t="s">
        <v>70</v>
      </c>
      <c r="AW24" s="41" t="s">
        <v>14</v>
      </c>
      <c r="AX24" s="39" t="n">
        <v>1</v>
      </c>
      <c r="AY24" s="47" t="n">
        <v>1400</v>
      </c>
      <c r="AZ24" s="44"/>
      <c r="BD24" s="24"/>
      <c r="BE24" s="45"/>
      <c r="BF24" s="4"/>
      <c r="BG24" s="28" t="s">
        <v>70</v>
      </c>
      <c r="BH24" s="41" t="s">
        <v>14</v>
      </c>
      <c r="BI24" s="39" t="n">
        <v>1</v>
      </c>
      <c r="BJ24" s="47" t="n">
        <v>1400</v>
      </c>
      <c r="BK24" s="44"/>
      <c r="BO24" s="24"/>
      <c r="BP24" s="45"/>
      <c r="BQ24" s="4"/>
      <c r="BR24" s="28" t="s">
        <v>70</v>
      </c>
      <c r="BS24" s="41" t="s">
        <v>14</v>
      </c>
      <c r="BT24" s="39" t="n">
        <v>1</v>
      </c>
      <c r="BU24" s="47" t="n">
        <v>1400</v>
      </c>
      <c r="BV24" s="44"/>
      <c r="BZ24" s="17" t="s">
        <v>60</v>
      </c>
      <c r="CA24" s="37" t="n">
        <f aca="false">IF(X59=0%,0%,Y64/SUM(Y60:Y67))</f>
        <v>0.0101792454888613</v>
      </c>
      <c r="CB24" s="17" t="str">
        <f aca="false">AA63</f>
        <v>televisore</v>
      </c>
      <c r="CC24" s="19" t="n">
        <f aca="false">AB63</f>
        <v>1</v>
      </c>
      <c r="CD24" s="17" t="str">
        <f aca="false">AC61</f>
        <v>Scatoloni</v>
      </c>
      <c r="CE24" s="19" t="n">
        <f aca="false">AD61</f>
        <v>1</v>
      </c>
      <c r="CF24" s="19"/>
      <c r="CG24" s="19"/>
      <c r="CH24" s="19" t="str">
        <f aca="false">Z4</f>
        <v>bonifica</v>
      </c>
      <c r="CI24" s="19" t="str">
        <f aca="false">AA4</f>
        <v>no</v>
      </c>
    </row>
    <row r="25" customFormat="false" ht="14.4" hidden="false" customHeight="true" outlineLevel="0" collapsed="false">
      <c r="A25" s="24"/>
      <c r="B25" s="42"/>
      <c r="C25" s="43"/>
      <c r="D25" s="28" t="s">
        <v>71</v>
      </c>
      <c r="E25" s="41" t="s">
        <v>60</v>
      </c>
      <c r="F25" s="39" t="n">
        <v>1</v>
      </c>
      <c r="G25" s="47" t="n">
        <v>550</v>
      </c>
      <c r="H25" s="44"/>
      <c r="L25" s="24"/>
      <c r="M25" s="42"/>
      <c r="N25" s="43"/>
      <c r="O25" s="28" t="s">
        <v>71</v>
      </c>
      <c r="P25" s="41" t="s">
        <v>60</v>
      </c>
      <c r="Q25" s="39" t="n">
        <v>1</v>
      </c>
      <c r="R25" s="47" t="n">
        <v>550</v>
      </c>
      <c r="S25" s="44"/>
      <c r="W25" s="24"/>
      <c r="X25" s="42"/>
      <c r="Y25" s="43"/>
      <c r="Z25" s="28" t="s">
        <v>71</v>
      </c>
      <c r="AA25" s="41" t="s">
        <v>60</v>
      </c>
      <c r="AB25" s="39" t="n">
        <v>1</v>
      </c>
      <c r="AC25" s="47" t="n">
        <v>550</v>
      </c>
      <c r="AD25" s="44"/>
      <c r="AH25" s="24"/>
      <c r="AJ25" s="44"/>
      <c r="AK25" s="28" t="s">
        <v>71</v>
      </c>
      <c r="AL25" s="41" t="s">
        <v>60</v>
      </c>
      <c r="AM25" s="39" t="n">
        <v>1</v>
      </c>
      <c r="AN25" s="47" t="n">
        <v>550</v>
      </c>
      <c r="AO25" s="44"/>
      <c r="AS25" s="24"/>
      <c r="AT25" s="42"/>
      <c r="AU25" s="43"/>
      <c r="AV25" s="28" t="s">
        <v>71</v>
      </c>
      <c r="AW25" s="41" t="s">
        <v>60</v>
      </c>
      <c r="AX25" s="39" t="n">
        <v>1</v>
      </c>
      <c r="AY25" s="47" t="n">
        <v>550</v>
      </c>
      <c r="AZ25" s="44"/>
      <c r="BD25" s="24"/>
      <c r="BE25" s="42"/>
      <c r="BF25" s="43"/>
      <c r="BG25" s="28" t="s">
        <v>71</v>
      </c>
      <c r="BH25" s="41" t="s">
        <v>60</v>
      </c>
      <c r="BI25" s="39" t="n">
        <v>1</v>
      </c>
      <c r="BJ25" s="47" t="n">
        <v>550</v>
      </c>
      <c r="BK25" s="44"/>
      <c r="BO25" s="24"/>
      <c r="BP25" s="42"/>
      <c r="BQ25" s="43"/>
      <c r="BR25" s="28" t="s">
        <v>71</v>
      </c>
      <c r="BS25" s="41" t="s">
        <v>60</v>
      </c>
      <c r="BT25" s="39" t="n">
        <v>1</v>
      </c>
      <c r="BU25" s="47" t="n">
        <v>550</v>
      </c>
      <c r="BV25" s="44"/>
      <c r="BZ25" s="17" t="s">
        <v>61</v>
      </c>
      <c r="CA25" s="18" t="n">
        <f aca="false">IF(X59=0%,0%,Y65/SUM(Y60:Y67))</f>
        <v>0.292761995156117</v>
      </c>
      <c r="CB25" s="17" t="str">
        <f aca="false">AA64</f>
        <v>scaldabagno</v>
      </c>
      <c r="CC25" s="19" t="n">
        <f aca="false">AB64</f>
        <v>0</v>
      </c>
      <c r="CD25" s="17" t="str">
        <f aca="false">AC62</f>
        <v>divano</v>
      </c>
      <c r="CE25" s="19" t="n">
        <f aca="false">AD62</f>
        <v>0</v>
      </c>
      <c r="CF25" s="19"/>
      <c r="CG25" s="19"/>
      <c r="CH25" s="19" t="str">
        <f aca="false">AB4</f>
        <v>substrato</v>
      </c>
      <c r="CI25" s="19" t="str">
        <f aca="false">AC4</f>
        <v>battistrada</v>
      </c>
    </row>
    <row r="26" customFormat="false" ht="14.4" hidden="false" customHeight="false" outlineLevel="0" collapsed="false">
      <c r="A26" s="24"/>
      <c r="B26" s="42"/>
      <c r="C26" s="43"/>
      <c r="D26" s="28" t="s">
        <v>72</v>
      </c>
      <c r="E26" s="41" t="s">
        <v>62</v>
      </c>
      <c r="F26" s="39" t="n">
        <v>1</v>
      </c>
      <c r="H26" s="44" t="n">
        <v>20</v>
      </c>
      <c r="L26" s="24"/>
      <c r="M26" s="42"/>
      <c r="N26" s="43"/>
      <c r="O26" s="28" t="s">
        <v>72</v>
      </c>
      <c r="P26" s="41" t="s">
        <v>62</v>
      </c>
      <c r="Q26" s="39" t="n">
        <v>1</v>
      </c>
      <c r="S26" s="44" t="n">
        <v>20</v>
      </c>
      <c r="W26" s="24"/>
      <c r="X26" s="42"/>
      <c r="Y26" s="43"/>
      <c r="Z26" s="28" t="s">
        <v>72</v>
      </c>
      <c r="AA26" s="41" t="s">
        <v>62</v>
      </c>
      <c r="AB26" s="39" t="n">
        <v>1</v>
      </c>
      <c r="AD26" s="44" t="n">
        <v>20</v>
      </c>
      <c r="AH26" s="24"/>
      <c r="AJ26" s="44"/>
      <c r="AK26" s="28" t="s">
        <v>72</v>
      </c>
      <c r="AL26" s="41" t="s">
        <v>62</v>
      </c>
      <c r="AM26" s="39" t="n">
        <v>1</v>
      </c>
      <c r="AO26" s="44" t="n">
        <v>20</v>
      </c>
      <c r="AS26" s="24"/>
      <c r="AT26" s="42"/>
      <c r="AU26" s="43"/>
      <c r="AV26" s="28" t="s">
        <v>72</v>
      </c>
      <c r="AW26" s="41" t="s">
        <v>62</v>
      </c>
      <c r="AX26" s="39" t="n">
        <v>1</v>
      </c>
      <c r="AZ26" s="44" t="n">
        <v>20</v>
      </c>
      <c r="BD26" s="24"/>
      <c r="BE26" s="42"/>
      <c r="BF26" s="43"/>
      <c r="BG26" s="28" t="s">
        <v>72</v>
      </c>
      <c r="BH26" s="41" t="s">
        <v>62</v>
      </c>
      <c r="BI26" s="39" t="n">
        <v>1</v>
      </c>
      <c r="BK26" s="44" t="n">
        <v>20</v>
      </c>
      <c r="BO26" s="24"/>
      <c r="BP26" s="42"/>
      <c r="BQ26" s="43"/>
      <c r="BR26" s="28" t="s">
        <v>72</v>
      </c>
      <c r="BS26" s="41" t="s">
        <v>62</v>
      </c>
      <c r="BT26" s="39" t="n">
        <v>1</v>
      </c>
      <c r="BV26" s="44" t="n">
        <v>20</v>
      </c>
      <c r="BZ26" s="17" t="s">
        <v>62</v>
      </c>
      <c r="CA26" s="18" t="n">
        <f aca="false">IF(X59=0%,0%,Y66/SUM(Y60:Y67))</f>
        <v>0</v>
      </c>
      <c r="CB26" s="17" t="str">
        <f aca="false">AA65</f>
        <v>mobile</v>
      </c>
      <c r="CC26" s="19" t="n">
        <f aca="false">AB65</f>
        <v>0</v>
      </c>
      <c r="CD26" s="17" t="str">
        <f aca="false">AC63</f>
        <v>sanitari</v>
      </c>
      <c r="CE26" s="19" t="n">
        <f aca="false">AD63</f>
        <v>0</v>
      </c>
      <c r="CF26" s="19"/>
      <c r="CG26" s="19"/>
      <c r="CH26" s="19" t="s">
        <v>63</v>
      </c>
      <c r="CI26" s="19" t="n">
        <f aca="false">X4</f>
        <v>0.1</v>
      </c>
    </row>
    <row r="27" customFormat="false" ht="15" hidden="false" customHeight="false" outlineLevel="0" collapsed="false">
      <c r="A27" s="24"/>
      <c r="B27" s="42"/>
      <c r="C27" s="43"/>
      <c r="D27" s="28" t="s">
        <v>73</v>
      </c>
      <c r="E27" s="41" t="s">
        <v>22</v>
      </c>
      <c r="F27" s="39" t="n">
        <v>1</v>
      </c>
      <c r="H27" s="44"/>
      <c r="L27" s="24"/>
      <c r="M27" s="42"/>
      <c r="N27" s="43"/>
      <c r="O27" s="28" t="s">
        <v>73</v>
      </c>
      <c r="P27" s="41" t="s">
        <v>22</v>
      </c>
      <c r="Q27" s="39" t="n">
        <v>1</v>
      </c>
      <c r="S27" s="44"/>
      <c r="W27" s="24"/>
      <c r="X27" s="42"/>
      <c r="Y27" s="43"/>
      <c r="Z27" s="28" t="s">
        <v>73</v>
      </c>
      <c r="AA27" s="41" t="s">
        <v>22</v>
      </c>
      <c r="AB27" s="39" t="n">
        <v>1</v>
      </c>
      <c r="AD27" s="44"/>
      <c r="AH27" s="24"/>
      <c r="AJ27" s="44"/>
      <c r="AK27" s="28" t="s">
        <v>73</v>
      </c>
      <c r="AL27" s="41" t="s">
        <v>22</v>
      </c>
      <c r="AM27" s="39" t="n">
        <v>1</v>
      </c>
      <c r="AO27" s="44"/>
      <c r="AS27" s="24"/>
      <c r="AT27" s="42"/>
      <c r="AU27" s="43"/>
      <c r="AV27" s="28" t="s">
        <v>73</v>
      </c>
      <c r="AW27" s="41" t="s">
        <v>22</v>
      </c>
      <c r="AX27" s="39" t="n">
        <v>1</v>
      </c>
      <c r="AZ27" s="44"/>
      <c r="BD27" s="24"/>
      <c r="BE27" s="42"/>
      <c r="BF27" s="43"/>
      <c r="BG27" s="28" t="s">
        <v>73</v>
      </c>
      <c r="BH27" s="41" t="s">
        <v>22</v>
      </c>
      <c r="BI27" s="39" t="n">
        <v>1</v>
      </c>
      <c r="BK27" s="44"/>
      <c r="BO27" s="24"/>
      <c r="BP27" s="42"/>
      <c r="BQ27" s="43"/>
      <c r="BR27" s="28" t="s">
        <v>73</v>
      </c>
      <c r="BS27" s="41" t="s">
        <v>22</v>
      </c>
      <c r="BT27" s="39" t="n">
        <v>1</v>
      </c>
      <c r="BV27" s="44"/>
      <c r="BZ27" s="17" t="s">
        <v>65</v>
      </c>
      <c r="CA27" s="18" t="n">
        <f aca="false">IF(X59=0%,0%,Y67/SUM(Y60:Y67))</f>
        <v>0</v>
      </c>
      <c r="CB27" s="17" t="str">
        <f aca="false">AA66</f>
        <v>secchio</v>
      </c>
      <c r="CC27" s="19" t="n">
        <f aca="false">AB66</f>
        <v>0</v>
      </c>
      <c r="CD27" s="17" t="str">
        <f aca="false">AC64</f>
        <v>tubi</v>
      </c>
      <c r="CE27" s="19" t="n">
        <f aca="false">AD64</f>
        <v>0</v>
      </c>
      <c r="CF27" s="19"/>
      <c r="CG27" s="19"/>
      <c r="CH27" s="35" t="s">
        <v>56</v>
      </c>
      <c r="CI27" s="35" t="n">
        <f aca="false">AD2</f>
        <v>12</v>
      </c>
      <c r="CJ27" s="37" t="n">
        <f aca="false">SUM(CA21:CA27)</f>
        <v>1</v>
      </c>
    </row>
    <row r="28" customFormat="false" ht="14.4" hidden="false" customHeight="true" outlineLevel="0" collapsed="false">
      <c r="A28" s="24"/>
      <c r="B28" s="25"/>
      <c r="C28" s="26"/>
      <c r="D28" s="27" t="s">
        <v>74</v>
      </c>
      <c r="E28" s="41" t="s">
        <v>62</v>
      </c>
      <c r="F28" s="39" t="n">
        <v>0.8</v>
      </c>
      <c r="H28" s="32" t="n">
        <v>50</v>
      </c>
      <c r="L28" s="24"/>
      <c r="M28" s="25"/>
      <c r="N28" s="26"/>
      <c r="O28" s="27" t="s">
        <v>74</v>
      </c>
      <c r="P28" s="41" t="s">
        <v>62</v>
      </c>
      <c r="Q28" s="39" t="n">
        <v>0.8</v>
      </c>
      <c r="S28" s="32" t="n">
        <v>50</v>
      </c>
      <c r="W28" s="24"/>
      <c r="X28" s="25"/>
      <c r="Y28" s="26"/>
      <c r="Z28" s="27" t="s">
        <v>74</v>
      </c>
      <c r="AA28" s="41" t="s">
        <v>62</v>
      </c>
      <c r="AB28" s="39" t="n">
        <v>0.8</v>
      </c>
      <c r="AD28" s="32" t="n">
        <v>50</v>
      </c>
      <c r="AH28" s="24"/>
      <c r="AJ28" s="44"/>
      <c r="AK28" s="27" t="s">
        <v>74</v>
      </c>
      <c r="AL28" s="41" t="s">
        <v>62</v>
      </c>
      <c r="AM28" s="39" t="n">
        <v>0.8</v>
      </c>
      <c r="AO28" s="32" t="n">
        <v>50</v>
      </c>
      <c r="AS28" s="24"/>
      <c r="AT28" s="25"/>
      <c r="AU28" s="26"/>
      <c r="AV28" s="27" t="s">
        <v>74</v>
      </c>
      <c r="AW28" s="41" t="s">
        <v>62</v>
      </c>
      <c r="AX28" s="39" t="n">
        <v>0.8</v>
      </c>
      <c r="AZ28" s="32" t="n">
        <v>50</v>
      </c>
      <c r="BD28" s="24"/>
      <c r="BE28" s="25"/>
      <c r="BF28" s="26"/>
      <c r="BG28" s="27" t="s">
        <v>74</v>
      </c>
      <c r="BH28" s="41" t="s">
        <v>62</v>
      </c>
      <c r="BI28" s="39" t="n">
        <v>0.8</v>
      </c>
      <c r="BK28" s="32" t="n">
        <v>50</v>
      </c>
      <c r="BO28" s="24"/>
      <c r="BP28" s="25"/>
      <c r="BQ28" s="26"/>
      <c r="BR28" s="27" t="s">
        <v>74</v>
      </c>
      <c r="BS28" s="41" t="s">
        <v>62</v>
      </c>
      <c r="BT28" s="39" t="n">
        <v>0.8</v>
      </c>
      <c r="BV28" s="32" t="n">
        <v>50</v>
      </c>
      <c r="BZ28" s="10" t="str">
        <f aca="false">AH1</f>
        <v>SITO O148</v>
      </c>
      <c r="CA28" s="10"/>
      <c r="CB28" s="10"/>
      <c r="CC28" s="10"/>
      <c r="CD28" s="10"/>
      <c r="CE28" s="10"/>
      <c r="CF28" s="10"/>
      <c r="CG28" s="10"/>
      <c r="CH28" s="10"/>
      <c r="CI28" s="10"/>
    </row>
    <row r="29" customFormat="false" ht="14.4" hidden="false" customHeight="true" outlineLevel="0" collapsed="false">
      <c r="A29" s="24"/>
      <c r="B29" s="25"/>
      <c r="C29" s="26"/>
      <c r="D29" s="27"/>
      <c r="E29" s="41" t="s">
        <v>60</v>
      </c>
      <c r="F29" s="39" t="n">
        <v>0.2</v>
      </c>
      <c r="H29" s="32"/>
      <c r="L29" s="24"/>
      <c r="M29" s="25"/>
      <c r="N29" s="26"/>
      <c r="O29" s="27"/>
      <c r="P29" s="41" t="s">
        <v>60</v>
      </c>
      <c r="Q29" s="39" t="n">
        <v>0.2</v>
      </c>
      <c r="S29" s="32"/>
      <c r="W29" s="24"/>
      <c r="X29" s="25"/>
      <c r="Y29" s="26"/>
      <c r="Z29" s="27"/>
      <c r="AA29" s="41" t="s">
        <v>60</v>
      </c>
      <c r="AB29" s="39" t="n">
        <v>0.2</v>
      </c>
      <c r="AD29" s="32"/>
      <c r="AH29" s="24"/>
      <c r="AJ29" s="44"/>
      <c r="AK29" s="27"/>
      <c r="AL29" s="41" t="s">
        <v>60</v>
      </c>
      <c r="AM29" s="39" t="n">
        <v>0.2</v>
      </c>
      <c r="AO29" s="32"/>
      <c r="AS29" s="24"/>
      <c r="AT29" s="25"/>
      <c r="AU29" s="26"/>
      <c r="AV29" s="27"/>
      <c r="AW29" s="41" t="s">
        <v>60</v>
      </c>
      <c r="AX29" s="39" t="n">
        <v>0.2</v>
      </c>
      <c r="AZ29" s="32"/>
      <c r="BD29" s="24"/>
      <c r="BE29" s="25"/>
      <c r="BF29" s="26"/>
      <c r="BG29" s="27"/>
      <c r="BH29" s="41" t="s">
        <v>60</v>
      </c>
      <c r="BI29" s="39" t="n">
        <v>0.2</v>
      </c>
      <c r="BK29" s="32"/>
      <c r="BO29" s="24"/>
      <c r="BP29" s="25"/>
      <c r="BQ29" s="26"/>
      <c r="BR29" s="27"/>
      <c r="BS29" s="41" t="s">
        <v>60</v>
      </c>
      <c r="BT29" s="39" t="n">
        <v>0.2</v>
      </c>
      <c r="BV29" s="32"/>
      <c r="BZ29" s="11" t="s">
        <v>31</v>
      </c>
      <c r="CA29" s="11"/>
      <c r="CB29" s="11" t="s">
        <v>32</v>
      </c>
      <c r="CC29" s="11"/>
      <c r="CD29" s="11"/>
      <c r="CE29" s="11"/>
      <c r="CF29" s="11"/>
      <c r="CG29" s="11"/>
      <c r="CH29" s="11" t="s">
        <v>33</v>
      </c>
      <c r="CI29" s="11"/>
    </row>
    <row r="30" customFormat="false" ht="14.4" hidden="false" customHeight="false" outlineLevel="0" collapsed="false">
      <c r="A30" s="21" t="s">
        <v>75</v>
      </c>
      <c r="B30" s="51"/>
      <c r="C30" s="4"/>
      <c r="D30" s="41" t="s">
        <v>76</v>
      </c>
      <c r="E30" s="20" t="s">
        <v>61</v>
      </c>
      <c r="F30" s="39" t="n">
        <v>1</v>
      </c>
      <c r="G30" s="47" t="n">
        <v>1000</v>
      </c>
      <c r="H30" s="44"/>
      <c r="L30" s="21" t="s">
        <v>75</v>
      </c>
      <c r="M30" s="51"/>
      <c r="N30" s="4"/>
      <c r="O30" s="41" t="s">
        <v>76</v>
      </c>
      <c r="P30" s="20" t="s">
        <v>61</v>
      </c>
      <c r="Q30" s="39" t="n">
        <v>1</v>
      </c>
      <c r="R30" s="47" t="n">
        <v>1000</v>
      </c>
      <c r="S30" s="44"/>
      <c r="W30" s="21" t="s">
        <v>75</v>
      </c>
      <c r="X30" s="45" t="n">
        <v>0.01</v>
      </c>
      <c r="Y30" s="4" t="n">
        <v>1</v>
      </c>
      <c r="Z30" s="41" t="s">
        <v>76</v>
      </c>
      <c r="AA30" s="20" t="s">
        <v>61</v>
      </c>
      <c r="AB30" s="39" t="n">
        <v>1</v>
      </c>
      <c r="AC30" s="47" t="n">
        <v>1000</v>
      </c>
      <c r="AD30" s="44"/>
      <c r="AH30" s="21" t="s">
        <v>75</v>
      </c>
      <c r="AJ30" s="44"/>
      <c r="AK30" s="41" t="s">
        <v>76</v>
      </c>
      <c r="AL30" s="20" t="s">
        <v>61</v>
      </c>
      <c r="AM30" s="39" t="n">
        <v>1</v>
      </c>
      <c r="AN30" s="47" t="n">
        <v>1000</v>
      </c>
      <c r="AO30" s="44"/>
      <c r="AS30" s="21" t="s">
        <v>75</v>
      </c>
      <c r="AT30" s="51"/>
      <c r="AU30" s="4"/>
      <c r="AV30" s="41" t="s">
        <v>76</v>
      </c>
      <c r="AW30" s="20" t="s">
        <v>61</v>
      </c>
      <c r="AX30" s="39" t="n">
        <v>1</v>
      </c>
      <c r="AY30" s="47" t="n">
        <v>1000</v>
      </c>
      <c r="AZ30" s="44"/>
      <c r="BD30" s="21" t="s">
        <v>75</v>
      </c>
      <c r="BE30" s="51"/>
      <c r="BF30" s="4"/>
      <c r="BG30" s="41" t="s">
        <v>76</v>
      </c>
      <c r="BH30" s="20" t="s">
        <v>61</v>
      </c>
      <c r="BI30" s="39" t="n">
        <v>1</v>
      </c>
      <c r="BJ30" s="47" t="n">
        <v>1000</v>
      </c>
      <c r="BK30" s="44"/>
      <c r="BO30" s="21" t="s">
        <v>75</v>
      </c>
      <c r="BP30" s="51"/>
      <c r="BQ30" s="4"/>
      <c r="BR30" s="41" t="s">
        <v>76</v>
      </c>
      <c r="BS30" s="20" t="s">
        <v>61</v>
      </c>
      <c r="BT30" s="39" t="n">
        <v>1</v>
      </c>
      <c r="BU30" s="47" t="n">
        <v>1000</v>
      </c>
      <c r="BV30" s="44"/>
      <c r="BZ30" s="12" t="s">
        <v>14</v>
      </c>
      <c r="CA30" s="13" t="n">
        <f aca="false">IF(AI59=0%,0%,AJ60/SUM(AJ60:AJ67))</f>
        <v>0.15</v>
      </c>
      <c r="CB30" s="12" t="str">
        <f aca="false">AL60</f>
        <v>lavatrice</v>
      </c>
      <c r="CC30" s="14" t="n">
        <f aca="false">AM60</f>
        <v>0</v>
      </c>
      <c r="CD30" s="12" t="str">
        <f aca="false">AL67</f>
        <v>sedie</v>
      </c>
      <c r="CE30" s="14" t="n">
        <f aca="false">AM67</f>
        <v>0</v>
      </c>
      <c r="CF30" s="12" t="str">
        <f aca="false">AN65</f>
        <v>guaina</v>
      </c>
      <c r="CG30" s="14" t="n">
        <f aca="false">AO65</f>
        <v>0</v>
      </c>
      <c r="CH30" s="14" t="s">
        <v>41</v>
      </c>
      <c r="CI30" s="38" t="n">
        <f aca="false">AJ3</f>
        <v>0</v>
      </c>
    </row>
    <row r="31" customFormat="false" ht="14.4" hidden="false" customHeight="true" outlineLevel="0" collapsed="false">
      <c r="A31" s="24" t="s">
        <v>77</v>
      </c>
      <c r="B31" s="45"/>
      <c r="C31" s="4"/>
      <c r="D31" s="41" t="s">
        <v>14</v>
      </c>
      <c r="E31" s="28"/>
      <c r="F31" s="39" t="n">
        <v>1</v>
      </c>
      <c r="G31" s="47" t="n">
        <v>900</v>
      </c>
      <c r="H31" s="44"/>
      <c r="L31" s="24" t="s">
        <v>77</v>
      </c>
      <c r="M31" s="8" t="n">
        <v>0.4</v>
      </c>
      <c r="N31" s="2" t="n">
        <v>3</v>
      </c>
      <c r="O31" s="41" t="s">
        <v>14</v>
      </c>
      <c r="P31" s="28"/>
      <c r="Q31" s="39" t="n">
        <v>1</v>
      </c>
      <c r="R31" s="47" t="n">
        <v>900</v>
      </c>
      <c r="S31" s="44"/>
      <c r="W31" s="24" t="s">
        <v>77</v>
      </c>
      <c r="X31" s="45"/>
      <c r="Y31" s="4"/>
      <c r="Z31" s="41" t="s">
        <v>14</v>
      </c>
      <c r="AA31" s="28"/>
      <c r="AB31" s="39" t="n">
        <v>1</v>
      </c>
      <c r="AC31" s="47" t="n">
        <v>900</v>
      </c>
      <c r="AD31" s="44"/>
      <c r="AH31" s="24" t="s">
        <v>77</v>
      </c>
      <c r="AI31" s="45" t="n">
        <v>0.15</v>
      </c>
      <c r="AJ31" s="4"/>
      <c r="AK31" s="41" t="s">
        <v>14</v>
      </c>
      <c r="AL31" s="28"/>
      <c r="AM31" s="39" t="n">
        <v>1</v>
      </c>
      <c r="AN31" s="47" t="n">
        <v>900</v>
      </c>
      <c r="AO31" s="44"/>
      <c r="AS31" s="24" t="s">
        <v>77</v>
      </c>
      <c r="AT31" s="45"/>
      <c r="AU31" s="4"/>
      <c r="AV31" s="41" t="s">
        <v>14</v>
      </c>
      <c r="AW31" s="28"/>
      <c r="AX31" s="39" t="n">
        <v>1</v>
      </c>
      <c r="AY31" s="47" t="n">
        <v>900</v>
      </c>
      <c r="AZ31" s="44"/>
      <c r="BD31" s="24" t="s">
        <v>77</v>
      </c>
      <c r="BE31" s="45"/>
      <c r="BF31" s="4"/>
      <c r="BG31" s="41" t="s">
        <v>14</v>
      </c>
      <c r="BH31" s="28"/>
      <c r="BI31" s="39" t="n">
        <v>1</v>
      </c>
      <c r="BJ31" s="47" t="n">
        <v>900</v>
      </c>
      <c r="BK31" s="44"/>
      <c r="BO31" s="24" t="s">
        <v>77</v>
      </c>
      <c r="BP31" s="45" t="n">
        <v>0.1</v>
      </c>
      <c r="BQ31" s="4"/>
      <c r="BR31" s="41" t="s">
        <v>14</v>
      </c>
      <c r="BS31" s="28"/>
      <c r="BT31" s="39" t="n">
        <v>1</v>
      </c>
      <c r="BU31" s="47" t="n">
        <v>900</v>
      </c>
      <c r="BV31" s="44"/>
      <c r="BZ31" s="17" t="s">
        <v>49</v>
      </c>
      <c r="CA31" s="18" t="n">
        <f aca="false">IF(AI59=0%,0%,AJ61/SUM(AJ60:AJ67))</f>
        <v>0</v>
      </c>
      <c r="CB31" s="17" t="str">
        <f aca="false">AL61</f>
        <v>frigorifero</v>
      </c>
      <c r="CC31" s="19" t="n">
        <f aca="false">AM61</f>
        <v>0</v>
      </c>
      <c r="CD31" s="17" t="str">
        <f aca="false">AL68</f>
        <v>materasso</v>
      </c>
      <c r="CE31" s="19" t="n">
        <f aca="false">AM68</f>
        <v>0</v>
      </c>
      <c r="CF31" s="17" t="str">
        <f aca="false">AN66</f>
        <v>lamiere</v>
      </c>
      <c r="CG31" s="19" t="n">
        <f aca="false">AO66</f>
        <v>0</v>
      </c>
      <c r="CH31" s="19" t="str">
        <f aca="false">AK2</f>
        <v>altezza cumulo</v>
      </c>
      <c r="CI31" s="19" t="n">
        <f aca="false">AL2</f>
        <v>20</v>
      </c>
    </row>
    <row r="32" customFormat="false" ht="14.4" hidden="false" customHeight="true" outlineLevel="0" collapsed="false">
      <c r="A32" s="24"/>
      <c r="B32" s="42"/>
      <c r="C32" s="43"/>
      <c r="D32" s="41" t="s">
        <v>49</v>
      </c>
      <c r="E32" s="28"/>
      <c r="F32" s="39" t="n">
        <v>1</v>
      </c>
      <c r="G32" s="47" t="n">
        <v>2600</v>
      </c>
      <c r="H32" s="44"/>
      <c r="L32" s="24"/>
      <c r="M32" s="42"/>
      <c r="N32" s="43"/>
      <c r="O32" s="41" t="s">
        <v>49</v>
      </c>
      <c r="P32" s="28"/>
      <c r="Q32" s="39" t="n">
        <v>1</v>
      </c>
      <c r="R32" s="47" t="n">
        <v>2600</v>
      </c>
      <c r="S32" s="44"/>
      <c r="W32" s="24"/>
      <c r="X32" s="42"/>
      <c r="Y32" s="43"/>
      <c r="Z32" s="41" t="s">
        <v>49</v>
      </c>
      <c r="AA32" s="28"/>
      <c r="AB32" s="39" t="n">
        <v>1</v>
      </c>
      <c r="AC32" s="47" t="n">
        <v>2600</v>
      </c>
      <c r="AD32" s="44"/>
      <c r="AH32" s="24"/>
      <c r="AI32" s="42"/>
      <c r="AJ32" s="43"/>
      <c r="AK32" s="41" t="s">
        <v>49</v>
      </c>
      <c r="AL32" s="28"/>
      <c r="AM32" s="39" t="n">
        <v>1</v>
      </c>
      <c r="AN32" s="47" t="n">
        <v>2600</v>
      </c>
      <c r="AO32" s="44"/>
      <c r="AS32" s="24"/>
      <c r="AT32" s="42"/>
      <c r="AU32" s="43"/>
      <c r="AV32" s="41" t="s">
        <v>49</v>
      </c>
      <c r="AW32" s="28"/>
      <c r="AX32" s="39" t="n">
        <v>1</v>
      </c>
      <c r="AY32" s="47" t="n">
        <v>2600</v>
      </c>
      <c r="AZ32" s="44"/>
      <c r="BD32" s="24"/>
      <c r="BE32" s="42"/>
      <c r="BF32" s="43"/>
      <c r="BG32" s="41" t="s">
        <v>49</v>
      </c>
      <c r="BH32" s="28"/>
      <c r="BI32" s="39" t="n">
        <v>1</v>
      </c>
      <c r="BJ32" s="47" t="n">
        <v>2600</v>
      </c>
      <c r="BK32" s="44"/>
      <c r="BO32" s="24"/>
      <c r="BQ32" s="44"/>
      <c r="BR32" s="41" t="s">
        <v>49</v>
      </c>
      <c r="BS32" s="28"/>
      <c r="BT32" s="39" t="n">
        <v>1</v>
      </c>
      <c r="BU32" s="47" t="n">
        <v>2600</v>
      </c>
      <c r="BV32" s="44"/>
      <c r="BZ32" s="17" t="s">
        <v>57</v>
      </c>
      <c r="CA32" s="18" t="n">
        <f aca="false">IF(AI59=0%,0%,(AJ62+AJ63)/SUM(AJ60:AJ67))</f>
        <v>0</v>
      </c>
      <c r="CB32" s="17" t="str">
        <f aca="false">AL62</f>
        <v>forno</v>
      </c>
      <c r="CC32" s="19" t="n">
        <f aca="false">AM62</f>
        <v>0</v>
      </c>
      <c r="CD32" s="17" t="str">
        <f aca="false">AN60</f>
        <v>brandina</v>
      </c>
      <c r="CE32" s="19" t="n">
        <f aca="false">AO60</f>
        <v>0</v>
      </c>
      <c r="CF32" s="17" t="str">
        <f aca="false">AN67</f>
        <v>buste</v>
      </c>
      <c r="CG32" s="19" t="n">
        <f aca="false">AO67</f>
        <v>0</v>
      </c>
      <c r="CH32" s="19" t="str">
        <f aca="false">AK3</f>
        <v>combustione</v>
      </c>
      <c r="CI32" s="19" t="str">
        <f aca="false">AL3</f>
        <v>no</v>
      </c>
    </row>
    <row r="33" customFormat="false" ht="14.4" hidden="false" customHeight="false" outlineLevel="0" collapsed="false">
      <c r="A33" s="24"/>
      <c r="B33" s="25"/>
      <c r="C33" s="43"/>
      <c r="D33" s="41" t="s">
        <v>13</v>
      </c>
      <c r="E33" s="28"/>
      <c r="F33" s="39" t="n">
        <v>0.2</v>
      </c>
      <c r="G33" s="47" t="n">
        <v>2700</v>
      </c>
      <c r="H33" s="44"/>
      <c r="L33" s="24"/>
      <c r="M33" s="25"/>
      <c r="N33" s="43"/>
      <c r="O33" s="41" t="s">
        <v>13</v>
      </c>
      <c r="P33" s="28"/>
      <c r="Q33" s="39" t="n">
        <v>0.2</v>
      </c>
      <c r="R33" s="47" t="n">
        <v>2700</v>
      </c>
      <c r="S33" s="44"/>
      <c r="W33" s="24"/>
      <c r="X33" s="25"/>
      <c r="Y33" s="43"/>
      <c r="Z33" s="41" t="s">
        <v>13</v>
      </c>
      <c r="AA33" s="28"/>
      <c r="AB33" s="39" t="n">
        <v>0.2</v>
      </c>
      <c r="AC33" s="47" t="n">
        <v>2700</v>
      </c>
      <c r="AD33" s="44"/>
      <c r="AH33" s="24"/>
      <c r="AI33" s="66"/>
      <c r="AJ33" s="43"/>
      <c r="AK33" s="41" t="s">
        <v>13</v>
      </c>
      <c r="AL33" s="28"/>
      <c r="AM33" s="39" t="n">
        <v>0.2</v>
      </c>
      <c r="AN33" s="47" t="n">
        <v>2700</v>
      </c>
      <c r="AO33" s="44"/>
      <c r="AS33" s="24"/>
      <c r="AT33" s="25"/>
      <c r="AU33" s="43"/>
      <c r="AV33" s="41" t="s">
        <v>13</v>
      </c>
      <c r="AW33" s="28"/>
      <c r="AX33" s="39" t="n">
        <v>0.2</v>
      </c>
      <c r="AY33" s="47" t="n">
        <v>2700</v>
      </c>
      <c r="AZ33" s="44"/>
      <c r="BD33" s="24"/>
      <c r="BE33" s="25"/>
      <c r="BF33" s="43"/>
      <c r="BG33" s="41" t="s">
        <v>13</v>
      </c>
      <c r="BH33" s="28"/>
      <c r="BI33" s="39" t="n">
        <v>0.2</v>
      </c>
      <c r="BJ33" s="47" t="n">
        <v>2700</v>
      </c>
      <c r="BK33" s="44"/>
      <c r="BO33" s="24"/>
      <c r="BQ33" s="44"/>
      <c r="BR33" s="41" t="s">
        <v>13</v>
      </c>
      <c r="BS33" s="28"/>
      <c r="BT33" s="39" t="n">
        <v>0.2</v>
      </c>
      <c r="BU33" s="47" t="n">
        <v>2700</v>
      </c>
      <c r="BV33" s="44"/>
      <c r="BZ33" s="17" t="s">
        <v>60</v>
      </c>
      <c r="CA33" s="37" t="n">
        <f aca="false">IF(AI59=0%,0%,AJ64/SUM(AJ60:AJ67))</f>
        <v>0.85</v>
      </c>
      <c r="CB33" s="17" t="str">
        <f aca="false">AL63</f>
        <v>televisore</v>
      </c>
      <c r="CC33" s="19" t="n">
        <f aca="false">AM63</f>
        <v>0</v>
      </c>
      <c r="CD33" s="17" t="str">
        <f aca="false">AN61</f>
        <v>Scatoloni</v>
      </c>
      <c r="CE33" s="19" t="n">
        <f aca="false">AO61</f>
        <v>0</v>
      </c>
      <c r="CF33" s="19"/>
      <c r="CG33" s="19"/>
      <c r="CH33" s="19" t="str">
        <f aca="false">AK4</f>
        <v>bonifica</v>
      </c>
      <c r="CI33" s="19" t="str">
        <f aca="false">AL4</f>
        <v>no</v>
      </c>
    </row>
    <row r="34" customFormat="false" ht="14.4" hidden="false" customHeight="false" outlineLevel="0" collapsed="false">
      <c r="A34" s="24"/>
      <c r="B34" s="25"/>
      <c r="C34" s="43"/>
      <c r="D34" s="41" t="s">
        <v>12</v>
      </c>
      <c r="E34" s="28"/>
      <c r="F34" s="39" t="n">
        <v>0.8</v>
      </c>
      <c r="G34" s="47" t="n">
        <v>7500</v>
      </c>
      <c r="H34" s="44"/>
      <c r="L34" s="24"/>
      <c r="M34" s="25"/>
      <c r="N34" s="43"/>
      <c r="O34" s="41" t="s">
        <v>12</v>
      </c>
      <c r="P34" s="28"/>
      <c r="Q34" s="39" t="n">
        <v>0.8</v>
      </c>
      <c r="R34" s="47" t="n">
        <v>7500</v>
      </c>
      <c r="S34" s="44"/>
      <c r="W34" s="24"/>
      <c r="X34" s="25"/>
      <c r="Y34" s="43"/>
      <c r="Z34" s="41" t="s">
        <v>12</v>
      </c>
      <c r="AA34" s="28"/>
      <c r="AB34" s="39" t="n">
        <v>0.8</v>
      </c>
      <c r="AC34" s="47" t="n">
        <v>7500</v>
      </c>
      <c r="AD34" s="44"/>
      <c r="AH34" s="24"/>
      <c r="AI34" s="66"/>
      <c r="AJ34" s="43"/>
      <c r="AK34" s="41" t="s">
        <v>12</v>
      </c>
      <c r="AL34" s="28"/>
      <c r="AM34" s="39" t="n">
        <v>0.8</v>
      </c>
      <c r="AN34" s="47" t="n">
        <v>7500</v>
      </c>
      <c r="AO34" s="44"/>
      <c r="AS34" s="24"/>
      <c r="AT34" s="25"/>
      <c r="AU34" s="43"/>
      <c r="AV34" s="41" t="s">
        <v>12</v>
      </c>
      <c r="AW34" s="28"/>
      <c r="AX34" s="39" t="n">
        <v>0.8</v>
      </c>
      <c r="AY34" s="47" t="n">
        <v>7500</v>
      </c>
      <c r="AZ34" s="44"/>
      <c r="BD34" s="24"/>
      <c r="BE34" s="25"/>
      <c r="BF34" s="43"/>
      <c r="BG34" s="41" t="s">
        <v>12</v>
      </c>
      <c r="BH34" s="28"/>
      <c r="BI34" s="39" t="n">
        <v>0.8</v>
      </c>
      <c r="BJ34" s="47" t="n">
        <v>7500</v>
      </c>
      <c r="BK34" s="44"/>
      <c r="BO34" s="24"/>
      <c r="BQ34" s="44"/>
      <c r="BR34" s="41" t="s">
        <v>12</v>
      </c>
      <c r="BS34" s="28"/>
      <c r="BT34" s="39" t="n">
        <v>0.8</v>
      </c>
      <c r="BU34" s="47" t="n">
        <v>7500</v>
      </c>
      <c r="BV34" s="44"/>
      <c r="BZ34" s="17" t="s">
        <v>61</v>
      </c>
      <c r="CA34" s="18" t="n">
        <f aca="false">IF(AI59=0%,0%,AJ65/SUM(AJ60:AJ67))</f>
        <v>0</v>
      </c>
      <c r="CB34" s="17" t="str">
        <f aca="false">AL64</f>
        <v>scaldabagno</v>
      </c>
      <c r="CC34" s="19" t="n">
        <f aca="false">AM64</f>
        <v>0</v>
      </c>
      <c r="CD34" s="17" t="str">
        <f aca="false">AN62</f>
        <v>divano</v>
      </c>
      <c r="CE34" s="19" t="n">
        <f aca="false">AO62</f>
        <v>0</v>
      </c>
      <c r="CF34" s="19"/>
      <c r="CG34" s="19"/>
      <c r="CH34" s="19" t="str">
        <f aca="false">AM4</f>
        <v>substrato</v>
      </c>
      <c r="CI34" s="19" t="str">
        <f aca="false">AN4</f>
        <v>battistrada</v>
      </c>
    </row>
    <row r="35" customFormat="false" ht="14.4" hidden="false" customHeight="false" outlineLevel="0" collapsed="false">
      <c r="A35" s="24"/>
      <c r="B35" s="42"/>
      <c r="C35" s="43"/>
      <c r="D35" s="41" t="s">
        <v>61</v>
      </c>
      <c r="E35" s="28"/>
      <c r="F35" s="39" t="n">
        <v>1</v>
      </c>
      <c r="G35" s="47" t="n">
        <v>1000</v>
      </c>
      <c r="H35" s="44"/>
      <c r="L35" s="24"/>
      <c r="M35" s="42"/>
      <c r="N35" s="43"/>
      <c r="O35" s="41" t="s">
        <v>61</v>
      </c>
      <c r="P35" s="28"/>
      <c r="Q35" s="39" t="n">
        <v>1</v>
      </c>
      <c r="R35" s="47" t="n">
        <v>1000</v>
      </c>
      <c r="S35" s="44"/>
      <c r="W35" s="24"/>
      <c r="X35" s="42"/>
      <c r="Y35" s="43"/>
      <c r="Z35" s="41" t="s">
        <v>61</v>
      </c>
      <c r="AA35" s="28"/>
      <c r="AB35" s="39" t="n">
        <v>1</v>
      </c>
      <c r="AC35" s="47" t="n">
        <v>1000</v>
      </c>
      <c r="AD35" s="44"/>
      <c r="AH35" s="24"/>
      <c r="AI35" s="42"/>
      <c r="AJ35" s="43"/>
      <c r="AK35" s="41" t="s">
        <v>61</v>
      </c>
      <c r="AL35" s="28"/>
      <c r="AM35" s="39" t="n">
        <v>1</v>
      </c>
      <c r="AN35" s="47" t="n">
        <v>1000</v>
      </c>
      <c r="AO35" s="44"/>
      <c r="AS35" s="24"/>
      <c r="AT35" s="42"/>
      <c r="AU35" s="43"/>
      <c r="AV35" s="41" t="s">
        <v>61</v>
      </c>
      <c r="AW35" s="28"/>
      <c r="AX35" s="39" t="n">
        <v>1</v>
      </c>
      <c r="AY35" s="47" t="n">
        <v>1000</v>
      </c>
      <c r="AZ35" s="44"/>
      <c r="BD35" s="24"/>
      <c r="BE35" s="42"/>
      <c r="BF35" s="43"/>
      <c r="BG35" s="41" t="s">
        <v>61</v>
      </c>
      <c r="BH35" s="28"/>
      <c r="BI35" s="39" t="n">
        <v>1</v>
      </c>
      <c r="BJ35" s="47" t="n">
        <v>1000</v>
      </c>
      <c r="BK35" s="44"/>
      <c r="BO35" s="24"/>
      <c r="BQ35" s="44"/>
      <c r="BR35" s="41" t="s">
        <v>61</v>
      </c>
      <c r="BS35" s="28"/>
      <c r="BT35" s="39" t="n">
        <v>1</v>
      </c>
      <c r="BU35" s="47" t="n">
        <v>1000</v>
      </c>
      <c r="BV35" s="44"/>
      <c r="BZ35" s="17" t="s">
        <v>62</v>
      </c>
      <c r="CA35" s="18" t="n">
        <f aca="false">IF(AI59=0%,0%,AJ66/SUM(AJ60:AJ67))</f>
        <v>0</v>
      </c>
      <c r="CB35" s="17" t="str">
        <f aca="false">AL65</f>
        <v>mobile</v>
      </c>
      <c r="CC35" s="19" t="n">
        <f aca="false">AM65</f>
        <v>0</v>
      </c>
      <c r="CD35" s="17" t="str">
        <f aca="false">AN63</f>
        <v>sanitari</v>
      </c>
      <c r="CE35" s="19" t="n">
        <f aca="false">AO63</f>
        <v>0</v>
      </c>
      <c r="CF35" s="19"/>
      <c r="CG35" s="19"/>
      <c r="CH35" s="19" t="s">
        <v>63</v>
      </c>
      <c r="CI35" s="19" t="n">
        <f aca="false">AI4</f>
        <v>0</v>
      </c>
    </row>
    <row r="36" customFormat="false" ht="15" hidden="false" customHeight="false" outlineLevel="0" collapsed="false">
      <c r="A36" s="24"/>
      <c r="B36" s="42"/>
      <c r="C36" s="43"/>
      <c r="D36" s="41" t="s">
        <v>78</v>
      </c>
      <c r="E36" s="28"/>
      <c r="F36" s="39" t="n">
        <v>1</v>
      </c>
      <c r="G36" s="47" t="n">
        <v>800</v>
      </c>
      <c r="H36" s="44"/>
      <c r="L36" s="24"/>
      <c r="M36" s="42"/>
      <c r="N36" s="43"/>
      <c r="O36" s="41" t="s">
        <v>78</v>
      </c>
      <c r="P36" s="28"/>
      <c r="Q36" s="39" t="n">
        <v>1</v>
      </c>
      <c r="R36" s="47" t="n">
        <v>800</v>
      </c>
      <c r="S36" s="44"/>
      <c r="W36" s="24"/>
      <c r="X36" s="42"/>
      <c r="Y36" s="43"/>
      <c r="Z36" s="41" t="s">
        <v>78</v>
      </c>
      <c r="AA36" s="28"/>
      <c r="AB36" s="39" t="n">
        <v>1</v>
      </c>
      <c r="AC36" s="47" t="n">
        <v>800</v>
      </c>
      <c r="AD36" s="44"/>
      <c r="AH36" s="24"/>
      <c r="AI36" s="42"/>
      <c r="AJ36" s="43"/>
      <c r="AK36" s="41" t="s">
        <v>78</v>
      </c>
      <c r="AL36" s="28"/>
      <c r="AM36" s="39" t="n">
        <v>1</v>
      </c>
      <c r="AN36" s="47" t="n">
        <v>800</v>
      </c>
      <c r="AO36" s="44"/>
      <c r="AS36" s="24"/>
      <c r="AT36" s="42"/>
      <c r="AU36" s="43"/>
      <c r="AV36" s="41" t="s">
        <v>78</v>
      </c>
      <c r="AW36" s="28"/>
      <c r="AX36" s="39" t="n">
        <v>1</v>
      </c>
      <c r="AY36" s="47" t="n">
        <v>800</v>
      </c>
      <c r="AZ36" s="44"/>
      <c r="BD36" s="24"/>
      <c r="BE36" s="42"/>
      <c r="BF36" s="43"/>
      <c r="BG36" s="41" t="s">
        <v>78</v>
      </c>
      <c r="BH36" s="28"/>
      <c r="BI36" s="39" t="n">
        <v>1</v>
      </c>
      <c r="BJ36" s="47" t="n">
        <v>800</v>
      </c>
      <c r="BK36" s="44"/>
      <c r="BO36" s="24"/>
      <c r="BQ36" s="44"/>
      <c r="BR36" s="41" t="s">
        <v>78</v>
      </c>
      <c r="BS36" s="28"/>
      <c r="BT36" s="39" t="n">
        <v>1</v>
      </c>
      <c r="BU36" s="47" t="n">
        <v>800</v>
      </c>
      <c r="BV36" s="44"/>
      <c r="BZ36" s="17" t="s">
        <v>65</v>
      </c>
      <c r="CA36" s="18" t="n">
        <f aca="false">IF(AI59=0%,0%,AJ67/SUM(AJ60:AJ67))</f>
        <v>0</v>
      </c>
      <c r="CB36" s="17" t="str">
        <f aca="false">AL66</f>
        <v>secchio</v>
      </c>
      <c r="CC36" s="19" t="n">
        <f aca="false">AM66</f>
        <v>0</v>
      </c>
      <c r="CD36" s="17" t="str">
        <f aca="false">AN64</f>
        <v>tubi</v>
      </c>
      <c r="CE36" s="19" t="n">
        <f aca="false">AO64</f>
        <v>0</v>
      </c>
      <c r="CF36" s="19"/>
      <c r="CG36" s="19"/>
      <c r="CH36" s="35" t="s">
        <v>56</v>
      </c>
      <c r="CI36" s="35" t="n">
        <f aca="false">AO2</f>
        <v>0</v>
      </c>
      <c r="CJ36" s="37" t="n">
        <f aca="false">SUM(CA30:CA36)</f>
        <v>1</v>
      </c>
    </row>
    <row r="37" customFormat="false" ht="15" hidden="false" customHeight="false" outlineLevel="0" collapsed="false">
      <c r="A37" s="24"/>
      <c r="B37" s="42"/>
      <c r="C37" s="43"/>
      <c r="D37" s="41" t="s">
        <v>79</v>
      </c>
      <c r="E37" s="28"/>
      <c r="F37" s="39" t="n">
        <v>1</v>
      </c>
      <c r="G37" s="47" t="n">
        <v>170</v>
      </c>
      <c r="H37" s="44"/>
      <c r="L37" s="24"/>
      <c r="M37" s="42"/>
      <c r="N37" s="43"/>
      <c r="O37" s="41" t="s">
        <v>79</v>
      </c>
      <c r="P37" s="28"/>
      <c r="Q37" s="39" t="n">
        <v>1</v>
      </c>
      <c r="R37" s="47" t="n">
        <v>170</v>
      </c>
      <c r="S37" s="44"/>
      <c r="W37" s="24"/>
      <c r="X37" s="42"/>
      <c r="Y37" s="43"/>
      <c r="Z37" s="41" t="s">
        <v>79</v>
      </c>
      <c r="AA37" s="28"/>
      <c r="AB37" s="39" t="n">
        <v>1</v>
      </c>
      <c r="AC37" s="47" t="n">
        <v>170</v>
      </c>
      <c r="AD37" s="44"/>
      <c r="AH37" s="24"/>
      <c r="AI37" s="42"/>
      <c r="AJ37" s="43"/>
      <c r="AK37" s="41" t="s">
        <v>79</v>
      </c>
      <c r="AL37" s="28"/>
      <c r="AM37" s="39" t="n">
        <v>1</v>
      </c>
      <c r="AN37" s="47" t="n">
        <v>170</v>
      </c>
      <c r="AO37" s="44"/>
      <c r="AS37" s="24"/>
      <c r="AT37" s="42"/>
      <c r="AU37" s="43"/>
      <c r="AV37" s="41" t="s">
        <v>79</v>
      </c>
      <c r="AW37" s="28"/>
      <c r="AX37" s="39" t="n">
        <v>1</v>
      </c>
      <c r="AY37" s="47" t="n">
        <v>170</v>
      </c>
      <c r="AZ37" s="44"/>
      <c r="BD37" s="24"/>
      <c r="BE37" s="42"/>
      <c r="BF37" s="43"/>
      <c r="BG37" s="41" t="s">
        <v>79</v>
      </c>
      <c r="BH37" s="28"/>
      <c r="BI37" s="39" t="n">
        <v>1</v>
      </c>
      <c r="BJ37" s="47" t="n">
        <v>170</v>
      </c>
      <c r="BK37" s="44"/>
      <c r="BO37" s="24"/>
      <c r="BQ37" s="44"/>
      <c r="BR37" s="41" t="s">
        <v>79</v>
      </c>
      <c r="BS37" s="28"/>
      <c r="BT37" s="39" t="n">
        <v>1</v>
      </c>
      <c r="BU37" s="47" t="n">
        <v>170</v>
      </c>
      <c r="BV37" s="44"/>
      <c r="BZ37" s="10" t="str">
        <f aca="false">AS1</f>
        <v>SITO O149</v>
      </c>
      <c r="CA37" s="10"/>
      <c r="CB37" s="10"/>
      <c r="CC37" s="10"/>
      <c r="CD37" s="10"/>
      <c r="CE37" s="10"/>
      <c r="CF37" s="10"/>
      <c r="CG37" s="10"/>
      <c r="CH37" s="10"/>
      <c r="CI37" s="10"/>
    </row>
    <row r="38" customFormat="false" ht="14.4" hidden="false" customHeight="false" outlineLevel="0" collapsed="false">
      <c r="A38" s="24"/>
      <c r="B38" s="42"/>
      <c r="C38" s="43"/>
      <c r="D38" s="41" t="s">
        <v>80</v>
      </c>
      <c r="E38" s="28"/>
      <c r="F38" s="39" t="n">
        <v>1</v>
      </c>
      <c r="G38" s="47" t="n">
        <v>550</v>
      </c>
      <c r="H38" s="44"/>
      <c r="L38" s="24"/>
      <c r="M38" s="42"/>
      <c r="N38" s="43"/>
      <c r="O38" s="41" t="s">
        <v>80</v>
      </c>
      <c r="P38" s="28"/>
      <c r="Q38" s="39" t="n">
        <v>1</v>
      </c>
      <c r="R38" s="47" t="n">
        <v>550</v>
      </c>
      <c r="S38" s="44"/>
      <c r="W38" s="24"/>
      <c r="X38" s="42"/>
      <c r="Y38" s="43"/>
      <c r="Z38" s="41" t="s">
        <v>80</v>
      </c>
      <c r="AA38" s="28"/>
      <c r="AB38" s="39" t="n">
        <v>1</v>
      </c>
      <c r="AC38" s="47" t="n">
        <v>550</v>
      </c>
      <c r="AD38" s="44"/>
      <c r="AH38" s="24"/>
      <c r="AI38" s="42"/>
      <c r="AJ38" s="43"/>
      <c r="AK38" s="41" t="s">
        <v>80</v>
      </c>
      <c r="AL38" s="28"/>
      <c r="AM38" s="39" t="n">
        <v>1</v>
      </c>
      <c r="AN38" s="47" t="n">
        <v>550</v>
      </c>
      <c r="AO38" s="44"/>
      <c r="AS38" s="24"/>
      <c r="AT38" s="42"/>
      <c r="AU38" s="43"/>
      <c r="AV38" s="41" t="s">
        <v>80</v>
      </c>
      <c r="AW38" s="28"/>
      <c r="AX38" s="39" t="n">
        <v>1</v>
      </c>
      <c r="AY38" s="47" t="n">
        <v>550</v>
      </c>
      <c r="AZ38" s="44"/>
      <c r="BD38" s="24"/>
      <c r="BE38" s="42" t="n">
        <v>0.2</v>
      </c>
      <c r="BF38" s="43"/>
      <c r="BG38" s="41" t="s">
        <v>80</v>
      </c>
      <c r="BH38" s="28"/>
      <c r="BI38" s="39" t="n">
        <v>1</v>
      </c>
      <c r="BJ38" s="47" t="n">
        <v>550</v>
      </c>
      <c r="BK38" s="44"/>
      <c r="BO38" s="24"/>
      <c r="BQ38" s="44"/>
      <c r="BR38" s="41" t="s">
        <v>80</v>
      </c>
      <c r="BS38" s="28"/>
      <c r="BT38" s="39" t="n">
        <v>1</v>
      </c>
      <c r="BU38" s="47" t="n">
        <v>550</v>
      </c>
      <c r="BV38" s="44"/>
      <c r="BZ38" s="11" t="s">
        <v>31</v>
      </c>
      <c r="CA38" s="11"/>
      <c r="CB38" s="11" t="s">
        <v>32</v>
      </c>
      <c r="CC38" s="11"/>
      <c r="CD38" s="11"/>
      <c r="CE38" s="11"/>
      <c r="CF38" s="11"/>
      <c r="CG38" s="11"/>
      <c r="CH38" s="11" t="s">
        <v>33</v>
      </c>
      <c r="CI38" s="11"/>
    </row>
    <row r="39" customFormat="false" ht="14.4" hidden="false" customHeight="true" outlineLevel="0" collapsed="false">
      <c r="A39" s="24" t="s">
        <v>81</v>
      </c>
      <c r="B39" s="68" t="n">
        <v>0.15</v>
      </c>
      <c r="C39" s="69" t="n">
        <v>2</v>
      </c>
      <c r="D39" s="28" t="s">
        <v>14</v>
      </c>
      <c r="E39" s="28"/>
      <c r="F39" s="52" t="n">
        <f aca="false">INFO!$B$17/SUM(INFO!$B$17:$B$21)</f>
        <v>0.101580928968505</v>
      </c>
      <c r="G39" s="47" t="n">
        <v>900</v>
      </c>
      <c r="H39" s="44"/>
      <c r="L39" s="24" t="s">
        <v>81</v>
      </c>
      <c r="M39" s="25" t="n">
        <v>0.05</v>
      </c>
      <c r="N39" s="26"/>
      <c r="O39" s="28" t="s">
        <v>14</v>
      </c>
      <c r="P39" s="28"/>
      <c r="Q39" s="52" t="n">
        <f aca="false">INFO!$B$17/SUM(INFO!$B$17:$B$21)</f>
        <v>0.101580928968505</v>
      </c>
      <c r="R39" s="47" t="n">
        <v>900</v>
      </c>
      <c r="S39" s="44"/>
      <c r="W39" s="24" t="s">
        <v>81</v>
      </c>
      <c r="X39" s="25" t="n">
        <v>0.09</v>
      </c>
      <c r="Y39" s="26" t="n">
        <v>1</v>
      </c>
      <c r="Z39" s="28" t="s">
        <v>14</v>
      </c>
      <c r="AA39" s="28"/>
      <c r="AB39" s="52" t="n">
        <f aca="false">INFO!$B$17/SUM(INFO!$B$17:$B$21)</f>
        <v>0.101580928968505</v>
      </c>
      <c r="AC39" s="47" t="n">
        <v>900</v>
      </c>
      <c r="AD39" s="44"/>
      <c r="AH39" s="24" t="s">
        <v>81</v>
      </c>
      <c r="AI39" s="66"/>
      <c r="AJ39" s="67"/>
      <c r="AK39" s="28" t="s">
        <v>14</v>
      </c>
      <c r="AL39" s="28"/>
      <c r="AM39" s="52" t="n">
        <f aca="false">INFO!$B$17/SUM(INFO!$B$17:$B$21)</f>
        <v>0.101580928968505</v>
      </c>
      <c r="AN39" s="47" t="n">
        <v>900</v>
      </c>
      <c r="AO39" s="44"/>
      <c r="AS39" s="24" t="s">
        <v>81</v>
      </c>
      <c r="AT39" s="25"/>
      <c r="AU39" s="26"/>
      <c r="AV39" s="28" t="s">
        <v>14</v>
      </c>
      <c r="AW39" s="28"/>
      <c r="AX39" s="52" t="n">
        <f aca="false">INFO!$B$17/SUM(INFO!$B$17:$B$21)</f>
        <v>0.101580928968505</v>
      </c>
      <c r="AY39" s="47" t="n">
        <v>900</v>
      </c>
      <c r="AZ39" s="44"/>
      <c r="BD39" s="24" t="s">
        <v>81</v>
      </c>
      <c r="BE39" s="25"/>
      <c r="BF39" s="26"/>
      <c r="BG39" s="28" t="s">
        <v>14</v>
      </c>
      <c r="BH39" s="28"/>
      <c r="BI39" s="52" t="n">
        <f aca="false">INFO!$B$17/SUM(INFO!$B$17:$B$21)</f>
        <v>0.101580928968505</v>
      </c>
      <c r="BJ39" s="47" t="n">
        <v>900</v>
      </c>
      <c r="BK39" s="44"/>
      <c r="BO39" s="24" t="s">
        <v>81</v>
      </c>
      <c r="BQ39" s="44"/>
      <c r="BR39" s="28" t="s">
        <v>14</v>
      </c>
      <c r="BS39" s="28"/>
      <c r="BT39" s="52" t="n">
        <f aca="false">INFO!$B$17/SUM(INFO!$B$17:$B$21)</f>
        <v>0.101580928968505</v>
      </c>
      <c r="BU39" s="47" t="n">
        <v>900</v>
      </c>
      <c r="BV39" s="44"/>
      <c r="BZ39" s="12" t="s">
        <v>14</v>
      </c>
      <c r="CA39" s="13" t="n">
        <f aca="false">IF(AT59=0%,0%,AU60/SUM(AU60:AU67))</f>
        <v>0</v>
      </c>
      <c r="CB39" s="12" t="str">
        <f aca="false">AW60</f>
        <v>lavatrice</v>
      </c>
      <c r="CC39" s="14" t="n">
        <f aca="false">AX60</f>
        <v>0</v>
      </c>
      <c r="CD39" s="12" t="str">
        <f aca="false">AW67</f>
        <v>sedie</v>
      </c>
      <c r="CE39" s="14" t="n">
        <f aca="false">AX67</f>
        <v>0</v>
      </c>
      <c r="CF39" s="12" t="str">
        <f aca="false">AY65</f>
        <v>guaina</v>
      </c>
      <c r="CG39" s="15" t="n">
        <f aca="false">AZ65</f>
        <v>0</v>
      </c>
      <c r="CH39" s="14" t="s">
        <v>41</v>
      </c>
      <c r="CI39" s="14" t="str">
        <f aca="false">AU3</f>
        <v>dubbia</v>
      </c>
    </row>
    <row r="40" customFormat="false" ht="14.4" hidden="false" customHeight="false" outlineLevel="0" collapsed="false">
      <c r="A40" s="24"/>
      <c r="B40" s="68"/>
      <c r="C40" s="68"/>
      <c r="D40" s="28" t="s">
        <v>49</v>
      </c>
      <c r="E40" s="28"/>
      <c r="F40" s="52" t="n">
        <f aca="false">INFO!$B$18/SUM(INFO!$B$17:$B$21)</f>
        <v>0.314328729462591</v>
      </c>
      <c r="G40" s="47" t="n">
        <v>2600</v>
      </c>
      <c r="H40" s="44"/>
      <c r="L40" s="24"/>
      <c r="M40" s="25"/>
      <c r="N40" s="26"/>
      <c r="O40" s="28" t="s">
        <v>49</v>
      </c>
      <c r="P40" s="28"/>
      <c r="Q40" s="52" t="n">
        <f aca="false">INFO!$B$18/SUM(INFO!$B$17:$B$21)</f>
        <v>0.314328729462591</v>
      </c>
      <c r="R40" s="47" t="n">
        <v>2600</v>
      </c>
      <c r="S40" s="44"/>
      <c r="W40" s="24"/>
      <c r="X40" s="25"/>
      <c r="Y40" s="26"/>
      <c r="Z40" s="28" t="s">
        <v>49</v>
      </c>
      <c r="AA40" s="28"/>
      <c r="AB40" s="52" t="n">
        <f aca="false">INFO!$B$18/SUM(INFO!$B$17:$B$21)</f>
        <v>0.314328729462591</v>
      </c>
      <c r="AC40" s="47" t="n">
        <v>2600</v>
      </c>
      <c r="AD40" s="44"/>
      <c r="AH40" s="24"/>
      <c r="AI40" s="66"/>
      <c r="AJ40" s="67"/>
      <c r="AK40" s="28" t="s">
        <v>49</v>
      </c>
      <c r="AL40" s="28"/>
      <c r="AM40" s="52" t="n">
        <f aca="false">INFO!$B$18/SUM(INFO!$B$17:$B$21)</f>
        <v>0.314328729462591</v>
      </c>
      <c r="AN40" s="47" t="n">
        <v>2600</v>
      </c>
      <c r="AO40" s="44"/>
      <c r="AS40" s="24"/>
      <c r="AT40" s="25"/>
      <c r="AU40" s="26"/>
      <c r="AV40" s="28" t="s">
        <v>49</v>
      </c>
      <c r="AW40" s="28"/>
      <c r="AX40" s="52" t="n">
        <f aca="false">INFO!$B$18/SUM(INFO!$B$17:$B$21)</f>
        <v>0.314328729462591</v>
      </c>
      <c r="AY40" s="47" t="n">
        <v>2600</v>
      </c>
      <c r="AZ40" s="44"/>
      <c r="BD40" s="24"/>
      <c r="BE40" s="25"/>
      <c r="BF40" s="26"/>
      <c r="BG40" s="28" t="s">
        <v>49</v>
      </c>
      <c r="BH40" s="28"/>
      <c r="BI40" s="52" t="n">
        <f aca="false">INFO!$B$18/SUM(INFO!$B$17:$B$21)</f>
        <v>0.314328729462591</v>
      </c>
      <c r="BJ40" s="47" t="n">
        <v>2600</v>
      </c>
      <c r="BK40" s="44"/>
      <c r="BO40" s="24"/>
      <c r="BQ40" s="44"/>
      <c r="BR40" s="28" t="s">
        <v>49</v>
      </c>
      <c r="BS40" s="28"/>
      <c r="BT40" s="52" t="n">
        <f aca="false">INFO!$B$18/SUM(INFO!$B$17:$B$21)</f>
        <v>0.314328729462591</v>
      </c>
      <c r="BU40" s="47" t="n">
        <v>2600</v>
      </c>
      <c r="BV40" s="44"/>
      <c r="BZ40" s="17" t="s">
        <v>49</v>
      </c>
      <c r="CA40" s="18" t="n">
        <f aca="false">IF(AT59=0%,0%,AU61/SUM(AU60:AU67))</f>
        <v>0</v>
      </c>
      <c r="CB40" s="17" t="str">
        <f aca="false">AW61</f>
        <v>frigorifero</v>
      </c>
      <c r="CC40" s="19" t="n">
        <f aca="false">AX61</f>
        <v>0</v>
      </c>
      <c r="CD40" s="17" t="str">
        <f aca="false">AW68</f>
        <v>materasso</v>
      </c>
      <c r="CE40" s="19" t="n">
        <f aca="false">AX68</f>
        <v>0</v>
      </c>
      <c r="CF40" s="17" t="str">
        <f aca="false">AY66</f>
        <v>lamiere</v>
      </c>
      <c r="CG40" s="20" t="n">
        <f aca="false">AZ66</f>
        <v>0</v>
      </c>
      <c r="CH40" s="19" t="str">
        <f aca="false">AV2</f>
        <v>altezza cumulo</v>
      </c>
      <c r="CI40" s="19" t="n">
        <f aca="false">AW2</f>
        <v>0</v>
      </c>
    </row>
    <row r="41" customFormat="false" ht="14.4" hidden="false" customHeight="false" outlineLevel="0" collapsed="false">
      <c r="A41" s="24"/>
      <c r="B41" s="68"/>
      <c r="C41" s="68"/>
      <c r="D41" s="28" t="s">
        <v>13</v>
      </c>
      <c r="E41" s="28"/>
      <c r="F41" s="52" t="n">
        <f aca="false">INFO!$B$19/SUM(INFO!$B$17:$B$21)*0.2</f>
        <v>0.00439973913823492</v>
      </c>
      <c r="G41" s="47" t="n">
        <v>2700</v>
      </c>
      <c r="H41" s="44"/>
      <c r="L41" s="24"/>
      <c r="M41" s="25"/>
      <c r="N41" s="26"/>
      <c r="O41" s="28" t="s">
        <v>13</v>
      </c>
      <c r="P41" s="28"/>
      <c r="Q41" s="52" t="n">
        <f aca="false">INFO!$B$19/SUM(INFO!$B$17:$B$21)*0.2</f>
        <v>0.00439973913823492</v>
      </c>
      <c r="R41" s="47" t="n">
        <v>2700</v>
      </c>
      <c r="S41" s="44"/>
      <c r="W41" s="24"/>
      <c r="X41" s="25"/>
      <c r="Y41" s="26"/>
      <c r="Z41" s="28" t="s">
        <v>13</v>
      </c>
      <c r="AA41" s="28"/>
      <c r="AB41" s="52" t="n">
        <f aca="false">INFO!$B$19/SUM(INFO!$B$17:$B$21)*0.2</f>
        <v>0.00439973913823492</v>
      </c>
      <c r="AC41" s="47" t="n">
        <v>2700</v>
      </c>
      <c r="AD41" s="44"/>
      <c r="AH41" s="24"/>
      <c r="AI41" s="66"/>
      <c r="AJ41" s="67"/>
      <c r="AK41" s="28" t="s">
        <v>13</v>
      </c>
      <c r="AL41" s="28"/>
      <c r="AM41" s="52" t="n">
        <f aca="false">INFO!$B$19/SUM(INFO!$B$17:$B$21)*0.2</f>
        <v>0.00439973913823492</v>
      </c>
      <c r="AN41" s="47" t="n">
        <v>2700</v>
      </c>
      <c r="AO41" s="44"/>
      <c r="AS41" s="24"/>
      <c r="AT41" s="25"/>
      <c r="AU41" s="26"/>
      <c r="AV41" s="28" t="s">
        <v>13</v>
      </c>
      <c r="AW41" s="28"/>
      <c r="AX41" s="52" t="n">
        <f aca="false">INFO!$B$19/SUM(INFO!$B$17:$B$21)*0.2</f>
        <v>0.00439973913823492</v>
      </c>
      <c r="AY41" s="47" t="n">
        <v>2700</v>
      </c>
      <c r="AZ41" s="44"/>
      <c r="BD41" s="24"/>
      <c r="BE41" s="25"/>
      <c r="BF41" s="26"/>
      <c r="BG41" s="28" t="s">
        <v>13</v>
      </c>
      <c r="BH41" s="28"/>
      <c r="BI41" s="52" t="n">
        <f aca="false">INFO!$B$19/SUM(INFO!$B$17:$B$21)*0.2</f>
        <v>0.00439973913823492</v>
      </c>
      <c r="BJ41" s="47" t="n">
        <v>2700</v>
      </c>
      <c r="BK41" s="44"/>
      <c r="BO41" s="24"/>
      <c r="BQ41" s="44"/>
      <c r="BR41" s="28" t="s">
        <v>13</v>
      </c>
      <c r="BS41" s="28"/>
      <c r="BT41" s="52" t="n">
        <f aca="false">INFO!$B$19/SUM(INFO!$B$17:$B$21)*0.2</f>
        <v>0.00439973913823492</v>
      </c>
      <c r="BU41" s="47" t="n">
        <v>2700</v>
      </c>
      <c r="BV41" s="44"/>
      <c r="BZ41" s="17" t="s">
        <v>57</v>
      </c>
      <c r="CA41" s="18" t="n">
        <f aca="false">IF(AT59=0%,0%,(AU62+AU63)/SUM(AU60:AU67))</f>
        <v>0</v>
      </c>
      <c r="CB41" s="17" t="str">
        <f aca="false">AW62</f>
        <v>forno</v>
      </c>
      <c r="CC41" s="19" t="n">
        <f aca="false">AX62</f>
        <v>0</v>
      </c>
      <c r="CD41" s="17" t="str">
        <f aca="false">AY60</f>
        <v>brandina</v>
      </c>
      <c r="CE41" s="19" t="n">
        <f aca="false">AZ60</f>
        <v>0</v>
      </c>
      <c r="CF41" s="17" t="str">
        <f aca="false">AY67</f>
        <v>buste</v>
      </c>
      <c r="CG41" s="20" t="n">
        <f aca="false">AZ67</f>
        <v>0</v>
      </c>
      <c r="CH41" s="19" t="str">
        <f aca="false">AV3</f>
        <v>combustione</v>
      </c>
      <c r="CI41" s="19" t="n">
        <f aca="false">AW3</f>
        <v>0</v>
      </c>
    </row>
    <row r="42" customFormat="false" ht="14.4" hidden="false" customHeight="false" outlineLevel="0" collapsed="false">
      <c r="A42" s="24"/>
      <c r="B42" s="68"/>
      <c r="C42" s="68"/>
      <c r="D42" s="28" t="s">
        <v>12</v>
      </c>
      <c r="E42" s="28"/>
      <c r="F42" s="52" t="n">
        <f aca="false">INFO!$B$19/SUM(INFO!$B$17:$B$21)*0.8</f>
        <v>0.0175989565529397</v>
      </c>
      <c r="G42" s="47" t="n">
        <v>7500</v>
      </c>
      <c r="H42" s="44"/>
      <c r="L42" s="24"/>
      <c r="M42" s="25"/>
      <c r="N42" s="26"/>
      <c r="O42" s="28" t="s">
        <v>12</v>
      </c>
      <c r="P42" s="28"/>
      <c r="Q42" s="52" t="n">
        <f aca="false">INFO!$B$19/SUM(INFO!$B$17:$B$21)*0.8</f>
        <v>0.0175989565529397</v>
      </c>
      <c r="R42" s="47" t="n">
        <v>7500</v>
      </c>
      <c r="S42" s="44"/>
      <c r="W42" s="24"/>
      <c r="X42" s="25"/>
      <c r="Y42" s="26"/>
      <c r="Z42" s="28" t="s">
        <v>12</v>
      </c>
      <c r="AA42" s="28"/>
      <c r="AB42" s="52" t="n">
        <f aca="false">INFO!$B$19/SUM(INFO!$B$17:$B$21)*0.8</f>
        <v>0.0175989565529397</v>
      </c>
      <c r="AC42" s="47" t="n">
        <v>7500</v>
      </c>
      <c r="AD42" s="44"/>
      <c r="AH42" s="24"/>
      <c r="AI42" s="66"/>
      <c r="AJ42" s="67"/>
      <c r="AK42" s="28" t="s">
        <v>12</v>
      </c>
      <c r="AL42" s="28"/>
      <c r="AM42" s="52" t="n">
        <f aca="false">INFO!$B$19/SUM(INFO!$B$17:$B$21)*0.8</f>
        <v>0.0175989565529397</v>
      </c>
      <c r="AN42" s="47" t="n">
        <v>7500</v>
      </c>
      <c r="AO42" s="44"/>
      <c r="AS42" s="24"/>
      <c r="AT42" s="25"/>
      <c r="AU42" s="26"/>
      <c r="AV42" s="28" t="s">
        <v>12</v>
      </c>
      <c r="AW42" s="28"/>
      <c r="AX42" s="52" t="n">
        <f aca="false">INFO!$B$19/SUM(INFO!$B$17:$B$21)*0.8</f>
        <v>0.0175989565529397</v>
      </c>
      <c r="AY42" s="47" t="n">
        <v>7500</v>
      </c>
      <c r="AZ42" s="44"/>
      <c r="BD42" s="24"/>
      <c r="BE42" s="25"/>
      <c r="BF42" s="26"/>
      <c r="BG42" s="28" t="s">
        <v>12</v>
      </c>
      <c r="BH42" s="28"/>
      <c r="BI42" s="52" t="n">
        <f aca="false">INFO!$B$19/SUM(INFO!$B$17:$B$21)*0.8</f>
        <v>0.0175989565529397</v>
      </c>
      <c r="BJ42" s="47" t="n">
        <v>7500</v>
      </c>
      <c r="BK42" s="44"/>
      <c r="BO42" s="24"/>
      <c r="BQ42" s="44"/>
      <c r="BR42" s="28" t="s">
        <v>12</v>
      </c>
      <c r="BS42" s="28"/>
      <c r="BT42" s="52" t="n">
        <f aca="false">INFO!$B$19/SUM(INFO!$B$17:$B$21)*0.8</f>
        <v>0.0175989565529397</v>
      </c>
      <c r="BU42" s="47" t="n">
        <v>7500</v>
      </c>
      <c r="BV42" s="44"/>
      <c r="BZ42" s="17" t="s">
        <v>60</v>
      </c>
      <c r="CA42" s="18" t="n">
        <f aca="false">IF(AT59=0%,0%,AU64/SUM(AU60:AU67))</f>
        <v>0</v>
      </c>
      <c r="CB42" s="17" t="str">
        <f aca="false">AW63</f>
        <v>televisore</v>
      </c>
      <c r="CC42" s="19" t="n">
        <f aca="false">AX63</f>
        <v>0</v>
      </c>
      <c r="CD42" s="17" t="str">
        <f aca="false">AY61</f>
        <v>Scatoloni</v>
      </c>
      <c r="CE42" s="19" t="n">
        <f aca="false">AZ61</f>
        <v>0</v>
      </c>
      <c r="CF42" s="19"/>
      <c r="CG42" s="20"/>
      <c r="CH42" s="19" t="str">
        <f aca="false">AV4</f>
        <v>bonifica</v>
      </c>
      <c r="CI42" s="19" t="n">
        <f aca="false">AW4</f>
        <v>0</v>
      </c>
    </row>
    <row r="43" customFormat="false" ht="14.4" hidden="false" customHeight="false" outlineLevel="0" collapsed="false">
      <c r="A43" s="24"/>
      <c r="B43" s="68"/>
      <c r="C43" s="68"/>
      <c r="D43" s="28" t="s">
        <v>60</v>
      </c>
      <c r="E43" s="28"/>
      <c r="F43" s="52" t="n">
        <f aca="false">INFO!$B$20/SUM(INFO!$B$17:$B$21)</f>
        <v>0.0226205455308028</v>
      </c>
      <c r="G43" s="47" t="n">
        <v>1000</v>
      </c>
      <c r="H43" s="44"/>
      <c r="L43" s="24"/>
      <c r="M43" s="25"/>
      <c r="N43" s="26"/>
      <c r="O43" s="28" t="s">
        <v>60</v>
      </c>
      <c r="P43" s="28"/>
      <c r="Q43" s="52" t="n">
        <f aca="false">INFO!$B$20/SUM(INFO!$B$17:$B$21)</f>
        <v>0.0226205455308028</v>
      </c>
      <c r="R43" s="47" t="n">
        <v>1000</v>
      </c>
      <c r="S43" s="44"/>
      <c r="W43" s="24"/>
      <c r="X43" s="25"/>
      <c r="Y43" s="26"/>
      <c r="Z43" s="28" t="s">
        <v>60</v>
      </c>
      <c r="AA43" s="28"/>
      <c r="AB43" s="52" t="n">
        <f aca="false">INFO!$B$20/SUM(INFO!$B$17:$B$21)</f>
        <v>0.0226205455308028</v>
      </c>
      <c r="AC43" s="47" t="n">
        <v>1000</v>
      </c>
      <c r="AD43" s="44"/>
      <c r="AH43" s="24"/>
      <c r="AI43" s="66"/>
      <c r="AJ43" s="67"/>
      <c r="AK43" s="28" t="s">
        <v>60</v>
      </c>
      <c r="AL43" s="28"/>
      <c r="AM43" s="52" t="n">
        <f aca="false">INFO!$B$20/SUM(INFO!$B$17:$B$21)</f>
        <v>0.0226205455308028</v>
      </c>
      <c r="AN43" s="47" t="n">
        <v>1000</v>
      </c>
      <c r="AO43" s="44"/>
      <c r="AS43" s="24"/>
      <c r="AT43" s="25"/>
      <c r="AU43" s="26"/>
      <c r="AV43" s="28" t="s">
        <v>60</v>
      </c>
      <c r="AW43" s="28"/>
      <c r="AX43" s="52" t="n">
        <f aca="false">INFO!$B$20/SUM(INFO!$B$17:$B$21)</f>
        <v>0.0226205455308028</v>
      </c>
      <c r="AY43" s="47" t="n">
        <v>1000</v>
      </c>
      <c r="AZ43" s="44"/>
      <c r="BD43" s="24"/>
      <c r="BE43" s="25"/>
      <c r="BF43" s="26"/>
      <c r="BG43" s="28" t="s">
        <v>60</v>
      </c>
      <c r="BH43" s="28"/>
      <c r="BI43" s="52" t="n">
        <f aca="false">INFO!$B$20/SUM(INFO!$B$17:$B$21)</f>
        <v>0.0226205455308028</v>
      </c>
      <c r="BJ43" s="47" t="n">
        <v>1000</v>
      </c>
      <c r="BK43" s="44"/>
      <c r="BO43" s="24"/>
      <c r="BQ43" s="44"/>
      <c r="BR43" s="28" t="s">
        <v>60</v>
      </c>
      <c r="BS43" s="28"/>
      <c r="BT43" s="52" t="n">
        <f aca="false">INFO!$B$20/SUM(INFO!$B$17:$B$21)</f>
        <v>0.0226205455308028</v>
      </c>
      <c r="BU43" s="47" t="n">
        <v>1000</v>
      </c>
      <c r="BV43" s="44"/>
      <c r="BZ43" s="17" t="s">
        <v>61</v>
      </c>
      <c r="CA43" s="18" t="n">
        <f aca="false">IF(AT59=0%,0%,AU65/SUM(AU60:AU67))</f>
        <v>0</v>
      </c>
      <c r="CB43" s="17" t="str">
        <f aca="false">AW64</f>
        <v>scaldabagno</v>
      </c>
      <c r="CC43" s="19" t="n">
        <f aca="false">AX64</f>
        <v>0</v>
      </c>
      <c r="CD43" s="17" t="str">
        <f aca="false">AY62</f>
        <v>divano</v>
      </c>
      <c r="CE43" s="19" t="n">
        <f aca="false">AZ62</f>
        <v>0</v>
      </c>
      <c r="CF43" s="19"/>
      <c r="CG43" s="20"/>
      <c r="CH43" s="19" t="str">
        <f aca="false">AX4</f>
        <v>substrato</v>
      </c>
      <c r="CI43" s="19" t="n">
        <f aca="false">AY4</f>
        <v>0</v>
      </c>
    </row>
    <row r="44" customFormat="false" ht="14.4" hidden="false" customHeight="false" outlineLevel="0" collapsed="false">
      <c r="A44" s="24"/>
      <c r="B44" s="68"/>
      <c r="C44" s="68"/>
      <c r="D44" s="28" t="s">
        <v>61</v>
      </c>
      <c r="E44" s="28"/>
      <c r="F44" s="52" t="n">
        <f aca="false">INFO!$B$21/SUM(INFO!$B$17:$B$21)</f>
        <v>0.539471100346927</v>
      </c>
      <c r="G44" s="47" t="n">
        <v>550</v>
      </c>
      <c r="H44" s="44"/>
      <c r="L44" s="24"/>
      <c r="M44" s="25"/>
      <c r="N44" s="26"/>
      <c r="O44" s="28" t="s">
        <v>61</v>
      </c>
      <c r="P44" s="28"/>
      <c r="Q44" s="52" t="n">
        <f aca="false">INFO!$B$21/SUM(INFO!$B$17:$B$21)</f>
        <v>0.539471100346927</v>
      </c>
      <c r="R44" s="47" t="n">
        <v>550</v>
      </c>
      <c r="S44" s="44"/>
      <c r="W44" s="24"/>
      <c r="X44" s="25"/>
      <c r="Y44" s="26"/>
      <c r="Z44" s="28" t="s">
        <v>61</v>
      </c>
      <c r="AA44" s="28"/>
      <c r="AB44" s="52" t="n">
        <f aca="false">INFO!$B$21/SUM(INFO!$B$17:$B$21)</f>
        <v>0.539471100346927</v>
      </c>
      <c r="AC44" s="47" t="n">
        <v>550</v>
      </c>
      <c r="AD44" s="44"/>
      <c r="AH44" s="24"/>
      <c r="AI44" s="66"/>
      <c r="AJ44" s="67"/>
      <c r="AK44" s="28" t="s">
        <v>61</v>
      </c>
      <c r="AL44" s="28"/>
      <c r="AM44" s="52" t="n">
        <f aca="false">INFO!$B$21/SUM(INFO!$B$17:$B$21)</f>
        <v>0.539471100346927</v>
      </c>
      <c r="AN44" s="47" t="n">
        <v>550</v>
      </c>
      <c r="AO44" s="44"/>
      <c r="AS44" s="24"/>
      <c r="AT44" s="25"/>
      <c r="AU44" s="26"/>
      <c r="AV44" s="28" t="s">
        <v>61</v>
      </c>
      <c r="AW44" s="28"/>
      <c r="AX44" s="52" t="n">
        <f aca="false">INFO!$B$21/SUM(INFO!$B$17:$B$21)</f>
        <v>0.539471100346927</v>
      </c>
      <c r="AY44" s="47" t="n">
        <v>550</v>
      </c>
      <c r="AZ44" s="44"/>
      <c r="BD44" s="24"/>
      <c r="BE44" s="25"/>
      <c r="BF44" s="26"/>
      <c r="BG44" s="28" t="s">
        <v>61</v>
      </c>
      <c r="BH44" s="28"/>
      <c r="BI44" s="52" t="n">
        <f aca="false">INFO!$B$21/SUM(INFO!$B$17:$B$21)</f>
        <v>0.539471100346927</v>
      </c>
      <c r="BJ44" s="47" t="n">
        <v>550</v>
      </c>
      <c r="BK44" s="44"/>
      <c r="BO44" s="24"/>
      <c r="BQ44" s="44"/>
      <c r="BR44" s="28" t="s">
        <v>61</v>
      </c>
      <c r="BS44" s="28"/>
      <c r="BT44" s="52" t="n">
        <f aca="false">INFO!$B$21/SUM(INFO!$B$17:$B$21)</f>
        <v>0.539471100346927</v>
      </c>
      <c r="BU44" s="47" t="n">
        <v>550</v>
      </c>
      <c r="BV44" s="44"/>
      <c r="BZ44" s="17" t="s">
        <v>62</v>
      </c>
      <c r="CA44" s="18" t="n">
        <f aca="false">IF(AT59=0%,0%,AU66/SUM(AU60:AU67))</f>
        <v>0</v>
      </c>
      <c r="CB44" s="17" t="str">
        <f aca="false">AW65</f>
        <v>mobile</v>
      </c>
      <c r="CC44" s="19" t="n">
        <f aca="false">AX65</f>
        <v>0</v>
      </c>
      <c r="CD44" s="17" t="str">
        <f aca="false">AY63</f>
        <v>sanitari</v>
      </c>
      <c r="CE44" s="19" t="n">
        <f aca="false">AZ63</f>
        <v>0</v>
      </c>
      <c r="CF44" s="19"/>
      <c r="CG44" s="20"/>
      <c r="CH44" s="19" t="s">
        <v>63</v>
      </c>
      <c r="CI44" s="19" t="n">
        <f aca="false">AT4</f>
        <v>0</v>
      </c>
    </row>
    <row r="45" customFormat="false" ht="15" hidden="false" customHeight="false" outlineLevel="0" collapsed="false">
      <c r="A45" s="53" t="s">
        <v>82</v>
      </c>
      <c r="D45" s="28" t="s">
        <v>83</v>
      </c>
      <c r="E45" s="41" t="s">
        <v>65</v>
      </c>
      <c r="F45" s="39" t="n">
        <v>1</v>
      </c>
      <c r="G45" s="47" t="n">
        <v>1700</v>
      </c>
      <c r="H45" s="44"/>
      <c r="L45" s="53" t="s">
        <v>82</v>
      </c>
      <c r="M45" s="42"/>
      <c r="N45" s="43"/>
      <c r="O45" s="28" t="s">
        <v>83</v>
      </c>
      <c r="P45" s="41" t="s">
        <v>65</v>
      </c>
      <c r="Q45" s="39" t="n">
        <v>1</v>
      </c>
      <c r="R45" s="47" t="n">
        <v>1700</v>
      </c>
      <c r="S45" s="44"/>
      <c r="W45" s="53" t="s">
        <v>82</v>
      </c>
      <c r="X45" s="42"/>
      <c r="Y45" s="43"/>
      <c r="Z45" s="28" t="s">
        <v>83</v>
      </c>
      <c r="AA45" s="41" t="s">
        <v>65</v>
      </c>
      <c r="AB45" s="39" t="n">
        <v>1</v>
      </c>
      <c r="AC45" s="47" t="n">
        <v>1700</v>
      </c>
      <c r="AD45" s="44"/>
      <c r="AH45" s="53" t="s">
        <v>82</v>
      </c>
      <c r="AI45" s="42"/>
      <c r="AJ45" s="43"/>
      <c r="AK45" s="28" t="s">
        <v>83</v>
      </c>
      <c r="AL45" s="41" t="s">
        <v>65</v>
      </c>
      <c r="AM45" s="39" t="n">
        <v>1</v>
      </c>
      <c r="AN45" s="47" t="n">
        <v>1700</v>
      </c>
      <c r="AO45" s="44"/>
      <c r="AS45" s="53" t="s">
        <v>82</v>
      </c>
      <c r="AT45" s="42"/>
      <c r="AU45" s="43"/>
      <c r="AV45" s="28" t="s">
        <v>83</v>
      </c>
      <c r="AW45" s="41" t="s">
        <v>65</v>
      </c>
      <c r="AX45" s="39" t="n">
        <v>1</v>
      </c>
      <c r="AY45" s="47" t="n">
        <v>1700</v>
      </c>
      <c r="AZ45" s="44"/>
      <c r="BD45" s="53" t="s">
        <v>82</v>
      </c>
      <c r="BE45" s="42"/>
      <c r="BF45" s="43"/>
      <c r="BG45" s="28" t="s">
        <v>83</v>
      </c>
      <c r="BH45" s="41" t="s">
        <v>65</v>
      </c>
      <c r="BI45" s="39" t="n">
        <v>1</v>
      </c>
      <c r="BJ45" s="47" t="n">
        <v>1700</v>
      </c>
      <c r="BK45" s="44"/>
      <c r="BO45" s="53" t="s">
        <v>82</v>
      </c>
      <c r="BQ45" s="44"/>
      <c r="BR45" s="28" t="s">
        <v>83</v>
      </c>
      <c r="BS45" s="41" t="s">
        <v>65</v>
      </c>
      <c r="BT45" s="39" t="n">
        <v>1</v>
      </c>
      <c r="BU45" s="47" t="n">
        <v>1700</v>
      </c>
      <c r="BV45" s="44"/>
      <c r="BZ45" s="33" t="s">
        <v>65</v>
      </c>
      <c r="CA45" s="34" t="n">
        <f aca="false">IF(AT59=0%,0%,AU67/SUM(AU60:AU67))</f>
        <v>0</v>
      </c>
      <c r="CB45" s="33" t="str">
        <f aca="false">AW66</f>
        <v>secchio</v>
      </c>
      <c r="CC45" s="35" t="n">
        <f aca="false">AX66</f>
        <v>0</v>
      </c>
      <c r="CD45" s="33" t="str">
        <f aca="false">AY64</f>
        <v>tubi</v>
      </c>
      <c r="CE45" s="35" t="n">
        <f aca="false">AZ64</f>
        <v>0</v>
      </c>
      <c r="CF45" s="35"/>
      <c r="CG45" s="36"/>
      <c r="CH45" s="35" t="s">
        <v>56</v>
      </c>
      <c r="CI45" s="35" t="n">
        <f aca="false">AZ2</f>
        <v>0</v>
      </c>
      <c r="CJ45" s="37" t="n">
        <f aca="false">SUM(CA39:CA45)</f>
        <v>0</v>
      </c>
    </row>
    <row r="46" customFormat="false" ht="15" hidden="false" customHeight="false" outlineLevel="0" collapsed="false">
      <c r="A46" s="53"/>
      <c r="B46" s="70" t="n">
        <v>0.85</v>
      </c>
      <c r="C46" s="43"/>
      <c r="D46" s="28" t="s">
        <v>84</v>
      </c>
      <c r="E46" s="41" t="s">
        <v>65</v>
      </c>
      <c r="F46" s="39" t="n">
        <v>1</v>
      </c>
      <c r="G46" s="47" t="n">
        <v>1500</v>
      </c>
      <c r="H46" s="44"/>
      <c r="L46" s="53"/>
      <c r="M46" s="45"/>
      <c r="N46" s="43"/>
      <c r="O46" s="28" t="s">
        <v>84</v>
      </c>
      <c r="P46" s="41" t="s">
        <v>65</v>
      </c>
      <c r="Q46" s="39" t="n">
        <v>1</v>
      </c>
      <c r="R46" s="47" t="n">
        <v>1500</v>
      </c>
      <c r="S46" s="44"/>
      <c r="W46" s="53"/>
      <c r="X46" s="45"/>
      <c r="Y46" s="43"/>
      <c r="Z46" s="28" t="s">
        <v>84</v>
      </c>
      <c r="AA46" s="41" t="s">
        <v>65</v>
      </c>
      <c r="AB46" s="39" t="n">
        <v>1</v>
      </c>
      <c r="AC46" s="47" t="n">
        <v>1500</v>
      </c>
      <c r="AD46" s="44"/>
      <c r="AH46" s="53"/>
      <c r="AI46" s="45"/>
      <c r="AJ46" s="43"/>
      <c r="AK46" s="28" t="s">
        <v>84</v>
      </c>
      <c r="AL46" s="41" t="s">
        <v>65</v>
      </c>
      <c r="AM46" s="39" t="n">
        <v>1</v>
      </c>
      <c r="AN46" s="47" t="n">
        <v>1500</v>
      </c>
      <c r="AO46" s="44"/>
      <c r="AS46" s="53"/>
      <c r="AT46" s="45"/>
      <c r="AU46" s="43"/>
      <c r="AV46" s="28" t="s">
        <v>84</v>
      </c>
      <c r="AW46" s="41" t="s">
        <v>65</v>
      </c>
      <c r="AX46" s="39" t="n">
        <v>1</v>
      </c>
      <c r="AY46" s="47" t="n">
        <v>1500</v>
      </c>
      <c r="AZ46" s="44"/>
      <c r="BD46" s="53"/>
      <c r="BE46" s="45"/>
      <c r="BF46" s="43"/>
      <c r="BG46" s="28" t="s">
        <v>84</v>
      </c>
      <c r="BH46" s="41" t="s">
        <v>65</v>
      </c>
      <c r="BI46" s="39" t="n">
        <v>1</v>
      </c>
      <c r="BJ46" s="47" t="n">
        <v>1500</v>
      </c>
      <c r="BK46" s="44"/>
      <c r="BO46" s="53"/>
      <c r="BP46" s="45" t="n">
        <v>0.9</v>
      </c>
      <c r="BQ46" s="4"/>
      <c r="BR46" s="28" t="s">
        <v>84</v>
      </c>
      <c r="BS46" s="41" t="s">
        <v>65</v>
      </c>
      <c r="BT46" s="39" t="n">
        <v>1</v>
      </c>
      <c r="BU46" s="47" t="n">
        <v>1500</v>
      </c>
      <c r="BV46" s="44"/>
      <c r="BZ46" s="10" t="str">
        <f aca="false">BD1</f>
        <v>SITO O150</v>
      </c>
      <c r="CA46" s="10"/>
      <c r="CB46" s="10"/>
      <c r="CC46" s="10"/>
      <c r="CD46" s="10"/>
      <c r="CE46" s="10"/>
      <c r="CF46" s="10"/>
      <c r="CG46" s="10"/>
      <c r="CH46" s="10"/>
      <c r="CI46" s="10"/>
    </row>
    <row r="47" customFormat="false" ht="14.4" hidden="false" customHeight="false" outlineLevel="0" collapsed="false">
      <c r="A47" s="53"/>
      <c r="B47" s="42"/>
      <c r="C47" s="43"/>
      <c r="D47" s="28" t="s">
        <v>85</v>
      </c>
      <c r="E47" s="41" t="s">
        <v>65</v>
      </c>
      <c r="F47" s="39" t="n">
        <v>1</v>
      </c>
      <c r="G47" s="47" t="n">
        <v>2300</v>
      </c>
      <c r="H47" s="44"/>
      <c r="L47" s="53"/>
      <c r="M47" s="8" t="n">
        <v>0.15</v>
      </c>
      <c r="N47" s="2" t="n">
        <v>1</v>
      </c>
      <c r="O47" s="28" t="s">
        <v>85</v>
      </c>
      <c r="P47" s="41" t="s">
        <v>65</v>
      </c>
      <c r="Q47" s="39" t="n">
        <v>1</v>
      </c>
      <c r="R47" s="47" t="n">
        <v>2300</v>
      </c>
      <c r="S47" s="44"/>
      <c r="W47" s="53"/>
      <c r="X47" s="42"/>
      <c r="Y47" s="43"/>
      <c r="Z47" s="28" t="s">
        <v>85</v>
      </c>
      <c r="AA47" s="41" t="s">
        <v>65</v>
      </c>
      <c r="AB47" s="39" t="n">
        <v>1</v>
      </c>
      <c r="AC47" s="47" t="n">
        <v>2300</v>
      </c>
      <c r="AD47" s="44"/>
      <c r="AH47" s="53"/>
      <c r="AI47" s="42"/>
      <c r="AJ47" s="43"/>
      <c r="AK47" s="28" t="s">
        <v>85</v>
      </c>
      <c r="AL47" s="41" t="s">
        <v>65</v>
      </c>
      <c r="AM47" s="39" t="n">
        <v>1</v>
      </c>
      <c r="AN47" s="47" t="n">
        <v>2300</v>
      </c>
      <c r="AO47" s="44"/>
      <c r="AS47" s="53"/>
      <c r="AT47" s="42"/>
      <c r="AU47" s="43"/>
      <c r="AV47" s="28" t="s">
        <v>85</v>
      </c>
      <c r="AW47" s="41" t="s">
        <v>65</v>
      </c>
      <c r="AX47" s="39" t="n">
        <v>1</v>
      </c>
      <c r="AY47" s="47" t="n">
        <v>2300</v>
      </c>
      <c r="AZ47" s="44"/>
      <c r="BD47" s="53"/>
      <c r="BE47" s="42"/>
      <c r="BF47" s="43"/>
      <c r="BG47" s="28" t="s">
        <v>85</v>
      </c>
      <c r="BH47" s="41" t="s">
        <v>65</v>
      </c>
      <c r="BI47" s="39" t="n">
        <v>1</v>
      </c>
      <c r="BJ47" s="47" t="n">
        <v>2300</v>
      </c>
      <c r="BK47" s="44"/>
      <c r="BO47" s="53"/>
      <c r="BP47" s="42"/>
      <c r="BQ47" s="43"/>
      <c r="BR47" s="28" t="s">
        <v>85</v>
      </c>
      <c r="BS47" s="41" t="s">
        <v>65</v>
      </c>
      <c r="BT47" s="39" t="n">
        <v>1</v>
      </c>
      <c r="BU47" s="47" t="n">
        <v>2300</v>
      </c>
      <c r="BV47" s="44"/>
      <c r="BZ47" s="11" t="s">
        <v>31</v>
      </c>
      <c r="CA47" s="11"/>
      <c r="CB47" s="11" t="s">
        <v>32</v>
      </c>
      <c r="CC47" s="11"/>
      <c r="CD47" s="11"/>
      <c r="CE47" s="11"/>
      <c r="CF47" s="11"/>
      <c r="CG47" s="11"/>
      <c r="CH47" s="11" t="s">
        <v>33</v>
      </c>
      <c r="CI47" s="11"/>
    </row>
    <row r="48" customFormat="false" ht="14.4" hidden="false" customHeight="false" outlineLevel="0" collapsed="false">
      <c r="A48" s="53"/>
      <c r="B48" s="42"/>
      <c r="C48" s="43"/>
      <c r="D48" s="28" t="s">
        <v>86</v>
      </c>
      <c r="E48" s="41" t="s">
        <v>87</v>
      </c>
      <c r="F48" s="39" t="n">
        <v>1</v>
      </c>
      <c r="G48" s="47" t="n">
        <v>1400</v>
      </c>
      <c r="H48" s="44"/>
      <c r="L48" s="53"/>
      <c r="M48" s="42"/>
      <c r="N48" s="43"/>
      <c r="O48" s="28" t="s">
        <v>86</v>
      </c>
      <c r="P48" s="41" t="s">
        <v>87</v>
      </c>
      <c r="Q48" s="39" t="n">
        <v>1</v>
      </c>
      <c r="R48" s="47" t="n">
        <v>1400</v>
      </c>
      <c r="S48" s="44"/>
      <c r="W48" s="53"/>
      <c r="X48" s="42"/>
      <c r="Y48" s="43"/>
      <c r="Z48" s="28" t="s">
        <v>86</v>
      </c>
      <c r="AA48" s="41" t="s">
        <v>87</v>
      </c>
      <c r="AB48" s="39" t="n">
        <v>1</v>
      </c>
      <c r="AC48" s="47" t="n">
        <v>1400</v>
      </c>
      <c r="AD48" s="44"/>
      <c r="AH48" s="53"/>
      <c r="AI48" s="42"/>
      <c r="AJ48" s="43"/>
      <c r="AK48" s="28" t="s">
        <v>86</v>
      </c>
      <c r="AL48" s="41" t="s">
        <v>87</v>
      </c>
      <c r="AM48" s="39" t="n">
        <v>1</v>
      </c>
      <c r="AN48" s="47" t="n">
        <v>1400</v>
      </c>
      <c r="AO48" s="44"/>
      <c r="AS48" s="53"/>
      <c r="AT48" s="42"/>
      <c r="AU48" s="43"/>
      <c r="AV48" s="28" t="s">
        <v>86</v>
      </c>
      <c r="AW48" s="41" t="s">
        <v>87</v>
      </c>
      <c r="AX48" s="39" t="n">
        <v>1</v>
      </c>
      <c r="AY48" s="47" t="n">
        <v>1400</v>
      </c>
      <c r="AZ48" s="44"/>
      <c r="BD48" s="53"/>
      <c r="BE48" s="42"/>
      <c r="BF48" s="43"/>
      <c r="BG48" s="28" t="s">
        <v>86</v>
      </c>
      <c r="BH48" s="41" t="s">
        <v>87</v>
      </c>
      <c r="BI48" s="39" t="n">
        <v>1</v>
      </c>
      <c r="BJ48" s="47" t="n">
        <v>1400</v>
      </c>
      <c r="BK48" s="44"/>
      <c r="BO48" s="53"/>
      <c r="BP48" s="42"/>
      <c r="BQ48" s="43"/>
      <c r="BR48" s="28" t="s">
        <v>86</v>
      </c>
      <c r="BS48" s="41" t="s">
        <v>87</v>
      </c>
      <c r="BT48" s="39" t="n">
        <v>1</v>
      </c>
      <c r="BU48" s="47" t="n">
        <v>1400</v>
      </c>
      <c r="BV48" s="44"/>
      <c r="BZ48" s="12" t="s">
        <v>14</v>
      </c>
      <c r="CA48" s="13" t="n">
        <f aca="false">IF(BE59=0%,0%,BF60/SUM(BF60:BF67))</f>
        <v>0</v>
      </c>
      <c r="CB48" s="12" t="str">
        <f aca="false">BH60</f>
        <v>lavatrice</v>
      </c>
      <c r="CC48" s="14" t="n">
        <f aca="false">BI60</f>
        <v>0</v>
      </c>
      <c r="CD48" s="12" t="str">
        <f aca="false">BH67</f>
        <v>sedie</v>
      </c>
      <c r="CE48" s="14" t="n">
        <f aca="false">BI67</f>
        <v>0</v>
      </c>
      <c r="CF48" s="12" t="str">
        <f aca="false">BJ65</f>
        <v>guaina</v>
      </c>
      <c r="CG48" s="14" t="n">
        <f aca="false">BK65</f>
        <v>0</v>
      </c>
      <c r="CH48" s="14" t="s">
        <v>41</v>
      </c>
      <c r="CI48" s="38" t="n">
        <f aca="false">BF3</f>
        <v>0</v>
      </c>
    </row>
    <row r="49" customFormat="false" ht="14.4" hidden="false" customHeight="false" outlineLevel="0" collapsed="false">
      <c r="A49" s="53"/>
      <c r="B49" s="42"/>
      <c r="C49" s="43"/>
      <c r="D49" s="28" t="s">
        <v>88</v>
      </c>
      <c r="E49" s="41" t="s">
        <v>14</v>
      </c>
      <c r="F49" s="39" t="n">
        <v>1</v>
      </c>
      <c r="G49" s="47" t="n">
        <v>1400</v>
      </c>
      <c r="H49" s="44"/>
      <c r="L49" s="53"/>
      <c r="M49" s="42"/>
      <c r="N49" s="43"/>
      <c r="O49" s="28" t="s">
        <v>88</v>
      </c>
      <c r="P49" s="41" t="s">
        <v>14</v>
      </c>
      <c r="Q49" s="39" t="n">
        <v>1</v>
      </c>
      <c r="R49" s="47" t="n">
        <v>1400</v>
      </c>
      <c r="S49" s="44"/>
      <c r="W49" s="53"/>
      <c r="X49" s="42"/>
      <c r="Y49" s="43"/>
      <c r="Z49" s="28" t="s">
        <v>88</v>
      </c>
      <c r="AA49" s="41" t="s">
        <v>14</v>
      </c>
      <c r="AB49" s="39" t="n">
        <v>1</v>
      </c>
      <c r="AC49" s="47" t="n">
        <v>1400</v>
      </c>
      <c r="AD49" s="44"/>
      <c r="AH49" s="53"/>
      <c r="AI49" s="42"/>
      <c r="AJ49" s="43"/>
      <c r="AK49" s="28" t="s">
        <v>88</v>
      </c>
      <c r="AL49" s="41" t="s">
        <v>14</v>
      </c>
      <c r="AM49" s="39" t="n">
        <v>1</v>
      </c>
      <c r="AN49" s="47" t="n">
        <v>1400</v>
      </c>
      <c r="AO49" s="44"/>
      <c r="AS49" s="53"/>
      <c r="AT49" s="42"/>
      <c r="AU49" s="43"/>
      <c r="AV49" s="28" t="s">
        <v>88</v>
      </c>
      <c r="AW49" s="41" t="s">
        <v>14</v>
      </c>
      <c r="AX49" s="39" t="n">
        <v>1</v>
      </c>
      <c r="AY49" s="47" t="n">
        <v>1400</v>
      </c>
      <c r="AZ49" s="44"/>
      <c r="BD49" s="53"/>
      <c r="BE49" s="42"/>
      <c r="BF49" s="43"/>
      <c r="BG49" s="28" t="s">
        <v>88</v>
      </c>
      <c r="BH49" s="41" t="s">
        <v>14</v>
      </c>
      <c r="BI49" s="39" t="n">
        <v>1</v>
      </c>
      <c r="BJ49" s="47" t="n">
        <v>1400</v>
      </c>
      <c r="BK49" s="44"/>
      <c r="BO49" s="53"/>
      <c r="BP49" s="42"/>
      <c r="BQ49" s="43"/>
      <c r="BR49" s="28" t="s">
        <v>88</v>
      </c>
      <c r="BS49" s="41" t="s">
        <v>14</v>
      </c>
      <c r="BT49" s="39" t="n">
        <v>1</v>
      </c>
      <c r="BU49" s="47" t="n">
        <v>1400</v>
      </c>
      <c r="BV49" s="44"/>
      <c r="BZ49" s="17" t="s">
        <v>49</v>
      </c>
      <c r="CA49" s="18" t="n">
        <f aca="false">IF(BE59=0%,0%,BF61/SUM(BF60:BF67))</f>
        <v>0</v>
      </c>
      <c r="CB49" s="17" t="str">
        <f aca="false">BH61</f>
        <v>frigorifero</v>
      </c>
      <c r="CC49" s="19" t="n">
        <f aca="false">BI61</f>
        <v>0</v>
      </c>
      <c r="CD49" s="17" t="str">
        <f aca="false">BH68</f>
        <v>materasso</v>
      </c>
      <c r="CE49" s="19" t="n">
        <f aca="false">BI68</f>
        <v>0</v>
      </c>
      <c r="CF49" s="17" t="str">
        <f aca="false">BJ66</f>
        <v>lamiere</v>
      </c>
      <c r="CG49" s="19" t="n">
        <f aca="false">BK66</f>
        <v>0</v>
      </c>
      <c r="CH49" s="19" t="str">
        <f aca="false">BG2</f>
        <v>altezza cumulo</v>
      </c>
      <c r="CI49" s="19" t="n">
        <f aca="false">BH2</f>
        <v>15</v>
      </c>
    </row>
    <row r="50" customFormat="false" ht="14.4" hidden="false" customHeight="false" outlineLevel="0" collapsed="false">
      <c r="A50" s="53"/>
      <c r="B50" s="42"/>
      <c r="C50" s="43"/>
      <c r="D50" s="27" t="s">
        <v>89</v>
      </c>
      <c r="E50" s="41" t="s">
        <v>14</v>
      </c>
      <c r="F50" s="39" t="n">
        <v>1</v>
      </c>
      <c r="G50" s="55" t="n">
        <v>1500</v>
      </c>
      <c r="H50" s="44"/>
      <c r="L50" s="53"/>
      <c r="M50" s="42"/>
      <c r="N50" s="43"/>
      <c r="O50" s="27" t="s">
        <v>89</v>
      </c>
      <c r="P50" s="41" t="s">
        <v>14</v>
      </c>
      <c r="Q50" s="39" t="n">
        <v>1</v>
      </c>
      <c r="R50" s="55" t="n">
        <v>1500</v>
      </c>
      <c r="S50" s="44"/>
      <c r="W50" s="53"/>
      <c r="X50" s="42"/>
      <c r="Y50" s="43"/>
      <c r="Z50" s="27" t="s">
        <v>89</v>
      </c>
      <c r="AA50" s="41" t="s">
        <v>14</v>
      </c>
      <c r="AB50" s="39" t="n">
        <v>1</v>
      </c>
      <c r="AC50" s="55" t="n">
        <v>1500</v>
      </c>
      <c r="AD50" s="44"/>
      <c r="AH50" s="53"/>
      <c r="AI50" s="42"/>
      <c r="AJ50" s="43"/>
      <c r="AK50" s="27" t="s">
        <v>89</v>
      </c>
      <c r="AL50" s="41" t="s">
        <v>14</v>
      </c>
      <c r="AM50" s="39" t="n">
        <v>1</v>
      </c>
      <c r="AN50" s="55" t="n">
        <v>1500</v>
      </c>
      <c r="AO50" s="44"/>
      <c r="AS50" s="53"/>
      <c r="AT50" s="42"/>
      <c r="AU50" s="43"/>
      <c r="AV50" s="27" t="s">
        <v>89</v>
      </c>
      <c r="AW50" s="41" t="s">
        <v>14</v>
      </c>
      <c r="AX50" s="39" t="n">
        <v>1</v>
      </c>
      <c r="AY50" s="55" t="n">
        <v>1500</v>
      </c>
      <c r="AZ50" s="44"/>
      <c r="BD50" s="53"/>
      <c r="BE50" s="42"/>
      <c r="BF50" s="43"/>
      <c r="BG50" s="27" t="s">
        <v>89</v>
      </c>
      <c r="BH50" s="41" t="s">
        <v>14</v>
      </c>
      <c r="BI50" s="39" t="n">
        <v>1</v>
      </c>
      <c r="BJ50" s="55" t="n">
        <v>1500</v>
      </c>
      <c r="BK50" s="44"/>
      <c r="BO50" s="53"/>
      <c r="BP50" s="42"/>
      <c r="BQ50" s="43"/>
      <c r="BR50" s="27" t="s">
        <v>89</v>
      </c>
      <c r="BS50" s="41" t="s">
        <v>14</v>
      </c>
      <c r="BT50" s="39" t="n">
        <v>1</v>
      </c>
      <c r="BU50" s="55" t="n">
        <v>1500</v>
      </c>
      <c r="BV50" s="44"/>
      <c r="BZ50" s="17" t="s">
        <v>57</v>
      </c>
      <c r="CA50" s="18" t="n">
        <f aca="false">IF(BE59=0%,0%,(BF62+BF63)/SUM(BF60:BF67))</f>
        <v>0</v>
      </c>
      <c r="CB50" s="17" t="str">
        <f aca="false">BH62</f>
        <v>forno</v>
      </c>
      <c r="CC50" s="19" t="n">
        <f aca="false">BI62</f>
        <v>0</v>
      </c>
      <c r="CD50" s="17" t="str">
        <f aca="false">BJ60</f>
        <v>brandina</v>
      </c>
      <c r="CE50" s="19" t="n">
        <f aca="false">BK60</f>
        <v>0</v>
      </c>
      <c r="CF50" s="17" t="str">
        <f aca="false">BJ67</f>
        <v>buste</v>
      </c>
      <c r="CG50" s="19" t="n">
        <f aca="false">BK67</f>
        <v>0</v>
      </c>
      <c r="CH50" s="19" t="str">
        <f aca="false">BG3</f>
        <v>combustione</v>
      </c>
      <c r="CI50" s="19" t="n">
        <f aca="false">BH3</f>
        <v>0</v>
      </c>
    </row>
    <row r="51" customFormat="false" ht="14.4" hidden="false" customHeight="false" outlineLevel="0" collapsed="false">
      <c r="A51" s="53"/>
      <c r="B51" s="42"/>
      <c r="C51" s="43"/>
      <c r="D51" s="27"/>
      <c r="E51" s="41" t="s">
        <v>22</v>
      </c>
      <c r="F51" s="39" t="n">
        <v>1</v>
      </c>
      <c r="G51" s="47" t="n">
        <v>7850</v>
      </c>
      <c r="H51" s="44"/>
      <c r="L51" s="53"/>
      <c r="M51" s="42"/>
      <c r="N51" s="43"/>
      <c r="O51" s="27"/>
      <c r="P51" s="41" t="s">
        <v>22</v>
      </c>
      <c r="Q51" s="39" t="n">
        <v>1</v>
      </c>
      <c r="R51" s="47" t="n">
        <v>7850</v>
      </c>
      <c r="S51" s="44"/>
      <c r="W51" s="53"/>
      <c r="X51" s="42"/>
      <c r="Y51" s="43"/>
      <c r="Z51" s="27"/>
      <c r="AA51" s="41" t="s">
        <v>22</v>
      </c>
      <c r="AB51" s="39" t="n">
        <v>1</v>
      </c>
      <c r="AC51" s="47" t="n">
        <v>7850</v>
      </c>
      <c r="AD51" s="44"/>
      <c r="AH51" s="53"/>
      <c r="AI51" s="42"/>
      <c r="AJ51" s="43"/>
      <c r="AK51" s="27"/>
      <c r="AL51" s="41" t="s">
        <v>22</v>
      </c>
      <c r="AM51" s="39" t="n">
        <v>1</v>
      </c>
      <c r="AN51" s="47" t="n">
        <v>7850</v>
      </c>
      <c r="AO51" s="44"/>
      <c r="AS51" s="53"/>
      <c r="AT51" s="42"/>
      <c r="AU51" s="43"/>
      <c r="AV51" s="27"/>
      <c r="AW51" s="41" t="s">
        <v>22</v>
      </c>
      <c r="AX51" s="39" t="n">
        <v>1</v>
      </c>
      <c r="AY51" s="47" t="n">
        <v>7850</v>
      </c>
      <c r="AZ51" s="44"/>
      <c r="BD51" s="53"/>
      <c r="BE51" s="42"/>
      <c r="BF51" s="43"/>
      <c r="BG51" s="27"/>
      <c r="BH51" s="41" t="s">
        <v>22</v>
      </c>
      <c r="BI51" s="39" t="n">
        <v>1</v>
      </c>
      <c r="BJ51" s="47" t="n">
        <v>7850</v>
      </c>
      <c r="BK51" s="44"/>
      <c r="BO51" s="53"/>
      <c r="BP51" s="42"/>
      <c r="BQ51" s="43"/>
      <c r="BR51" s="27"/>
      <c r="BS51" s="41" t="s">
        <v>22</v>
      </c>
      <c r="BT51" s="39" t="n">
        <v>1</v>
      </c>
      <c r="BU51" s="47" t="n">
        <v>7850</v>
      </c>
      <c r="BV51" s="44"/>
      <c r="BZ51" s="17" t="s">
        <v>60</v>
      </c>
      <c r="CA51" s="37" t="n">
        <f aca="false">IF(BE59=0%,0%,BF64/SUM(BF60:BF67))</f>
        <v>1</v>
      </c>
      <c r="CB51" s="17" t="str">
        <f aca="false">BH63</f>
        <v>televisore</v>
      </c>
      <c r="CC51" s="19" t="n">
        <f aca="false">BI63</f>
        <v>0</v>
      </c>
      <c r="CD51" s="17" t="str">
        <f aca="false">BJ61</f>
        <v>Scatoloni</v>
      </c>
      <c r="CE51" s="19" t="n">
        <f aca="false">BK61</f>
        <v>0</v>
      </c>
      <c r="CF51" s="19"/>
      <c r="CG51" s="19"/>
      <c r="CH51" s="19" t="str">
        <f aca="false">BG4</f>
        <v>bonifica</v>
      </c>
      <c r="CI51" s="19" t="n">
        <f aca="false">BH4</f>
        <v>0</v>
      </c>
    </row>
    <row r="52" customFormat="false" ht="14.4" hidden="false" customHeight="false" outlineLevel="0" collapsed="false">
      <c r="A52" s="53"/>
      <c r="B52" s="42"/>
      <c r="C52" s="43"/>
      <c r="D52" s="27"/>
      <c r="E52" s="41" t="s">
        <v>90</v>
      </c>
      <c r="F52" s="39" t="n">
        <v>1</v>
      </c>
      <c r="G52" s="55" t="n">
        <v>2000</v>
      </c>
      <c r="H52" s="44"/>
      <c r="L52" s="53"/>
      <c r="M52" s="42"/>
      <c r="N52" s="43"/>
      <c r="O52" s="27"/>
      <c r="P52" s="41" t="s">
        <v>90</v>
      </c>
      <c r="Q52" s="39" t="n">
        <v>1</v>
      </c>
      <c r="R52" s="55" t="n">
        <v>2000</v>
      </c>
      <c r="S52" s="44"/>
      <c r="W52" s="53"/>
      <c r="X52" s="42"/>
      <c r="Y52" s="43"/>
      <c r="Z52" s="27"/>
      <c r="AA52" s="41" t="s">
        <v>90</v>
      </c>
      <c r="AB52" s="39" t="n">
        <v>1</v>
      </c>
      <c r="AC52" s="55" t="n">
        <v>2000</v>
      </c>
      <c r="AD52" s="44"/>
      <c r="AH52" s="53"/>
      <c r="AI52" s="42"/>
      <c r="AJ52" s="43"/>
      <c r="AK52" s="27"/>
      <c r="AL52" s="41" t="s">
        <v>90</v>
      </c>
      <c r="AM52" s="39" t="n">
        <v>1</v>
      </c>
      <c r="AN52" s="55" t="n">
        <v>2000</v>
      </c>
      <c r="AO52" s="44"/>
      <c r="AS52" s="53"/>
      <c r="AT52" s="42"/>
      <c r="AU52" s="43"/>
      <c r="AV52" s="27"/>
      <c r="AW52" s="41" t="s">
        <v>90</v>
      </c>
      <c r="AX52" s="39" t="n">
        <v>1</v>
      </c>
      <c r="AY52" s="55" t="n">
        <v>2000</v>
      </c>
      <c r="AZ52" s="44"/>
      <c r="BD52" s="53"/>
      <c r="BE52" s="42"/>
      <c r="BF52" s="43"/>
      <c r="BG52" s="27"/>
      <c r="BH52" s="41" t="s">
        <v>90</v>
      </c>
      <c r="BI52" s="39" t="n">
        <v>1</v>
      </c>
      <c r="BJ52" s="55" t="n">
        <v>2000</v>
      </c>
      <c r="BK52" s="44"/>
      <c r="BO52" s="53"/>
      <c r="BP52" s="42"/>
      <c r="BQ52" s="43"/>
      <c r="BR52" s="27"/>
      <c r="BS52" s="41" t="s">
        <v>90</v>
      </c>
      <c r="BT52" s="39" t="n">
        <v>1</v>
      </c>
      <c r="BU52" s="55" t="n">
        <v>2000</v>
      </c>
      <c r="BV52" s="44"/>
      <c r="BZ52" s="17" t="s">
        <v>61</v>
      </c>
      <c r="CA52" s="18" t="n">
        <f aca="false">IF(BE59=0%,0%,BF65/SUM(BF60:BF67))</f>
        <v>0</v>
      </c>
      <c r="CB52" s="17" t="str">
        <f aca="false">BH64</f>
        <v>scaldabagno</v>
      </c>
      <c r="CC52" s="19" t="n">
        <f aca="false">BI64</f>
        <v>0</v>
      </c>
      <c r="CD52" s="17" t="str">
        <f aca="false">BJ62</f>
        <v>divano</v>
      </c>
      <c r="CE52" s="19" t="n">
        <f aca="false">BK62</f>
        <v>0</v>
      </c>
      <c r="CF52" s="19"/>
      <c r="CG52" s="19"/>
      <c r="CH52" s="19" t="str">
        <f aca="false">BI4</f>
        <v>substrato</v>
      </c>
      <c r="CI52" s="19" t="n">
        <f aca="false">BJ4</f>
        <v>0</v>
      </c>
    </row>
    <row r="53" customFormat="false" ht="14.4" hidden="false" customHeight="false" outlineLevel="0" collapsed="false">
      <c r="A53" s="53" t="s">
        <v>91</v>
      </c>
      <c r="B53" s="42"/>
      <c r="C53" s="43"/>
      <c r="D53" s="28" t="s">
        <v>92</v>
      </c>
      <c r="E53" s="41" t="s">
        <v>49</v>
      </c>
      <c r="F53" s="39" t="n">
        <v>1</v>
      </c>
      <c r="H53" s="44"/>
      <c r="L53" s="53" t="s">
        <v>91</v>
      </c>
      <c r="M53" s="42"/>
      <c r="N53" s="43"/>
      <c r="O53" s="28" t="s">
        <v>92</v>
      </c>
      <c r="P53" s="41" t="s">
        <v>49</v>
      </c>
      <c r="Q53" s="39" t="n">
        <v>1</v>
      </c>
      <c r="S53" s="44"/>
      <c r="W53" s="53" t="s">
        <v>91</v>
      </c>
      <c r="X53" s="42"/>
      <c r="Y53" s="43"/>
      <c r="Z53" s="28" t="s">
        <v>92</v>
      </c>
      <c r="AA53" s="41" t="s">
        <v>49</v>
      </c>
      <c r="AB53" s="39" t="n">
        <v>1</v>
      </c>
      <c r="AD53" s="44"/>
      <c r="AH53" s="53" t="s">
        <v>91</v>
      </c>
      <c r="AI53" s="42"/>
      <c r="AJ53" s="43"/>
      <c r="AK53" s="28" t="s">
        <v>92</v>
      </c>
      <c r="AL53" s="41" t="s">
        <v>49</v>
      </c>
      <c r="AM53" s="39" t="n">
        <v>1</v>
      </c>
      <c r="AO53" s="44"/>
      <c r="AS53" s="53" t="s">
        <v>91</v>
      </c>
      <c r="AT53" s="42"/>
      <c r="AU53" s="43"/>
      <c r="AV53" s="28" t="s">
        <v>92</v>
      </c>
      <c r="AW53" s="41" t="s">
        <v>49</v>
      </c>
      <c r="AX53" s="39" t="n">
        <v>1</v>
      </c>
      <c r="AZ53" s="44"/>
      <c r="BD53" s="53" t="s">
        <v>91</v>
      </c>
      <c r="BE53" s="42"/>
      <c r="BF53" s="43"/>
      <c r="BG53" s="28" t="s">
        <v>92</v>
      </c>
      <c r="BH53" s="41" t="s">
        <v>49</v>
      </c>
      <c r="BI53" s="39" t="n">
        <v>1</v>
      </c>
      <c r="BK53" s="44"/>
      <c r="BO53" s="53" t="s">
        <v>91</v>
      </c>
      <c r="BP53" s="42"/>
      <c r="BQ53" s="43"/>
      <c r="BR53" s="28" t="s">
        <v>92</v>
      </c>
      <c r="BS53" s="41" t="s">
        <v>49</v>
      </c>
      <c r="BT53" s="39" t="n">
        <v>1</v>
      </c>
      <c r="BV53" s="44"/>
      <c r="BZ53" s="17" t="s">
        <v>62</v>
      </c>
      <c r="CA53" s="18" t="n">
        <f aca="false">IF(BE59=0%,0%,BF66/SUM(BF60:BF67))</f>
        <v>0</v>
      </c>
      <c r="CB53" s="17" t="str">
        <f aca="false">BH65</f>
        <v>mobile</v>
      </c>
      <c r="CC53" s="19" t="n">
        <f aca="false">BI65</f>
        <v>0</v>
      </c>
      <c r="CD53" s="17" t="str">
        <f aca="false">BJ63</f>
        <v>sanitari</v>
      </c>
      <c r="CE53" s="19" t="n">
        <f aca="false">BK63</f>
        <v>0</v>
      </c>
      <c r="CF53" s="19"/>
      <c r="CG53" s="19"/>
      <c r="CH53" s="19" t="s">
        <v>63</v>
      </c>
      <c r="CI53" s="19" t="n">
        <f aca="false">BE4</f>
        <v>0</v>
      </c>
    </row>
    <row r="54" customFormat="false" ht="15" hidden="false" customHeight="false" outlineLevel="0" collapsed="false">
      <c r="A54" s="53"/>
      <c r="B54" s="42"/>
      <c r="C54" s="43"/>
      <c r="D54" s="28" t="s">
        <v>93</v>
      </c>
      <c r="E54" s="41" t="s">
        <v>14</v>
      </c>
      <c r="F54" s="39" t="n">
        <v>1</v>
      </c>
      <c r="H54" s="44"/>
      <c r="L54" s="53"/>
      <c r="M54" s="42"/>
      <c r="N54" s="43"/>
      <c r="O54" s="28" t="s">
        <v>93</v>
      </c>
      <c r="P54" s="41" t="s">
        <v>14</v>
      </c>
      <c r="Q54" s="39" t="n">
        <v>1</v>
      </c>
      <c r="S54" s="44"/>
      <c r="W54" s="53"/>
      <c r="X54" s="42"/>
      <c r="Y54" s="43"/>
      <c r="Z54" s="28" t="s">
        <v>93</v>
      </c>
      <c r="AA54" s="41" t="s">
        <v>14</v>
      </c>
      <c r="AB54" s="39" t="n">
        <v>1</v>
      </c>
      <c r="AD54" s="44"/>
      <c r="AH54" s="53"/>
      <c r="AI54" s="42"/>
      <c r="AJ54" s="43"/>
      <c r="AK54" s="28" t="s">
        <v>93</v>
      </c>
      <c r="AL54" s="41" t="s">
        <v>14</v>
      </c>
      <c r="AM54" s="39" t="n">
        <v>1</v>
      </c>
      <c r="AO54" s="44"/>
      <c r="AS54" s="53"/>
      <c r="AT54" s="42"/>
      <c r="AU54" s="43"/>
      <c r="AV54" s="28" t="s">
        <v>93</v>
      </c>
      <c r="AW54" s="41" t="s">
        <v>14</v>
      </c>
      <c r="AX54" s="39" t="n">
        <v>1</v>
      </c>
      <c r="AZ54" s="44"/>
      <c r="BD54" s="53"/>
      <c r="BE54" s="42"/>
      <c r="BF54" s="43"/>
      <c r="BG54" s="28" t="s">
        <v>93</v>
      </c>
      <c r="BH54" s="41" t="s">
        <v>14</v>
      </c>
      <c r="BI54" s="39" t="n">
        <v>1</v>
      </c>
      <c r="BK54" s="44"/>
      <c r="BO54" s="53"/>
      <c r="BP54" s="42"/>
      <c r="BQ54" s="43"/>
      <c r="BR54" s="28" t="s">
        <v>93</v>
      </c>
      <c r="BS54" s="41" t="s">
        <v>14</v>
      </c>
      <c r="BT54" s="39" t="n">
        <v>1</v>
      </c>
      <c r="BV54" s="44"/>
      <c r="BZ54" s="33" t="s">
        <v>65</v>
      </c>
      <c r="CA54" s="34" t="n">
        <f aca="false">IF(BE59=0%,0%,BF67/SUM(BF60:BF67))</f>
        <v>0</v>
      </c>
      <c r="CB54" s="33" t="str">
        <f aca="false">BH66</f>
        <v>secchio</v>
      </c>
      <c r="CC54" s="35" t="n">
        <f aca="false">BI66</f>
        <v>0</v>
      </c>
      <c r="CD54" s="33" t="str">
        <f aca="false">BJ64</f>
        <v>tubi</v>
      </c>
      <c r="CE54" s="35" t="n">
        <f aca="false">BK64</f>
        <v>0</v>
      </c>
      <c r="CF54" s="35"/>
      <c r="CG54" s="35"/>
      <c r="CH54" s="35" t="s">
        <v>56</v>
      </c>
      <c r="CI54" s="35" t="n">
        <f aca="false">BK2</f>
        <v>0</v>
      </c>
      <c r="CJ54" s="37" t="n">
        <f aca="false">SUM(CA48:CA54)</f>
        <v>1</v>
      </c>
    </row>
    <row r="55" customFormat="false" ht="15" hidden="false" customHeight="false" outlineLevel="0" collapsed="false">
      <c r="A55" s="53"/>
      <c r="B55" s="42"/>
      <c r="C55" s="43"/>
      <c r="D55" s="28" t="s">
        <v>94</v>
      </c>
      <c r="E55" s="41" t="s">
        <v>22</v>
      </c>
      <c r="F55" s="39" t="n">
        <v>1</v>
      </c>
      <c r="H55" s="44"/>
      <c r="L55" s="53"/>
      <c r="M55" s="42"/>
      <c r="N55" s="43"/>
      <c r="O55" s="28" t="s">
        <v>94</v>
      </c>
      <c r="P55" s="41" t="s">
        <v>22</v>
      </c>
      <c r="Q55" s="39" t="n">
        <v>1</v>
      </c>
      <c r="S55" s="44"/>
      <c r="W55" s="53"/>
      <c r="X55" s="42"/>
      <c r="Y55" s="43"/>
      <c r="Z55" s="28" t="s">
        <v>94</v>
      </c>
      <c r="AA55" s="41" t="s">
        <v>22</v>
      </c>
      <c r="AB55" s="39" t="n">
        <v>1</v>
      </c>
      <c r="AD55" s="44"/>
      <c r="AH55" s="53"/>
      <c r="AI55" s="42"/>
      <c r="AJ55" s="43"/>
      <c r="AK55" s="28" t="s">
        <v>94</v>
      </c>
      <c r="AL55" s="41" t="s">
        <v>22</v>
      </c>
      <c r="AM55" s="39" t="n">
        <v>1</v>
      </c>
      <c r="AO55" s="44"/>
      <c r="AS55" s="53"/>
      <c r="AT55" s="42"/>
      <c r="AU55" s="43"/>
      <c r="AV55" s="28" t="s">
        <v>94</v>
      </c>
      <c r="AW55" s="41" t="s">
        <v>22</v>
      </c>
      <c r="AX55" s="39" t="n">
        <v>1</v>
      </c>
      <c r="AZ55" s="44"/>
      <c r="BD55" s="53"/>
      <c r="BE55" s="42"/>
      <c r="BF55" s="43"/>
      <c r="BG55" s="28" t="s">
        <v>94</v>
      </c>
      <c r="BH55" s="41" t="s">
        <v>22</v>
      </c>
      <c r="BI55" s="39" t="n">
        <v>1</v>
      </c>
      <c r="BK55" s="44"/>
      <c r="BO55" s="53"/>
      <c r="BP55" s="42"/>
      <c r="BQ55" s="43"/>
      <c r="BR55" s="28" t="s">
        <v>94</v>
      </c>
      <c r="BS55" s="41" t="s">
        <v>22</v>
      </c>
      <c r="BT55" s="39" t="n">
        <v>1</v>
      </c>
      <c r="BV55" s="44"/>
      <c r="BZ55" s="10" t="str">
        <f aca="false">BO1</f>
        <v>SITO O151</v>
      </c>
      <c r="CA55" s="10"/>
      <c r="CB55" s="10"/>
      <c r="CC55" s="10"/>
      <c r="CD55" s="10"/>
      <c r="CE55" s="10"/>
      <c r="CF55" s="10"/>
      <c r="CG55" s="10"/>
      <c r="CH55" s="10"/>
      <c r="CI55" s="10"/>
    </row>
    <row r="56" customFormat="false" ht="14.4" hidden="false" customHeight="false" outlineLevel="0" collapsed="false">
      <c r="A56" s="53"/>
      <c r="B56" s="42"/>
      <c r="C56" s="43"/>
      <c r="D56" s="28" t="s">
        <v>95</v>
      </c>
      <c r="E56" s="41" t="s">
        <v>61</v>
      </c>
      <c r="F56" s="39" t="n">
        <v>1</v>
      </c>
      <c r="H56" s="44"/>
      <c r="L56" s="53"/>
      <c r="M56" s="42"/>
      <c r="N56" s="43"/>
      <c r="O56" s="28" t="s">
        <v>95</v>
      </c>
      <c r="P56" s="41" t="s">
        <v>61</v>
      </c>
      <c r="Q56" s="39" t="n">
        <v>1</v>
      </c>
      <c r="S56" s="44"/>
      <c r="W56" s="53"/>
      <c r="X56" s="42"/>
      <c r="Y56" s="43"/>
      <c r="Z56" s="28" t="s">
        <v>95</v>
      </c>
      <c r="AA56" s="41" t="s">
        <v>61</v>
      </c>
      <c r="AB56" s="39" t="n">
        <v>1</v>
      </c>
      <c r="AD56" s="44"/>
      <c r="AH56" s="53"/>
      <c r="AI56" s="42"/>
      <c r="AJ56" s="43"/>
      <c r="AK56" s="28" t="s">
        <v>95</v>
      </c>
      <c r="AL56" s="41" t="s">
        <v>61</v>
      </c>
      <c r="AM56" s="39" t="n">
        <v>1</v>
      </c>
      <c r="AO56" s="44"/>
      <c r="AS56" s="53"/>
      <c r="AT56" s="42"/>
      <c r="AU56" s="43"/>
      <c r="AV56" s="28" t="s">
        <v>95</v>
      </c>
      <c r="AW56" s="41" t="s">
        <v>61</v>
      </c>
      <c r="AX56" s="39" t="n">
        <v>1</v>
      </c>
      <c r="AZ56" s="44"/>
      <c r="BD56" s="53"/>
      <c r="BE56" s="42"/>
      <c r="BF56" s="43"/>
      <c r="BG56" s="28" t="s">
        <v>95</v>
      </c>
      <c r="BH56" s="41" t="s">
        <v>61</v>
      </c>
      <c r="BI56" s="39" t="n">
        <v>1</v>
      </c>
      <c r="BK56" s="44"/>
      <c r="BO56" s="53"/>
      <c r="BP56" s="42"/>
      <c r="BQ56" s="43"/>
      <c r="BR56" s="28" t="s">
        <v>95</v>
      </c>
      <c r="BS56" s="41" t="s">
        <v>61</v>
      </c>
      <c r="BT56" s="39" t="n">
        <v>1</v>
      </c>
      <c r="BV56" s="44"/>
      <c r="BZ56" s="11" t="s">
        <v>31</v>
      </c>
      <c r="CA56" s="11"/>
      <c r="CB56" s="11" t="s">
        <v>32</v>
      </c>
      <c r="CC56" s="11"/>
      <c r="CD56" s="11"/>
      <c r="CE56" s="11"/>
      <c r="CF56" s="11"/>
      <c r="CG56" s="11"/>
      <c r="CH56" s="11" t="s">
        <v>33</v>
      </c>
      <c r="CI56" s="11"/>
    </row>
    <row r="57" customFormat="false" ht="14.4" hidden="false" customHeight="false" outlineLevel="0" collapsed="false">
      <c r="A57" s="53"/>
      <c r="B57" s="42"/>
      <c r="C57" s="43"/>
      <c r="D57" s="28" t="s">
        <v>96</v>
      </c>
      <c r="E57" s="41" t="s">
        <v>97</v>
      </c>
      <c r="F57" s="39" t="n">
        <v>1</v>
      </c>
      <c r="G57" s="55" t="n">
        <v>400</v>
      </c>
      <c r="H57" s="44"/>
      <c r="L57" s="53"/>
      <c r="M57" s="42"/>
      <c r="N57" s="43"/>
      <c r="O57" s="28" t="s">
        <v>96</v>
      </c>
      <c r="P57" s="41" t="s">
        <v>97</v>
      </c>
      <c r="Q57" s="39" t="n">
        <v>1</v>
      </c>
      <c r="R57" s="55" t="n">
        <v>400</v>
      </c>
      <c r="S57" s="44"/>
      <c r="W57" s="53"/>
      <c r="X57" s="42" t="n">
        <v>0.8</v>
      </c>
      <c r="Y57" s="43"/>
      <c r="Z57" s="28" t="s">
        <v>96</v>
      </c>
      <c r="AA57" s="41" t="s">
        <v>97</v>
      </c>
      <c r="AB57" s="39" t="n">
        <v>1</v>
      </c>
      <c r="AC57" s="55" t="n">
        <v>400</v>
      </c>
      <c r="AD57" s="44"/>
      <c r="AH57" s="53"/>
      <c r="AI57" s="42"/>
      <c r="AJ57" s="43"/>
      <c r="AK57" s="28" t="s">
        <v>96</v>
      </c>
      <c r="AL57" s="41" t="s">
        <v>97</v>
      </c>
      <c r="AM57" s="39" t="n">
        <v>1</v>
      </c>
      <c r="AN57" s="55" t="n">
        <v>400</v>
      </c>
      <c r="AO57" s="44"/>
      <c r="AS57" s="53"/>
      <c r="AT57" s="42"/>
      <c r="AU57" s="43"/>
      <c r="AV57" s="28" t="s">
        <v>96</v>
      </c>
      <c r="AW57" s="41" t="s">
        <v>97</v>
      </c>
      <c r="AX57" s="39" t="n">
        <v>1</v>
      </c>
      <c r="AY57" s="55" t="n">
        <v>400</v>
      </c>
      <c r="AZ57" s="44"/>
      <c r="BD57" s="53"/>
      <c r="BE57" s="42" t="n">
        <v>0.8</v>
      </c>
      <c r="BF57" s="43"/>
      <c r="BG57" s="28" t="s">
        <v>96</v>
      </c>
      <c r="BH57" s="41" t="s">
        <v>97</v>
      </c>
      <c r="BI57" s="39" t="n">
        <v>1</v>
      </c>
      <c r="BJ57" s="55" t="n">
        <v>400</v>
      </c>
      <c r="BK57" s="44"/>
      <c r="BO57" s="53"/>
      <c r="BP57" s="42"/>
      <c r="BQ57" s="43"/>
      <c r="BR57" s="28" t="s">
        <v>96</v>
      </c>
      <c r="BS57" s="41" t="s">
        <v>97</v>
      </c>
      <c r="BT57" s="39" t="n">
        <v>1</v>
      </c>
      <c r="BU57" s="55" t="n">
        <v>400</v>
      </c>
      <c r="BV57" s="44"/>
      <c r="BZ57" s="12" t="s">
        <v>14</v>
      </c>
      <c r="CA57" s="13" t="n">
        <f aca="false">IF(BP59=0%,0%,BQ60/SUM(BQ60:BQ67))</f>
        <v>0.1</v>
      </c>
      <c r="CB57" s="12" t="str">
        <f aca="false">BS60</f>
        <v>lavatrice</v>
      </c>
      <c r="CC57" s="14" t="n">
        <f aca="false">BT60</f>
        <v>0</v>
      </c>
      <c r="CD57" s="12" t="str">
        <f aca="false">BS67</f>
        <v>sedie</v>
      </c>
      <c r="CE57" s="14" t="n">
        <f aca="false">BT67</f>
        <v>0</v>
      </c>
      <c r="CF57" s="12" t="str">
        <f aca="false">BU65</f>
        <v>guaina</v>
      </c>
      <c r="CG57" s="14" t="n">
        <f aca="false">BV65</f>
        <v>0</v>
      </c>
      <c r="CH57" s="14" t="s">
        <v>41</v>
      </c>
      <c r="CI57" s="38" t="n">
        <f aca="false">BQ3</f>
        <v>0</v>
      </c>
    </row>
    <row r="58" customFormat="false" ht="14.4" hidden="false" customHeight="false" outlineLevel="0" collapsed="false">
      <c r="A58" s="53"/>
      <c r="B58" s="56"/>
      <c r="C58" s="57"/>
      <c r="D58" s="28" t="s">
        <v>98</v>
      </c>
      <c r="E58" s="41" t="s">
        <v>65</v>
      </c>
      <c r="F58" s="39" t="n">
        <v>1</v>
      </c>
      <c r="G58" s="55" t="n">
        <v>1000</v>
      </c>
      <c r="H58" s="58"/>
      <c r="L58" s="53"/>
      <c r="M58" s="56"/>
      <c r="N58" s="57"/>
      <c r="O58" s="28" t="s">
        <v>98</v>
      </c>
      <c r="P58" s="41" t="s">
        <v>65</v>
      </c>
      <c r="Q58" s="39" t="n">
        <v>1</v>
      </c>
      <c r="R58" s="55" t="n">
        <v>1000</v>
      </c>
      <c r="S58" s="58"/>
      <c r="W58" s="53"/>
      <c r="X58" s="56"/>
      <c r="Y58" s="57"/>
      <c r="Z58" s="28" t="s">
        <v>98</v>
      </c>
      <c r="AA58" s="41" t="s">
        <v>65</v>
      </c>
      <c r="AB58" s="39" t="n">
        <v>1</v>
      </c>
      <c r="AC58" s="55" t="n">
        <v>1000</v>
      </c>
      <c r="AD58" s="58"/>
      <c r="AH58" s="53"/>
      <c r="AI58" s="56"/>
      <c r="AJ58" s="57"/>
      <c r="AK58" s="28" t="s">
        <v>98</v>
      </c>
      <c r="AL58" s="41" t="s">
        <v>65</v>
      </c>
      <c r="AM58" s="39" t="n">
        <v>1</v>
      </c>
      <c r="AN58" s="55" t="n">
        <v>1000</v>
      </c>
      <c r="AO58" s="58"/>
      <c r="AS58" s="53"/>
      <c r="AT58" s="56"/>
      <c r="AU58" s="57"/>
      <c r="AV58" s="28" t="s">
        <v>98</v>
      </c>
      <c r="AW58" s="41" t="s">
        <v>65</v>
      </c>
      <c r="AX58" s="39" t="n">
        <v>1</v>
      </c>
      <c r="AY58" s="55" t="n">
        <v>1000</v>
      </c>
      <c r="AZ58" s="58"/>
      <c r="BD58" s="53"/>
      <c r="BE58" s="56"/>
      <c r="BF58" s="57"/>
      <c r="BG58" s="28" t="s">
        <v>98</v>
      </c>
      <c r="BH58" s="41" t="s">
        <v>65</v>
      </c>
      <c r="BI58" s="39" t="n">
        <v>1</v>
      </c>
      <c r="BJ58" s="55" t="n">
        <v>1000</v>
      </c>
      <c r="BK58" s="58"/>
      <c r="BO58" s="53"/>
      <c r="BP58" s="56"/>
      <c r="BQ58" s="57"/>
      <c r="BR58" s="28" t="s">
        <v>98</v>
      </c>
      <c r="BS58" s="41" t="s">
        <v>65</v>
      </c>
      <c r="BT58" s="39" t="n">
        <v>1</v>
      </c>
      <c r="BU58" s="55" t="n">
        <v>1000</v>
      </c>
      <c r="BV58" s="58"/>
      <c r="BZ58" s="17" t="s">
        <v>49</v>
      </c>
      <c r="CA58" s="18" t="n">
        <f aca="false">IF(BP59=0%,0%,BQ61/SUM(BQ60:BQ67))</f>
        <v>0</v>
      </c>
      <c r="CB58" s="17" t="str">
        <f aca="false">BS61</f>
        <v>frigorifero</v>
      </c>
      <c r="CC58" s="19" t="n">
        <f aca="false">BT61</f>
        <v>0</v>
      </c>
      <c r="CD58" s="17" t="str">
        <f aca="false">BS68</f>
        <v>materasso</v>
      </c>
      <c r="CE58" s="19" t="n">
        <f aca="false">BT68</f>
        <v>0</v>
      </c>
      <c r="CF58" s="17" t="str">
        <f aca="false">BU66</f>
        <v>lamiere</v>
      </c>
      <c r="CG58" s="19" t="n">
        <f aca="false">BV66</f>
        <v>0</v>
      </c>
      <c r="CH58" s="19" t="str">
        <f aca="false">BR2</f>
        <v>altezza cumulo</v>
      </c>
      <c r="CI58" s="19" t="n">
        <f aca="false">BS2</f>
        <v>30</v>
      </c>
    </row>
    <row r="59" customFormat="false" ht="14.4" hidden="false" customHeight="false" outlineLevel="0" collapsed="false">
      <c r="B59" s="8" t="n">
        <f aca="false">SUM(B6:B58)</f>
        <v>1</v>
      </c>
      <c r="M59" s="8" t="n">
        <f aca="false">SUM(M6:M58)</f>
        <v>1</v>
      </c>
      <c r="X59" s="8" t="n">
        <f aca="false">SUM(X6:X58)</f>
        <v>1</v>
      </c>
      <c r="AI59" s="8" t="n">
        <f aca="false">SUM(AI6:AI58)</f>
        <v>1</v>
      </c>
      <c r="AT59" s="8" t="n">
        <f aca="false">SUM(AT6:AT58)</f>
        <v>0</v>
      </c>
      <c r="BE59" s="8" t="n">
        <f aca="false">SUM(BE6:BE58)</f>
        <v>1</v>
      </c>
      <c r="BP59" s="8" t="n">
        <f aca="false">SUM(BP6:BP58)</f>
        <v>1</v>
      </c>
      <c r="BZ59" s="17" t="s">
        <v>57</v>
      </c>
      <c r="CA59" s="18" t="n">
        <f aca="false">IF(BP59=0%,0%,(BQ62+BQ63)/SUM(BQ60:BQ67))</f>
        <v>0</v>
      </c>
      <c r="CB59" s="17" t="str">
        <f aca="false">BS62</f>
        <v>forno</v>
      </c>
      <c r="CC59" s="19" t="n">
        <f aca="false">BT62</f>
        <v>0</v>
      </c>
      <c r="CD59" s="17" t="str">
        <f aca="false">BU60</f>
        <v>brandina</v>
      </c>
      <c r="CE59" s="19" t="n">
        <f aca="false">BV60</f>
        <v>0</v>
      </c>
      <c r="CF59" s="17" t="str">
        <f aca="false">BU67</f>
        <v>buste</v>
      </c>
      <c r="CG59" s="19" t="n">
        <f aca="false">BV67</f>
        <v>0</v>
      </c>
      <c r="CH59" s="19" t="str">
        <f aca="false">BR3</f>
        <v>combustione</v>
      </c>
      <c r="CI59" s="19" t="str">
        <f aca="false">BS3</f>
        <v>no</v>
      </c>
    </row>
    <row r="60" customFormat="false" ht="14.4" hidden="false" customHeight="true" outlineLevel="0" collapsed="false">
      <c r="A60" s="24" t="s">
        <v>99</v>
      </c>
      <c r="B60" s="28" t="s">
        <v>14</v>
      </c>
      <c r="C60" s="29" t="n">
        <f aca="false">B6*F8+B9*F11+B12*F14+B15*F16+B22*F22+B24*F24+B31*F31+B39*F39+B48*F48+B49*F49+B50*F50+B54*F54</f>
        <v>0.0152371393452758</v>
      </c>
      <c r="D60" s="24" t="s">
        <v>100</v>
      </c>
      <c r="E60" s="28" t="str">
        <f aca="false">D6</f>
        <v>lavatrice</v>
      </c>
      <c r="F60" s="28" t="n">
        <f aca="false">C6</f>
        <v>0</v>
      </c>
      <c r="G60" s="28" t="str">
        <f aca="false">D27</f>
        <v>brandina</v>
      </c>
      <c r="H60" s="28" t="n">
        <f aca="false">C27</f>
        <v>0</v>
      </c>
      <c r="L60" s="24" t="s">
        <v>99</v>
      </c>
      <c r="M60" s="28" t="s">
        <v>14</v>
      </c>
      <c r="N60" s="29" t="n">
        <f aca="false">M6*Q8+M9*Q11+M12*Q14+M15*Q16+M22*Q22+M24*Q24+M31*Q31+M39*Q39+M48*Q48+M49*Q49+M50*Q50+M54*Q54</f>
        <v>0.471958027340145</v>
      </c>
      <c r="O60" s="24" t="s">
        <v>100</v>
      </c>
      <c r="P60" s="28" t="str">
        <f aca="false">O6</f>
        <v>lavatrice</v>
      </c>
      <c r="Q60" s="28" t="n">
        <f aca="false">N6</f>
        <v>0</v>
      </c>
      <c r="R60" s="28" t="str">
        <f aca="false">O27</f>
        <v>brandina</v>
      </c>
      <c r="S60" s="28" t="n">
        <f aca="false">N27</f>
        <v>0</v>
      </c>
      <c r="W60" s="24" t="s">
        <v>99</v>
      </c>
      <c r="X60" s="28" t="s">
        <v>14</v>
      </c>
      <c r="Y60" s="29" t="n">
        <f aca="false">X6*AB8+X9*AB11+X12*AB14+X15*AB16+X22*AB22+X24*AB24+X31*AB31+X39*AB39+X48*AB48+X49*AB49+X50*AB50+X54*AB54</f>
        <v>0.0273862972901757</v>
      </c>
      <c r="Z60" s="24" t="s">
        <v>100</v>
      </c>
      <c r="AA60" s="28" t="str">
        <f aca="false">Z6</f>
        <v>lavatrice</v>
      </c>
      <c r="AB60" s="28" t="n">
        <f aca="false">Y6</f>
        <v>0</v>
      </c>
      <c r="AC60" s="28" t="str">
        <f aca="false">Z27</f>
        <v>brandina</v>
      </c>
      <c r="AD60" s="28" t="n">
        <f aca="false">Y27</f>
        <v>0</v>
      </c>
      <c r="AH60" s="24" t="s">
        <v>99</v>
      </c>
      <c r="AI60" s="28" t="s">
        <v>14</v>
      </c>
      <c r="AJ60" s="29" t="n">
        <f aca="false">AI6*AM8+AI9*AM11+AI12*AM14+AI15*AM16+AI22*AM22+AI24*AM24+AI31*AM31+AI39*AM39+AI48*AM48+AI49*AM49+AI50*AM50+AI54*AM54</f>
        <v>0.15</v>
      </c>
      <c r="AK60" s="24" t="s">
        <v>100</v>
      </c>
      <c r="AL60" s="28" t="str">
        <f aca="false">AK6</f>
        <v>lavatrice</v>
      </c>
      <c r="AM60" s="28" t="n">
        <f aca="false">AJ6</f>
        <v>0</v>
      </c>
      <c r="AN60" s="28" t="str">
        <f aca="false">AK27</f>
        <v>brandina</v>
      </c>
      <c r="AO60" s="28" t="n">
        <f aca="false">AJ27</f>
        <v>0</v>
      </c>
      <c r="AS60" s="24" t="s">
        <v>99</v>
      </c>
      <c r="AT60" s="28" t="s">
        <v>14</v>
      </c>
      <c r="AU60" s="29" t="n">
        <f aca="false">AT6*AX8+AT9*AX11+AT12*AX14+AT15*AX16+AT22*AX22+AT24*AX24+AT31*AX31+AT39*AX39+AT48*AX48+AT49*AX49+AT50*AX50+AT54*AX54</f>
        <v>0</v>
      </c>
      <c r="AV60" s="24" t="s">
        <v>100</v>
      </c>
      <c r="AW60" s="28" t="str">
        <f aca="false">AV6</f>
        <v>lavatrice</v>
      </c>
      <c r="AX60" s="28" t="n">
        <f aca="false">AU6</f>
        <v>0</v>
      </c>
      <c r="AY60" s="28" t="str">
        <f aca="false">AV27</f>
        <v>brandina</v>
      </c>
      <c r="AZ60" s="28" t="n">
        <f aca="false">AU27</f>
        <v>0</v>
      </c>
      <c r="BD60" s="24" t="s">
        <v>99</v>
      </c>
      <c r="BE60" s="28" t="s">
        <v>14</v>
      </c>
      <c r="BF60" s="29" t="n">
        <f aca="false">BE6*BI8+BE9*BI11+BE12*BI14+BE15*BI16+BE22*BI22+BE24*BI24+BE31*BI31+BE39*BI39+BE48*BI48+BE49*BI49+BE50*BI50+BE54*BI54</f>
        <v>0</v>
      </c>
      <c r="BG60" s="24" t="s">
        <v>100</v>
      </c>
      <c r="BH60" s="28" t="str">
        <f aca="false">BG6</f>
        <v>lavatrice</v>
      </c>
      <c r="BI60" s="28" t="n">
        <f aca="false">BF6</f>
        <v>0</v>
      </c>
      <c r="BJ60" s="28" t="str">
        <f aca="false">BG27</f>
        <v>brandina</v>
      </c>
      <c r="BK60" s="28" t="n">
        <f aca="false">BF27</f>
        <v>0</v>
      </c>
      <c r="BO60" s="24" t="s">
        <v>99</v>
      </c>
      <c r="BP60" s="28" t="s">
        <v>14</v>
      </c>
      <c r="BQ60" s="29" t="n">
        <f aca="false">BP6*BT8+BP9*BT11+BP12*BT14+BP15*BT16+BP22*BT22+BP24*BT24+BP31*BT31+BP39*BT39+BP48*BT48+BP49*BT49+BP50*BT50+BP54*BT54</f>
        <v>0.1</v>
      </c>
      <c r="BR60" s="24" t="s">
        <v>100</v>
      </c>
      <c r="BS60" s="28" t="str">
        <f aca="false">BR6</f>
        <v>lavatrice</v>
      </c>
      <c r="BT60" s="28" t="n">
        <f aca="false">BQ6</f>
        <v>0</v>
      </c>
      <c r="BU60" s="28" t="str">
        <f aca="false">BR27</f>
        <v>brandina</v>
      </c>
      <c r="BV60" s="28" t="n">
        <f aca="false">BQ27</f>
        <v>0</v>
      </c>
      <c r="BZ60" s="17" t="s">
        <v>60</v>
      </c>
      <c r="CA60" s="37" t="n">
        <f aca="false">IF(BP59=0%,0%,BQ64/SUM(BQ60:BQ67))</f>
        <v>0</v>
      </c>
      <c r="CB60" s="17" t="str">
        <f aca="false">BS63</f>
        <v>televisore</v>
      </c>
      <c r="CC60" s="19" t="n">
        <f aca="false">BT63</f>
        <v>0</v>
      </c>
      <c r="CD60" s="17" t="str">
        <f aca="false">BU61</f>
        <v>Scatoloni</v>
      </c>
      <c r="CE60" s="19" t="n">
        <f aca="false">BV61</f>
        <v>0</v>
      </c>
      <c r="CF60" s="19"/>
      <c r="CG60" s="19"/>
      <c r="CH60" s="19" t="str">
        <f aca="false">BR4</f>
        <v>bonifica</v>
      </c>
      <c r="CI60" s="19" t="str">
        <f aca="false">BS4</f>
        <v>no</v>
      </c>
    </row>
    <row r="61" customFormat="false" ht="14.4" hidden="false" customHeight="false" outlineLevel="0" collapsed="false">
      <c r="A61" s="24"/>
      <c r="B61" s="28" t="s">
        <v>49</v>
      </c>
      <c r="C61" s="29" t="n">
        <f aca="false">B15*F15+B32*F32+B39*F40</f>
        <v>0.0471493094193886</v>
      </c>
      <c r="D61" s="24"/>
      <c r="E61" s="28" t="str">
        <f aca="false">D9</f>
        <v>frigorifero</v>
      </c>
      <c r="F61" s="28" t="n">
        <f aca="false">C9</f>
        <v>0</v>
      </c>
      <c r="G61" s="28" t="str">
        <f aca="false">A30</f>
        <v>Scatoloni</v>
      </c>
      <c r="H61" s="28" t="n">
        <f aca="false">C30</f>
        <v>0</v>
      </c>
      <c r="L61" s="24"/>
      <c r="M61" s="28" t="s">
        <v>49</v>
      </c>
      <c r="N61" s="29" t="n">
        <f aca="false">M15*Q15+M32*Q32+M39*Q40</f>
        <v>0.0157164364731295</v>
      </c>
      <c r="O61" s="24"/>
      <c r="P61" s="28" t="str">
        <f aca="false">O9</f>
        <v>frigorifero</v>
      </c>
      <c r="Q61" s="28" t="n">
        <f aca="false">N9</f>
        <v>0</v>
      </c>
      <c r="R61" s="28" t="str">
        <f aca="false">L30</f>
        <v>Scatoloni</v>
      </c>
      <c r="S61" s="28" t="n">
        <f aca="false">N30</f>
        <v>0</v>
      </c>
      <c r="W61" s="24"/>
      <c r="X61" s="28" t="s">
        <v>49</v>
      </c>
      <c r="Y61" s="29" t="n">
        <f aca="false">X15*AB15+X32*AB32+X39*AB40</f>
        <v>0.0890649562331611</v>
      </c>
      <c r="Z61" s="24"/>
      <c r="AA61" s="28" t="str">
        <f aca="false">Z9</f>
        <v>frigorifero</v>
      </c>
      <c r="AB61" s="28" t="n">
        <f aca="false">Y9</f>
        <v>0</v>
      </c>
      <c r="AC61" s="28" t="str">
        <f aca="false">W30</f>
        <v>Scatoloni</v>
      </c>
      <c r="AD61" s="28" t="n">
        <f aca="false">Y30</f>
        <v>1</v>
      </c>
      <c r="AH61" s="24"/>
      <c r="AI61" s="28" t="s">
        <v>49</v>
      </c>
      <c r="AJ61" s="29" t="n">
        <f aca="false">AI15*AM15+AI32*AM32+AI39*AM40</f>
        <v>0</v>
      </c>
      <c r="AK61" s="24"/>
      <c r="AL61" s="28" t="str">
        <f aca="false">AK9</f>
        <v>frigorifero</v>
      </c>
      <c r="AM61" s="28" t="n">
        <f aca="false">AJ9</f>
        <v>0</v>
      </c>
      <c r="AN61" s="28" t="str">
        <f aca="false">AH30</f>
        <v>Scatoloni</v>
      </c>
      <c r="AO61" s="28" t="n">
        <f aca="false">AJ30</f>
        <v>0</v>
      </c>
      <c r="AS61" s="24"/>
      <c r="AT61" s="28" t="s">
        <v>49</v>
      </c>
      <c r="AU61" s="29" t="n">
        <f aca="false">AT15*AX15+AT32*AX32+AT39*AX40</f>
        <v>0</v>
      </c>
      <c r="AV61" s="24"/>
      <c r="AW61" s="28" t="str">
        <f aca="false">AV9</f>
        <v>frigorifero</v>
      </c>
      <c r="AX61" s="28" t="n">
        <f aca="false">AU9</f>
        <v>0</v>
      </c>
      <c r="AY61" s="28" t="str">
        <f aca="false">AS30</f>
        <v>Scatoloni</v>
      </c>
      <c r="AZ61" s="28" t="n">
        <f aca="false">AU30</f>
        <v>0</v>
      </c>
      <c r="BD61" s="24"/>
      <c r="BE61" s="28" t="s">
        <v>49</v>
      </c>
      <c r="BF61" s="29" t="n">
        <f aca="false">BE15*BI15+BE32*BI32+BE39*BI40</f>
        <v>0</v>
      </c>
      <c r="BG61" s="24"/>
      <c r="BH61" s="28" t="str">
        <f aca="false">BG9</f>
        <v>frigorifero</v>
      </c>
      <c r="BI61" s="28" t="n">
        <f aca="false">BF9</f>
        <v>0</v>
      </c>
      <c r="BJ61" s="28" t="str">
        <f aca="false">BD30</f>
        <v>Scatoloni</v>
      </c>
      <c r="BK61" s="28" t="n">
        <f aca="false">BF30</f>
        <v>0</v>
      </c>
      <c r="BO61" s="24"/>
      <c r="BP61" s="28" t="s">
        <v>49</v>
      </c>
      <c r="BQ61" s="29" t="n">
        <f aca="false">BP15*BT15+BP32*BT32+BP39*BT40</f>
        <v>0</v>
      </c>
      <c r="BR61" s="24"/>
      <c r="BS61" s="28" t="str">
        <f aca="false">BR9</f>
        <v>frigorifero</v>
      </c>
      <c r="BT61" s="28" t="n">
        <f aca="false">BQ9</f>
        <v>0</v>
      </c>
      <c r="BU61" s="28" t="str">
        <f aca="false">BO30</f>
        <v>Scatoloni</v>
      </c>
      <c r="BV61" s="28" t="n">
        <f aca="false">BQ30</f>
        <v>0</v>
      </c>
      <c r="BZ61" s="17" t="s">
        <v>61</v>
      </c>
      <c r="CA61" s="18" t="n">
        <f aca="false">IF(BP59=0%,0%,BQ65/SUM(BQ60:BQ67))</f>
        <v>0</v>
      </c>
      <c r="CB61" s="17" t="str">
        <f aca="false">BS64</f>
        <v>scaldabagno</v>
      </c>
      <c r="CC61" s="19" t="n">
        <f aca="false">BT64</f>
        <v>0</v>
      </c>
      <c r="CD61" s="17" t="str">
        <f aca="false">BU62</f>
        <v>divano</v>
      </c>
      <c r="CE61" s="19" t="n">
        <f aca="false">BV62</f>
        <v>0</v>
      </c>
      <c r="CF61" s="19"/>
      <c r="CG61" s="19"/>
      <c r="CH61" s="19" t="str">
        <f aca="false">BT4</f>
        <v>substrato</v>
      </c>
      <c r="CI61" s="19" t="str">
        <f aca="false">BU4</f>
        <v>suolo</v>
      </c>
    </row>
    <row r="62" customFormat="false" ht="14.4" hidden="false" customHeight="false" outlineLevel="0" collapsed="false">
      <c r="A62" s="24"/>
      <c r="B62" s="28" t="s">
        <v>101</v>
      </c>
      <c r="C62" s="29" t="n">
        <f aca="false">B6*F7+B9*F10+B12*F13+B15*F18+B19*F20+B33*F33+B39*F41</f>
        <v>0.000659960870735237</v>
      </c>
      <c r="D62" s="24"/>
      <c r="E62" s="28" t="str">
        <f aca="false">D12</f>
        <v>forno</v>
      </c>
      <c r="F62" s="28" t="n">
        <f aca="false">C12</f>
        <v>0</v>
      </c>
      <c r="G62" s="28" t="str">
        <f aca="false">D28</f>
        <v>divano</v>
      </c>
      <c r="H62" s="28" t="n">
        <f aca="false">C28</f>
        <v>0</v>
      </c>
      <c r="L62" s="24"/>
      <c r="M62" s="28" t="s">
        <v>101</v>
      </c>
      <c r="N62" s="29" t="n">
        <f aca="false">M6*Q7+M9*Q10+M12*Q13+M15*Q18+M19*Q20+M33*Q33+M39*Q41</f>
        <v>0.0327040633900328</v>
      </c>
      <c r="O62" s="24"/>
      <c r="P62" s="28" t="str">
        <f aca="false">O12</f>
        <v>forno</v>
      </c>
      <c r="Q62" s="28" t="n">
        <f aca="false">N12</f>
        <v>1</v>
      </c>
      <c r="R62" s="28" t="str">
        <f aca="false">O28</f>
        <v>divano</v>
      </c>
      <c r="S62" s="28" t="n">
        <f aca="false">N28</f>
        <v>0</v>
      </c>
      <c r="W62" s="24"/>
      <c r="X62" s="28" t="s">
        <v>101</v>
      </c>
      <c r="Y62" s="29" t="n">
        <f aca="false">X6*AB7+X9*AB10+X12*AB13+X15*AB18+X19*AB20+X33*AB33+X39*AB41</f>
        <v>0.00917590810738983</v>
      </c>
      <c r="Z62" s="24"/>
      <c r="AA62" s="28" t="str">
        <f aca="false">Z12</f>
        <v>forno</v>
      </c>
      <c r="AB62" s="28" t="n">
        <f aca="false">Y12</f>
        <v>0</v>
      </c>
      <c r="AC62" s="28" t="str">
        <f aca="false">Z28</f>
        <v>divano</v>
      </c>
      <c r="AD62" s="28" t="n">
        <f aca="false">Y28</f>
        <v>0</v>
      </c>
      <c r="AH62" s="24"/>
      <c r="AI62" s="28" t="s">
        <v>101</v>
      </c>
      <c r="AJ62" s="29" t="n">
        <f aca="false">AI6*AM7+AI9*AM10+AI12*AM13+AI15*AM18+AI19*AM20+AI33*AM33+AI39*AM41</f>
        <v>0</v>
      </c>
      <c r="AK62" s="24"/>
      <c r="AL62" s="28" t="str">
        <f aca="false">AK12</f>
        <v>forno</v>
      </c>
      <c r="AM62" s="28" t="n">
        <f aca="false">AJ12</f>
        <v>0</v>
      </c>
      <c r="AN62" s="28" t="str">
        <f aca="false">AK28</f>
        <v>divano</v>
      </c>
      <c r="AO62" s="28" t="n">
        <f aca="false">AJ28</f>
        <v>0</v>
      </c>
      <c r="AS62" s="24"/>
      <c r="AT62" s="28" t="s">
        <v>101</v>
      </c>
      <c r="AU62" s="29" t="n">
        <f aca="false">AT6*AX7+AT9*AX10+AT12*AX13+AT15*AX18+AT19*AX20+AT33*AX33+AT39*AX41</f>
        <v>0</v>
      </c>
      <c r="AV62" s="24"/>
      <c r="AW62" s="28" t="str">
        <f aca="false">AV12</f>
        <v>forno</v>
      </c>
      <c r="AX62" s="28" t="n">
        <f aca="false">AU12</f>
        <v>0</v>
      </c>
      <c r="AY62" s="28" t="str">
        <f aca="false">AV28</f>
        <v>divano</v>
      </c>
      <c r="AZ62" s="28" t="n">
        <f aca="false">AU28</f>
        <v>0</v>
      </c>
      <c r="BD62" s="24"/>
      <c r="BE62" s="28" t="s">
        <v>101</v>
      </c>
      <c r="BF62" s="29" t="n">
        <f aca="false">BE6*BI7+BE9*BI10+BE12*BI13+BE15*BI18+BE19*BI20+BE33*BI33+BE39*BI41</f>
        <v>0</v>
      </c>
      <c r="BG62" s="24"/>
      <c r="BH62" s="28" t="str">
        <f aca="false">BG12</f>
        <v>forno</v>
      </c>
      <c r="BI62" s="28" t="n">
        <f aca="false">BF12</f>
        <v>0</v>
      </c>
      <c r="BJ62" s="28" t="str">
        <f aca="false">BG28</f>
        <v>divano</v>
      </c>
      <c r="BK62" s="28" t="n">
        <f aca="false">BF28</f>
        <v>0</v>
      </c>
      <c r="BO62" s="24"/>
      <c r="BP62" s="28" t="s">
        <v>101</v>
      </c>
      <c r="BQ62" s="29" t="n">
        <f aca="false">BP6*BT7+BP9*BT10+BP12*BT13+BP15*BT18+BP19*BT20+BP33*BT33+BP39*BT41</f>
        <v>0</v>
      </c>
      <c r="BR62" s="24"/>
      <c r="BS62" s="28" t="str">
        <f aca="false">BR12</f>
        <v>forno</v>
      </c>
      <c r="BT62" s="28" t="n">
        <f aca="false">BQ12</f>
        <v>0</v>
      </c>
      <c r="BU62" s="28" t="str">
        <f aca="false">BR28</f>
        <v>divano</v>
      </c>
      <c r="BV62" s="28" t="n">
        <f aca="false">BQ28</f>
        <v>0</v>
      </c>
      <c r="BZ62" s="17" t="s">
        <v>62</v>
      </c>
      <c r="CA62" s="18" t="n">
        <f aca="false">IF(BP59=0%,0%,BQ66/SUM(BQ60:BQ67))</f>
        <v>0</v>
      </c>
      <c r="CB62" s="17" t="str">
        <f aca="false">BS65</f>
        <v>mobile</v>
      </c>
      <c r="CC62" s="19" t="n">
        <f aca="false">BT65</f>
        <v>0</v>
      </c>
      <c r="CD62" s="17" t="str">
        <f aca="false">BU63</f>
        <v>sanitari</v>
      </c>
      <c r="CE62" s="19" t="n">
        <f aca="false">BV63</f>
        <v>0</v>
      </c>
      <c r="CF62" s="19"/>
      <c r="CG62" s="19"/>
      <c r="CH62" s="19" t="s">
        <v>63</v>
      </c>
      <c r="CI62" s="19" t="n">
        <f aca="false">BP4</f>
        <v>0</v>
      </c>
    </row>
    <row r="63" customFormat="false" ht="14.4" hidden="false" customHeight="false" outlineLevel="0" collapsed="false">
      <c r="A63" s="24"/>
      <c r="B63" s="28" t="s">
        <v>12</v>
      </c>
      <c r="C63" s="29" t="n">
        <f aca="false">B6*F6+B9*F9+B12*F12+B15*F17+B19*F19+B23*F23+B27*F27+B33*F34+B39*F42+B51*F51+B55*F55</f>
        <v>0.00263984348294095</v>
      </c>
      <c r="D63" s="24"/>
      <c r="E63" s="28" t="str">
        <f aca="false">D15</f>
        <v>televisore</v>
      </c>
      <c r="F63" s="28" t="n">
        <f aca="false">C15</f>
        <v>0</v>
      </c>
      <c r="G63" s="28" t="str">
        <f aca="false">D47</f>
        <v>sanitari</v>
      </c>
      <c r="H63" s="28" t="n">
        <f aca="false">C47</f>
        <v>0</v>
      </c>
      <c r="L63" s="24"/>
      <c r="M63" s="28" t="s">
        <v>12</v>
      </c>
      <c r="N63" s="29" t="n">
        <f aca="false">M6*Q6+M9*Q9+M12*Q12+M15*Q17+M19*Q19+M23*Q23+M27*Q27+M33*Q34+M39*Q42+M51*Q51+M55*Q55</f>
        <v>0.301516890502806</v>
      </c>
      <c r="O63" s="24"/>
      <c r="P63" s="28" t="str">
        <f aca="false">O15</f>
        <v>televisore</v>
      </c>
      <c r="Q63" s="28" t="n">
        <f aca="false">N15</f>
        <v>0</v>
      </c>
      <c r="R63" s="28" t="str">
        <f aca="false">O47</f>
        <v>sanitari</v>
      </c>
      <c r="S63" s="28" t="n">
        <f aca="false">N47</f>
        <v>1</v>
      </c>
      <c r="W63" s="24"/>
      <c r="X63" s="28" t="s">
        <v>12</v>
      </c>
      <c r="Y63" s="29" t="n">
        <f aca="false">X6*AB6+X9*AB9+X12*AB12+X15*AB17+X19*AB19+X23*AB23+X27*AB27+X33*AB34+X39*AB42+X51*AB51+X55*AB55</f>
        <v>0.0137845902402777</v>
      </c>
      <c r="Z63" s="24"/>
      <c r="AA63" s="28" t="str">
        <f aca="false">Z15</f>
        <v>televisore</v>
      </c>
      <c r="AB63" s="28" t="n">
        <f aca="false">Y15</f>
        <v>1</v>
      </c>
      <c r="AC63" s="28" t="str">
        <f aca="false">Z47</f>
        <v>sanitari</v>
      </c>
      <c r="AD63" s="28" t="n">
        <f aca="false">Y47</f>
        <v>0</v>
      </c>
      <c r="AH63" s="24"/>
      <c r="AI63" s="28" t="s">
        <v>12</v>
      </c>
      <c r="AJ63" s="29" t="n">
        <f aca="false">AI6*AM6+AI9*AM9+AI12*AM12+AI15*AM17+AI19*AM19+AI23*AM23+AI27*AM27+AI33*AM34+AI39*AM42+AI51*AM51+AI55*AM55</f>
        <v>0</v>
      </c>
      <c r="AK63" s="24"/>
      <c r="AL63" s="28" t="str">
        <f aca="false">AK15</f>
        <v>televisore</v>
      </c>
      <c r="AM63" s="28" t="n">
        <f aca="false">AJ15</f>
        <v>0</v>
      </c>
      <c r="AN63" s="28" t="str">
        <f aca="false">AK47</f>
        <v>sanitari</v>
      </c>
      <c r="AO63" s="28" t="n">
        <f aca="false">AJ47</f>
        <v>0</v>
      </c>
      <c r="AS63" s="24"/>
      <c r="AT63" s="28" t="s">
        <v>12</v>
      </c>
      <c r="AU63" s="29" t="n">
        <f aca="false">AT6*AX6+AT9*AX9+AT12*AX12+AT15*AX17+AT19*AX19+AT23*AX23+AT27*AX27+AT33*AX34+AT39*AX42+AT51*AX51+AT55*AX55</f>
        <v>0</v>
      </c>
      <c r="AV63" s="24"/>
      <c r="AW63" s="28" t="str">
        <f aca="false">AV15</f>
        <v>televisore</v>
      </c>
      <c r="AX63" s="28" t="n">
        <f aca="false">AU15</f>
        <v>0</v>
      </c>
      <c r="AY63" s="28" t="str">
        <f aca="false">AV47</f>
        <v>sanitari</v>
      </c>
      <c r="AZ63" s="28" t="n">
        <f aca="false">AU47</f>
        <v>0</v>
      </c>
      <c r="BD63" s="24"/>
      <c r="BE63" s="28" t="s">
        <v>12</v>
      </c>
      <c r="BF63" s="29" t="n">
        <f aca="false">BE6*BI6+BE9*BI9+BE12*BI12+BE15*BI17+BE19*BI19+BE23*BI23+BE27*BI27+BE33*BI34+BE39*BI42+BE51*BI51+BE55*BI55</f>
        <v>0</v>
      </c>
      <c r="BG63" s="24"/>
      <c r="BH63" s="28" t="str">
        <f aca="false">BG15</f>
        <v>televisore</v>
      </c>
      <c r="BI63" s="28" t="n">
        <f aca="false">BF15</f>
        <v>0</v>
      </c>
      <c r="BJ63" s="28" t="str">
        <f aca="false">BG47</f>
        <v>sanitari</v>
      </c>
      <c r="BK63" s="28" t="n">
        <f aca="false">BF47</f>
        <v>0</v>
      </c>
      <c r="BO63" s="24"/>
      <c r="BP63" s="28" t="s">
        <v>12</v>
      </c>
      <c r="BQ63" s="29" t="n">
        <f aca="false">BP6*BT6+BP9*BT9+BP12*BT12+BP15*BT17+BP19*BT19+BP23*BT23+BP27*BT27+BP33*BT34+BP39*BT42+BP51*BT51+BP55*BT55</f>
        <v>0</v>
      </c>
      <c r="BR63" s="24"/>
      <c r="BS63" s="28" t="str">
        <f aca="false">BR15</f>
        <v>televisore</v>
      </c>
      <c r="BT63" s="28" t="n">
        <f aca="false">BQ15</f>
        <v>0</v>
      </c>
      <c r="BU63" s="28" t="str">
        <f aca="false">BR47</f>
        <v>sanitari</v>
      </c>
      <c r="BV63" s="28" t="n">
        <f aca="false">BQ47</f>
        <v>0</v>
      </c>
      <c r="BZ63" s="17" t="s">
        <v>65</v>
      </c>
      <c r="CA63" s="18" t="n">
        <f aca="false">IF(BP59=0%,0%,BQ67/SUM(BQ60:BQ67))</f>
        <v>0.9</v>
      </c>
      <c r="CB63" s="17" t="str">
        <f aca="false">BS66</f>
        <v>secchio</v>
      </c>
      <c r="CC63" s="19" t="n">
        <f aca="false">BT66</f>
        <v>0</v>
      </c>
      <c r="CD63" s="17" t="str">
        <f aca="false">BU64</f>
        <v>tubi</v>
      </c>
      <c r="CE63" s="19" t="n">
        <f aca="false">BV64</f>
        <v>0</v>
      </c>
      <c r="CF63" s="19"/>
      <c r="CG63" s="19"/>
      <c r="CH63" s="35" t="s">
        <v>56</v>
      </c>
      <c r="CI63" s="35" t="n">
        <f aca="false">BV2</f>
        <v>0</v>
      </c>
      <c r="CJ63" s="37" t="n">
        <f aca="false">SUM(CA57:CA63)</f>
        <v>1</v>
      </c>
    </row>
    <row r="64" customFormat="false" ht="14.4" hidden="false" customHeight="false" outlineLevel="0" collapsed="false">
      <c r="A64" s="24"/>
      <c r="B64" s="28" t="s">
        <v>60</v>
      </c>
      <c r="C64" s="29" t="n">
        <f aca="false">B21*F21+B25*F25+B28*F29+B38*F38+B39*F43</f>
        <v>0.00339308182962042</v>
      </c>
      <c r="D64" s="24"/>
      <c r="E64" s="28" t="str">
        <f aca="false">D19</f>
        <v>scaldabagno</v>
      </c>
      <c r="F64" s="28" t="n">
        <f aca="false">C19</f>
        <v>0</v>
      </c>
      <c r="G64" s="28" t="str">
        <f aca="false">D48</f>
        <v>tubi</v>
      </c>
      <c r="H64" s="28" t="n">
        <f aca="false">C48</f>
        <v>0</v>
      </c>
      <c r="L64" s="24"/>
      <c r="M64" s="28" t="s">
        <v>60</v>
      </c>
      <c r="N64" s="29" t="n">
        <f aca="false">M21*Q21+M25*Q25+M28*Q29+M38*Q38+M39*Q43</f>
        <v>0.00113102727654014</v>
      </c>
      <c r="O64" s="24"/>
      <c r="P64" s="28" t="str">
        <f aca="false">O19</f>
        <v>scaldabagno</v>
      </c>
      <c r="Q64" s="28" t="n">
        <f aca="false">N19</f>
        <v>0</v>
      </c>
      <c r="R64" s="28" t="str">
        <f aca="false">O48</f>
        <v>tubi</v>
      </c>
      <c r="S64" s="28" t="n">
        <f aca="false">N48</f>
        <v>0</v>
      </c>
      <c r="W64" s="24"/>
      <c r="X64" s="28" t="s">
        <v>60</v>
      </c>
      <c r="Y64" s="29" t="n">
        <f aca="false">X21*AB21+X25*AB25+X28*AB29+X38*AB38+X39*AB43</f>
        <v>0.00203584909777225</v>
      </c>
      <c r="Z64" s="24"/>
      <c r="AA64" s="28" t="str">
        <f aca="false">Z19</f>
        <v>scaldabagno</v>
      </c>
      <c r="AB64" s="28" t="n">
        <f aca="false">Y19</f>
        <v>0</v>
      </c>
      <c r="AC64" s="28" t="str">
        <f aca="false">Z48</f>
        <v>tubi</v>
      </c>
      <c r="AD64" s="28" t="n">
        <f aca="false">Y48</f>
        <v>0</v>
      </c>
      <c r="AH64" s="24"/>
      <c r="AI64" s="28" t="s">
        <v>60</v>
      </c>
      <c r="AJ64" s="29" t="n">
        <f aca="false">AI21*AM21+AI25*AM25+AI28*AM29+AI38*AM38+AI39*AM43</f>
        <v>0.85</v>
      </c>
      <c r="AK64" s="24"/>
      <c r="AL64" s="28" t="str">
        <f aca="false">AK19</f>
        <v>scaldabagno</v>
      </c>
      <c r="AM64" s="28" t="n">
        <f aca="false">AJ19</f>
        <v>0</v>
      </c>
      <c r="AN64" s="28" t="str">
        <f aca="false">AK48</f>
        <v>tubi</v>
      </c>
      <c r="AO64" s="28" t="n">
        <f aca="false">AJ48</f>
        <v>0</v>
      </c>
      <c r="AS64" s="24"/>
      <c r="AT64" s="28" t="s">
        <v>60</v>
      </c>
      <c r="AU64" s="29" t="n">
        <f aca="false">AT21*AX21+AT25*AX25+AT28*AX29+AT38*AX38+AT39*AX43</f>
        <v>0</v>
      </c>
      <c r="AV64" s="24"/>
      <c r="AW64" s="28" t="str">
        <f aca="false">AV19</f>
        <v>scaldabagno</v>
      </c>
      <c r="AX64" s="28" t="n">
        <f aca="false">AU19</f>
        <v>0</v>
      </c>
      <c r="AY64" s="28" t="str">
        <f aca="false">AV48</f>
        <v>tubi</v>
      </c>
      <c r="AZ64" s="28" t="n">
        <f aca="false">AU48</f>
        <v>0</v>
      </c>
      <c r="BD64" s="24"/>
      <c r="BE64" s="28" t="s">
        <v>60</v>
      </c>
      <c r="BF64" s="29" t="n">
        <f aca="false">BE21*BI21+BE25*BI25+BE28*BI29+BE38*BI38+BE39*BI43</f>
        <v>0.2</v>
      </c>
      <c r="BG64" s="24"/>
      <c r="BH64" s="28" t="str">
        <f aca="false">BG19</f>
        <v>scaldabagno</v>
      </c>
      <c r="BI64" s="28" t="n">
        <f aca="false">BF19</f>
        <v>0</v>
      </c>
      <c r="BJ64" s="28" t="str">
        <f aca="false">BG48</f>
        <v>tubi</v>
      </c>
      <c r="BK64" s="28" t="n">
        <f aca="false">BF48</f>
        <v>0</v>
      </c>
      <c r="BO64" s="24"/>
      <c r="BP64" s="28" t="s">
        <v>60</v>
      </c>
      <c r="BQ64" s="29" t="n">
        <f aca="false">BP21*BT21+BP25*BT25+BP28*BT29+BP38*BT38+BP39*BT43</f>
        <v>0</v>
      </c>
      <c r="BR64" s="24"/>
      <c r="BS64" s="28" t="str">
        <f aca="false">BR19</f>
        <v>scaldabagno</v>
      </c>
      <c r="BT64" s="28" t="n">
        <f aca="false">BQ19</f>
        <v>0</v>
      </c>
      <c r="BU64" s="28" t="str">
        <f aca="false">BR48</f>
        <v>tubi</v>
      </c>
      <c r="BV64" s="28" t="n">
        <f aca="false">BQ48</f>
        <v>0</v>
      </c>
    </row>
    <row r="65" customFormat="false" ht="14.4" hidden="false" customHeight="false" outlineLevel="0" collapsed="false">
      <c r="A65" s="24"/>
      <c r="B65" s="28" t="s">
        <v>61</v>
      </c>
      <c r="C65" s="29" t="n">
        <f aca="false">B30*F30+B35*F35+B39*F44+B56*F56</f>
        <v>0.080920665052039</v>
      </c>
      <c r="D65" s="24"/>
      <c r="E65" s="28" t="str">
        <f aca="false">D21</f>
        <v>mobile</v>
      </c>
      <c r="F65" s="28" t="n">
        <f aca="false">SUM(C21:C23)</f>
        <v>0</v>
      </c>
      <c r="G65" s="28" t="str">
        <f aca="false">D49</f>
        <v>guaina</v>
      </c>
      <c r="H65" s="28" t="n">
        <f aca="false">C49</f>
        <v>0</v>
      </c>
      <c r="L65" s="24"/>
      <c r="M65" s="28" t="s">
        <v>61</v>
      </c>
      <c r="N65" s="29" t="n">
        <f aca="false">M30*Q30+M35*Q35+M39*Q44+M56*Q56</f>
        <v>0.0269735550173463</v>
      </c>
      <c r="O65" s="24"/>
      <c r="P65" s="28" t="str">
        <f aca="false">O21</f>
        <v>mobile</v>
      </c>
      <c r="Q65" s="28" t="n">
        <f aca="false">SUM(N21:N23)</f>
        <v>0</v>
      </c>
      <c r="R65" s="28" t="str">
        <f aca="false">O49</f>
        <v>guaina</v>
      </c>
      <c r="S65" s="28" t="n">
        <f aca="false">N49</f>
        <v>0</v>
      </c>
      <c r="W65" s="24"/>
      <c r="X65" s="28" t="s">
        <v>61</v>
      </c>
      <c r="Y65" s="29" t="n">
        <f aca="false">X30*AB30+X35*AB35+X39*AB44+X56*AB56</f>
        <v>0.0585523990312234</v>
      </c>
      <c r="Z65" s="24"/>
      <c r="AA65" s="28" t="str">
        <f aca="false">Z21</f>
        <v>mobile</v>
      </c>
      <c r="AB65" s="28" t="n">
        <f aca="false">SUM(Y21:Y23)</f>
        <v>0</v>
      </c>
      <c r="AC65" s="28" t="str">
        <f aca="false">Z49</f>
        <v>guaina</v>
      </c>
      <c r="AD65" s="28" t="n">
        <f aca="false">Y49</f>
        <v>0</v>
      </c>
      <c r="AH65" s="24"/>
      <c r="AI65" s="28" t="s">
        <v>61</v>
      </c>
      <c r="AJ65" s="29" t="n">
        <f aca="false">AI30*AM30+AI35*AM35+AI39*AM44+AI56*AM56</f>
        <v>0</v>
      </c>
      <c r="AK65" s="24"/>
      <c r="AL65" s="28" t="str">
        <f aca="false">AK21</f>
        <v>mobile</v>
      </c>
      <c r="AM65" s="28" t="n">
        <f aca="false">SUM(AJ21:AJ23)</f>
        <v>0</v>
      </c>
      <c r="AN65" s="28" t="str">
        <f aca="false">AK49</f>
        <v>guaina</v>
      </c>
      <c r="AO65" s="28" t="n">
        <f aca="false">AJ49</f>
        <v>0</v>
      </c>
      <c r="AS65" s="24"/>
      <c r="AT65" s="28" t="s">
        <v>61</v>
      </c>
      <c r="AU65" s="29" t="n">
        <f aca="false">AT30*AX30+AT35*AX35+AT39*AX44+AT56*AX56</f>
        <v>0</v>
      </c>
      <c r="AV65" s="24"/>
      <c r="AW65" s="28" t="str">
        <f aca="false">AV21</f>
        <v>mobile</v>
      </c>
      <c r="AX65" s="28" t="n">
        <f aca="false">SUM(AU21:AU23)</f>
        <v>0</v>
      </c>
      <c r="AY65" s="28" t="str">
        <f aca="false">AV49</f>
        <v>guaina</v>
      </c>
      <c r="AZ65" s="28" t="n">
        <f aca="false">AU49</f>
        <v>0</v>
      </c>
      <c r="BD65" s="24"/>
      <c r="BE65" s="28" t="s">
        <v>61</v>
      </c>
      <c r="BF65" s="29" t="n">
        <f aca="false">BE30*BI30+BE35*BI35+BE39*BI44+BE56*BI56</f>
        <v>0</v>
      </c>
      <c r="BG65" s="24"/>
      <c r="BH65" s="28" t="str">
        <f aca="false">BG21</f>
        <v>mobile</v>
      </c>
      <c r="BI65" s="28" t="n">
        <f aca="false">SUM(BF21:BF23)</f>
        <v>0</v>
      </c>
      <c r="BJ65" s="28" t="str">
        <f aca="false">BG49</f>
        <v>guaina</v>
      </c>
      <c r="BK65" s="28" t="n">
        <f aca="false">BF49</f>
        <v>0</v>
      </c>
      <c r="BO65" s="24"/>
      <c r="BP65" s="28" t="s">
        <v>61</v>
      </c>
      <c r="BQ65" s="29" t="n">
        <f aca="false">BP30*BT30+BP35*BT35+BP39*BT44+BP56*BT56</f>
        <v>0</v>
      </c>
      <c r="BR65" s="24"/>
      <c r="BS65" s="28" t="str">
        <f aca="false">BR21</f>
        <v>mobile</v>
      </c>
      <c r="BT65" s="28" t="n">
        <f aca="false">SUM(BQ21:BQ23)</f>
        <v>0</v>
      </c>
      <c r="BU65" s="28" t="str">
        <f aca="false">BR49</f>
        <v>guaina</v>
      </c>
      <c r="BV65" s="28" t="n">
        <f aca="false">BQ49</f>
        <v>0</v>
      </c>
    </row>
    <row r="66" customFormat="false" ht="14.4" hidden="false" customHeight="false" outlineLevel="0" collapsed="false">
      <c r="A66" s="24"/>
      <c r="B66" s="28" t="s">
        <v>62</v>
      </c>
      <c r="C66" s="39" t="n">
        <f aca="false">B26*F26+B28*F28+B37*F37</f>
        <v>0</v>
      </c>
      <c r="D66" s="24"/>
      <c r="E66" s="28" t="str">
        <f aca="false">D24</f>
        <v>secchio</v>
      </c>
      <c r="F66" s="28" t="n">
        <f aca="false">C24</f>
        <v>0</v>
      </c>
      <c r="G66" s="28" t="str">
        <f aca="false">D50</f>
        <v>lamiere</v>
      </c>
      <c r="H66" s="28" t="n">
        <f aca="false">SUM(C50:C52)</f>
        <v>0</v>
      </c>
      <c r="L66" s="24"/>
      <c r="M66" s="28" t="s">
        <v>62</v>
      </c>
      <c r="N66" s="39" t="n">
        <f aca="false">M26*Q26+M28*Q28+M37*Q37</f>
        <v>0</v>
      </c>
      <c r="O66" s="24"/>
      <c r="P66" s="28" t="str">
        <f aca="false">O24</f>
        <v>secchio</v>
      </c>
      <c r="Q66" s="28" t="n">
        <f aca="false">N24</f>
        <v>0</v>
      </c>
      <c r="R66" s="28" t="str">
        <f aca="false">O50</f>
        <v>lamiere</v>
      </c>
      <c r="S66" s="28" t="n">
        <f aca="false">SUM(N50:N52)</f>
        <v>0</v>
      </c>
      <c r="W66" s="24"/>
      <c r="X66" s="28" t="s">
        <v>62</v>
      </c>
      <c r="Y66" s="39" t="n">
        <f aca="false">X26*AB26+X28*AB28+X37*AB37</f>
        <v>0</v>
      </c>
      <c r="Z66" s="24"/>
      <c r="AA66" s="28" t="str">
        <f aca="false">Z24</f>
        <v>secchio</v>
      </c>
      <c r="AB66" s="28" t="n">
        <f aca="false">Y24</f>
        <v>0</v>
      </c>
      <c r="AC66" s="28" t="str">
        <f aca="false">Z50</f>
        <v>lamiere</v>
      </c>
      <c r="AD66" s="28" t="n">
        <f aca="false">SUM(Y50:Y52)</f>
        <v>0</v>
      </c>
      <c r="AH66" s="24"/>
      <c r="AI66" s="28" t="s">
        <v>62</v>
      </c>
      <c r="AJ66" s="39" t="n">
        <f aca="false">AI26*AM26+AI28*AM28+AI37*AM37</f>
        <v>0</v>
      </c>
      <c r="AK66" s="24"/>
      <c r="AL66" s="28" t="str">
        <f aca="false">AK24</f>
        <v>secchio</v>
      </c>
      <c r="AM66" s="28" t="n">
        <f aca="false">AJ24</f>
        <v>0</v>
      </c>
      <c r="AN66" s="28" t="str">
        <f aca="false">AK50</f>
        <v>lamiere</v>
      </c>
      <c r="AO66" s="28" t="n">
        <f aca="false">SUM(AJ50:AJ52)</f>
        <v>0</v>
      </c>
      <c r="AS66" s="24"/>
      <c r="AT66" s="28" t="s">
        <v>62</v>
      </c>
      <c r="AU66" s="39" t="n">
        <f aca="false">AT26*AX26+AT28*AX28+AT37*AX37</f>
        <v>0</v>
      </c>
      <c r="AV66" s="24"/>
      <c r="AW66" s="28" t="str">
        <f aca="false">AV24</f>
        <v>secchio</v>
      </c>
      <c r="AX66" s="28" t="n">
        <f aca="false">AU24</f>
        <v>0</v>
      </c>
      <c r="AY66" s="28" t="str">
        <f aca="false">AV50</f>
        <v>lamiere</v>
      </c>
      <c r="AZ66" s="28" t="n">
        <f aca="false">SUM(AU50:AU52)</f>
        <v>0</v>
      </c>
      <c r="BD66" s="24"/>
      <c r="BE66" s="28" t="s">
        <v>62</v>
      </c>
      <c r="BF66" s="39" t="n">
        <f aca="false">BE26*BI26+BE28*BI28+BE37*BI37</f>
        <v>0</v>
      </c>
      <c r="BG66" s="24"/>
      <c r="BH66" s="28" t="str">
        <f aca="false">BG24</f>
        <v>secchio</v>
      </c>
      <c r="BI66" s="28" t="n">
        <f aca="false">BF24</f>
        <v>0</v>
      </c>
      <c r="BJ66" s="28" t="str">
        <f aca="false">BG50</f>
        <v>lamiere</v>
      </c>
      <c r="BK66" s="28" t="n">
        <f aca="false">SUM(BF50:BF52)</f>
        <v>0</v>
      </c>
      <c r="BO66" s="24"/>
      <c r="BP66" s="28" t="s">
        <v>62</v>
      </c>
      <c r="BQ66" s="39" t="n">
        <f aca="false">BP26*BT26+BP28*BT28+BP37*BT37</f>
        <v>0</v>
      </c>
      <c r="BR66" s="24"/>
      <c r="BS66" s="28" t="str">
        <f aca="false">BR24</f>
        <v>secchio</v>
      </c>
      <c r="BT66" s="28" t="n">
        <f aca="false">BQ24</f>
        <v>0</v>
      </c>
      <c r="BU66" s="28" t="str">
        <f aca="false">BR50</f>
        <v>lamiere</v>
      </c>
      <c r="BV66" s="28" t="n">
        <f aca="false">SUM(BQ50:BQ52)</f>
        <v>0</v>
      </c>
    </row>
    <row r="67" customFormat="false" ht="14.4" hidden="false" customHeight="false" outlineLevel="0" collapsed="false">
      <c r="A67" s="24"/>
      <c r="B67" s="28" t="s">
        <v>65</v>
      </c>
      <c r="C67" s="39" t="n">
        <f aca="false">B45*F45+B46*F46+B47*F47+B58*F58</f>
        <v>0.85</v>
      </c>
      <c r="D67" s="24"/>
      <c r="E67" s="28" t="str">
        <f aca="false">D25</f>
        <v>sedie</v>
      </c>
      <c r="F67" s="28" t="n">
        <f aca="false">C25</f>
        <v>0</v>
      </c>
      <c r="G67" s="28" t="s">
        <v>102</v>
      </c>
      <c r="H67" s="28" t="n">
        <f aca="false">SUM(C31:C44)</f>
        <v>2</v>
      </c>
      <c r="L67" s="24"/>
      <c r="M67" s="28" t="s">
        <v>65</v>
      </c>
      <c r="N67" s="39" t="n">
        <f aca="false">M45*Q45+M46*Q46+M47*Q47+M58*Q58</f>
        <v>0.15</v>
      </c>
      <c r="O67" s="24"/>
      <c r="P67" s="28" t="str">
        <f aca="false">O25</f>
        <v>sedie</v>
      </c>
      <c r="Q67" s="28" t="n">
        <f aca="false">N25</f>
        <v>0</v>
      </c>
      <c r="R67" s="28" t="s">
        <v>102</v>
      </c>
      <c r="S67" s="28" t="n">
        <f aca="false">SUM(N31:N44)</f>
        <v>3</v>
      </c>
      <c r="W67" s="24"/>
      <c r="X67" s="28" t="s">
        <v>65</v>
      </c>
      <c r="Y67" s="39" t="n">
        <f aca="false">X45*AB45+X46*AB46+X47*AB47+X58*AB58</f>
        <v>0</v>
      </c>
      <c r="Z67" s="24"/>
      <c r="AA67" s="28" t="str">
        <f aca="false">Z25</f>
        <v>sedie</v>
      </c>
      <c r="AB67" s="28" t="n">
        <f aca="false">Y25</f>
        <v>0</v>
      </c>
      <c r="AC67" s="28" t="s">
        <v>102</v>
      </c>
      <c r="AD67" s="28" t="n">
        <f aca="false">SUM(Y31:Y44)</f>
        <v>1</v>
      </c>
      <c r="AH67" s="24"/>
      <c r="AI67" s="28" t="s">
        <v>65</v>
      </c>
      <c r="AJ67" s="39" t="n">
        <f aca="false">AI45*AM45+AI46*AM46+AI47*AM47+AI58*AM58</f>
        <v>0</v>
      </c>
      <c r="AK67" s="24"/>
      <c r="AL67" s="28" t="str">
        <f aca="false">AK25</f>
        <v>sedie</v>
      </c>
      <c r="AM67" s="28" t="n">
        <f aca="false">AJ25</f>
        <v>0</v>
      </c>
      <c r="AN67" s="28" t="s">
        <v>102</v>
      </c>
      <c r="AO67" s="28" t="n">
        <f aca="false">SUM(AJ31:AJ44)</f>
        <v>0</v>
      </c>
      <c r="AS67" s="24"/>
      <c r="AT67" s="28" t="s">
        <v>65</v>
      </c>
      <c r="AU67" s="39" t="n">
        <f aca="false">AT45*AX45+AT46*AX46+AT47*AX47+AT58*AX58</f>
        <v>0</v>
      </c>
      <c r="AV67" s="24"/>
      <c r="AW67" s="28" t="str">
        <f aca="false">AV25</f>
        <v>sedie</v>
      </c>
      <c r="AX67" s="28" t="n">
        <f aca="false">AU25</f>
        <v>0</v>
      </c>
      <c r="AY67" s="28" t="s">
        <v>102</v>
      </c>
      <c r="AZ67" s="28" t="n">
        <f aca="false">SUM(AU31:AU44)</f>
        <v>0</v>
      </c>
      <c r="BD67" s="24"/>
      <c r="BE67" s="28" t="s">
        <v>65</v>
      </c>
      <c r="BF67" s="39" t="n">
        <f aca="false">BE45*BI45+BE46*BI46+BE47*BI47+BE58*BI58</f>
        <v>0</v>
      </c>
      <c r="BG67" s="24"/>
      <c r="BH67" s="28" t="str">
        <f aca="false">BG25</f>
        <v>sedie</v>
      </c>
      <c r="BI67" s="28" t="n">
        <f aca="false">BF25</f>
        <v>0</v>
      </c>
      <c r="BJ67" s="28" t="s">
        <v>102</v>
      </c>
      <c r="BK67" s="28" t="n">
        <f aca="false">SUM(BF31:BF44)</f>
        <v>0</v>
      </c>
      <c r="BO67" s="24"/>
      <c r="BP67" s="28" t="s">
        <v>65</v>
      </c>
      <c r="BQ67" s="39" t="n">
        <f aca="false">BP45*BT45+BP46*BT46+BP47*BT47+BP58*BT58</f>
        <v>0.9</v>
      </c>
      <c r="BR67" s="24"/>
      <c r="BS67" s="28" t="str">
        <f aca="false">BR25</f>
        <v>sedie</v>
      </c>
      <c r="BT67" s="28" t="n">
        <f aca="false">BQ25</f>
        <v>0</v>
      </c>
      <c r="BU67" s="28" t="s">
        <v>102</v>
      </c>
      <c r="BV67" s="28" t="n">
        <f aca="false">SUM(BQ31:BQ44)</f>
        <v>0</v>
      </c>
    </row>
    <row r="68" customFormat="false" ht="14.4" hidden="false" customHeight="false" outlineLevel="0" collapsed="false">
      <c r="A68" s="24"/>
      <c r="B68" s="28" t="s">
        <v>103</v>
      </c>
      <c r="C68" s="39" t="n">
        <f aca="false">B36*F36+B57*F57</f>
        <v>0</v>
      </c>
      <c r="D68" s="24"/>
      <c r="E68" s="28" t="str">
        <f aca="false">D26</f>
        <v>materasso</v>
      </c>
      <c r="F68" s="28" t="n">
        <f aca="false">C26</f>
        <v>0</v>
      </c>
      <c r="G68" s="28" t="s">
        <v>104</v>
      </c>
      <c r="H68" s="28" t="s">
        <v>6</v>
      </c>
      <c r="L68" s="24"/>
      <c r="M68" s="28" t="s">
        <v>103</v>
      </c>
      <c r="N68" s="39" t="n">
        <f aca="false">M36*Q36+M57*Q57</f>
        <v>0</v>
      </c>
      <c r="O68" s="24"/>
      <c r="P68" s="28" t="str">
        <f aca="false">O26</f>
        <v>materasso</v>
      </c>
      <c r="Q68" s="28" t="n">
        <f aca="false">N26</f>
        <v>0</v>
      </c>
      <c r="R68" s="28" t="s">
        <v>104</v>
      </c>
      <c r="S68" s="28" t="s">
        <v>6</v>
      </c>
      <c r="W68" s="24"/>
      <c r="X68" s="28" t="s">
        <v>103</v>
      </c>
      <c r="Y68" s="39" t="n">
        <f aca="false">X36*AB36+X57*AB57</f>
        <v>0.8</v>
      </c>
      <c r="Z68" s="24"/>
      <c r="AA68" s="28" t="str">
        <f aca="false">Z26</f>
        <v>materasso</v>
      </c>
      <c r="AB68" s="28" t="n">
        <f aca="false">Y26</f>
        <v>0</v>
      </c>
      <c r="AC68" s="28" t="s">
        <v>104</v>
      </c>
      <c r="AD68" s="28" t="s">
        <v>4</v>
      </c>
      <c r="AH68" s="24"/>
      <c r="AI68" s="28" t="s">
        <v>103</v>
      </c>
      <c r="AJ68" s="39" t="n">
        <f aca="false">AI36*AM36+AI57*AM57</f>
        <v>0</v>
      </c>
      <c r="AK68" s="24"/>
      <c r="AL68" s="28" t="str">
        <f aca="false">AK26</f>
        <v>materasso</v>
      </c>
      <c r="AM68" s="28" t="n">
        <f aca="false">AJ26</f>
        <v>0</v>
      </c>
      <c r="AN68" s="28" t="s">
        <v>104</v>
      </c>
      <c r="AO68" s="28" t="s">
        <v>4</v>
      </c>
      <c r="AS68" s="24"/>
      <c r="AT68" s="28" t="s">
        <v>103</v>
      </c>
      <c r="AU68" s="39" t="n">
        <f aca="false">AT36*AX36+AT57*AX57</f>
        <v>0</v>
      </c>
      <c r="AV68" s="24"/>
      <c r="AW68" s="28" t="str">
        <f aca="false">AV26</f>
        <v>materasso</v>
      </c>
      <c r="AX68" s="28" t="n">
        <f aca="false">AU26</f>
        <v>0</v>
      </c>
      <c r="AY68" s="28" t="s">
        <v>104</v>
      </c>
      <c r="AZ68" s="28" t="s">
        <v>2</v>
      </c>
      <c r="BD68" s="24"/>
      <c r="BE68" s="28" t="s">
        <v>103</v>
      </c>
      <c r="BF68" s="39" t="n">
        <f aca="false">BE36*BI36+BE57*BI57</f>
        <v>0.8</v>
      </c>
      <c r="BG68" s="24"/>
      <c r="BH68" s="28" t="str">
        <f aca="false">BG26</f>
        <v>materasso</v>
      </c>
      <c r="BI68" s="28" t="n">
        <f aca="false">BF26</f>
        <v>0</v>
      </c>
      <c r="BJ68" s="28" t="s">
        <v>104</v>
      </c>
      <c r="BK68" s="28" t="s">
        <v>2</v>
      </c>
      <c r="BO68" s="24"/>
      <c r="BP68" s="28" t="s">
        <v>103</v>
      </c>
      <c r="BQ68" s="39" t="n">
        <f aca="false">BP36*BT36+BP57*BT57</f>
        <v>0</v>
      </c>
      <c r="BR68" s="24"/>
      <c r="BS68" s="28" t="str">
        <f aca="false">BR26</f>
        <v>materasso</v>
      </c>
      <c r="BT68" s="28" t="n">
        <f aca="false">BQ26</f>
        <v>0</v>
      </c>
      <c r="BU68" s="28" t="s">
        <v>104</v>
      </c>
      <c r="BV68" s="28" t="s">
        <v>6</v>
      </c>
    </row>
    <row r="70" customFormat="false" ht="14.4" hidden="false" customHeight="false" outlineLevel="0" collapsed="false">
      <c r="A70" s="14"/>
      <c r="B70" s="59" t="s">
        <v>14</v>
      </c>
      <c r="C70" s="28" t="s">
        <v>49</v>
      </c>
      <c r="D70" s="28" t="s">
        <v>101</v>
      </c>
      <c r="E70" s="28" t="s">
        <v>12</v>
      </c>
      <c r="F70" s="28" t="s">
        <v>60</v>
      </c>
      <c r="G70" s="28" t="s">
        <v>61</v>
      </c>
      <c r="H70" s="28" t="s">
        <v>62</v>
      </c>
      <c r="I70" s="28" t="s">
        <v>65</v>
      </c>
      <c r="J70" s="28" t="s">
        <v>103</v>
      </c>
      <c r="L70" s="14"/>
      <c r="M70" s="59" t="s">
        <v>14</v>
      </c>
      <c r="N70" s="28" t="s">
        <v>49</v>
      </c>
      <c r="O70" s="28" t="s">
        <v>101</v>
      </c>
      <c r="P70" s="28" t="s">
        <v>12</v>
      </c>
      <c r="Q70" s="28" t="s">
        <v>60</v>
      </c>
      <c r="R70" s="28" t="s">
        <v>61</v>
      </c>
      <c r="S70" s="28" t="s">
        <v>62</v>
      </c>
      <c r="T70" s="28" t="s">
        <v>65</v>
      </c>
      <c r="U70" s="28" t="s">
        <v>103</v>
      </c>
      <c r="W70" s="14"/>
      <c r="X70" s="59" t="s">
        <v>14</v>
      </c>
      <c r="Y70" s="28" t="s">
        <v>49</v>
      </c>
      <c r="Z70" s="28" t="s">
        <v>101</v>
      </c>
      <c r="AA70" s="28" t="s">
        <v>12</v>
      </c>
      <c r="AB70" s="28" t="s">
        <v>60</v>
      </c>
      <c r="AC70" s="28" t="s">
        <v>61</v>
      </c>
      <c r="AD70" s="28" t="s">
        <v>62</v>
      </c>
      <c r="AE70" s="28" t="s">
        <v>65</v>
      </c>
      <c r="AF70" s="28" t="s">
        <v>103</v>
      </c>
      <c r="AH70" s="14"/>
      <c r="AI70" s="59" t="s">
        <v>14</v>
      </c>
      <c r="AJ70" s="28" t="s">
        <v>49</v>
      </c>
      <c r="AK70" s="28" t="s">
        <v>101</v>
      </c>
      <c r="AL70" s="28" t="s">
        <v>12</v>
      </c>
      <c r="AM70" s="28" t="s">
        <v>60</v>
      </c>
      <c r="AN70" s="28" t="s">
        <v>61</v>
      </c>
      <c r="AO70" s="28" t="s">
        <v>62</v>
      </c>
      <c r="AP70" s="28" t="s">
        <v>65</v>
      </c>
      <c r="AQ70" s="28" t="s">
        <v>103</v>
      </c>
      <c r="AS70" s="14"/>
      <c r="AT70" s="59" t="s">
        <v>14</v>
      </c>
      <c r="AU70" s="28" t="s">
        <v>49</v>
      </c>
      <c r="AV70" s="28" t="s">
        <v>101</v>
      </c>
      <c r="AW70" s="28" t="s">
        <v>12</v>
      </c>
      <c r="AX70" s="28" t="s">
        <v>60</v>
      </c>
      <c r="AY70" s="28" t="s">
        <v>61</v>
      </c>
      <c r="AZ70" s="28" t="s">
        <v>62</v>
      </c>
      <c r="BA70" s="28" t="s">
        <v>65</v>
      </c>
      <c r="BB70" s="28" t="s">
        <v>103</v>
      </c>
      <c r="BD70" s="14"/>
      <c r="BE70" s="59" t="s">
        <v>14</v>
      </c>
      <c r="BF70" s="28" t="s">
        <v>49</v>
      </c>
      <c r="BG70" s="28" t="s">
        <v>101</v>
      </c>
      <c r="BH70" s="28" t="s">
        <v>12</v>
      </c>
      <c r="BI70" s="28" t="s">
        <v>60</v>
      </c>
      <c r="BJ70" s="28" t="s">
        <v>61</v>
      </c>
      <c r="BK70" s="28" t="s">
        <v>62</v>
      </c>
      <c r="BL70" s="28" t="s">
        <v>65</v>
      </c>
      <c r="BM70" s="28" t="s">
        <v>103</v>
      </c>
      <c r="BO70" s="14"/>
      <c r="BP70" s="59" t="s">
        <v>14</v>
      </c>
      <c r="BQ70" s="28" t="s">
        <v>49</v>
      </c>
      <c r="BR70" s="28" t="s">
        <v>101</v>
      </c>
      <c r="BS70" s="28" t="s">
        <v>12</v>
      </c>
      <c r="BT70" s="28" t="s">
        <v>60</v>
      </c>
      <c r="BU70" s="28" t="s">
        <v>61</v>
      </c>
      <c r="BV70" s="28" t="s">
        <v>62</v>
      </c>
      <c r="BW70" s="28" t="s">
        <v>65</v>
      </c>
      <c r="BX70" s="28" t="s">
        <v>103</v>
      </c>
    </row>
    <row r="71" customFormat="false" ht="14.4" hidden="false" customHeight="false" outlineLevel="0" collapsed="false">
      <c r="A71" s="17" t="s">
        <v>105</v>
      </c>
      <c r="B71" s="16" t="n">
        <f aca="false">H6*F8*C6+H9*F11*C9+H12*F14*C12+H15*F16*C15</f>
        <v>0</v>
      </c>
      <c r="C71" s="16" t="n">
        <f aca="false">H15*F15*C15</f>
        <v>0</v>
      </c>
      <c r="D71" s="16" t="n">
        <f aca="false">H6*F7*C6+H9*F10*C9+H12*F13*C12+H15*F18*C15+C19*F20*H19</f>
        <v>0</v>
      </c>
      <c r="E71" s="16" t="n">
        <f aca="false">H6*F6*C6+H9*F9*C9+H12*F12*C12+H15*F17*C15+H19*F19*C19</f>
        <v>0</v>
      </c>
      <c r="F71" s="16" t="n">
        <f aca="false">C28*F29*H28</f>
        <v>0</v>
      </c>
      <c r="H71" s="16" t="n">
        <f aca="false">C26*H26+C28*F28*H28</f>
        <v>0</v>
      </c>
      <c r="J71" s="44"/>
      <c r="L71" s="17" t="s">
        <v>105</v>
      </c>
      <c r="M71" s="16" t="n">
        <f aca="false">S6*Q8*N6+S9*Q11*N9+S12*Q14*N12+S15*Q16*N15</f>
        <v>2.50796178343949</v>
      </c>
      <c r="N71" s="16" t="n">
        <f aca="false">S15*Q15*N15</f>
        <v>0</v>
      </c>
      <c r="O71" s="16" t="n">
        <f aca="false">S6*Q7*N6+S9*Q10*N9+S12*Q13*N12+S15*Q18*N15+N19*Q20*S19</f>
        <v>1.21815286624204</v>
      </c>
      <c r="P71" s="16" t="n">
        <f aca="false">S6*Q6*N6+S9*Q9*N9+S12*Q12*N12+S15*Q17*N15+S19*Q19*N19</f>
        <v>11.2738853503185</v>
      </c>
      <c r="Q71" s="16" t="n">
        <f aca="false">N28*Q29*S28</f>
        <v>0</v>
      </c>
      <c r="S71" s="16" t="n">
        <f aca="false">N26*S26+N28*Q28*S28</f>
        <v>0</v>
      </c>
      <c r="U71" s="44"/>
      <c r="W71" s="17" t="s">
        <v>105</v>
      </c>
      <c r="X71" s="16" t="n">
        <f aca="false">AD6*AB8*Y6+AD9*AB11*Y9+AD12*AB14*Y12+AD15*AB16*Y15</f>
        <v>2.18928164196123</v>
      </c>
      <c r="Y71" s="16" t="n">
        <f aca="false">AD15*AB15*Y15</f>
        <v>7.29304446978335</v>
      </c>
      <c r="Z71" s="16" t="n">
        <f aca="false">AD6*AB7*Y6+AD9*AB10*Y9+AD12*AB13*Y12+AD15*AB18*Y15+Y19*AB20*AD19</f>
        <v>1.05359179019384</v>
      </c>
      <c r="AA71" s="16" t="n">
        <f aca="false">AD6*AB6*Y6+AD9*AB9*Y9+AD12*AB12*Y12+AD15*AB17*Y15+AD19*AB19*Y19</f>
        <v>1.46408209806157</v>
      </c>
      <c r="AB71" s="16" t="n">
        <f aca="false">Y28*AB29*AD28</f>
        <v>0</v>
      </c>
      <c r="AD71" s="16" t="n">
        <f aca="false">Y26*AD26+Y28*AB28*AD28</f>
        <v>0</v>
      </c>
      <c r="AF71" s="44"/>
      <c r="AH71" s="17" t="s">
        <v>105</v>
      </c>
      <c r="AI71" s="16" t="n">
        <f aca="false">AO6*AM8*AJ6+AO9*AM11*AJ9+AO12*AM14*AJ12+AO15*AM16*AJ15</f>
        <v>0</v>
      </c>
      <c r="AJ71" s="16" t="n">
        <f aca="false">AO15*AM15*AJ15</f>
        <v>0</v>
      </c>
      <c r="AK71" s="16" t="n">
        <f aca="false">AO6*AM7*AJ6+AO9*AM10*AJ9+AO12*AM13*AJ12+AO15*AM18*AJ15+AJ19*AM20*AO19</f>
        <v>0</v>
      </c>
      <c r="AL71" s="16" t="n">
        <f aca="false">AO6*AM6*AJ6+AO9*AM9*AJ9+AO12*AM12*AJ12+AO15*AM17*AJ15+AO19*AM19*AJ19</f>
        <v>0</v>
      </c>
      <c r="AM71" s="16" t="n">
        <f aca="false">AJ28*AM29*AO28</f>
        <v>0</v>
      </c>
      <c r="AO71" s="16" t="n">
        <f aca="false">AJ26*AO26+AJ28*AM28*AO28</f>
        <v>0</v>
      </c>
      <c r="AQ71" s="44"/>
      <c r="AS71" s="17" t="s">
        <v>105</v>
      </c>
      <c r="AT71" s="16" t="n">
        <f aca="false">AZ6*AX8*AU6+AZ9*AX11*AU9+AZ12*AX14*AU12+AZ15*AX16*AU15</f>
        <v>0</v>
      </c>
      <c r="AU71" s="16" t="n">
        <f aca="false">AZ15*AX15*AU15</f>
        <v>0</v>
      </c>
      <c r="AV71" s="16" t="n">
        <f aca="false">AZ6*AX7*AU6+AZ9*AX10*AU9+AZ12*AX13*AU12+AZ15*AX18*AU15+AU19*AX20*AZ19</f>
        <v>0</v>
      </c>
      <c r="AW71" s="16" t="n">
        <f aca="false">AZ6*AX6*AU6+AZ9*AX9*AU9+AZ12*AX12*AU12+AZ15*AX17*AU15+AZ19*AX19*AU19</f>
        <v>0</v>
      </c>
      <c r="AX71" s="16" t="n">
        <f aca="false">AU28*AX29*AZ28</f>
        <v>0</v>
      </c>
      <c r="AZ71" s="16" t="n">
        <f aca="false">AU26*AZ26+AU28*AX28*AZ28</f>
        <v>0</v>
      </c>
      <c r="BB71" s="44"/>
      <c r="BD71" s="17" t="s">
        <v>105</v>
      </c>
      <c r="BE71" s="16" t="n">
        <f aca="false">BK6*BI8*BF6+BK9*BI11*BF9+BK12*BI14*BF12+BK15*BI16*BF15</f>
        <v>0</v>
      </c>
      <c r="BF71" s="16" t="n">
        <f aca="false">BK15*BI15*BF15</f>
        <v>0</v>
      </c>
      <c r="BG71" s="16" t="n">
        <f aca="false">BK6*BI7*BF6+BK9*BI10*BF9+BK12*BI13*BF12+BK15*BI18*BF15+BF19*BI20*BK19</f>
        <v>0</v>
      </c>
      <c r="BH71" s="16" t="n">
        <f aca="false">BK6*BI6*BF6+BK9*BI9*BF9+BK12*BI12*BF12+BK15*BI17*BF15+BK19*BI19*BF19</f>
        <v>0</v>
      </c>
      <c r="BI71" s="16" t="n">
        <f aca="false">BF28*BI29*BK28</f>
        <v>0</v>
      </c>
      <c r="BK71" s="16" t="n">
        <f aca="false">BF26*BK26+BF28*BI28*BK28</f>
        <v>0</v>
      </c>
      <c r="BM71" s="44"/>
      <c r="BO71" s="17" t="s">
        <v>105</v>
      </c>
      <c r="BP71" s="16" t="n">
        <f aca="false">BV6*BT8*BQ6+BV9*BT11*BQ9+BV12*BT14*BQ12+BV15*BT16*BQ15</f>
        <v>0</v>
      </c>
      <c r="BQ71" s="16" t="n">
        <f aca="false">BV15*BT15*BQ15</f>
        <v>0</v>
      </c>
      <c r="BR71" s="16" t="n">
        <f aca="false">BV6*BT7*BQ6+BV9*BT10*BQ9+BV12*BT13*BQ12+BV15*BT18*BQ15+BQ19*BT20*BV19</f>
        <v>0</v>
      </c>
      <c r="BS71" s="16" t="n">
        <f aca="false">BV6*BT6*BQ6+BV9*BT9*BQ9+BV12*BT12*BQ12+BV15*BT17*BQ15+BV19*BT19*BQ19</f>
        <v>0</v>
      </c>
      <c r="BT71" s="16" t="n">
        <f aca="false">BQ28*BT29*BV28</f>
        <v>0</v>
      </c>
      <c r="BV71" s="16" t="n">
        <f aca="false">BQ26*BV26+BQ28*BT28*BV28</f>
        <v>0</v>
      </c>
      <c r="BX71" s="44"/>
    </row>
    <row r="72" customFormat="false" ht="14.4" hidden="false" customHeight="false" outlineLevel="0" collapsed="false">
      <c r="A72" s="33" t="s">
        <v>106</v>
      </c>
      <c r="B72" s="60" t="n">
        <f aca="false">IF(B4=100%,0,(B22*G22+B24*G24+B31*G31+B39*F39*G39+B48*G48+B49*G49+B50*G50)/(1-B4))</f>
        <v>13.7134254107482</v>
      </c>
      <c r="C72" s="60" t="n">
        <f aca="false">IF(B4=100%,0,(B32*G32+B39*F40*G40)/(1-B4))</f>
        <v>122.58820449041</v>
      </c>
      <c r="D72" s="60" t="n">
        <f aca="false">IF(B4=100%,0,(B39*F41*G41+B33*F33*G33)/(1-B4))</f>
        <v>1.78189435098514</v>
      </c>
      <c r="E72" s="60" t="n">
        <f aca="false">IF(B4=100%,0,(B23*G23+B33*G34*F34+B39*F42*G42+B51*G51)/(1-B4))</f>
        <v>19.7988261220571</v>
      </c>
      <c r="F72" s="60" t="n">
        <f aca="false">IF(B4=100%,0,(B21*G21+B25*G25+B38*G38+B39*F43*G43)/(1-B4))</f>
        <v>3.39308182962042</v>
      </c>
      <c r="G72" s="61" t="n">
        <f aca="false">IF(B4=100%,0,(B30*G30+B35*G35+B39*F44*G44)/(1-B4))</f>
        <v>44.5063657786215</v>
      </c>
      <c r="H72" s="60" t="n">
        <f aca="false">IF(B4=100%,0,(B37*G37)/(1-B4))</f>
        <v>0</v>
      </c>
      <c r="I72" s="61" t="n">
        <f aca="false">IF(B4=100%,0,(B45*G45+B46*G46+B47*G47+B58*G58)/(1-B4))</f>
        <v>1275</v>
      </c>
      <c r="J72" s="62" t="n">
        <f aca="false">IF(B4=100%,0,(B36*G36+B57*G57)/(1-B4))</f>
        <v>0</v>
      </c>
      <c r="L72" s="33" t="s">
        <v>106</v>
      </c>
      <c r="M72" s="60" t="n">
        <f aca="false">IF(M4=100%,0,(M22*R22+M24*R24+M31*R31+M39*Q39*R39+M48*R48+M49*R49+M50*R50)/(1-M4))</f>
        <v>607.618569672638</v>
      </c>
      <c r="N72" s="60" t="n">
        <f aca="false">IF(M4=100%,0,(M32*R32+M39*Q40*R40)/(1-M4))</f>
        <v>68.104558050228</v>
      </c>
      <c r="O72" s="60" t="n">
        <f aca="false">IF(M4=100%,0,(M39*Q41*R41+M33*Q33*R33)/(1-M4))</f>
        <v>0.989941306102856</v>
      </c>
      <c r="P72" s="60" t="n">
        <f aca="false">IF(M4=100%,0,(M23*R23+M33*R34*Q34+M39*Q42*R42+M51*R51)/(1-M4))</f>
        <v>10.9993478455873</v>
      </c>
      <c r="Q72" s="60" t="n">
        <f aca="false">IF(M4=100%,0,(M21*R21+M25*R25+M38*R38+M39*Q43*R43)/(1-M4))</f>
        <v>1.88504546090023</v>
      </c>
      <c r="R72" s="61" t="n">
        <f aca="false">IF(M4=100%,0,(M30*R30+M35*R35+M39*Q44*R44)/(1-M4))</f>
        <v>24.7257587659008</v>
      </c>
      <c r="S72" s="60" t="n">
        <f aca="false">IF(M4=100%,0,(M37*R37)/(1-M4))</f>
        <v>0</v>
      </c>
      <c r="T72" s="61" t="n">
        <f aca="false">IF(M4=100%,0,(M45*R45+M46*R46+M47*R47+M58*R58)/(1-M4))</f>
        <v>575</v>
      </c>
      <c r="U72" s="62" t="n">
        <f aca="false">IF(M4=100%,0,(M36*R36+M57*R57)/(1-M4))</f>
        <v>0</v>
      </c>
      <c r="W72" s="33" t="s">
        <v>106</v>
      </c>
      <c r="X72" s="60" t="n">
        <f aca="false">IF(X4=100%,0,(X22*AC22+X24*AC24+X31*AC31+X39*AB39*AC39+X48*AC48+X49*AC49+X50*AC50)/(1-X4))</f>
        <v>9.14228360716546</v>
      </c>
      <c r="Y72" s="60" t="n">
        <f aca="false">IF(X4=100%,0,(X32*AC32+X39*AB40*AC40)/(1-X4))</f>
        <v>81.7254696602736</v>
      </c>
      <c r="Z72" s="60" t="n">
        <f aca="false">IF(X4=100%,0,(X39*AB41*AC41+X33*AB33*AC33)/(1-X4))</f>
        <v>1.18792956732343</v>
      </c>
      <c r="AA72" s="60" t="n">
        <f aca="false">IF(X4=100%,0,(X23*AC23+X33*AC34*AB34+X39*AB42*AC42+X51*AC51)/(1-X4))</f>
        <v>13.1992174147048</v>
      </c>
      <c r="AB72" s="60" t="n">
        <f aca="false">IF(X4=100%,0,(X21*AC21+X25*AC25+X38*AC38+X39*AB43*AC43)/(1-X4))</f>
        <v>2.26205455308028</v>
      </c>
      <c r="AC72" s="61" t="n">
        <f aca="false">IF(X4=100%,0,(X30*AC30+X35*AC35+X39*AB44*AC44)/(1-X4))</f>
        <v>40.7820216301921</v>
      </c>
      <c r="AD72" s="60" t="n">
        <f aca="false">IF(X4=100%,0,(X37*AC37)/(1-X4))</f>
        <v>0</v>
      </c>
      <c r="AE72" s="61" t="n">
        <f aca="false">IF(X4=100%,0,(X45*AC45+X46*AC46+X47*AC47+X58*AC58)/(1-X4))</f>
        <v>0</v>
      </c>
      <c r="AF72" s="62" t="n">
        <f aca="false">IF(X4=100%,0,(X36*AC36+X57*AC57)/(1-X4))</f>
        <v>355.555555555556</v>
      </c>
      <c r="AH72" s="33" t="s">
        <v>106</v>
      </c>
      <c r="AI72" s="60" t="n">
        <f aca="false">IF(AI4=100%,0,(AI22*AN22+AI24*AN24+AI31*AN31+AI39*AM39*AN39+AI48*AN48+AI49*AN49+AI50*AN50)/(1-AI4))</f>
        <v>135</v>
      </c>
      <c r="AJ72" s="60" t="n">
        <f aca="false">IF(AI4=100%,0,(AI32*AN32+AI39*AM40*AN40)/(1-AI4))</f>
        <v>0</v>
      </c>
      <c r="AK72" s="60" t="n">
        <f aca="false">IF(AI4=100%,0,(AI39*AM41*AN41+AI33*AM33*AN33)/(1-AI4))</f>
        <v>0</v>
      </c>
      <c r="AL72" s="60" t="n">
        <f aca="false">IF(AI4=100%,0,(AI23*AN23+AI33*AN34*AM34+AI39*AM42*AN42+AI51*AN51)/(1-AI4))</f>
        <v>0</v>
      </c>
      <c r="AM72" s="60" t="n">
        <f aca="false">IF(AI4=100%,0,(AI21*AN21+AI25*AN25+AI38*AN38+AI39*AM43*AN43)/(1-AI4))</f>
        <v>467.5</v>
      </c>
      <c r="AN72" s="61" t="n">
        <f aca="false">IF(AI4=100%,0,(AI30*AN30+AI35*AN35+AI39*AM44*AN44)/(1-AI4))</f>
        <v>0</v>
      </c>
      <c r="AO72" s="60" t="n">
        <f aca="false">IF(AI4=100%,0,(AI37*AN37)/(1-AI4))</f>
        <v>0</v>
      </c>
      <c r="AP72" s="61" t="n">
        <f aca="false">IF(AI4=100%,0,(AI45*AN45+AI46*AN46+AI47*AN47+AI58*AN58)/(1-AI4))</f>
        <v>0</v>
      </c>
      <c r="AQ72" s="62" t="n">
        <f aca="false">IF(AI4=100%,0,(AI36*AN36+AI57*AN57)/(1-AI4))</f>
        <v>0</v>
      </c>
      <c r="AS72" s="33" t="s">
        <v>106</v>
      </c>
      <c r="AT72" s="60" t="n">
        <f aca="false">IF(AT4=100%,0,(AT22*AY22+AT24*AY24+AT31*AY31+AT39*AX39*AY39+AT48*AY48+AT49*AY49+AT50*AY50)/(1-AT4))</f>
        <v>0</v>
      </c>
      <c r="AU72" s="60" t="n">
        <f aca="false">IF(AT4=100%,0,(AT32*AY32+AT39*AX40*AY40)/(1-AT4))</f>
        <v>0</v>
      </c>
      <c r="AV72" s="60" t="n">
        <f aca="false">IF(AT4=100%,0,(AT39*AX41*AY41+AT33*AX33*AY33)/(1-AT4))</f>
        <v>0</v>
      </c>
      <c r="AW72" s="60" t="n">
        <f aca="false">IF(AT4=100%,0,(AT23*AY23+AT33*AY34*AX34+AT39*AX42*AY42+AT51*AY51)/(1-AT4))</f>
        <v>0</v>
      </c>
      <c r="AX72" s="60" t="n">
        <f aca="false">IF(AT4=100%,0,(AT21*AY21+AT25*AY25+AT38*AY38+AT39*AX43*AY43)/(1-AT4))</f>
        <v>0</v>
      </c>
      <c r="AY72" s="61" t="n">
        <f aca="false">IF(AT4=100%,0,(AT30*AY30+AT35*AY35+AT39*AX44*AY44)/(1-AT4))</f>
        <v>0</v>
      </c>
      <c r="AZ72" s="60" t="n">
        <f aca="false">IF(AT4=100%,0,(AT37*AY37)/(1-AT4))</f>
        <v>0</v>
      </c>
      <c r="BA72" s="61" t="n">
        <f aca="false">IF(AT4=100%,0,(AT45*AY45+AT46*AY46+AT47*AY47+AT58*AY58)/(1-AT4))</f>
        <v>0</v>
      </c>
      <c r="BB72" s="62" t="n">
        <f aca="false">IF(AT4=100%,0,(AT36*AY36+AT57*AY57)/(1-AT4))</f>
        <v>0</v>
      </c>
      <c r="BD72" s="33" t="s">
        <v>106</v>
      </c>
      <c r="BE72" s="60" t="n">
        <f aca="false">IF(BE4=100%,0,(BE22*BJ22+BE24*BJ24+BE31*BJ31+BE39*BI39*BJ39+BE48*BJ48+BE49*BJ49+BE50*BJ50)/(1-BE4))</f>
        <v>0</v>
      </c>
      <c r="BF72" s="60" t="n">
        <f aca="false">IF(BE4=100%,0,(BE32*BJ32+BE39*BI40*BJ40)/(1-BE4))</f>
        <v>0</v>
      </c>
      <c r="BG72" s="60" t="n">
        <f aca="false">IF(BE4=100%,0,(BE39*BI41*BJ41+BE33*BI33*BJ33)/(1-BE4))</f>
        <v>0</v>
      </c>
      <c r="BH72" s="60" t="n">
        <f aca="false">IF(BE4=100%,0,(BE23*BJ23+BE33*BJ34*BI34+BE39*BI42*BJ42+BE51*BJ51)/(1-BE4))</f>
        <v>0</v>
      </c>
      <c r="BI72" s="60" t="n">
        <f aca="false">IF(BE4=100%,0,(BE21*BJ21+BE25*BJ25+BE38*BJ38+BE39*BI43*BJ43)/(1-BE4))</f>
        <v>110</v>
      </c>
      <c r="BJ72" s="61" t="n">
        <f aca="false">IF(BE4=100%,0,(BE30*BJ30+BE35*BJ35+BE39*BI44*BJ44)/(1-BE4))</f>
        <v>0</v>
      </c>
      <c r="BK72" s="60" t="n">
        <f aca="false">IF(BE4=100%,0,(BE37*BJ37)/(1-BE4))</f>
        <v>0</v>
      </c>
      <c r="BL72" s="61" t="n">
        <f aca="false">IF(BE4=100%,0,(BE45*BJ45+BE46*BJ46+BE47*BJ47+BE58*BJ58)/(1-BE4))</f>
        <v>0</v>
      </c>
      <c r="BM72" s="62" t="n">
        <f aca="false">IF(BE4=100%,0,(BE36*BJ36+BE57*BJ57)/(1-BE4))</f>
        <v>320</v>
      </c>
      <c r="BO72" s="33" t="s">
        <v>106</v>
      </c>
      <c r="BP72" s="60" t="n">
        <f aca="false">IF(BP4=100%,0,(BP22*BU22+BP24*BU24+BP31*BU31+BP39*BT39*BU39+BP48*BU48+BP49*BU49+BP50*BU50)/(1-BP4))</f>
        <v>90</v>
      </c>
      <c r="BQ72" s="60" t="n">
        <f aca="false">IF(BP4=100%,0,(BP32*BU32+BP39*BT40*BU40)/(1-BP4))</f>
        <v>0</v>
      </c>
      <c r="BR72" s="60" t="n">
        <f aca="false">IF(BP4=100%,0,(BP39*BT41*BU41+BP33*BT33*BU33)/(1-BP4))</f>
        <v>0</v>
      </c>
      <c r="BS72" s="60" t="n">
        <f aca="false">IF(BP4=100%,0,(BP23*BU23+BP33*BU34*BT34+BP39*BT42*BU42+BP51*BU51)/(1-BP4))</f>
        <v>0</v>
      </c>
      <c r="BT72" s="60" t="n">
        <f aca="false">IF(BP4=100%,0,(BP21*BU21+BP25*BU25+BP38*BU38+BP39*BT43*BU43)/(1-BP4))</f>
        <v>0</v>
      </c>
      <c r="BU72" s="61" t="n">
        <f aca="false">IF(BP4=100%,0,(BP30*BU30+BP35*BU35+BP39*BT44*BU44)/(1-BP4))</f>
        <v>0</v>
      </c>
      <c r="BV72" s="60" t="n">
        <f aca="false">IF(BP4=100%,0,(BP37*BU37)/(1-BP4))</f>
        <v>0</v>
      </c>
      <c r="BW72" s="61" t="n">
        <f aca="false">IF(BP4=100%,0,(BP45*BU45+BP46*BU46+BP47*BU47+BP58*BU58)/(1-BP4))</f>
        <v>1350</v>
      </c>
      <c r="BX72" s="62" t="n">
        <f aca="false">IF(BP4=100%,0,(BP36*BU36+BP57*BU57)/(1-BP4))</f>
        <v>0</v>
      </c>
    </row>
  </sheetData>
  <mergeCells count="282">
    <mergeCell ref="A1:H1"/>
    <mergeCell ref="L1:R1"/>
    <mergeCell ref="W1:AC1"/>
    <mergeCell ref="AH1:AN1"/>
    <mergeCell ref="AS1:AY1"/>
    <mergeCell ref="BD1:BJ1"/>
    <mergeCell ref="BO1:BU1"/>
    <mergeCell ref="BZ1:CI1"/>
    <mergeCell ref="BZ2:CA2"/>
    <mergeCell ref="CB2:CG2"/>
    <mergeCell ref="CH2:CI2"/>
    <mergeCell ref="A6:A29"/>
    <mergeCell ref="B6:B8"/>
    <mergeCell ref="C6:C8"/>
    <mergeCell ref="D6:D8"/>
    <mergeCell ref="H6:H8"/>
    <mergeCell ref="L6:L29"/>
    <mergeCell ref="M6:M8"/>
    <mergeCell ref="N6:N8"/>
    <mergeCell ref="O6:O8"/>
    <mergeCell ref="S6:S8"/>
    <mergeCell ref="W6:W29"/>
    <mergeCell ref="X6:X8"/>
    <mergeCell ref="Y6:Y8"/>
    <mergeCell ref="Z6:Z8"/>
    <mergeCell ref="AD6:AD8"/>
    <mergeCell ref="AH6:AH29"/>
    <mergeCell ref="AI6:AI8"/>
    <mergeCell ref="AJ6:AJ8"/>
    <mergeCell ref="AK6:AK8"/>
    <mergeCell ref="AO6:AO8"/>
    <mergeCell ref="AS6:AS29"/>
    <mergeCell ref="AT6:AT8"/>
    <mergeCell ref="AU6:AU8"/>
    <mergeCell ref="AV6:AV8"/>
    <mergeCell ref="AZ6:AZ8"/>
    <mergeCell ref="BD6:BD29"/>
    <mergeCell ref="BE6:BE8"/>
    <mergeCell ref="BF6:BF8"/>
    <mergeCell ref="BG6:BG8"/>
    <mergeCell ref="BK6:BK8"/>
    <mergeCell ref="BO6:BO29"/>
    <mergeCell ref="BP6:BP8"/>
    <mergeCell ref="BQ6:BQ8"/>
    <mergeCell ref="BR6:BR8"/>
    <mergeCell ref="BV6:BV8"/>
    <mergeCell ref="B9:B11"/>
    <mergeCell ref="C9:C11"/>
    <mergeCell ref="D9:D11"/>
    <mergeCell ref="H9:H11"/>
    <mergeCell ref="M9:M11"/>
    <mergeCell ref="N9:N11"/>
    <mergeCell ref="O9:O11"/>
    <mergeCell ref="S9:S11"/>
    <mergeCell ref="X9:X11"/>
    <mergeCell ref="Y9:Y11"/>
    <mergeCell ref="Z9:Z11"/>
    <mergeCell ref="AD9:AD11"/>
    <mergeCell ref="AI9:AI11"/>
    <mergeCell ref="AJ9:AJ11"/>
    <mergeCell ref="AK9:AK11"/>
    <mergeCell ref="AO9:AO11"/>
    <mergeCell ref="AT9:AT11"/>
    <mergeCell ref="AU9:AU11"/>
    <mergeCell ref="AV9:AV11"/>
    <mergeCell ref="AZ9:AZ11"/>
    <mergeCell ref="BE9:BE11"/>
    <mergeCell ref="BF9:BF11"/>
    <mergeCell ref="BG9:BG11"/>
    <mergeCell ref="BK9:BK11"/>
    <mergeCell ref="BP9:BP11"/>
    <mergeCell ref="BQ9:BQ11"/>
    <mergeCell ref="BR9:BR11"/>
    <mergeCell ref="BV9:BV11"/>
    <mergeCell ref="BZ10:CI10"/>
    <mergeCell ref="BZ11:CA11"/>
    <mergeCell ref="CB11:CG11"/>
    <mergeCell ref="CH11:CI11"/>
    <mergeCell ref="B12:B14"/>
    <mergeCell ref="C12:C14"/>
    <mergeCell ref="D12:D14"/>
    <mergeCell ref="H12:H14"/>
    <mergeCell ref="M12:M14"/>
    <mergeCell ref="N12:N14"/>
    <mergeCell ref="O12:O14"/>
    <mergeCell ref="S12:S14"/>
    <mergeCell ref="X12:X14"/>
    <mergeCell ref="Y12:Y14"/>
    <mergeCell ref="Z12:Z14"/>
    <mergeCell ref="AD12:AD14"/>
    <mergeCell ref="AI12:AI14"/>
    <mergeCell ref="AJ12:AJ14"/>
    <mergeCell ref="AK12:AK14"/>
    <mergeCell ref="AO12:AO14"/>
    <mergeCell ref="AT12:AT14"/>
    <mergeCell ref="AU12:AU14"/>
    <mergeCell ref="AV12:AV14"/>
    <mergeCell ref="AZ12:AZ14"/>
    <mergeCell ref="BE12:BE14"/>
    <mergeCell ref="BF12:BF14"/>
    <mergeCell ref="BG12:BG14"/>
    <mergeCell ref="BK12:BK14"/>
    <mergeCell ref="BP12:BP14"/>
    <mergeCell ref="BQ12:BQ14"/>
    <mergeCell ref="BR12:BR14"/>
    <mergeCell ref="BV12:BV14"/>
    <mergeCell ref="B15:B18"/>
    <mergeCell ref="C15:C18"/>
    <mergeCell ref="D15:D18"/>
    <mergeCell ref="H15:H18"/>
    <mergeCell ref="M15:M18"/>
    <mergeCell ref="N15:N18"/>
    <mergeCell ref="O15:O18"/>
    <mergeCell ref="S15:S18"/>
    <mergeCell ref="X15:X18"/>
    <mergeCell ref="Y15:Y18"/>
    <mergeCell ref="Z15:Z18"/>
    <mergeCell ref="AD15:AD18"/>
    <mergeCell ref="AI15:AI18"/>
    <mergeCell ref="AJ15:AJ18"/>
    <mergeCell ref="AK15:AK18"/>
    <mergeCell ref="AO15:AO18"/>
    <mergeCell ref="AT15:AT18"/>
    <mergeCell ref="AU15:AU18"/>
    <mergeCell ref="AV15:AV18"/>
    <mergeCell ref="AZ15:AZ18"/>
    <mergeCell ref="BE15:BE18"/>
    <mergeCell ref="BF15:BF18"/>
    <mergeCell ref="BG15:BG18"/>
    <mergeCell ref="BK15:BK18"/>
    <mergeCell ref="BP15:BP18"/>
    <mergeCell ref="BQ15:BQ18"/>
    <mergeCell ref="BR15:BR18"/>
    <mergeCell ref="BV15:BV18"/>
    <mergeCell ref="B19:B20"/>
    <mergeCell ref="C19:C20"/>
    <mergeCell ref="D19:D20"/>
    <mergeCell ref="H19:H20"/>
    <mergeCell ref="M19:M20"/>
    <mergeCell ref="N19:N20"/>
    <mergeCell ref="O19:O20"/>
    <mergeCell ref="S19:S20"/>
    <mergeCell ref="X19:X20"/>
    <mergeCell ref="Y19:Y20"/>
    <mergeCell ref="Z19:Z20"/>
    <mergeCell ref="AD19:AD20"/>
    <mergeCell ref="AI19:AI20"/>
    <mergeCell ref="AJ19:AJ20"/>
    <mergeCell ref="AK19:AK20"/>
    <mergeCell ref="AO19:AO20"/>
    <mergeCell ref="AT19:AT20"/>
    <mergeCell ref="AU19:AU20"/>
    <mergeCell ref="AV19:AV20"/>
    <mergeCell ref="AZ19:AZ20"/>
    <mergeCell ref="BE19:BE20"/>
    <mergeCell ref="BF19:BF20"/>
    <mergeCell ref="BG19:BG20"/>
    <mergeCell ref="BK19:BK20"/>
    <mergeCell ref="BP19:BP20"/>
    <mergeCell ref="BQ19:BQ20"/>
    <mergeCell ref="BR19:BR20"/>
    <mergeCell ref="BV19:BV20"/>
    <mergeCell ref="BZ19:CI19"/>
    <mergeCell ref="BZ20:CA20"/>
    <mergeCell ref="CB20:CG20"/>
    <mergeCell ref="CH20:CI20"/>
    <mergeCell ref="D21:D23"/>
    <mergeCell ref="O21:O23"/>
    <mergeCell ref="Z21:Z23"/>
    <mergeCell ref="AK21:AK23"/>
    <mergeCell ref="AV21:AV23"/>
    <mergeCell ref="BG21:BG23"/>
    <mergeCell ref="BR21:BR23"/>
    <mergeCell ref="B28:B29"/>
    <mergeCell ref="C28:C29"/>
    <mergeCell ref="D28:D29"/>
    <mergeCell ref="H28:H29"/>
    <mergeCell ref="M28:M29"/>
    <mergeCell ref="N28:N29"/>
    <mergeCell ref="O28:O29"/>
    <mergeCell ref="S28:S29"/>
    <mergeCell ref="X28:X29"/>
    <mergeCell ref="Y28:Y29"/>
    <mergeCell ref="Z28:Z29"/>
    <mergeCell ref="AD28:AD29"/>
    <mergeCell ref="AK28:AK29"/>
    <mergeCell ref="AO28:AO29"/>
    <mergeCell ref="AT28:AT29"/>
    <mergeCell ref="AU28:AU29"/>
    <mergeCell ref="AV28:AV29"/>
    <mergeCell ref="AZ28:AZ29"/>
    <mergeCell ref="BE28:BE29"/>
    <mergeCell ref="BF28:BF29"/>
    <mergeCell ref="BG28:BG29"/>
    <mergeCell ref="BK28:BK29"/>
    <mergeCell ref="BP28:BP29"/>
    <mergeCell ref="BQ28:BQ29"/>
    <mergeCell ref="BR28:BR29"/>
    <mergeCell ref="BV28:BV29"/>
    <mergeCell ref="BZ28:CI28"/>
    <mergeCell ref="BZ29:CA29"/>
    <mergeCell ref="CB29:CG29"/>
    <mergeCell ref="CH29:CI29"/>
    <mergeCell ref="A31:A38"/>
    <mergeCell ref="L31:L38"/>
    <mergeCell ref="W31:W38"/>
    <mergeCell ref="AH31:AH38"/>
    <mergeCell ref="AS31:AS38"/>
    <mergeCell ref="BD31:BD38"/>
    <mergeCell ref="BO31:BO38"/>
    <mergeCell ref="B33:B34"/>
    <mergeCell ref="M33:M34"/>
    <mergeCell ref="X33:X34"/>
    <mergeCell ref="AI33:AI34"/>
    <mergeCell ref="AT33:AT34"/>
    <mergeCell ref="BE33:BE34"/>
    <mergeCell ref="BZ37:CI37"/>
    <mergeCell ref="BZ38:CA38"/>
    <mergeCell ref="CB38:CG38"/>
    <mergeCell ref="CH38:CI38"/>
    <mergeCell ref="A39:A44"/>
    <mergeCell ref="B39:B44"/>
    <mergeCell ref="C39:C44"/>
    <mergeCell ref="L39:L44"/>
    <mergeCell ref="M39:M44"/>
    <mergeCell ref="N39:N44"/>
    <mergeCell ref="W39:W44"/>
    <mergeCell ref="X39:X44"/>
    <mergeCell ref="Y39:Y44"/>
    <mergeCell ref="AH39:AH44"/>
    <mergeCell ref="AI39:AI44"/>
    <mergeCell ref="AJ39:AJ44"/>
    <mergeCell ref="AS39:AS44"/>
    <mergeCell ref="AT39:AT44"/>
    <mergeCell ref="AU39:AU44"/>
    <mergeCell ref="BD39:BD44"/>
    <mergeCell ref="BE39:BE44"/>
    <mergeCell ref="BF39:BF44"/>
    <mergeCell ref="BO39:BO44"/>
    <mergeCell ref="A45:A52"/>
    <mergeCell ref="L45:L52"/>
    <mergeCell ref="W45:W52"/>
    <mergeCell ref="AH45:AH52"/>
    <mergeCell ref="AS45:AS52"/>
    <mergeCell ref="BD45:BD52"/>
    <mergeCell ref="BO45:BO52"/>
    <mergeCell ref="BZ46:CI46"/>
    <mergeCell ref="BZ47:CA47"/>
    <mergeCell ref="CB47:CG47"/>
    <mergeCell ref="CH47:CI47"/>
    <mergeCell ref="D50:D52"/>
    <mergeCell ref="O50:O52"/>
    <mergeCell ref="Z50:Z52"/>
    <mergeCell ref="AK50:AK52"/>
    <mergeCell ref="AV50:AV52"/>
    <mergeCell ref="BG50:BG52"/>
    <mergeCell ref="BR50:BR52"/>
    <mergeCell ref="A53:A58"/>
    <mergeCell ref="L53:L58"/>
    <mergeCell ref="W53:W58"/>
    <mergeCell ref="AH53:AH58"/>
    <mergeCell ref="AS53:AS58"/>
    <mergeCell ref="BD53:BD58"/>
    <mergeCell ref="BO53:BO58"/>
    <mergeCell ref="BZ55:CI55"/>
    <mergeCell ref="BZ56:CA56"/>
    <mergeCell ref="CB56:CG56"/>
    <mergeCell ref="CH56:CI56"/>
    <mergeCell ref="A60:A68"/>
    <mergeCell ref="D60:D68"/>
    <mergeCell ref="L60:L68"/>
    <mergeCell ref="O60:O68"/>
    <mergeCell ref="W60:W68"/>
    <mergeCell ref="Z60:Z68"/>
    <mergeCell ref="AH60:AH68"/>
    <mergeCell ref="AK60:AK68"/>
    <mergeCell ref="AS60:AS68"/>
    <mergeCell ref="AV60:AV68"/>
    <mergeCell ref="BD60:BD68"/>
    <mergeCell ref="BG60:BG68"/>
    <mergeCell ref="BO60:BO68"/>
    <mergeCell ref="BR60:BR6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F720"/>
  <sheetViews>
    <sheetView showFormulas="false" showGridLines="true" showRowColHeaders="true" showZeros="true" rightToLeft="false" tabSelected="false" showOutlineSymbols="true" defaultGridColor="true" view="normal" topLeftCell="CD484" colorId="64" zoomScale="65" zoomScaleNormal="65" zoomScalePageLayoutView="100" workbookViewId="0">
      <selection pane="topLeft" activeCell="CR514" activeCellId="0" sqref="CR514"/>
    </sheetView>
  </sheetViews>
  <sheetFormatPr defaultColWidth="8.5625" defaultRowHeight="14.4" zeroHeight="false" outlineLevelRow="0" outlineLevelCol="0"/>
  <cols>
    <col collapsed="false" customWidth="true" hidden="false" outlineLevel="0" max="57" min="57" style="2" width="12.33"/>
  </cols>
  <sheetData>
    <row r="1" customFormat="false" ht="15" hidden="false" customHeight="false" outlineLevel="0" collapsed="false">
      <c r="A1" s="9" t="s">
        <v>122</v>
      </c>
      <c r="B1" s="9"/>
      <c r="C1" s="9"/>
      <c r="D1" s="9"/>
      <c r="E1" s="9"/>
      <c r="F1" s="9"/>
      <c r="G1" s="9"/>
      <c r="L1" s="9" t="s">
        <v>123</v>
      </c>
      <c r="M1" s="9"/>
      <c r="N1" s="9"/>
      <c r="O1" s="9"/>
      <c r="P1" s="9"/>
      <c r="Q1" s="9"/>
      <c r="R1" s="9"/>
      <c r="W1" s="9" t="s">
        <v>124</v>
      </c>
      <c r="X1" s="9"/>
      <c r="Y1" s="9"/>
      <c r="Z1" s="9"/>
      <c r="AA1" s="9"/>
      <c r="AB1" s="9"/>
      <c r="AC1" s="9"/>
      <c r="AH1" s="9" t="s">
        <v>125</v>
      </c>
      <c r="AI1" s="9"/>
      <c r="AJ1" s="9"/>
      <c r="AK1" s="9"/>
      <c r="AL1" s="9"/>
      <c r="AM1" s="9"/>
      <c r="AN1" s="9"/>
      <c r="AS1" s="9" t="s">
        <v>126</v>
      </c>
      <c r="AT1" s="9"/>
      <c r="AU1" s="9"/>
      <c r="AV1" s="9"/>
      <c r="AW1" s="9"/>
      <c r="AX1" s="9"/>
      <c r="AY1" s="9"/>
      <c r="BD1" s="9" t="s">
        <v>127</v>
      </c>
      <c r="BE1" s="9"/>
      <c r="BF1" s="9"/>
      <c r="BG1" s="9"/>
      <c r="BH1" s="9"/>
      <c r="BI1" s="9"/>
      <c r="BJ1" s="9"/>
      <c r="BO1" s="9" t="s">
        <v>128</v>
      </c>
      <c r="BP1" s="9"/>
      <c r="BQ1" s="9"/>
      <c r="BR1" s="9"/>
      <c r="BS1" s="9"/>
      <c r="BT1" s="9"/>
      <c r="BU1" s="9"/>
      <c r="BZ1" s="9" t="s">
        <v>129</v>
      </c>
      <c r="CA1" s="9"/>
      <c r="CB1" s="9"/>
      <c r="CC1" s="9"/>
      <c r="CD1" s="9"/>
      <c r="CE1" s="9"/>
      <c r="CF1" s="9"/>
      <c r="CK1" s="9" t="s">
        <v>130</v>
      </c>
      <c r="CL1" s="9"/>
      <c r="CM1" s="9"/>
      <c r="CN1" s="9"/>
      <c r="CO1" s="9"/>
      <c r="CP1" s="9"/>
      <c r="CQ1" s="9"/>
      <c r="CR1" s="9"/>
      <c r="CV1" s="10" t="str">
        <f aca="false">A1</f>
        <v>SITO O2</v>
      </c>
      <c r="CW1" s="10"/>
      <c r="CX1" s="10"/>
      <c r="CY1" s="10"/>
      <c r="CZ1" s="10"/>
      <c r="DA1" s="10"/>
      <c r="DB1" s="10"/>
      <c r="DC1" s="10"/>
      <c r="DD1" s="10"/>
      <c r="DE1" s="10"/>
    </row>
    <row r="2" customFormat="false" ht="14.4" hidden="false" customHeight="false" outlineLevel="0" collapsed="false">
      <c r="A2" s="2" t="s">
        <v>26</v>
      </c>
      <c r="B2" s="2" t="s">
        <v>131</v>
      </c>
      <c r="D2" s="4" t="s">
        <v>28</v>
      </c>
      <c r="E2" s="2" t="n">
        <v>30</v>
      </c>
      <c r="F2" s="2" t="s">
        <v>29</v>
      </c>
      <c r="G2" s="4" t="s">
        <v>30</v>
      </c>
      <c r="H2" s="2" t="n">
        <f aca="false">SUMPRODUCT(C6:C20,H6:H20)+C26*H26+C28*H28</f>
        <v>50</v>
      </c>
      <c r="L2" s="2" t="s">
        <v>26</v>
      </c>
      <c r="M2" s="2" t="s">
        <v>131</v>
      </c>
      <c r="O2" s="4" t="s">
        <v>28</v>
      </c>
      <c r="P2" s="2" t="n">
        <v>40</v>
      </c>
      <c r="Q2" s="2" t="s">
        <v>29</v>
      </c>
      <c r="R2" s="4" t="s">
        <v>30</v>
      </c>
      <c r="S2" s="2" t="n">
        <f aca="false">SUMPRODUCT(N6:N20,S6:S20)+N26*S26+N28*S28</f>
        <v>0</v>
      </c>
      <c r="W2" s="2" t="s">
        <v>26</v>
      </c>
      <c r="X2" s="2" t="s">
        <v>131</v>
      </c>
      <c r="Z2" s="4" t="s">
        <v>28</v>
      </c>
      <c r="AA2" s="2" t="n">
        <v>30</v>
      </c>
      <c r="AB2" s="2" t="s">
        <v>29</v>
      </c>
      <c r="AC2" s="4" t="s">
        <v>30</v>
      </c>
      <c r="AD2" s="2" t="n">
        <f aca="false">SUMPRODUCT(Y6:Y20,AD6:AD20)+Y26*AD26+Y28*AD28</f>
        <v>0</v>
      </c>
      <c r="AH2" s="2" t="s">
        <v>26</v>
      </c>
      <c r="AI2" s="2" t="s">
        <v>131</v>
      </c>
      <c r="AK2" s="4" t="s">
        <v>28</v>
      </c>
      <c r="AL2" s="2" t="n">
        <v>60</v>
      </c>
      <c r="AM2" s="2" t="s">
        <v>29</v>
      </c>
      <c r="AN2" s="4" t="s">
        <v>30</v>
      </c>
      <c r="AO2" s="2" t="n">
        <f aca="false">SUMPRODUCT(AJ6:AJ20,AO6:AO20)+AJ26*AO26+AJ28*AO28</f>
        <v>0</v>
      </c>
      <c r="AS2" s="2" t="s">
        <v>26</v>
      </c>
      <c r="AT2" s="2" t="s">
        <v>131</v>
      </c>
      <c r="AV2" s="4" t="s">
        <v>28</v>
      </c>
      <c r="AW2" s="2" t="n">
        <v>25</v>
      </c>
      <c r="AX2" s="2" t="s">
        <v>29</v>
      </c>
      <c r="AY2" s="4" t="s">
        <v>30</v>
      </c>
      <c r="AZ2" s="2" t="n">
        <f aca="false">SUMPRODUCT(AU6:AU20,AZ6:AZ20)+AU26*AZ26+AU28*AZ28</f>
        <v>0</v>
      </c>
      <c r="BD2" s="2" t="s">
        <v>26</v>
      </c>
      <c r="BE2" s="2" t="s">
        <v>131</v>
      </c>
      <c r="BG2" s="4" t="s">
        <v>28</v>
      </c>
      <c r="BH2" s="2" t="n">
        <v>40</v>
      </c>
      <c r="BI2" s="2" t="s">
        <v>29</v>
      </c>
      <c r="BJ2" s="4" t="s">
        <v>30</v>
      </c>
      <c r="BK2" s="2" t="n">
        <f aca="false">SUMPRODUCT(BF6:BF20,BK6:BK20)+BF26*BK26+BF28*BK28</f>
        <v>0</v>
      </c>
      <c r="BO2" s="2" t="s">
        <v>26</v>
      </c>
      <c r="BP2" s="2" t="s">
        <v>131</v>
      </c>
      <c r="BR2" s="4" t="s">
        <v>28</v>
      </c>
      <c r="BS2" s="2" t="n">
        <v>30</v>
      </c>
      <c r="BT2" s="2" t="s">
        <v>29</v>
      </c>
      <c r="BU2" s="4" t="s">
        <v>30</v>
      </c>
      <c r="BV2" s="2" t="n">
        <f aca="false">SUMPRODUCT(BQ6:BQ20,BV6:BV20)+BQ26*BV26+BQ28*BV28</f>
        <v>0</v>
      </c>
      <c r="BZ2" s="2" t="s">
        <v>26</v>
      </c>
      <c r="CA2" s="2" t="s">
        <v>131</v>
      </c>
      <c r="CC2" s="4" t="s">
        <v>28</v>
      </c>
      <c r="CD2" s="2" t="n">
        <v>40</v>
      </c>
      <c r="CE2" s="2" t="s">
        <v>29</v>
      </c>
      <c r="CF2" s="4" t="s">
        <v>30</v>
      </c>
      <c r="CG2" s="2" t="n">
        <f aca="false">SUMPRODUCT(CB6:CB20,CG6:CG20)+CB26*CG26+CB28*CG28</f>
        <v>0</v>
      </c>
      <c r="CK2" s="4" t="s">
        <v>26</v>
      </c>
      <c r="CL2" s="2" t="s">
        <v>131</v>
      </c>
      <c r="CN2" s="4" t="s">
        <v>28</v>
      </c>
      <c r="CP2" s="2" t="s">
        <v>29</v>
      </c>
      <c r="CQ2" s="4" t="s">
        <v>30</v>
      </c>
      <c r="CR2" s="2" t="n">
        <f aca="false">SUMPRODUCT(CM6:CM20,CR6:CR20)+CM26*CR26+CM28*CR28</f>
        <v>0</v>
      </c>
      <c r="CV2" s="11" t="s">
        <v>31</v>
      </c>
      <c r="CW2" s="11"/>
      <c r="CX2" s="11" t="s">
        <v>32</v>
      </c>
      <c r="CY2" s="11"/>
      <c r="CZ2" s="11"/>
      <c r="DA2" s="11"/>
      <c r="DB2" s="11"/>
      <c r="DC2" s="11"/>
      <c r="DD2" s="11" t="s">
        <v>33</v>
      </c>
      <c r="DE2" s="11"/>
    </row>
    <row r="3" customFormat="false" ht="14.4" hidden="false" customHeight="false" outlineLevel="0" collapsed="false">
      <c r="A3" s="2" t="s">
        <v>34</v>
      </c>
      <c r="B3" s="2" t="s">
        <v>132</v>
      </c>
      <c r="D3" s="4" t="s">
        <v>36</v>
      </c>
      <c r="E3" s="2" t="s">
        <v>37</v>
      </c>
      <c r="L3" s="2" t="s">
        <v>34</v>
      </c>
      <c r="M3" s="2" t="s">
        <v>133</v>
      </c>
      <c r="O3" s="4" t="s">
        <v>36</v>
      </c>
      <c r="P3" s="2" t="s">
        <v>37</v>
      </c>
      <c r="W3" s="2" t="s">
        <v>34</v>
      </c>
      <c r="X3" s="2" t="s">
        <v>134</v>
      </c>
      <c r="Z3" s="4" t="s">
        <v>36</v>
      </c>
      <c r="AA3" s="2" t="s">
        <v>37</v>
      </c>
      <c r="AH3" s="2" t="s">
        <v>34</v>
      </c>
      <c r="AI3" s="2" t="s">
        <v>135</v>
      </c>
      <c r="AK3" s="4" t="s">
        <v>36</v>
      </c>
      <c r="AL3" s="2" t="s">
        <v>37</v>
      </c>
      <c r="AS3" s="2" t="s">
        <v>34</v>
      </c>
      <c r="AT3" s="2" t="s">
        <v>136</v>
      </c>
      <c r="AV3" s="4" t="s">
        <v>36</v>
      </c>
      <c r="AW3" s="2" t="s">
        <v>37</v>
      </c>
      <c r="BD3" s="2" t="s">
        <v>34</v>
      </c>
      <c r="BE3" s="2" t="s">
        <v>137</v>
      </c>
      <c r="BG3" s="4" t="s">
        <v>36</v>
      </c>
      <c r="BH3" s="2" t="s">
        <v>37</v>
      </c>
      <c r="BO3" s="2" t="s">
        <v>34</v>
      </c>
      <c r="BP3" s="2" t="s">
        <v>138</v>
      </c>
      <c r="BR3" s="4" t="s">
        <v>36</v>
      </c>
      <c r="BS3" s="2" t="s">
        <v>37</v>
      </c>
      <c r="BZ3" s="2" t="s">
        <v>34</v>
      </c>
      <c r="CA3" s="2" t="s">
        <v>139</v>
      </c>
      <c r="CC3" s="4" t="s">
        <v>36</v>
      </c>
      <c r="CD3" s="2" t="s">
        <v>140</v>
      </c>
      <c r="CK3" s="4" t="s">
        <v>34</v>
      </c>
      <c r="CL3" s="2" t="s">
        <v>141</v>
      </c>
      <c r="CM3" s="2" t="s">
        <v>41</v>
      </c>
      <c r="CN3" s="4" t="s">
        <v>36</v>
      </c>
      <c r="CV3" s="12" t="s">
        <v>14</v>
      </c>
      <c r="CW3" s="13" t="n">
        <f aca="false">IF(B59=0%,0%,C60/SUM(C60:C67))</f>
        <v>0.0835987261146497</v>
      </c>
      <c r="CX3" s="12" t="str">
        <f aca="false">E60</f>
        <v>lavatrice</v>
      </c>
      <c r="CY3" s="14" t="n">
        <f aca="false">F60</f>
        <v>0</v>
      </c>
      <c r="CZ3" s="12" t="str">
        <f aca="false">E67</f>
        <v>sedie</v>
      </c>
      <c r="DA3" s="14" t="n">
        <f aca="false">F67</f>
        <v>0</v>
      </c>
      <c r="DB3" s="12" t="str">
        <f aca="false">G65</f>
        <v>guaina</v>
      </c>
      <c r="DC3" s="14" t="n">
        <f aca="false">H65</f>
        <v>0</v>
      </c>
      <c r="DD3" s="14" t="s">
        <v>41</v>
      </c>
      <c r="DE3" s="38" t="n">
        <f aca="false">C3</f>
        <v>0</v>
      </c>
    </row>
    <row r="4" customFormat="false" ht="14.4" hidden="false" customHeight="false" outlineLevel="0" collapsed="false">
      <c r="A4" s="2" t="s">
        <v>46</v>
      </c>
      <c r="B4" s="8" t="n">
        <f aca="false">SUM(B6:B20,B26,B28)</f>
        <v>0.15</v>
      </c>
      <c r="C4" s="16" t="n">
        <f aca="false">SUMPRODUCT(B21:B25,G21:G25)+SUMPRODUCT(B30:B32,G30:G32)+SUMPRODUCT(B57:B58,G57:G58)+SUMPRODUCT(B45:B52,G45:G52)+SUMPRODUCT(F39:F44,G39:G44)*B39+SUMPRODUCT(G33:G34,F33:F34)*B33+SUMPRODUCT(B35:B38,G35:G38)</f>
        <v>362.5</v>
      </c>
      <c r="D4" s="4" t="s">
        <v>43</v>
      </c>
      <c r="E4" s="2" t="s">
        <v>37</v>
      </c>
      <c r="F4" s="4" t="s">
        <v>44</v>
      </c>
      <c r="G4" s="2" t="s">
        <v>48</v>
      </c>
      <c r="L4" s="2" t="s">
        <v>46</v>
      </c>
      <c r="M4" s="8" t="n">
        <f aca="false">SUM(M6:M20,M26,M28)</f>
        <v>0</v>
      </c>
      <c r="N4" s="16" t="n">
        <f aca="false">SUMPRODUCT(M21:M25,R21:R25)+SUMPRODUCT(M30:M32,R30:R32)+SUMPRODUCT(M57:M58,R57:R58)+SUMPRODUCT(M45:M52,R45:R52)+SUMPRODUCT(Q39:Q44,R39:R44)*M39+SUMPRODUCT(R33:R34,Q33:Q34)*M33+SUMPRODUCT(M35:M38,R35:R38)</f>
        <v>1620</v>
      </c>
      <c r="O4" s="4" t="s">
        <v>43</v>
      </c>
      <c r="P4" s="2" t="s">
        <v>37</v>
      </c>
      <c r="Q4" s="4" t="s">
        <v>44</v>
      </c>
      <c r="R4" s="2" t="s">
        <v>48</v>
      </c>
      <c r="W4" s="2" t="s">
        <v>46</v>
      </c>
      <c r="X4" s="8" t="n">
        <f aca="false">SUM(X6:X20,X26,X28)</f>
        <v>0</v>
      </c>
      <c r="Y4" s="16" t="n">
        <f aca="false">SUMPRODUCT(X21:X25,AC21:AC25)+SUMPRODUCT(X30:X32,AC30:AC32)+SUMPRODUCT(X57:X58,AC57:AC58)+SUMPRODUCT(X45:X52,AC45:AC52)+SUMPRODUCT(AB39:AB44,AC39:AC44)*X39+SUMPRODUCT(AC33:AC34,AB33:AB34)*X33+SUMPRODUCT(X35:X38,AC35:AC38)</f>
        <v>1481</v>
      </c>
      <c r="Z4" s="4" t="s">
        <v>43</v>
      </c>
      <c r="AA4" s="2" t="s">
        <v>37</v>
      </c>
      <c r="AB4" s="4" t="s">
        <v>44</v>
      </c>
      <c r="AC4" s="2" t="s">
        <v>45</v>
      </c>
      <c r="AD4" s="4"/>
      <c r="AH4" s="2" t="s">
        <v>46</v>
      </c>
      <c r="AI4" s="8" t="n">
        <f aca="false">SUM(AI6:AI20,AI26,AI28)</f>
        <v>0</v>
      </c>
      <c r="AJ4" s="16" t="n">
        <f aca="false">SUMPRODUCT(AI21:AI25,AN21:AN25)+SUMPRODUCT(AI30:AI32,AN30:AN32)+SUMPRODUCT(AI57:AI58,AN57:AN58)+SUMPRODUCT(AI45:AI52,AN45:AN52)+SUMPRODUCT(AM39:AM44,AN39:AN44)*AI39+SUMPRODUCT(AN33:AN34,AM33:AM34)*AI33+SUMPRODUCT(AI35:AI38,AN35:AN38)</f>
        <v>720</v>
      </c>
      <c r="AK4" s="4" t="s">
        <v>43</v>
      </c>
      <c r="AL4" s="2" t="s">
        <v>37</v>
      </c>
      <c r="AM4" s="4" t="s">
        <v>44</v>
      </c>
      <c r="AN4" s="2" t="s">
        <v>142</v>
      </c>
      <c r="AS4" s="2" t="s">
        <v>46</v>
      </c>
      <c r="AT4" s="8" t="n">
        <f aca="false">SUM(AT6:AT20,AT26,AT28)</f>
        <v>0</v>
      </c>
      <c r="AU4" s="16" t="n">
        <f aca="false">SUMPRODUCT(AT21:AT25,AY21:AY25)+SUMPRODUCT(AT30:AT32,AY30:AY32)+SUMPRODUCT(AT57:AT58,AY57:AY58)+SUMPRODUCT(AT45:AT52,AY45:AY52)+SUMPRODUCT(AX39:AX44,AY39:AY44)*AT39+SUMPRODUCT(AY33:AY34,AX33:AX34)*AT33+SUMPRODUCT(AT35:AT38,AY35:AY38)</f>
        <v>1510</v>
      </c>
      <c r="AV4" s="4" t="s">
        <v>43</v>
      </c>
      <c r="AW4" s="2" t="s">
        <v>37</v>
      </c>
      <c r="AX4" s="4" t="s">
        <v>44</v>
      </c>
      <c r="AY4" s="2" t="s">
        <v>45</v>
      </c>
      <c r="BD4" s="2" t="s">
        <v>46</v>
      </c>
      <c r="BE4" s="8" t="n">
        <f aca="false">SUM(BE6:BE20,BE26,BE28)</f>
        <v>0</v>
      </c>
      <c r="BF4" s="16" t="n">
        <f aca="false">SUMPRODUCT(BE21:BE25,BJ21:BJ25)+SUMPRODUCT(BE30:BE32,BJ30:BJ32)+SUMPRODUCT(BE57:BE58,BJ57:BJ58)+SUMPRODUCT(BE45:BE52,BJ45:BJ52)+SUMPRODUCT(BI39:BI44,BJ39:BJ44)*BE39+SUMPRODUCT(BJ33:BJ34,BI33:BI34)*BE33+SUMPRODUCT(BE35:BE38,BJ35:BJ38)</f>
        <v>1500</v>
      </c>
      <c r="BG4" s="4" t="s">
        <v>43</v>
      </c>
      <c r="BH4" s="2" t="s">
        <v>37</v>
      </c>
      <c r="BI4" s="4" t="s">
        <v>44</v>
      </c>
      <c r="BJ4" s="2" t="s">
        <v>45</v>
      </c>
      <c r="BO4" s="2" t="s">
        <v>46</v>
      </c>
      <c r="BP4" s="8" t="n">
        <f aca="false">SUM(BP6:BP20,BP26,BP28)</f>
        <v>0</v>
      </c>
      <c r="BQ4" s="16" t="n">
        <f aca="false">SUMPRODUCT(BP21:BP25,BU21:BU25)+SUMPRODUCT(BP30:BP32,BU30:BU32)+SUMPRODUCT(BP57:BP58,BU57:BU58)+SUMPRODUCT(BP45:BP52,BU45:BU52)+SUMPRODUCT(BT39:BT44,BU39:BU44)*BP39+SUMPRODUCT(BU33:BU34,BT33:BT34)*BP33+SUMPRODUCT(BP35:BP38,BU35:BU38)</f>
        <v>547</v>
      </c>
      <c r="BR4" s="4" t="s">
        <v>43</v>
      </c>
      <c r="BS4" s="2" t="s">
        <v>37</v>
      </c>
      <c r="BT4" s="4" t="s">
        <v>44</v>
      </c>
      <c r="BU4" s="2" t="s">
        <v>48</v>
      </c>
      <c r="BZ4" s="2" t="s">
        <v>46</v>
      </c>
      <c r="CA4" s="8" t="n">
        <f aca="false">SUM(CA6:CA20,CA26,CA28)</f>
        <v>0</v>
      </c>
      <c r="CB4" s="16" t="n">
        <f aca="false">SUMPRODUCT(CA21:CA25,CF21:CF25)+SUMPRODUCT(CA30:CA32,CF30:CF32)+SUMPRODUCT(CA57:CA58,CF57:CF58)+SUMPRODUCT(CA45:CA52,CF45:CF52)+SUMPRODUCT(CE39:CE44,CF39:CF44)*CA39+SUMPRODUCT(CF33:CF34,CE33:CE34)*CA33+SUMPRODUCT(CA35:CA38,CF35:CF38)</f>
        <v>1000</v>
      </c>
      <c r="CC4" s="4" t="s">
        <v>43</v>
      </c>
      <c r="CD4" s="2" t="s">
        <v>140</v>
      </c>
      <c r="CE4" s="4" t="s">
        <v>44</v>
      </c>
      <c r="CF4" s="2" t="s">
        <v>45</v>
      </c>
      <c r="CK4" s="4" t="s">
        <v>46</v>
      </c>
      <c r="CL4" s="8" t="n">
        <f aca="false">SUM(CL6:CL20,CL26,CL28)</f>
        <v>0</v>
      </c>
      <c r="CM4" s="16" t="n">
        <f aca="false">SUMPRODUCT(CL21:CL25,CQ21:CQ25)+SUMPRODUCT(CL30:CL32,CQ30:CQ32)+SUMPRODUCT(CL57:CL58,CQ57:CQ58)+SUMPRODUCT(CL45:CL52,CQ45:CQ52)+SUMPRODUCT(CP39:CP44,CQ39:CQ44)*CL39+SUMPRODUCT(CQ33:CQ34,CP33:CP34)*CL33+SUMPRODUCT(CL35:CL38,CQ35:CQ38)</f>
        <v>0</v>
      </c>
      <c r="CN4" s="4" t="s">
        <v>43</v>
      </c>
      <c r="CP4" s="4" t="s">
        <v>44</v>
      </c>
      <c r="CV4" s="17" t="s">
        <v>49</v>
      </c>
      <c r="CW4" s="18" t="n">
        <f aca="false">IF(B59=0%,0%,C61/SUM(C60:C67))</f>
        <v>0</v>
      </c>
      <c r="CX4" s="17" t="str">
        <f aca="false">E61</f>
        <v>frigorifero</v>
      </c>
      <c r="CY4" s="19" t="n">
        <f aca="false">F61</f>
        <v>1</v>
      </c>
      <c r="CZ4" s="17" t="str">
        <f aca="false">E68</f>
        <v>materasso</v>
      </c>
      <c r="DA4" s="19" t="n">
        <f aca="false">F68</f>
        <v>0</v>
      </c>
      <c r="DB4" s="17" t="str">
        <f aca="false">G66</f>
        <v>lamiere</v>
      </c>
      <c r="DC4" s="19" t="n">
        <f aca="false">H66</f>
        <v>0</v>
      </c>
      <c r="DD4" s="19" t="str">
        <f aca="false">D2</f>
        <v>altezza cumulo</v>
      </c>
      <c r="DE4" s="19" t="n">
        <f aca="false">E2</f>
        <v>30</v>
      </c>
    </row>
    <row r="5" customFormat="false" ht="14.4" hidden="false" customHeight="false" outlineLevel="0" collapsed="false">
      <c r="A5" s="21" t="s">
        <v>50</v>
      </c>
      <c r="B5" s="22" t="s">
        <v>51</v>
      </c>
      <c r="C5" s="22" t="s">
        <v>52</v>
      </c>
      <c r="D5" s="23" t="s">
        <v>53</v>
      </c>
      <c r="E5" s="22" t="s">
        <v>54</v>
      </c>
      <c r="F5" s="22"/>
      <c r="G5" s="22" t="s">
        <v>55</v>
      </c>
      <c r="H5" s="22" t="s">
        <v>56</v>
      </c>
      <c r="L5" s="21" t="s">
        <v>50</v>
      </c>
      <c r="M5" s="22" t="s">
        <v>51</v>
      </c>
      <c r="N5" s="22" t="s">
        <v>52</v>
      </c>
      <c r="O5" s="23" t="s">
        <v>53</v>
      </c>
      <c r="P5" s="22" t="s">
        <v>54</v>
      </c>
      <c r="Q5" s="22"/>
      <c r="R5" s="22" t="s">
        <v>55</v>
      </c>
      <c r="S5" s="22" t="s">
        <v>56</v>
      </c>
      <c r="W5" s="21" t="s">
        <v>50</v>
      </c>
      <c r="X5" s="22" t="s">
        <v>51</v>
      </c>
      <c r="Y5" s="22" t="s">
        <v>52</v>
      </c>
      <c r="Z5" s="23" t="s">
        <v>53</v>
      </c>
      <c r="AA5" s="22" t="s">
        <v>54</v>
      </c>
      <c r="AB5" s="22"/>
      <c r="AC5" s="22" t="s">
        <v>55</v>
      </c>
      <c r="AD5" s="22" t="s">
        <v>56</v>
      </c>
      <c r="AH5" s="21" t="s">
        <v>50</v>
      </c>
      <c r="AI5" s="22" t="s">
        <v>51</v>
      </c>
      <c r="AJ5" s="22" t="s">
        <v>52</v>
      </c>
      <c r="AK5" s="23" t="s">
        <v>53</v>
      </c>
      <c r="AL5" s="22" t="s">
        <v>54</v>
      </c>
      <c r="AM5" s="22"/>
      <c r="AN5" s="22" t="s">
        <v>55</v>
      </c>
      <c r="AO5" s="22" t="s">
        <v>56</v>
      </c>
      <c r="AS5" s="21" t="s">
        <v>50</v>
      </c>
      <c r="AT5" s="22" t="s">
        <v>51</v>
      </c>
      <c r="AU5" s="22" t="s">
        <v>52</v>
      </c>
      <c r="AV5" s="23" t="s">
        <v>53</v>
      </c>
      <c r="AW5" s="22" t="s">
        <v>54</v>
      </c>
      <c r="AX5" s="22"/>
      <c r="AY5" s="22" t="s">
        <v>55</v>
      </c>
      <c r="AZ5" s="22" t="s">
        <v>56</v>
      </c>
      <c r="BD5" s="21" t="s">
        <v>50</v>
      </c>
      <c r="BE5" s="22" t="s">
        <v>51</v>
      </c>
      <c r="BF5" s="22" t="s">
        <v>52</v>
      </c>
      <c r="BG5" s="23" t="s">
        <v>53</v>
      </c>
      <c r="BH5" s="22" t="s">
        <v>54</v>
      </c>
      <c r="BI5" s="22"/>
      <c r="BJ5" s="22" t="s">
        <v>55</v>
      </c>
      <c r="BK5" s="22" t="s">
        <v>56</v>
      </c>
      <c r="BO5" s="21" t="s">
        <v>50</v>
      </c>
      <c r="BP5" s="22" t="s">
        <v>51</v>
      </c>
      <c r="BQ5" s="22" t="s">
        <v>52</v>
      </c>
      <c r="BR5" s="23" t="s">
        <v>53</v>
      </c>
      <c r="BS5" s="22" t="s">
        <v>54</v>
      </c>
      <c r="BT5" s="22"/>
      <c r="BU5" s="22" t="s">
        <v>55</v>
      </c>
      <c r="BV5" s="22" t="s">
        <v>56</v>
      </c>
      <c r="BZ5" s="21" t="s">
        <v>50</v>
      </c>
      <c r="CA5" s="22" t="s">
        <v>51</v>
      </c>
      <c r="CB5" s="22" t="s">
        <v>52</v>
      </c>
      <c r="CC5" s="23" t="s">
        <v>53</v>
      </c>
      <c r="CD5" s="22" t="s">
        <v>54</v>
      </c>
      <c r="CE5" s="22"/>
      <c r="CF5" s="22" t="s">
        <v>55</v>
      </c>
      <c r="CG5" s="22" t="s">
        <v>56</v>
      </c>
      <c r="CK5" s="21" t="s">
        <v>50</v>
      </c>
      <c r="CL5" s="22" t="s">
        <v>51</v>
      </c>
      <c r="CM5" s="22" t="s">
        <v>52</v>
      </c>
      <c r="CN5" s="23" t="s">
        <v>53</v>
      </c>
      <c r="CO5" s="22" t="s">
        <v>54</v>
      </c>
      <c r="CP5" s="22"/>
      <c r="CQ5" s="22" t="s">
        <v>55</v>
      </c>
      <c r="CR5" s="22" t="s">
        <v>56</v>
      </c>
      <c r="CV5" s="17" t="s">
        <v>57</v>
      </c>
      <c r="CW5" s="18" t="n">
        <f aca="false">IF(B59=0%,0%,(C62+C63)/SUM(C60:C67))</f>
        <v>0.41640127388535</v>
      </c>
      <c r="CX5" s="17" t="str">
        <f aca="false">E62</f>
        <v>forno</v>
      </c>
      <c r="CY5" s="19" t="n">
        <f aca="false">F62</f>
        <v>0</v>
      </c>
      <c r="CZ5" s="17" t="str">
        <f aca="false">G60</f>
        <v>brandina</v>
      </c>
      <c r="DA5" s="19" t="n">
        <f aca="false">H60</f>
        <v>0</v>
      </c>
      <c r="DB5" s="17" t="str">
        <f aca="false">G67</f>
        <v>buste</v>
      </c>
      <c r="DC5" s="19" t="n">
        <f aca="false">H67</f>
        <v>0</v>
      </c>
      <c r="DD5" s="19" t="str">
        <f aca="false">D3</f>
        <v>combustione</v>
      </c>
      <c r="DE5" s="19" t="str">
        <f aca="false">E3</f>
        <v>no</v>
      </c>
    </row>
    <row r="6" customFormat="false" ht="14.4" hidden="false" customHeight="true" outlineLevel="0" collapsed="false">
      <c r="A6" s="24" t="s">
        <v>58</v>
      </c>
      <c r="B6" s="25"/>
      <c r="C6" s="26"/>
      <c r="D6" s="27" t="s">
        <v>59</v>
      </c>
      <c r="E6" s="28" t="s">
        <v>12</v>
      </c>
      <c r="F6" s="29" t="n">
        <f aca="false">INFO!$D$13</f>
        <v>0.751592356687898</v>
      </c>
      <c r="H6" s="30" t="n">
        <v>40</v>
      </c>
      <c r="L6" s="24" t="s">
        <v>58</v>
      </c>
      <c r="M6" s="25"/>
      <c r="N6" s="26"/>
      <c r="O6" s="27" t="s">
        <v>59</v>
      </c>
      <c r="P6" s="28" t="s">
        <v>12</v>
      </c>
      <c r="Q6" s="29" t="n">
        <f aca="false">INFO!$D$13</f>
        <v>0.751592356687898</v>
      </c>
      <c r="S6" s="30" t="n">
        <v>40</v>
      </c>
      <c r="T6" s="26"/>
      <c r="W6" s="24" t="s">
        <v>58</v>
      </c>
      <c r="X6" s="25"/>
      <c r="Y6" s="26"/>
      <c r="Z6" s="27" t="s">
        <v>59</v>
      </c>
      <c r="AA6" s="28" t="s">
        <v>12</v>
      </c>
      <c r="AB6" s="29" t="n">
        <f aca="false">INFO!$D$13</f>
        <v>0.751592356687898</v>
      </c>
      <c r="AD6" s="30" t="n">
        <v>40</v>
      </c>
      <c r="AH6" s="24" t="s">
        <v>58</v>
      </c>
      <c r="AI6" s="25"/>
      <c r="AJ6" s="26"/>
      <c r="AK6" s="27" t="s">
        <v>59</v>
      </c>
      <c r="AL6" s="28" t="s">
        <v>12</v>
      </c>
      <c r="AM6" s="29" t="n">
        <f aca="false">INFO!$D$13</f>
        <v>0.751592356687898</v>
      </c>
      <c r="AO6" s="30" t="n">
        <v>40</v>
      </c>
      <c r="AS6" s="24" t="s">
        <v>58</v>
      </c>
      <c r="AT6" s="25"/>
      <c r="AU6" s="26"/>
      <c r="AV6" s="27" t="s">
        <v>59</v>
      </c>
      <c r="AW6" s="28" t="s">
        <v>12</v>
      </c>
      <c r="AX6" s="29" t="n">
        <f aca="false">INFO!$D$13</f>
        <v>0.751592356687898</v>
      </c>
      <c r="AZ6" s="30" t="n">
        <v>40</v>
      </c>
      <c r="BD6" s="24" t="s">
        <v>58</v>
      </c>
      <c r="BE6" s="25"/>
      <c r="BF6" s="26"/>
      <c r="BG6" s="27" t="s">
        <v>59</v>
      </c>
      <c r="BH6" s="28" t="s">
        <v>12</v>
      </c>
      <c r="BI6" s="29" t="n">
        <f aca="false">INFO!$D$13</f>
        <v>0.751592356687898</v>
      </c>
      <c r="BK6" s="30" t="n">
        <v>40</v>
      </c>
      <c r="BO6" s="24" t="s">
        <v>58</v>
      </c>
      <c r="BP6" s="25"/>
      <c r="BQ6" s="26"/>
      <c r="BR6" s="27" t="s">
        <v>59</v>
      </c>
      <c r="BS6" s="28" t="s">
        <v>12</v>
      </c>
      <c r="BT6" s="29" t="n">
        <f aca="false">INFO!$D$13</f>
        <v>0.751592356687898</v>
      </c>
      <c r="BV6" s="30" t="n">
        <v>40</v>
      </c>
      <c r="BZ6" s="24" t="s">
        <v>58</v>
      </c>
      <c r="CA6" s="25"/>
      <c r="CB6" s="26"/>
      <c r="CC6" s="27" t="s">
        <v>59</v>
      </c>
      <c r="CD6" s="28" t="s">
        <v>12</v>
      </c>
      <c r="CE6" s="29" t="n">
        <f aca="false">INFO!$D$13</f>
        <v>0.751592356687898</v>
      </c>
      <c r="CG6" s="30" t="n">
        <v>40</v>
      </c>
      <c r="CK6" s="24" t="s">
        <v>58</v>
      </c>
      <c r="CL6" s="25"/>
      <c r="CM6" s="26"/>
      <c r="CN6" s="27" t="s">
        <v>59</v>
      </c>
      <c r="CO6" s="28" t="s">
        <v>12</v>
      </c>
      <c r="CP6" s="29" t="n">
        <f aca="false">INFO!$D$13</f>
        <v>0.751592356687898</v>
      </c>
      <c r="CR6" s="30" t="n">
        <v>40</v>
      </c>
      <c r="CV6" s="17" t="s">
        <v>60</v>
      </c>
      <c r="CW6" s="37" t="n">
        <f aca="false">IF(B59=0%,0%,C64/SUM(C60:C67))</f>
        <v>0.5</v>
      </c>
      <c r="CX6" s="17" t="str">
        <f aca="false">E63</f>
        <v>televisore</v>
      </c>
      <c r="CY6" s="19" t="n">
        <f aca="false">F63</f>
        <v>0</v>
      </c>
      <c r="CZ6" s="17" t="str">
        <f aca="false">G61</f>
        <v>Scatoloni</v>
      </c>
      <c r="DA6" s="19" t="n">
        <f aca="false">H61</f>
        <v>0</v>
      </c>
      <c r="DB6" s="19"/>
      <c r="DC6" s="19"/>
      <c r="DD6" s="19" t="str">
        <f aca="false">D4</f>
        <v>bonifica</v>
      </c>
      <c r="DE6" s="19" t="str">
        <f aca="false">E4</f>
        <v>no</v>
      </c>
    </row>
    <row r="7" customFormat="false" ht="14.4" hidden="false" customHeight="false" outlineLevel="0" collapsed="false">
      <c r="A7" s="24"/>
      <c r="B7" s="25"/>
      <c r="C7" s="26"/>
      <c r="D7" s="27"/>
      <c r="E7" s="28" t="s">
        <v>13</v>
      </c>
      <c r="F7" s="29" t="n">
        <f aca="false">INFO!$D$14</f>
        <v>0.0812101910828025</v>
      </c>
      <c r="H7" s="30"/>
      <c r="L7" s="24"/>
      <c r="M7" s="25"/>
      <c r="N7" s="26"/>
      <c r="O7" s="27"/>
      <c r="P7" s="28" t="s">
        <v>13</v>
      </c>
      <c r="Q7" s="29" t="n">
        <f aca="false">INFO!$D$14</f>
        <v>0.0812101910828025</v>
      </c>
      <c r="S7" s="30"/>
      <c r="T7" s="26"/>
      <c r="W7" s="24"/>
      <c r="X7" s="25"/>
      <c r="Y7" s="26"/>
      <c r="Z7" s="27"/>
      <c r="AA7" s="28" t="s">
        <v>13</v>
      </c>
      <c r="AB7" s="29" t="n">
        <f aca="false">INFO!$D$14</f>
        <v>0.0812101910828025</v>
      </c>
      <c r="AD7" s="30"/>
      <c r="AH7" s="24"/>
      <c r="AI7" s="25"/>
      <c r="AJ7" s="26"/>
      <c r="AK7" s="27"/>
      <c r="AL7" s="28" t="s">
        <v>13</v>
      </c>
      <c r="AM7" s="29" t="n">
        <f aca="false">INFO!$D$14</f>
        <v>0.0812101910828025</v>
      </c>
      <c r="AO7" s="30"/>
      <c r="AS7" s="24"/>
      <c r="AT7" s="25"/>
      <c r="AU7" s="26"/>
      <c r="AV7" s="27"/>
      <c r="AW7" s="28" t="s">
        <v>13</v>
      </c>
      <c r="AX7" s="29" t="n">
        <f aca="false">INFO!$D$14</f>
        <v>0.0812101910828025</v>
      </c>
      <c r="AZ7" s="30"/>
      <c r="BD7" s="24"/>
      <c r="BE7" s="25"/>
      <c r="BF7" s="26"/>
      <c r="BG7" s="27"/>
      <c r="BH7" s="28" t="s">
        <v>13</v>
      </c>
      <c r="BI7" s="29" t="n">
        <f aca="false">INFO!$D$14</f>
        <v>0.0812101910828025</v>
      </c>
      <c r="BK7" s="30"/>
      <c r="BO7" s="24"/>
      <c r="BP7" s="25"/>
      <c r="BQ7" s="26"/>
      <c r="BR7" s="27"/>
      <c r="BS7" s="28" t="s">
        <v>13</v>
      </c>
      <c r="BT7" s="29" t="n">
        <f aca="false">INFO!$D$14</f>
        <v>0.0812101910828025</v>
      </c>
      <c r="BV7" s="30"/>
      <c r="BZ7" s="24"/>
      <c r="CA7" s="25"/>
      <c r="CB7" s="26"/>
      <c r="CC7" s="27"/>
      <c r="CD7" s="28" t="s">
        <v>13</v>
      </c>
      <c r="CE7" s="29" t="n">
        <f aca="false">INFO!$D$14</f>
        <v>0.0812101910828025</v>
      </c>
      <c r="CG7" s="30"/>
      <c r="CK7" s="24"/>
      <c r="CL7" s="25"/>
      <c r="CM7" s="26"/>
      <c r="CN7" s="27"/>
      <c r="CO7" s="28" t="s">
        <v>13</v>
      </c>
      <c r="CP7" s="29" t="n">
        <f aca="false">INFO!$D$14</f>
        <v>0.0812101910828025</v>
      </c>
      <c r="CR7" s="30"/>
      <c r="CV7" s="17" t="s">
        <v>61</v>
      </c>
      <c r="CW7" s="18" t="n">
        <f aca="false">IF(B59=0%,0%,C65/SUM(C60:C67))</f>
        <v>0</v>
      </c>
      <c r="CX7" s="17" t="str">
        <f aca="false">E64</f>
        <v>scaldabagno</v>
      </c>
      <c r="CY7" s="19" t="n">
        <f aca="false">F64</f>
        <v>0</v>
      </c>
      <c r="CZ7" s="17" t="str">
        <f aca="false">G62</f>
        <v>divano</v>
      </c>
      <c r="DA7" s="19" t="n">
        <f aca="false">H62</f>
        <v>0</v>
      </c>
      <c r="DB7" s="19"/>
      <c r="DC7" s="19"/>
      <c r="DD7" s="19" t="str">
        <f aca="false">F4</f>
        <v>substrato</v>
      </c>
      <c r="DE7" s="19" t="str">
        <f aca="false">G4</f>
        <v>battistrada</v>
      </c>
    </row>
    <row r="8" customFormat="false" ht="14.4" hidden="false" customHeight="false" outlineLevel="0" collapsed="false">
      <c r="A8" s="24"/>
      <c r="B8" s="25"/>
      <c r="C8" s="26"/>
      <c r="D8" s="27"/>
      <c r="E8" s="28" t="s">
        <v>14</v>
      </c>
      <c r="F8" s="29" t="n">
        <f aca="false">INFO!$D$15</f>
        <v>0.167197452229299</v>
      </c>
      <c r="H8" s="30"/>
      <c r="L8" s="24"/>
      <c r="M8" s="25"/>
      <c r="N8" s="26"/>
      <c r="O8" s="27"/>
      <c r="P8" s="28" t="s">
        <v>14</v>
      </c>
      <c r="Q8" s="29" t="n">
        <f aca="false">INFO!$D$15</f>
        <v>0.167197452229299</v>
      </c>
      <c r="S8" s="30"/>
      <c r="T8" s="26"/>
      <c r="W8" s="24"/>
      <c r="X8" s="25"/>
      <c r="Y8" s="26"/>
      <c r="Z8" s="27"/>
      <c r="AA8" s="28" t="s">
        <v>14</v>
      </c>
      <c r="AB8" s="29" t="n">
        <f aca="false">INFO!$D$15</f>
        <v>0.167197452229299</v>
      </c>
      <c r="AD8" s="30"/>
      <c r="AH8" s="24"/>
      <c r="AI8" s="25"/>
      <c r="AJ8" s="26"/>
      <c r="AK8" s="27"/>
      <c r="AL8" s="28" t="s">
        <v>14</v>
      </c>
      <c r="AM8" s="29" t="n">
        <f aca="false">INFO!$D$15</f>
        <v>0.167197452229299</v>
      </c>
      <c r="AO8" s="30"/>
      <c r="AS8" s="24"/>
      <c r="AT8" s="25"/>
      <c r="AU8" s="26"/>
      <c r="AV8" s="27"/>
      <c r="AW8" s="28" t="s">
        <v>14</v>
      </c>
      <c r="AX8" s="29" t="n">
        <f aca="false">INFO!$D$15</f>
        <v>0.167197452229299</v>
      </c>
      <c r="AZ8" s="30"/>
      <c r="BD8" s="24"/>
      <c r="BE8" s="25"/>
      <c r="BF8" s="26"/>
      <c r="BG8" s="27"/>
      <c r="BH8" s="28" t="s">
        <v>14</v>
      </c>
      <c r="BI8" s="29" t="n">
        <f aca="false">INFO!$D$15</f>
        <v>0.167197452229299</v>
      </c>
      <c r="BK8" s="30"/>
      <c r="BO8" s="24"/>
      <c r="BP8" s="25"/>
      <c r="BQ8" s="26"/>
      <c r="BR8" s="27"/>
      <c r="BS8" s="28" t="s">
        <v>14</v>
      </c>
      <c r="BT8" s="29" t="n">
        <f aca="false">INFO!$D$15</f>
        <v>0.167197452229299</v>
      </c>
      <c r="BV8" s="30"/>
      <c r="BZ8" s="24"/>
      <c r="CA8" s="25"/>
      <c r="CB8" s="26"/>
      <c r="CC8" s="27"/>
      <c r="CD8" s="28" t="s">
        <v>14</v>
      </c>
      <c r="CE8" s="29" t="n">
        <f aca="false">INFO!$D$15</f>
        <v>0.167197452229299</v>
      </c>
      <c r="CG8" s="30"/>
      <c r="CK8" s="24"/>
      <c r="CL8" s="25"/>
      <c r="CM8" s="26"/>
      <c r="CN8" s="27"/>
      <c r="CO8" s="28" t="s">
        <v>14</v>
      </c>
      <c r="CP8" s="29" t="n">
        <f aca="false">INFO!$D$15</f>
        <v>0.167197452229299</v>
      </c>
      <c r="CR8" s="30"/>
      <c r="CV8" s="17" t="s">
        <v>62</v>
      </c>
      <c r="CW8" s="18" t="n">
        <f aca="false">IF(B59=0%,0%,C66/SUM(C60:C67))</f>
        <v>0</v>
      </c>
      <c r="CX8" s="17" t="str">
        <f aca="false">E65</f>
        <v>mobile</v>
      </c>
      <c r="CY8" s="19" t="n">
        <f aca="false">F65</f>
        <v>0</v>
      </c>
      <c r="CZ8" s="17" t="str">
        <f aca="false">G63</f>
        <v>sanitari</v>
      </c>
      <c r="DA8" s="19" t="n">
        <f aca="false">H63</f>
        <v>0</v>
      </c>
      <c r="DB8" s="19"/>
      <c r="DC8" s="19"/>
      <c r="DD8" s="19" t="s">
        <v>63</v>
      </c>
      <c r="DE8" s="19" t="n">
        <f aca="false">B4</f>
        <v>0.15</v>
      </c>
    </row>
    <row r="9" customFormat="false" ht="15" hidden="false" customHeight="false" outlineLevel="0" collapsed="false">
      <c r="A9" s="24"/>
      <c r="B9" s="25" t="n">
        <v>0.15</v>
      </c>
      <c r="C9" s="26" t="n">
        <v>1</v>
      </c>
      <c r="D9" s="27" t="s">
        <v>64</v>
      </c>
      <c r="E9" s="28" t="s">
        <v>12</v>
      </c>
      <c r="F9" s="29" t="n">
        <f aca="false">INFO!$D$13</f>
        <v>0.751592356687898</v>
      </c>
      <c r="H9" s="32" t="n">
        <v>50</v>
      </c>
      <c r="L9" s="24"/>
      <c r="M9" s="25"/>
      <c r="N9" s="26"/>
      <c r="O9" s="27" t="s">
        <v>64</v>
      </c>
      <c r="P9" s="28" t="s">
        <v>12</v>
      </c>
      <c r="Q9" s="29" t="n">
        <f aca="false">INFO!$D$13</f>
        <v>0.751592356687898</v>
      </c>
      <c r="S9" s="32" t="n">
        <v>50</v>
      </c>
      <c r="W9" s="24"/>
      <c r="X9" s="25"/>
      <c r="Y9" s="26"/>
      <c r="Z9" s="27" t="s">
        <v>64</v>
      </c>
      <c r="AA9" s="28" t="s">
        <v>12</v>
      </c>
      <c r="AB9" s="29" t="n">
        <f aca="false">INFO!$D$13</f>
        <v>0.751592356687898</v>
      </c>
      <c r="AD9" s="32" t="n">
        <v>50</v>
      </c>
      <c r="AH9" s="24"/>
      <c r="AI9" s="25"/>
      <c r="AJ9" s="26"/>
      <c r="AK9" s="27" t="s">
        <v>64</v>
      </c>
      <c r="AL9" s="28" t="s">
        <v>12</v>
      </c>
      <c r="AM9" s="29" t="n">
        <f aca="false">INFO!$D$13</f>
        <v>0.751592356687898</v>
      </c>
      <c r="AO9" s="32" t="n">
        <v>50</v>
      </c>
      <c r="AS9" s="24"/>
      <c r="AT9" s="25"/>
      <c r="AU9" s="26"/>
      <c r="AV9" s="27" t="s">
        <v>64</v>
      </c>
      <c r="AW9" s="28" t="s">
        <v>12</v>
      </c>
      <c r="AX9" s="29" t="n">
        <f aca="false">INFO!$D$13</f>
        <v>0.751592356687898</v>
      </c>
      <c r="AZ9" s="32" t="n">
        <v>50</v>
      </c>
      <c r="BD9" s="24"/>
      <c r="BE9" s="25"/>
      <c r="BF9" s="26"/>
      <c r="BG9" s="27" t="s">
        <v>64</v>
      </c>
      <c r="BH9" s="28" t="s">
        <v>12</v>
      </c>
      <c r="BI9" s="29" t="n">
        <f aca="false">INFO!$D$13</f>
        <v>0.751592356687898</v>
      </c>
      <c r="BK9" s="32" t="n">
        <v>50</v>
      </c>
      <c r="BO9" s="24"/>
      <c r="BP9" s="25"/>
      <c r="BQ9" s="26"/>
      <c r="BR9" s="27" t="s">
        <v>64</v>
      </c>
      <c r="BS9" s="28" t="s">
        <v>12</v>
      </c>
      <c r="BT9" s="29" t="n">
        <f aca="false">INFO!$D$13</f>
        <v>0.751592356687898</v>
      </c>
      <c r="BV9" s="32" t="n">
        <v>50</v>
      </c>
      <c r="BZ9" s="24"/>
      <c r="CA9" s="25"/>
      <c r="CB9" s="26"/>
      <c r="CC9" s="27" t="s">
        <v>64</v>
      </c>
      <c r="CD9" s="28" t="s">
        <v>12</v>
      </c>
      <c r="CE9" s="29" t="n">
        <f aca="false">INFO!$D$13</f>
        <v>0.751592356687898</v>
      </c>
      <c r="CG9" s="32" t="n">
        <v>50</v>
      </c>
      <c r="CK9" s="24"/>
      <c r="CL9" s="25"/>
      <c r="CM9" s="26"/>
      <c r="CN9" s="27" t="s">
        <v>64</v>
      </c>
      <c r="CO9" s="28" t="s">
        <v>12</v>
      </c>
      <c r="CP9" s="29" t="n">
        <f aca="false">INFO!$D$13</f>
        <v>0.751592356687898</v>
      </c>
      <c r="CR9" s="32" t="n">
        <v>50</v>
      </c>
      <c r="CV9" s="33" t="s">
        <v>65</v>
      </c>
      <c r="CW9" s="34" t="n">
        <f aca="false">IF(B59=0%,0%,C67/SUM(C60:C67))</f>
        <v>0</v>
      </c>
      <c r="CX9" s="33" t="str">
        <f aca="false">E66</f>
        <v>secchio</v>
      </c>
      <c r="CY9" s="35" t="n">
        <f aca="false">F66</f>
        <v>0</v>
      </c>
      <c r="CZ9" s="33" t="str">
        <f aca="false">G64</f>
        <v>tubi</v>
      </c>
      <c r="DA9" s="35" t="n">
        <f aca="false">H64</f>
        <v>0</v>
      </c>
      <c r="DB9" s="35"/>
      <c r="DC9" s="35"/>
      <c r="DD9" s="35" t="s">
        <v>56</v>
      </c>
      <c r="DE9" s="35" t="n">
        <f aca="false">H2</f>
        <v>50</v>
      </c>
      <c r="DF9" s="37" t="n">
        <f aca="false">SUM(CW3:CW9)</f>
        <v>1</v>
      </c>
    </row>
    <row r="10" customFormat="false" ht="15" hidden="false" customHeight="false" outlineLevel="0" collapsed="false">
      <c r="A10" s="24"/>
      <c r="B10" s="25"/>
      <c r="C10" s="26"/>
      <c r="D10" s="27"/>
      <c r="E10" s="28" t="s">
        <v>13</v>
      </c>
      <c r="F10" s="29" t="n">
        <f aca="false">INFO!$D$14</f>
        <v>0.0812101910828025</v>
      </c>
      <c r="H10" s="32"/>
      <c r="L10" s="24"/>
      <c r="M10" s="25"/>
      <c r="N10" s="26"/>
      <c r="O10" s="27"/>
      <c r="P10" s="28" t="s">
        <v>13</v>
      </c>
      <c r="Q10" s="29" t="n">
        <f aca="false">INFO!$D$14</f>
        <v>0.0812101910828025</v>
      </c>
      <c r="S10" s="32"/>
      <c r="W10" s="24"/>
      <c r="X10" s="25"/>
      <c r="Y10" s="26"/>
      <c r="Z10" s="27"/>
      <c r="AA10" s="28" t="s">
        <v>13</v>
      </c>
      <c r="AB10" s="29" t="n">
        <f aca="false">INFO!$D$14</f>
        <v>0.0812101910828025</v>
      </c>
      <c r="AD10" s="32"/>
      <c r="AH10" s="24"/>
      <c r="AI10" s="25"/>
      <c r="AJ10" s="26"/>
      <c r="AK10" s="27"/>
      <c r="AL10" s="28" t="s">
        <v>13</v>
      </c>
      <c r="AM10" s="29" t="n">
        <f aca="false">INFO!$D$14</f>
        <v>0.0812101910828025</v>
      </c>
      <c r="AO10" s="32"/>
      <c r="AS10" s="24"/>
      <c r="AT10" s="25"/>
      <c r="AU10" s="26"/>
      <c r="AV10" s="27"/>
      <c r="AW10" s="28" t="s">
        <v>13</v>
      </c>
      <c r="AX10" s="29" t="n">
        <f aca="false">INFO!$D$14</f>
        <v>0.0812101910828025</v>
      </c>
      <c r="AZ10" s="32"/>
      <c r="BD10" s="24"/>
      <c r="BE10" s="25"/>
      <c r="BF10" s="26"/>
      <c r="BG10" s="27"/>
      <c r="BH10" s="28" t="s">
        <v>13</v>
      </c>
      <c r="BI10" s="29" t="n">
        <f aca="false">INFO!$D$14</f>
        <v>0.0812101910828025</v>
      </c>
      <c r="BK10" s="32"/>
      <c r="BO10" s="24"/>
      <c r="BP10" s="25"/>
      <c r="BQ10" s="26"/>
      <c r="BR10" s="27"/>
      <c r="BS10" s="28" t="s">
        <v>13</v>
      </c>
      <c r="BT10" s="29" t="n">
        <f aca="false">INFO!$D$14</f>
        <v>0.0812101910828025</v>
      </c>
      <c r="BV10" s="32"/>
      <c r="BZ10" s="24"/>
      <c r="CA10" s="25"/>
      <c r="CB10" s="26"/>
      <c r="CC10" s="27"/>
      <c r="CD10" s="28" t="s">
        <v>13</v>
      </c>
      <c r="CE10" s="29" t="n">
        <f aca="false">INFO!$D$14</f>
        <v>0.0812101910828025</v>
      </c>
      <c r="CG10" s="32"/>
      <c r="CK10" s="24"/>
      <c r="CL10" s="25"/>
      <c r="CM10" s="26"/>
      <c r="CN10" s="27"/>
      <c r="CO10" s="28" t="s">
        <v>13</v>
      </c>
      <c r="CP10" s="29" t="n">
        <f aca="false">INFO!$D$14</f>
        <v>0.0812101910828025</v>
      </c>
      <c r="CR10" s="32"/>
      <c r="CV10" s="10" t="str">
        <f aca="false">L1</f>
        <v>SITO O3</v>
      </c>
      <c r="CW10" s="10"/>
      <c r="CX10" s="10"/>
      <c r="CY10" s="10"/>
      <c r="CZ10" s="10"/>
      <c r="DA10" s="10"/>
      <c r="DB10" s="10"/>
      <c r="DC10" s="10"/>
      <c r="DD10" s="10"/>
      <c r="DE10" s="10"/>
    </row>
    <row r="11" customFormat="false" ht="14.4" hidden="false" customHeight="false" outlineLevel="0" collapsed="false">
      <c r="A11" s="24"/>
      <c r="B11" s="25"/>
      <c r="C11" s="26"/>
      <c r="D11" s="27"/>
      <c r="E11" s="28" t="s">
        <v>14</v>
      </c>
      <c r="F11" s="29" t="n">
        <f aca="false">INFO!$D$15</f>
        <v>0.167197452229299</v>
      </c>
      <c r="H11" s="32"/>
      <c r="L11" s="24"/>
      <c r="M11" s="25"/>
      <c r="N11" s="26"/>
      <c r="O11" s="27"/>
      <c r="P11" s="28" t="s">
        <v>14</v>
      </c>
      <c r="Q11" s="29" t="n">
        <f aca="false">INFO!$D$15</f>
        <v>0.167197452229299</v>
      </c>
      <c r="S11" s="32"/>
      <c r="W11" s="24"/>
      <c r="X11" s="25"/>
      <c r="Y11" s="26"/>
      <c r="Z11" s="27"/>
      <c r="AA11" s="28" t="s">
        <v>14</v>
      </c>
      <c r="AB11" s="29" t="n">
        <f aca="false">INFO!$D$15</f>
        <v>0.167197452229299</v>
      </c>
      <c r="AD11" s="32"/>
      <c r="AH11" s="24"/>
      <c r="AI11" s="25"/>
      <c r="AJ11" s="26"/>
      <c r="AK11" s="27"/>
      <c r="AL11" s="28" t="s">
        <v>14</v>
      </c>
      <c r="AM11" s="29" t="n">
        <f aca="false">INFO!$D$15</f>
        <v>0.167197452229299</v>
      </c>
      <c r="AO11" s="32"/>
      <c r="AS11" s="24"/>
      <c r="AT11" s="25"/>
      <c r="AU11" s="26"/>
      <c r="AV11" s="27"/>
      <c r="AW11" s="28" t="s">
        <v>14</v>
      </c>
      <c r="AX11" s="29" t="n">
        <f aca="false">INFO!$D$15</f>
        <v>0.167197452229299</v>
      </c>
      <c r="AZ11" s="32"/>
      <c r="BD11" s="24"/>
      <c r="BE11" s="25"/>
      <c r="BF11" s="26"/>
      <c r="BG11" s="27"/>
      <c r="BH11" s="28" t="s">
        <v>14</v>
      </c>
      <c r="BI11" s="29" t="n">
        <f aca="false">INFO!$D$15</f>
        <v>0.167197452229299</v>
      </c>
      <c r="BK11" s="32"/>
      <c r="BO11" s="24"/>
      <c r="BP11" s="25"/>
      <c r="BQ11" s="26"/>
      <c r="BR11" s="27"/>
      <c r="BS11" s="28" t="s">
        <v>14</v>
      </c>
      <c r="BT11" s="29" t="n">
        <f aca="false">INFO!$D$15</f>
        <v>0.167197452229299</v>
      </c>
      <c r="BV11" s="32"/>
      <c r="BZ11" s="24"/>
      <c r="CA11" s="25"/>
      <c r="CB11" s="26"/>
      <c r="CC11" s="27"/>
      <c r="CD11" s="28" t="s">
        <v>14</v>
      </c>
      <c r="CE11" s="29" t="n">
        <f aca="false">INFO!$D$15</f>
        <v>0.167197452229299</v>
      </c>
      <c r="CG11" s="32"/>
      <c r="CK11" s="24"/>
      <c r="CL11" s="25"/>
      <c r="CM11" s="26"/>
      <c r="CN11" s="27"/>
      <c r="CO11" s="28" t="s">
        <v>14</v>
      </c>
      <c r="CP11" s="29" t="n">
        <f aca="false">INFO!$D$15</f>
        <v>0.167197452229299</v>
      </c>
      <c r="CR11" s="32"/>
      <c r="CV11" s="11" t="s">
        <v>31</v>
      </c>
      <c r="CW11" s="11"/>
      <c r="CX11" s="11" t="s">
        <v>32</v>
      </c>
      <c r="CY11" s="11"/>
      <c r="CZ11" s="11"/>
      <c r="DA11" s="11"/>
      <c r="DB11" s="11"/>
      <c r="DC11" s="11"/>
      <c r="DD11" s="11" t="s">
        <v>33</v>
      </c>
      <c r="DE11" s="11"/>
    </row>
    <row r="12" customFormat="false" ht="14.4" hidden="false" customHeight="false" outlineLevel="0" collapsed="false">
      <c r="A12" s="24"/>
      <c r="B12" s="25"/>
      <c r="C12" s="26"/>
      <c r="D12" s="27" t="s">
        <v>66</v>
      </c>
      <c r="E12" s="28" t="s">
        <v>12</v>
      </c>
      <c r="F12" s="29" t="n">
        <f aca="false">INFO!$D$13</f>
        <v>0.751592356687898</v>
      </c>
      <c r="H12" s="32" t="n">
        <v>15</v>
      </c>
      <c r="L12" s="24"/>
      <c r="M12" s="25"/>
      <c r="N12" s="26"/>
      <c r="O12" s="27" t="s">
        <v>66</v>
      </c>
      <c r="P12" s="28" t="s">
        <v>12</v>
      </c>
      <c r="Q12" s="29" t="n">
        <f aca="false">INFO!$D$13</f>
        <v>0.751592356687898</v>
      </c>
      <c r="S12" s="32" t="n">
        <v>15</v>
      </c>
      <c r="T12" s="26"/>
      <c r="W12" s="24"/>
      <c r="X12" s="25"/>
      <c r="Y12" s="26"/>
      <c r="Z12" s="27" t="s">
        <v>66</v>
      </c>
      <c r="AA12" s="28" t="s">
        <v>12</v>
      </c>
      <c r="AB12" s="29" t="n">
        <f aca="false">INFO!$D$13</f>
        <v>0.751592356687898</v>
      </c>
      <c r="AD12" s="32" t="n">
        <v>15</v>
      </c>
      <c r="AH12" s="24"/>
      <c r="AI12" s="25"/>
      <c r="AJ12" s="26"/>
      <c r="AK12" s="27" t="s">
        <v>66</v>
      </c>
      <c r="AL12" s="28" t="s">
        <v>12</v>
      </c>
      <c r="AM12" s="29" t="n">
        <f aca="false">INFO!$D$13</f>
        <v>0.751592356687898</v>
      </c>
      <c r="AO12" s="32" t="n">
        <v>15</v>
      </c>
      <c r="AS12" s="24"/>
      <c r="AT12" s="25"/>
      <c r="AU12" s="26"/>
      <c r="AV12" s="27" t="s">
        <v>66</v>
      </c>
      <c r="AW12" s="28" t="s">
        <v>12</v>
      </c>
      <c r="AX12" s="29" t="n">
        <f aca="false">INFO!$D$13</f>
        <v>0.751592356687898</v>
      </c>
      <c r="AZ12" s="32" t="n">
        <v>15</v>
      </c>
      <c r="BD12" s="24"/>
      <c r="BE12" s="25"/>
      <c r="BF12" s="26"/>
      <c r="BG12" s="27" t="s">
        <v>66</v>
      </c>
      <c r="BH12" s="28" t="s">
        <v>12</v>
      </c>
      <c r="BI12" s="29" t="n">
        <f aca="false">INFO!$D$13</f>
        <v>0.751592356687898</v>
      </c>
      <c r="BK12" s="32" t="n">
        <v>15</v>
      </c>
      <c r="BO12" s="24"/>
      <c r="BP12" s="25"/>
      <c r="BQ12" s="26"/>
      <c r="BR12" s="27" t="s">
        <v>66</v>
      </c>
      <c r="BS12" s="28" t="s">
        <v>12</v>
      </c>
      <c r="BT12" s="29" t="n">
        <f aca="false">INFO!$D$13</f>
        <v>0.751592356687898</v>
      </c>
      <c r="BV12" s="32" t="n">
        <v>15</v>
      </c>
      <c r="BZ12" s="24"/>
      <c r="CA12" s="25"/>
      <c r="CB12" s="26"/>
      <c r="CC12" s="27" t="s">
        <v>66</v>
      </c>
      <c r="CD12" s="28" t="s">
        <v>12</v>
      </c>
      <c r="CE12" s="29" t="n">
        <f aca="false">INFO!$D$13</f>
        <v>0.751592356687898</v>
      </c>
      <c r="CG12" s="32" t="n">
        <v>15</v>
      </c>
      <c r="CK12" s="24"/>
      <c r="CL12" s="25"/>
      <c r="CM12" s="26"/>
      <c r="CN12" s="27" t="s">
        <v>66</v>
      </c>
      <c r="CO12" s="28" t="s">
        <v>12</v>
      </c>
      <c r="CP12" s="29" t="n">
        <f aca="false">INFO!$D$13</f>
        <v>0.751592356687898</v>
      </c>
      <c r="CR12" s="32" t="n">
        <v>15</v>
      </c>
      <c r="CV12" s="12" t="s">
        <v>14</v>
      </c>
      <c r="CW12" s="13" t="n">
        <f aca="false">IF(M59=0%,0%,N60/SUM(N60:N67))</f>
        <v>0</v>
      </c>
      <c r="CX12" s="12" t="str">
        <f aca="false">P60</f>
        <v>lavatrice</v>
      </c>
      <c r="CY12" s="14" t="n">
        <f aca="false">Q60</f>
        <v>0</v>
      </c>
      <c r="CZ12" s="12" t="str">
        <f aca="false">P67</f>
        <v>sedie</v>
      </c>
      <c r="DA12" s="14" t="n">
        <f aca="false">Q67</f>
        <v>0</v>
      </c>
      <c r="DB12" s="12" t="str">
        <f aca="false">R65</f>
        <v>guaina</v>
      </c>
      <c r="DC12" s="14" t="n">
        <f aca="false">S65</f>
        <v>0</v>
      </c>
      <c r="DD12" s="14" t="s">
        <v>41</v>
      </c>
      <c r="DE12" s="38" t="n">
        <f aca="false">N3</f>
        <v>0</v>
      </c>
    </row>
    <row r="13" customFormat="false" ht="14.4" hidden="false" customHeight="false" outlineLevel="0" collapsed="false">
      <c r="A13" s="24"/>
      <c r="B13" s="25"/>
      <c r="C13" s="26"/>
      <c r="D13" s="27"/>
      <c r="E13" s="28" t="s">
        <v>13</v>
      </c>
      <c r="F13" s="29" t="n">
        <f aca="false">INFO!$D$14</f>
        <v>0.0812101910828025</v>
      </c>
      <c r="H13" s="32"/>
      <c r="L13" s="24"/>
      <c r="M13" s="25"/>
      <c r="N13" s="26"/>
      <c r="O13" s="27"/>
      <c r="P13" s="28" t="s">
        <v>13</v>
      </c>
      <c r="Q13" s="29" t="n">
        <f aca="false">INFO!$D$14</f>
        <v>0.0812101910828025</v>
      </c>
      <c r="S13" s="32"/>
      <c r="T13" s="26"/>
      <c r="W13" s="24"/>
      <c r="X13" s="25"/>
      <c r="Y13" s="26"/>
      <c r="Z13" s="27"/>
      <c r="AA13" s="28" t="s">
        <v>13</v>
      </c>
      <c r="AB13" s="29" t="n">
        <f aca="false">INFO!$D$14</f>
        <v>0.0812101910828025</v>
      </c>
      <c r="AD13" s="32"/>
      <c r="AH13" s="24"/>
      <c r="AI13" s="25"/>
      <c r="AJ13" s="26"/>
      <c r="AK13" s="27"/>
      <c r="AL13" s="28" t="s">
        <v>13</v>
      </c>
      <c r="AM13" s="29" t="n">
        <f aca="false">INFO!$D$14</f>
        <v>0.0812101910828025</v>
      </c>
      <c r="AO13" s="32"/>
      <c r="AS13" s="24"/>
      <c r="AT13" s="25"/>
      <c r="AU13" s="26"/>
      <c r="AV13" s="27"/>
      <c r="AW13" s="28" t="s">
        <v>13</v>
      </c>
      <c r="AX13" s="29" t="n">
        <f aca="false">INFO!$D$14</f>
        <v>0.0812101910828025</v>
      </c>
      <c r="AZ13" s="32"/>
      <c r="BD13" s="24"/>
      <c r="BE13" s="25"/>
      <c r="BF13" s="26"/>
      <c r="BG13" s="27"/>
      <c r="BH13" s="28" t="s">
        <v>13</v>
      </c>
      <c r="BI13" s="29" t="n">
        <f aca="false">INFO!$D$14</f>
        <v>0.0812101910828025</v>
      </c>
      <c r="BK13" s="32"/>
      <c r="BO13" s="24"/>
      <c r="BP13" s="25"/>
      <c r="BQ13" s="26"/>
      <c r="BR13" s="27"/>
      <c r="BS13" s="28" t="s">
        <v>13</v>
      </c>
      <c r="BT13" s="29" t="n">
        <f aca="false">INFO!$D$14</f>
        <v>0.0812101910828025</v>
      </c>
      <c r="BV13" s="32"/>
      <c r="BZ13" s="24"/>
      <c r="CA13" s="25"/>
      <c r="CB13" s="26"/>
      <c r="CC13" s="27"/>
      <c r="CD13" s="28" t="s">
        <v>13</v>
      </c>
      <c r="CE13" s="29" t="n">
        <f aca="false">INFO!$D$14</f>
        <v>0.0812101910828025</v>
      </c>
      <c r="CG13" s="32"/>
      <c r="CK13" s="24"/>
      <c r="CL13" s="25"/>
      <c r="CM13" s="26"/>
      <c r="CN13" s="27"/>
      <c r="CO13" s="28" t="s">
        <v>13</v>
      </c>
      <c r="CP13" s="29" t="n">
        <f aca="false">INFO!$D$14</f>
        <v>0.0812101910828025</v>
      </c>
      <c r="CR13" s="32"/>
      <c r="CV13" s="17" t="s">
        <v>49</v>
      </c>
      <c r="CW13" s="18" t="n">
        <f aca="false">IF(M59=0%,0%,N61/SUM(N60:N67))</f>
        <v>0</v>
      </c>
      <c r="CX13" s="17" t="str">
        <f aca="false">P61</f>
        <v>frigorifero</v>
      </c>
      <c r="CY13" s="19" t="n">
        <f aca="false">Q61</f>
        <v>0</v>
      </c>
      <c r="CZ13" s="17" t="str">
        <f aca="false">P68</f>
        <v>materasso</v>
      </c>
      <c r="DA13" s="19" t="n">
        <f aca="false">Q68</f>
        <v>0</v>
      </c>
      <c r="DB13" s="17" t="str">
        <f aca="false">R66</f>
        <v>lamiere</v>
      </c>
      <c r="DC13" s="19" t="n">
        <f aca="false">S66</f>
        <v>0</v>
      </c>
      <c r="DD13" s="19" t="str">
        <f aca="false">O2</f>
        <v>altezza cumulo</v>
      </c>
      <c r="DE13" s="19" t="n">
        <f aca="false">P2</f>
        <v>40</v>
      </c>
    </row>
    <row r="14" customFormat="false" ht="14.4" hidden="false" customHeight="false" outlineLevel="0" collapsed="false">
      <c r="A14" s="24"/>
      <c r="B14" s="25"/>
      <c r="C14" s="26"/>
      <c r="D14" s="27"/>
      <c r="E14" s="28" t="s">
        <v>14</v>
      </c>
      <c r="F14" s="29" t="n">
        <f aca="false">INFO!$D$15</f>
        <v>0.167197452229299</v>
      </c>
      <c r="H14" s="32"/>
      <c r="L14" s="24"/>
      <c r="M14" s="25"/>
      <c r="N14" s="26"/>
      <c r="O14" s="27"/>
      <c r="P14" s="28" t="s">
        <v>14</v>
      </c>
      <c r="Q14" s="29" t="n">
        <f aca="false">INFO!$D$15</f>
        <v>0.167197452229299</v>
      </c>
      <c r="S14" s="32"/>
      <c r="T14" s="26"/>
      <c r="W14" s="24"/>
      <c r="X14" s="25"/>
      <c r="Y14" s="26"/>
      <c r="Z14" s="27"/>
      <c r="AA14" s="28" t="s">
        <v>14</v>
      </c>
      <c r="AB14" s="29" t="n">
        <f aca="false">INFO!$D$15</f>
        <v>0.167197452229299</v>
      </c>
      <c r="AD14" s="32"/>
      <c r="AH14" s="24"/>
      <c r="AI14" s="25"/>
      <c r="AJ14" s="26"/>
      <c r="AK14" s="27"/>
      <c r="AL14" s="28" t="s">
        <v>14</v>
      </c>
      <c r="AM14" s="29" t="n">
        <f aca="false">INFO!$D$15</f>
        <v>0.167197452229299</v>
      </c>
      <c r="AO14" s="32"/>
      <c r="AS14" s="24"/>
      <c r="AT14" s="25"/>
      <c r="AU14" s="26"/>
      <c r="AV14" s="27"/>
      <c r="AW14" s="28" t="s">
        <v>14</v>
      </c>
      <c r="AX14" s="29" t="n">
        <f aca="false">INFO!$D$15</f>
        <v>0.167197452229299</v>
      </c>
      <c r="AZ14" s="32"/>
      <c r="BD14" s="24"/>
      <c r="BE14" s="25"/>
      <c r="BF14" s="26"/>
      <c r="BG14" s="27"/>
      <c r="BH14" s="28" t="s">
        <v>14</v>
      </c>
      <c r="BI14" s="29" t="n">
        <f aca="false">INFO!$D$15</f>
        <v>0.167197452229299</v>
      </c>
      <c r="BK14" s="32"/>
      <c r="BO14" s="24"/>
      <c r="BP14" s="25"/>
      <c r="BQ14" s="26"/>
      <c r="BR14" s="27"/>
      <c r="BS14" s="28" t="s">
        <v>14</v>
      </c>
      <c r="BT14" s="29" t="n">
        <f aca="false">INFO!$D$15</f>
        <v>0.167197452229299</v>
      </c>
      <c r="BV14" s="32"/>
      <c r="BZ14" s="24"/>
      <c r="CA14" s="25"/>
      <c r="CB14" s="26"/>
      <c r="CC14" s="27"/>
      <c r="CD14" s="28" t="s">
        <v>14</v>
      </c>
      <c r="CE14" s="29" t="n">
        <f aca="false">INFO!$D$15</f>
        <v>0.167197452229299</v>
      </c>
      <c r="CG14" s="32"/>
      <c r="CK14" s="24"/>
      <c r="CL14" s="25"/>
      <c r="CM14" s="26"/>
      <c r="CN14" s="27"/>
      <c r="CO14" s="28" t="s">
        <v>14</v>
      </c>
      <c r="CP14" s="29" t="n">
        <f aca="false">INFO!$D$15</f>
        <v>0.167197452229299</v>
      </c>
      <c r="CR14" s="32"/>
      <c r="CV14" s="17" t="s">
        <v>57</v>
      </c>
      <c r="CW14" s="18" t="n">
        <f aca="false">IF(M59=0%,0%,(N62+N63)/SUM(N60:N67))</f>
        <v>0</v>
      </c>
      <c r="CX14" s="17" t="str">
        <f aca="false">P62</f>
        <v>forno</v>
      </c>
      <c r="CY14" s="19" t="n">
        <f aca="false">Q62</f>
        <v>0</v>
      </c>
      <c r="CZ14" s="17" t="str">
        <f aca="false">R60</f>
        <v>brandina</v>
      </c>
      <c r="DA14" s="19" t="n">
        <f aca="false">S60</f>
        <v>0</v>
      </c>
      <c r="DB14" s="17" t="str">
        <f aca="false">R67</f>
        <v>buste</v>
      </c>
      <c r="DC14" s="19" t="n">
        <f aca="false">S67</f>
        <v>0</v>
      </c>
      <c r="DD14" s="19" t="str">
        <f aca="false">O3</f>
        <v>combustione</v>
      </c>
      <c r="DE14" s="19" t="str">
        <f aca="false">P3</f>
        <v>no</v>
      </c>
    </row>
    <row r="15" customFormat="false" ht="14.4" hidden="false" customHeight="false" outlineLevel="0" collapsed="false">
      <c r="A15" s="24"/>
      <c r="B15" s="25"/>
      <c r="C15" s="26"/>
      <c r="D15" s="27" t="s">
        <v>67</v>
      </c>
      <c r="E15" s="28" t="s">
        <v>21</v>
      </c>
      <c r="F15" s="39" t="n">
        <f aca="false">INFO!$C$24</f>
        <v>0.607753705815279</v>
      </c>
      <c r="H15" s="32" t="n">
        <v>12</v>
      </c>
      <c r="L15" s="24"/>
      <c r="M15" s="25"/>
      <c r="N15" s="26"/>
      <c r="O15" s="27" t="s">
        <v>67</v>
      </c>
      <c r="P15" s="28" t="s">
        <v>21</v>
      </c>
      <c r="Q15" s="39" t="n">
        <f aca="false">INFO!$C$24</f>
        <v>0.607753705815279</v>
      </c>
      <c r="S15" s="32" t="n">
        <v>12</v>
      </c>
      <c r="T15" s="26"/>
      <c r="W15" s="24"/>
      <c r="X15" s="25"/>
      <c r="Y15" s="26"/>
      <c r="Z15" s="27" t="s">
        <v>67</v>
      </c>
      <c r="AA15" s="28" t="s">
        <v>21</v>
      </c>
      <c r="AB15" s="39" t="n">
        <f aca="false">INFO!$C$24</f>
        <v>0.607753705815279</v>
      </c>
      <c r="AD15" s="32" t="n">
        <v>12</v>
      </c>
      <c r="AH15" s="24"/>
      <c r="AI15" s="25"/>
      <c r="AJ15" s="26"/>
      <c r="AK15" s="27" t="s">
        <v>67</v>
      </c>
      <c r="AL15" s="28" t="s">
        <v>21</v>
      </c>
      <c r="AM15" s="39" t="n">
        <f aca="false">INFO!$C$24</f>
        <v>0.607753705815279</v>
      </c>
      <c r="AO15" s="32" t="n">
        <v>12</v>
      </c>
      <c r="AS15" s="24"/>
      <c r="AT15" s="25"/>
      <c r="AU15" s="26"/>
      <c r="AV15" s="27" t="s">
        <v>67</v>
      </c>
      <c r="AW15" s="28" t="s">
        <v>21</v>
      </c>
      <c r="AX15" s="39" t="n">
        <f aca="false">INFO!$C$24</f>
        <v>0.607753705815279</v>
      </c>
      <c r="AZ15" s="32" t="n">
        <v>12</v>
      </c>
      <c r="BD15" s="24"/>
      <c r="BE15" s="25"/>
      <c r="BF15" s="26"/>
      <c r="BG15" s="27" t="s">
        <v>67</v>
      </c>
      <c r="BH15" s="28" t="s">
        <v>21</v>
      </c>
      <c r="BI15" s="39" t="n">
        <f aca="false">INFO!$C$24</f>
        <v>0.607753705815279</v>
      </c>
      <c r="BK15" s="32" t="n">
        <v>12</v>
      </c>
      <c r="BO15" s="24"/>
      <c r="BP15" s="25"/>
      <c r="BQ15" s="26"/>
      <c r="BR15" s="27" t="s">
        <v>67</v>
      </c>
      <c r="BS15" s="28" t="s">
        <v>21</v>
      </c>
      <c r="BT15" s="39" t="n">
        <f aca="false">INFO!$C$24</f>
        <v>0.607753705815279</v>
      </c>
      <c r="BV15" s="32" t="n">
        <v>12</v>
      </c>
      <c r="BZ15" s="24"/>
      <c r="CA15" s="25"/>
      <c r="CB15" s="26"/>
      <c r="CC15" s="27" t="s">
        <v>67</v>
      </c>
      <c r="CD15" s="28" t="s">
        <v>21</v>
      </c>
      <c r="CE15" s="39" t="n">
        <f aca="false">INFO!$C$24</f>
        <v>0.607753705815279</v>
      </c>
      <c r="CG15" s="32" t="n">
        <v>12</v>
      </c>
      <c r="CK15" s="24"/>
      <c r="CL15" s="25"/>
      <c r="CM15" s="26"/>
      <c r="CN15" s="27" t="s">
        <v>67</v>
      </c>
      <c r="CO15" s="28" t="s">
        <v>21</v>
      </c>
      <c r="CP15" s="39" t="n">
        <f aca="false">INFO!$C$24</f>
        <v>0.607753705815279</v>
      </c>
      <c r="CR15" s="32" t="n">
        <v>12</v>
      </c>
      <c r="CV15" s="17" t="s">
        <v>60</v>
      </c>
      <c r="CW15" s="37" t="n">
        <f aca="false">IF(M59=0%,0%,N64/SUM(N60:N67))</f>
        <v>0</v>
      </c>
      <c r="CX15" s="17" t="str">
        <f aca="false">P63</f>
        <v>televisore</v>
      </c>
      <c r="CY15" s="19" t="n">
        <f aca="false">Q63</f>
        <v>0</v>
      </c>
      <c r="CZ15" s="17" t="str">
        <f aca="false">R61</f>
        <v>Scatoloni</v>
      </c>
      <c r="DA15" s="19" t="n">
        <f aca="false">S61</f>
        <v>0</v>
      </c>
      <c r="DB15" s="19"/>
      <c r="DC15" s="19"/>
      <c r="DD15" s="19" t="str">
        <f aca="false">O4</f>
        <v>bonifica</v>
      </c>
      <c r="DE15" s="19" t="str">
        <f aca="false">P4</f>
        <v>no</v>
      </c>
    </row>
    <row r="16" customFormat="false" ht="14.4" hidden="false" customHeight="false" outlineLevel="0" collapsed="false">
      <c r="A16" s="24"/>
      <c r="B16" s="25"/>
      <c r="C16" s="26"/>
      <c r="D16" s="27"/>
      <c r="E16" s="28" t="s">
        <v>14</v>
      </c>
      <c r="F16" s="39" t="n">
        <f aca="false">INFO!$C$25</f>
        <v>0.182440136830103</v>
      </c>
      <c r="H16" s="32"/>
      <c r="L16" s="24"/>
      <c r="M16" s="25"/>
      <c r="N16" s="26"/>
      <c r="O16" s="27"/>
      <c r="P16" s="28" t="s">
        <v>14</v>
      </c>
      <c r="Q16" s="39" t="n">
        <f aca="false">INFO!$C$25</f>
        <v>0.182440136830103</v>
      </c>
      <c r="S16" s="32"/>
      <c r="T16" s="26"/>
      <c r="W16" s="24"/>
      <c r="X16" s="25"/>
      <c r="Y16" s="26"/>
      <c r="Z16" s="27"/>
      <c r="AA16" s="28" t="s">
        <v>14</v>
      </c>
      <c r="AB16" s="39" t="n">
        <f aca="false">INFO!$C$25</f>
        <v>0.182440136830103</v>
      </c>
      <c r="AD16" s="32"/>
      <c r="AH16" s="24"/>
      <c r="AI16" s="25"/>
      <c r="AJ16" s="26"/>
      <c r="AK16" s="27"/>
      <c r="AL16" s="28" t="s">
        <v>14</v>
      </c>
      <c r="AM16" s="39" t="n">
        <f aca="false">INFO!$C$25</f>
        <v>0.182440136830103</v>
      </c>
      <c r="AO16" s="32"/>
      <c r="AS16" s="24"/>
      <c r="AT16" s="25"/>
      <c r="AU16" s="26"/>
      <c r="AV16" s="27"/>
      <c r="AW16" s="28" t="s">
        <v>14</v>
      </c>
      <c r="AX16" s="39" t="n">
        <f aca="false">INFO!$C$25</f>
        <v>0.182440136830103</v>
      </c>
      <c r="AZ16" s="32"/>
      <c r="BD16" s="24"/>
      <c r="BE16" s="25"/>
      <c r="BF16" s="26"/>
      <c r="BG16" s="27"/>
      <c r="BH16" s="28" t="s">
        <v>14</v>
      </c>
      <c r="BI16" s="39" t="n">
        <f aca="false">INFO!$C$25</f>
        <v>0.182440136830103</v>
      </c>
      <c r="BK16" s="32"/>
      <c r="BO16" s="24"/>
      <c r="BP16" s="25"/>
      <c r="BQ16" s="26"/>
      <c r="BR16" s="27"/>
      <c r="BS16" s="28" t="s">
        <v>14</v>
      </c>
      <c r="BT16" s="39" t="n">
        <f aca="false">INFO!$C$25</f>
        <v>0.182440136830103</v>
      </c>
      <c r="BV16" s="32"/>
      <c r="BZ16" s="24"/>
      <c r="CA16" s="25"/>
      <c r="CB16" s="26"/>
      <c r="CC16" s="27"/>
      <c r="CD16" s="28" t="s">
        <v>14</v>
      </c>
      <c r="CE16" s="39" t="n">
        <f aca="false">INFO!$C$25</f>
        <v>0.182440136830103</v>
      </c>
      <c r="CG16" s="32"/>
      <c r="CK16" s="24"/>
      <c r="CL16" s="25"/>
      <c r="CM16" s="26"/>
      <c r="CN16" s="27"/>
      <c r="CO16" s="28" t="s">
        <v>14</v>
      </c>
      <c r="CP16" s="39" t="n">
        <f aca="false">INFO!$C$25</f>
        <v>0.182440136830103</v>
      </c>
      <c r="CR16" s="32"/>
      <c r="CV16" s="17" t="s">
        <v>61</v>
      </c>
      <c r="CW16" s="18" t="n">
        <f aca="false">IF(M59=0%,0%,N65/SUM(N60:N67))</f>
        <v>0</v>
      </c>
      <c r="CX16" s="17" t="str">
        <f aca="false">P64</f>
        <v>scaldabagno</v>
      </c>
      <c r="CY16" s="19" t="n">
        <f aca="false">Q64</f>
        <v>0</v>
      </c>
      <c r="CZ16" s="17" t="str">
        <f aca="false">R62</f>
        <v>divano</v>
      </c>
      <c r="DA16" s="19" t="n">
        <f aca="false">S62</f>
        <v>0</v>
      </c>
      <c r="DB16" s="19"/>
      <c r="DC16" s="19"/>
      <c r="DD16" s="19" t="str">
        <f aca="false">Q4</f>
        <v>substrato</v>
      </c>
      <c r="DE16" s="19" t="str">
        <f aca="false">R4</f>
        <v>battistrada</v>
      </c>
    </row>
    <row r="17" customFormat="false" ht="14.4" hidden="false" customHeight="false" outlineLevel="0" collapsed="false">
      <c r="A17" s="24"/>
      <c r="B17" s="25"/>
      <c r="C17" s="26"/>
      <c r="D17" s="27"/>
      <c r="E17" s="28" t="s">
        <v>22</v>
      </c>
      <c r="F17" s="39" t="n">
        <f aca="false">INFO!$C$26</f>
        <v>0.122006841505131</v>
      </c>
      <c r="H17" s="32"/>
      <c r="L17" s="24"/>
      <c r="M17" s="25"/>
      <c r="N17" s="26"/>
      <c r="O17" s="27"/>
      <c r="P17" s="28" t="s">
        <v>22</v>
      </c>
      <c r="Q17" s="39" t="n">
        <f aca="false">INFO!$C$26</f>
        <v>0.122006841505131</v>
      </c>
      <c r="S17" s="32"/>
      <c r="T17" s="26"/>
      <c r="W17" s="24"/>
      <c r="X17" s="25"/>
      <c r="Y17" s="26"/>
      <c r="Z17" s="27"/>
      <c r="AA17" s="28" t="s">
        <v>22</v>
      </c>
      <c r="AB17" s="39" t="n">
        <f aca="false">INFO!$C$26</f>
        <v>0.122006841505131</v>
      </c>
      <c r="AD17" s="32"/>
      <c r="AH17" s="24"/>
      <c r="AI17" s="25"/>
      <c r="AJ17" s="26"/>
      <c r="AK17" s="27"/>
      <c r="AL17" s="28" t="s">
        <v>22</v>
      </c>
      <c r="AM17" s="39" t="n">
        <f aca="false">INFO!$C$26</f>
        <v>0.122006841505131</v>
      </c>
      <c r="AO17" s="32"/>
      <c r="AS17" s="24"/>
      <c r="AT17" s="25"/>
      <c r="AU17" s="26"/>
      <c r="AV17" s="27"/>
      <c r="AW17" s="28" t="s">
        <v>22</v>
      </c>
      <c r="AX17" s="39" t="n">
        <f aca="false">INFO!$C$26</f>
        <v>0.122006841505131</v>
      </c>
      <c r="AZ17" s="32"/>
      <c r="BD17" s="24"/>
      <c r="BE17" s="25"/>
      <c r="BF17" s="26"/>
      <c r="BG17" s="27"/>
      <c r="BH17" s="28" t="s">
        <v>22</v>
      </c>
      <c r="BI17" s="39" t="n">
        <f aca="false">INFO!$C$26</f>
        <v>0.122006841505131</v>
      </c>
      <c r="BK17" s="32"/>
      <c r="BO17" s="24"/>
      <c r="BP17" s="25"/>
      <c r="BQ17" s="26"/>
      <c r="BR17" s="27"/>
      <c r="BS17" s="28" t="s">
        <v>22</v>
      </c>
      <c r="BT17" s="39" t="n">
        <f aca="false">INFO!$C$26</f>
        <v>0.122006841505131</v>
      </c>
      <c r="BV17" s="32"/>
      <c r="BZ17" s="24"/>
      <c r="CA17" s="25"/>
      <c r="CB17" s="26"/>
      <c r="CC17" s="27"/>
      <c r="CD17" s="28" t="s">
        <v>22</v>
      </c>
      <c r="CE17" s="39" t="n">
        <f aca="false">INFO!$C$26</f>
        <v>0.122006841505131</v>
      </c>
      <c r="CG17" s="32"/>
      <c r="CK17" s="24"/>
      <c r="CL17" s="25"/>
      <c r="CM17" s="26"/>
      <c r="CN17" s="27"/>
      <c r="CO17" s="28" t="s">
        <v>22</v>
      </c>
      <c r="CP17" s="39" t="n">
        <f aca="false">INFO!$C$26</f>
        <v>0.122006841505131</v>
      </c>
      <c r="CR17" s="32"/>
      <c r="CV17" s="17" t="s">
        <v>62</v>
      </c>
      <c r="CW17" s="18" t="n">
        <f aca="false">IF(M59=0%,0%,N66/SUM(N60:N67))</f>
        <v>0</v>
      </c>
      <c r="CX17" s="17" t="str">
        <f aca="false">P65</f>
        <v>mobile</v>
      </c>
      <c r="CY17" s="19" t="n">
        <f aca="false">Q65</f>
        <v>0</v>
      </c>
      <c r="CZ17" s="17" t="str">
        <f aca="false">R63</f>
        <v>sanitari</v>
      </c>
      <c r="DA17" s="19" t="n">
        <f aca="false">S63</f>
        <v>0</v>
      </c>
      <c r="DB17" s="19"/>
      <c r="DC17" s="19"/>
      <c r="DD17" s="19" t="s">
        <v>63</v>
      </c>
      <c r="DE17" s="19" t="n">
        <f aca="false">M4</f>
        <v>0</v>
      </c>
    </row>
    <row r="18" customFormat="false" ht="15" hidden="false" customHeight="false" outlineLevel="0" collapsed="false">
      <c r="A18" s="24"/>
      <c r="B18" s="25"/>
      <c r="C18" s="26"/>
      <c r="D18" s="27"/>
      <c r="E18" s="28" t="s">
        <v>13</v>
      </c>
      <c r="F18" s="39" t="n">
        <f aca="false">INFO!$C$27</f>
        <v>0.0877993158494869</v>
      </c>
      <c r="H18" s="32"/>
      <c r="L18" s="24"/>
      <c r="M18" s="25"/>
      <c r="N18" s="26"/>
      <c r="O18" s="27"/>
      <c r="P18" s="28" t="s">
        <v>13</v>
      </c>
      <c r="Q18" s="39" t="n">
        <f aca="false">INFO!$C$27</f>
        <v>0.0877993158494869</v>
      </c>
      <c r="S18" s="32"/>
      <c r="T18" s="26"/>
      <c r="W18" s="24"/>
      <c r="X18" s="25"/>
      <c r="Y18" s="26"/>
      <c r="Z18" s="27"/>
      <c r="AA18" s="28" t="s">
        <v>13</v>
      </c>
      <c r="AB18" s="39" t="n">
        <f aca="false">INFO!$C$27</f>
        <v>0.0877993158494869</v>
      </c>
      <c r="AD18" s="32"/>
      <c r="AH18" s="24"/>
      <c r="AI18" s="25"/>
      <c r="AJ18" s="26"/>
      <c r="AK18" s="27"/>
      <c r="AL18" s="28" t="s">
        <v>13</v>
      </c>
      <c r="AM18" s="39" t="n">
        <f aca="false">INFO!$C$27</f>
        <v>0.0877993158494869</v>
      </c>
      <c r="AO18" s="32"/>
      <c r="AS18" s="24"/>
      <c r="AT18" s="25"/>
      <c r="AU18" s="26"/>
      <c r="AV18" s="27"/>
      <c r="AW18" s="28" t="s">
        <v>13</v>
      </c>
      <c r="AX18" s="39" t="n">
        <f aca="false">INFO!$C$27</f>
        <v>0.0877993158494869</v>
      </c>
      <c r="AZ18" s="32"/>
      <c r="BD18" s="24"/>
      <c r="BE18" s="25"/>
      <c r="BF18" s="26"/>
      <c r="BG18" s="27"/>
      <c r="BH18" s="28" t="s">
        <v>13</v>
      </c>
      <c r="BI18" s="39" t="n">
        <f aca="false">INFO!$C$27</f>
        <v>0.0877993158494869</v>
      </c>
      <c r="BK18" s="32"/>
      <c r="BO18" s="24"/>
      <c r="BP18" s="25"/>
      <c r="BQ18" s="26"/>
      <c r="BR18" s="27"/>
      <c r="BS18" s="28" t="s">
        <v>13</v>
      </c>
      <c r="BT18" s="39" t="n">
        <f aca="false">INFO!$C$27</f>
        <v>0.0877993158494869</v>
      </c>
      <c r="BV18" s="32"/>
      <c r="BZ18" s="24"/>
      <c r="CA18" s="25"/>
      <c r="CB18" s="26"/>
      <c r="CC18" s="27"/>
      <c r="CD18" s="28" t="s">
        <v>13</v>
      </c>
      <c r="CE18" s="39" t="n">
        <f aca="false">INFO!$C$27</f>
        <v>0.0877993158494869</v>
      </c>
      <c r="CG18" s="32"/>
      <c r="CK18" s="24"/>
      <c r="CL18" s="25"/>
      <c r="CM18" s="26"/>
      <c r="CN18" s="27"/>
      <c r="CO18" s="28" t="s">
        <v>13</v>
      </c>
      <c r="CP18" s="39" t="n">
        <f aca="false">INFO!$C$27</f>
        <v>0.0877993158494869</v>
      </c>
      <c r="CR18" s="32"/>
      <c r="CV18" s="17" t="s">
        <v>65</v>
      </c>
      <c r="CW18" s="18" t="n">
        <f aca="false">IF(M59=0%,0%,N67/SUM(N60:N67))</f>
        <v>1</v>
      </c>
      <c r="CX18" s="17" t="str">
        <f aca="false">P66</f>
        <v>secchio</v>
      </c>
      <c r="CY18" s="19" t="n">
        <f aca="false">Q66</f>
        <v>0</v>
      </c>
      <c r="CZ18" s="17" t="str">
        <f aca="false">R64</f>
        <v>tubi</v>
      </c>
      <c r="DA18" s="19" t="n">
        <f aca="false">S64</f>
        <v>0</v>
      </c>
      <c r="DB18" s="19"/>
      <c r="DC18" s="19"/>
      <c r="DD18" s="35" t="s">
        <v>56</v>
      </c>
      <c r="DE18" s="35" t="n">
        <f aca="false">S2</f>
        <v>0</v>
      </c>
      <c r="DF18" s="37" t="n">
        <f aca="false">SUM(CW12:CW18)</f>
        <v>1</v>
      </c>
    </row>
    <row r="19" customFormat="false" ht="15" hidden="false" customHeight="false" outlineLevel="0" collapsed="false">
      <c r="A19" s="24"/>
      <c r="B19" s="25"/>
      <c r="C19" s="26"/>
      <c r="D19" s="40" t="s">
        <v>68</v>
      </c>
      <c r="E19" s="41" t="s">
        <v>22</v>
      </c>
      <c r="F19" s="39" t="n">
        <v>0.8</v>
      </c>
      <c r="H19" s="32" t="n">
        <v>12</v>
      </c>
      <c r="L19" s="24"/>
      <c r="M19" s="25"/>
      <c r="N19" s="26"/>
      <c r="O19" s="40" t="s">
        <v>68</v>
      </c>
      <c r="P19" s="41" t="s">
        <v>22</v>
      </c>
      <c r="Q19" s="39" t="n">
        <v>0.8</v>
      </c>
      <c r="S19" s="32" t="n">
        <v>12</v>
      </c>
      <c r="W19" s="24"/>
      <c r="X19" s="25"/>
      <c r="Y19" s="26"/>
      <c r="Z19" s="40" t="s">
        <v>68</v>
      </c>
      <c r="AA19" s="41" t="s">
        <v>22</v>
      </c>
      <c r="AB19" s="39" t="n">
        <v>0.8</v>
      </c>
      <c r="AD19" s="32" t="n">
        <v>12</v>
      </c>
      <c r="AH19" s="24"/>
      <c r="AI19" s="25"/>
      <c r="AJ19" s="26"/>
      <c r="AK19" s="40" t="s">
        <v>68</v>
      </c>
      <c r="AL19" s="41" t="s">
        <v>22</v>
      </c>
      <c r="AM19" s="39" t="n">
        <v>0.8</v>
      </c>
      <c r="AO19" s="32" t="n">
        <v>12</v>
      </c>
      <c r="AS19" s="24"/>
      <c r="AT19" s="25"/>
      <c r="AU19" s="26"/>
      <c r="AV19" s="40" t="s">
        <v>68</v>
      </c>
      <c r="AW19" s="41" t="s">
        <v>22</v>
      </c>
      <c r="AX19" s="39" t="n">
        <v>0.8</v>
      </c>
      <c r="AZ19" s="32" t="n">
        <v>12</v>
      </c>
      <c r="BD19" s="24"/>
      <c r="BE19" s="25"/>
      <c r="BF19" s="26"/>
      <c r="BG19" s="40" t="s">
        <v>68</v>
      </c>
      <c r="BH19" s="41" t="s">
        <v>22</v>
      </c>
      <c r="BI19" s="39" t="n">
        <v>0.8</v>
      </c>
      <c r="BK19" s="32" t="n">
        <v>12</v>
      </c>
      <c r="BO19" s="24"/>
      <c r="BP19" s="25"/>
      <c r="BQ19" s="26"/>
      <c r="BR19" s="40" t="s">
        <v>68</v>
      </c>
      <c r="BS19" s="41" t="s">
        <v>22</v>
      </c>
      <c r="BT19" s="39" t="n">
        <v>0.8</v>
      </c>
      <c r="BV19" s="32" t="n">
        <v>12</v>
      </c>
      <c r="BZ19" s="24"/>
      <c r="CA19" s="25"/>
      <c r="CB19" s="26"/>
      <c r="CC19" s="40" t="s">
        <v>68</v>
      </c>
      <c r="CD19" s="41" t="s">
        <v>22</v>
      </c>
      <c r="CE19" s="39" t="n">
        <v>0.8</v>
      </c>
      <c r="CG19" s="32" t="n">
        <v>12</v>
      </c>
      <c r="CK19" s="24"/>
      <c r="CL19" s="25"/>
      <c r="CM19" s="26"/>
      <c r="CN19" s="40" t="s">
        <v>68</v>
      </c>
      <c r="CO19" s="41" t="s">
        <v>22</v>
      </c>
      <c r="CP19" s="39" t="n">
        <v>0.8</v>
      </c>
      <c r="CR19" s="32" t="n">
        <v>12</v>
      </c>
      <c r="CV19" s="10" t="str">
        <f aca="false">W1</f>
        <v>SITO O4</v>
      </c>
      <c r="CW19" s="10"/>
      <c r="CX19" s="10"/>
      <c r="CY19" s="10"/>
      <c r="CZ19" s="10"/>
      <c r="DA19" s="10"/>
      <c r="DB19" s="10"/>
      <c r="DC19" s="10"/>
      <c r="DD19" s="10"/>
      <c r="DE19" s="10"/>
    </row>
    <row r="20" customFormat="false" ht="14.4" hidden="false" customHeight="false" outlineLevel="0" collapsed="false">
      <c r="A20" s="24"/>
      <c r="B20" s="25"/>
      <c r="C20" s="26"/>
      <c r="D20" s="40"/>
      <c r="E20" s="41" t="s">
        <v>13</v>
      </c>
      <c r="F20" s="39" t="n">
        <v>0.2</v>
      </c>
      <c r="H20" s="32"/>
      <c r="L20" s="24"/>
      <c r="M20" s="25"/>
      <c r="N20" s="26"/>
      <c r="O20" s="40"/>
      <c r="P20" s="41" t="s">
        <v>13</v>
      </c>
      <c r="Q20" s="39" t="n">
        <v>0.2</v>
      </c>
      <c r="S20" s="32"/>
      <c r="W20" s="24"/>
      <c r="X20" s="25"/>
      <c r="Y20" s="26"/>
      <c r="Z20" s="40"/>
      <c r="AA20" s="41" t="s">
        <v>13</v>
      </c>
      <c r="AB20" s="39" t="n">
        <v>0.2</v>
      </c>
      <c r="AD20" s="32"/>
      <c r="AH20" s="24"/>
      <c r="AI20" s="25"/>
      <c r="AJ20" s="26"/>
      <c r="AK20" s="40"/>
      <c r="AL20" s="41" t="s">
        <v>13</v>
      </c>
      <c r="AM20" s="39" t="n">
        <v>0.2</v>
      </c>
      <c r="AO20" s="32"/>
      <c r="AS20" s="24"/>
      <c r="AT20" s="25"/>
      <c r="AU20" s="26"/>
      <c r="AV20" s="40"/>
      <c r="AW20" s="41" t="s">
        <v>13</v>
      </c>
      <c r="AX20" s="39" t="n">
        <v>0.2</v>
      </c>
      <c r="AZ20" s="32"/>
      <c r="BD20" s="24"/>
      <c r="BE20" s="25"/>
      <c r="BF20" s="26"/>
      <c r="BG20" s="40"/>
      <c r="BH20" s="41" t="s">
        <v>13</v>
      </c>
      <c r="BI20" s="39" t="n">
        <v>0.2</v>
      </c>
      <c r="BK20" s="32"/>
      <c r="BO20" s="24"/>
      <c r="BP20" s="25"/>
      <c r="BQ20" s="26"/>
      <c r="BR20" s="40"/>
      <c r="BS20" s="41" t="s">
        <v>13</v>
      </c>
      <c r="BT20" s="39" t="n">
        <v>0.2</v>
      </c>
      <c r="BV20" s="32"/>
      <c r="BZ20" s="24"/>
      <c r="CA20" s="25"/>
      <c r="CB20" s="26"/>
      <c r="CC20" s="40"/>
      <c r="CD20" s="41" t="s">
        <v>13</v>
      </c>
      <c r="CE20" s="39" t="n">
        <v>0.2</v>
      </c>
      <c r="CG20" s="32"/>
      <c r="CK20" s="24"/>
      <c r="CL20" s="25"/>
      <c r="CM20" s="26"/>
      <c r="CN20" s="40"/>
      <c r="CO20" s="41" t="s">
        <v>13</v>
      </c>
      <c r="CP20" s="39" t="n">
        <v>0.2</v>
      </c>
      <c r="CR20" s="32"/>
      <c r="CV20" s="11" t="s">
        <v>31</v>
      </c>
      <c r="CW20" s="11"/>
      <c r="CX20" s="11" t="s">
        <v>32</v>
      </c>
      <c r="CY20" s="11"/>
      <c r="CZ20" s="11"/>
      <c r="DA20" s="11"/>
      <c r="DB20" s="11"/>
      <c r="DC20" s="11"/>
      <c r="DD20" s="11" t="s">
        <v>33</v>
      </c>
      <c r="DE20" s="11"/>
    </row>
    <row r="21" customFormat="false" ht="14.4" hidden="false" customHeight="false" outlineLevel="0" collapsed="false">
      <c r="A21" s="24"/>
      <c r="B21" s="45" t="n">
        <v>0.15</v>
      </c>
      <c r="C21" s="26"/>
      <c r="D21" s="27" t="s">
        <v>69</v>
      </c>
      <c r="E21" s="41" t="s">
        <v>60</v>
      </c>
      <c r="F21" s="39" t="n">
        <v>1</v>
      </c>
      <c r="G21" s="2" t="n">
        <v>550</v>
      </c>
      <c r="H21" s="44"/>
      <c r="L21" s="24"/>
      <c r="M21" s="45"/>
      <c r="N21" s="43"/>
      <c r="O21" s="27" t="s">
        <v>69</v>
      </c>
      <c r="P21" s="41" t="s">
        <v>60</v>
      </c>
      <c r="Q21" s="39" t="n">
        <v>1</v>
      </c>
      <c r="R21" s="2" t="n">
        <v>550</v>
      </c>
      <c r="S21" s="44"/>
      <c r="W21" s="24"/>
      <c r="X21" s="45" t="n">
        <v>0.02</v>
      </c>
      <c r="Y21" s="43"/>
      <c r="Z21" s="27" t="s">
        <v>69</v>
      </c>
      <c r="AA21" s="41" t="s">
        <v>60</v>
      </c>
      <c r="AB21" s="39" t="n">
        <v>1</v>
      </c>
      <c r="AC21" s="2" t="n">
        <v>550</v>
      </c>
      <c r="AD21" s="44"/>
      <c r="AH21" s="24"/>
      <c r="AI21" s="45" t="n">
        <v>0.8</v>
      </c>
      <c r="AJ21" s="4"/>
      <c r="AK21" s="27" t="s">
        <v>69</v>
      </c>
      <c r="AL21" s="41" t="s">
        <v>60</v>
      </c>
      <c r="AM21" s="39" t="n">
        <v>1</v>
      </c>
      <c r="AN21" s="2" t="n">
        <v>550</v>
      </c>
      <c r="AO21" s="44"/>
      <c r="AS21" s="24"/>
      <c r="AT21" s="45"/>
      <c r="AU21" s="43"/>
      <c r="AV21" s="27" t="s">
        <v>69</v>
      </c>
      <c r="AW21" s="41" t="s">
        <v>60</v>
      </c>
      <c r="AX21" s="39" t="n">
        <v>1</v>
      </c>
      <c r="AY21" s="2" t="n">
        <v>550</v>
      </c>
      <c r="AZ21" s="44"/>
      <c r="BD21" s="24"/>
      <c r="BE21" s="45"/>
      <c r="BF21" s="43"/>
      <c r="BG21" s="27" t="s">
        <v>69</v>
      </c>
      <c r="BH21" s="41" t="s">
        <v>60</v>
      </c>
      <c r="BI21" s="39" t="n">
        <v>1</v>
      </c>
      <c r="BJ21" s="2" t="n">
        <v>550</v>
      </c>
      <c r="BK21" s="44"/>
      <c r="BO21" s="24"/>
      <c r="BP21" s="45"/>
      <c r="BQ21" s="43"/>
      <c r="BR21" s="27" t="s">
        <v>69</v>
      </c>
      <c r="BS21" s="41" t="s">
        <v>60</v>
      </c>
      <c r="BT21" s="39" t="n">
        <v>1</v>
      </c>
      <c r="BU21" s="2" t="n">
        <v>550</v>
      </c>
      <c r="BV21" s="44"/>
      <c r="BZ21" s="24"/>
      <c r="CA21" s="45"/>
      <c r="CB21" s="43"/>
      <c r="CC21" s="27" t="s">
        <v>69</v>
      </c>
      <c r="CD21" s="41" t="s">
        <v>60</v>
      </c>
      <c r="CE21" s="39" t="n">
        <v>1</v>
      </c>
      <c r="CF21" s="2" t="n">
        <v>550</v>
      </c>
      <c r="CG21" s="44"/>
      <c r="CK21" s="24"/>
      <c r="CL21" s="45"/>
      <c r="CM21" s="43"/>
      <c r="CN21" s="27" t="s">
        <v>69</v>
      </c>
      <c r="CO21" s="41" t="s">
        <v>60</v>
      </c>
      <c r="CP21" s="39" t="n">
        <v>1</v>
      </c>
      <c r="CQ21" s="2" t="n">
        <v>550</v>
      </c>
      <c r="CR21" s="44"/>
      <c r="CV21" s="12" t="s">
        <v>14</v>
      </c>
      <c r="CW21" s="13" t="n">
        <f aca="false">IF(X59=0%,0%,Y60/SUM(Y60:Y67))</f>
        <v>0</v>
      </c>
      <c r="CX21" s="12" t="str">
        <f aca="false">AA60</f>
        <v>lavatrice</v>
      </c>
      <c r="CY21" s="14" t="n">
        <f aca="false">AB60</f>
        <v>0</v>
      </c>
      <c r="CZ21" s="12" t="str">
        <f aca="false">AA67</f>
        <v>sedie</v>
      </c>
      <c r="DA21" s="14" t="n">
        <f aca="false">AB67</f>
        <v>0</v>
      </c>
      <c r="DB21" s="12" t="str">
        <f aca="false">AC65</f>
        <v>guaina</v>
      </c>
      <c r="DC21" s="15" t="n">
        <f aca="false">AD65</f>
        <v>0</v>
      </c>
      <c r="DD21" s="14" t="s">
        <v>41</v>
      </c>
      <c r="DE21" s="14" t="n">
        <f aca="false">Y3</f>
        <v>0</v>
      </c>
    </row>
    <row r="22" customFormat="false" ht="14.4" hidden="false" customHeight="false" outlineLevel="0" collapsed="false">
      <c r="A22" s="24"/>
      <c r="B22" s="45"/>
      <c r="C22" s="26"/>
      <c r="D22" s="27"/>
      <c r="E22" s="41" t="s">
        <v>14</v>
      </c>
      <c r="F22" s="39" t="n">
        <v>1</v>
      </c>
      <c r="G22" s="47" t="n">
        <v>1400</v>
      </c>
      <c r="H22" s="44"/>
      <c r="L22" s="24"/>
      <c r="M22" s="42"/>
      <c r="N22" s="43"/>
      <c r="O22" s="27"/>
      <c r="P22" s="41" t="s">
        <v>14</v>
      </c>
      <c r="Q22" s="39" t="n">
        <v>1</v>
      </c>
      <c r="R22" s="47" t="n">
        <v>1400</v>
      </c>
      <c r="S22" s="44"/>
      <c r="W22" s="24"/>
      <c r="Y22" s="43"/>
      <c r="Z22" s="27"/>
      <c r="AA22" s="41" t="s">
        <v>14</v>
      </c>
      <c r="AB22" s="39" t="n">
        <v>1</v>
      </c>
      <c r="AC22" s="47" t="n">
        <v>1400</v>
      </c>
      <c r="AD22" s="44"/>
      <c r="AH22" s="24"/>
      <c r="AI22" s="45" t="n">
        <v>0.2</v>
      </c>
      <c r="AJ22" s="4" t="n">
        <v>1</v>
      </c>
      <c r="AK22" s="27"/>
      <c r="AL22" s="41" t="s">
        <v>14</v>
      </c>
      <c r="AM22" s="39" t="n">
        <v>1</v>
      </c>
      <c r="AN22" s="47" t="n">
        <v>1400</v>
      </c>
      <c r="AO22" s="44"/>
      <c r="AS22" s="24"/>
      <c r="AT22" s="42"/>
      <c r="AU22" s="43"/>
      <c r="AV22" s="27"/>
      <c r="AW22" s="41" t="s">
        <v>14</v>
      </c>
      <c r="AX22" s="39" t="n">
        <v>1</v>
      </c>
      <c r="AY22" s="47" t="n">
        <v>1400</v>
      </c>
      <c r="AZ22" s="44"/>
      <c r="BD22" s="24"/>
      <c r="BE22" s="42"/>
      <c r="BF22" s="43"/>
      <c r="BG22" s="27"/>
      <c r="BH22" s="41" t="s">
        <v>14</v>
      </c>
      <c r="BI22" s="39" t="n">
        <v>1</v>
      </c>
      <c r="BJ22" s="47" t="n">
        <v>1400</v>
      </c>
      <c r="BK22" s="44"/>
      <c r="BO22" s="24"/>
      <c r="BP22" s="42"/>
      <c r="BQ22" s="43"/>
      <c r="BR22" s="27"/>
      <c r="BS22" s="41" t="s">
        <v>14</v>
      </c>
      <c r="BT22" s="39" t="n">
        <v>1</v>
      </c>
      <c r="BU22" s="47" t="n">
        <v>1400</v>
      </c>
      <c r="BV22" s="44"/>
      <c r="BZ22" s="24"/>
      <c r="CA22" s="42"/>
      <c r="CB22" s="43"/>
      <c r="CC22" s="27"/>
      <c r="CD22" s="41" t="s">
        <v>14</v>
      </c>
      <c r="CE22" s="39" t="n">
        <v>1</v>
      </c>
      <c r="CF22" s="47" t="n">
        <v>1400</v>
      </c>
      <c r="CG22" s="44"/>
      <c r="CK22" s="24"/>
      <c r="CL22" s="42"/>
      <c r="CM22" s="43"/>
      <c r="CN22" s="27"/>
      <c r="CO22" s="41" t="s">
        <v>14</v>
      </c>
      <c r="CP22" s="39" t="n">
        <v>1</v>
      </c>
      <c r="CQ22" s="47" t="n">
        <v>1400</v>
      </c>
      <c r="CR22" s="44"/>
      <c r="CV22" s="17" t="s">
        <v>49</v>
      </c>
      <c r="CW22" s="18" t="n">
        <f aca="false">IF(X59=0%,0%,Y61/SUM(Y60:Y67))</f>
        <v>0</v>
      </c>
      <c r="CX22" s="17" t="str">
        <f aca="false">AA61</f>
        <v>frigorifero</v>
      </c>
      <c r="CY22" s="19" t="n">
        <f aca="false">AB61</f>
        <v>0</v>
      </c>
      <c r="CZ22" s="17" t="str">
        <f aca="false">AA68</f>
        <v>materasso</v>
      </c>
      <c r="DA22" s="19" t="n">
        <f aca="false">AB68</f>
        <v>0</v>
      </c>
      <c r="DB22" s="17" t="str">
        <f aca="false">AC66</f>
        <v>lamiere</v>
      </c>
      <c r="DC22" s="20" t="n">
        <f aca="false">AD66</f>
        <v>0</v>
      </c>
      <c r="DD22" s="19" t="str">
        <f aca="false">Z2</f>
        <v>altezza cumulo</v>
      </c>
      <c r="DE22" s="19" t="n">
        <f aca="false">AA2</f>
        <v>30</v>
      </c>
    </row>
    <row r="23" customFormat="false" ht="14.4" hidden="false" customHeight="false" outlineLevel="0" collapsed="false">
      <c r="A23" s="24"/>
      <c r="B23" s="42"/>
      <c r="C23" s="43"/>
      <c r="D23" s="27"/>
      <c r="E23" s="41" t="s">
        <v>22</v>
      </c>
      <c r="F23" s="39" t="n">
        <v>1</v>
      </c>
      <c r="G23" s="47" t="n">
        <v>7500</v>
      </c>
      <c r="H23" s="44"/>
      <c r="L23" s="24"/>
      <c r="M23" s="42"/>
      <c r="N23" s="43"/>
      <c r="O23" s="27"/>
      <c r="P23" s="41" t="s">
        <v>22</v>
      </c>
      <c r="Q23" s="39" t="n">
        <v>1</v>
      </c>
      <c r="R23" s="47" t="n">
        <v>7500</v>
      </c>
      <c r="S23" s="44"/>
      <c r="T23" s="4"/>
      <c r="W23" s="24"/>
      <c r="Y23" s="43"/>
      <c r="Z23" s="27"/>
      <c r="AA23" s="41" t="s">
        <v>22</v>
      </c>
      <c r="AB23" s="39" t="n">
        <v>1</v>
      </c>
      <c r="AC23" s="47" t="n">
        <v>7500</v>
      </c>
      <c r="AD23" s="44"/>
      <c r="AH23" s="24"/>
      <c r="AI23" s="42"/>
      <c r="AJ23" s="43"/>
      <c r="AK23" s="27"/>
      <c r="AL23" s="41" t="s">
        <v>22</v>
      </c>
      <c r="AM23" s="39" t="n">
        <v>1</v>
      </c>
      <c r="AN23" s="47" t="n">
        <v>7500</v>
      </c>
      <c r="AO23" s="44"/>
      <c r="AS23" s="24"/>
      <c r="AT23" s="42"/>
      <c r="AU23" s="43"/>
      <c r="AV23" s="27"/>
      <c r="AW23" s="41" t="s">
        <v>22</v>
      </c>
      <c r="AX23" s="39" t="n">
        <v>1</v>
      </c>
      <c r="AY23" s="47" t="n">
        <v>7500</v>
      </c>
      <c r="AZ23" s="44"/>
      <c r="BD23" s="24"/>
      <c r="BE23" s="42"/>
      <c r="BF23" s="43"/>
      <c r="BG23" s="27"/>
      <c r="BH23" s="41" t="s">
        <v>22</v>
      </c>
      <c r="BI23" s="39" t="n">
        <v>1</v>
      </c>
      <c r="BJ23" s="47" t="n">
        <v>7500</v>
      </c>
      <c r="BK23" s="44"/>
      <c r="BO23" s="24"/>
      <c r="BP23" s="42"/>
      <c r="BQ23" s="43"/>
      <c r="BR23" s="27"/>
      <c r="BS23" s="41" t="s">
        <v>22</v>
      </c>
      <c r="BT23" s="39" t="n">
        <v>1</v>
      </c>
      <c r="BU23" s="47" t="n">
        <v>7500</v>
      </c>
      <c r="BV23" s="44"/>
      <c r="BZ23" s="24"/>
      <c r="CA23" s="42"/>
      <c r="CB23" s="43"/>
      <c r="CC23" s="27"/>
      <c r="CD23" s="41" t="s">
        <v>22</v>
      </c>
      <c r="CE23" s="39" t="n">
        <v>1</v>
      </c>
      <c r="CF23" s="47" t="n">
        <v>7500</v>
      </c>
      <c r="CG23" s="44"/>
      <c r="CK23" s="24"/>
      <c r="CL23" s="42"/>
      <c r="CM23" s="43"/>
      <c r="CN23" s="27"/>
      <c r="CO23" s="41" t="s">
        <v>22</v>
      </c>
      <c r="CP23" s="39" t="n">
        <v>1</v>
      </c>
      <c r="CQ23" s="47" t="n">
        <v>7500</v>
      </c>
      <c r="CR23" s="44"/>
      <c r="CV23" s="17" t="s">
        <v>57</v>
      </c>
      <c r="CW23" s="18" t="n">
        <f aca="false">IF(X59=0%,0%,(Y62+Y63)/SUM(Y60:Y67))</f>
        <v>0</v>
      </c>
      <c r="CX23" s="17" t="str">
        <f aca="false">AA62</f>
        <v>forno</v>
      </c>
      <c r="CY23" s="19" t="n">
        <f aca="false">AB62</f>
        <v>0</v>
      </c>
      <c r="CZ23" s="17" t="str">
        <f aca="false">AC60</f>
        <v>brandina</v>
      </c>
      <c r="DA23" s="19" t="n">
        <f aca="false">AD60</f>
        <v>0</v>
      </c>
      <c r="DB23" s="17" t="str">
        <f aca="false">AC67</f>
        <v>buste</v>
      </c>
      <c r="DC23" s="20" t="n">
        <f aca="false">AD67</f>
        <v>0</v>
      </c>
      <c r="DD23" s="19" t="str">
        <f aca="false">Z3</f>
        <v>combustione</v>
      </c>
      <c r="DE23" s="19" t="str">
        <f aca="false">AA3</f>
        <v>no</v>
      </c>
    </row>
    <row r="24" customFormat="false" ht="14.4" hidden="false" customHeight="false" outlineLevel="0" collapsed="false">
      <c r="A24" s="24"/>
      <c r="B24" s="45"/>
      <c r="C24" s="4"/>
      <c r="D24" s="28" t="s">
        <v>70</v>
      </c>
      <c r="E24" s="41" t="s">
        <v>14</v>
      </c>
      <c r="F24" s="39" t="n">
        <v>1</v>
      </c>
      <c r="G24" s="47" t="n">
        <v>1400</v>
      </c>
      <c r="H24" s="44"/>
      <c r="L24" s="24"/>
      <c r="M24" s="45"/>
      <c r="N24" s="4"/>
      <c r="O24" s="28" t="s">
        <v>70</v>
      </c>
      <c r="P24" s="41" t="s">
        <v>14</v>
      </c>
      <c r="Q24" s="39" t="n">
        <v>1</v>
      </c>
      <c r="R24" s="47" t="n">
        <v>1400</v>
      </c>
      <c r="S24" s="44"/>
      <c r="T24" s="4"/>
      <c r="W24" s="24"/>
      <c r="Y24" s="4"/>
      <c r="Z24" s="28" t="s">
        <v>70</v>
      </c>
      <c r="AA24" s="41" t="s">
        <v>14</v>
      </c>
      <c r="AB24" s="39" t="n">
        <v>1</v>
      </c>
      <c r="AC24" s="47" t="n">
        <v>1400</v>
      </c>
      <c r="AD24" s="44"/>
      <c r="AH24" s="24"/>
      <c r="AI24" s="45"/>
      <c r="AJ24" s="4"/>
      <c r="AK24" s="28" t="s">
        <v>70</v>
      </c>
      <c r="AL24" s="41" t="s">
        <v>14</v>
      </c>
      <c r="AM24" s="39" t="n">
        <v>1</v>
      </c>
      <c r="AN24" s="47" t="n">
        <v>1400</v>
      </c>
      <c r="AO24" s="44"/>
      <c r="AS24" s="24"/>
      <c r="AT24" s="45"/>
      <c r="AU24" s="4"/>
      <c r="AV24" s="28" t="s">
        <v>70</v>
      </c>
      <c r="AW24" s="41" t="s">
        <v>14</v>
      </c>
      <c r="AX24" s="39" t="n">
        <v>1</v>
      </c>
      <c r="AY24" s="47" t="n">
        <v>1400</v>
      </c>
      <c r="AZ24" s="44"/>
      <c r="BD24" s="24"/>
      <c r="BE24" s="45"/>
      <c r="BF24" s="4"/>
      <c r="BG24" s="28" t="s">
        <v>70</v>
      </c>
      <c r="BH24" s="41" t="s">
        <v>14</v>
      </c>
      <c r="BI24" s="39" t="n">
        <v>1</v>
      </c>
      <c r="BJ24" s="47" t="n">
        <v>1400</v>
      </c>
      <c r="BK24" s="44"/>
      <c r="BO24" s="24"/>
      <c r="BP24" s="45"/>
      <c r="BQ24" s="4"/>
      <c r="BR24" s="28" t="s">
        <v>70</v>
      </c>
      <c r="BS24" s="41" t="s">
        <v>14</v>
      </c>
      <c r="BT24" s="39" t="n">
        <v>1</v>
      </c>
      <c r="BU24" s="47" t="n">
        <v>1400</v>
      </c>
      <c r="BV24" s="44"/>
      <c r="BZ24" s="24"/>
      <c r="CA24" s="45"/>
      <c r="CB24" s="4"/>
      <c r="CC24" s="28" t="s">
        <v>70</v>
      </c>
      <c r="CD24" s="41" t="s">
        <v>14</v>
      </c>
      <c r="CE24" s="39" t="n">
        <v>1</v>
      </c>
      <c r="CF24" s="47" t="n">
        <v>1400</v>
      </c>
      <c r="CG24" s="44"/>
      <c r="CK24" s="24"/>
      <c r="CL24" s="45"/>
      <c r="CM24" s="4"/>
      <c r="CN24" s="28" t="s">
        <v>70</v>
      </c>
      <c r="CO24" s="41" t="s">
        <v>14</v>
      </c>
      <c r="CP24" s="39" t="n">
        <v>1</v>
      </c>
      <c r="CQ24" s="47" t="n">
        <v>1400</v>
      </c>
      <c r="CR24" s="44"/>
      <c r="CV24" s="17" t="s">
        <v>60</v>
      </c>
      <c r="CW24" s="18" t="n">
        <f aca="false">IF(X59=0%,0%,Y64/SUM(Y60:Y67))</f>
        <v>0.02</v>
      </c>
      <c r="CX24" s="17" t="str">
        <f aca="false">AA63</f>
        <v>televisore</v>
      </c>
      <c r="CY24" s="19" t="n">
        <f aca="false">AB63</f>
        <v>0</v>
      </c>
      <c r="CZ24" s="17" t="str">
        <f aca="false">AC61</f>
        <v>Scatoloni</v>
      </c>
      <c r="DA24" s="19" t="n">
        <f aca="false">AD61</f>
        <v>0</v>
      </c>
      <c r="DB24" s="19"/>
      <c r="DC24" s="20"/>
      <c r="DD24" s="19" t="str">
        <f aca="false">Z4</f>
        <v>bonifica</v>
      </c>
      <c r="DE24" s="19" t="str">
        <f aca="false">AA4</f>
        <v>no</v>
      </c>
    </row>
    <row r="25" customFormat="false" ht="14.4" hidden="false" customHeight="false" outlineLevel="0" collapsed="false">
      <c r="A25" s="24"/>
      <c r="B25" s="42"/>
      <c r="C25" s="43"/>
      <c r="D25" s="28" t="s">
        <v>71</v>
      </c>
      <c r="E25" s="41" t="s">
        <v>60</v>
      </c>
      <c r="F25" s="39" t="n">
        <v>1</v>
      </c>
      <c r="G25" s="47" t="n">
        <v>550</v>
      </c>
      <c r="H25" s="44"/>
      <c r="L25" s="24"/>
      <c r="M25" s="42"/>
      <c r="N25" s="43"/>
      <c r="O25" s="28" t="s">
        <v>71</v>
      </c>
      <c r="P25" s="41" t="s">
        <v>60</v>
      </c>
      <c r="Q25" s="39" t="n">
        <v>1</v>
      </c>
      <c r="R25" s="47" t="n">
        <v>550</v>
      </c>
      <c r="S25" s="44"/>
      <c r="T25" s="4"/>
      <c r="W25" s="24"/>
      <c r="Y25" s="43"/>
      <c r="Z25" s="28" t="s">
        <v>71</v>
      </c>
      <c r="AA25" s="41" t="s">
        <v>60</v>
      </c>
      <c r="AB25" s="39" t="n">
        <v>1</v>
      </c>
      <c r="AC25" s="47" t="n">
        <v>550</v>
      </c>
      <c r="AD25" s="44"/>
      <c r="AH25" s="24"/>
      <c r="AI25" s="42"/>
      <c r="AJ25" s="43"/>
      <c r="AK25" s="28" t="s">
        <v>71</v>
      </c>
      <c r="AL25" s="41" t="s">
        <v>60</v>
      </c>
      <c r="AM25" s="39" t="n">
        <v>1</v>
      </c>
      <c r="AN25" s="47" t="n">
        <v>550</v>
      </c>
      <c r="AO25" s="44"/>
      <c r="AS25" s="24"/>
      <c r="AT25" s="42"/>
      <c r="AU25" s="43"/>
      <c r="AV25" s="28" t="s">
        <v>71</v>
      </c>
      <c r="AW25" s="41" t="s">
        <v>60</v>
      </c>
      <c r="AX25" s="39" t="n">
        <v>1</v>
      </c>
      <c r="AY25" s="47" t="n">
        <v>550</v>
      </c>
      <c r="AZ25" s="44"/>
      <c r="BD25" s="24"/>
      <c r="BE25" s="42"/>
      <c r="BF25" s="43"/>
      <c r="BG25" s="28" t="s">
        <v>71</v>
      </c>
      <c r="BH25" s="41" t="s">
        <v>60</v>
      </c>
      <c r="BI25" s="39" t="n">
        <v>1</v>
      </c>
      <c r="BJ25" s="47" t="n">
        <v>550</v>
      </c>
      <c r="BK25" s="44"/>
      <c r="BO25" s="24"/>
      <c r="BP25" s="42"/>
      <c r="BQ25" s="43"/>
      <c r="BR25" s="28" t="s">
        <v>71</v>
      </c>
      <c r="BS25" s="41" t="s">
        <v>60</v>
      </c>
      <c r="BT25" s="39" t="n">
        <v>1</v>
      </c>
      <c r="BU25" s="47" t="n">
        <v>550</v>
      </c>
      <c r="BV25" s="44"/>
      <c r="BZ25" s="24"/>
      <c r="CA25" s="42"/>
      <c r="CB25" s="43"/>
      <c r="CC25" s="28" t="s">
        <v>71</v>
      </c>
      <c r="CD25" s="41" t="s">
        <v>60</v>
      </c>
      <c r="CE25" s="39" t="n">
        <v>1</v>
      </c>
      <c r="CF25" s="47" t="n">
        <v>550</v>
      </c>
      <c r="CG25" s="44"/>
      <c r="CK25" s="24"/>
      <c r="CL25" s="42"/>
      <c r="CM25" s="43"/>
      <c r="CN25" s="28" t="s">
        <v>71</v>
      </c>
      <c r="CO25" s="41" t="s">
        <v>60</v>
      </c>
      <c r="CP25" s="39" t="n">
        <v>1</v>
      </c>
      <c r="CQ25" s="47" t="n">
        <v>550</v>
      </c>
      <c r="CR25" s="44"/>
      <c r="CV25" s="17" t="s">
        <v>61</v>
      </c>
      <c r="CW25" s="18" t="n">
        <f aca="false">IF(X59=0%,0%,Y65/SUM(Y60:Y67))</f>
        <v>0</v>
      </c>
      <c r="CX25" s="17" t="str">
        <f aca="false">AA64</f>
        <v>scaldabagno</v>
      </c>
      <c r="CY25" s="19" t="n">
        <f aca="false">AB64</f>
        <v>0</v>
      </c>
      <c r="CZ25" s="17" t="str">
        <f aca="false">AC62</f>
        <v>divano</v>
      </c>
      <c r="DA25" s="19" t="n">
        <f aca="false">AD62</f>
        <v>0</v>
      </c>
      <c r="DB25" s="19"/>
      <c r="DC25" s="20"/>
      <c r="DD25" s="19" t="str">
        <f aca="false">AB4</f>
        <v>substrato</v>
      </c>
      <c r="DE25" s="19" t="str">
        <f aca="false">AC4</f>
        <v>suolo</v>
      </c>
    </row>
    <row r="26" customFormat="false" ht="14.4" hidden="false" customHeight="true" outlineLevel="0" collapsed="false">
      <c r="A26" s="24"/>
      <c r="B26" s="42"/>
      <c r="C26" s="43"/>
      <c r="D26" s="28" t="s">
        <v>72</v>
      </c>
      <c r="E26" s="41" t="s">
        <v>62</v>
      </c>
      <c r="F26" s="39" t="n">
        <v>1</v>
      </c>
      <c r="H26" s="44" t="n">
        <v>20</v>
      </c>
      <c r="L26" s="24"/>
      <c r="M26" s="42"/>
      <c r="N26" s="43"/>
      <c r="O26" s="28" t="s">
        <v>72</v>
      </c>
      <c r="P26" s="41" t="s">
        <v>62</v>
      </c>
      <c r="Q26" s="39" t="n">
        <v>1</v>
      </c>
      <c r="S26" s="44" t="n">
        <v>20</v>
      </c>
      <c r="T26" s="4"/>
      <c r="W26" s="24"/>
      <c r="Y26" s="43"/>
      <c r="Z26" s="28" t="s">
        <v>72</v>
      </c>
      <c r="AA26" s="41" t="s">
        <v>62</v>
      </c>
      <c r="AB26" s="39" t="n">
        <v>1</v>
      </c>
      <c r="AD26" s="44" t="n">
        <v>20</v>
      </c>
      <c r="AH26" s="24"/>
      <c r="AI26" s="42"/>
      <c r="AJ26" s="43"/>
      <c r="AK26" s="28" t="s">
        <v>72</v>
      </c>
      <c r="AL26" s="41" t="s">
        <v>62</v>
      </c>
      <c r="AM26" s="39" t="n">
        <v>1</v>
      </c>
      <c r="AO26" s="44" t="n">
        <v>20</v>
      </c>
      <c r="AS26" s="24"/>
      <c r="AT26" s="42"/>
      <c r="AU26" s="43"/>
      <c r="AV26" s="28" t="s">
        <v>72</v>
      </c>
      <c r="AW26" s="41" t="s">
        <v>62</v>
      </c>
      <c r="AX26" s="39" t="n">
        <v>1</v>
      </c>
      <c r="AZ26" s="44" t="n">
        <v>20</v>
      </c>
      <c r="BD26" s="24"/>
      <c r="BE26" s="42"/>
      <c r="BF26" s="43"/>
      <c r="BG26" s="28" t="s">
        <v>72</v>
      </c>
      <c r="BH26" s="41" t="s">
        <v>62</v>
      </c>
      <c r="BI26" s="39" t="n">
        <v>1</v>
      </c>
      <c r="BK26" s="44" t="n">
        <v>20</v>
      </c>
      <c r="BO26" s="24"/>
      <c r="BP26" s="42"/>
      <c r="BQ26" s="43"/>
      <c r="BR26" s="28" t="s">
        <v>72</v>
      </c>
      <c r="BS26" s="41" t="s">
        <v>62</v>
      </c>
      <c r="BT26" s="39" t="n">
        <v>1</v>
      </c>
      <c r="BV26" s="44" t="n">
        <v>20</v>
      </c>
      <c r="BZ26" s="24"/>
      <c r="CA26" s="42"/>
      <c r="CB26" s="43"/>
      <c r="CC26" s="28" t="s">
        <v>72</v>
      </c>
      <c r="CD26" s="41" t="s">
        <v>62</v>
      </c>
      <c r="CE26" s="39" t="n">
        <v>1</v>
      </c>
      <c r="CG26" s="44" t="n">
        <v>20</v>
      </c>
      <c r="CK26" s="24"/>
      <c r="CL26" s="42"/>
      <c r="CM26" s="43"/>
      <c r="CN26" s="28" t="s">
        <v>72</v>
      </c>
      <c r="CO26" s="41" t="s">
        <v>62</v>
      </c>
      <c r="CP26" s="39" t="n">
        <v>1</v>
      </c>
      <c r="CR26" s="44" t="n">
        <v>20</v>
      </c>
      <c r="CV26" s="17" t="s">
        <v>62</v>
      </c>
      <c r="CW26" s="18" t="n">
        <f aca="false">IF(X59=0%,0%,Y66/SUM(Y60:Y67))</f>
        <v>0</v>
      </c>
      <c r="CX26" s="17" t="str">
        <f aca="false">AA65</f>
        <v>mobile</v>
      </c>
      <c r="CY26" s="19" t="n">
        <f aca="false">AB65</f>
        <v>0</v>
      </c>
      <c r="CZ26" s="17" t="str">
        <f aca="false">AC63</f>
        <v>sanitari</v>
      </c>
      <c r="DA26" s="19" t="n">
        <f aca="false">AD63</f>
        <v>0</v>
      </c>
      <c r="DB26" s="19"/>
      <c r="DC26" s="20"/>
      <c r="DD26" s="19" t="s">
        <v>63</v>
      </c>
      <c r="DE26" s="19" t="n">
        <f aca="false">X4</f>
        <v>0</v>
      </c>
    </row>
    <row r="27" customFormat="false" ht="15" hidden="false" customHeight="false" outlineLevel="0" collapsed="false">
      <c r="A27" s="24"/>
      <c r="B27" s="42"/>
      <c r="C27" s="43"/>
      <c r="D27" s="28" t="s">
        <v>73</v>
      </c>
      <c r="E27" s="41" t="s">
        <v>22</v>
      </c>
      <c r="F27" s="39" t="n">
        <v>1</v>
      </c>
      <c r="H27" s="44"/>
      <c r="L27" s="24"/>
      <c r="M27" s="42"/>
      <c r="N27" s="43"/>
      <c r="O27" s="28" t="s">
        <v>73</v>
      </c>
      <c r="P27" s="41" t="s">
        <v>22</v>
      </c>
      <c r="Q27" s="39" t="n">
        <v>1</v>
      </c>
      <c r="S27" s="44"/>
      <c r="T27" s="4"/>
      <c r="W27" s="24"/>
      <c r="Y27" s="43"/>
      <c r="Z27" s="28" t="s">
        <v>73</v>
      </c>
      <c r="AA27" s="41" t="s">
        <v>22</v>
      </c>
      <c r="AB27" s="39" t="n">
        <v>1</v>
      </c>
      <c r="AD27" s="44"/>
      <c r="AH27" s="24"/>
      <c r="AI27" s="42"/>
      <c r="AJ27" s="43"/>
      <c r="AK27" s="28" t="s">
        <v>73</v>
      </c>
      <c r="AL27" s="41" t="s">
        <v>22</v>
      </c>
      <c r="AM27" s="39" t="n">
        <v>1</v>
      </c>
      <c r="AO27" s="44"/>
      <c r="AS27" s="24"/>
      <c r="AT27" s="42"/>
      <c r="AU27" s="43"/>
      <c r="AV27" s="28" t="s">
        <v>73</v>
      </c>
      <c r="AW27" s="41" t="s">
        <v>22</v>
      </c>
      <c r="AX27" s="39" t="n">
        <v>1</v>
      </c>
      <c r="AZ27" s="44"/>
      <c r="BD27" s="24"/>
      <c r="BE27" s="42"/>
      <c r="BF27" s="43"/>
      <c r="BG27" s="28" t="s">
        <v>73</v>
      </c>
      <c r="BH27" s="41" t="s">
        <v>22</v>
      </c>
      <c r="BI27" s="39" t="n">
        <v>1</v>
      </c>
      <c r="BK27" s="44"/>
      <c r="BO27" s="24"/>
      <c r="BP27" s="42"/>
      <c r="BQ27" s="43"/>
      <c r="BR27" s="28" t="s">
        <v>73</v>
      </c>
      <c r="BS27" s="41" t="s">
        <v>22</v>
      </c>
      <c r="BT27" s="39" t="n">
        <v>1</v>
      </c>
      <c r="BV27" s="44"/>
      <c r="BZ27" s="24"/>
      <c r="CA27" s="42"/>
      <c r="CB27" s="43"/>
      <c r="CC27" s="28" t="s">
        <v>73</v>
      </c>
      <c r="CD27" s="41" t="s">
        <v>22</v>
      </c>
      <c r="CE27" s="39" t="n">
        <v>1</v>
      </c>
      <c r="CG27" s="44"/>
      <c r="CK27" s="24"/>
      <c r="CL27" s="42"/>
      <c r="CM27" s="43"/>
      <c r="CN27" s="28" t="s">
        <v>73</v>
      </c>
      <c r="CO27" s="41" t="s">
        <v>22</v>
      </c>
      <c r="CP27" s="39" t="n">
        <v>1</v>
      </c>
      <c r="CR27" s="44"/>
      <c r="CV27" s="33" t="s">
        <v>65</v>
      </c>
      <c r="CW27" s="34" t="n">
        <f aca="false">IF(X59=0%,0%,Y67/SUM(Y60:Y67))</f>
        <v>0.98</v>
      </c>
      <c r="CX27" s="33" t="str">
        <f aca="false">AA66</f>
        <v>secchio</v>
      </c>
      <c r="CY27" s="35" t="n">
        <f aca="false">AB66</f>
        <v>0</v>
      </c>
      <c r="CZ27" s="33" t="str">
        <f aca="false">AC64</f>
        <v>tubi</v>
      </c>
      <c r="DA27" s="35" t="n">
        <f aca="false">AD64</f>
        <v>0</v>
      </c>
      <c r="DB27" s="35"/>
      <c r="DC27" s="36"/>
      <c r="DD27" s="35" t="s">
        <v>56</v>
      </c>
      <c r="DE27" s="35" t="n">
        <f aca="false">AD2</f>
        <v>0</v>
      </c>
      <c r="DF27" s="37" t="n">
        <f aca="false">SUM(CW21:CW27)</f>
        <v>1</v>
      </c>
    </row>
    <row r="28" customFormat="false" ht="15" hidden="false" customHeight="false" outlineLevel="0" collapsed="false">
      <c r="A28" s="24"/>
      <c r="B28" s="25"/>
      <c r="C28" s="26"/>
      <c r="D28" s="27" t="s">
        <v>74</v>
      </c>
      <c r="E28" s="41" t="s">
        <v>62</v>
      </c>
      <c r="F28" s="39" t="n">
        <v>0.8</v>
      </c>
      <c r="H28" s="32" t="n">
        <v>50</v>
      </c>
      <c r="L28" s="24"/>
      <c r="M28" s="25"/>
      <c r="N28" s="26"/>
      <c r="O28" s="27" t="s">
        <v>74</v>
      </c>
      <c r="P28" s="41" t="s">
        <v>62</v>
      </c>
      <c r="Q28" s="39" t="n">
        <v>0.8</v>
      </c>
      <c r="S28" s="32" t="n">
        <v>50</v>
      </c>
      <c r="T28" s="4"/>
      <c r="W28" s="24"/>
      <c r="Y28" s="26"/>
      <c r="Z28" s="27" t="s">
        <v>74</v>
      </c>
      <c r="AA28" s="41" t="s">
        <v>62</v>
      </c>
      <c r="AB28" s="39" t="n">
        <v>0.8</v>
      </c>
      <c r="AD28" s="32" t="n">
        <v>50</v>
      </c>
      <c r="AH28" s="24"/>
      <c r="AI28" s="25"/>
      <c r="AJ28" s="26"/>
      <c r="AK28" s="27" t="s">
        <v>74</v>
      </c>
      <c r="AL28" s="41" t="s">
        <v>62</v>
      </c>
      <c r="AM28" s="39" t="n">
        <v>0.8</v>
      </c>
      <c r="AO28" s="32" t="n">
        <v>50</v>
      </c>
      <c r="AS28" s="24"/>
      <c r="AT28" s="25"/>
      <c r="AU28" s="26"/>
      <c r="AV28" s="27" t="s">
        <v>74</v>
      </c>
      <c r="AW28" s="41" t="s">
        <v>62</v>
      </c>
      <c r="AX28" s="39" t="n">
        <v>0.8</v>
      </c>
      <c r="AZ28" s="32" t="n">
        <v>50</v>
      </c>
      <c r="BD28" s="24"/>
      <c r="BE28" s="25"/>
      <c r="BF28" s="26"/>
      <c r="BG28" s="27" t="s">
        <v>74</v>
      </c>
      <c r="BH28" s="41" t="s">
        <v>62</v>
      </c>
      <c r="BI28" s="39" t="n">
        <v>0.8</v>
      </c>
      <c r="BK28" s="32" t="n">
        <v>50</v>
      </c>
      <c r="BO28" s="24"/>
      <c r="BP28" s="25"/>
      <c r="BQ28" s="26"/>
      <c r="BR28" s="27" t="s">
        <v>74</v>
      </c>
      <c r="BS28" s="41" t="s">
        <v>62</v>
      </c>
      <c r="BT28" s="39" t="n">
        <v>0.8</v>
      </c>
      <c r="BV28" s="32" t="n">
        <v>50</v>
      </c>
      <c r="BZ28" s="24"/>
      <c r="CA28" s="25"/>
      <c r="CB28" s="26"/>
      <c r="CC28" s="27" t="s">
        <v>74</v>
      </c>
      <c r="CD28" s="41" t="s">
        <v>62</v>
      </c>
      <c r="CE28" s="39" t="n">
        <v>0.8</v>
      </c>
      <c r="CG28" s="32" t="n">
        <v>50</v>
      </c>
      <c r="CK28" s="24"/>
      <c r="CL28" s="25"/>
      <c r="CM28" s="26"/>
      <c r="CN28" s="27" t="s">
        <v>74</v>
      </c>
      <c r="CO28" s="41" t="s">
        <v>62</v>
      </c>
      <c r="CP28" s="39" t="n">
        <v>0.8</v>
      </c>
      <c r="CR28" s="32" t="n">
        <v>50</v>
      </c>
      <c r="CV28" s="10" t="str">
        <f aca="false">AH1</f>
        <v>SITO O5</v>
      </c>
      <c r="CW28" s="10"/>
      <c r="CX28" s="10"/>
      <c r="CY28" s="10"/>
      <c r="CZ28" s="10"/>
      <c r="DA28" s="10"/>
      <c r="DB28" s="10"/>
      <c r="DC28" s="10"/>
      <c r="DD28" s="10"/>
      <c r="DE28" s="10"/>
    </row>
    <row r="29" customFormat="false" ht="14.4" hidden="false" customHeight="true" outlineLevel="0" collapsed="false">
      <c r="A29" s="24"/>
      <c r="B29" s="25"/>
      <c r="C29" s="26"/>
      <c r="D29" s="27"/>
      <c r="E29" s="41" t="s">
        <v>60</v>
      </c>
      <c r="F29" s="39" t="n">
        <v>0.2</v>
      </c>
      <c r="H29" s="32"/>
      <c r="L29" s="24"/>
      <c r="M29" s="25"/>
      <c r="N29" s="26"/>
      <c r="O29" s="27"/>
      <c r="P29" s="41" t="s">
        <v>60</v>
      </c>
      <c r="Q29" s="39" t="n">
        <v>0.2</v>
      </c>
      <c r="S29" s="32"/>
      <c r="T29" s="4"/>
      <c r="W29" s="24"/>
      <c r="Y29" s="26"/>
      <c r="Z29" s="27"/>
      <c r="AA29" s="41" t="s">
        <v>60</v>
      </c>
      <c r="AB29" s="39" t="n">
        <v>0.2</v>
      </c>
      <c r="AD29" s="32"/>
      <c r="AH29" s="24"/>
      <c r="AI29" s="25"/>
      <c r="AJ29" s="26"/>
      <c r="AK29" s="27"/>
      <c r="AL29" s="41" t="s">
        <v>60</v>
      </c>
      <c r="AM29" s="39" t="n">
        <v>0.2</v>
      </c>
      <c r="AO29" s="32"/>
      <c r="AS29" s="24"/>
      <c r="AT29" s="25"/>
      <c r="AU29" s="26"/>
      <c r="AV29" s="27"/>
      <c r="AW29" s="41" t="s">
        <v>60</v>
      </c>
      <c r="AX29" s="39" t="n">
        <v>0.2</v>
      </c>
      <c r="AZ29" s="32"/>
      <c r="BD29" s="24"/>
      <c r="BE29" s="25"/>
      <c r="BF29" s="26"/>
      <c r="BG29" s="27"/>
      <c r="BH29" s="41" t="s">
        <v>60</v>
      </c>
      <c r="BI29" s="39" t="n">
        <v>0.2</v>
      </c>
      <c r="BK29" s="32"/>
      <c r="BO29" s="24"/>
      <c r="BP29" s="25"/>
      <c r="BQ29" s="26"/>
      <c r="BR29" s="27"/>
      <c r="BS29" s="41" t="s">
        <v>60</v>
      </c>
      <c r="BT29" s="39" t="n">
        <v>0.2</v>
      </c>
      <c r="BV29" s="32"/>
      <c r="BZ29" s="24"/>
      <c r="CA29" s="25"/>
      <c r="CB29" s="26"/>
      <c r="CC29" s="27"/>
      <c r="CD29" s="41" t="s">
        <v>60</v>
      </c>
      <c r="CE29" s="39" t="n">
        <v>0.2</v>
      </c>
      <c r="CG29" s="32"/>
      <c r="CK29" s="24"/>
      <c r="CL29" s="25"/>
      <c r="CM29" s="26"/>
      <c r="CN29" s="27"/>
      <c r="CO29" s="41" t="s">
        <v>60</v>
      </c>
      <c r="CP29" s="39" t="n">
        <v>0.2</v>
      </c>
      <c r="CR29" s="32"/>
      <c r="CV29" s="11" t="s">
        <v>31</v>
      </c>
      <c r="CW29" s="11"/>
      <c r="CX29" s="11" t="s">
        <v>32</v>
      </c>
      <c r="CY29" s="11"/>
      <c r="CZ29" s="11"/>
      <c r="DA29" s="11"/>
      <c r="DB29" s="11"/>
      <c r="DC29" s="11"/>
      <c r="DD29" s="11" t="s">
        <v>33</v>
      </c>
      <c r="DE29" s="11"/>
    </row>
    <row r="30" customFormat="false" ht="14.4" hidden="false" customHeight="false" outlineLevel="0" collapsed="false">
      <c r="A30" s="21" t="s">
        <v>75</v>
      </c>
      <c r="B30" s="51"/>
      <c r="C30" s="4"/>
      <c r="D30" s="41" t="s">
        <v>76</v>
      </c>
      <c r="E30" s="20" t="s">
        <v>61</v>
      </c>
      <c r="F30" s="39" t="n">
        <v>1</v>
      </c>
      <c r="G30" s="47" t="n">
        <v>1000</v>
      </c>
      <c r="H30" s="44"/>
      <c r="L30" s="21" t="s">
        <v>75</v>
      </c>
      <c r="M30" s="51"/>
      <c r="N30" s="4"/>
      <c r="O30" s="41" t="s">
        <v>76</v>
      </c>
      <c r="P30" s="20" t="s">
        <v>61</v>
      </c>
      <c r="Q30" s="39" t="n">
        <v>1</v>
      </c>
      <c r="R30" s="47" t="n">
        <v>1000</v>
      </c>
      <c r="S30" s="44"/>
      <c r="T30" s="4"/>
      <c r="W30" s="21" t="s">
        <v>75</v>
      </c>
      <c r="Y30" s="4"/>
      <c r="Z30" s="41" t="s">
        <v>76</v>
      </c>
      <c r="AA30" s="20" t="s">
        <v>61</v>
      </c>
      <c r="AB30" s="39" t="n">
        <v>1</v>
      </c>
      <c r="AC30" s="47" t="n">
        <v>1000</v>
      </c>
      <c r="AD30" s="44"/>
      <c r="AH30" s="21" t="s">
        <v>75</v>
      </c>
      <c r="AI30" s="51"/>
      <c r="AJ30" s="4"/>
      <c r="AK30" s="41" t="s">
        <v>76</v>
      </c>
      <c r="AL30" s="20" t="s">
        <v>61</v>
      </c>
      <c r="AM30" s="39" t="n">
        <v>1</v>
      </c>
      <c r="AN30" s="47" t="n">
        <v>1000</v>
      </c>
      <c r="AO30" s="44"/>
      <c r="AS30" s="21" t="s">
        <v>75</v>
      </c>
      <c r="AT30" s="51"/>
      <c r="AU30" s="4"/>
      <c r="AV30" s="41" t="s">
        <v>76</v>
      </c>
      <c r="AW30" s="20" t="s">
        <v>61</v>
      </c>
      <c r="AX30" s="39" t="n">
        <v>1</v>
      </c>
      <c r="AY30" s="47" t="n">
        <v>1000</v>
      </c>
      <c r="AZ30" s="44"/>
      <c r="BD30" s="21" t="s">
        <v>75</v>
      </c>
      <c r="BE30" s="51"/>
      <c r="BF30" s="4"/>
      <c r="BG30" s="41" t="s">
        <v>76</v>
      </c>
      <c r="BH30" s="20" t="s">
        <v>61</v>
      </c>
      <c r="BI30" s="39" t="n">
        <v>1</v>
      </c>
      <c r="BJ30" s="47" t="n">
        <v>1000</v>
      </c>
      <c r="BK30" s="44"/>
      <c r="BO30" s="21" t="s">
        <v>75</v>
      </c>
      <c r="BP30" s="51"/>
      <c r="BQ30" s="4"/>
      <c r="BR30" s="41" t="s">
        <v>76</v>
      </c>
      <c r="BS30" s="20" t="s">
        <v>61</v>
      </c>
      <c r="BT30" s="39" t="n">
        <v>1</v>
      </c>
      <c r="BU30" s="47" t="n">
        <v>1000</v>
      </c>
      <c r="BV30" s="44"/>
      <c r="BZ30" s="21" t="s">
        <v>75</v>
      </c>
      <c r="CA30" s="51"/>
      <c r="CB30" s="4"/>
      <c r="CC30" s="41" t="s">
        <v>76</v>
      </c>
      <c r="CD30" s="20" t="s">
        <v>61</v>
      </c>
      <c r="CE30" s="39" t="n">
        <v>1</v>
      </c>
      <c r="CF30" s="47" t="n">
        <v>1000</v>
      </c>
      <c r="CG30" s="44"/>
      <c r="CK30" s="21" t="s">
        <v>75</v>
      </c>
      <c r="CL30" s="51"/>
      <c r="CM30" s="4"/>
      <c r="CN30" s="41" t="s">
        <v>76</v>
      </c>
      <c r="CO30" s="20" t="s">
        <v>61</v>
      </c>
      <c r="CP30" s="39" t="n">
        <v>1</v>
      </c>
      <c r="CQ30" s="47" t="n">
        <v>1000</v>
      </c>
      <c r="CR30" s="44"/>
      <c r="CV30" s="12" t="s">
        <v>14</v>
      </c>
      <c r="CW30" s="13" t="n">
        <f aca="false">IF(AI59=0%,0%,AJ60/SUM(AJ60:AJ67))</f>
        <v>0.2</v>
      </c>
      <c r="CX30" s="12" t="str">
        <f aca="false">AL60</f>
        <v>lavatrice</v>
      </c>
      <c r="CY30" s="14" t="n">
        <f aca="false">AM60</f>
        <v>0</v>
      </c>
      <c r="CZ30" s="12" t="str">
        <f aca="false">AL67</f>
        <v>sedie</v>
      </c>
      <c r="DA30" s="14" t="n">
        <f aca="false">AM67</f>
        <v>0</v>
      </c>
      <c r="DB30" s="12" t="str">
        <f aca="false">AN65</f>
        <v>guaina</v>
      </c>
      <c r="DC30" s="14" t="n">
        <f aca="false">AO65</f>
        <v>0</v>
      </c>
      <c r="DD30" s="14" t="s">
        <v>41</v>
      </c>
      <c r="DE30" s="38" t="n">
        <f aca="false">AJ3</f>
        <v>0</v>
      </c>
    </row>
    <row r="31" customFormat="false" ht="14.4" hidden="false" customHeight="true" outlineLevel="0" collapsed="false">
      <c r="A31" s="24" t="s">
        <v>77</v>
      </c>
      <c r="B31" s="45"/>
      <c r="C31" s="4"/>
      <c r="D31" s="41" t="s">
        <v>14</v>
      </c>
      <c r="E31" s="28"/>
      <c r="F31" s="39" t="n">
        <v>1</v>
      </c>
      <c r="G31" s="47" t="n">
        <v>900</v>
      </c>
      <c r="H31" s="44"/>
      <c r="L31" s="24" t="s">
        <v>77</v>
      </c>
      <c r="M31" s="45"/>
      <c r="N31" s="4"/>
      <c r="O31" s="41" t="s">
        <v>14</v>
      </c>
      <c r="P31" s="28"/>
      <c r="Q31" s="39" t="n">
        <v>1</v>
      </c>
      <c r="R31" s="47" t="n">
        <v>900</v>
      </c>
      <c r="S31" s="44"/>
      <c r="T31" s="4"/>
      <c r="W31" s="24" t="s">
        <v>77</v>
      </c>
      <c r="Y31" s="4"/>
      <c r="Z31" s="41" t="s">
        <v>14</v>
      </c>
      <c r="AA31" s="28"/>
      <c r="AB31" s="39" t="n">
        <v>1</v>
      </c>
      <c r="AC31" s="47" t="n">
        <v>900</v>
      </c>
      <c r="AD31" s="44"/>
      <c r="AH31" s="24" t="s">
        <v>77</v>
      </c>
      <c r="AI31" s="45"/>
      <c r="AJ31" s="4"/>
      <c r="AK31" s="41" t="s">
        <v>14</v>
      </c>
      <c r="AL31" s="28"/>
      <c r="AM31" s="39" t="n">
        <v>1</v>
      </c>
      <c r="AN31" s="47" t="n">
        <v>900</v>
      </c>
      <c r="AO31" s="44"/>
      <c r="AS31" s="24" t="s">
        <v>77</v>
      </c>
      <c r="AT31" s="45"/>
      <c r="AU31" s="4"/>
      <c r="AV31" s="41" t="s">
        <v>14</v>
      </c>
      <c r="AW31" s="28"/>
      <c r="AX31" s="39" t="n">
        <v>1</v>
      </c>
      <c r="AY31" s="47" t="n">
        <v>900</v>
      </c>
      <c r="AZ31" s="44"/>
      <c r="BD31" s="24" t="s">
        <v>77</v>
      </c>
      <c r="BE31" s="45"/>
      <c r="BF31" s="4"/>
      <c r="BG31" s="41" t="s">
        <v>14</v>
      </c>
      <c r="BH31" s="28"/>
      <c r="BI31" s="39" t="n">
        <v>1</v>
      </c>
      <c r="BJ31" s="47" t="n">
        <v>900</v>
      </c>
      <c r="BK31" s="44"/>
      <c r="BO31" s="24" t="s">
        <v>77</v>
      </c>
      <c r="BP31" s="45" t="n">
        <v>0.1</v>
      </c>
      <c r="BQ31" s="4"/>
      <c r="BR31" s="41" t="s">
        <v>14</v>
      </c>
      <c r="BS31" s="28"/>
      <c r="BT31" s="39" t="n">
        <v>1</v>
      </c>
      <c r="BU31" s="47" t="n">
        <v>900</v>
      </c>
      <c r="BV31" s="44"/>
      <c r="BZ31" s="24" t="s">
        <v>77</v>
      </c>
      <c r="CA31" s="45"/>
      <c r="CB31" s="4"/>
      <c r="CC31" s="41" t="s">
        <v>14</v>
      </c>
      <c r="CD31" s="28"/>
      <c r="CE31" s="39" t="n">
        <v>1</v>
      </c>
      <c r="CF31" s="47" t="n">
        <v>900</v>
      </c>
      <c r="CG31" s="44"/>
      <c r="CK31" s="24" t="s">
        <v>77</v>
      </c>
      <c r="CL31" s="45"/>
      <c r="CM31" s="4"/>
      <c r="CN31" s="41" t="s">
        <v>14</v>
      </c>
      <c r="CO31" s="28"/>
      <c r="CP31" s="39" t="n">
        <v>1</v>
      </c>
      <c r="CQ31" s="47" t="n">
        <v>900</v>
      </c>
      <c r="CR31" s="44"/>
      <c r="CV31" s="17" t="s">
        <v>49</v>
      </c>
      <c r="CW31" s="18" t="n">
        <f aca="false">IF(AI59=0%,0%,AJ61/SUM(AJ60:AJ67))</f>
        <v>0</v>
      </c>
      <c r="CX31" s="17" t="str">
        <f aca="false">AL61</f>
        <v>frigorifero</v>
      </c>
      <c r="CY31" s="19" t="n">
        <f aca="false">AM61</f>
        <v>0</v>
      </c>
      <c r="CZ31" s="17" t="str">
        <f aca="false">AL68</f>
        <v>materasso</v>
      </c>
      <c r="DA31" s="19" t="n">
        <f aca="false">AM68</f>
        <v>0</v>
      </c>
      <c r="DB31" s="17" t="str">
        <f aca="false">AN66</f>
        <v>lamiere</v>
      </c>
      <c r="DC31" s="19" t="n">
        <f aca="false">AO66</f>
        <v>0</v>
      </c>
      <c r="DD31" s="19" t="str">
        <f aca="false">AK2</f>
        <v>altezza cumulo</v>
      </c>
      <c r="DE31" s="19" t="n">
        <f aca="false">AL2</f>
        <v>60</v>
      </c>
    </row>
    <row r="32" customFormat="false" ht="14.4" hidden="false" customHeight="false" outlineLevel="0" collapsed="false">
      <c r="A32" s="24"/>
      <c r="B32" s="42"/>
      <c r="C32" s="43"/>
      <c r="D32" s="41" t="s">
        <v>49</v>
      </c>
      <c r="E32" s="28"/>
      <c r="F32" s="39" t="n">
        <v>1</v>
      </c>
      <c r="G32" s="47" t="n">
        <v>2600</v>
      </c>
      <c r="H32" s="44"/>
      <c r="L32" s="24"/>
      <c r="M32" s="42"/>
      <c r="N32" s="43"/>
      <c r="O32" s="41" t="s">
        <v>49</v>
      </c>
      <c r="P32" s="28"/>
      <c r="Q32" s="39" t="n">
        <v>1</v>
      </c>
      <c r="R32" s="47" t="n">
        <v>2600</v>
      </c>
      <c r="S32" s="44"/>
      <c r="T32" s="4"/>
      <c r="W32" s="24"/>
      <c r="Y32" s="43"/>
      <c r="Z32" s="41" t="s">
        <v>49</v>
      </c>
      <c r="AA32" s="28"/>
      <c r="AB32" s="39" t="n">
        <v>1</v>
      </c>
      <c r="AC32" s="47" t="n">
        <v>2600</v>
      </c>
      <c r="AD32" s="44"/>
      <c r="AH32" s="24"/>
      <c r="AI32" s="42"/>
      <c r="AJ32" s="43"/>
      <c r="AK32" s="41" t="s">
        <v>49</v>
      </c>
      <c r="AL32" s="28"/>
      <c r="AM32" s="39" t="n">
        <v>1</v>
      </c>
      <c r="AN32" s="47" t="n">
        <v>2600</v>
      </c>
      <c r="AO32" s="44"/>
      <c r="AS32" s="24"/>
      <c r="AT32" s="42"/>
      <c r="AU32" s="43"/>
      <c r="AV32" s="41" t="s">
        <v>49</v>
      </c>
      <c r="AW32" s="28"/>
      <c r="AX32" s="39" t="n">
        <v>1</v>
      </c>
      <c r="AY32" s="47" t="n">
        <v>2600</v>
      </c>
      <c r="AZ32" s="44"/>
      <c r="BD32" s="24"/>
      <c r="BE32" s="42"/>
      <c r="BF32" s="43"/>
      <c r="BG32" s="41" t="s">
        <v>49</v>
      </c>
      <c r="BH32" s="28"/>
      <c r="BI32" s="39" t="n">
        <v>1</v>
      </c>
      <c r="BJ32" s="47" t="n">
        <v>2600</v>
      </c>
      <c r="BK32" s="44"/>
      <c r="BO32" s="24"/>
      <c r="BQ32" s="71"/>
      <c r="BR32" s="41" t="s">
        <v>49</v>
      </c>
      <c r="BS32" s="28"/>
      <c r="BT32" s="39" t="n">
        <v>1</v>
      </c>
      <c r="BU32" s="47" t="n">
        <v>2600</v>
      </c>
      <c r="BV32" s="44"/>
      <c r="BZ32" s="24"/>
      <c r="CA32" s="42"/>
      <c r="CB32" s="43"/>
      <c r="CC32" s="41" t="s">
        <v>49</v>
      </c>
      <c r="CD32" s="28"/>
      <c r="CE32" s="39" t="n">
        <v>1</v>
      </c>
      <c r="CF32" s="47" t="n">
        <v>2600</v>
      </c>
      <c r="CG32" s="44"/>
      <c r="CK32" s="24"/>
      <c r="CL32" s="42"/>
      <c r="CM32" s="43"/>
      <c r="CN32" s="41" t="s">
        <v>49</v>
      </c>
      <c r="CO32" s="28"/>
      <c r="CP32" s="39" t="n">
        <v>1</v>
      </c>
      <c r="CQ32" s="47" t="n">
        <v>2600</v>
      </c>
      <c r="CR32" s="44"/>
      <c r="CV32" s="17" t="s">
        <v>57</v>
      </c>
      <c r="CW32" s="18" t="n">
        <f aca="false">IF(AI59=0%,0%,(AJ62+AJ63)/SUM(AJ60:AJ67))</f>
        <v>0</v>
      </c>
      <c r="CX32" s="17" t="str">
        <f aca="false">AL62</f>
        <v>forno</v>
      </c>
      <c r="CY32" s="19" t="n">
        <f aca="false">AM62</f>
        <v>0</v>
      </c>
      <c r="CZ32" s="17" t="str">
        <f aca="false">AN60</f>
        <v>brandina</v>
      </c>
      <c r="DA32" s="19" t="n">
        <f aca="false">AO60</f>
        <v>0</v>
      </c>
      <c r="DB32" s="17" t="str">
        <f aca="false">AN67</f>
        <v>buste</v>
      </c>
      <c r="DC32" s="19" t="n">
        <f aca="false">AO67</f>
        <v>0</v>
      </c>
      <c r="DD32" s="19" t="str">
        <f aca="false">AK3</f>
        <v>combustione</v>
      </c>
      <c r="DE32" s="19" t="str">
        <f aca="false">AL3</f>
        <v>no</v>
      </c>
    </row>
    <row r="33" customFormat="false" ht="14.4" hidden="false" customHeight="true" outlineLevel="0" collapsed="false">
      <c r="A33" s="24"/>
      <c r="B33" s="25"/>
      <c r="C33" s="43"/>
      <c r="D33" s="41" t="s">
        <v>13</v>
      </c>
      <c r="E33" s="28"/>
      <c r="F33" s="39" t="n">
        <v>0.2</v>
      </c>
      <c r="G33" s="47" t="n">
        <v>2700</v>
      </c>
      <c r="H33" s="44"/>
      <c r="L33" s="24"/>
      <c r="M33" s="25"/>
      <c r="N33" s="43"/>
      <c r="O33" s="41" t="s">
        <v>13</v>
      </c>
      <c r="P33" s="28"/>
      <c r="Q33" s="39" t="n">
        <v>0.2</v>
      </c>
      <c r="R33" s="47" t="n">
        <v>2700</v>
      </c>
      <c r="S33" s="44"/>
      <c r="T33" s="4"/>
      <c r="W33" s="24"/>
      <c r="Y33" s="43"/>
      <c r="Z33" s="41" t="s">
        <v>13</v>
      </c>
      <c r="AA33" s="28"/>
      <c r="AB33" s="39" t="n">
        <v>0.2</v>
      </c>
      <c r="AC33" s="47" t="n">
        <v>2700</v>
      </c>
      <c r="AD33" s="44"/>
      <c r="AH33" s="24"/>
      <c r="AI33" s="25"/>
      <c r="AJ33" s="43"/>
      <c r="AK33" s="41" t="s">
        <v>13</v>
      </c>
      <c r="AL33" s="28"/>
      <c r="AM33" s="39" t="n">
        <v>0.2</v>
      </c>
      <c r="AN33" s="47" t="n">
        <v>2700</v>
      </c>
      <c r="AO33" s="44"/>
      <c r="AS33" s="24"/>
      <c r="AT33" s="25"/>
      <c r="AU33" s="43"/>
      <c r="AV33" s="41" t="s">
        <v>13</v>
      </c>
      <c r="AW33" s="28"/>
      <c r="AX33" s="39" t="n">
        <v>0.2</v>
      </c>
      <c r="AY33" s="47" t="n">
        <v>2700</v>
      </c>
      <c r="AZ33" s="44"/>
      <c r="BD33" s="24"/>
      <c r="BE33" s="25"/>
      <c r="BF33" s="43"/>
      <c r="BG33" s="41" t="s">
        <v>13</v>
      </c>
      <c r="BH33" s="28"/>
      <c r="BI33" s="39" t="n">
        <v>0.2</v>
      </c>
      <c r="BJ33" s="47" t="n">
        <v>2700</v>
      </c>
      <c r="BK33" s="44"/>
      <c r="BO33" s="24"/>
      <c r="BQ33" s="71"/>
      <c r="BR33" s="41" t="s">
        <v>13</v>
      </c>
      <c r="BS33" s="28"/>
      <c r="BT33" s="39" t="n">
        <v>0.2</v>
      </c>
      <c r="BU33" s="47" t="n">
        <v>2700</v>
      </c>
      <c r="BV33" s="44"/>
      <c r="BZ33" s="24"/>
      <c r="CA33" s="25"/>
      <c r="CB33" s="43"/>
      <c r="CC33" s="41" t="s">
        <v>13</v>
      </c>
      <c r="CD33" s="28"/>
      <c r="CE33" s="39" t="n">
        <v>0.2</v>
      </c>
      <c r="CF33" s="47" t="n">
        <v>2700</v>
      </c>
      <c r="CG33" s="44"/>
      <c r="CK33" s="24"/>
      <c r="CL33" s="25"/>
      <c r="CM33" s="43"/>
      <c r="CN33" s="41" t="s">
        <v>13</v>
      </c>
      <c r="CO33" s="28"/>
      <c r="CP33" s="39" t="n">
        <v>0.2</v>
      </c>
      <c r="CQ33" s="47" t="n">
        <v>2700</v>
      </c>
      <c r="CR33" s="44"/>
      <c r="CV33" s="17" t="s">
        <v>60</v>
      </c>
      <c r="CW33" s="37" t="n">
        <f aca="false">IF(AI59=0%,0%,AJ64/SUM(AJ60:AJ67))</f>
        <v>0.8</v>
      </c>
      <c r="CX33" s="17" t="str">
        <f aca="false">AL63</f>
        <v>televisore</v>
      </c>
      <c r="CY33" s="19" t="n">
        <f aca="false">AM63</f>
        <v>0</v>
      </c>
      <c r="CZ33" s="17" t="str">
        <f aca="false">AN61</f>
        <v>Scatoloni</v>
      </c>
      <c r="DA33" s="19" t="n">
        <f aca="false">AO61</f>
        <v>0</v>
      </c>
      <c r="DB33" s="19"/>
      <c r="DC33" s="19"/>
      <c r="DD33" s="19" t="str">
        <f aca="false">AK4</f>
        <v>bonifica</v>
      </c>
      <c r="DE33" s="19" t="str">
        <f aca="false">AL4</f>
        <v>no</v>
      </c>
    </row>
    <row r="34" customFormat="false" ht="14.4" hidden="false" customHeight="false" outlineLevel="0" collapsed="false">
      <c r="A34" s="24"/>
      <c r="B34" s="25"/>
      <c r="C34" s="43"/>
      <c r="D34" s="41" t="s">
        <v>12</v>
      </c>
      <c r="E34" s="28"/>
      <c r="F34" s="39" t="n">
        <v>0.8</v>
      </c>
      <c r="G34" s="47" t="n">
        <v>7500</v>
      </c>
      <c r="H34" s="44"/>
      <c r="L34" s="24"/>
      <c r="M34" s="25"/>
      <c r="N34" s="43"/>
      <c r="O34" s="41" t="s">
        <v>12</v>
      </c>
      <c r="P34" s="28"/>
      <c r="Q34" s="39" t="n">
        <v>0.8</v>
      </c>
      <c r="R34" s="47" t="n">
        <v>7500</v>
      </c>
      <c r="S34" s="44"/>
      <c r="T34" s="4"/>
      <c r="W34" s="24"/>
      <c r="Y34" s="43"/>
      <c r="Z34" s="41" t="s">
        <v>12</v>
      </c>
      <c r="AA34" s="28"/>
      <c r="AB34" s="39" t="n">
        <v>0.8</v>
      </c>
      <c r="AC34" s="47" t="n">
        <v>7500</v>
      </c>
      <c r="AD34" s="44"/>
      <c r="AH34" s="24"/>
      <c r="AI34" s="25"/>
      <c r="AJ34" s="43"/>
      <c r="AK34" s="41" t="s">
        <v>12</v>
      </c>
      <c r="AL34" s="28"/>
      <c r="AM34" s="39" t="n">
        <v>0.8</v>
      </c>
      <c r="AN34" s="47" t="n">
        <v>7500</v>
      </c>
      <c r="AO34" s="44"/>
      <c r="AS34" s="24"/>
      <c r="AT34" s="25"/>
      <c r="AU34" s="43"/>
      <c r="AV34" s="41" t="s">
        <v>12</v>
      </c>
      <c r="AW34" s="28"/>
      <c r="AX34" s="39" t="n">
        <v>0.8</v>
      </c>
      <c r="AY34" s="47" t="n">
        <v>7500</v>
      </c>
      <c r="AZ34" s="44"/>
      <c r="BD34" s="24"/>
      <c r="BE34" s="25"/>
      <c r="BF34" s="43"/>
      <c r="BG34" s="41" t="s">
        <v>12</v>
      </c>
      <c r="BH34" s="28"/>
      <c r="BI34" s="39" t="n">
        <v>0.8</v>
      </c>
      <c r="BJ34" s="47" t="n">
        <v>7500</v>
      </c>
      <c r="BK34" s="44"/>
      <c r="BO34" s="24"/>
      <c r="BQ34" s="71"/>
      <c r="BR34" s="41" t="s">
        <v>12</v>
      </c>
      <c r="BS34" s="28"/>
      <c r="BT34" s="39" t="n">
        <v>0.8</v>
      </c>
      <c r="BU34" s="47" t="n">
        <v>7500</v>
      </c>
      <c r="BV34" s="44"/>
      <c r="BZ34" s="24"/>
      <c r="CA34" s="25"/>
      <c r="CB34" s="43"/>
      <c r="CC34" s="41" t="s">
        <v>12</v>
      </c>
      <c r="CD34" s="28"/>
      <c r="CE34" s="39" t="n">
        <v>0.8</v>
      </c>
      <c r="CF34" s="47" t="n">
        <v>7500</v>
      </c>
      <c r="CG34" s="44"/>
      <c r="CK34" s="24"/>
      <c r="CL34" s="25"/>
      <c r="CM34" s="43"/>
      <c r="CN34" s="41" t="s">
        <v>12</v>
      </c>
      <c r="CO34" s="28"/>
      <c r="CP34" s="39" t="n">
        <v>0.8</v>
      </c>
      <c r="CQ34" s="47" t="n">
        <v>7500</v>
      </c>
      <c r="CR34" s="44"/>
      <c r="CV34" s="17" t="s">
        <v>61</v>
      </c>
      <c r="CW34" s="18" t="n">
        <f aca="false">IF(AI59=0%,0%,AJ65/SUM(AJ60:AJ67))</f>
        <v>0</v>
      </c>
      <c r="CX34" s="17" t="str">
        <f aca="false">AL64</f>
        <v>scaldabagno</v>
      </c>
      <c r="CY34" s="19" t="n">
        <f aca="false">AM64</f>
        <v>0</v>
      </c>
      <c r="CZ34" s="17" t="str">
        <f aca="false">AN62</f>
        <v>divano</v>
      </c>
      <c r="DA34" s="19" t="n">
        <f aca="false">AO62</f>
        <v>0</v>
      </c>
      <c r="DB34" s="19"/>
      <c r="DC34" s="19"/>
      <c r="DD34" s="19" t="str">
        <f aca="false">AM4</f>
        <v>substrato</v>
      </c>
      <c r="DE34" s="19" t="str">
        <f aca="false">AN4</f>
        <v>cementato</v>
      </c>
    </row>
    <row r="35" customFormat="false" ht="14.4" hidden="false" customHeight="false" outlineLevel="0" collapsed="false">
      <c r="A35" s="24"/>
      <c r="B35" s="42"/>
      <c r="C35" s="43"/>
      <c r="D35" s="41" t="s">
        <v>61</v>
      </c>
      <c r="E35" s="28"/>
      <c r="F35" s="39" t="n">
        <v>1</v>
      </c>
      <c r="G35" s="47" t="n">
        <v>1000</v>
      </c>
      <c r="H35" s="44"/>
      <c r="L35" s="24"/>
      <c r="M35" s="42"/>
      <c r="N35" s="43"/>
      <c r="O35" s="41" t="s">
        <v>61</v>
      </c>
      <c r="P35" s="28"/>
      <c r="Q35" s="39" t="n">
        <v>1</v>
      </c>
      <c r="R35" s="47" t="n">
        <v>1000</v>
      </c>
      <c r="S35" s="44"/>
      <c r="T35" s="4"/>
      <c r="W35" s="24"/>
      <c r="Y35" s="43"/>
      <c r="Z35" s="41" t="s">
        <v>61</v>
      </c>
      <c r="AA35" s="28"/>
      <c r="AB35" s="39" t="n">
        <v>1</v>
      </c>
      <c r="AC35" s="47" t="n">
        <v>1000</v>
      </c>
      <c r="AD35" s="44"/>
      <c r="AH35" s="24"/>
      <c r="AI35" s="42"/>
      <c r="AJ35" s="43"/>
      <c r="AK35" s="41" t="s">
        <v>61</v>
      </c>
      <c r="AL35" s="28"/>
      <c r="AM35" s="39" t="n">
        <v>1</v>
      </c>
      <c r="AN35" s="47" t="n">
        <v>1000</v>
      </c>
      <c r="AO35" s="44"/>
      <c r="AS35" s="24"/>
      <c r="AT35" s="42"/>
      <c r="AU35" s="43"/>
      <c r="AV35" s="41" t="s">
        <v>61</v>
      </c>
      <c r="AW35" s="28"/>
      <c r="AX35" s="39" t="n">
        <v>1</v>
      </c>
      <c r="AY35" s="47" t="n">
        <v>1000</v>
      </c>
      <c r="AZ35" s="44"/>
      <c r="BD35" s="24"/>
      <c r="BE35" s="42"/>
      <c r="BF35" s="43"/>
      <c r="BG35" s="41" t="s">
        <v>61</v>
      </c>
      <c r="BH35" s="28"/>
      <c r="BI35" s="39" t="n">
        <v>1</v>
      </c>
      <c r="BJ35" s="47" t="n">
        <v>1000</v>
      </c>
      <c r="BK35" s="44"/>
      <c r="BO35" s="24"/>
      <c r="BQ35" s="71"/>
      <c r="BR35" s="41" t="s">
        <v>61</v>
      </c>
      <c r="BS35" s="28"/>
      <c r="BT35" s="39" t="n">
        <v>1</v>
      </c>
      <c r="BU35" s="47" t="n">
        <v>1000</v>
      </c>
      <c r="BV35" s="44"/>
      <c r="BZ35" s="24"/>
      <c r="CA35" s="42"/>
      <c r="CB35" s="43"/>
      <c r="CC35" s="41" t="s">
        <v>61</v>
      </c>
      <c r="CD35" s="28"/>
      <c r="CE35" s="39" t="n">
        <v>1</v>
      </c>
      <c r="CF35" s="47" t="n">
        <v>1000</v>
      </c>
      <c r="CG35" s="44"/>
      <c r="CK35" s="24"/>
      <c r="CL35" s="42"/>
      <c r="CM35" s="43"/>
      <c r="CN35" s="41" t="s">
        <v>61</v>
      </c>
      <c r="CO35" s="28"/>
      <c r="CP35" s="39" t="n">
        <v>1</v>
      </c>
      <c r="CQ35" s="47" t="n">
        <v>1000</v>
      </c>
      <c r="CR35" s="44"/>
      <c r="CV35" s="17" t="s">
        <v>62</v>
      </c>
      <c r="CW35" s="18" t="n">
        <f aca="false">IF(AI59=0%,0%,AJ66/SUM(AJ60:AJ67))</f>
        <v>0</v>
      </c>
      <c r="CX35" s="17" t="str">
        <f aca="false">AL65</f>
        <v>mobile</v>
      </c>
      <c r="CY35" s="19" t="n">
        <f aca="false">AM65</f>
        <v>1</v>
      </c>
      <c r="CZ35" s="17" t="str">
        <f aca="false">AN63</f>
        <v>sanitari</v>
      </c>
      <c r="DA35" s="19" t="n">
        <f aca="false">AO63</f>
        <v>0</v>
      </c>
      <c r="DB35" s="19"/>
      <c r="DC35" s="19"/>
      <c r="DD35" s="19" t="s">
        <v>63</v>
      </c>
      <c r="DE35" s="19" t="n">
        <f aca="false">AI4</f>
        <v>0</v>
      </c>
    </row>
    <row r="36" customFormat="false" ht="14.4" hidden="false" customHeight="true" outlineLevel="0" collapsed="false">
      <c r="A36" s="24"/>
      <c r="B36" s="42"/>
      <c r="C36" s="43"/>
      <c r="D36" s="41" t="s">
        <v>78</v>
      </c>
      <c r="E36" s="28"/>
      <c r="F36" s="39" t="n">
        <v>1</v>
      </c>
      <c r="G36" s="47" t="n">
        <v>800</v>
      </c>
      <c r="H36" s="44"/>
      <c r="L36" s="24"/>
      <c r="M36" s="42"/>
      <c r="N36" s="43"/>
      <c r="O36" s="41" t="s">
        <v>78</v>
      </c>
      <c r="P36" s="28"/>
      <c r="Q36" s="39" t="n">
        <v>1</v>
      </c>
      <c r="R36" s="47" t="n">
        <v>800</v>
      </c>
      <c r="S36" s="44"/>
      <c r="T36" s="4"/>
      <c r="W36" s="24"/>
      <c r="Y36" s="43"/>
      <c r="Z36" s="41" t="s">
        <v>78</v>
      </c>
      <c r="AA36" s="28"/>
      <c r="AB36" s="39" t="n">
        <v>1</v>
      </c>
      <c r="AC36" s="47" t="n">
        <v>800</v>
      </c>
      <c r="AD36" s="44"/>
      <c r="AH36" s="24"/>
      <c r="AI36" s="42"/>
      <c r="AJ36" s="43"/>
      <c r="AK36" s="41" t="s">
        <v>78</v>
      </c>
      <c r="AL36" s="28"/>
      <c r="AM36" s="39" t="n">
        <v>1</v>
      </c>
      <c r="AN36" s="47" t="n">
        <v>800</v>
      </c>
      <c r="AO36" s="44"/>
      <c r="AS36" s="24"/>
      <c r="AT36" s="42"/>
      <c r="AU36" s="43"/>
      <c r="AV36" s="41" t="s">
        <v>78</v>
      </c>
      <c r="AW36" s="28"/>
      <c r="AX36" s="39" t="n">
        <v>1</v>
      </c>
      <c r="AY36" s="47" t="n">
        <v>800</v>
      </c>
      <c r="AZ36" s="44"/>
      <c r="BD36" s="24"/>
      <c r="BE36" s="42"/>
      <c r="BF36" s="43"/>
      <c r="BG36" s="41" t="s">
        <v>78</v>
      </c>
      <c r="BH36" s="28"/>
      <c r="BI36" s="39" t="n">
        <v>1</v>
      </c>
      <c r="BJ36" s="47" t="n">
        <v>800</v>
      </c>
      <c r="BK36" s="44"/>
      <c r="BO36" s="24"/>
      <c r="BQ36" s="71"/>
      <c r="BR36" s="41" t="s">
        <v>78</v>
      </c>
      <c r="BS36" s="28"/>
      <c r="BT36" s="39" t="n">
        <v>1</v>
      </c>
      <c r="BU36" s="47" t="n">
        <v>800</v>
      </c>
      <c r="BV36" s="44"/>
      <c r="BZ36" s="24"/>
      <c r="CA36" s="42"/>
      <c r="CB36" s="43"/>
      <c r="CC36" s="41" t="s">
        <v>78</v>
      </c>
      <c r="CD36" s="28"/>
      <c r="CE36" s="39" t="n">
        <v>1</v>
      </c>
      <c r="CF36" s="47" t="n">
        <v>800</v>
      </c>
      <c r="CG36" s="44"/>
      <c r="CK36" s="24"/>
      <c r="CL36" s="42"/>
      <c r="CM36" s="43"/>
      <c r="CN36" s="41" t="s">
        <v>78</v>
      </c>
      <c r="CO36" s="28"/>
      <c r="CP36" s="39" t="n">
        <v>1</v>
      </c>
      <c r="CQ36" s="47" t="n">
        <v>800</v>
      </c>
      <c r="CR36" s="44"/>
      <c r="CV36" s="33" t="s">
        <v>65</v>
      </c>
      <c r="CW36" s="34" t="n">
        <f aca="false">IF(AI59=0%,0%,AJ67/SUM(AJ60:AJ67))</f>
        <v>0</v>
      </c>
      <c r="CX36" s="33" t="str">
        <f aca="false">AL66</f>
        <v>secchio</v>
      </c>
      <c r="CY36" s="35" t="n">
        <f aca="false">AM66</f>
        <v>0</v>
      </c>
      <c r="CZ36" s="33" t="str">
        <f aca="false">AN64</f>
        <v>tubi</v>
      </c>
      <c r="DA36" s="35" t="n">
        <f aca="false">AO64</f>
        <v>0</v>
      </c>
      <c r="DB36" s="35"/>
      <c r="DC36" s="35"/>
      <c r="DD36" s="35" t="s">
        <v>56</v>
      </c>
      <c r="DE36" s="35" t="n">
        <f aca="false">AO2</f>
        <v>0</v>
      </c>
      <c r="DF36" s="37" t="n">
        <f aca="false">SUM(CW30:CW36)</f>
        <v>1</v>
      </c>
    </row>
    <row r="37" customFormat="false" ht="15" hidden="false" customHeight="false" outlineLevel="0" collapsed="false">
      <c r="A37" s="24"/>
      <c r="B37" s="42"/>
      <c r="C37" s="43"/>
      <c r="D37" s="41" t="s">
        <v>79</v>
      </c>
      <c r="E37" s="28"/>
      <c r="F37" s="39" t="n">
        <v>1</v>
      </c>
      <c r="G37" s="47" t="n">
        <v>170</v>
      </c>
      <c r="H37" s="44"/>
      <c r="L37" s="24"/>
      <c r="M37" s="42"/>
      <c r="N37" s="43"/>
      <c r="O37" s="41" t="s">
        <v>79</v>
      </c>
      <c r="P37" s="28"/>
      <c r="Q37" s="39" t="n">
        <v>1</v>
      </c>
      <c r="R37" s="47" t="n">
        <v>170</v>
      </c>
      <c r="S37" s="44"/>
      <c r="T37" s="4"/>
      <c r="W37" s="24"/>
      <c r="Y37" s="43"/>
      <c r="Z37" s="41" t="s">
        <v>79</v>
      </c>
      <c r="AA37" s="28"/>
      <c r="AB37" s="39" t="n">
        <v>1</v>
      </c>
      <c r="AC37" s="47" t="n">
        <v>170</v>
      </c>
      <c r="AD37" s="44"/>
      <c r="AH37" s="24"/>
      <c r="AI37" s="42"/>
      <c r="AJ37" s="43"/>
      <c r="AK37" s="41" t="s">
        <v>79</v>
      </c>
      <c r="AL37" s="28"/>
      <c r="AM37" s="39" t="n">
        <v>1</v>
      </c>
      <c r="AN37" s="47" t="n">
        <v>170</v>
      </c>
      <c r="AO37" s="44"/>
      <c r="AS37" s="24"/>
      <c r="AT37" s="42"/>
      <c r="AU37" s="43"/>
      <c r="AV37" s="41" t="s">
        <v>79</v>
      </c>
      <c r="AW37" s="28"/>
      <c r="AX37" s="39" t="n">
        <v>1</v>
      </c>
      <c r="AY37" s="47" t="n">
        <v>170</v>
      </c>
      <c r="AZ37" s="44"/>
      <c r="BD37" s="24"/>
      <c r="BE37" s="42"/>
      <c r="BF37" s="43"/>
      <c r="BG37" s="41" t="s">
        <v>79</v>
      </c>
      <c r="BH37" s="28"/>
      <c r="BI37" s="39" t="n">
        <v>1</v>
      </c>
      <c r="BJ37" s="47" t="n">
        <v>170</v>
      </c>
      <c r="BK37" s="44"/>
      <c r="BO37" s="24"/>
      <c r="BP37" s="45" t="n">
        <v>0.1</v>
      </c>
      <c r="BQ37" s="43"/>
      <c r="BR37" s="41" t="s">
        <v>79</v>
      </c>
      <c r="BS37" s="28"/>
      <c r="BT37" s="39" t="n">
        <v>1</v>
      </c>
      <c r="BU37" s="47" t="n">
        <v>170</v>
      </c>
      <c r="BV37" s="44"/>
      <c r="BZ37" s="24"/>
      <c r="CA37" s="42"/>
      <c r="CB37" s="43"/>
      <c r="CC37" s="41" t="s">
        <v>79</v>
      </c>
      <c r="CD37" s="28"/>
      <c r="CE37" s="39" t="n">
        <v>1</v>
      </c>
      <c r="CF37" s="47" t="n">
        <v>170</v>
      </c>
      <c r="CG37" s="44"/>
      <c r="CK37" s="24"/>
      <c r="CL37" s="42"/>
      <c r="CM37" s="43"/>
      <c r="CN37" s="41" t="s">
        <v>79</v>
      </c>
      <c r="CO37" s="28"/>
      <c r="CP37" s="39" t="n">
        <v>1</v>
      </c>
      <c r="CQ37" s="47" t="n">
        <v>170</v>
      </c>
      <c r="CR37" s="44"/>
      <c r="CV37" s="10" t="str">
        <f aca="false">AS1</f>
        <v>SITO O6</v>
      </c>
      <c r="CW37" s="10"/>
      <c r="CX37" s="10"/>
      <c r="CY37" s="10"/>
      <c r="CZ37" s="10"/>
      <c r="DA37" s="10"/>
      <c r="DB37" s="10"/>
      <c r="DC37" s="10"/>
      <c r="DD37" s="10"/>
      <c r="DE37" s="10"/>
    </row>
    <row r="38" customFormat="false" ht="14.4" hidden="false" customHeight="false" outlineLevel="0" collapsed="false">
      <c r="A38" s="24"/>
      <c r="B38" s="42"/>
      <c r="C38" s="43"/>
      <c r="D38" s="41" t="s">
        <v>80</v>
      </c>
      <c r="E38" s="28"/>
      <c r="F38" s="39" t="n">
        <v>1</v>
      </c>
      <c r="G38" s="47" t="n">
        <v>550</v>
      </c>
      <c r="H38" s="44"/>
      <c r="L38" s="24"/>
      <c r="M38" s="42"/>
      <c r="N38" s="43"/>
      <c r="O38" s="41" t="s">
        <v>80</v>
      </c>
      <c r="P38" s="28"/>
      <c r="Q38" s="39" t="n">
        <v>1</v>
      </c>
      <c r="R38" s="47" t="n">
        <v>550</v>
      </c>
      <c r="S38" s="44"/>
      <c r="T38" s="4"/>
      <c r="W38" s="24"/>
      <c r="Y38" s="43"/>
      <c r="Z38" s="41" t="s">
        <v>80</v>
      </c>
      <c r="AA38" s="28"/>
      <c r="AB38" s="39" t="n">
        <v>1</v>
      </c>
      <c r="AC38" s="47" t="n">
        <v>550</v>
      </c>
      <c r="AD38" s="44"/>
      <c r="AH38" s="24"/>
      <c r="AI38" s="42"/>
      <c r="AJ38" s="43"/>
      <c r="AK38" s="41" t="s">
        <v>80</v>
      </c>
      <c r="AL38" s="28"/>
      <c r="AM38" s="39" t="n">
        <v>1</v>
      </c>
      <c r="AN38" s="47" t="n">
        <v>550</v>
      </c>
      <c r="AO38" s="44"/>
      <c r="AS38" s="24"/>
      <c r="AT38" s="42"/>
      <c r="AU38" s="43"/>
      <c r="AV38" s="41" t="s">
        <v>80</v>
      </c>
      <c r="AW38" s="28"/>
      <c r="AX38" s="39" t="n">
        <v>1</v>
      </c>
      <c r="AY38" s="47" t="n">
        <v>550</v>
      </c>
      <c r="AZ38" s="44"/>
      <c r="BD38" s="24"/>
      <c r="BE38" s="42"/>
      <c r="BF38" s="43"/>
      <c r="BG38" s="41" t="s">
        <v>80</v>
      </c>
      <c r="BH38" s="28"/>
      <c r="BI38" s="39" t="n">
        <v>1</v>
      </c>
      <c r="BJ38" s="47" t="n">
        <v>550</v>
      </c>
      <c r="BK38" s="44"/>
      <c r="BO38" s="24"/>
      <c r="BP38" s="25" t="n">
        <v>0.8</v>
      </c>
      <c r="BQ38" s="43"/>
      <c r="BR38" s="41" t="s">
        <v>80</v>
      </c>
      <c r="BS38" s="28"/>
      <c r="BT38" s="39" t="n">
        <v>1</v>
      </c>
      <c r="BU38" s="47" t="n">
        <v>550</v>
      </c>
      <c r="BV38" s="44"/>
      <c r="BZ38" s="24"/>
      <c r="CA38" s="42"/>
      <c r="CB38" s="43"/>
      <c r="CC38" s="41" t="s">
        <v>80</v>
      </c>
      <c r="CD38" s="28"/>
      <c r="CE38" s="39" t="n">
        <v>1</v>
      </c>
      <c r="CF38" s="47" t="n">
        <v>550</v>
      </c>
      <c r="CG38" s="44"/>
      <c r="CK38" s="24"/>
      <c r="CL38" s="42"/>
      <c r="CM38" s="43"/>
      <c r="CN38" s="41" t="s">
        <v>80</v>
      </c>
      <c r="CO38" s="28"/>
      <c r="CP38" s="39" t="n">
        <v>1</v>
      </c>
      <c r="CQ38" s="47" t="n">
        <v>550</v>
      </c>
      <c r="CR38" s="44"/>
      <c r="CV38" s="11" t="s">
        <v>31</v>
      </c>
      <c r="CW38" s="11"/>
      <c r="CX38" s="11" t="s">
        <v>32</v>
      </c>
      <c r="CY38" s="11"/>
      <c r="CZ38" s="11"/>
      <c r="DA38" s="11"/>
      <c r="DB38" s="11"/>
      <c r="DC38" s="11"/>
      <c r="DD38" s="11" t="s">
        <v>33</v>
      </c>
      <c r="DE38" s="11"/>
    </row>
    <row r="39" customFormat="false" ht="14.4" hidden="false" customHeight="true" outlineLevel="0" collapsed="false">
      <c r="A39" s="24" t="s">
        <v>81</v>
      </c>
      <c r="B39" s="25"/>
      <c r="C39" s="26"/>
      <c r="D39" s="28" t="s">
        <v>14</v>
      </c>
      <c r="E39" s="28"/>
      <c r="F39" s="52" t="n">
        <f aca="false">INFO!$B$17/SUM(INFO!$B$17:$B$21)</f>
        <v>0.101580928968505</v>
      </c>
      <c r="G39" s="47" t="n">
        <v>900</v>
      </c>
      <c r="H39" s="44"/>
      <c r="L39" s="24" t="s">
        <v>81</v>
      </c>
      <c r="M39" s="25"/>
      <c r="N39" s="26"/>
      <c r="O39" s="28" t="s">
        <v>14</v>
      </c>
      <c r="P39" s="28"/>
      <c r="Q39" s="52" t="n">
        <f aca="false">INFO!$B$17/SUM(INFO!$B$17:$B$21)</f>
        <v>0.101580928968505</v>
      </c>
      <c r="R39" s="47" t="n">
        <v>900</v>
      </c>
      <c r="S39" s="44"/>
      <c r="T39" s="4"/>
      <c r="W39" s="24" t="s">
        <v>81</v>
      </c>
      <c r="Y39" s="26"/>
      <c r="Z39" s="28" t="s">
        <v>14</v>
      </c>
      <c r="AA39" s="28"/>
      <c r="AB39" s="52" t="n">
        <f aca="false">INFO!$B$17/SUM(INFO!$B$17:$B$21)</f>
        <v>0.101580928968505</v>
      </c>
      <c r="AC39" s="47" t="n">
        <v>900</v>
      </c>
      <c r="AD39" s="44"/>
      <c r="AH39" s="24" t="s">
        <v>81</v>
      </c>
      <c r="AI39" s="25"/>
      <c r="AJ39" s="26"/>
      <c r="AK39" s="28" t="s">
        <v>14</v>
      </c>
      <c r="AL39" s="28"/>
      <c r="AM39" s="52" t="n">
        <f aca="false">INFO!$B$17/SUM(INFO!$B$17:$B$21)</f>
        <v>0.101580928968505</v>
      </c>
      <c r="AN39" s="47" t="n">
        <v>900</v>
      </c>
      <c r="AO39" s="44"/>
      <c r="AS39" s="24" t="s">
        <v>81</v>
      </c>
      <c r="AT39" s="25"/>
      <c r="AU39" s="26"/>
      <c r="AV39" s="28" t="s">
        <v>14</v>
      </c>
      <c r="AW39" s="28"/>
      <c r="AX39" s="52" t="n">
        <f aca="false">INFO!$B$17/SUM(INFO!$B$17:$B$21)</f>
        <v>0.101580928968505</v>
      </c>
      <c r="AY39" s="47" t="n">
        <v>900</v>
      </c>
      <c r="AZ39" s="44"/>
      <c r="BD39" s="24" t="s">
        <v>81</v>
      </c>
      <c r="BE39" s="25"/>
      <c r="BF39" s="26"/>
      <c r="BG39" s="28" t="s">
        <v>14</v>
      </c>
      <c r="BH39" s="28"/>
      <c r="BI39" s="52" t="n">
        <f aca="false">INFO!$B$17/SUM(INFO!$B$17:$B$21)</f>
        <v>0.101580928968505</v>
      </c>
      <c r="BJ39" s="47" t="n">
        <v>900</v>
      </c>
      <c r="BK39" s="44"/>
      <c r="BO39" s="24" t="s">
        <v>81</v>
      </c>
      <c r="BP39" s="25"/>
      <c r="BQ39" s="26"/>
      <c r="BR39" s="28" t="s">
        <v>14</v>
      </c>
      <c r="BS39" s="28"/>
      <c r="BT39" s="52" t="n">
        <f aca="false">INFO!$B$17/SUM(INFO!$B$17:$B$21)</f>
        <v>0.101580928968505</v>
      </c>
      <c r="BU39" s="47" t="n">
        <v>900</v>
      </c>
      <c r="BV39" s="44"/>
      <c r="BZ39" s="24" t="s">
        <v>81</v>
      </c>
      <c r="CA39" s="25"/>
      <c r="CB39" s="26"/>
      <c r="CC39" s="28" t="s">
        <v>14</v>
      </c>
      <c r="CD39" s="28"/>
      <c r="CE39" s="52" t="n">
        <f aca="false">INFO!$B$17/SUM(INFO!$B$17:$B$21)</f>
        <v>0.101580928968505</v>
      </c>
      <c r="CF39" s="47" t="n">
        <v>900</v>
      </c>
      <c r="CG39" s="44"/>
      <c r="CK39" s="24" t="s">
        <v>81</v>
      </c>
      <c r="CL39" s="25"/>
      <c r="CM39" s="26"/>
      <c r="CN39" s="28" t="s">
        <v>14</v>
      </c>
      <c r="CO39" s="28"/>
      <c r="CP39" s="52" t="n">
        <f aca="false">INFO!$B$17/SUM(INFO!$B$17:$B$21)</f>
        <v>0.101580928968505</v>
      </c>
      <c r="CQ39" s="47" t="n">
        <v>900</v>
      </c>
      <c r="CR39" s="44"/>
      <c r="CV39" s="12" t="s">
        <v>14</v>
      </c>
      <c r="CW39" s="13" t="n">
        <f aca="false">IF(AT59=0%,0%,AU60/SUM(AU60:AU67))</f>
        <v>0</v>
      </c>
      <c r="CX39" s="12" t="str">
        <f aca="false">AW60</f>
        <v>lavatrice</v>
      </c>
      <c r="CY39" s="14" t="n">
        <f aca="false">AX60</f>
        <v>0</v>
      </c>
      <c r="CZ39" s="12" t="str">
        <f aca="false">AW67</f>
        <v>sedie</v>
      </c>
      <c r="DA39" s="14" t="n">
        <f aca="false">AX67</f>
        <v>0</v>
      </c>
      <c r="DB39" s="12" t="str">
        <f aca="false">AY65</f>
        <v>guaina</v>
      </c>
      <c r="DC39" s="14" t="n">
        <f aca="false">AZ65</f>
        <v>0</v>
      </c>
      <c r="DD39" s="14" t="s">
        <v>41</v>
      </c>
      <c r="DE39" s="38" t="n">
        <f aca="false">AU3</f>
        <v>0</v>
      </c>
    </row>
    <row r="40" customFormat="false" ht="14.4" hidden="false" customHeight="false" outlineLevel="0" collapsed="false">
      <c r="A40" s="24"/>
      <c r="B40" s="25"/>
      <c r="C40" s="26"/>
      <c r="D40" s="28" t="s">
        <v>49</v>
      </c>
      <c r="E40" s="28"/>
      <c r="F40" s="52" t="n">
        <f aca="false">INFO!$B$18/SUM(INFO!$B$17:$B$21)</f>
        <v>0.314328729462591</v>
      </c>
      <c r="G40" s="47" t="n">
        <v>2600</v>
      </c>
      <c r="H40" s="44"/>
      <c r="L40" s="24"/>
      <c r="M40" s="25"/>
      <c r="N40" s="26"/>
      <c r="O40" s="28" t="s">
        <v>49</v>
      </c>
      <c r="P40" s="28"/>
      <c r="Q40" s="52" t="n">
        <f aca="false">INFO!$B$18/SUM(INFO!$B$17:$B$21)</f>
        <v>0.314328729462591</v>
      </c>
      <c r="R40" s="47" t="n">
        <v>2600</v>
      </c>
      <c r="S40" s="44"/>
      <c r="T40" s="4"/>
      <c r="W40" s="24"/>
      <c r="Y40" s="26"/>
      <c r="Z40" s="28" t="s">
        <v>49</v>
      </c>
      <c r="AA40" s="28"/>
      <c r="AB40" s="52" t="n">
        <f aca="false">INFO!$B$18/SUM(INFO!$B$17:$B$21)</f>
        <v>0.314328729462591</v>
      </c>
      <c r="AC40" s="47" t="n">
        <v>2600</v>
      </c>
      <c r="AD40" s="44"/>
      <c r="AH40" s="24"/>
      <c r="AI40" s="25"/>
      <c r="AJ40" s="26"/>
      <c r="AK40" s="28" t="s">
        <v>49</v>
      </c>
      <c r="AL40" s="28"/>
      <c r="AM40" s="52" t="n">
        <f aca="false">INFO!$B$18/SUM(INFO!$B$17:$B$21)</f>
        <v>0.314328729462591</v>
      </c>
      <c r="AN40" s="47" t="n">
        <v>2600</v>
      </c>
      <c r="AO40" s="44"/>
      <c r="AS40" s="24"/>
      <c r="AT40" s="25"/>
      <c r="AU40" s="26"/>
      <c r="AV40" s="28" t="s">
        <v>49</v>
      </c>
      <c r="AW40" s="28"/>
      <c r="AX40" s="52" t="n">
        <f aca="false">INFO!$B$18/SUM(INFO!$B$17:$B$21)</f>
        <v>0.314328729462591</v>
      </c>
      <c r="AY40" s="47" t="n">
        <v>2600</v>
      </c>
      <c r="AZ40" s="44"/>
      <c r="BD40" s="24"/>
      <c r="BE40" s="25"/>
      <c r="BF40" s="26"/>
      <c r="BG40" s="28" t="s">
        <v>49</v>
      </c>
      <c r="BH40" s="28"/>
      <c r="BI40" s="52" t="n">
        <f aca="false">INFO!$B$18/SUM(INFO!$B$17:$B$21)</f>
        <v>0.314328729462591</v>
      </c>
      <c r="BJ40" s="47" t="n">
        <v>2600</v>
      </c>
      <c r="BK40" s="44"/>
      <c r="BO40" s="24"/>
      <c r="BP40" s="25"/>
      <c r="BQ40" s="26"/>
      <c r="BR40" s="28" t="s">
        <v>49</v>
      </c>
      <c r="BS40" s="28"/>
      <c r="BT40" s="52" t="n">
        <f aca="false">INFO!$B$18/SUM(INFO!$B$17:$B$21)</f>
        <v>0.314328729462591</v>
      </c>
      <c r="BU40" s="47" t="n">
        <v>2600</v>
      </c>
      <c r="BV40" s="44"/>
      <c r="BZ40" s="24"/>
      <c r="CA40" s="25"/>
      <c r="CB40" s="26"/>
      <c r="CC40" s="28" t="s">
        <v>49</v>
      </c>
      <c r="CD40" s="28"/>
      <c r="CE40" s="52" t="n">
        <f aca="false">INFO!$B$18/SUM(INFO!$B$17:$B$21)</f>
        <v>0.314328729462591</v>
      </c>
      <c r="CF40" s="47" t="n">
        <v>2600</v>
      </c>
      <c r="CG40" s="44"/>
      <c r="CK40" s="24"/>
      <c r="CL40" s="25"/>
      <c r="CM40" s="26"/>
      <c r="CN40" s="28" t="s">
        <v>49</v>
      </c>
      <c r="CO40" s="28"/>
      <c r="CP40" s="52" t="n">
        <f aca="false">INFO!$B$18/SUM(INFO!$B$17:$B$21)</f>
        <v>0.314328729462591</v>
      </c>
      <c r="CQ40" s="47" t="n">
        <v>2600</v>
      </c>
      <c r="CR40" s="44"/>
      <c r="CV40" s="17" t="s">
        <v>49</v>
      </c>
      <c r="CW40" s="18" t="n">
        <f aca="false">IF(AT59=0%,0%,AU61/SUM(AU60:AU67))</f>
        <v>0</v>
      </c>
      <c r="CX40" s="17" t="str">
        <f aca="false">AW61</f>
        <v>frigorifero</v>
      </c>
      <c r="CY40" s="19" t="n">
        <f aca="false">AX61</f>
        <v>0</v>
      </c>
      <c r="CZ40" s="17" t="str">
        <f aca="false">AW68</f>
        <v>materasso</v>
      </c>
      <c r="DA40" s="19" t="n">
        <f aca="false">AX68</f>
        <v>0</v>
      </c>
      <c r="DB40" s="17" t="str">
        <f aca="false">AY66</f>
        <v>lamiere</v>
      </c>
      <c r="DC40" s="19" t="n">
        <f aca="false">AZ66</f>
        <v>0</v>
      </c>
      <c r="DD40" s="19" t="str">
        <f aca="false">AV2</f>
        <v>altezza cumulo</v>
      </c>
      <c r="DE40" s="19" t="n">
        <f aca="false">AW2</f>
        <v>25</v>
      </c>
    </row>
    <row r="41" customFormat="false" ht="14.4" hidden="false" customHeight="false" outlineLevel="0" collapsed="false">
      <c r="A41" s="24"/>
      <c r="B41" s="25"/>
      <c r="C41" s="26"/>
      <c r="D41" s="28" t="s">
        <v>13</v>
      </c>
      <c r="E41" s="28"/>
      <c r="F41" s="52" t="n">
        <f aca="false">INFO!$B$19/SUM(INFO!$B$17:$B$21)*0.2</f>
        <v>0.00439973913823492</v>
      </c>
      <c r="G41" s="47" t="n">
        <v>2700</v>
      </c>
      <c r="H41" s="44"/>
      <c r="L41" s="24"/>
      <c r="M41" s="25"/>
      <c r="N41" s="26"/>
      <c r="O41" s="28" t="s">
        <v>13</v>
      </c>
      <c r="P41" s="28"/>
      <c r="Q41" s="52" t="n">
        <f aca="false">INFO!$B$19/SUM(INFO!$B$17:$B$21)*0.2</f>
        <v>0.00439973913823492</v>
      </c>
      <c r="R41" s="47" t="n">
        <v>2700</v>
      </c>
      <c r="S41" s="44"/>
      <c r="T41" s="4"/>
      <c r="W41" s="24"/>
      <c r="Y41" s="26"/>
      <c r="Z41" s="28" t="s">
        <v>13</v>
      </c>
      <c r="AA41" s="28"/>
      <c r="AB41" s="52" t="n">
        <f aca="false">INFO!$B$19/SUM(INFO!$B$17:$B$21)*0.2</f>
        <v>0.00439973913823492</v>
      </c>
      <c r="AC41" s="47" t="n">
        <v>2700</v>
      </c>
      <c r="AD41" s="44"/>
      <c r="AH41" s="24"/>
      <c r="AI41" s="25"/>
      <c r="AJ41" s="26"/>
      <c r="AK41" s="28" t="s">
        <v>13</v>
      </c>
      <c r="AL41" s="28"/>
      <c r="AM41" s="52" t="n">
        <f aca="false">INFO!$B$19/SUM(INFO!$B$17:$B$21)*0.2</f>
        <v>0.00439973913823492</v>
      </c>
      <c r="AN41" s="47" t="n">
        <v>2700</v>
      </c>
      <c r="AO41" s="44"/>
      <c r="AS41" s="24"/>
      <c r="AT41" s="25"/>
      <c r="AU41" s="26"/>
      <c r="AV41" s="28" t="s">
        <v>13</v>
      </c>
      <c r="AW41" s="28"/>
      <c r="AX41" s="52" t="n">
        <f aca="false">INFO!$B$19/SUM(INFO!$B$17:$B$21)*0.2</f>
        <v>0.00439973913823492</v>
      </c>
      <c r="AY41" s="47" t="n">
        <v>2700</v>
      </c>
      <c r="AZ41" s="44"/>
      <c r="BD41" s="24"/>
      <c r="BE41" s="25"/>
      <c r="BF41" s="26"/>
      <c r="BG41" s="28" t="s">
        <v>13</v>
      </c>
      <c r="BH41" s="28"/>
      <c r="BI41" s="52" t="n">
        <f aca="false">INFO!$B$19/SUM(INFO!$B$17:$B$21)*0.2</f>
        <v>0.00439973913823492</v>
      </c>
      <c r="BJ41" s="47" t="n">
        <v>2700</v>
      </c>
      <c r="BK41" s="44"/>
      <c r="BO41" s="24"/>
      <c r="BP41" s="25"/>
      <c r="BQ41" s="26"/>
      <c r="BR41" s="28" t="s">
        <v>13</v>
      </c>
      <c r="BS41" s="28"/>
      <c r="BT41" s="52" t="n">
        <f aca="false">INFO!$B$19/SUM(INFO!$B$17:$B$21)*0.2</f>
        <v>0.00439973913823492</v>
      </c>
      <c r="BU41" s="47" t="n">
        <v>2700</v>
      </c>
      <c r="BV41" s="44"/>
      <c r="BZ41" s="24"/>
      <c r="CA41" s="25"/>
      <c r="CB41" s="26"/>
      <c r="CC41" s="28" t="s">
        <v>13</v>
      </c>
      <c r="CD41" s="28"/>
      <c r="CE41" s="52" t="n">
        <f aca="false">INFO!$B$19/SUM(INFO!$B$17:$B$21)*0.2</f>
        <v>0.00439973913823492</v>
      </c>
      <c r="CF41" s="47" t="n">
        <v>2700</v>
      </c>
      <c r="CG41" s="44"/>
      <c r="CK41" s="24"/>
      <c r="CL41" s="25"/>
      <c r="CM41" s="26"/>
      <c r="CN41" s="28" t="s">
        <v>13</v>
      </c>
      <c r="CO41" s="28"/>
      <c r="CP41" s="52" t="n">
        <f aca="false">INFO!$B$19/SUM(INFO!$B$17:$B$21)*0.2</f>
        <v>0.00439973913823492</v>
      </c>
      <c r="CQ41" s="47" t="n">
        <v>2700</v>
      </c>
      <c r="CR41" s="44"/>
      <c r="CV41" s="17" t="s">
        <v>57</v>
      </c>
      <c r="CW41" s="18" t="n">
        <f aca="false">IF(AT59=0%,0%,(AU62+AU63)/SUM(AU60:AU67))</f>
        <v>0</v>
      </c>
      <c r="CX41" s="17" t="str">
        <f aca="false">AW62</f>
        <v>forno</v>
      </c>
      <c r="CY41" s="19" t="n">
        <f aca="false">AX62</f>
        <v>0</v>
      </c>
      <c r="CZ41" s="17" t="str">
        <f aca="false">AY60</f>
        <v>brandina</v>
      </c>
      <c r="DA41" s="19" t="n">
        <f aca="false">AZ60</f>
        <v>0</v>
      </c>
      <c r="DB41" s="17" t="str">
        <f aca="false">AY67</f>
        <v>buste</v>
      </c>
      <c r="DC41" s="19" t="n">
        <f aca="false">AZ67</f>
        <v>0</v>
      </c>
      <c r="DD41" s="19" t="str">
        <f aca="false">AV3</f>
        <v>combustione</v>
      </c>
      <c r="DE41" s="19" t="str">
        <f aca="false">AW3</f>
        <v>no</v>
      </c>
    </row>
    <row r="42" customFormat="false" ht="14.4" hidden="false" customHeight="false" outlineLevel="0" collapsed="false">
      <c r="A42" s="24"/>
      <c r="B42" s="25"/>
      <c r="C42" s="26"/>
      <c r="D42" s="28" t="s">
        <v>12</v>
      </c>
      <c r="E42" s="28"/>
      <c r="F42" s="52" t="n">
        <f aca="false">INFO!$B$19/SUM(INFO!$B$17:$B$21)*0.8</f>
        <v>0.0175989565529397</v>
      </c>
      <c r="G42" s="47" t="n">
        <v>7500</v>
      </c>
      <c r="H42" s="44"/>
      <c r="L42" s="24"/>
      <c r="M42" s="25"/>
      <c r="N42" s="26"/>
      <c r="O42" s="28" t="s">
        <v>12</v>
      </c>
      <c r="P42" s="28"/>
      <c r="Q42" s="52" t="n">
        <f aca="false">INFO!$B$19/SUM(INFO!$B$17:$B$21)*0.8</f>
        <v>0.0175989565529397</v>
      </c>
      <c r="R42" s="47" t="n">
        <v>7500</v>
      </c>
      <c r="S42" s="44"/>
      <c r="T42" s="4"/>
      <c r="W42" s="24"/>
      <c r="Y42" s="26"/>
      <c r="Z42" s="28" t="s">
        <v>12</v>
      </c>
      <c r="AA42" s="28"/>
      <c r="AB42" s="52" t="n">
        <f aca="false">INFO!$B$19/SUM(INFO!$B$17:$B$21)*0.8</f>
        <v>0.0175989565529397</v>
      </c>
      <c r="AC42" s="47" t="n">
        <v>7500</v>
      </c>
      <c r="AD42" s="44"/>
      <c r="AH42" s="24"/>
      <c r="AI42" s="25"/>
      <c r="AJ42" s="26"/>
      <c r="AK42" s="28" t="s">
        <v>12</v>
      </c>
      <c r="AL42" s="28"/>
      <c r="AM42" s="52" t="n">
        <f aca="false">INFO!$B$19/SUM(INFO!$B$17:$B$21)*0.8</f>
        <v>0.0175989565529397</v>
      </c>
      <c r="AN42" s="47" t="n">
        <v>7500</v>
      </c>
      <c r="AO42" s="44"/>
      <c r="AS42" s="24"/>
      <c r="AT42" s="25"/>
      <c r="AU42" s="26"/>
      <c r="AV42" s="28" t="s">
        <v>12</v>
      </c>
      <c r="AW42" s="28"/>
      <c r="AX42" s="52" t="n">
        <f aca="false">INFO!$B$19/SUM(INFO!$B$17:$B$21)*0.8</f>
        <v>0.0175989565529397</v>
      </c>
      <c r="AY42" s="47" t="n">
        <v>7500</v>
      </c>
      <c r="AZ42" s="44"/>
      <c r="BD42" s="24"/>
      <c r="BE42" s="25"/>
      <c r="BF42" s="26"/>
      <c r="BG42" s="28" t="s">
        <v>12</v>
      </c>
      <c r="BH42" s="28"/>
      <c r="BI42" s="52" t="n">
        <f aca="false">INFO!$B$19/SUM(INFO!$B$17:$B$21)*0.8</f>
        <v>0.0175989565529397</v>
      </c>
      <c r="BJ42" s="47" t="n">
        <v>7500</v>
      </c>
      <c r="BK42" s="44"/>
      <c r="BO42" s="24"/>
      <c r="BP42" s="25"/>
      <c r="BQ42" s="26"/>
      <c r="BR42" s="28" t="s">
        <v>12</v>
      </c>
      <c r="BS42" s="28"/>
      <c r="BT42" s="52" t="n">
        <f aca="false">INFO!$B$19/SUM(INFO!$B$17:$B$21)*0.8</f>
        <v>0.0175989565529397</v>
      </c>
      <c r="BU42" s="47" t="n">
        <v>7500</v>
      </c>
      <c r="BV42" s="44"/>
      <c r="BZ42" s="24"/>
      <c r="CA42" s="25"/>
      <c r="CB42" s="26"/>
      <c r="CC42" s="28" t="s">
        <v>12</v>
      </c>
      <c r="CD42" s="28"/>
      <c r="CE42" s="52" t="n">
        <f aca="false">INFO!$B$19/SUM(INFO!$B$17:$B$21)*0.8</f>
        <v>0.0175989565529397</v>
      </c>
      <c r="CF42" s="47" t="n">
        <v>7500</v>
      </c>
      <c r="CG42" s="44"/>
      <c r="CK42" s="24"/>
      <c r="CL42" s="25"/>
      <c r="CM42" s="26"/>
      <c r="CN42" s="28" t="s">
        <v>12</v>
      </c>
      <c r="CO42" s="28"/>
      <c r="CP42" s="52" t="n">
        <f aca="false">INFO!$B$19/SUM(INFO!$B$17:$B$21)*0.8</f>
        <v>0.0175989565529397</v>
      </c>
      <c r="CQ42" s="47" t="n">
        <v>7500</v>
      </c>
      <c r="CR42" s="44"/>
      <c r="CV42" s="17" t="s">
        <v>60</v>
      </c>
      <c r="CW42" s="37" t="n">
        <f aca="false">IF(AT59=0%,0%,AU64/SUM(AU60:AU67))</f>
        <v>0</v>
      </c>
      <c r="CX42" s="17" t="str">
        <f aca="false">AW63</f>
        <v>televisore</v>
      </c>
      <c r="CY42" s="19" t="n">
        <f aca="false">AX63</f>
        <v>0</v>
      </c>
      <c r="CZ42" s="17" t="str">
        <f aca="false">AY61</f>
        <v>Scatoloni</v>
      </c>
      <c r="DA42" s="19" t="n">
        <f aca="false">AZ61</f>
        <v>0</v>
      </c>
      <c r="DB42" s="19"/>
      <c r="DC42" s="19"/>
      <c r="DD42" s="19" t="str">
        <f aca="false">AV4</f>
        <v>bonifica</v>
      </c>
      <c r="DE42" s="19" t="str">
        <f aca="false">AW4</f>
        <v>no</v>
      </c>
    </row>
    <row r="43" customFormat="false" ht="14.4" hidden="false" customHeight="false" outlineLevel="0" collapsed="false">
      <c r="A43" s="24"/>
      <c r="B43" s="25"/>
      <c r="C43" s="26"/>
      <c r="D43" s="28" t="s">
        <v>60</v>
      </c>
      <c r="E43" s="28"/>
      <c r="F43" s="52" t="n">
        <f aca="false">INFO!$B$20/SUM(INFO!$B$17:$B$21)</f>
        <v>0.0226205455308028</v>
      </c>
      <c r="G43" s="47" t="n">
        <v>1000</v>
      </c>
      <c r="H43" s="44"/>
      <c r="L43" s="24"/>
      <c r="M43" s="25"/>
      <c r="N43" s="26"/>
      <c r="O43" s="28" t="s">
        <v>60</v>
      </c>
      <c r="P43" s="28"/>
      <c r="Q43" s="52" t="n">
        <f aca="false">INFO!$B$20/SUM(INFO!$B$17:$B$21)</f>
        <v>0.0226205455308028</v>
      </c>
      <c r="R43" s="47" t="n">
        <v>1000</v>
      </c>
      <c r="S43" s="44"/>
      <c r="T43" s="4"/>
      <c r="W43" s="24"/>
      <c r="Y43" s="26"/>
      <c r="Z43" s="28" t="s">
        <v>60</v>
      </c>
      <c r="AA43" s="28"/>
      <c r="AB43" s="52" t="n">
        <f aca="false">INFO!$B$20/SUM(INFO!$B$17:$B$21)</f>
        <v>0.0226205455308028</v>
      </c>
      <c r="AC43" s="47" t="n">
        <v>1000</v>
      </c>
      <c r="AD43" s="44"/>
      <c r="AH43" s="24"/>
      <c r="AI43" s="25"/>
      <c r="AJ43" s="26"/>
      <c r="AK43" s="28" t="s">
        <v>60</v>
      </c>
      <c r="AL43" s="28"/>
      <c r="AM43" s="52" t="n">
        <f aca="false">INFO!$B$20/SUM(INFO!$B$17:$B$21)</f>
        <v>0.0226205455308028</v>
      </c>
      <c r="AN43" s="47" t="n">
        <v>1000</v>
      </c>
      <c r="AO43" s="44"/>
      <c r="AS43" s="24"/>
      <c r="AT43" s="25"/>
      <c r="AU43" s="26"/>
      <c r="AV43" s="28" t="s">
        <v>60</v>
      </c>
      <c r="AW43" s="28"/>
      <c r="AX43" s="52" t="n">
        <f aca="false">INFO!$B$20/SUM(INFO!$B$17:$B$21)</f>
        <v>0.0226205455308028</v>
      </c>
      <c r="AY43" s="47" t="n">
        <v>1000</v>
      </c>
      <c r="AZ43" s="44"/>
      <c r="BD43" s="24"/>
      <c r="BE43" s="25"/>
      <c r="BF43" s="26"/>
      <c r="BG43" s="28" t="s">
        <v>60</v>
      </c>
      <c r="BH43" s="28"/>
      <c r="BI43" s="52" t="n">
        <f aca="false">INFO!$B$20/SUM(INFO!$B$17:$B$21)</f>
        <v>0.0226205455308028</v>
      </c>
      <c r="BJ43" s="47" t="n">
        <v>1000</v>
      </c>
      <c r="BK43" s="44"/>
      <c r="BO43" s="24"/>
      <c r="BP43" s="25"/>
      <c r="BQ43" s="26"/>
      <c r="BR43" s="28" t="s">
        <v>60</v>
      </c>
      <c r="BS43" s="28"/>
      <c r="BT43" s="52" t="n">
        <f aca="false">INFO!$B$20/SUM(INFO!$B$17:$B$21)</f>
        <v>0.0226205455308028</v>
      </c>
      <c r="BU43" s="47" t="n">
        <v>1000</v>
      </c>
      <c r="BV43" s="44"/>
      <c r="BZ43" s="24"/>
      <c r="CA43" s="25"/>
      <c r="CB43" s="26"/>
      <c r="CC43" s="28" t="s">
        <v>60</v>
      </c>
      <c r="CD43" s="28"/>
      <c r="CE43" s="52" t="n">
        <f aca="false">INFO!$B$20/SUM(INFO!$B$17:$B$21)</f>
        <v>0.0226205455308028</v>
      </c>
      <c r="CF43" s="47" t="n">
        <v>1000</v>
      </c>
      <c r="CG43" s="44"/>
      <c r="CK43" s="24"/>
      <c r="CL43" s="25"/>
      <c r="CM43" s="26"/>
      <c r="CN43" s="28" t="s">
        <v>60</v>
      </c>
      <c r="CO43" s="28"/>
      <c r="CP43" s="52" t="n">
        <f aca="false">INFO!$B$20/SUM(INFO!$B$17:$B$21)</f>
        <v>0.0226205455308028</v>
      </c>
      <c r="CQ43" s="47" t="n">
        <v>1000</v>
      </c>
      <c r="CR43" s="44"/>
      <c r="CV43" s="17" t="s">
        <v>61</v>
      </c>
      <c r="CW43" s="18" t="n">
        <f aca="false">IF(AT59=0%,0%,AU65/SUM(AU60:AU67))</f>
        <v>0</v>
      </c>
      <c r="CX43" s="17" t="str">
        <f aca="false">AW64</f>
        <v>scaldabagno</v>
      </c>
      <c r="CY43" s="19" t="n">
        <f aca="false">AX64</f>
        <v>0</v>
      </c>
      <c r="CZ43" s="17" t="str">
        <f aca="false">AY62</f>
        <v>divano</v>
      </c>
      <c r="DA43" s="19" t="n">
        <f aca="false">AZ62</f>
        <v>0</v>
      </c>
      <c r="DB43" s="19"/>
      <c r="DC43" s="19"/>
      <c r="DD43" s="19" t="str">
        <f aca="false">AX4</f>
        <v>substrato</v>
      </c>
      <c r="DE43" s="19" t="str">
        <f aca="false">AY4</f>
        <v>suolo</v>
      </c>
    </row>
    <row r="44" customFormat="false" ht="14.4" hidden="false" customHeight="false" outlineLevel="0" collapsed="false">
      <c r="A44" s="24"/>
      <c r="B44" s="25"/>
      <c r="C44" s="26"/>
      <c r="D44" s="28" t="s">
        <v>61</v>
      </c>
      <c r="E44" s="28"/>
      <c r="F44" s="52" t="n">
        <f aca="false">INFO!$B$21/SUM(INFO!$B$17:$B$21)</f>
        <v>0.539471100346927</v>
      </c>
      <c r="G44" s="47" t="n">
        <v>550</v>
      </c>
      <c r="H44" s="44"/>
      <c r="L44" s="24"/>
      <c r="M44" s="25"/>
      <c r="N44" s="26"/>
      <c r="O44" s="28" t="s">
        <v>61</v>
      </c>
      <c r="P44" s="28"/>
      <c r="Q44" s="52" t="n">
        <f aca="false">INFO!$B$21/SUM(INFO!$B$17:$B$21)</f>
        <v>0.539471100346927</v>
      </c>
      <c r="R44" s="47" t="n">
        <v>550</v>
      </c>
      <c r="S44" s="44"/>
      <c r="T44" s="4"/>
      <c r="W44" s="24"/>
      <c r="Y44" s="26"/>
      <c r="Z44" s="28" t="s">
        <v>61</v>
      </c>
      <c r="AA44" s="28"/>
      <c r="AB44" s="52" t="n">
        <f aca="false">INFO!$B$21/SUM(INFO!$B$17:$B$21)</f>
        <v>0.539471100346927</v>
      </c>
      <c r="AC44" s="47" t="n">
        <v>550</v>
      </c>
      <c r="AD44" s="44"/>
      <c r="AH44" s="24"/>
      <c r="AI44" s="25"/>
      <c r="AJ44" s="26"/>
      <c r="AK44" s="28" t="s">
        <v>61</v>
      </c>
      <c r="AL44" s="28"/>
      <c r="AM44" s="52" t="n">
        <f aca="false">INFO!$B$21/SUM(INFO!$B$17:$B$21)</f>
        <v>0.539471100346927</v>
      </c>
      <c r="AN44" s="47" t="n">
        <v>550</v>
      </c>
      <c r="AO44" s="44"/>
      <c r="AS44" s="24"/>
      <c r="AT44" s="25"/>
      <c r="AU44" s="26"/>
      <c r="AV44" s="28" t="s">
        <v>61</v>
      </c>
      <c r="AW44" s="28"/>
      <c r="AX44" s="52" t="n">
        <f aca="false">INFO!$B$21/SUM(INFO!$B$17:$B$21)</f>
        <v>0.539471100346927</v>
      </c>
      <c r="AY44" s="47" t="n">
        <v>550</v>
      </c>
      <c r="AZ44" s="44"/>
      <c r="BD44" s="24"/>
      <c r="BE44" s="25"/>
      <c r="BF44" s="26"/>
      <c r="BG44" s="28" t="s">
        <v>61</v>
      </c>
      <c r="BH44" s="28"/>
      <c r="BI44" s="52" t="n">
        <f aca="false">INFO!$B$21/SUM(INFO!$B$17:$B$21)</f>
        <v>0.539471100346927</v>
      </c>
      <c r="BJ44" s="47" t="n">
        <v>550</v>
      </c>
      <c r="BK44" s="44"/>
      <c r="BO44" s="24"/>
      <c r="BP44" s="25"/>
      <c r="BQ44" s="26"/>
      <c r="BR44" s="28" t="s">
        <v>61</v>
      </c>
      <c r="BS44" s="28"/>
      <c r="BT44" s="52" t="n">
        <f aca="false">INFO!$B$21/SUM(INFO!$B$17:$B$21)</f>
        <v>0.539471100346927</v>
      </c>
      <c r="BU44" s="47" t="n">
        <v>550</v>
      </c>
      <c r="BV44" s="44"/>
      <c r="BZ44" s="24"/>
      <c r="CA44" s="25"/>
      <c r="CB44" s="26"/>
      <c r="CC44" s="28" t="s">
        <v>61</v>
      </c>
      <c r="CD44" s="28"/>
      <c r="CE44" s="52" t="n">
        <f aca="false">INFO!$B$21/SUM(INFO!$B$17:$B$21)</f>
        <v>0.539471100346927</v>
      </c>
      <c r="CF44" s="47" t="n">
        <v>550</v>
      </c>
      <c r="CG44" s="44"/>
      <c r="CK44" s="24"/>
      <c r="CL44" s="25"/>
      <c r="CM44" s="26"/>
      <c r="CN44" s="28" t="s">
        <v>61</v>
      </c>
      <c r="CO44" s="28"/>
      <c r="CP44" s="52" t="n">
        <f aca="false">INFO!$B$21/SUM(INFO!$B$17:$B$21)</f>
        <v>0.539471100346927</v>
      </c>
      <c r="CQ44" s="47" t="n">
        <v>550</v>
      </c>
      <c r="CR44" s="44"/>
      <c r="CV44" s="17" t="s">
        <v>62</v>
      </c>
      <c r="CW44" s="18" t="n">
        <f aca="false">IF(AT59=0%,0%,AU66/SUM(AU60:AU67))</f>
        <v>0</v>
      </c>
      <c r="CX44" s="17" t="str">
        <f aca="false">AW65</f>
        <v>mobile</v>
      </c>
      <c r="CY44" s="19" t="n">
        <f aca="false">AX65</f>
        <v>0</v>
      </c>
      <c r="CZ44" s="17" t="str">
        <f aca="false">AY63</f>
        <v>sanitari</v>
      </c>
      <c r="DA44" s="19" t="n">
        <f aca="false">AZ63</f>
        <v>0</v>
      </c>
      <c r="DB44" s="19"/>
      <c r="DC44" s="19"/>
      <c r="DD44" s="19" t="s">
        <v>63</v>
      </c>
      <c r="DE44" s="19" t="n">
        <f aca="false">AT4</f>
        <v>0</v>
      </c>
    </row>
    <row r="45" customFormat="false" ht="15" hidden="false" customHeight="false" outlineLevel="0" collapsed="false">
      <c r="A45" s="53" t="s">
        <v>82</v>
      </c>
      <c r="B45" s="42"/>
      <c r="C45" s="43"/>
      <c r="D45" s="28" t="s">
        <v>83</v>
      </c>
      <c r="E45" s="41" t="s">
        <v>65</v>
      </c>
      <c r="F45" s="39" t="n">
        <v>1</v>
      </c>
      <c r="G45" s="47" t="n">
        <v>1700</v>
      </c>
      <c r="H45" s="44"/>
      <c r="L45" s="53" t="s">
        <v>82</v>
      </c>
      <c r="M45" s="42" t="n">
        <v>0.6</v>
      </c>
      <c r="N45" s="43"/>
      <c r="O45" s="28" t="s">
        <v>83</v>
      </c>
      <c r="P45" s="41" t="s">
        <v>65</v>
      </c>
      <c r="Q45" s="39" t="n">
        <v>1</v>
      </c>
      <c r="R45" s="47" t="n">
        <v>1700</v>
      </c>
      <c r="S45" s="44"/>
      <c r="T45" s="4"/>
      <c r="W45" s="53" t="s">
        <v>82</v>
      </c>
      <c r="Y45" s="43"/>
      <c r="Z45" s="28" t="s">
        <v>83</v>
      </c>
      <c r="AA45" s="41" t="s">
        <v>65</v>
      </c>
      <c r="AB45" s="39" t="n">
        <v>1</v>
      </c>
      <c r="AC45" s="47" t="n">
        <v>1700</v>
      </c>
      <c r="AD45" s="44"/>
      <c r="AH45" s="53" t="s">
        <v>82</v>
      </c>
      <c r="AI45" s="42"/>
      <c r="AJ45" s="43"/>
      <c r="AK45" s="28" t="s">
        <v>83</v>
      </c>
      <c r="AL45" s="41" t="s">
        <v>65</v>
      </c>
      <c r="AM45" s="39" t="n">
        <v>1</v>
      </c>
      <c r="AN45" s="47" t="n">
        <v>1700</v>
      </c>
      <c r="AO45" s="44"/>
      <c r="AS45" s="53" t="s">
        <v>82</v>
      </c>
      <c r="AT45" s="42" t="n">
        <v>0.6</v>
      </c>
      <c r="AU45" s="43"/>
      <c r="AV45" s="28" t="s">
        <v>83</v>
      </c>
      <c r="AW45" s="41" t="s">
        <v>65</v>
      </c>
      <c r="AX45" s="39" t="n">
        <v>1</v>
      </c>
      <c r="AY45" s="47" t="n">
        <v>1700</v>
      </c>
      <c r="AZ45" s="44"/>
      <c r="BD45" s="53" t="s">
        <v>82</v>
      </c>
      <c r="BE45" s="42"/>
      <c r="BF45" s="43"/>
      <c r="BG45" s="28" t="s">
        <v>83</v>
      </c>
      <c r="BH45" s="41" t="s">
        <v>65</v>
      </c>
      <c r="BI45" s="39" t="n">
        <v>1</v>
      </c>
      <c r="BJ45" s="47" t="n">
        <v>1700</v>
      </c>
      <c r="BK45" s="44"/>
      <c r="BO45" s="53" t="s">
        <v>82</v>
      </c>
      <c r="BP45" s="42"/>
      <c r="BQ45" s="43"/>
      <c r="BR45" s="28" t="s">
        <v>83</v>
      </c>
      <c r="BS45" s="41" t="s">
        <v>65</v>
      </c>
      <c r="BT45" s="39" t="n">
        <v>1</v>
      </c>
      <c r="BU45" s="47" t="n">
        <v>1700</v>
      </c>
      <c r="BV45" s="44"/>
      <c r="BZ45" s="53" t="s">
        <v>82</v>
      </c>
      <c r="CA45" s="42"/>
      <c r="CB45" s="43"/>
      <c r="CC45" s="28" t="s">
        <v>83</v>
      </c>
      <c r="CD45" s="41" t="s">
        <v>65</v>
      </c>
      <c r="CE45" s="39" t="n">
        <v>1</v>
      </c>
      <c r="CF45" s="47" t="n">
        <v>1700</v>
      </c>
      <c r="CG45" s="44"/>
      <c r="CK45" s="53" t="s">
        <v>82</v>
      </c>
      <c r="CL45" s="42"/>
      <c r="CM45" s="43"/>
      <c r="CN45" s="28" t="s">
        <v>83</v>
      </c>
      <c r="CO45" s="41" t="s">
        <v>65</v>
      </c>
      <c r="CP45" s="39" t="n">
        <v>1</v>
      </c>
      <c r="CQ45" s="47" t="n">
        <v>1700</v>
      </c>
      <c r="CR45" s="44"/>
      <c r="CV45" s="17" t="s">
        <v>65</v>
      </c>
      <c r="CW45" s="18" t="n">
        <f aca="false">IF(AT59=0%,0%,AU67/SUM(AU60:AU67))</f>
        <v>1</v>
      </c>
      <c r="CX45" s="17" t="str">
        <f aca="false">AW66</f>
        <v>secchio</v>
      </c>
      <c r="CY45" s="19" t="n">
        <f aca="false">AX66</f>
        <v>0</v>
      </c>
      <c r="CZ45" s="17" t="str">
        <f aca="false">AY64</f>
        <v>tubi</v>
      </c>
      <c r="DA45" s="19" t="n">
        <f aca="false">AZ64</f>
        <v>0</v>
      </c>
      <c r="DB45" s="19"/>
      <c r="DC45" s="19"/>
      <c r="DD45" s="35" t="s">
        <v>56</v>
      </c>
      <c r="DE45" s="35" t="n">
        <f aca="false">AZ2</f>
        <v>0</v>
      </c>
      <c r="DF45" s="37" t="n">
        <f aca="false">SUM(CW39:CW45)</f>
        <v>1</v>
      </c>
    </row>
    <row r="46" customFormat="false" ht="15" hidden="false" customHeight="false" outlineLevel="0" collapsed="false">
      <c r="A46" s="53"/>
      <c r="B46" s="45"/>
      <c r="C46" s="43"/>
      <c r="D46" s="28" t="s">
        <v>84</v>
      </c>
      <c r="E46" s="41" t="s">
        <v>65</v>
      </c>
      <c r="F46" s="39" t="n">
        <v>1</v>
      </c>
      <c r="G46" s="47" t="n">
        <v>1500</v>
      </c>
      <c r="H46" s="44"/>
      <c r="L46" s="53"/>
      <c r="M46" s="45" t="n">
        <v>0.4</v>
      </c>
      <c r="N46" s="43"/>
      <c r="O46" s="28" t="s">
        <v>84</v>
      </c>
      <c r="P46" s="41" t="s">
        <v>65</v>
      </c>
      <c r="Q46" s="39" t="n">
        <v>1</v>
      </c>
      <c r="R46" s="47" t="n">
        <v>1500</v>
      </c>
      <c r="S46" s="44"/>
      <c r="T46" s="4"/>
      <c r="W46" s="53"/>
      <c r="X46" s="45" t="n">
        <v>0.98</v>
      </c>
      <c r="Y46" s="43"/>
      <c r="Z46" s="28" t="s">
        <v>84</v>
      </c>
      <c r="AA46" s="41" t="s">
        <v>65</v>
      </c>
      <c r="AB46" s="39" t="n">
        <v>1</v>
      </c>
      <c r="AC46" s="47" t="n">
        <v>1500</v>
      </c>
      <c r="AD46" s="44"/>
      <c r="AH46" s="53"/>
      <c r="AI46" s="45"/>
      <c r="AJ46" s="43"/>
      <c r="AK46" s="28" t="s">
        <v>84</v>
      </c>
      <c r="AL46" s="41" t="s">
        <v>65</v>
      </c>
      <c r="AM46" s="39" t="n">
        <v>1</v>
      </c>
      <c r="AN46" s="47" t="n">
        <v>1500</v>
      </c>
      <c r="AO46" s="44"/>
      <c r="AS46" s="53"/>
      <c r="AT46" s="45" t="n">
        <v>0.3</v>
      </c>
      <c r="AU46" s="43"/>
      <c r="AV46" s="28" t="s">
        <v>84</v>
      </c>
      <c r="AW46" s="41" t="s">
        <v>65</v>
      </c>
      <c r="AX46" s="39" t="n">
        <v>1</v>
      </c>
      <c r="AY46" s="47" t="n">
        <v>1500</v>
      </c>
      <c r="AZ46" s="44"/>
      <c r="BD46" s="53"/>
      <c r="BE46" s="45" t="n">
        <v>1</v>
      </c>
      <c r="BF46" s="43"/>
      <c r="BG46" s="28" t="s">
        <v>84</v>
      </c>
      <c r="BH46" s="41" t="s">
        <v>65</v>
      </c>
      <c r="BI46" s="39" t="n">
        <v>1</v>
      </c>
      <c r="BJ46" s="47" t="n">
        <v>1500</v>
      </c>
      <c r="BK46" s="44"/>
      <c r="BO46" s="53"/>
      <c r="BP46" s="45"/>
      <c r="BQ46" s="43"/>
      <c r="BR46" s="28" t="s">
        <v>84</v>
      </c>
      <c r="BS46" s="41" t="s">
        <v>65</v>
      </c>
      <c r="BT46" s="39" t="n">
        <v>1</v>
      </c>
      <c r="BU46" s="47" t="n">
        <v>1500</v>
      </c>
      <c r="BV46" s="44"/>
      <c r="BZ46" s="53"/>
      <c r="CA46" s="45"/>
      <c r="CB46" s="43"/>
      <c r="CC46" s="28" t="s">
        <v>84</v>
      </c>
      <c r="CD46" s="41" t="s">
        <v>65</v>
      </c>
      <c r="CE46" s="39" t="n">
        <v>1</v>
      </c>
      <c r="CF46" s="47" t="n">
        <v>1500</v>
      </c>
      <c r="CG46" s="44"/>
      <c r="CK46" s="53"/>
      <c r="CL46" s="45"/>
      <c r="CM46" s="43"/>
      <c r="CN46" s="28" t="s">
        <v>84</v>
      </c>
      <c r="CO46" s="41" t="s">
        <v>65</v>
      </c>
      <c r="CP46" s="39" t="n">
        <v>1</v>
      </c>
      <c r="CQ46" s="47" t="n">
        <v>1500</v>
      </c>
      <c r="CR46" s="44"/>
      <c r="CV46" s="10" t="str">
        <f aca="false">BD1</f>
        <v>SITO O7</v>
      </c>
      <c r="CW46" s="10"/>
      <c r="CX46" s="10"/>
      <c r="CY46" s="10"/>
      <c r="CZ46" s="10"/>
      <c r="DA46" s="10"/>
      <c r="DB46" s="10"/>
      <c r="DC46" s="10"/>
      <c r="DD46" s="10"/>
      <c r="DE46" s="10"/>
    </row>
    <row r="47" customFormat="false" ht="14.4" hidden="false" customHeight="false" outlineLevel="0" collapsed="false">
      <c r="A47" s="53"/>
      <c r="B47" s="42"/>
      <c r="C47" s="43"/>
      <c r="D47" s="28" t="s">
        <v>85</v>
      </c>
      <c r="E47" s="41" t="s">
        <v>65</v>
      </c>
      <c r="F47" s="39" t="n">
        <v>1</v>
      </c>
      <c r="G47" s="47" t="n">
        <v>2300</v>
      </c>
      <c r="H47" s="44"/>
      <c r="L47" s="53"/>
      <c r="M47" s="42"/>
      <c r="N47" s="43"/>
      <c r="O47" s="28" t="s">
        <v>85</v>
      </c>
      <c r="P47" s="41" t="s">
        <v>65</v>
      </c>
      <c r="Q47" s="39" t="n">
        <v>1</v>
      </c>
      <c r="R47" s="47" t="n">
        <v>2300</v>
      </c>
      <c r="S47" s="44"/>
      <c r="W47" s="53"/>
      <c r="X47" s="42"/>
      <c r="Y47" s="43"/>
      <c r="Z47" s="28" t="s">
        <v>85</v>
      </c>
      <c r="AA47" s="41" t="s">
        <v>65</v>
      </c>
      <c r="AB47" s="39" t="n">
        <v>1</v>
      </c>
      <c r="AC47" s="47" t="n">
        <v>2300</v>
      </c>
      <c r="AD47" s="44"/>
      <c r="AH47" s="53"/>
      <c r="AI47" s="42"/>
      <c r="AJ47" s="43"/>
      <c r="AK47" s="28" t="s">
        <v>85</v>
      </c>
      <c r="AL47" s="41" t="s">
        <v>65</v>
      </c>
      <c r="AM47" s="39" t="n">
        <v>1</v>
      </c>
      <c r="AN47" s="47" t="n">
        <v>2300</v>
      </c>
      <c r="AO47" s="44"/>
      <c r="AS47" s="53"/>
      <c r="AT47" s="42"/>
      <c r="AU47" s="43"/>
      <c r="AV47" s="28" t="s">
        <v>85</v>
      </c>
      <c r="AW47" s="41" t="s">
        <v>65</v>
      </c>
      <c r="AX47" s="39" t="n">
        <v>1</v>
      </c>
      <c r="AY47" s="47" t="n">
        <v>2300</v>
      </c>
      <c r="AZ47" s="44"/>
      <c r="BD47" s="53"/>
      <c r="BE47" s="42"/>
      <c r="BF47" s="43"/>
      <c r="BG47" s="28" t="s">
        <v>85</v>
      </c>
      <c r="BH47" s="41" t="s">
        <v>65</v>
      </c>
      <c r="BI47" s="39" t="n">
        <v>1</v>
      </c>
      <c r="BJ47" s="47" t="n">
        <v>2300</v>
      </c>
      <c r="BK47" s="44"/>
      <c r="BO47" s="53"/>
      <c r="BP47" s="42"/>
      <c r="BQ47" s="43"/>
      <c r="BR47" s="28" t="s">
        <v>85</v>
      </c>
      <c r="BS47" s="41" t="s">
        <v>65</v>
      </c>
      <c r="BT47" s="39" t="n">
        <v>1</v>
      </c>
      <c r="BU47" s="47" t="n">
        <v>2300</v>
      </c>
      <c r="BV47" s="44"/>
      <c r="BZ47" s="53"/>
      <c r="CA47" s="42"/>
      <c r="CB47" s="43"/>
      <c r="CC47" s="28" t="s">
        <v>85</v>
      </c>
      <c r="CD47" s="41" t="s">
        <v>65</v>
      </c>
      <c r="CE47" s="39" t="n">
        <v>1</v>
      </c>
      <c r="CF47" s="47" t="n">
        <v>2300</v>
      </c>
      <c r="CG47" s="44"/>
      <c r="CK47" s="53"/>
      <c r="CL47" s="42"/>
      <c r="CM47" s="43"/>
      <c r="CN47" s="28" t="s">
        <v>85</v>
      </c>
      <c r="CO47" s="41" t="s">
        <v>65</v>
      </c>
      <c r="CP47" s="39" t="n">
        <v>1</v>
      </c>
      <c r="CQ47" s="47" t="n">
        <v>2300</v>
      </c>
      <c r="CR47" s="44"/>
      <c r="CV47" s="11" t="s">
        <v>31</v>
      </c>
      <c r="CW47" s="11"/>
      <c r="CX47" s="11" t="s">
        <v>32</v>
      </c>
      <c r="CY47" s="11"/>
      <c r="CZ47" s="11"/>
      <c r="DA47" s="11"/>
      <c r="DB47" s="11"/>
      <c r="DC47" s="11"/>
      <c r="DD47" s="11" t="s">
        <v>33</v>
      </c>
      <c r="DE47" s="11"/>
    </row>
    <row r="48" customFormat="false" ht="14.4" hidden="false" customHeight="false" outlineLevel="0" collapsed="false">
      <c r="A48" s="53"/>
      <c r="B48" s="42"/>
      <c r="C48" s="43"/>
      <c r="D48" s="28" t="s">
        <v>86</v>
      </c>
      <c r="E48" s="41" t="s">
        <v>87</v>
      </c>
      <c r="F48" s="39" t="n">
        <v>1</v>
      </c>
      <c r="G48" s="47" t="n">
        <v>1400</v>
      </c>
      <c r="H48" s="44"/>
      <c r="L48" s="53"/>
      <c r="M48" s="42"/>
      <c r="N48" s="43"/>
      <c r="O48" s="28" t="s">
        <v>86</v>
      </c>
      <c r="P48" s="41" t="s">
        <v>87</v>
      </c>
      <c r="Q48" s="39" t="n">
        <v>1</v>
      </c>
      <c r="R48" s="47" t="n">
        <v>1400</v>
      </c>
      <c r="S48" s="44"/>
      <c r="W48" s="53"/>
      <c r="X48" s="42"/>
      <c r="Y48" s="43"/>
      <c r="Z48" s="28" t="s">
        <v>86</v>
      </c>
      <c r="AA48" s="41" t="s">
        <v>87</v>
      </c>
      <c r="AB48" s="39" t="n">
        <v>1</v>
      </c>
      <c r="AC48" s="47" t="n">
        <v>1400</v>
      </c>
      <c r="AD48" s="44"/>
      <c r="AH48" s="53"/>
      <c r="AI48" s="42"/>
      <c r="AJ48" s="43"/>
      <c r="AK48" s="28" t="s">
        <v>86</v>
      </c>
      <c r="AL48" s="41" t="s">
        <v>87</v>
      </c>
      <c r="AM48" s="39" t="n">
        <v>1</v>
      </c>
      <c r="AN48" s="47" t="n">
        <v>1400</v>
      </c>
      <c r="AO48" s="44"/>
      <c r="AS48" s="53"/>
      <c r="AT48" s="42"/>
      <c r="AU48" s="43"/>
      <c r="AV48" s="28" t="s">
        <v>86</v>
      </c>
      <c r="AW48" s="41" t="s">
        <v>87</v>
      </c>
      <c r="AX48" s="39" t="n">
        <v>1</v>
      </c>
      <c r="AY48" s="47" t="n">
        <v>1400</v>
      </c>
      <c r="AZ48" s="44"/>
      <c r="BD48" s="53"/>
      <c r="BE48" s="42"/>
      <c r="BF48" s="43"/>
      <c r="BG48" s="28" t="s">
        <v>86</v>
      </c>
      <c r="BH48" s="41" t="s">
        <v>87</v>
      </c>
      <c r="BI48" s="39" t="n">
        <v>1</v>
      </c>
      <c r="BJ48" s="47" t="n">
        <v>1400</v>
      </c>
      <c r="BK48" s="44"/>
      <c r="BO48" s="53"/>
      <c r="BP48" s="42"/>
      <c r="BQ48" s="43"/>
      <c r="BR48" s="28" t="s">
        <v>86</v>
      </c>
      <c r="BS48" s="41" t="s">
        <v>87</v>
      </c>
      <c r="BT48" s="39" t="n">
        <v>1</v>
      </c>
      <c r="BU48" s="47" t="n">
        <v>1400</v>
      </c>
      <c r="BV48" s="44"/>
      <c r="BZ48" s="53"/>
      <c r="CA48" s="42"/>
      <c r="CB48" s="43"/>
      <c r="CC48" s="28" t="s">
        <v>86</v>
      </c>
      <c r="CD48" s="41" t="s">
        <v>87</v>
      </c>
      <c r="CE48" s="39" t="n">
        <v>1</v>
      </c>
      <c r="CF48" s="47" t="n">
        <v>1400</v>
      </c>
      <c r="CG48" s="44"/>
      <c r="CK48" s="53"/>
      <c r="CL48" s="42"/>
      <c r="CM48" s="43"/>
      <c r="CN48" s="28" t="s">
        <v>86</v>
      </c>
      <c r="CO48" s="41" t="s">
        <v>87</v>
      </c>
      <c r="CP48" s="39" t="n">
        <v>1</v>
      </c>
      <c r="CQ48" s="47" t="n">
        <v>1400</v>
      </c>
      <c r="CR48" s="44"/>
      <c r="CV48" s="12" t="s">
        <v>14</v>
      </c>
      <c r="CW48" s="13" t="n">
        <f aca="false">IF(BE59=0%,0%,BF60/SUM(BF60:BF67))</f>
        <v>0</v>
      </c>
      <c r="CX48" s="12" t="str">
        <f aca="false">BH60</f>
        <v>lavatrice</v>
      </c>
      <c r="CY48" s="14" t="n">
        <f aca="false">BI60</f>
        <v>0</v>
      </c>
      <c r="CZ48" s="12" t="str">
        <f aca="false">BH67</f>
        <v>sedie</v>
      </c>
      <c r="DA48" s="14" t="n">
        <f aca="false">BI67</f>
        <v>0</v>
      </c>
      <c r="DB48" s="12" t="str">
        <f aca="false">BJ65</f>
        <v>guaina</v>
      </c>
      <c r="DC48" s="14" t="n">
        <f aca="false">BK65</f>
        <v>0</v>
      </c>
      <c r="DD48" s="14" t="s">
        <v>41</v>
      </c>
      <c r="DE48" s="38" t="n">
        <f aca="false">BF3</f>
        <v>0</v>
      </c>
    </row>
    <row r="49" customFormat="false" ht="14.4" hidden="false" customHeight="false" outlineLevel="0" collapsed="false">
      <c r="A49" s="53"/>
      <c r="B49" s="42"/>
      <c r="C49" s="43"/>
      <c r="D49" s="28" t="s">
        <v>88</v>
      </c>
      <c r="E49" s="41" t="s">
        <v>14</v>
      </c>
      <c r="F49" s="39" t="n">
        <v>1</v>
      </c>
      <c r="G49" s="47" t="n">
        <v>1400</v>
      </c>
      <c r="H49" s="44"/>
      <c r="L49" s="53"/>
      <c r="M49" s="42"/>
      <c r="N49" s="43"/>
      <c r="O49" s="28" t="s">
        <v>88</v>
      </c>
      <c r="P49" s="41" t="s">
        <v>14</v>
      </c>
      <c r="Q49" s="39" t="n">
        <v>1</v>
      </c>
      <c r="R49" s="47" t="n">
        <v>1400</v>
      </c>
      <c r="S49" s="44"/>
      <c r="W49" s="53"/>
      <c r="X49" s="42"/>
      <c r="Y49" s="43"/>
      <c r="Z49" s="28" t="s">
        <v>88</v>
      </c>
      <c r="AA49" s="41" t="s">
        <v>14</v>
      </c>
      <c r="AB49" s="39" t="n">
        <v>1</v>
      </c>
      <c r="AC49" s="47" t="n">
        <v>1400</v>
      </c>
      <c r="AD49" s="44"/>
      <c r="AH49" s="53"/>
      <c r="AI49" s="42"/>
      <c r="AJ49" s="43"/>
      <c r="AK49" s="28" t="s">
        <v>88</v>
      </c>
      <c r="AL49" s="41" t="s">
        <v>14</v>
      </c>
      <c r="AM49" s="39" t="n">
        <v>1</v>
      </c>
      <c r="AN49" s="47" t="n">
        <v>1400</v>
      </c>
      <c r="AO49" s="44"/>
      <c r="AS49" s="53"/>
      <c r="AT49" s="42"/>
      <c r="AU49" s="43"/>
      <c r="AV49" s="28" t="s">
        <v>88</v>
      </c>
      <c r="AW49" s="41" t="s">
        <v>14</v>
      </c>
      <c r="AX49" s="39" t="n">
        <v>1</v>
      </c>
      <c r="AY49" s="47" t="n">
        <v>1400</v>
      </c>
      <c r="AZ49" s="44"/>
      <c r="BD49" s="53"/>
      <c r="BE49" s="42"/>
      <c r="BF49" s="43"/>
      <c r="BG49" s="28" t="s">
        <v>88</v>
      </c>
      <c r="BH49" s="41" t="s">
        <v>14</v>
      </c>
      <c r="BI49" s="39" t="n">
        <v>1</v>
      </c>
      <c r="BJ49" s="47" t="n">
        <v>1400</v>
      </c>
      <c r="BK49" s="44"/>
      <c r="BO49" s="53"/>
      <c r="BP49" s="42"/>
      <c r="BQ49" s="43"/>
      <c r="BR49" s="28" t="s">
        <v>88</v>
      </c>
      <c r="BS49" s="41" t="s">
        <v>14</v>
      </c>
      <c r="BT49" s="39" t="n">
        <v>1</v>
      </c>
      <c r="BU49" s="47" t="n">
        <v>1400</v>
      </c>
      <c r="BV49" s="44"/>
      <c r="BZ49" s="53"/>
      <c r="CA49" s="42"/>
      <c r="CB49" s="43"/>
      <c r="CC49" s="28" t="s">
        <v>88</v>
      </c>
      <c r="CD49" s="41" t="s">
        <v>14</v>
      </c>
      <c r="CE49" s="39" t="n">
        <v>1</v>
      </c>
      <c r="CF49" s="47" t="n">
        <v>1400</v>
      </c>
      <c r="CG49" s="44"/>
      <c r="CK49" s="53"/>
      <c r="CL49" s="42"/>
      <c r="CM49" s="43"/>
      <c r="CN49" s="28" t="s">
        <v>88</v>
      </c>
      <c r="CO49" s="41" t="s">
        <v>14</v>
      </c>
      <c r="CP49" s="39" t="n">
        <v>1</v>
      </c>
      <c r="CQ49" s="47" t="n">
        <v>1400</v>
      </c>
      <c r="CR49" s="44"/>
      <c r="CV49" s="17" t="s">
        <v>49</v>
      </c>
      <c r="CW49" s="18" t="n">
        <f aca="false">IF(BE59=0%,0%,BF61/SUM(BF60:BF67))</f>
        <v>0</v>
      </c>
      <c r="CX49" s="17" t="str">
        <f aca="false">BH61</f>
        <v>frigorifero</v>
      </c>
      <c r="CY49" s="19" t="n">
        <f aca="false">BI61</f>
        <v>0</v>
      </c>
      <c r="CZ49" s="17" t="str">
        <f aca="false">BH68</f>
        <v>materasso</v>
      </c>
      <c r="DA49" s="19" t="n">
        <f aca="false">BI68</f>
        <v>0</v>
      </c>
      <c r="DB49" s="17" t="str">
        <f aca="false">BJ66</f>
        <v>lamiere</v>
      </c>
      <c r="DC49" s="19" t="n">
        <f aca="false">BK66</f>
        <v>0</v>
      </c>
      <c r="DD49" s="19" t="str">
        <f aca="false">BG2</f>
        <v>altezza cumulo</v>
      </c>
      <c r="DE49" s="19" t="n">
        <f aca="false">BH2</f>
        <v>40</v>
      </c>
    </row>
    <row r="50" customFormat="false" ht="14.4" hidden="false" customHeight="false" outlineLevel="0" collapsed="false">
      <c r="A50" s="53"/>
      <c r="B50" s="42"/>
      <c r="C50" s="43"/>
      <c r="D50" s="27" t="s">
        <v>89</v>
      </c>
      <c r="E50" s="41" t="s">
        <v>14</v>
      </c>
      <c r="F50" s="39" t="n">
        <v>1</v>
      </c>
      <c r="G50" s="55" t="n">
        <v>1500</v>
      </c>
      <c r="H50" s="44"/>
      <c r="L50" s="53"/>
      <c r="M50" s="42"/>
      <c r="N50" s="43"/>
      <c r="O50" s="27" t="s">
        <v>89</v>
      </c>
      <c r="P50" s="41" t="s">
        <v>14</v>
      </c>
      <c r="Q50" s="39" t="n">
        <v>1</v>
      </c>
      <c r="R50" s="55" t="n">
        <v>1500</v>
      </c>
      <c r="S50" s="44"/>
      <c r="W50" s="53"/>
      <c r="X50" s="42"/>
      <c r="Y50" s="43"/>
      <c r="Z50" s="27" t="s">
        <v>89</v>
      </c>
      <c r="AA50" s="41" t="s">
        <v>14</v>
      </c>
      <c r="AB50" s="39" t="n">
        <v>1</v>
      </c>
      <c r="AC50" s="55" t="n">
        <v>1500</v>
      </c>
      <c r="AD50" s="44"/>
      <c r="AH50" s="53"/>
      <c r="AI50" s="42"/>
      <c r="AJ50" s="43"/>
      <c r="AK50" s="27" t="s">
        <v>89</v>
      </c>
      <c r="AL50" s="41" t="s">
        <v>14</v>
      </c>
      <c r="AM50" s="39" t="n">
        <v>1</v>
      </c>
      <c r="AN50" s="55" t="n">
        <v>1500</v>
      </c>
      <c r="AO50" s="44"/>
      <c r="AS50" s="53"/>
      <c r="AT50" s="42"/>
      <c r="AU50" s="43"/>
      <c r="AV50" s="27" t="s">
        <v>89</v>
      </c>
      <c r="AW50" s="41" t="s">
        <v>14</v>
      </c>
      <c r="AX50" s="39" t="n">
        <v>1</v>
      </c>
      <c r="AY50" s="55" t="n">
        <v>1500</v>
      </c>
      <c r="AZ50" s="44"/>
      <c r="BD50" s="53"/>
      <c r="BE50" s="42"/>
      <c r="BF50" s="43"/>
      <c r="BG50" s="27" t="s">
        <v>89</v>
      </c>
      <c r="BH50" s="41" t="s">
        <v>14</v>
      </c>
      <c r="BI50" s="39" t="n">
        <v>1</v>
      </c>
      <c r="BJ50" s="55" t="n">
        <v>1500</v>
      </c>
      <c r="BK50" s="44"/>
      <c r="BO50" s="53"/>
      <c r="BP50" s="42"/>
      <c r="BQ50" s="43"/>
      <c r="BR50" s="27" t="s">
        <v>89</v>
      </c>
      <c r="BS50" s="41" t="s">
        <v>14</v>
      </c>
      <c r="BT50" s="39" t="n">
        <v>1</v>
      </c>
      <c r="BU50" s="55" t="n">
        <v>1500</v>
      </c>
      <c r="BV50" s="44"/>
      <c r="BZ50" s="53"/>
      <c r="CA50" s="42"/>
      <c r="CB50" s="43"/>
      <c r="CC50" s="27" t="s">
        <v>89</v>
      </c>
      <c r="CD50" s="41" t="s">
        <v>14</v>
      </c>
      <c r="CE50" s="39" t="n">
        <v>1</v>
      </c>
      <c r="CF50" s="55" t="n">
        <v>1500</v>
      </c>
      <c r="CG50" s="44"/>
      <c r="CK50" s="53"/>
      <c r="CL50" s="42"/>
      <c r="CM50" s="43"/>
      <c r="CN50" s="27" t="s">
        <v>89</v>
      </c>
      <c r="CO50" s="41" t="s">
        <v>14</v>
      </c>
      <c r="CP50" s="39" t="n">
        <v>1</v>
      </c>
      <c r="CQ50" s="55" t="n">
        <v>1500</v>
      </c>
      <c r="CR50" s="44"/>
      <c r="CV50" s="17" t="s">
        <v>57</v>
      </c>
      <c r="CW50" s="18" t="n">
        <f aca="false">IF(BE59=0%,0%,(BF62+BF63)/SUM(BF60:BF67))</f>
        <v>0</v>
      </c>
      <c r="CX50" s="17" t="str">
        <f aca="false">BH62</f>
        <v>forno</v>
      </c>
      <c r="CY50" s="19" t="n">
        <f aca="false">BI62</f>
        <v>0</v>
      </c>
      <c r="CZ50" s="17" t="str">
        <f aca="false">BJ60</f>
        <v>brandina</v>
      </c>
      <c r="DA50" s="19" t="n">
        <f aca="false">BK60</f>
        <v>0</v>
      </c>
      <c r="DB50" s="17" t="str">
        <f aca="false">BJ67</f>
        <v>buste</v>
      </c>
      <c r="DC50" s="19" t="n">
        <f aca="false">BK67</f>
        <v>0</v>
      </c>
      <c r="DD50" s="19" t="str">
        <f aca="false">BG3</f>
        <v>combustione</v>
      </c>
      <c r="DE50" s="19" t="str">
        <f aca="false">BH3</f>
        <v>no</v>
      </c>
    </row>
    <row r="51" customFormat="false" ht="14.4" hidden="false" customHeight="false" outlineLevel="0" collapsed="false">
      <c r="A51" s="53"/>
      <c r="B51" s="42"/>
      <c r="C51" s="43"/>
      <c r="D51" s="27"/>
      <c r="E51" s="41" t="s">
        <v>22</v>
      </c>
      <c r="F51" s="39" t="n">
        <v>1</v>
      </c>
      <c r="G51" s="47" t="n">
        <v>7850</v>
      </c>
      <c r="H51" s="44"/>
      <c r="L51" s="53"/>
      <c r="M51" s="42"/>
      <c r="N51" s="43"/>
      <c r="O51" s="27"/>
      <c r="P51" s="41" t="s">
        <v>22</v>
      </c>
      <c r="Q51" s="39" t="n">
        <v>1</v>
      </c>
      <c r="R51" s="47" t="n">
        <v>7850</v>
      </c>
      <c r="S51" s="44"/>
      <c r="W51" s="53"/>
      <c r="X51" s="42"/>
      <c r="Y51" s="43"/>
      <c r="Z51" s="27"/>
      <c r="AA51" s="41" t="s">
        <v>22</v>
      </c>
      <c r="AB51" s="39" t="n">
        <v>1</v>
      </c>
      <c r="AC51" s="47" t="n">
        <v>7850</v>
      </c>
      <c r="AD51" s="44"/>
      <c r="AH51" s="53"/>
      <c r="AI51" s="42"/>
      <c r="AJ51" s="43"/>
      <c r="AK51" s="27"/>
      <c r="AL51" s="41" t="s">
        <v>22</v>
      </c>
      <c r="AM51" s="39" t="n">
        <v>1</v>
      </c>
      <c r="AN51" s="47" t="n">
        <v>7850</v>
      </c>
      <c r="AO51" s="44"/>
      <c r="AS51" s="53"/>
      <c r="AT51" s="42"/>
      <c r="AU51" s="43"/>
      <c r="AV51" s="27"/>
      <c r="AW51" s="41" t="s">
        <v>22</v>
      </c>
      <c r="AX51" s="39" t="n">
        <v>1</v>
      </c>
      <c r="AY51" s="47" t="n">
        <v>7850</v>
      </c>
      <c r="AZ51" s="44"/>
      <c r="BD51" s="53"/>
      <c r="BE51" s="42"/>
      <c r="BF51" s="43"/>
      <c r="BG51" s="27"/>
      <c r="BH51" s="41" t="s">
        <v>22</v>
      </c>
      <c r="BI51" s="39" t="n">
        <v>1</v>
      </c>
      <c r="BJ51" s="47" t="n">
        <v>7850</v>
      </c>
      <c r="BK51" s="44"/>
      <c r="BO51" s="53"/>
      <c r="BP51" s="42"/>
      <c r="BQ51" s="43"/>
      <c r="BR51" s="27"/>
      <c r="BS51" s="41" t="s">
        <v>22</v>
      </c>
      <c r="BT51" s="39" t="n">
        <v>1</v>
      </c>
      <c r="BU51" s="47" t="n">
        <v>7850</v>
      </c>
      <c r="BV51" s="44"/>
      <c r="BZ51" s="53"/>
      <c r="CA51" s="42"/>
      <c r="CB51" s="43"/>
      <c r="CC51" s="27"/>
      <c r="CD51" s="41" t="s">
        <v>22</v>
      </c>
      <c r="CE51" s="39" t="n">
        <v>1</v>
      </c>
      <c r="CF51" s="47" t="n">
        <v>7850</v>
      </c>
      <c r="CG51" s="44"/>
      <c r="CK51" s="53"/>
      <c r="CL51" s="42"/>
      <c r="CM51" s="43"/>
      <c r="CN51" s="27"/>
      <c r="CO51" s="41" t="s">
        <v>22</v>
      </c>
      <c r="CP51" s="39" t="n">
        <v>1</v>
      </c>
      <c r="CQ51" s="47" t="n">
        <v>7850</v>
      </c>
      <c r="CR51" s="44"/>
      <c r="CV51" s="17" t="s">
        <v>60</v>
      </c>
      <c r="CW51" s="37" t="n">
        <f aca="false">IF(BE59=0%,0%,BF64/SUM(BF60:BF67))</f>
        <v>0</v>
      </c>
      <c r="CX51" s="17" t="str">
        <f aca="false">BH63</f>
        <v>televisore</v>
      </c>
      <c r="CY51" s="19" t="n">
        <f aca="false">BI63</f>
        <v>0</v>
      </c>
      <c r="CZ51" s="17" t="str">
        <f aca="false">BJ61</f>
        <v>Scatoloni</v>
      </c>
      <c r="DA51" s="19" t="n">
        <f aca="false">BK61</f>
        <v>0</v>
      </c>
      <c r="DB51" s="19"/>
      <c r="DC51" s="19"/>
      <c r="DD51" s="19" t="str">
        <f aca="false">BG4</f>
        <v>bonifica</v>
      </c>
      <c r="DE51" s="19" t="str">
        <f aca="false">BH4</f>
        <v>no</v>
      </c>
    </row>
    <row r="52" customFormat="false" ht="14.4" hidden="false" customHeight="false" outlineLevel="0" collapsed="false">
      <c r="A52" s="53"/>
      <c r="B52" s="42"/>
      <c r="C52" s="43"/>
      <c r="D52" s="27"/>
      <c r="E52" s="41" t="s">
        <v>90</v>
      </c>
      <c r="F52" s="39" t="n">
        <v>1</v>
      </c>
      <c r="G52" s="55" t="n">
        <v>2000</v>
      </c>
      <c r="H52" s="44"/>
      <c r="L52" s="53"/>
      <c r="M52" s="42"/>
      <c r="N52" s="43"/>
      <c r="O52" s="27"/>
      <c r="P52" s="41" t="s">
        <v>90</v>
      </c>
      <c r="Q52" s="39" t="n">
        <v>1</v>
      </c>
      <c r="R52" s="55" t="n">
        <v>2000</v>
      </c>
      <c r="S52" s="44"/>
      <c r="W52" s="53"/>
      <c r="X52" s="42"/>
      <c r="Y52" s="43"/>
      <c r="Z52" s="27"/>
      <c r="AA52" s="41" t="s">
        <v>90</v>
      </c>
      <c r="AB52" s="39" t="n">
        <v>1</v>
      </c>
      <c r="AC52" s="55" t="n">
        <v>2000</v>
      </c>
      <c r="AD52" s="44"/>
      <c r="AH52" s="53"/>
      <c r="AI52" s="42"/>
      <c r="AJ52" s="43"/>
      <c r="AK52" s="27"/>
      <c r="AL52" s="41" t="s">
        <v>90</v>
      </c>
      <c r="AM52" s="39" t="n">
        <v>1</v>
      </c>
      <c r="AN52" s="55" t="n">
        <v>2000</v>
      </c>
      <c r="AO52" s="44"/>
      <c r="AS52" s="53"/>
      <c r="AT52" s="42"/>
      <c r="AU52" s="43"/>
      <c r="AV52" s="27"/>
      <c r="AW52" s="41" t="s">
        <v>90</v>
      </c>
      <c r="AX52" s="39" t="n">
        <v>1</v>
      </c>
      <c r="AY52" s="55" t="n">
        <v>2000</v>
      </c>
      <c r="AZ52" s="44"/>
      <c r="BD52" s="53"/>
      <c r="BE52" s="42"/>
      <c r="BF52" s="43"/>
      <c r="BG52" s="27"/>
      <c r="BH52" s="41" t="s">
        <v>90</v>
      </c>
      <c r="BI52" s="39" t="n">
        <v>1</v>
      </c>
      <c r="BJ52" s="55" t="n">
        <v>2000</v>
      </c>
      <c r="BK52" s="44"/>
      <c r="BO52" s="53"/>
      <c r="BP52" s="42"/>
      <c r="BQ52" s="43"/>
      <c r="BR52" s="27"/>
      <c r="BS52" s="41" t="s">
        <v>90</v>
      </c>
      <c r="BT52" s="39" t="n">
        <v>1</v>
      </c>
      <c r="BU52" s="55" t="n">
        <v>2000</v>
      </c>
      <c r="BV52" s="44"/>
      <c r="BZ52" s="53"/>
      <c r="CA52" s="42"/>
      <c r="CB52" s="43"/>
      <c r="CC52" s="27"/>
      <c r="CD52" s="41" t="s">
        <v>90</v>
      </c>
      <c r="CE52" s="39" t="n">
        <v>1</v>
      </c>
      <c r="CF52" s="55" t="n">
        <v>2000</v>
      </c>
      <c r="CG52" s="44"/>
      <c r="CK52" s="53"/>
      <c r="CL52" s="42"/>
      <c r="CM52" s="43"/>
      <c r="CN52" s="27"/>
      <c r="CO52" s="41" t="s">
        <v>90</v>
      </c>
      <c r="CP52" s="39" t="n">
        <v>1</v>
      </c>
      <c r="CQ52" s="55" t="n">
        <v>2000</v>
      </c>
      <c r="CR52" s="44"/>
      <c r="CV52" s="17" t="s">
        <v>61</v>
      </c>
      <c r="CW52" s="18" t="n">
        <f aca="false">IF(BE59=0%,0%,BF65/SUM(BF60:BF67))</f>
        <v>0</v>
      </c>
      <c r="CX52" s="17" t="str">
        <f aca="false">BH64</f>
        <v>scaldabagno</v>
      </c>
      <c r="CY52" s="19" t="n">
        <f aca="false">BI64</f>
        <v>0</v>
      </c>
      <c r="CZ52" s="17" t="str">
        <f aca="false">BJ62</f>
        <v>divano</v>
      </c>
      <c r="DA52" s="19" t="n">
        <f aca="false">BK62</f>
        <v>0</v>
      </c>
      <c r="DB52" s="19"/>
      <c r="DC52" s="19"/>
      <c r="DD52" s="19" t="str">
        <f aca="false">BI4</f>
        <v>substrato</v>
      </c>
      <c r="DE52" s="19" t="str">
        <f aca="false">BJ4</f>
        <v>suolo</v>
      </c>
    </row>
    <row r="53" customFormat="false" ht="14.4" hidden="false" customHeight="false" outlineLevel="0" collapsed="false">
      <c r="A53" s="53" t="s">
        <v>91</v>
      </c>
      <c r="B53" s="42"/>
      <c r="C53" s="43"/>
      <c r="D53" s="28" t="s">
        <v>92</v>
      </c>
      <c r="E53" s="41" t="s">
        <v>49</v>
      </c>
      <c r="F53" s="39" t="n">
        <v>1</v>
      </c>
      <c r="H53" s="44"/>
      <c r="L53" s="53" t="s">
        <v>91</v>
      </c>
      <c r="M53" s="42"/>
      <c r="N53" s="43"/>
      <c r="O53" s="28" t="s">
        <v>92</v>
      </c>
      <c r="P53" s="41" t="s">
        <v>49</v>
      </c>
      <c r="Q53" s="39" t="n">
        <v>1</v>
      </c>
      <c r="S53" s="44"/>
      <c r="W53" s="53" t="s">
        <v>91</v>
      </c>
      <c r="X53" s="42"/>
      <c r="Y53" s="43"/>
      <c r="Z53" s="28" t="s">
        <v>92</v>
      </c>
      <c r="AA53" s="41" t="s">
        <v>49</v>
      </c>
      <c r="AB53" s="39" t="n">
        <v>1</v>
      </c>
      <c r="AD53" s="44"/>
      <c r="AH53" s="53" t="s">
        <v>91</v>
      </c>
      <c r="AI53" s="42"/>
      <c r="AJ53" s="43"/>
      <c r="AK53" s="28" t="s">
        <v>92</v>
      </c>
      <c r="AL53" s="41" t="s">
        <v>49</v>
      </c>
      <c r="AM53" s="39" t="n">
        <v>1</v>
      </c>
      <c r="AO53" s="44"/>
      <c r="AS53" s="53" t="s">
        <v>91</v>
      </c>
      <c r="AT53" s="42"/>
      <c r="AU53" s="43"/>
      <c r="AV53" s="28" t="s">
        <v>92</v>
      </c>
      <c r="AW53" s="41" t="s">
        <v>49</v>
      </c>
      <c r="AX53" s="39" t="n">
        <v>1</v>
      </c>
      <c r="AZ53" s="44"/>
      <c r="BD53" s="53" t="s">
        <v>91</v>
      </c>
      <c r="BE53" s="42"/>
      <c r="BF53" s="43"/>
      <c r="BG53" s="28" t="s">
        <v>92</v>
      </c>
      <c r="BH53" s="41" t="s">
        <v>49</v>
      </c>
      <c r="BI53" s="39" t="n">
        <v>1</v>
      </c>
      <c r="BK53" s="44"/>
      <c r="BO53" s="53" t="s">
        <v>91</v>
      </c>
      <c r="BP53" s="42"/>
      <c r="BQ53" s="43"/>
      <c r="BR53" s="28" t="s">
        <v>92</v>
      </c>
      <c r="BS53" s="41" t="s">
        <v>49</v>
      </c>
      <c r="BT53" s="39" t="n">
        <v>1</v>
      </c>
      <c r="BV53" s="44"/>
      <c r="BZ53" s="53" t="s">
        <v>91</v>
      </c>
      <c r="CA53" s="42"/>
      <c r="CB53" s="43"/>
      <c r="CC53" s="28" t="s">
        <v>92</v>
      </c>
      <c r="CD53" s="41" t="s">
        <v>49</v>
      </c>
      <c r="CE53" s="39" t="n">
        <v>1</v>
      </c>
      <c r="CG53" s="44"/>
      <c r="CK53" s="53" t="s">
        <v>91</v>
      </c>
      <c r="CL53" s="42"/>
      <c r="CM53" s="43"/>
      <c r="CN53" s="28" t="s">
        <v>92</v>
      </c>
      <c r="CO53" s="41" t="s">
        <v>49</v>
      </c>
      <c r="CP53" s="39" t="n">
        <v>1</v>
      </c>
      <c r="CR53" s="44"/>
      <c r="CV53" s="17" t="s">
        <v>62</v>
      </c>
      <c r="CW53" s="18" t="n">
        <f aca="false">IF(BE59=0%,0%,BF66/SUM(BF60:BF67))</f>
        <v>0</v>
      </c>
      <c r="CX53" s="17" t="str">
        <f aca="false">BH65</f>
        <v>mobile</v>
      </c>
      <c r="CY53" s="19" t="n">
        <f aca="false">BI65</f>
        <v>0</v>
      </c>
      <c r="CZ53" s="17" t="str">
        <f aca="false">BJ63</f>
        <v>sanitari</v>
      </c>
      <c r="DA53" s="19" t="n">
        <f aca="false">BK63</f>
        <v>0</v>
      </c>
      <c r="DB53" s="19"/>
      <c r="DC53" s="19"/>
      <c r="DD53" s="19" t="s">
        <v>63</v>
      </c>
      <c r="DE53" s="19" t="n">
        <f aca="false">BE4</f>
        <v>0</v>
      </c>
    </row>
    <row r="54" customFormat="false" ht="15" hidden="false" customHeight="false" outlineLevel="0" collapsed="false">
      <c r="A54" s="53"/>
      <c r="B54" s="42"/>
      <c r="C54" s="43"/>
      <c r="D54" s="28" t="s">
        <v>93</v>
      </c>
      <c r="E54" s="41" t="s">
        <v>14</v>
      </c>
      <c r="F54" s="39" t="n">
        <v>1</v>
      </c>
      <c r="H54" s="44"/>
      <c r="L54" s="53"/>
      <c r="M54" s="42"/>
      <c r="N54" s="43"/>
      <c r="O54" s="28" t="s">
        <v>93</v>
      </c>
      <c r="P54" s="41" t="s">
        <v>14</v>
      </c>
      <c r="Q54" s="39" t="n">
        <v>1</v>
      </c>
      <c r="S54" s="44"/>
      <c r="W54" s="53"/>
      <c r="X54" s="42"/>
      <c r="Y54" s="43"/>
      <c r="Z54" s="28" t="s">
        <v>93</v>
      </c>
      <c r="AA54" s="41" t="s">
        <v>14</v>
      </c>
      <c r="AB54" s="39" t="n">
        <v>1</v>
      </c>
      <c r="AD54" s="44"/>
      <c r="AH54" s="53"/>
      <c r="AI54" s="42"/>
      <c r="AJ54" s="43"/>
      <c r="AK54" s="28" t="s">
        <v>93</v>
      </c>
      <c r="AL54" s="41" t="s">
        <v>14</v>
      </c>
      <c r="AM54" s="39" t="n">
        <v>1</v>
      </c>
      <c r="AO54" s="44"/>
      <c r="AS54" s="53"/>
      <c r="AT54" s="42"/>
      <c r="AU54" s="43"/>
      <c r="AV54" s="28" t="s">
        <v>93</v>
      </c>
      <c r="AW54" s="41" t="s">
        <v>14</v>
      </c>
      <c r="AX54" s="39" t="n">
        <v>1</v>
      </c>
      <c r="AZ54" s="44"/>
      <c r="BD54" s="53"/>
      <c r="BE54" s="42"/>
      <c r="BF54" s="43"/>
      <c r="BG54" s="28" t="s">
        <v>93</v>
      </c>
      <c r="BH54" s="41" t="s">
        <v>14</v>
      </c>
      <c r="BI54" s="39" t="n">
        <v>1</v>
      </c>
      <c r="BK54" s="44"/>
      <c r="BO54" s="53"/>
      <c r="BP54" s="42"/>
      <c r="BQ54" s="43"/>
      <c r="BR54" s="28" t="s">
        <v>93</v>
      </c>
      <c r="BS54" s="41" t="s">
        <v>14</v>
      </c>
      <c r="BT54" s="39" t="n">
        <v>1</v>
      </c>
      <c r="BV54" s="44"/>
      <c r="BZ54" s="53"/>
      <c r="CA54" s="42"/>
      <c r="CB54" s="43"/>
      <c r="CC54" s="28" t="s">
        <v>93</v>
      </c>
      <c r="CD54" s="41" t="s">
        <v>14</v>
      </c>
      <c r="CE54" s="39" t="n">
        <v>1</v>
      </c>
      <c r="CG54" s="44"/>
      <c r="CK54" s="53"/>
      <c r="CL54" s="42"/>
      <c r="CM54" s="43"/>
      <c r="CN54" s="28" t="s">
        <v>93</v>
      </c>
      <c r="CO54" s="41" t="s">
        <v>14</v>
      </c>
      <c r="CP54" s="39" t="n">
        <v>1</v>
      </c>
      <c r="CR54" s="44"/>
      <c r="CV54" s="17" t="s">
        <v>65</v>
      </c>
      <c r="CW54" s="18" t="n">
        <f aca="false">IF(BE59=0%,0%,BF67/SUM(BF60:BF67))</f>
        <v>1</v>
      </c>
      <c r="CX54" s="17" t="str">
        <f aca="false">BH66</f>
        <v>secchio</v>
      </c>
      <c r="CY54" s="19" t="n">
        <f aca="false">BI66</f>
        <v>0</v>
      </c>
      <c r="CZ54" s="17" t="str">
        <f aca="false">BJ64</f>
        <v>tubi</v>
      </c>
      <c r="DA54" s="19" t="n">
        <f aca="false">BK64</f>
        <v>0</v>
      </c>
      <c r="DB54" s="19"/>
      <c r="DC54" s="19"/>
      <c r="DD54" s="35" t="s">
        <v>56</v>
      </c>
      <c r="DE54" s="35" t="n">
        <f aca="false">BK2</f>
        <v>0</v>
      </c>
      <c r="DF54" s="37" t="n">
        <f aca="false">SUM(CW48:CW54)</f>
        <v>1</v>
      </c>
    </row>
    <row r="55" customFormat="false" ht="15" hidden="false" customHeight="false" outlineLevel="0" collapsed="false">
      <c r="A55" s="53"/>
      <c r="B55" s="42"/>
      <c r="C55" s="43"/>
      <c r="D55" s="28" t="s">
        <v>94</v>
      </c>
      <c r="E55" s="41" t="s">
        <v>22</v>
      </c>
      <c r="F55" s="39" t="n">
        <v>1</v>
      </c>
      <c r="H55" s="44"/>
      <c r="L55" s="53"/>
      <c r="M55" s="42"/>
      <c r="N55" s="43"/>
      <c r="O55" s="28" t="s">
        <v>94</v>
      </c>
      <c r="P55" s="41" t="s">
        <v>22</v>
      </c>
      <c r="Q55" s="39" t="n">
        <v>1</v>
      </c>
      <c r="S55" s="44"/>
      <c r="W55" s="53"/>
      <c r="X55" s="42"/>
      <c r="Y55" s="43"/>
      <c r="Z55" s="28" t="s">
        <v>94</v>
      </c>
      <c r="AA55" s="41" t="s">
        <v>22</v>
      </c>
      <c r="AB55" s="39" t="n">
        <v>1</v>
      </c>
      <c r="AD55" s="44"/>
      <c r="AH55" s="53"/>
      <c r="AI55" s="42"/>
      <c r="AJ55" s="43"/>
      <c r="AK55" s="28" t="s">
        <v>94</v>
      </c>
      <c r="AL55" s="41" t="s">
        <v>22</v>
      </c>
      <c r="AM55" s="39" t="n">
        <v>1</v>
      </c>
      <c r="AO55" s="44"/>
      <c r="AS55" s="53"/>
      <c r="AT55" s="42"/>
      <c r="AU55" s="43"/>
      <c r="AV55" s="28" t="s">
        <v>94</v>
      </c>
      <c r="AW55" s="41" t="s">
        <v>22</v>
      </c>
      <c r="AX55" s="39" t="n">
        <v>1</v>
      </c>
      <c r="AZ55" s="44"/>
      <c r="BD55" s="53"/>
      <c r="BE55" s="42"/>
      <c r="BF55" s="43"/>
      <c r="BG55" s="28" t="s">
        <v>94</v>
      </c>
      <c r="BH55" s="41" t="s">
        <v>22</v>
      </c>
      <c r="BI55" s="39" t="n">
        <v>1</v>
      </c>
      <c r="BK55" s="44"/>
      <c r="BO55" s="53"/>
      <c r="BP55" s="42"/>
      <c r="BQ55" s="43"/>
      <c r="BR55" s="28" t="s">
        <v>94</v>
      </c>
      <c r="BS55" s="41" t="s">
        <v>22</v>
      </c>
      <c r="BT55" s="39" t="n">
        <v>1</v>
      </c>
      <c r="BV55" s="44"/>
      <c r="BZ55" s="53"/>
      <c r="CA55" s="42"/>
      <c r="CB55" s="43"/>
      <c r="CC55" s="28" t="s">
        <v>94</v>
      </c>
      <c r="CD55" s="41" t="s">
        <v>22</v>
      </c>
      <c r="CE55" s="39" t="n">
        <v>1</v>
      </c>
      <c r="CG55" s="44"/>
      <c r="CK55" s="53"/>
      <c r="CL55" s="42"/>
      <c r="CM55" s="43"/>
      <c r="CN55" s="28" t="s">
        <v>94</v>
      </c>
      <c r="CO55" s="41" t="s">
        <v>22</v>
      </c>
      <c r="CP55" s="39" t="n">
        <v>1</v>
      </c>
      <c r="CR55" s="44"/>
      <c r="CV55" s="10" t="str">
        <f aca="false">BO1</f>
        <v>SITO O8</v>
      </c>
      <c r="CW55" s="10"/>
      <c r="CX55" s="10"/>
      <c r="CY55" s="10"/>
      <c r="CZ55" s="10"/>
      <c r="DA55" s="10"/>
      <c r="DB55" s="10"/>
      <c r="DC55" s="10"/>
      <c r="DD55" s="10"/>
      <c r="DE55" s="10"/>
    </row>
    <row r="56" customFormat="false" ht="14.4" hidden="false" customHeight="false" outlineLevel="0" collapsed="false">
      <c r="A56" s="53"/>
      <c r="B56" s="42"/>
      <c r="C56" s="43"/>
      <c r="D56" s="28" t="s">
        <v>95</v>
      </c>
      <c r="E56" s="41" t="s">
        <v>61</v>
      </c>
      <c r="F56" s="39" t="n">
        <v>1</v>
      </c>
      <c r="H56" s="44"/>
      <c r="L56" s="53"/>
      <c r="M56" s="42"/>
      <c r="N56" s="43"/>
      <c r="O56" s="28" t="s">
        <v>95</v>
      </c>
      <c r="P56" s="41" t="s">
        <v>61</v>
      </c>
      <c r="Q56" s="39" t="n">
        <v>1</v>
      </c>
      <c r="S56" s="44"/>
      <c r="W56" s="53"/>
      <c r="X56" s="42"/>
      <c r="Y56" s="43"/>
      <c r="Z56" s="28" t="s">
        <v>95</v>
      </c>
      <c r="AA56" s="41" t="s">
        <v>61</v>
      </c>
      <c r="AB56" s="39" t="n">
        <v>1</v>
      </c>
      <c r="AD56" s="44"/>
      <c r="AH56" s="53"/>
      <c r="AI56" s="42"/>
      <c r="AJ56" s="43"/>
      <c r="AK56" s="28" t="s">
        <v>95</v>
      </c>
      <c r="AL56" s="41" t="s">
        <v>61</v>
      </c>
      <c r="AM56" s="39" t="n">
        <v>1</v>
      </c>
      <c r="AO56" s="44"/>
      <c r="AS56" s="53"/>
      <c r="AT56" s="42"/>
      <c r="AU56" s="43"/>
      <c r="AV56" s="28" t="s">
        <v>95</v>
      </c>
      <c r="AW56" s="41" t="s">
        <v>61</v>
      </c>
      <c r="AX56" s="39" t="n">
        <v>1</v>
      </c>
      <c r="AZ56" s="44"/>
      <c r="BD56" s="53"/>
      <c r="BE56" s="42"/>
      <c r="BF56" s="43"/>
      <c r="BG56" s="28" t="s">
        <v>95</v>
      </c>
      <c r="BH56" s="41" t="s">
        <v>61</v>
      </c>
      <c r="BI56" s="39" t="n">
        <v>1</v>
      </c>
      <c r="BK56" s="44"/>
      <c r="BO56" s="53"/>
      <c r="BP56" s="42"/>
      <c r="BQ56" s="43"/>
      <c r="BR56" s="28" t="s">
        <v>95</v>
      </c>
      <c r="BS56" s="41" t="s">
        <v>61</v>
      </c>
      <c r="BT56" s="39" t="n">
        <v>1</v>
      </c>
      <c r="BV56" s="44"/>
      <c r="BZ56" s="53"/>
      <c r="CA56" s="42"/>
      <c r="CB56" s="43"/>
      <c r="CC56" s="28" t="s">
        <v>95</v>
      </c>
      <c r="CD56" s="41" t="s">
        <v>61</v>
      </c>
      <c r="CE56" s="39" t="n">
        <v>1</v>
      </c>
      <c r="CG56" s="44"/>
      <c r="CK56" s="53"/>
      <c r="CL56" s="42"/>
      <c r="CM56" s="43"/>
      <c r="CN56" s="28" t="s">
        <v>95</v>
      </c>
      <c r="CO56" s="41" t="s">
        <v>61</v>
      </c>
      <c r="CP56" s="39" t="n">
        <v>1</v>
      </c>
      <c r="CR56" s="44"/>
      <c r="CV56" s="11" t="s">
        <v>31</v>
      </c>
      <c r="CW56" s="11"/>
      <c r="CX56" s="11" t="s">
        <v>32</v>
      </c>
      <c r="CY56" s="11"/>
      <c r="CZ56" s="11"/>
      <c r="DA56" s="11"/>
      <c r="DB56" s="11"/>
      <c r="DC56" s="11"/>
      <c r="DD56" s="11" t="s">
        <v>33</v>
      </c>
      <c r="DE56" s="11"/>
    </row>
    <row r="57" customFormat="false" ht="14.4" hidden="false" customHeight="false" outlineLevel="0" collapsed="false">
      <c r="A57" s="53"/>
      <c r="B57" s="51" t="n">
        <v>0.7</v>
      </c>
      <c r="C57" s="43"/>
      <c r="D57" s="28" t="s">
        <v>96</v>
      </c>
      <c r="E57" s="41" t="s">
        <v>97</v>
      </c>
      <c r="F57" s="39" t="n">
        <v>1</v>
      </c>
      <c r="G57" s="55" t="n">
        <v>400</v>
      </c>
      <c r="H57" s="44"/>
      <c r="L57" s="53"/>
      <c r="M57" s="42"/>
      <c r="N57" s="43"/>
      <c r="O57" s="28" t="s">
        <v>96</v>
      </c>
      <c r="P57" s="41" t="s">
        <v>97</v>
      </c>
      <c r="Q57" s="39" t="n">
        <v>1</v>
      </c>
      <c r="R57" s="55" t="n">
        <v>400</v>
      </c>
      <c r="S57" s="44"/>
      <c r="W57" s="53"/>
      <c r="X57" s="42"/>
      <c r="Y57" s="43"/>
      <c r="Z57" s="28" t="s">
        <v>96</v>
      </c>
      <c r="AA57" s="41" t="s">
        <v>97</v>
      </c>
      <c r="AB57" s="39" t="n">
        <v>1</v>
      </c>
      <c r="AC57" s="55" t="n">
        <v>400</v>
      </c>
      <c r="AD57" s="44"/>
      <c r="AH57" s="53"/>
      <c r="AI57" s="42"/>
      <c r="AJ57" s="43"/>
      <c r="AK57" s="28" t="s">
        <v>96</v>
      </c>
      <c r="AL57" s="41" t="s">
        <v>97</v>
      </c>
      <c r="AM57" s="39" t="n">
        <v>1</v>
      </c>
      <c r="AN57" s="55" t="n">
        <v>400</v>
      </c>
      <c r="AO57" s="44"/>
      <c r="AS57" s="53"/>
      <c r="AT57" s="42" t="n">
        <v>0.1</v>
      </c>
      <c r="AU57" s="43"/>
      <c r="AV57" s="28" t="s">
        <v>96</v>
      </c>
      <c r="AW57" s="41" t="s">
        <v>97</v>
      </c>
      <c r="AX57" s="39" t="n">
        <v>1</v>
      </c>
      <c r="AY57" s="55" t="n">
        <v>400</v>
      </c>
      <c r="AZ57" s="44"/>
      <c r="BD57" s="53"/>
      <c r="BE57" s="42"/>
      <c r="BF57" s="43"/>
      <c r="BG57" s="28" t="s">
        <v>96</v>
      </c>
      <c r="BH57" s="41" t="s">
        <v>97</v>
      </c>
      <c r="BI57" s="39" t="n">
        <v>1</v>
      </c>
      <c r="BJ57" s="55" t="n">
        <v>400</v>
      </c>
      <c r="BK57" s="44"/>
      <c r="BO57" s="53"/>
      <c r="BP57" s="42"/>
      <c r="BQ57" s="43"/>
      <c r="BR57" s="28" t="s">
        <v>96</v>
      </c>
      <c r="BS57" s="41" t="s">
        <v>97</v>
      </c>
      <c r="BT57" s="39" t="n">
        <v>1</v>
      </c>
      <c r="BU57" s="55" t="n">
        <v>400</v>
      </c>
      <c r="BV57" s="44"/>
      <c r="BZ57" s="53"/>
      <c r="CA57" s="42"/>
      <c r="CB57" s="43"/>
      <c r="CC57" s="28" t="s">
        <v>96</v>
      </c>
      <c r="CD57" s="41" t="s">
        <v>97</v>
      </c>
      <c r="CE57" s="39" t="n">
        <v>1</v>
      </c>
      <c r="CF57" s="55" t="n">
        <v>400</v>
      </c>
      <c r="CG57" s="44"/>
      <c r="CK57" s="53"/>
      <c r="CL57" s="42"/>
      <c r="CM57" s="43"/>
      <c r="CN57" s="28" t="s">
        <v>96</v>
      </c>
      <c r="CO57" s="41" t="s">
        <v>97</v>
      </c>
      <c r="CP57" s="39" t="n">
        <v>1</v>
      </c>
      <c r="CQ57" s="55" t="n">
        <v>400</v>
      </c>
      <c r="CR57" s="44"/>
      <c r="CV57" s="12" t="s">
        <v>14</v>
      </c>
      <c r="CW57" s="13" t="n">
        <f aca="false">IF(BP59=0%,0%,BQ60/SUM(BQ60:BQ67))</f>
        <v>0.1</v>
      </c>
      <c r="CX57" s="12" t="str">
        <f aca="false">BS60</f>
        <v>lavatrice</v>
      </c>
      <c r="CY57" s="14" t="n">
        <f aca="false">BT60</f>
        <v>0</v>
      </c>
      <c r="CZ57" s="12" t="str">
        <f aca="false">BS67</f>
        <v>sedie</v>
      </c>
      <c r="DA57" s="14" t="n">
        <f aca="false">BT67</f>
        <v>0</v>
      </c>
      <c r="DB57" s="12" t="str">
        <f aca="false">BU65</f>
        <v>guaina</v>
      </c>
      <c r="DC57" s="15" t="n">
        <f aca="false">BV65</f>
        <v>0</v>
      </c>
      <c r="DD57" s="14" t="s">
        <v>41</v>
      </c>
      <c r="DE57" s="14" t="n">
        <f aca="false">BQ3</f>
        <v>0</v>
      </c>
    </row>
    <row r="58" customFormat="false" ht="14.4" hidden="false" customHeight="false" outlineLevel="0" collapsed="false">
      <c r="A58" s="53"/>
      <c r="B58" s="56"/>
      <c r="C58" s="57"/>
      <c r="D58" s="28" t="s">
        <v>98</v>
      </c>
      <c r="E58" s="41" t="s">
        <v>65</v>
      </c>
      <c r="F58" s="39" t="n">
        <v>1</v>
      </c>
      <c r="G58" s="55" t="n">
        <v>1000</v>
      </c>
      <c r="H58" s="58"/>
      <c r="L58" s="53"/>
      <c r="M58" s="56"/>
      <c r="N58" s="57"/>
      <c r="O58" s="28" t="s">
        <v>98</v>
      </c>
      <c r="P58" s="41" t="s">
        <v>65</v>
      </c>
      <c r="Q58" s="39" t="n">
        <v>1</v>
      </c>
      <c r="R58" s="55" t="n">
        <v>1000</v>
      </c>
      <c r="S58" s="58"/>
      <c r="W58" s="53"/>
      <c r="X58" s="56"/>
      <c r="Y58" s="57"/>
      <c r="Z58" s="28" t="s">
        <v>98</v>
      </c>
      <c r="AA58" s="41" t="s">
        <v>65</v>
      </c>
      <c r="AB58" s="39" t="n">
        <v>1</v>
      </c>
      <c r="AC58" s="55" t="n">
        <v>1000</v>
      </c>
      <c r="AD58" s="58"/>
      <c r="AH58" s="53"/>
      <c r="AI58" s="56"/>
      <c r="AJ58" s="57"/>
      <c r="AK58" s="28" t="s">
        <v>98</v>
      </c>
      <c r="AL58" s="41" t="s">
        <v>65</v>
      </c>
      <c r="AM58" s="39" t="n">
        <v>1</v>
      </c>
      <c r="AN58" s="55" t="n">
        <v>1000</v>
      </c>
      <c r="AO58" s="58"/>
      <c r="AS58" s="53"/>
      <c r="AT58" s="56"/>
      <c r="AU58" s="57"/>
      <c r="AV58" s="28" t="s">
        <v>98</v>
      </c>
      <c r="AW58" s="41" t="s">
        <v>65</v>
      </c>
      <c r="AX58" s="39" t="n">
        <v>1</v>
      </c>
      <c r="AY58" s="55" t="n">
        <v>1000</v>
      </c>
      <c r="AZ58" s="58"/>
      <c r="BD58" s="53"/>
      <c r="BE58" s="56"/>
      <c r="BF58" s="57"/>
      <c r="BG58" s="28" t="s">
        <v>98</v>
      </c>
      <c r="BH58" s="41" t="s">
        <v>65</v>
      </c>
      <c r="BI58" s="39" t="n">
        <v>1</v>
      </c>
      <c r="BJ58" s="55" t="n">
        <v>1000</v>
      </c>
      <c r="BK58" s="58"/>
      <c r="BO58" s="53"/>
      <c r="BP58" s="56"/>
      <c r="BQ58" s="57"/>
      <c r="BR58" s="28" t="s">
        <v>98</v>
      </c>
      <c r="BS58" s="41" t="s">
        <v>65</v>
      </c>
      <c r="BT58" s="39" t="n">
        <v>1</v>
      </c>
      <c r="BU58" s="55" t="n">
        <v>1000</v>
      </c>
      <c r="BV58" s="58"/>
      <c r="BZ58" s="53"/>
      <c r="CA58" s="51" t="n">
        <v>1</v>
      </c>
      <c r="CB58" s="57"/>
      <c r="CC58" s="28" t="s">
        <v>98</v>
      </c>
      <c r="CD58" s="41" t="s">
        <v>65</v>
      </c>
      <c r="CE58" s="39" t="n">
        <v>1</v>
      </c>
      <c r="CF58" s="55" t="n">
        <v>1000</v>
      </c>
      <c r="CG58" s="58"/>
      <c r="CK58" s="53"/>
      <c r="CL58" s="56"/>
      <c r="CM58" s="57"/>
      <c r="CN58" s="28" t="s">
        <v>98</v>
      </c>
      <c r="CO58" s="41" t="s">
        <v>65</v>
      </c>
      <c r="CP58" s="39" t="n">
        <v>1</v>
      </c>
      <c r="CQ58" s="55" t="n">
        <v>1000</v>
      </c>
      <c r="CR58" s="58"/>
      <c r="CV58" s="17" t="s">
        <v>49</v>
      </c>
      <c r="CW58" s="18" t="n">
        <f aca="false">IF(BP59=0%,0%,BQ61/SUM(BQ60:BQ67))</f>
        <v>0</v>
      </c>
      <c r="CX58" s="17" t="str">
        <f aca="false">BS61</f>
        <v>frigorifero</v>
      </c>
      <c r="CY58" s="19" t="n">
        <f aca="false">BT61</f>
        <v>0</v>
      </c>
      <c r="CZ58" s="17" t="str">
        <f aca="false">BS68</f>
        <v>materasso</v>
      </c>
      <c r="DA58" s="19" t="n">
        <f aca="false">BT68</f>
        <v>0</v>
      </c>
      <c r="DB58" s="17" t="str">
        <f aca="false">BU66</f>
        <v>lamiere</v>
      </c>
      <c r="DC58" s="20" t="n">
        <f aca="false">BV66</f>
        <v>0</v>
      </c>
      <c r="DD58" s="19" t="str">
        <f aca="false">BR2</f>
        <v>altezza cumulo</v>
      </c>
      <c r="DE58" s="19" t="n">
        <f aca="false">BS2</f>
        <v>30</v>
      </c>
    </row>
    <row r="59" customFormat="false" ht="14.4" hidden="false" customHeight="false" outlineLevel="0" collapsed="false">
      <c r="B59" s="8" t="n">
        <f aca="false">SUM(B6:B58)</f>
        <v>1</v>
      </c>
      <c r="M59" s="8" t="n">
        <f aca="false">SUM(M6:M58)</f>
        <v>1</v>
      </c>
      <c r="X59" s="8" t="n">
        <f aca="false">SUM(X6:X58)</f>
        <v>1</v>
      </c>
      <c r="AI59" s="8" t="n">
        <f aca="false">SUM(AI6:AI58)</f>
        <v>1</v>
      </c>
      <c r="AT59" s="8" t="n">
        <f aca="false">SUM(AT6:AT58)</f>
        <v>1</v>
      </c>
      <c r="BE59" s="8" t="n">
        <f aca="false">SUM(BE6:BE58)</f>
        <v>1</v>
      </c>
      <c r="BP59" s="8" t="n">
        <f aca="false">SUM(BP6:BP58)</f>
        <v>1</v>
      </c>
      <c r="CA59" s="8" t="n">
        <f aca="false">SUM(CA6:CA58)</f>
        <v>1</v>
      </c>
      <c r="CV59" s="17" t="s">
        <v>57</v>
      </c>
      <c r="CW59" s="18" t="n">
        <f aca="false">IF(BP59=0%,0%,(BQ62+BQ63)/SUM(BQ60:BQ67))</f>
        <v>0</v>
      </c>
      <c r="CX59" s="17" t="str">
        <f aca="false">BS62</f>
        <v>forno</v>
      </c>
      <c r="CY59" s="19" t="n">
        <f aca="false">BT62</f>
        <v>0</v>
      </c>
      <c r="CZ59" s="17" t="str">
        <f aca="false">BU60</f>
        <v>brandina</v>
      </c>
      <c r="DA59" s="19" t="n">
        <f aca="false">BV60</f>
        <v>0</v>
      </c>
      <c r="DB59" s="17" t="str">
        <f aca="false">BU67</f>
        <v>buste</v>
      </c>
      <c r="DC59" s="20" t="n">
        <f aca="false">BV67</f>
        <v>0</v>
      </c>
      <c r="DD59" s="19" t="str">
        <f aca="false">BR3</f>
        <v>combustione</v>
      </c>
      <c r="DE59" s="19" t="str">
        <f aca="false">BS3</f>
        <v>no</v>
      </c>
    </row>
    <row r="60" customFormat="false" ht="14.4" hidden="false" customHeight="true" outlineLevel="0" collapsed="false">
      <c r="A60" s="24" t="s">
        <v>99</v>
      </c>
      <c r="B60" s="28" t="s">
        <v>14</v>
      </c>
      <c r="C60" s="29" t="n">
        <f aca="false">B6*F8+B9*F11+B12*F14+B15*F16+B22*F22+B24*F24+B31*F31+B39*F39+B48*F48+B49*F49+B50*F50+B54*F54</f>
        <v>0.0250796178343949</v>
      </c>
      <c r="D60" s="24" t="s">
        <v>100</v>
      </c>
      <c r="E60" s="28" t="str">
        <f aca="false">D6</f>
        <v>lavatrice</v>
      </c>
      <c r="F60" s="28" t="n">
        <f aca="false">C6</f>
        <v>0</v>
      </c>
      <c r="G60" s="28" t="str">
        <f aca="false">D27</f>
        <v>brandina</v>
      </c>
      <c r="H60" s="28" t="n">
        <f aca="false">C27</f>
        <v>0</v>
      </c>
      <c r="L60" s="24" t="s">
        <v>99</v>
      </c>
      <c r="M60" s="28" t="s">
        <v>14</v>
      </c>
      <c r="N60" s="29" t="n">
        <f aca="false">M6*Q8+M9*Q11+M12*Q14+M15*Q16+M22*Q22+M24*Q24+M31*Q31+M39*Q39+M48*Q48+M49*Q49+M50*Q50+M54*Q54</f>
        <v>0</v>
      </c>
      <c r="O60" s="24" t="s">
        <v>100</v>
      </c>
      <c r="P60" s="28" t="str">
        <f aca="false">O6</f>
        <v>lavatrice</v>
      </c>
      <c r="Q60" s="28" t="n">
        <f aca="false">N6</f>
        <v>0</v>
      </c>
      <c r="R60" s="28" t="str">
        <f aca="false">O27</f>
        <v>brandina</v>
      </c>
      <c r="S60" s="28" t="n">
        <f aca="false">N27</f>
        <v>0</v>
      </c>
      <c r="W60" s="24" t="s">
        <v>99</v>
      </c>
      <c r="X60" s="28" t="s">
        <v>14</v>
      </c>
      <c r="Y60" s="29" t="n">
        <f aca="false">X6*AB8+X9*AB11+X12*AB14+X15*AB16+X22*AB22+X24*AB24+X31*AB31+X39*AB39+X48*AB48+X49*AB49+X50*AB50+X54*AB54</f>
        <v>0</v>
      </c>
      <c r="Z60" s="24" t="s">
        <v>100</v>
      </c>
      <c r="AA60" s="28" t="str">
        <f aca="false">Z6</f>
        <v>lavatrice</v>
      </c>
      <c r="AB60" s="28" t="n">
        <f aca="false">Y6</f>
        <v>0</v>
      </c>
      <c r="AC60" s="28" t="str">
        <f aca="false">Z27</f>
        <v>brandina</v>
      </c>
      <c r="AD60" s="28" t="n">
        <f aca="false">Y27</f>
        <v>0</v>
      </c>
      <c r="AH60" s="24" t="s">
        <v>99</v>
      </c>
      <c r="AI60" s="28" t="s">
        <v>14</v>
      </c>
      <c r="AJ60" s="29" t="n">
        <f aca="false">AI6*AM8+AI9*AM11+AI12*AM14+AI15*AM16+AI22*AM22+AI24*AM24+AI31*AM31+AI39*AM39+AI48*AM48+AI49*AM49+AI50*AM50+AI54*AM54</f>
        <v>0.2</v>
      </c>
      <c r="AK60" s="24" t="s">
        <v>100</v>
      </c>
      <c r="AL60" s="28" t="str">
        <f aca="false">AK6</f>
        <v>lavatrice</v>
      </c>
      <c r="AM60" s="28" t="n">
        <f aca="false">AJ6</f>
        <v>0</v>
      </c>
      <c r="AN60" s="28" t="str">
        <f aca="false">AK27</f>
        <v>brandina</v>
      </c>
      <c r="AO60" s="28" t="n">
        <f aca="false">AJ27</f>
        <v>0</v>
      </c>
      <c r="AS60" s="24" t="s">
        <v>99</v>
      </c>
      <c r="AT60" s="28" t="s">
        <v>14</v>
      </c>
      <c r="AU60" s="29" t="n">
        <f aca="false">AT6*AX8+AT9*AX11+AT12*AX14+AT15*AX16+AT22*AX22+AT24*AX24+AT31*AX31+AT39*AX39+AT48*AX48+AT49*AX49+AT50*AX50+AT54*AX54</f>
        <v>0</v>
      </c>
      <c r="AV60" s="24" t="s">
        <v>100</v>
      </c>
      <c r="AW60" s="28" t="str">
        <f aca="false">AV6</f>
        <v>lavatrice</v>
      </c>
      <c r="AX60" s="28" t="n">
        <f aca="false">AU6</f>
        <v>0</v>
      </c>
      <c r="AY60" s="28" t="str">
        <f aca="false">AV27</f>
        <v>brandina</v>
      </c>
      <c r="AZ60" s="28" t="n">
        <f aca="false">AU27</f>
        <v>0</v>
      </c>
      <c r="BD60" s="24" t="s">
        <v>99</v>
      </c>
      <c r="BE60" s="28" t="s">
        <v>14</v>
      </c>
      <c r="BF60" s="29" t="n">
        <f aca="false">BE6*BI8+BE9*BI11+BE12*BI14+BE15*BI16+BE22*BI22+BE24*BI24+BE31*BI31+BE39*BI39+BE48*BI48+BE49*BI49+BE50*BI50+BE54*BI54</f>
        <v>0</v>
      </c>
      <c r="BG60" s="24" t="s">
        <v>100</v>
      </c>
      <c r="BH60" s="28" t="str">
        <f aca="false">BG6</f>
        <v>lavatrice</v>
      </c>
      <c r="BI60" s="28" t="n">
        <f aca="false">BF6</f>
        <v>0</v>
      </c>
      <c r="BJ60" s="28" t="str">
        <f aca="false">BG27</f>
        <v>brandina</v>
      </c>
      <c r="BK60" s="28" t="n">
        <f aca="false">BF27</f>
        <v>0</v>
      </c>
      <c r="BO60" s="24" t="s">
        <v>99</v>
      </c>
      <c r="BP60" s="28" t="s">
        <v>14</v>
      </c>
      <c r="BQ60" s="29" t="n">
        <f aca="false">BP6*BT8+BP9*BT11+BP12*BT14+BP15*BT16+BP22*BT22+BP24*BT24+BP31*BT31+BP39*BT39+BP48*BT48+BP49*BT49+BP50*BT50+BP54*BT54</f>
        <v>0.1</v>
      </c>
      <c r="BR60" s="24" t="s">
        <v>100</v>
      </c>
      <c r="BS60" s="28" t="str">
        <f aca="false">BR6</f>
        <v>lavatrice</v>
      </c>
      <c r="BT60" s="28" t="n">
        <f aca="false">BQ6</f>
        <v>0</v>
      </c>
      <c r="BU60" s="28" t="str">
        <f aca="false">BR27</f>
        <v>brandina</v>
      </c>
      <c r="BV60" s="28" t="n">
        <f aca="false">BQ27</f>
        <v>0</v>
      </c>
      <c r="BZ60" s="24" t="s">
        <v>99</v>
      </c>
      <c r="CA60" s="28" t="s">
        <v>14</v>
      </c>
      <c r="CB60" s="29" t="n">
        <f aca="false">CA6*CE8+CA9*CE11+CA12*CE14+CA15*CE16+CA22*CE22+CA24*CE24+CA31*CE31+CA39*CE39+CA48*CE48+CA49*CE49+CA50*CE50+CA54*CE54</f>
        <v>0</v>
      </c>
      <c r="CC60" s="24" t="s">
        <v>100</v>
      </c>
      <c r="CD60" s="28" t="str">
        <f aca="false">CC6</f>
        <v>lavatrice</v>
      </c>
      <c r="CE60" s="28" t="n">
        <f aca="false">CB6</f>
        <v>0</v>
      </c>
      <c r="CF60" s="28" t="str">
        <f aca="false">CC27</f>
        <v>brandina</v>
      </c>
      <c r="CG60" s="28" t="n">
        <f aca="false">CB27</f>
        <v>0</v>
      </c>
      <c r="CK60" s="24" t="s">
        <v>99</v>
      </c>
      <c r="CL60" s="28" t="s">
        <v>14</v>
      </c>
      <c r="CM60" s="29" t="n">
        <f aca="false">CL6*CP8+CL9*CP11+CL12*CP14+CL15*CP16+CL22*CP22+CL24*CP24+CL31*CP31+CL39*CP39+CL48*CP48+CL49*CP49+CL50*CP50+CL54*CP54</f>
        <v>0</v>
      </c>
      <c r="CN60" s="24" t="s">
        <v>100</v>
      </c>
      <c r="CO60" s="28" t="str">
        <f aca="false">CN6</f>
        <v>lavatrice</v>
      </c>
      <c r="CP60" s="28" t="n">
        <f aca="false">CM6</f>
        <v>0</v>
      </c>
      <c r="CQ60" s="28" t="str">
        <f aca="false">CN27</f>
        <v>brandina</v>
      </c>
      <c r="CR60" s="28" t="n">
        <f aca="false">CM27</f>
        <v>0</v>
      </c>
      <c r="CV60" s="17" t="s">
        <v>60</v>
      </c>
      <c r="CW60" s="18" t="n">
        <f aca="false">IF(BP59=0%,0%,BQ64/SUM(BQ60:BQ67))</f>
        <v>0.8</v>
      </c>
      <c r="CX60" s="17" t="str">
        <f aca="false">BS63</f>
        <v>televisore</v>
      </c>
      <c r="CY60" s="19" t="n">
        <f aca="false">BT63</f>
        <v>0</v>
      </c>
      <c r="CZ60" s="17" t="str">
        <f aca="false">BU61</f>
        <v>Scatoloni</v>
      </c>
      <c r="DA60" s="19" t="n">
        <f aca="false">BV61</f>
        <v>0</v>
      </c>
      <c r="DB60" s="19"/>
      <c r="DC60" s="20"/>
      <c r="DD60" s="19" t="str">
        <f aca="false">BR4</f>
        <v>bonifica</v>
      </c>
      <c r="DE60" s="19" t="str">
        <f aca="false">BS4</f>
        <v>no</v>
      </c>
    </row>
    <row r="61" customFormat="false" ht="14.4" hidden="false" customHeight="false" outlineLevel="0" collapsed="false">
      <c r="A61" s="24"/>
      <c r="B61" s="28" t="s">
        <v>49</v>
      </c>
      <c r="C61" s="29" t="n">
        <f aca="false">B15*F15+B32*F32+B39*F40</f>
        <v>0</v>
      </c>
      <c r="D61" s="24"/>
      <c r="E61" s="28" t="str">
        <f aca="false">D9</f>
        <v>frigorifero</v>
      </c>
      <c r="F61" s="28" t="n">
        <f aca="false">C9</f>
        <v>1</v>
      </c>
      <c r="G61" s="28" t="str">
        <f aca="false">A30</f>
        <v>Scatoloni</v>
      </c>
      <c r="H61" s="28" t="n">
        <f aca="false">C30</f>
        <v>0</v>
      </c>
      <c r="L61" s="24"/>
      <c r="M61" s="28" t="s">
        <v>49</v>
      </c>
      <c r="N61" s="29" t="n">
        <f aca="false">M15*Q15+M32*Q32+M39*Q40</f>
        <v>0</v>
      </c>
      <c r="O61" s="24"/>
      <c r="P61" s="28" t="str">
        <f aca="false">O9</f>
        <v>frigorifero</v>
      </c>
      <c r="Q61" s="28" t="n">
        <f aca="false">N9</f>
        <v>0</v>
      </c>
      <c r="R61" s="28" t="str">
        <f aca="false">L30</f>
        <v>Scatoloni</v>
      </c>
      <c r="S61" s="28" t="n">
        <f aca="false">N30</f>
        <v>0</v>
      </c>
      <c r="W61" s="24"/>
      <c r="X61" s="28" t="s">
        <v>49</v>
      </c>
      <c r="Y61" s="29" t="n">
        <f aca="false">X15*AB15+X32*AB32+X39*AB40</f>
        <v>0</v>
      </c>
      <c r="Z61" s="24"/>
      <c r="AA61" s="28" t="str">
        <f aca="false">Z9</f>
        <v>frigorifero</v>
      </c>
      <c r="AB61" s="28" t="n">
        <f aca="false">Y9</f>
        <v>0</v>
      </c>
      <c r="AC61" s="28" t="str">
        <f aca="false">W30</f>
        <v>Scatoloni</v>
      </c>
      <c r="AD61" s="28" t="n">
        <f aca="false">Y30</f>
        <v>0</v>
      </c>
      <c r="AH61" s="24"/>
      <c r="AI61" s="28" t="s">
        <v>49</v>
      </c>
      <c r="AJ61" s="29" t="n">
        <f aca="false">AI15*AM15+AI32*AM32+AI39*AM40</f>
        <v>0</v>
      </c>
      <c r="AK61" s="24"/>
      <c r="AL61" s="28" t="str">
        <f aca="false">AK9</f>
        <v>frigorifero</v>
      </c>
      <c r="AM61" s="28" t="n">
        <f aca="false">AJ9</f>
        <v>0</v>
      </c>
      <c r="AN61" s="28" t="str">
        <f aca="false">AH30</f>
        <v>Scatoloni</v>
      </c>
      <c r="AO61" s="28" t="n">
        <f aca="false">AJ30</f>
        <v>0</v>
      </c>
      <c r="AS61" s="24"/>
      <c r="AT61" s="28" t="s">
        <v>49</v>
      </c>
      <c r="AU61" s="29" t="n">
        <f aca="false">AT15*AX15+AT32*AX32+AT39*AX40</f>
        <v>0</v>
      </c>
      <c r="AV61" s="24"/>
      <c r="AW61" s="28" t="str">
        <f aca="false">AV9</f>
        <v>frigorifero</v>
      </c>
      <c r="AX61" s="28" t="n">
        <f aca="false">AU9</f>
        <v>0</v>
      </c>
      <c r="AY61" s="28" t="str">
        <f aca="false">AS30</f>
        <v>Scatoloni</v>
      </c>
      <c r="AZ61" s="28" t="n">
        <f aca="false">AU30</f>
        <v>0</v>
      </c>
      <c r="BD61" s="24"/>
      <c r="BE61" s="28" t="s">
        <v>49</v>
      </c>
      <c r="BF61" s="29" t="n">
        <f aca="false">BE15*BI15+BE32*BI32+BE39*BI40</f>
        <v>0</v>
      </c>
      <c r="BG61" s="24"/>
      <c r="BH61" s="28" t="str">
        <f aca="false">BG9</f>
        <v>frigorifero</v>
      </c>
      <c r="BI61" s="28" t="n">
        <f aca="false">BF9</f>
        <v>0</v>
      </c>
      <c r="BJ61" s="28" t="str">
        <f aca="false">BD30</f>
        <v>Scatoloni</v>
      </c>
      <c r="BK61" s="28" t="n">
        <f aca="false">BF30</f>
        <v>0</v>
      </c>
      <c r="BO61" s="24"/>
      <c r="BP61" s="28" t="s">
        <v>49</v>
      </c>
      <c r="BQ61" s="29" t="n">
        <f aca="false">BP15*BT15+BP32*BT32+BP39*BT40</f>
        <v>0</v>
      </c>
      <c r="BR61" s="24"/>
      <c r="BS61" s="28" t="str">
        <f aca="false">BR9</f>
        <v>frigorifero</v>
      </c>
      <c r="BT61" s="28" t="n">
        <f aca="false">BQ9</f>
        <v>0</v>
      </c>
      <c r="BU61" s="28" t="str">
        <f aca="false">BO30</f>
        <v>Scatoloni</v>
      </c>
      <c r="BV61" s="28" t="n">
        <f aca="false">BQ30</f>
        <v>0</v>
      </c>
      <c r="BZ61" s="24"/>
      <c r="CA61" s="28" t="s">
        <v>49</v>
      </c>
      <c r="CB61" s="29" t="n">
        <f aca="false">CA15*CE15+CA32*CE32+CA39*CE40</f>
        <v>0</v>
      </c>
      <c r="CC61" s="24"/>
      <c r="CD61" s="28" t="str">
        <f aca="false">CC9</f>
        <v>frigorifero</v>
      </c>
      <c r="CE61" s="28" t="n">
        <f aca="false">CB9</f>
        <v>0</v>
      </c>
      <c r="CF61" s="28" t="str">
        <f aca="false">BZ30</f>
        <v>Scatoloni</v>
      </c>
      <c r="CG61" s="28" t="n">
        <f aca="false">CB30</f>
        <v>0</v>
      </c>
      <c r="CK61" s="24"/>
      <c r="CL61" s="28" t="s">
        <v>49</v>
      </c>
      <c r="CM61" s="29" t="n">
        <f aca="false">CL15*CP15+CL32*CP32+CL39*CP40</f>
        <v>0</v>
      </c>
      <c r="CN61" s="24"/>
      <c r="CO61" s="28" t="str">
        <f aca="false">CN9</f>
        <v>frigorifero</v>
      </c>
      <c r="CP61" s="28" t="n">
        <f aca="false">CM9</f>
        <v>0</v>
      </c>
      <c r="CQ61" s="28" t="str">
        <f aca="false">CK30</f>
        <v>Scatoloni</v>
      </c>
      <c r="CR61" s="28" t="n">
        <f aca="false">CM30</f>
        <v>0</v>
      </c>
      <c r="CV61" s="17" t="s">
        <v>61</v>
      </c>
      <c r="CW61" s="18" t="n">
        <f aca="false">IF(BP59=0%,0%,BQ65/SUM(BQ60:BQ67))</f>
        <v>0</v>
      </c>
      <c r="CX61" s="17" t="str">
        <f aca="false">BS64</f>
        <v>scaldabagno</v>
      </c>
      <c r="CY61" s="19" t="n">
        <f aca="false">BT64</f>
        <v>0</v>
      </c>
      <c r="CZ61" s="17" t="str">
        <f aca="false">BU62</f>
        <v>divano</v>
      </c>
      <c r="DA61" s="19" t="n">
        <f aca="false">BV62</f>
        <v>0</v>
      </c>
      <c r="DB61" s="19"/>
      <c r="DC61" s="20"/>
      <c r="DD61" s="19" t="str">
        <f aca="false">BT4</f>
        <v>substrato</v>
      </c>
      <c r="DE61" s="19" t="str">
        <f aca="false">BU4</f>
        <v>battistrada</v>
      </c>
    </row>
    <row r="62" customFormat="false" ht="14.4" hidden="false" customHeight="false" outlineLevel="0" collapsed="false">
      <c r="A62" s="24"/>
      <c r="B62" s="28" t="s">
        <v>101</v>
      </c>
      <c r="C62" s="29" t="n">
        <f aca="false">B6*F7+B9*F10+B12*F13+B15*F18+B19*F20+B33*F33+B39*F41</f>
        <v>0.0121815286624204</v>
      </c>
      <c r="D62" s="24"/>
      <c r="E62" s="28" t="str">
        <f aca="false">D12</f>
        <v>forno</v>
      </c>
      <c r="F62" s="28" t="n">
        <f aca="false">C12</f>
        <v>0</v>
      </c>
      <c r="G62" s="28" t="str">
        <f aca="false">D28</f>
        <v>divano</v>
      </c>
      <c r="H62" s="28" t="n">
        <f aca="false">C28</f>
        <v>0</v>
      </c>
      <c r="L62" s="24"/>
      <c r="M62" s="28" t="s">
        <v>101</v>
      </c>
      <c r="N62" s="29" t="n">
        <f aca="false">M6*Q7+M9*Q10+M12*Q13+M15*Q18+M19*Q20+M33*Q33+M39*Q41</f>
        <v>0</v>
      </c>
      <c r="O62" s="24"/>
      <c r="P62" s="28" t="str">
        <f aca="false">O12</f>
        <v>forno</v>
      </c>
      <c r="Q62" s="28" t="n">
        <f aca="false">N12</f>
        <v>0</v>
      </c>
      <c r="R62" s="28" t="str">
        <f aca="false">O28</f>
        <v>divano</v>
      </c>
      <c r="S62" s="28" t="n">
        <f aca="false">N28</f>
        <v>0</v>
      </c>
      <c r="W62" s="24"/>
      <c r="X62" s="28" t="s">
        <v>101</v>
      </c>
      <c r="Y62" s="29" t="n">
        <f aca="false">X6*AB7+X9*AB10+X12*AB13+X15*AB18+X19*AB20+X33*AB33+X39*AB41</f>
        <v>0</v>
      </c>
      <c r="Z62" s="24"/>
      <c r="AA62" s="28" t="str">
        <f aca="false">Z12</f>
        <v>forno</v>
      </c>
      <c r="AB62" s="28" t="n">
        <f aca="false">Y12</f>
        <v>0</v>
      </c>
      <c r="AC62" s="28" t="str">
        <f aca="false">Z28</f>
        <v>divano</v>
      </c>
      <c r="AD62" s="28" t="n">
        <f aca="false">Y28</f>
        <v>0</v>
      </c>
      <c r="AH62" s="24"/>
      <c r="AI62" s="28" t="s">
        <v>101</v>
      </c>
      <c r="AJ62" s="29" t="n">
        <f aca="false">AI6*AM7+AI9*AM10+AI12*AM13+AI15*AM18+AI19*AM20+AI33*AM33+AI39*AM41</f>
        <v>0</v>
      </c>
      <c r="AK62" s="24"/>
      <c r="AL62" s="28" t="str">
        <f aca="false">AK12</f>
        <v>forno</v>
      </c>
      <c r="AM62" s="28" t="n">
        <f aca="false">AJ12</f>
        <v>0</v>
      </c>
      <c r="AN62" s="28" t="str">
        <f aca="false">AK28</f>
        <v>divano</v>
      </c>
      <c r="AO62" s="28" t="n">
        <f aca="false">AJ28</f>
        <v>0</v>
      </c>
      <c r="AS62" s="24"/>
      <c r="AT62" s="28" t="s">
        <v>101</v>
      </c>
      <c r="AU62" s="29" t="n">
        <f aca="false">AT6*AX7+AT9*AX10+AT12*AX13+AT15*AX18+AT19*AX20+AT33*AX33+AT39*AX41</f>
        <v>0</v>
      </c>
      <c r="AV62" s="24"/>
      <c r="AW62" s="28" t="str">
        <f aca="false">AV12</f>
        <v>forno</v>
      </c>
      <c r="AX62" s="28" t="n">
        <f aca="false">AU12</f>
        <v>0</v>
      </c>
      <c r="AY62" s="28" t="str">
        <f aca="false">AV28</f>
        <v>divano</v>
      </c>
      <c r="AZ62" s="28" t="n">
        <f aca="false">AU28</f>
        <v>0</v>
      </c>
      <c r="BD62" s="24"/>
      <c r="BE62" s="28" t="s">
        <v>101</v>
      </c>
      <c r="BF62" s="29" t="n">
        <f aca="false">BE6*BI7+BE9*BI10+BE12*BI13+BE15*BI18+BE19*BI20+BE33*BI33+BE39*BI41</f>
        <v>0</v>
      </c>
      <c r="BG62" s="24"/>
      <c r="BH62" s="28" t="str">
        <f aca="false">BG12</f>
        <v>forno</v>
      </c>
      <c r="BI62" s="28" t="n">
        <f aca="false">BF12</f>
        <v>0</v>
      </c>
      <c r="BJ62" s="28" t="str">
        <f aca="false">BG28</f>
        <v>divano</v>
      </c>
      <c r="BK62" s="28" t="n">
        <f aca="false">BF28</f>
        <v>0</v>
      </c>
      <c r="BO62" s="24"/>
      <c r="BP62" s="28" t="s">
        <v>101</v>
      </c>
      <c r="BQ62" s="29" t="n">
        <f aca="false">BP6*BT7+BP9*BT10+BP12*BT13+BP15*BT18+BP19*BT20+BP33*BT33+BP39*BT41</f>
        <v>0</v>
      </c>
      <c r="BR62" s="24"/>
      <c r="BS62" s="28" t="str">
        <f aca="false">BR12</f>
        <v>forno</v>
      </c>
      <c r="BT62" s="28" t="n">
        <f aca="false">BQ12</f>
        <v>0</v>
      </c>
      <c r="BU62" s="28" t="str">
        <f aca="false">BR28</f>
        <v>divano</v>
      </c>
      <c r="BV62" s="28" t="n">
        <f aca="false">BQ28</f>
        <v>0</v>
      </c>
      <c r="BZ62" s="24"/>
      <c r="CA62" s="28" t="s">
        <v>101</v>
      </c>
      <c r="CB62" s="29" t="n">
        <f aca="false">CA6*CE7+CA9*CE10+CA12*CE13+CA15*CE18+CA19*CE20+CA33*CE33+CA39*CE41</f>
        <v>0</v>
      </c>
      <c r="CC62" s="24"/>
      <c r="CD62" s="28" t="str">
        <f aca="false">CC12</f>
        <v>forno</v>
      </c>
      <c r="CE62" s="28" t="n">
        <f aca="false">CB12</f>
        <v>0</v>
      </c>
      <c r="CF62" s="28" t="str">
        <f aca="false">CC28</f>
        <v>divano</v>
      </c>
      <c r="CG62" s="28" t="n">
        <f aca="false">CB28</f>
        <v>0</v>
      </c>
      <c r="CK62" s="24"/>
      <c r="CL62" s="28" t="s">
        <v>101</v>
      </c>
      <c r="CM62" s="29" t="n">
        <f aca="false">CL6*CP7+CL9*CP10+CL12*CP13+CL15*CP18+CL19*CP20+CL33*CP33+CL39*CP41</f>
        <v>0</v>
      </c>
      <c r="CN62" s="24"/>
      <c r="CO62" s="28" t="str">
        <f aca="false">CN12</f>
        <v>forno</v>
      </c>
      <c r="CP62" s="28" t="n">
        <f aca="false">CM12</f>
        <v>0</v>
      </c>
      <c r="CQ62" s="28" t="str">
        <f aca="false">CN28</f>
        <v>divano</v>
      </c>
      <c r="CR62" s="28" t="n">
        <f aca="false">CM28</f>
        <v>0</v>
      </c>
      <c r="CV62" s="17" t="s">
        <v>62</v>
      </c>
      <c r="CW62" s="18" t="n">
        <f aca="false">IF(BP59=0%,0%,BQ66/SUM(BQ60:BQ67))</f>
        <v>0.1</v>
      </c>
      <c r="CX62" s="17" t="str">
        <f aca="false">BS65</f>
        <v>mobile</v>
      </c>
      <c r="CY62" s="19" t="n">
        <f aca="false">BT65</f>
        <v>0</v>
      </c>
      <c r="CZ62" s="17" t="str">
        <f aca="false">BU63</f>
        <v>sanitari</v>
      </c>
      <c r="DA62" s="19" t="n">
        <f aca="false">BV63</f>
        <v>0</v>
      </c>
      <c r="DB62" s="19"/>
      <c r="DC62" s="20"/>
      <c r="DD62" s="19" t="s">
        <v>63</v>
      </c>
      <c r="DE62" s="19" t="n">
        <f aca="false">BP4</f>
        <v>0</v>
      </c>
    </row>
    <row r="63" customFormat="false" ht="15" hidden="false" customHeight="false" outlineLevel="0" collapsed="false">
      <c r="A63" s="24"/>
      <c r="B63" s="28" t="s">
        <v>12</v>
      </c>
      <c r="C63" s="29" t="n">
        <f aca="false">B6*F6+B9*F9+B12*F12+B15*F17+B19*F19+B23*F23+B27*F27+B33*F34+B39*F42+B51*F51+B55*F55</f>
        <v>0.112738853503185</v>
      </c>
      <c r="D63" s="24"/>
      <c r="E63" s="28" t="str">
        <f aca="false">D15</f>
        <v>televisore</v>
      </c>
      <c r="F63" s="28" t="n">
        <f aca="false">C15</f>
        <v>0</v>
      </c>
      <c r="G63" s="28" t="str">
        <f aca="false">D47</f>
        <v>sanitari</v>
      </c>
      <c r="H63" s="28" t="n">
        <f aca="false">C47</f>
        <v>0</v>
      </c>
      <c r="L63" s="24"/>
      <c r="M63" s="28" t="s">
        <v>12</v>
      </c>
      <c r="N63" s="29" t="n">
        <f aca="false">M6*Q6+M9*Q9+M12*Q12+M15*Q17+M19*Q19+M23*Q23+M27*Q27+M33*Q34+M39*Q42+M51*Q51+M55*Q55</f>
        <v>0</v>
      </c>
      <c r="O63" s="24"/>
      <c r="P63" s="28" t="str">
        <f aca="false">O15</f>
        <v>televisore</v>
      </c>
      <c r="Q63" s="28" t="n">
        <f aca="false">N15</f>
        <v>0</v>
      </c>
      <c r="R63" s="28" t="str">
        <f aca="false">O47</f>
        <v>sanitari</v>
      </c>
      <c r="S63" s="28" t="n">
        <f aca="false">N47</f>
        <v>0</v>
      </c>
      <c r="W63" s="24"/>
      <c r="X63" s="28" t="s">
        <v>12</v>
      </c>
      <c r="Y63" s="29" t="n">
        <f aca="false">X6*AB6+X9*AB9+X12*AB12+X15*AB17+X19*AB19+X23*AB23+X27*AB27+X33*AB34+X39*AB42+X51*AB51+X55*AB55</f>
        <v>0</v>
      </c>
      <c r="Z63" s="24"/>
      <c r="AA63" s="28" t="str">
        <f aca="false">Z15</f>
        <v>televisore</v>
      </c>
      <c r="AB63" s="28" t="n">
        <f aca="false">Y15</f>
        <v>0</v>
      </c>
      <c r="AC63" s="28" t="str">
        <f aca="false">Z47</f>
        <v>sanitari</v>
      </c>
      <c r="AD63" s="28" t="n">
        <f aca="false">Y47</f>
        <v>0</v>
      </c>
      <c r="AH63" s="24"/>
      <c r="AI63" s="28" t="s">
        <v>12</v>
      </c>
      <c r="AJ63" s="29" t="n">
        <f aca="false">AI6*AM6+AI9*AM9+AI12*AM12+AI15*AM17+AI19*AM19+AI23*AM23+AI27*AM27+AI33*AM34+AI39*AM42+AI51*AM51+AI55*AM55</f>
        <v>0</v>
      </c>
      <c r="AK63" s="24"/>
      <c r="AL63" s="28" t="str">
        <f aca="false">AK15</f>
        <v>televisore</v>
      </c>
      <c r="AM63" s="28" t="n">
        <f aca="false">AJ15</f>
        <v>0</v>
      </c>
      <c r="AN63" s="28" t="str">
        <f aca="false">AK47</f>
        <v>sanitari</v>
      </c>
      <c r="AO63" s="28" t="n">
        <f aca="false">AJ47</f>
        <v>0</v>
      </c>
      <c r="AS63" s="24"/>
      <c r="AT63" s="28" t="s">
        <v>12</v>
      </c>
      <c r="AU63" s="29" t="n">
        <f aca="false">AT6*AX6+AT9*AX9+AT12*AX12+AT15*AX17+AT19*AX19+AT23*AX23+AT27*AX27+AT33*AX34+AT39*AX42+AT51*AX51+AT55*AX55</f>
        <v>0</v>
      </c>
      <c r="AV63" s="24"/>
      <c r="AW63" s="28" t="str">
        <f aca="false">AV15</f>
        <v>televisore</v>
      </c>
      <c r="AX63" s="28" t="n">
        <f aca="false">AU15</f>
        <v>0</v>
      </c>
      <c r="AY63" s="28" t="str">
        <f aca="false">AV47</f>
        <v>sanitari</v>
      </c>
      <c r="AZ63" s="28" t="n">
        <f aca="false">AU47</f>
        <v>0</v>
      </c>
      <c r="BD63" s="24"/>
      <c r="BE63" s="28" t="s">
        <v>12</v>
      </c>
      <c r="BF63" s="29" t="n">
        <f aca="false">BE6*BI6+BE9*BI9+BE12*BI12+BE15*BI17+BE19*BI19+BE23*BI23+BE27*BI27+BE33*BI34+BE39*BI42+BE51*BI51+BE55*BI55</f>
        <v>0</v>
      </c>
      <c r="BG63" s="24"/>
      <c r="BH63" s="28" t="str">
        <f aca="false">BG15</f>
        <v>televisore</v>
      </c>
      <c r="BI63" s="28" t="n">
        <f aca="false">BF15</f>
        <v>0</v>
      </c>
      <c r="BJ63" s="28" t="str">
        <f aca="false">BG47</f>
        <v>sanitari</v>
      </c>
      <c r="BK63" s="28" t="n">
        <f aca="false">BF47</f>
        <v>0</v>
      </c>
      <c r="BO63" s="24"/>
      <c r="BP63" s="28" t="s">
        <v>12</v>
      </c>
      <c r="BQ63" s="29" t="n">
        <f aca="false">BP6*BT6+BP9*BT9+BP12*BT12+BP15*BT17+BP19*BT19+BP23*BT23+BP27*BT27+BP33*BT34+BP39*BT42+BP51*BT51+BP55*BT55</f>
        <v>0</v>
      </c>
      <c r="BR63" s="24"/>
      <c r="BS63" s="28" t="str">
        <f aca="false">BR15</f>
        <v>televisore</v>
      </c>
      <c r="BT63" s="28" t="n">
        <f aca="false">BQ15</f>
        <v>0</v>
      </c>
      <c r="BU63" s="28" t="str">
        <f aca="false">BR47</f>
        <v>sanitari</v>
      </c>
      <c r="BV63" s="28" t="n">
        <f aca="false">BQ47</f>
        <v>0</v>
      </c>
      <c r="BZ63" s="24"/>
      <c r="CA63" s="28" t="s">
        <v>12</v>
      </c>
      <c r="CB63" s="29" t="n">
        <f aca="false">CA6*CE6+CA9*CE9+CA12*CE12+CA15*CE17+CA19*CE19+CA23*CE23+CA27*CE27+CA33*CE34+CA39*CE42+CA51*CE51+CA55*CE55</f>
        <v>0</v>
      </c>
      <c r="CC63" s="24"/>
      <c r="CD63" s="28" t="str">
        <f aca="false">CC15</f>
        <v>televisore</v>
      </c>
      <c r="CE63" s="28" t="n">
        <f aca="false">CB15</f>
        <v>0</v>
      </c>
      <c r="CF63" s="28" t="str">
        <f aca="false">CC47</f>
        <v>sanitari</v>
      </c>
      <c r="CG63" s="28" t="n">
        <f aca="false">CB47</f>
        <v>0</v>
      </c>
      <c r="CK63" s="24"/>
      <c r="CL63" s="28" t="s">
        <v>12</v>
      </c>
      <c r="CM63" s="29" t="n">
        <f aca="false">CL6*CP6+CL9*CP9+CL12*CP12+CL15*CP17+CL19*CP19+CL23*CP23+CL27*CP27+CL33*CP34+CL39*CP42+CL51*CP51+CL55*CP55</f>
        <v>0</v>
      </c>
      <c r="CN63" s="24"/>
      <c r="CO63" s="28" t="str">
        <f aca="false">CN15</f>
        <v>televisore</v>
      </c>
      <c r="CP63" s="28" t="n">
        <f aca="false">CM15</f>
        <v>0</v>
      </c>
      <c r="CQ63" s="28" t="str">
        <f aca="false">CN47</f>
        <v>sanitari</v>
      </c>
      <c r="CR63" s="28" t="n">
        <f aca="false">CM47</f>
        <v>0</v>
      </c>
      <c r="CV63" s="33" t="s">
        <v>65</v>
      </c>
      <c r="CW63" s="34" t="n">
        <f aca="false">IF(BP59=0%,0%,BQ67/SUM(BQ60:BQ67))</f>
        <v>0</v>
      </c>
      <c r="CX63" s="33" t="str">
        <f aca="false">BS66</f>
        <v>secchio</v>
      </c>
      <c r="CY63" s="35" t="n">
        <f aca="false">BT66</f>
        <v>0</v>
      </c>
      <c r="CZ63" s="33" t="str">
        <f aca="false">BU64</f>
        <v>tubi</v>
      </c>
      <c r="DA63" s="35" t="n">
        <f aca="false">BV64</f>
        <v>0</v>
      </c>
      <c r="DB63" s="35"/>
      <c r="DC63" s="36"/>
      <c r="DD63" s="35" t="s">
        <v>56</v>
      </c>
      <c r="DE63" s="35" t="n">
        <f aca="false">BV2</f>
        <v>0</v>
      </c>
      <c r="DF63" s="37" t="n">
        <f aca="false">SUM(CW57:CW63)</f>
        <v>1</v>
      </c>
    </row>
    <row r="64" customFormat="false" ht="15" hidden="false" customHeight="false" outlineLevel="0" collapsed="false">
      <c r="A64" s="24"/>
      <c r="B64" s="28" t="s">
        <v>60</v>
      </c>
      <c r="C64" s="29" t="n">
        <f aca="false">B21*F21+B25*F25+B28*F29+B38*F38+B39*F43</f>
        <v>0.15</v>
      </c>
      <c r="D64" s="24"/>
      <c r="E64" s="28" t="str">
        <f aca="false">D19</f>
        <v>scaldabagno</v>
      </c>
      <c r="F64" s="28" t="n">
        <f aca="false">C19</f>
        <v>0</v>
      </c>
      <c r="G64" s="28" t="str">
        <f aca="false">D48</f>
        <v>tubi</v>
      </c>
      <c r="H64" s="28" t="n">
        <f aca="false">C48</f>
        <v>0</v>
      </c>
      <c r="L64" s="24"/>
      <c r="M64" s="28" t="s">
        <v>60</v>
      </c>
      <c r="N64" s="29" t="n">
        <f aca="false">M21*Q21+M25*Q25+M28*Q29+M38*Q38+M39*Q43</f>
        <v>0</v>
      </c>
      <c r="O64" s="24"/>
      <c r="P64" s="28" t="str">
        <f aca="false">O19</f>
        <v>scaldabagno</v>
      </c>
      <c r="Q64" s="28" t="n">
        <f aca="false">N19</f>
        <v>0</v>
      </c>
      <c r="R64" s="28" t="str">
        <f aca="false">O48</f>
        <v>tubi</v>
      </c>
      <c r="S64" s="28" t="n">
        <f aca="false">N48</f>
        <v>0</v>
      </c>
      <c r="W64" s="24"/>
      <c r="X64" s="28" t="s">
        <v>60</v>
      </c>
      <c r="Y64" s="29" t="n">
        <f aca="false">X21*AB21+X25*AB25+X28*AB29+X38*AB38+X39*AB43</f>
        <v>0.02</v>
      </c>
      <c r="Z64" s="24"/>
      <c r="AA64" s="28" t="str">
        <f aca="false">Z19</f>
        <v>scaldabagno</v>
      </c>
      <c r="AB64" s="28" t="n">
        <f aca="false">Y19</f>
        <v>0</v>
      </c>
      <c r="AC64" s="28" t="str">
        <f aca="false">Z48</f>
        <v>tubi</v>
      </c>
      <c r="AD64" s="28" t="n">
        <f aca="false">Y48</f>
        <v>0</v>
      </c>
      <c r="AH64" s="24"/>
      <c r="AI64" s="28" t="s">
        <v>60</v>
      </c>
      <c r="AJ64" s="29" t="n">
        <f aca="false">AI21*AM21+AI25*AM25+AI28*AM29+AI38*AM38+AI39*AM43</f>
        <v>0.8</v>
      </c>
      <c r="AK64" s="24"/>
      <c r="AL64" s="28" t="str">
        <f aca="false">AK19</f>
        <v>scaldabagno</v>
      </c>
      <c r="AM64" s="28" t="n">
        <f aca="false">AJ19</f>
        <v>0</v>
      </c>
      <c r="AN64" s="28" t="str">
        <f aca="false">AK48</f>
        <v>tubi</v>
      </c>
      <c r="AO64" s="28" t="n">
        <f aca="false">AJ48</f>
        <v>0</v>
      </c>
      <c r="AS64" s="24"/>
      <c r="AT64" s="28" t="s">
        <v>60</v>
      </c>
      <c r="AU64" s="29" t="n">
        <f aca="false">AT21*AX21+AT25*AX25+AT28*AX29+AT38*AX38+AT39*AX43</f>
        <v>0</v>
      </c>
      <c r="AV64" s="24"/>
      <c r="AW64" s="28" t="str">
        <f aca="false">AV19</f>
        <v>scaldabagno</v>
      </c>
      <c r="AX64" s="28" t="n">
        <f aca="false">AU19</f>
        <v>0</v>
      </c>
      <c r="AY64" s="28" t="str">
        <f aca="false">AV48</f>
        <v>tubi</v>
      </c>
      <c r="AZ64" s="28" t="n">
        <f aca="false">AU48</f>
        <v>0</v>
      </c>
      <c r="BD64" s="24"/>
      <c r="BE64" s="28" t="s">
        <v>60</v>
      </c>
      <c r="BF64" s="29" t="n">
        <f aca="false">BE21*BI21+BE25*BI25+BE28*BI29+BE38*BI38+BE39*BI43</f>
        <v>0</v>
      </c>
      <c r="BG64" s="24"/>
      <c r="BH64" s="28" t="str">
        <f aca="false">BG19</f>
        <v>scaldabagno</v>
      </c>
      <c r="BI64" s="28" t="n">
        <f aca="false">BF19</f>
        <v>0</v>
      </c>
      <c r="BJ64" s="28" t="str">
        <f aca="false">BG48</f>
        <v>tubi</v>
      </c>
      <c r="BK64" s="28" t="n">
        <f aca="false">BF48</f>
        <v>0</v>
      </c>
      <c r="BO64" s="24"/>
      <c r="BP64" s="28" t="s">
        <v>60</v>
      </c>
      <c r="BQ64" s="29" t="n">
        <f aca="false">BP21*BT21+BP25*BT25+BP28*BT29+BP38*BT38+BP39*BT43</f>
        <v>0.8</v>
      </c>
      <c r="BR64" s="24"/>
      <c r="BS64" s="28" t="str">
        <f aca="false">BR19</f>
        <v>scaldabagno</v>
      </c>
      <c r="BT64" s="28" t="n">
        <f aca="false">BQ19</f>
        <v>0</v>
      </c>
      <c r="BU64" s="28" t="str">
        <f aca="false">BR48</f>
        <v>tubi</v>
      </c>
      <c r="BV64" s="28" t="n">
        <f aca="false">BQ48</f>
        <v>0</v>
      </c>
      <c r="BZ64" s="24"/>
      <c r="CA64" s="28" t="s">
        <v>60</v>
      </c>
      <c r="CB64" s="29" t="n">
        <f aca="false">CA21*CE21+CA25*CE25+CA28*CE29+CA38*CE38+CA39*CE43</f>
        <v>0</v>
      </c>
      <c r="CC64" s="24"/>
      <c r="CD64" s="28" t="str">
        <f aca="false">CC19</f>
        <v>scaldabagno</v>
      </c>
      <c r="CE64" s="28" t="n">
        <f aca="false">CB19</f>
        <v>0</v>
      </c>
      <c r="CF64" s="28" t="str">
        <f aca="false">CC48</f>
        <v>tubi</v>
      </c>
      <c r="CG64" s="28" t="n">
        <f aca="false">CB48</f>
        <v>0</v>
      </c>
      <c r="CK64" s="24"/>
      <c r="CL64" s="28" t="s">
        <v>60</v>
      </c>
      <c r="CM64" s="29" t="n">
        <f aca="false">CL21*CP21+CL25*CP25+CL28*CP29+CL38*CP38+CL39*CP43</f>
        <v>0</v>
      </c>
      <c r="CN64" s="24"/>
      <c r="CO64" s="28" t="str">
        <f aca="false">CN19</f>
        <v>scaldabagno</v>
      </c>
      <c r="CP64" s="28" t="n">
        <f aca="false">CM19</f>
        <v>0</v>
      </c>
      <c r="CQ64" s="28" t="str">
        <f aca="false">CN48</f>
        <v>tubi</v>
      </c>
      <c r="CR64" s="28" t="n">
        <f aca="false">CM48</f>
        <v>0</v>
      </c>
      <c r="CV64" s="10" t="str">
        <f aca="false">BZ1</f>
        <v>SITO O9</v>
      </c>
      <c r="CW64" s="10"/>
      <c r="CX64" s="10"/>
      <c r="CY64" s="10"/>
      <c r="CZ64" s="10"/>
      <c r="DA64" s="10"/>
      <c r="DB64" s="10"/>
      <c r="DC64" s="10"/>
      <c r="DD64" s="10"/>
      <c r="DE64" s="10"/>
    </row>
    <row r="65" customFormat="false" ht="14.4" hidden="false" customHeight="false" outlineLevel="0" collapsed="false">
      <c r="A65" s="24"/>
      <c r="B65" s="28" t="s">
        <v>61</v>
      </c>
      <c r="C65" s="29" t="n">
        <f aca="false">B30*F30+B35*F35+B39*F44+B56*F56</f>
        <v>0</v>
      </c>
      <c r="D65" s="24"/>
      <c r="E65" s="28" t="str">
        <f aca="false">D21</f>
        <v>mobile</v>
      </c>
      <c r="F65" s="28" t="n">
        <f aca="false">SUM(C21:C23)</f>
        <v>0</v>
      </c>
      <c r="G65" s="28" t="str">
        <f aca="false">D49</f>
        <v>guaina</v>
      </c>
      <c r="H65" s="28" t="n">
        <f aca="false">C49</f>
        <v>0</v>
      </c>
      <c r="L65" s="24"/>
      <c r="M65" s="28" t="s">
        <v>61</v>
      </c>
      <c r="N65" s="29" t="n">
        <f aca="false">M30*Q30+M35*Q35+M39*Q44+M56*Q56</f>
        <v>0</v>
      </c>
      <c r="O65" s="24"/>
      <c r="P65" s="28" t="str">
        <f aca="false">O21</f>
        <v>mobile</v>
      </c>
      <c r="Q65" s="28" t="n">
        <f aca="false">SUM(N21:N23)</f>
        <v>0</v>
      </c>
      <c r="R65" s="28" t="str">
        <f aca="false">O49</f>
        <v>guaina</v>
      </c>
      <c r="S65" s="28" t="n">
        <f aca="false">N49</f>
        <v>0</v>
      </c>
      <c r="W65" s="24"/>
      <c r="X65" s="28" t="s">
        <v>61</v>
      </c>
      <c r="Y65" s="29" t="n">
        <f aca="false">X30*AB30+X35*AB35+X39*AB44+X56*AB56</f>
        <v>0</v>
      </c>
      <c r="Z65" s="24"/>
      <c r="AA65" s="28" t="str">
        <f aca="false">Z21</f>
        <v>mobile</v>
      </c>
      <c r="AB65" s="28" t="n">
        <f aca="false">SUM(Y21:Y23)</f>
        <v>0</v>
      </c>
      <c r="AC65" s="28" t="str">
        <f aca="false">Z49</f>
        <v>guaina</v>
      </c>
      <c r="AD65" s="28" t="n">
        <f aca="false">Y49</f>
        <v>0</v>
      </c>
      <c r="AH65" s="24"/>
      <c r="AI65" s="28" t="s">
        <v>61</v>
      </c>
      <c r="AJ65" s="29" t="n">
        <f aca="false">AI30*AM30+AI35*AM35+AI39*AM44+AI56*AM56</f>
        <v>0</v>
      </c>
      <c r="AK65" s="24"/>
      <c r="AL65" s="28" t="str">
        <f aca="false">AK21</f>
        <v>mobile</v>
      </c>
      <c r="AM65" s="28" t="n">
        <f aca="false">SUM(AJ21:AJ23)</f>
        <v>1</v>
      </c>
      <c r="AN65" s="28" t="str">
        <f aca="false">AK49</f>
        <v>guaina</v>
      </c>
      <c r="AO65" s="28" t="n">
        <f aca="false">AJ49</f>
        <v>0</v>
      </c>
      <c r="AS65" s="24"/>
      <c r="AT65" s="28" t="s">
        <v>61</v>
      </c>
      <c r="AU65" s="29" t="n">
        <f aca="false">AT30*AX30+AT35*AX35+AT39*AX44+AT56*AX56</f>
        <v>0</v>
      </c>
      <c r="AV65" s="24"/>
      <c r="AW65" s="28" t="str">
        <f aca="false">AV21</f>
        <v>mobile</v>
      </c>
      <c r="AX65" s="28" t="n">
        <f aca="false">SUM(AU21:AU23)</f>
        <v>0</v>
      </c>
      <c r="AY65" s="28" t="str">
        <f aca="false">AV49</f>
        <v>guaina</v>
      </c>
      <c r="AZ65" s="28" t="n">
        <f aca="false">AU49</f>
        <v>0</v>
      </c>
      <c r="BD65" s="24"/>
      <c r="BE65" s="28" t="s">
        <v>61</v>
      </c>
      <c r="BF65" s="29" t="n">
        <f aca="false">BE30*BI30+BE35*BI35+BE39*BI44+BE56*BI56</f>
        <v>0</v>
      </c>
      <c r="BG65" s="24"/>
      <c r="BH65" s="28" t="str">
        <f aca="false">BG21</f>
        <v>mobile</v>
      </c>
      <c r="BI65" s="28" t="n">
        <f aca="false">SUM(BF21:BF23)</f>
        <v>0</v>
      </c>
      <c r="BJ65" s="28" t="str">
        <f aca="false">BG49</f>
        <v>guaina</v>
      </c>
      <c r="BK65" s="28" t="n">
        <f aca="false">BF49</f>
        <v>0</v>
      </c>
      <c r="BO65" s="24"/>
      <c r="BP65" s="28" t="s">
        <v>61</v>
      </c>
      <c r="BQ65" s="29" t="n">
        <f aca="false">BP30*BT30+BP35*BT35+BP39*BT44+BP56*BT56</f>
        <v>0</v>
      </c>
      <c r="BR65" s="24"/>
      <c r="BS65" s="28" t="str">
        <f aca="false">BR21</f>
        <v>mobile</v>
      </c>
      <c r="BT65" s="28" t="n">
        <f aca="false">SUM(BQ21:BQ23)</f>
        <v>0</v>
      </c>
      <c r="BU65" s="28" t="str">
        <f aca="false">BR49</f>
        <v>guaina</v>
      </c>
      <c r="BV65" s="28" t="n">
        <f aca="false">BQ49</f>
        <v>0</v>
      </c>
      <c r="BZ65" s="24"/>
      <c r="CA65" s="28" t="s">
        <v>61</v>
      </c>
      <c r="CB65" s="29" t="n">
        <f aca="false">CA30*CE30+CA35*CE35+CA39*CE44+CA56*CE56</f>
        <v>0</v>
      </c>
      <c r="CC65" s="24"/>
      <c r="CD65" s="28" t="str">
        <f aca="false">CC21</f>
        <v>mobile</v>
      </c>
      <c r="CE65" s="28" t="n">
        <f aca="false">SUM(CB21:CB23)</f>
        <v>0</v>
      </c>
      <c r="CF65" s="28" t="str">
        <f aca="false">CC49</f>
        <v>guaina</v>
      </c>
      <c r="CG65" s="28" t="n">
        <f aca="false">CB49</f>
        <v>0</v>
      </c>
      <c r="CK65" s="24"/>
      <c r="CL65" s="28" t="s">
        <v>61</v>
      </c>
      <c r="CM65" s="29" t="n">
        <f aca="false">CL30*CP30+CL35*CP35+CL39*CP44+CL56*CP56</f>
        <v>0</v>
      </c>
      <c r="CN65" s="24"/>
      <c r="CO65" s="28" t="str">
        <f aca="false">CN21</f>
        <v>mobile</v>
      </c>
      <c r="CP65" s="28" t="n">
        <f aca="false">SUM(CM21:CM23)</f>
        <v>0</v>
      </c>
      <c r="CQ65" s="28" t="str">
        <f aca="false">CN49</f>
        <v>guaina</v>
      </c>
      <c r="CR65" s="28" t="n">
        <f aca="false">CM49</f>
        <v>0</v>
      </c>
      <c r="CV65" s="11" t="s">
        <v>31</v>
      </c>
      <c r="CW65" s="11"/>
      <c r="CX65" s="11" t="s">
        <v>32</v>
      </c>
      <c r="CY65" s="11"/>
      <c r="CZ65" s="11"/>
      <c r="DA65" s="11"/>
      <c r="DB65" s="11"/>
      <c r="DC65" s="11"/>
      <c r="DD65" s="11" t="s">
        <v>33</v>
      </c>
      <c r="DE65" s="11"/>
    </row>
    <row r="66" customFormat="false" ht="14.4" hidden="false" customHeight="false" outlineLevel="0" collapsed="false">
      <c r="A66" s="24"/>
      <c r="B66" s="28" t="s">
        <v>62</v>
      </c>
      <c r="C66" s="39" t="n">
        <f aca="false">B26*F26+B28*F28+B37*F37</f>
        <v>0</v>
      </c>
      <c r="D66" s="24"/>
      <c r="E66" s="28" t="str">
        <f aca="false">D24</f>
        <v>secchio</v>
      </c>
      <c r="F66" s="28" t="n">
        <f aca="false">C24</f>
        <v>0</v>
      </c>
      <c r="G66" s="28" t="str">
        <f aca="false">D50</f>
        <v>lamiere</v>
      </c>
      <c r="H66" s="28" t="n">
        <f aca="false">SUM(C50:C52)</f>
        <v>0</v>
      </c>
      <c r="L66" s="24"/>
      <c r="M66" s="28" t="s">
        <v>62</v>
      </c>
      <c r="N66" s="39" t="n">
        <f aca="false">M26*Q26+M28*Q28+M37*Q37</f>
        <v>0</v>
      </c>
      <c r="O66" s="24"/>
      <c r="P66" s="28" t="str">
        <f aca="false">O24</f>
        <v>secchio</v>
      </c>
      <c r="Q66" s="28" t="n">
        <f aca="false">N24</f>
        <v>0</v>
      </c>
      <c r="R66" s="28" t="str">
        <f aca="false">O50</f>
        <v>lamiere</v>
      </c>
      <c r="S66" s="28" t="n">
        <f aca="false">SUM(N50:N52)</f>
        <v>0</v>
      </c>
      <c r="W66" s="24"/>
      <c r="X66" s="28" t="s">
        <v>62</v>
      </c>
      <c r="Y66" s="39" t="n">
        <f aca="false">X26*AB26+X28*AB28+X37*AB37</f>
        <v>0</v>
      </c>
      <c r="Z66" s="24"/>
      <c r="AA66" s="28" t="str">
        <f aca="false">Z24</f>
        <v>secchio</v>
      </c>
      <c r="AB66" s="28" t="n">
        <f aca="false">Y24</f>
        <v>0</v>
      </c>
      <c r="AC66" s="28" t="str">
        <f aca="false">Z50</f>
        <v>lamiere</v>
      </c>
      <c r="AD66" s="28" t="n">
        <f aca="false">SUM(Y50:Y52)</f>
        <v>0</v>
      </c>
      <c r="AH66" s="24"/>
      <c r="AI66" s="28" t="s">
        <v>62</v>
      </c>
      <c r="AJ66" s="39" t="n">
        <f aca="false">AI26*AM26+AI28*AM28+AI37*AM37</f>
        <v>0</v>
      </c>
      <c r="AK66" s="24"/>
      <c r="AL66" s="28" t="str">
        <f aca="false">AK24</f>
        <v>secchio</v>
      </c>
      <c r="AM66" s="28" t="n">
        <f aca="false">AJ24</f>
        <v>0</v>
      </c>
      <c r="AN66" s="28" t="str">
        <f aca="false">AK50</f>
        <v>lamiere</v>
      </c>
      <c r="AO66" s="28" t="n">
        <f aca="false">SUM(AJ50:AJ52)</f>
        <v>0</v>
      </c>
      <c r="AS66" s="24"/>
      <c r="AT66" s="28" t="s">
        <v>62</v>
      </c>
      <c r="AU66" s="39" t="n">
        <f aca="false">AT26*AX26+AT28*AX28+AT37*AX37</f>
        <v>0</v>
      </c>
      <c r="AV66" s="24"/>
      <c r="AW66" s="28" t="str">
        <f aca="false">AV24</f>
        <v>secchio</v>
      </c>
      <c r="AX66" s="28" t="n">
        <f aca="false">AU24</f>
        <v>0</v>
      </c>
      <c r="AY66" s="28" t="str">
        <f aca="false">AV50</f>
        <v>lamiere</v>
      </c>
      <c r="AZ66" s="28" t="n">
        <f aca="false">SUM(AU50:AU52)</f>
        <v>0</v>
      </c>
      <c r="BD66" s="24"/>
      <c r="BE66" s="28" t="s">
        <v>62</v>
      </c>
      <c r="BF66" s="39" t="n">
        <f aca="false">BE26*BI26+BE28*BI28+BE37*BI37</f>
        <v>0</v>
      </c>
      <c r="BG66" s="24"/>
      <c r="BH66" s="28" t="str">
        <f aca="false">BG24</f>
        <v>secchio</v>
      </c>
      <c r="BI66" s="28" t="n">
        <f aca="false">BF24</f>
        <v>0</v>
      </c>
      <c r="BJ66" s="28" t="str">
        <f aca="false">BG50</f>
        <v>lamiere</v>
      </c>
      <c r="BK66" s="28" t="n">
        <f aca="false">SUM(BF50:BF52)</f>
        <v>0</v>
      </c>
      <c r="BO66" s="24"/>
      <c r="BP66" s="28" t="s">
        <v>62</v>
      </c>
      <c r="BQ66" s="39" t="n">
        <f aca="false">BP26*BT26+BP28*BT28+BP37*BT37</f>
        <v>0.1</v>
      </c>
      <c r="BR66" s="24"/>
      <c r="BS66" s="28" t="str">
        <f aca="false">BR24</f>
        <v>secchio</v>
      </c>
      <c r="BT66" s="28" t="n">
        <f aca="false">BQ24</f>
        <v>0</v>
      </c>
      <c r="BU66" s="28" t="str">
        <f aca="false">BR50</f>
        <v>lamiere</v>
      </c>
      <c r="BV66" s="28" t="n">
        <f aca="false">SUM(BQ50:BQ52)</f>
        <v>0</v>
      </c>
      <c r="BZ66" s="24"/>
      <c r="CA66" s="28" t="s">
        <v>62</v>
      </c>
      <c r="CB66" s="39" t="n">
        <f aca="false">CA26*CE26+CA28*CE28+CA37*CE37</f>
        <v>0</v>
      </c>
      <c r="CC66" s="24"/>
      <c r="CD66" s="28" t="str">
        <f aca="false">CC24</f>
        <v>secchio</v>
      </c>
      <c r="CE66" s="28" t="n">
        <f aca="false">CB24</f>
        <v>0</v>
      </c>
      <c r="CF66" s="28" t="str">
        <f aca="false">CC50</f>
        <v>lamiere</v>
      </c>
      <c r="CG66" s="28" t="n">
        <f aca="false">SUM(CB50:CB52)</f>
        <v>0</v>
      </c>
      <c r="CK66" s="24"/>
      <c r="CL66" s="28" t="s">
        <v>62</v>
      </c>
      <c r="CM66" s="39" t="n">
        <f aca="false">CL26*CP26+CL28*CP28+CL37*CP37</f>
        <v>0</v>
      </c>
      <c r="CN66" s="24"/>
      <c r="CO66" s="28" t="str">
        <f aca="false">CN24</f>
        <v>secchio</v>
      </c>
      <c r="CP66" s="28" t="n">
        <f aca="false">CM24</f>
        <v>0</v>
      </c>
      <c r="CQ66" s="28" t="str">
        <f aca="false">CN50</f>
        <v>lamiere</v>
      </c>
      <c r="CR66" s="28" t="n">
        <f aca="false">SUM(CM50:CM52)</f>
        <v>0</v>
      </c>
      <c r="CV66" s="12" t="s">
        <v>14</v>
      </c>
      <c r="CW66" s="13" t="n">
        <f aca="false">IF(CA59=0%,0%,CB60/SUM(CB60:CB67))</f>
        <v>0</v>
      </c>
      <c r="CX66" s="12" t="str">
        <f aca="false">CD60</f>
        <v>lavatrice</v>
      </c>
      <c r="CY66" s="14" t="n">
        <f aca="false">CE60</f>
        <v>0</v>
      </c>
      <c r="CZ66" s="12" t="str">
        <f aca="false">CD67</f>
        <v>sedie</v>
      </c>
      <c r="DA66" s="14" t="n">
        <f aca="false">CE67</f>
        <v>0</v>
      </c>
      <c r="DB66" s="12" t="str">
        <f aca="false">CF65</f>
        <v>guaina</v>
      </c>
      <c r="DC66" s="14" t="n">
        <f aca="false">CG65</f>
        <v>0</v>
      </c>
      <c r="DD66" s="14" t="s">
        <v>41</v>
      </c>
      <c r="DE66" s="38" t="n">
        <f aca="false">CB3</f>
        <v>0</v>
      </c>
    </row>
    <row r="67" customFormat="false" ht="14.4" hidden="false" customHeight="false" outlineLevel="0" collapsed="false">
      <c r="A67" s="24"/>
      <c r="B67" s="28" t="s">
        <v>65</v>
      </c>
      <c r="C67" s="39" t="n">
        <f aca="false">B45*F45+B46*F46+B47*F47+B58*F58</f>
        <v>0</v>
      </c>
      <c r="D67" s="24"/>
      <c r="E67" s="28" t="str">
        <f aca="false">D25</f>
        <v>sedie</v>
      </c>
      <c r="F67" s="28" t="n">
        <f aca="false">C25</f>
        <v>0</v>
      </c>
      <c r="G67" s="28" t="s">
        <v>102</v>
      </c>
      <c r="H67" s="28" t="n">
        <f aca="false">SUM(C31:C44)</f>
        <v>0</v>
      </c>
      <c r="L67" s="24"/>
      <c r="M67" s="28" t="s">
        <v>65</v>
      </c>
      <c r="N67" s="39" t="n">
        <f aca="false">M45*Q45+M46*Q46+M47*Q47+M58*Q58</f>
        <v>1</v>
      </c>
      <c r="O67" s="24"/>
      <c r="P67" s="28" t="str">
        <f aca="false">O25</f>
        <v>sedie</v>
      </c>
      <c r="Q67" s="28" t="n">
        <f aca="false">N25</f>
        <v>0</v>
      </c>
      <c r="R67" s="28" t="s">
        <v>102</v>
      </c>
      <c r="S67" s="28" t="n">
        <f aca="false">SUM(N31:N44)</f>
        <v>0</v>
      </c>
      <c r="W67" s="24"/>
      <c r="X67" s="28" t="s">
        <v>65</v>
      </c>
      <c r="Y67" s="39" t="n">
        <f aca="false">X45*AB45+X46*AB46+X47*AB47+X58*AB58</f>
        <v>0.98</v>
      </c>
      <c r="Z67" s="24"/>
      <c r="AA67" s="28" t="str">
        <f aca="false">Z25</f>
        <v>sedie</v>
      </c>
      <c r="AB67" s="28" t="n">
        <f aca="false">Y25</f>
        <v>0</v>
      </c>
      <c r="AC67" s="28" t="s">
        <v>102</v>
      </c>
      <c r="AD67" s="28" t="n">
        <f aca="false">SUM(Y31:Y44)</f>
        <v>0</v>
      </c>
      <c r="AH67" s="24"/>
      <c r="AI67" s="28" t="s">
        <v>65</v>
      </c>
      <c r="AJ67" s="39" t="n">
        <f aca="false">AI45*AM45+AI46*AM46+AI47*AM47+AI58*AM58</f>
        <v>0</v>
      </c>
      <c r="AK67" s="24"/>
      <c r="AL67" s="28" t="str">
        <f aca="false">AK25</f>
        <v>sedie</v>
      </c>
      <c r="AM67" s="28" t="n">
        <f aca="false">AJ25</f>
        <v>0</v>
      </c>
      <c r="AN67" s="28" t="s">
        <v>102</v>
      </c>
      <c r="AO67" s="28" t="n">
        <f aca="false">SUM(AJ31:AJ44)</f>
        <v>0</v>
      </c>
      <c r="AS67" s="24"/>
      <c r="AT67" s="28" t="s">
        <v>65</v>
      </c>
      <c r="AU67" s="39" t="n">
        <f aca="false">AT45*AX45+AT46*AX46+AT47*AX47+AT58*AX58</f>
        <v>0.9</v>
      </c>
      <c r="AV67" s="24"/>
      <c r="AW67" s="28" t="str">
        <f aca="false">AV25</f>
        <v>sedie</v>
      </c>
      <c r="AX67" s="28" t="n">
        <f aca="false">AU25</f>
        <v>0</v>
      </c>
      <c r="AY67" s="28" t="s">
        <v>102</v>
      </c>
      <c r="AZ67" s="28" t="n">
        <f aca="false">SUM(AU31:AU44)</f>
        <v>0</v>
      </c>
      <c r="BD67" s="24"/>
      <c r="BE67" s="28" t="s">
        <v>65</v>
      </c>
      <c r="BF67" s="39" t="n">
        <f aca="false">BE45*BI45+BE46*BI46+BE47*BI47+BE58*BI58</f>
        <v>1</v>
      </c>
      <c r="BG67" s="24"/>
      <c r="BH67" s="28" t="str">
        <f aca="false">BG25</f>
        <v>sedie</v>
      </c>
      <c r="BI67" s="28" t="n">
        <f aca="false">BF25</f>
        <v>0</v>
      </c>
      <c r="BJ67" s="28" t="s">
        <v>102</v>
      </c>
      <c r="BK67" s="28" t="n">
        <f aca="false">SUM(BF31:BF44)</f>
        <v>0</v>
      </c>
      <c r="BO67" s="24"/>
      <c r="BP67" s="28" t="s">
        <v>65</v>
      </c>
      <c r="BQ67" s="39" t="n">
        <f aca="false">BP45*BT45+BP46*BT46+BP47*BT47+BP58*BT58</f>
        <v>0</v>
      </c>
      <c r="BR67" s="24"/>
      <c r="BS67" s="28" t="str">
        <f aca="false">BR25</f>
        <v>sedie</v>
      </c>
      <c r="BT67" s="28" t="n">
        <f aca="false">BQ25</f>
        <v>0</v>
      </c>
      <c r="BU67" s="28" t="s">
        <v>102</v>
      </c>
      <c r="BV67" s="28" t="n">
        <f aca="false">SUM(BQ31:BQ44)</f>
        <v>0</v>
      </c>
      <c r="BZ67" s="24"/>
      <c r="CA67" s="28" t="s">
        <v>65</v>
      </c>
      <c r="CB67" s="39" t="n">
        <f aca="false">CA45*CE45+CA46*CE46+CA47*CE47+CA58*CE58</f>
        <v>1</v>
      </c>
      <c r="CC67" s="24"/>
      <c r="CD67" s="28" t="str">
        <f aca="false">CC25</f>
        <v>sedie</v>
      </c>
      <c r="CE67" s="28" t="n">
        <f aca="false">CB25</f>
        <v>0</v>
      </c>
      <c r="CF67" s="28" t="s">
        <v>102</v>
      </c>
      <c r="CG67" s="28" t="n">
        <f aca="false">SUM(CB31:CB44)</f>
        <v>0</v>
      </c>
      <c r="CK67" s="24"/>
      <c r="CL67" s="28" t="s">
        <v>65</v>
      </c>
      <c r="CM67" s="39" t="n">
        <f aca="false">CL45*CP45+CL46*CP46+CL47*CP47+CL58*CP58</f>
        <v>0</v>
      </c>
      <c r="CN67" s="24"/>
      <c r="CO67" s="28" t="str">
        <f aca="false">CN25</f>
        <v>sedie</v>
      </c>
      <c r="CP67" s="28" t="n">
        <f aca="false">CM25</f>
        <v>0</v>
      </c>
      <c r="CQ67" s="28" t="s">
        <v>102</v>
      </c>
      <c r="CR67" s="28" t="n">
        <f aca="false">SUM(CM31:CM44)</f>
        <v>0</v>
      </c>
      <c r="CV67" s="17" t="s">
        <v>49</v>
      </c>
      <c r="CW67" s="18" t="n">
        <f aca="false">IF(CA59=0%,0%,CB61/SUM(CB60:CB67))</f>
        <v>0</v>
      </c>
      <c r="CX67" s="17" t="str">
        <f aca="false">CD61</f>
        <v>frigorifero</v>
      </c>
      <c r="CY67" s="19" t="n">
        <f aca="false">CE61</f>
        <v>0</v>
      </c>
      <c r="CZ67" s="17" t="str">
        <f aca="false">CD68</f>
        <v>materasso</v>
      </c>
      <c r="DA67" s="19" t="n">
        <f aca="false">CE68</f>
        <v>0</v>
      </c>
      <c r="DB67" s="17" t="str">
        <f aca="false">CF66</f>
        <v>lamiere</v>
      </c>
      <c r="DC67" s="19" t="n">
        <f aca="false">CG66</f>
        <v>0</v>
      </c>
      <c r="DD67" s="19" t="str">
        <f aca="false">CC2</f>
        <v>altezza cumulo</v>
      </c>
      <c r="DE67" s="19" t="n">
        <f aca="false">CD2</f>
        <v>40</v>
      </c>
    </row>
    <row r="68" customFormat="false" ht="14.4" hidden="false" customHeight="false" outlineLevel="0" collapsed="false">
      <c r="A68" s="24"/>
      <c r="B68" s="28" t="s">
        <v>103</v>
      </c>
      <c r="C68" s="39" t="n">
        <f aca="false">B36*F36+B57*F57</f>
        <v>0.7</v>
      </c>
      <c r="D68" s="24"/>
      <c r="E68" s="28" t="str">
        <f aca="false">D26</f>
        <v>materasso</v>
      </c>
      <c r="F68" s="28" t="n">
        <f aca="false">C26</f>
        <v>0</v>
      </c>
      <c r="G68" s="28" t="s">
        <v>104</v>
      </c>
      <c r="H68" s="28" t="s">
        <v>8</v>
      </c>
      <c r="L68" s="24"/>
      <c r="M68" s="28" t="s">
        <v>103</v>
      </c>
      <c r="N68" s="39" t="n">
        <f aca="false">M36*Q36+M57*Q57</f>
        <v>0</v>
      </c>
      <c r="O68" s="24"/>
      <c r="P68" s="28" t="str">
        <f aca="false">O26</f>
        <v>materasso</v>
      </c>
      <c r="Q68" s="28" t="n">
        <f aca="false">N26</f>
        <v>0</v>
      </c>
      <c r="R68" s="28" t="s">
        <v>104</v>
      </c>
      <c r="S68" s="28" t="s">
        <v>8</v>
      </c>
      <c r="W68" s="24"/>
      <c r="X68" s="28" t="s">
        <v>103</v>
      </c>
      <c r="Y68" s="39" t="n">
        <f aca="false">X36*AB36+X57*AB57</f>
        <v>0</v>
      </c>
      <c r="Z68" s="24"/>
      <c r="AA68" s="28" t="str">
        <f aca="false">Z26</f>
        <v>materasso</v>
      </c>
      <c r="AB68" s="28" t="n">
        <f aca="false">Y26</f>
        <v>0</v>
      </c>
      <c r="AC68" s="28" t="s">
        <v>104</v>
      </c>
      <c r="AD68" s="28" t="s">
        <v>10</v>
      </c>
      <c r="AH68" s="24"/>
      <c r="AI68" s="28" t="s">
        <v>103</v>
      </c>
      <c r="AJ68" s="39" t="n">
        <f aca="false">AI36*AM36+AI57*AM57</f>
        <v>0</v>
      </c>
      <c r="AK68" s="24"/>
      <c r="AL68" s="28" t="str">
        <f aca="false">AK26</f>
        <v>materasso</v>
      </c>
      <c r="AM68" s="28" t="n">
        <f aca="false">AJ26</f>
        <v>0</v>
      </c>
      <c r="AN68" s="28" t="s">
        <v>104</v>
      </c>
      <c r="AO68" s="28" t="s">
        <v>6</v>
      </c>
      <c r="AS68" s="24"/>
      <c r="AT68" s="28" t="s">
        <v>103</v>
      </c>
      <c r="AU68" s="39" t="n">
        <f aca="false">AT36*AX36+AT57*AX57</f>
        <v>0.1</v>
      </c>
      <c r="AV68" s="24"/>
      <c r="AW68" s="28" t="str">
        <f aca="false">AV26</f>
        <v>materasso</v>
      </c>
      <c r="AX68" s="28" t="n">
        <f aca="false">AU26</f>
        <v>0</v>
      </c>
      <c r="AY68" s="28" t="s">
        <v>104</v>
      </c>
      <c r="AZ68" s="28" t="s">
        <v>8</v>
      </c>
      <c r="BD68" s="24"/>
      <c r="BE68" s="28" t="s">
        <v>103</v>
      </c>
      <c r="BF68" s="39" t="n">
        <f aca="false">BE36*BI36+BE57*BI57</f>
        <v>0</v>
      </c>
      <c r="BG68" s="24"/>
      <c r="BH68" s="28" t="str">
        <f aca="false">BG26</f>
        <v>materasso</v>
      </c>
      <c r="BI68" s="28" t="n">
        <f aca="false">BF26</f>
        <v>0</v>
      </c>
      <c r="BJ68" s="28" t="s">
        <v>104</v>
      </c>
      <c r="BK68" s="28" t="s">
        <v>6</v>
      </c>
      <c r="BO68" s="24"/>
      <c r="BP68" s="28" t="s">
        <v>103</v>
      </c>
      <c r="BQ68" s="39" t="n">
        <f aca="false">BP36*BT36+BP57*BT57</f>
        <v>0</v>
      </c>
      <c r="BR68" s="24"/>
      <c r="BS68" s="28" t="str">
        <f aca="false">BR26</f>
        <v>materasso</v>
      </c>
      <c r="BT68" s="28" t="n">
        <f aca="false">BQ26</f>
        <v>0</v>
      </c>
      <c r="BU68" s="28" t="s">
        <v>104</v>
      </c>
      <c r="BV68" s="28" t="s">
        <v>4</v>
      </c>
      <c r="BZ68" s="24"/>
      <c r="CA68" s="28" t="s">
        <v>103</v>
      </c>
      <c r="CB68" s="39" t="n">
        <f aca="false">CA36*CE36+CA57*CE57</f>
        <v>0</v>
      </c>
      <c r="CC68" s="24"/>
      <c r="CD68" s="28" t="str">
        <f aca="false">CC26</f>
        <v>materasso</v>
      </c>
      <c r="CE68" s="28" t="n">
        <f aca="false">CB26</f>
        <v>0</v>
      </c>
      <c r="CF68" s="28" t="s">
        <v>104</v>
      </c>
      <c r="CG68" s="28" t="s">
        <v>10</v>
      </c>
      <c r="CK68" s="24"/>
      <c r="CL68" s="28" t="s">
        <v>103</v>
      </c>
      <c r="CM68" s="39" t="n">
        <f aca="false">CL36*CP36+CL57*CP57</f>
        <v>0</v>
      </c>
      <c r="CN68" s="24"/>
      <c r="CO68" s="28" t="str">
        <f aca="false">CN26</f>
        <v>materasso</v>
      </c>
      <c r="CP68" s="28" t="n">
        <f aca="false">CM26</f>
        <v>0</v>
      </c>
      <c r="CQ68" s="28" t="s">
        <v>104</v>
      </c>
      <c r="CR68" s="28"/>
      <c r="CV68" s="17" t="s">
        <v>57</v>
      </c>
      <c r="CW68" s="18" t="n">
        <f aca="false">IF(CA59=0%,0%,(CB62+CB63)/SUM(CB60:CB67))</f>
        <v>0</v>
      </c>
      <c r="CX68" s="17" t="str">
        <f aca="false">CD62</f>
        <v>forno</v>
      </c>
      <c r="CY68" s="19" t="n">
        <f aca="false">CE62</f>
        <v>0</v>
      </c>
      <c r="CZ68" s="17" t="str">
        <f aca="false">CF60</f>
        <v>brandina</v>
      </c>
      <c r="DA68" s="19" t="n">
        <f aca="false">CG60</f>
        <v>0</v>
      </c>
      <c r="DB68" s="17" t="str">
        <f aca="false">CF67</f>
        <v>buste</v>
      </c>
      <c r="DC68" s="19" t="n">
        <f aca="false">CG67</f>
        <v>0</v>
      </c>
      <c r="DD68" s="19" t="str">
        <f aca="false">CC3</f>
        <v>combustione</v>
      </c>
      <c r="DE68" s="19" t="str">
        <f aca="false">CD3</f>
        <v>si</v>
      </c>
    </row>
    <row r="69" customFormat="false" ht="14.4" hidden="false" customHeight="false" outlineLevel="0" collapsed="false">
      <c r="CV69" s="17" t="s">
        <v>60</v>
      </c>
      <c r="CW69" s="37" t="n">
        <f aca="false">IF(CA59=0%,0%,CB64/SUM(CB60:CB67))</f>
        <v>0</v>
      </c>
      <c r="CX69" s="17" t="str">
        <f aca="false">CD63</f>
        <v>televisore</v>
      </c>
      <c r="CY69" s="19" t="n">
        <f aca="false">CE63</f>
        <v>0</v>
      </c>
      <c r="CZ69" s="17" t="str">
        <f aca="false">CF61</f>
        <v>Scatoloni</v>
      </c>
      <c r="DA69" s="19" t="n">
        <f aca="false">CG61</f>
        <v>0</v>
      </c>
      <c r="DB69" s="19"/>
      <c r="DC69" s="19"/>
      <c r="DD69" s="19" t="str">
        <f aca="false">CC4</f>
        <v>bonifica</v>
      </c>
      <c r="DE69" s="19" t="str">
        <f aca="false">CD4</f>
        <v>si</v>
      </c>
    </row>
    <row r="70" customFormat="false" ht="14.4" hidden="false" customHeight="false" outlineLevel="0" collapsed="false">
      <c r="A70" s="14"/>
      <c r="B70" s="59" t="s">
        <v>14</v>
      </c>
      <c r="C70" s="28" t="s">
        <v>49</v>
      </c>
      <c r="D70" s="28" t="s">
        <v>101</v>
      </c>
      <c r="E70" s="28" t="s">
        <v>12</v>
      </c>
      <c r="F70" s="28" t="s">
        <v>60</v>
      </c>
      <c r="G70" s="28" t="s">
        <v>61</v>
      </c>
      <c r="H70" s="28" t="s">
        <v>62</v>
      </c>
      <c r="I70" s="28" t="s">
        <v>65</v>
      </c>
      <c r="J70" s="28" t="s">
        <v>103</v>
      </c>
      <c r="L70" s="14"/>
      <c r="M70" s="59" t="s">
        <v>14</v>
      </c>
      <c r="N70" s="28" t="s">
        <v>49</v>
      </c>
      <c r="O70" s="28" t="s">
        <v>101</v>
      </c>
      <c r="P70" s="28" t="s">
        <v>12</v>
      </c>
      <c r="Q70" s="28" t="s">
        <v>60</v>
      </c>
      <c r="R70" s="28" t="s">
        <v>61</v>
      </c>
      <c r="S70" s="28" t="s">
        <v>62</v>
      </c>
      <c r="T70" s="28" t="s">
        <v>65</v>
      </c>
      <c r="U70" s="28" t="s">
        <v>103</v>
      </c>
      <c r="W70" s="14"/>
      <c r="X70" s="59" t="s">
        <v>14</v>
      </c>
      <c r="Y70" s="28" t="s">
        <v>49</v>
      </c>
      <c r="Z70" s="28" t="s">
        <v>101</v>
      </c>
      <c r="AA70" s="28" t="s">
        <v>12</v>
      </c>
      <c r="AB70" s="28" t="s">
        <v>60</v>
      </c>
      <c r="AC70" s="28" t="s">
        <v>61</v>
      </c>
      <c r="AD70" s="28" t="s">
        <v>62</v>
      </c>
      <c r="AE70" s="28" t="s">
        <v>65</v>
      </c>
      <c r="AF70" s="28" t="s">
        <v>103</v>
      </c>
      <c r="AH70" s="14"/>
      <c r="AI70" s="59" t="s">
        <v>14</v>
      </c>
      <c r="AJ70" s="28" t="s">
        <v>49</v>
      </c>
      <c r="AK70" s="28" t="s">
        <v>101</v>
      </c>
      <c r="AL70" s="28" t="s">
        <v>12</v>
      </c>
      <c r="AM70" s="28" t="s">
        <v>60</v>
      </c>
      <c r="AN70" s="28" t="s">
        <v>61</v>
      </c>
      <c r="AO70" s="28" t="s">
        <v>62</v>
      </c>
      <c r="AP70" s="28" t="s">
        <v>65</v>
      </c>
      <c r="AQ70" s="28" t="s">
        <v>103</v>
      </c>
      <c r="AS70" s="14"/>
      <c r="AT70" s="59" t="s">
        <v>14</v>
      </c>
      <c r="AU70" s="28" t="s">
        <v>49</v>
      </c>
      <c r="AV70" s="28" t="s">
        <v>101</v>
      </c>
      <c r="AW70" s="28" t="s">
        <v>12</v>
      </c>
      <c r="AX70" s="28" t="s">
        <v>60</v>
      </c>
      <c r="AY70" s="28" t="s">
        <v>61</v>
      </c>
      <c r="AZ70" s="28" t="s">
        <v>62</v>
      </c>
      <c r="BA70" s="28" t="s">
        <v>65</v>
      </c>
      <c r="BB70" s="28" t="s">
        <v>103</v>
      </c>
      <c r="BD70" s="14"/>
      <c r="BE70" s="59" t="s">
        <v>14</v>
      </c>
      <c r="BF70" s="28" t="s">
        <v>49</v>
      </c>
      <c r="BG70" s="28" t="s">
        <v>101</v>
      </c>
      <c r="BH70" s="28" t="s">
        <v>12</v>
      </c>
      <c r="BI70" s="28" t="s">
        <v>60</v>
      </c>
      <c r="BJ70" s="28" t="s">
        <v>61</v>
      </c>
      <c r="BK70" s="28" t="s">
        <v>62</v>
      </c>
      <c r="BL70" s="28" t="s">
        <v>65</v>
      </c>
      <c r="BM70" s="28" t="s">
        <v>103</v>
      </c>
      <c r="BO70" s="14"/>
      <c r="BP70" s="59" t="s">
        <v>14</v>
      </c>
      <c r="BQ70" s="28" t="s">
        <v>49</v>
      </c>
      <c r="BR70" s="28" t="s">
        <v>101</v>
      </c>
      <c r="BS70" s="28" t="s">
        <v>12</v>
      </c>
      <c r="BT70" s="28" t="s">
        <v>60</v>
      </c>
      <c r="BU70" s="28" t="s">
        <v>61</v>
      </c>
      <c r="BV70" s="28" t="s">
        <v>62</v>
      </c>
      <c r="BW70" s="28" t="s">
        <v>65</v>
      </c>
      <c r="BX70" s="28" t="s">
        <v>103</v>
      </c>
      <c r="BZ70" s="14"/>
      <c r="CA70" s="59" t="s">
        <v>14</v>
      </c>
      <c r="CB70" s="28" t="s">
        <v>49</v>
      </c>
      <c r="CC70" s="28" t="s">
        <v>101</v>
      </c>
      <c r="CD70" s="28" t="s">
        <v>12</v>
      </c>
      <c r="CE70" s="28" t="s">
        <v>60</v>
      </c>
      <c r="CF70" s="28" t="s">
        <v>61</v>
      </c>
      <c r="CG70" s="28" t="s">
        <v>62</v>
      </c>
      <c r="CH70" s="28" t="s">
        <v>65</v>
      </c>
      <c r="CI70" s="28" t="s">
        <v>103</v>
      </c>
      <c r="CK70" s="14"/>
      <c r="CL70" s="59" t="s">
        <v>14</v>
      </c>
      <c r="CM70" s="28" t="s">
        <v>49</v>
      </c>
      <c r="CN70" s="28" t="s">
        <v>101</v>
      </c>
      <c r="CO70" s="28" t="s">
        <v>12</v>
      </c>
      <c r="CP70" s="28" t="s">
        <v>60</v>
      </c>
      <c r="CQ70" s="28" t="s">
        <v>61</v>
      </c>
      <c r="CR70" s="28" t="s">
        <v>62</v>
      </c>
      <c r="CS70" s="28" t="s">
        <v>65</v>
      </c>
      <c r="CT70" s="28" t="s">
        <v>103</v>
      </c>
      <c r="CV70" s="17" t="s">
        <v>61</v>
      </c>
      <c r="CW70" s="18" t="n">
        <f aca="false">IF(CA59=0%,0%,CB65/SUM(CB60:CB67))</f>
        <v>0</v>
      </c>
      <c r="CX70" s="17" t="str">
        <f aca="false">CD64</f>
        <v>scaldabagno</v>
      </c>
      <c r="CY70" s="19" t="n">
        <f aca="false">CE64</f>
        <v>0</v>
      </c>
      <c r="CZ70" s="17" t="str">
        <f aca="false">CF62</f>
        <v>divano</v>
      </c>
      <c r="DA70" s="19" t="n">
        <f aca="false">CG62</f>
        <v>0</v>
      </c>
      <c r="DB70" s="19"/>
      <c r="DC70" s="19"/>
      <c r="DD70" s="19" t="str">
        <f aca="false">CE4</f>
        <v>substrato</v>
      </c>
      <c r="DE70" s="19" t="str">
        <f aca="false">CF4</f>
        <v>suolo</v>
      </c>
    </row>
    <row r="71" customFormat="false" ht="14.4" hidden="false" customHeight="false" outlineLevel="0" collapsed="false">
      <c r="A71" s="17" t="s">
        <v>105</v>
      </c>
      <c r="B71" s="16" t="n">
        <f aca="false">H6*F8*C6+H9*F11*C9+H12*F14*C12+H15*F16*C15</f>
        <v>8.35987261146497</v>
      </c>
      <c r="C71" s="16" t="n">
        <f aca="false">H15*F15*C15</f>
        <v>0</v>
      </c>
      <c r="D71" s="16" t="n">
        <f aca="false">H6*F7*C6+H9*F10*C9+H12*F13*C12+H15*F18*C15+C19*F20*H19</f>
        <v>4.06050955414013</v>
      </c>
      <c r="E71" s="16" t="n">
        <f aca="false">H6*F6*C6+H9*F9*C9+H12*F12*C12+H15*F17*C15+H19*F19*C19</f>
        <v>37.5796178343949</v>
      </c>
      <c r="F71" s="16" t="n">
        <f aca="false">C28*F29*H28</f>
        <v>0</v>
      </c>
      <c r="H71" s="16" t="n">
        <f aca="false">C26*H26+C28*F28*H28</f>
        <v>0</v>
      </c>
      <c r="J71" s="44"/>
      <c r="L71" s="17" t="s">
        <v>105</v>
      </c>
      <c r="M71" s="16" t="n">
        <f aca="false">S6*Q8*N6+S9*Q11*N9+S12*Q14*N12+S15*Q16*N15</f>
        <v>0</v>
      </c>
      <c r="N71" s="16" t="n">
        <f aca="false">S15*Q15*N15</f>
        <v>0</v>
      </c>
      <c r="O71" s="16" t="n">
        <f aca="false">S6*Q7*N6+S9*Q10*N9+S12*Q13*N12+S15*Q18*N15+N19*Q20*S19</f>
        <v>0</v>
      </c>
      <c r="P71" s="16" t="n">
        <f aca="false">S6*Q6*N6+S9*Q9*N9+S12*Q12*N12+S15*Q17*N15+S19*Q19*N19</f>
        <v>0</v>
      </c>
      <c r="Q71" s="16" t="n">
        <f aca="false">N28*Q29*S28</f>
        <v>0</v>
      </c>
      <c r="S71" s="16" t="n">
        <f aca="false">N26*S26+N28*Q28*S28</f>
        <v>0</v>
      </c>
      <c r="U71" s="44"/>
      <c r="W71" s="17" t="s">
        <v>105</v>
      </c>
      <c r="X71" s="16" t="n">
        <f aca="false">AD6*AB8*Y6+AD9*AB11*Y9+AD12*AB14*Y12+AD15*AB16*Y15</f>
        <v>0</v>
      </c>
      <c r="Y71" s="16" t="n">
        <f aca="false">AD15*AB15*Y15</f>
        <v>0</v>
      </c>
      <c r="Z71" s="16" t="n">
        <f aca="false">AD6*AB7*Y6+AD9*AB10*Y9+AD12*AB13*Y12+AD15*AB18*Y15+Y19*AB20*AD19</f>
        <v>0</v>
      </c>
      <c r="AA71" s="16" t="n">
        <f aca="false">AD6*AB6*Y6+AD9*AB9*Y9+AD12*AB12*Y12+AD15*AB17*Y15+AD19*AB19*Y19</f>
        <v>0</v>
      </c>
      <c r="AB71" s="16" t="n">
        <f aca="false">Y28*AB29*AD28</f>
        <v>0</v>
      </c>
      <c r="AD71" s="16" t="n">
        <f aca="false">Y26*AD26+Y28*AB28*AD28</f>
        <v>0</v>
      </c>
      <c r="AF71" s="44"/>
      <c r="AH71" s="17" t="s">
        <v>105</v>
      </c>
      <c r="AI71" s="16" t="n">
        <f aca="false">AO6*AM8*AJ6+AO9*AM11*AJ9+AO12*AM14*AJ12+AO15*AM16*AJ15</f>
        <v>0</v>
      </c>
      <c r="AJ71" s="16" t="n">
        <f aca="false">AO15*AM15*AJ15</f>
        <v>0</v>
      </c>
      <c r="AK71" s="16" t="n">
        <f aca="false">AO6*AM7*AJ6+AO9*AM10*AJ9+AO12*AM13*AJ12+AO15*AM18*AJ15+AJ19*AM20*AO19</f>
        <v>0</v>
      </c>
      <c r="AL71" s="16" t="n">
        <f aca="false">AO6*AM6*AJ6+AO9*AM9*AJ9+AO12*AM12*AJ12+AO15*AM17*AJ15+AO19*AM19*AJ19</f>
        <v>0</v>
      </c>
      <c r="AM71" s="16" t="n">
        <f aca="false">AJ28*AM29*AO28</f>
        <v>0</v>
      </c>
      <c r="AO71" s="16" t="n">
        <f aca="false">AJ26*AO26+AJ28*AM28*AO28</f>
        <v>0</v>
      </c>
      <c r="AQ71" s="44"/>
      <c r="AS71" s="17" t="s">
        <v>105</v>
      </c>
      <c r="AT71" s="16" t="n">
        <f aca="false">AZ6*AX8*AU6+AZ9*AX11*AU9+AZ12*AX14*AU12+AZ15*AX16*AU15</f>
        <v>0</v>
      </c>
      <c r="AU71" s="16" t="n">
        <f aca="false">AZ15*AX15*AU15</f>
        <v>0</v>
      </c>
      <c r="AV71" s="16" t="n">
        <f aca="false">AZ6*AX7*AU6+AZ9*AX10*AU9+AZ12*AX13*AU12+AZ15*AX18*AU15+AU19*AX20*AZ19</f>
        <v>0</v>
      </c>
      <c r="AW71" s="16" t="n">
        <f aca="false">AZ6*AX6*AU6+AZ9*AX9*AU9+AZ12*AX12*AU12+AZ15*AX17*AU15+AZ19*AX19*AU19</f>
        <v>0</v>
      </c>
      <c r="AX71" s="16" t="n">
        <f aca="false">AU28*AX29*AZ28</f>
        <v>0</v>
      </c>
      <c r="AZ71" s="16" t="n">
        <f aca="false">AU26*AZ26+AU28*AX28*AZ28</f>
        <v>0</v>
      </c>
      <c r="BB71" s="44"/>
      <c r="BD71" s="17" t="s">
        <v>105</v>
      </c>
      <c r="BE71" s="16" t="n">
        <f aca="false">BK6*BI8*BF6+BK9*BI11*BF9+BK12*BI14*BF12+BK15*BI16*BF15</f>
        <v>0</v>
      </c>
      <c r="BF71" s="16" t="n">
        <f aca="false">BK15*BI15*BF15</f>
        <v>0</v>
      </c>
      <c r="BG71" s="16" t="n">
        <f aca="false">BK6*BI7*BF6+BK9*BI10*BF9+BK12*BI13*BF12+BK15*BI18*BF15+BF19*BI20*BK19</f>
        <v>0</v>
      </c>
      <c r="BH71" s="16" t="n">
        <f aca="false">BK6*BI6*BF6+BK9*BI9*BF9+BK12*BI12*BF12+BK15*BI17*BF15+BK19*BI19*BF19</f>
        <v>0</v>
      </c>
      <c r="BI71" s="16" t="n">
        <f aca="false">BF28*BI29*BK28</f>
        <v>0</v>
      </c>
      <c r="BK71" s="16" t="n">
        <f aca="false">BF26*BK26+BF28*BI28*BK28</f>
        <v>0</v>
      </c>
      <c r="BM71" s="44"/>
      <c r="BO71" s="17" t="s">
        <v>105</v>
      </c>
      <c r="BP71" s="16" t="n">
        <f aca="false">BV6*BT8*BQ6+BV9*BT11*BQ9+BV12*BT14*BQ12+BV15*BT16*BQ15</f>
        <v>0</v>
      </c>
      <c r="BQ71" s="16" t="n">
        <f aca="false">BV15*BT15*BQ15</f>
        <v>0</v>
      </c>
      <c r="BR71" s="16" t="n">
        <f aca="false">BV6*BT7*BQ6+BV9*BT10*BQ9+BV12*BT13*BQ12+BV15*BT18*BQ15+BQ19*BT20*BV19</f>
        <v>0</v>
      </c>
      <c r="BS71" s="16" t="n">
        <f aca="false">BV6*BT6*BQ6+BV9*BT9*BQ9+BV12*BT12*BQ12+BV15*BT17*BQ15+BV19*BT19*BQ19</f>
        <v>0</v>
      </c>
      <c r="BT71" s="16" t="n">
        <f aca="false">BQ28*BT29*BV28</f>
        <v>0</v>
      </c>
      <c r="BV71" s="16" t="n">
        <f aca="false">BQ26*BV26+BQ28*BT28*BV28</f>
        <v>0</v>
      </c>
      <c r="BX71" s="44"/>
      <c r="BZ71" s="17" t="s">
        <v>105</v>
      </c>
      <c r="CA71" s="16" t="n">
        <f aca="false">CG6*CE8*CB6+CG9*CE11*CB9+CG12*CE14*CB12+CG15*CE16*CB15</f>
        <v>0</v>
      </c>
      <c r="CB71" s="16" t="n">
        <f aca="false">CG15*CE15*CB15</f>
        <v>0</v>
      </c>
      <c r="CC71" s="16" t="n">
        <f aca="false">CG6*CE7*CB6+CG9*CE10*CB9+CG12*CE13*CB12+CG15*CE18*CB15+CB19*CE20*CG19</f>
        <v>0</v>
      </c>
      <c r="CD71" s="16" t="n">
        <f aca="false">CG6*CE6*CB6+CG9*CE9*CB9+CG12*CE12*CB12+CG15*CE17*CB15+CG19*CE19*CB19</f>
        <v>0</v>
      </c>
      <c r="CE71" s="16" t="n">
        <f aca="false">CB28*CE29*CG28</f>
        <v>0</v>
      </c>
      <c r="CG71" s="16" t="n">
        <f aca="false">CB26*CG26+CB28*CE28*CG28</f>
        <v>0</v>
      </c>
      <c r="CI71" s="44"/>
      <c r="CK71" s="17" t="s">
        <v>105</v>
      </c>
      <c r="CL71" s="16" t="n">
        <f aca="false">CR6*CP8*CM6+CR9*CP11*CM9+CR12*CP14*CM12+CR15*CP16*CM15</f>
        <v>0</v>
      </c>
      <c r="CM71" s="16" t="n">
        <f aca="false">CR15*CP15*CM15</f>
        <v>0</v>
      </c>
      <c r="CN71" s="16" t="n">
        <f aca="false">CR6*CP7*CM6+CR9*CP10*CM9+CR12*CP13*CM12+CR15*CP18*CM15+CM19*CP20*CR19</f>
        <v>0</v>
      </c>
      <c r="CO71" s="16" t="n">
        <f aca="false">CR6*CP6*CM6+CR9*CP9*CM9+CR12*CP12*CM12+CR15*CP17*CM15+CR19*CP19*CM19</f>
        <v>0</v>
      </c>
      <c r="CP71" s="16" t="n">
        <f aca="false">CM28*CP29*CR28</f>
        <v>0</v>
      </c>
      <c r="CR71" s="16" t="n">
        <f aca="false">CM26*CR26+CM28*CP28*CR28</f>
        <v>0</v>
      </c>
      <c r="CT71" s="44"/>
      <c r="CV71" s="17" t="s">
        <v>62</v>
      </c>
      <c r="CW71" s="18" t="n">
        <f aca="false">IF(CA59=0%,0%,CB66/SUM(CB60:CB67))</f>
        <v>0</v>
      </c>
      <c r="CX71" s="17" t="str">
        <f aca="false">CD65</f>
        <v>mobile</v>
      </c>
      <c r="CY71" s="19" t="n">
        <f aca="false">CE65</f>
        <v>0</v>
      </c>
      <c r="CZ71" s="17" t="str">
        <f aca="false">CF63</f>
        <v>sanitari</v>
      </c>
      <c r="DA71" s="19" t="n">
        <f aca="false">CG63</f>
        <v>0</v>
      </c>
      <c r="DB71" s="19"/>
      <c r="DC71" s="19"/>
      <c r="DD71" s="19" t="s">
        <v>63</v>
      </c>
      <c r="DE71" s="19" t="n">
        <f aca="false">CA4</f>
        <v>0</v>
      </c>
    </row>
    <row r="72" customFormat="false" ht="15" hidden="false" customHeight="false" outlineLevel="0" collapsed="false">
      <c r="A72" s="33" t="s">
        <v>106</v>
      </c>
      <c r="B72" s="60" t="n">
        <f aca="false">IF(B4=100%,0,(B22*G22+B24*G24+B31*G31+B39*F39*G39+B48*G48+B49*G49+B50*G50)/(1-B4))</f>
        <v>0</v>
      </c>
      <c r="C72" s="60" t="n">
        <f aca="false">IF(B4=100%,0,(B32*G32+B39*F40*G40)/(1-B4))</f>
        <v>0</v>
      </c>
      <c r="D72" s="60" t="n">
        <f aca="false">IF(B4=100%,0,(B39*F41*G41+B33*F33*G33)/(1-B4))</f>
        <v>0</v>
      </c>
      <c r="E72" s="60" t="n">
        <f aca="false">IF(B4=100%,0,(B23*G23+B33*G34*F34+B39*F42*G42+B51*G51)/(1-B4))</f>
        <v>0</v>
      </c>
      <c r="F72" s="60" t="n">
        <f aca="false">IF(B4=100%,0,(B21*G21+B25*G25+B38*G38+B39*F43*G43)/(1-B4))</f>
        <v>97.0588235294118</v>
      </c>
      <c r="G72" s="61" t="n">
        <f aca="false">IF(B4=100%,0,(B30*G30+B35*G35+B39*F44*G44)/(1-B4))</f>
        <v>0</v>
      </c>
      <c r="H72" s="60" t="n">
        <f aca="false">IF(B4=100%,0,(B37*G37)/(1-B4))</f>
        <v>0</v>
      </c>
      <c r="I72" s="61" t="n">
        <f aca="false">IF(B4=100%,0,(B45*G45+B46*G46+B47*G47+B58*G58)/(1-B4))</f>
        <v>0</v>
      </c>
      <c r="J72" s="62" t="n">
        <f aca="false">IF(B4=100%,0,(B36*G36+B57*G57)/(1-B4))</f>
        <v>329.411764705882</v>
      </c>
      <c r="L72" s="33" t="s">
        <v>106</v>
      </c>
      <c r="M72" s="60" t="n">
        <f aca="false">IF(M4=100%,0,(M22*R22+M24*R24+M31*R31+M39*Q39*R39+M48*R48+M49*R49+M50*R50)/(1-M4))</f>
        <v>0</v>
      </c>
      <c r="N72" s="60" t="n">
        <f aca="false">IF(M4=100%,0,(M32*R32+M39*Q40*R40)/(1-M4))</f>
        <v>0</v>
      </c>
      <c r="O72" s="60" t="n">
        <f aca="false">IF(M4=100%,0,(M39*Q41*R41+M33*Q33*R33)/(1-M4))</f>
        <v>0</v>
      </c>
      <c r="P72" s="60" t="n">
        <f aca="false">IF(M4=100%,0,(M23*R23+M33*R34*Q34+M39*Q42*R42+M51*R51)/(1-M4))</f>
        <v>0</v>
      </c>
      <c r="Q72" s="60" t="n">
        <f aca="false">IF(M4=100%,0,(M21*R21+M25*R25+M38*R38+M39*Q43*R43)/(1-M4))</f>
        <v>0</v>
      </c>
      <c r="R72" s="61" t="n">
        <f aca="false">IF(M4=100%,0,(M30*R30+M35*R35+M39*Q44*R44)/(1-M4))</f>
        <v>0</v>
      </c>
      <c r="S72" s="60" t="n">
        <f aca="false">IF(M4=100%,0,(M37*R37)/(1-M4))</f>
        <v>0</v>
      </c>
      <c r="T72" s="61" t="n">
        <f aca="false">IF(M4=100%,0,(M45*R45+M46*R46+M47*R47+M58*R58)/(1-M4))</f>
        <v>1620</v>
      </c>
      <c r="U72" s="62" t="n">
        <f aca="false">IF(M4=100%,0,(M36*R36+M57*R57)/(1-M4))</f>
        <v>0</v>
      </c>
      <c r="W72" s="33" t="s">
        <v>106</v>
      </c>
      <c r="X72" s="60" t="n">
        <f aca="false">IF(X4=100%,0,(X22*AC22+X24*AC24+X31*AC31+X39*AB39*AC39+X48*AC48+X49*AC49+X50*AC50)/(1-X4))</f>
        <v>0</v>
      </c>
      <c r="Y72" s="60" t="n">
        <f aca="false">IF(X4=100%,0,(X32*AC32+X39*AB40*AC40)/(1-X4))</f>
        <v>0</v>
      </c>
      <c r="Z72" s="60" t="n">
        <f aca="false">IF(X4=100%,0,(X39*AB41*AC41+X33*AB33*AC33)/(1-X4))</f>
        <v>0</v>
      </c>
      <c r="AA72" s="60" t="n">
        <f aca="false">IF(X4=100%,0,(X23*AC23+X33*AC34*AB34+X39*AB42*AC42+X51*AC51)/(1-X4))</f>
        <v>0</v>
      </c>
      <c r="AB72" s="60" t="n">
        <f aca="false">IF(X4=100%,0,(X21*AC21+X25*AC25+X38*AC38+X39*AB43*AC43)/(1-X4))</f>
        <v>11</v>
      </c>
      <c r="AC72" s="61" t="n">
        <f aca="false">IF(X4=100%,0,(X30*AC30+X35*AC35+X39*AB44*AC44)/(1-X4))</f>
        <v>0</v>
      </c>
      <c r="AD72" s="60" t="n">
        <f aca="false">IF(X4=100%,0,(X37*AC37)/(1-X4))</f>
        <v>0</v>
      </c>
      <c r="AE72" s="61" t="n">
        <f aca="false">IF(X4=100%,0,(X45*AC45+X46*AC46+X47*AC47+X58*AC58)/(1-X4))</f>
        <v>1470</v>
      </c>
      <c r="AF72" s="62" t="n">
        <f aca="false">IF(X4=100%,0,(X36*AC36+X57*AC57)/(1-X4))</f>
        <v>0</v>
      </c>
      <c r="AH72" s="33" t="s">
        <v>106</v>
      </c>
      <c r="AI72" s="60" t="n">
        <f aca="false">IF(AI4=100%,0,(AI22*AN22+AI24*AN24+AI31*AN31+AI39*AM39*AN39+AI48*AN48+AI49*AN49+AI50*AN50)/(1-AI4))</f>
        <v>280</v>
      </c>
      <c r="AJ72" s="60" t="n">
        <f aca="false">IF(AI4=100%,0,(AI32*AN32+AI39*AM40*AN40)/(1-AI4))</f>
        <v>0</v>
      </c>
      <c r="AK72" s="60" t="n">
        <f aca="false">IF(AI4=100%,0,(AI39*AM41*AN41+AI33*AM33*AN33)/(1-AI4))</f>
        <v>0</v>
      </c>
      <c r="AL72" s="60" t="n">
        <f aca="false">IF(AI4=100%,0,(AI23*AN23+AI33*AN34*AM34+AI39*AM42*AN42+AI51*AN51)/(1-AI4))</f>
        <v>0</v>
      </c>
      <c r="AM72" s="60" t="n">
        <f aca="false">IF(AI4=100%,0,(AI21*AN21+AI25*AN25+AI38*AN38+AI39*AM43*AN43)/(1-AI4))</f>
        <v>440</v>
      </c>
      <c r="AN72" s="61" t="n">
        <f aca="false">IF(AI4=100%,0,(AI30*AN30+AI35*AN35+AI39*AM44*AN44)/(1-AI4))</f>
        <v>0</v>
      </c>
      <c r="AO72" s="60" t="n">
        <f aca="false">IF(AI4=100%,0,(AI37*AN37)/(1-AI4))</f>
        <v>0</v>
      </c>
      <c r="AP72" s="61" t="n">
        <f aca="false">IF(AI4=100%,0,(AI45*AN45+AI46*AN46+AI47*AN47+AI58*AN58)/(1-AI4))</f>
        <v>0</v>
      </c>
      <c r="AQ72" s="62" t="n">
        <f aca="false">IF(AI4=100%,0,(AI36*AN36+AI57*AN57)/(1-AI4))</f>
        <v>0</v>
      </c>
      <c r="AS72" s="33" t="s">
        <v>106</v>
      </c>
      <c r="AT72" s="60" t="n">
        <f aca="false">IF(AT4=100%,0,(AT22*AY22+AT24*AY24+AT31*AY31+AT39*AX39*AY39+AT48*AY48+AT49*AY49+AT50*AY50)/(1-AT4))</f>
        <v>0</v>
      </c>
      <c r="AU72" s="60" t="n">
        <f aca="false">IF(AT4=100%,0,(AT32*AY32+AT39*AX40*AY40)/(1-AT4))</f>
        <v>0</v>
      </c>
      <c r="AV72" s="60" t="n">
        <f aca="false">IF(AT4=100%,0,(AT39*AX41*AY41+AT33*AX33*AY33)/(1-AT4))</f>
        <v>0</v>
      </c>
      <c r="AW72" s="60" t="n">
        <f aca="false">IF(AT4=100%,0,(AT23*AY23+AT33*AY34*AX34+AT39*AX42*AY42+AT51*AY51)/(1-AT4))</f>
        <v>0</v>
      </c>
      <c r="AX72" s="60" t="n">
        <f aca="false">IF(AT4=100%,0,(AT21*AY21+AT25*AY25+AT38*AY38+AT39*AX43*AY43)/(1-AT4))</f>
        <v>0</v>
      </c>
      <c r="AY72" s="61" t="n">
        <f aca="false">IF(AT4=100%,0,(AT30*AY30+AT35*AY35+AT39*AX44*AY44)/(1-AT4))</f>
        <v>0</v>
      </c>
      <c r="AZ72" s="60" t="n">
        <f aca="false">IF(AT4=100%,0,(AT37*AY37)/(1-AT4))</f>
        <v>0</v>
      </c>
      <c r="BA72" s="61" t="n">
        <f aca="false">IF(AT4=100%,0,(AT45*AY45+AT46*AY46+AT47*AY47+AT58*AY58)/(1-AT4))</f>
        <v>1470</v>
      </c>
      <c r="BB72" s="62" t="n">
        <f aca="false">IF(AT4=100%,0,(AT36*AY36+AT57*AY57)/(1-AT4))</f>
        <v>40</v>
      </c>
      <c r="BD72" s="33" t="s">
        <v>106</v>
      </c>
      <c r="BE72" s="60" t="n">
        <f aca="false">IF(BE4=100%,0,(BE22*BJ22+BE24*BJ24+BE31*BJ31+BE39*BI39*BJ39+BE48*BJ48+BE49*BJ49+BE50*BJ50)/(1-BE4))</f>
        <v>0</v>
      </c>
      <c r="BF72" s="60" t="n">
        <f aca="false">IF(BE4=100%,0,(BE32*BJ32+BE39*BI40*BJ40)/(1-BE4))</f>
        <v>0</v>
      </c>
      <c r="BG72" s="60" t="n">
        <f aca="false">IF(BE4=100%,0,(BE39*BI41*BJ41+BE33*BI33*BJ33)/(1-BE4))</f>
        <v>0</v>
      </c>
      <c r="BH72" s="60" t="n">
        <f aca="false">IF(BE4=100%,0,(BE23*BJ23+BE33*BJ34*BI34+BE39*BI42*BJ42+BE51*BJ51)/(1-BE4))</f>
        <v>0</v>
      </c>
      <c r="BI72" s="60" t="n">
        <f aca="false">IF(BE4=100%,0,(BE21*BJ21+BE25*BJ25+BE38*BJ38+BE39*BI43*BJ43)/(1-BE4))</f>
        <v>0</v>
      </c>
      <c r="BJ72" s="61" t="n">
        <f aca="false">IF(BE4=100%,0,(BE30*BJ30+BE35*BJ35+BE39*BI44*BJ44)/(1-BE4))</f>
        <v>0</v>
      </c>
      <c r="BK72" s="60" t="n">
        <f aca="false">IF(BE4=100%,0,(BE37*BJ37)/(1-BE4))</f>
        <v>0</v>
      </c>
      <c r="BL72" s="61" t="n">
        <f aca="false">IF(BE4=100%,0,(BE45*BJ45+BE46*BJ46+BE47*BJ47+BE58*BJ58)/(1-BE4))</f>
        <v>1500</v>
      </c>
      <c r="BM72" s="62" t="n">
        <f aca="false">IF(BE4=100%,0,(BE36*BJ36+BE57*BJ57)/(1-BE4))</f>
        <v>0</v>
      </c>
      <c r="BO72" s="33" t="s">
        <v>106</v>
      </c>
      <c r="BP72" s="60" t="n">
        <f aca="false">IF(BP4=100%,0,(BP22*BU22+BP24*BU24+BP31*BU31+BP39*BT39*BU39+BP48*BU48+BP49*BU49+BP50*BU50)/(1-BP4))</f>
        <v>90</v>
      </c>
      <c r="BQ72" s="60" t="n">
        <f aca="false">IF(BP4=100%,0,(BP32*BU32+BP39*BT40*BU40)/(1-BP4))</f>
        <v>0</v>
      </c>
      <c r="BR72" s="60" t="n">
        <f aca="false">IF(BP4=100%,0,(BP39*BT41*BU41+BP33*BT33*BU33)/(1-BP4))</f>
        <v>0</v>
      </c>
      <c r="BS72" s="60" t="n">
        <f aca="false">IF(BP4=100%,0,(BP23*BU23+BP33*BU34*BT34+BP39*BT42*BU42+BP51*BU51)/(1-BP4))</f>
        <v>0</v>
      </c>
      <c r="BT72" s="60" t="n">
        <f aca="false">IF(BP4=100%,0,(BP21*BU21+BP25*BU25+BP38*BU38+BP39*BT43*BU43)/(1-BP4))</f>
        <v>440</v>
      </c>
      <c r="BU72" s="61" t="n">
        <f aca="false">IF(BP4=100%,0,(BP30*BU30+BP35*BU35+BP39*BT44*BU44)/(1-BP4))</f>
        <v>0</v>
      </c>
      <c r="BV72" s="60" t="n">
        <f aca="false">IF(BP4=100%,0,(BP37*BU37)/(1-BP4))</f>
        <v>17</v>
      </c>
      <c r="BW72" s="61" t="n">
        <f aca="false">IF(BP4=100%,0,(BP45*BU45+BP46*BU46+BP47*BU47+BP58*BU58)/(1-BP4))</f>
        <v>0</v>
      </c>
      <c r="BX72" s="62" t="n">
        <f aca="false">IF(BP4=100%,0,(BP36*BU36+BP57*BU57)/(1-BP4))</f>
        <v>0</v>
      </c>
      <c r="BZ72" s="33" t="s">
        <v>106</v>
      </c>
      <c r="CA72" s="60" t="n">
        <f aca="false">IF(CA4=100%,0,(CA22*CF22+CA24*CF24+CA31*CF31+CA39*CE39*CF39+CA48*CF48+CA49*CF49+CA50*CF50)/(1-CA4))</f>
        <v>0</v>
      </c>
      <c r="CB72" s="60" t="n">
        <f aca="false">IF(CA4=100%,0,(CA32*CF32+CA39*CE40*CF40)/(1-CA4))</f>
        <v>0</v>
      </c>
      <c r="CC72" s="60" t="n">
        <f aca="false">IF(CA4=100%,0,(CA39*CE41*CF41+CA33*CE33*CF33)/(1-CA4))</f>
        <v>0</v>
      </c>
      <c r="CD72" s="60" t="n">
        <f aca="false">IF(CA4=100%,0,(CA23*CF23+CA33*CF34*CE34+CA39*CE42*CF42+CA51*CF51)/(1-CA4))</f>
        <v>0</v>
      </c>
      <c r="CE72" s="60" t="n">
        <f aca="false">IF(CA4=100%,0,(CA21*CF21+CA25*CF25+CA38*CF38+CA39*CE43*CF43)/(1-CA4))</f>
        <v>0</v>
      </c>
      <c r="CF72" s="61" t="n">
        <f aca="false">IF(CA4=100%,0,(CA30*CF30+CA35*CF35+CA39*CE44*CF44)/(1-CA4))</f>
        <v>0</v>
      </c>
      <c r="CG72" s="60" t="n">
        <f aca="false">IF(CA4=100%,0,(CA37*CF37)/(1-CA4))</f>
        <v>0</v>
      </c>
      <c r="CH72" s="61" t="n">
        <f aca="false">IF(CA4=100%,0,(CA45*CF45+CA46*CF46+CA47*CF47+CA58*CF58)/(1-CA4))</f>
        <v>1000</v>
      </c>
      <c r="CI72" s="62" t="n">
        <f aca="false">IF(CA4=100%,0,(CA36*CF36+CA57*CF57)/(1-CA4))</f>
        <v>0</v>
      </c>
      <c r="CK72" s="33" t="s">
        <v>106</v>
      </c>
      <c r="CL72" s="60" t="n">
        <f aca="false">(CL22*CQ22+CL24*CQ24+CL31*CQ31+CL39*CP39*CQ39+CL48*CQ48+CL49*CQ49+CL50*CQ50)/(1-CL4)</f>
        <v>0</v>
      </c>
      <c r="CM72" s="60" t="n">
        <f aca="false">(CL32*CQ32+CL39*CP40*CQ40)/(1-CL4)</f>
        <v>0</v>
      </c>
      <c r="CN72" s="60" t="n">
        <f aca="false">(CL39*CP41*CQ41+CL33*CP33*CQ33)/(1-CL4)</f>
        <v>0</v>
      </c>
      <c r="CO72" s="60" t="n">
        <f aca="false">(CL23*CQ23+CL33*CQ34*CP34+CL39*CP42*CQ42+CL51*CQ51)/(1-CL4)</f>
        <v>0</v>
      </c>
      <c r="CP72" s="60" t="n">
        <f aca="false">(CL21*CQ21+CL25*CQ25+CL38*CQ38+CL39*CP43*CQ43)/(1-CL4)</f>
        <v>0</v>
      </c>
      <c r="CQ72" s="61" t="n">
        <f aca="false">(CL30*CQ30+CL35*CQ35+CL39*CP44*CQ44)/(1-CL4)</f>
        <v>0</v>
      </c>
      <c r="CR72" s="60" t="n">
        <f aca="false">(CL37*CQ37)/(1-CL4)</f>
        <v>0</v>
      </c>
      <c r="CS72" s="61" t="n">
        <f aca="false">(CL45*CQ45+CL46*CQ46+CL47*CQ47+CL58*CQ58)/(1-CL4)</f>
        <v>0</v>
      </c>
      <c r="CT72" s="62" t="n">
        <f aca="false">(CL36*CQ36+CL57*CQ57)/(1-CL4)</f>
        <v>0</v>
      </c>
      <c r="CV72" s="33" t="s">
        <v>65</v>
      </c>
      <c r="CW72" s="34" t="n">
        <f aca="false">IF(CA59=0%,0%,CB67/SUM(CB60:CB67))</f>
        <v>1</v>
      </c>
      <c r="CX72" s="33" t="str">
        <f aca="false">CD66</f>
        <v>secchio</v>
      </c>
      <c r="CY72" s="35" t="n">
        <f aca="false">CE66</f>
        <v>0</v>
      </c>
      <c r="CZ72" s="33" t="str">
        <f aca="false">CF64</f>
        <v>tubi</v>
      </c>
      <c r="DA72" s="35" t="n">
        <f aca="false">CG64</f>
        <v>0</v>
      </c>
      <c r="DB72" s="35"/>
      <c r="DC72" s="35"/>
      <c r="DD72" s="35" t="s">
        <v>56</v>
      </c>
      <c r="DE72" s="35" t="n">
        <f aca="false">CG2</f>
        <v>0</v>
      </c>
      <c r="DF72" s="37" t="n">
        <f aca="false">SUM(CW66:CW72)</f>
        <v>1</v>
      </c>
    </row>
    <row r="73" customFormat="false" ht="15" hidden="false" customHeight="false" outlineLevel="0" collapsed="false">
      <c r="CV73" s="10" t="str">
        <f aca="false">CK1</f>
        <v>SITO O10</v>
      </c>
      <c r="CW73" s="10"/>
      <c r="CX73" s="10"/>
      <c r="CY73" s="10"/>
      <c r="CZ73" s="10"/>
      <c r="DA73" s="10"/>
      <c r="DB73" s="10"/>
      <c r="DC73" s="10"/>
      <c r="DD73" s="10"/>
      <c r="DE73" s="10"/>
    </row>
    <row r="74" customFormat="false" ht="14.4" hidden="false" customHeight="true" outlineLevel="0" collapsed="false">
      <c r="A74" s="9" t="s">
        <v>143</v>
      </c>
      <c r="B74" s="9"/>
      <c r="C74" s="9"/>
      <c r="D74" s="9"/>
      <c r="E74" s="9"/>
      <c r="F74" s="9"/>
      <c r="G74" s="9"/>
      <c r="L74" s="9" t="s">
        <v>144</v>
      </c>
      <c r="M74" s="9"/>
      <c r="N74" s="9"/>
      <c r="O74" s="9"/>
      <c r="P74" s="9"/>
      <c r="Q74" s="9"/>
      <c r="R74" s="9"/>
      <c r="W74" s="9" t="s">
        <v>145</v>
      </c>
      <c r="X74" s="9"/>
      <c r="Y74" s="9"/>
      <c r="Z74" s="9"/>
      <c r="AA74" s="9"/>
      <c r="AB74" s="9"/>
      <c r="AC74" s="9"/>
      <c r="AH74" s="9" t="s">
        <v>146</v>
      </c>
      <c r="AI74" s="9"/>
      <c r="AJ74" s="9"/>
      <c r="AK74" s="9"/>
      <c r="AL74" s="9"/>
      <c r="AM74" s="9"/>
      <c r="AN74" s="9"/>
      <c r="AS74" s="9" t="s">
        <v>147</v>
      </c>
      <c r="AT74" s="9"/>
      <c r="AU74" s="9"/>
      <c r="AV74" s="9"/>
      <c r="AW74" s="9"/>
      <c r="AX74" s="9"/>
      <c r="AY74" s="9"/>
      <c r="BD74" s="9" t="s">
        <v>148</v>
      </c>
      <c r="BE74" s="9"/>
      <c r="BF74" s="9"/>
      <c r="BG74" s="9"/>
      <c r="BH74" s="9"/>
      <c r="BI74" s="9"/>
      <c r="BJ74" s="9"/>
      <c r="BO74" s="9" t="s">
        <v>149</v>
      </c>
      <c r="BP74" s="9"/>
      <c r="BQ74" s="9"/>
      <c r="BR74" s="9"/>
      <c r="BS74" s="9"/>
      <c r="BT74" s="9"/>
      <c r="BU74" s="9"/>
      <c r="BZ74" s="9" t="s">
        <v>150</v>
      </c>
      <c r="CA74" s="9"/>
      <c r="CB74" s="9"/>
      <c r="CC74" s="9"/>
      <c r="CD74" s="9"/>
      <c r="CE74" s="9"/>
      <c r="CF74" s="9"/>
      <c r="CK74" s="9" t="s">
        <v>151</v>
      </c>
      <c r="CL74" s="9"/>
      <c r="CM74" s="9"/>
      <c r="CN74" s="9"/>
      <c r="CO74" s="9"/>
      <c r="CP74" s="9"/>
      <c r="CQ74" s="9"/>
      <c r="CV74" s="11" t="s">
        <v>31</v>
      </c>
      <c r="CW74" s="11"/>
      <c r="CX74" s="11" t="s">
        <v>32</v>
      </c>
      <c r="CY74" s="11"/>
      <c r="CZ74" s="11"/>
      <c r="DA74" s="11"/>
      <c r="DB74" s="11"/>
      <c r="DC74" s="11"/>
      <c r="DD74" s="11" t="s">
        <v>33</v>
      </c>
      <c r="DE74" s="11"/>
    </row>
    <row r="75" customFormat="false" ht="14.4" hidden="false" customHeight="false" outlineLevel="0" collapsed="false">
      <c r="A75" s="2" t="s">
        <v>26</v>
      </c>
      <c r="B75" s="2" t="s">
        <v>131</v>
      </c>
      <c r="D75" s="4" t="s">
        <v>28</v>
      </c>
      <c r="E75" s="2" t="n">
        <v>25</v>
      </c>
      <c r="F75" s="2" t="s">
        <v>29</v>
      </c>
      <c r="G75" s="4" t="s">
        <v>30</v>
      </c>
      <c r="H75" s="2" t="n">
        <f aca="false">SUMPRODUCT(C79:C93,H79:H93)+C99*H99+C101*H101</f>
        <v>0</v>
      </c>
      <c r="L75" s="2" t="s">
        <v>26</v>
      </c>
      <c r="M75" s="2" t="s">
        <v>131</v>
      </c>
      <c r="O75" s="4" t="s">
        <v>28</v>
      </c>
      <c r="P75" s="2" t="n">
        <v>20</v>
      </c>
      <c r="Q75" s="2" t="s">
        <v>29</v>
      </c>
      <c r="R75" s="4" t="s">
        <v>30</v>
      </c>
      <c r="S75" s="2" t="n">
        <f aca="false">SUMPRODUCT(N79:N93,S79:S93)+N99*S99+N101*S101</f>
        <v>40</v>
      </c>
      <c r="W75" s="2" t="s">
        <v>26</v>
      </c>
      <c r="X75" s="2" t="s">
        <v>131</v>
      </c>
      <c r="Z75" s="4" t="s">
        <v>28</v>
      </c>
      <c r="AA75" s="2" t="n">
        <v>80</v>
      </c>
      <c r="AB75" s="2" t="s">
        <v>29</v>
      </c>
      <c r="AC75" s="4" t="s">
        <v>30</v>
      </c>
      <c r="AD75" s="2" t="n">
        <f aca="false">SUMPRODUCT(Y79:Y93,AD79:AD93)+Y99*AD99+Y101*AD101</f>
        <v>40</v>
      </c>
      <c r="AH75" s="2" t="s">
        <v>26</v>
      </c>
      <c r="AI75" s="2" t="s">
        <v>131</v>
      </c>
      <c r="AK75" s="4" t="s">
        <v>28</v>
      </c>
      <c r="AL75" s="2" t="n">
        <v>15</v>
      </c>
      <c r="AM75" s="2" t="s">
        <v>29</v>
      </c>
      <c r="AN75" s="4" t="s">
        <v>30</v>
      </c>
      <c r="AO75" s="2" t="n">
        <f aca="false">SUMPRODUCT(AJ79:AJ93,AO79:AO93)+AJ99*AO99+AJ101*AO101</f>
        <v>0</v>
      </c>
      <c r="AS75" s="2" t="s">
        <v>26</v>
      </c>
      <c r="AT75" s="2" t="s">
        <v>131</v>
      </c>
      <c r="AV75" s="4" t="s">
        <v>28</v>
      </c>
      <c r="AW75" s="2" t="n">
        <v>25</v>
      </c>
      <c r="AX75" s="2" t="s">
        <v>29</v>
      </c>
      <c r="AY75" s="4" t="s">
        <v>30</v>
      </c>
      <c r="AZ75" s="2" t="n">
        <f aca="false">SUMPRODUCT(AU79:AU93,AZ79:AZ93)+AU99*AZ99+AU101*AZ101</f>
        <v>0</v>
      </c>
      <c r="BD75" s="2" t="s">
        <v>26</v>
      </c>
      <c r="BE75" s="2" t="s">
        <v>131</v>
      </c>
      <c r="BG75" s="4" t="s">
        <v>28</v>
      </c>
      <c r="BH75" s="2" t="n">
        <v>25</v>
      </c>
      <c r="BI75" s="2" t="s">
        <v>29</v>
      </c>
      <c r="BJ75" s="4" t="s">
        <v>30</v>
      </c>
      <c r="BK75" s="2" t="n">
        <f aca="false">SUMPRODUCT(BF79:BF93,BK79:BK93)+BF99*BK99+BF101*BK101</f>
        <v>62</v>
      </c>
      <c r="BO75" s="2" t="s">
        <v>26</v>
      </c>
      <c r="BP75" s="2" t="s">
        <v>131</v>
      </c>
      <c r="BR75" s="4" t="s">
        <v>28</v>
      </c>
      <c r="BS75" s="2" t="n">
        <v>70</v>
      </c>
      <c r="BT75" s="2" t="s">
        <v>29</v>
      </c>
      <c r="BU75" s="4" t="s">
        <v>30</v>
      </c>
      <c r="BV75" s="2" t="n">
        <f aca="false">SUMPRODUCT(BQ79:BQ93,BV79:BV93)+BQ99*BV99+BQ101*BV101</f>
        <v>50</v>
      </c>
      <c r="BZ75" s="2" t="s">
        <v>26</v>
      </c>
      <c r="CA75" s="2" t="s">
        <v>131</v>
      </c>
      <c r="CC75" s="4" t="s">
        <v>28</v>
      </c>
      <c r="CD75" s="2" t="n">
        <v>35</v>
      </c>
      <c r="CE75" s="2" t="s">
        <v>29</v>
      </c>
      <c r="CF75" s="4" t="s">
        <v>30</v>
      </c>
      <c r="CG75" s="2" t="n">
        <f aca="false">SUMPRODUCT(CB79:CB93,CG79:CG93)+CB99*CG99+CB101*CG101</f>
        <v>52</v>
      </c>
      <c r="CK75" s="2" t="s">
        <v>26</v>
      </c>
      <c r="CL75" s="2" t="s">
        <v>131</v>
      </c>
      <c r="CN75" s="4" t="s">
        <v>28</v>
      </c>
      <c r="CP75" s="2" t="s">
        <v>29</v>
      </c>
      <c r="CQ75" s="4" t="s">
        <v>30</v>
      </c>
      <c r="CR75" s="2" t="n">
        <f aca="false">SUMPRODUCT(CM79:CM93,CR79:CR93)+CM99*CR99+CM101*CR101</f>
        <v>0</v>
      </c>
      <c r="CV75" s="12" t="s">
        <v>14</v>
      </c>
      <c r="CW75" s="13" t="n">
        <f aca="false">IF(CL59=0%,0%,CM60/SUM(CM60:CM67))</f>
        <v>0</v>
      </c>
      <c r="CX75" s="12" t="str">
        <f aca="false">CO60</f>
        <v>lavatrice</v>
      </c>
      <c r="CY75" s="14" t="n">
        <f aca="false">CP60</f>
        <v>0</v>
      </c>
      <c r="CZ75" s="12" t="str">
        <f aca="false">CO67</f>
        <v>sedie</v>
      </c>
      <c r="DA75" s="14" t="n">
        <f aca="false">CP67</f>
        <v>0</v>
      </c>
      <c r="DB75" s="12" t="str">
        <f aca="false">CQ65</f>
        <v>guaina</v>
      </c>
      <c r="DC75" s="14" t="n">
        <f aca="false">CR65</f>
        <v>0</v>
      </c>
      <c r="DD75" s="14" t="s">
        <v>41</v>
      </c>
      <c r="DE75" s="38" t="str">
        <f aca="false">CM3</f>
        <v>dubbia</v>
      </c>
    </row>
    <row r="76" customFormat="false" ht="14.4" hidden="false" customHeight="false" outlineLevel="0" collapsed="false">
      <c r="A76" s="2" t="s">
        <v>34</v>
      </c>
      <c r="B76" s="2" t="s">
        <v>152</v>
      </c>
      <c r="D76" s="4" t="s">
        <v>36</v>
      </c>
      <c r="E76" s="2" t="s">
        <v>37</v>
      </c>
      <c r="L76" s="2" t="s">
        <v>34</v>
      </c>
      <c r="M76" s="2" t="s">
        <v>153</v>
      </c>
      <c r="O76" s="4" t="s">
        <v>36</v>
      </c>
      <c r="P76" s="2" t="s">
        <v>37</v>
      </c>
      <c r="W76" s="2" t="s">
        <v>34</v>
      </c>
      <c r="X76" s="2" t="s">
        <v>154</v>
      </c>
      <c r="Z76" s="4" t="s">
        <v>36</v>
      </c>
      <c r="AA76" s="2" t="s">
        <v>37</v>
      </c>
      <c r="AH76" s="2" t="s">
        <v>34</v>
      </c>
      <c r="AI76" s="2" t="s">
        <v>155</v>
      </c>
      <c r="AK76" s="4" t="s">
        <v>36</v>
      </c>
      <c r="AL76" s="2" t="s">
        <v>37</v>
      </c>
      <c r="AS76" s="2" t="s">
        <v>34</v>
      </c>
      <c r="AT76" s="2" t="s">
        <v>156</v>
      </c>
      <c r="AV76" s="4" t="s">
        <v>36</v>
      </c>
      <c r="AW76" s="2" t="s">
        <v>37</v>
      </c>
      <c r="BD76" s="2" t="s">
        <v>34</v>
      </c>
      <c r="BE76" s="2" t="s">
        <v>157</v>
      </c>
      <c r="BG76" s="4" t="s">
        <v>36</v>
      </c>
      <c r="BH76" s="2" t="s">
        <v>37</v>
      </c>
      <c r="BO76" s="2" t="s">
        <v>34</v>
      </c>
      <c r="BP76" s="2" t="s">
        <v>158</v>
      </c>
      <c r="BR76" s="4" t="s">
        <v>36</v>
      </c>
      <c r="BS76" s="2" t="s">
        <v>37</v>
      </c>
      <c r="BZ76" s="2" t="s">
        <v>34</v>
      </c>
      <c r="CA76" s="2" t="s">
        <v>159</v>
      </c>
      <c r="CC76" s="4" t="s">
        <v>36</v>
      </c>
      <c r="CD76" s="2" t="s">
        <v>37</v>
      </c>
      <c r="CK76" s="2" t="s">
        <v>34</v>
      </c>
      <c r="CL76" s="2" t="s">
        <v>160</v>
      </c>
      <c r="CM76" s="2" t="s">
        <v>41</v>
      </c>
      <c r="CN76" s="4" t="s">
        <v>36</v>
      </c>
      <c r="CV76" s="17" t="s">
        <v>49</v>
      </c>
      <c r="CW76" s="18" t="n">
        <f aca="false">IF(CL59=0%,0%,CM61/SUM(CM60:CM67))</f>
        <v>0</v>
      </c>
      <c r="CX76" s="17" t="str">
        <f aca="false">CO61</f>
        <v>frigorifero</v>
      </c>
      <c r="CY76" s="19" t="n">
        <f aca="false">CP61</f>
        <v>0</v>
      </c>
      <c r="CZ76" s="17" t="str">
        <f aca="false">CO68</f>
        <v>materasso</v>
      </c>
      <c r="DA76" s="19" t="n">
        <f aca="false">CP68</f>
        <v>0</v>
      </c>
      <c r="DB76" s="17" t="str">
        <f aca="false">CQ66</f>
        <v>lamiere</v>
      </c>
      <c r="DC76" s="19" t="n">
        <f aca="false">CR66</f>
        <v>0</v>
      </c>
      <c r="DD76" s="19" t="str">
        <f aca="false">CN2</f>
        <v>altezza cumulo</v>
      </c>
      <c r="DE76" s="19" t="n">
        <f aca="false">CO2</f>
        <v>0</v>
      </c>
    </row>
    <row r="77" customFormat="false" ht="14.4" hidden="false" customHeight="false" outlineLevel="0" collapsed="false">
      <c r="A77" s="2" t="s">
        <v>46</v>
      </c>
      <c r="B77" s="8" t="n">
        <f aca="false">SUM(B79:B93,B99,B101)</f>
        <v>0</v>
      </c>
      <c r="C77" s="16" t="n">
        <f aca="false">SUMPRODUCT(B94:B98,G94:G98)+SUMPRODUCT(B103:B105,G103:G105)+SUMPRODUCT(B130:B131,G130:G131)+SUMPRODUCT(B118:B125,G118:G125)+SUMPRODUCT(F112:F117,G112:G117)*B112+SUMPRODUCT(G106:G107,F106:F107)*B106+SUMPRODUCT(B108:B111,G108:G111)</f>
        <v>1500</v>
      </c>
      <c r="D77" s="4" t="s">
        <v>43</v>
      </c>
      <c r="E77" s="2" t="s">
        <v>37</v>
      </c>
      <c r="F77" s="4" t="s">
        <v>44</v>
      </c>
      <c r="G77" s="2" t="s">
        <v>91</v>
      </c>
      <c r="L77" s="2" t="s">
        <v>46</v>
      </c>
      <c r="M77" s="8" t="n">
        <f aca="false">SUM(M79:M93,M99,M101)</f>
        <v>1</v>
      </c>
      <c r="N77" s="16" t="n">
        <f aca="false">SUMPRODUCT(M94:M98,R94:R98)+SUMPRODUCT(M103:M105,R103:R105)+SUMPRODUCT(M130:M131,R130:R131)+SUMPRODUCT(M118:M125,R118:R125)+SUMPRODUCT(Q112:Q117,R112:R117)*M112+SUMPRODUCT(R106:R107,Q106:Q107)*M106+SUMPRODUCT(M108:M111,R108:R111)</f>
        <v>0</v>
      </c>
      <c r="O77" s="4" t="s">
        <v>43</v>
      </c>
      <c r="P77" s="2" t="s">
        <v>37</v>
      </c>
      <c r="Q77" s="4" t="s">
        <v>44</v>
      </c>
      <c r="R77" s="2" t="s">
        <v>91</v>
      </c>
      <c r="W77" s="2" t="s">
        <v>46</v>
      </c>
      <c r="X77" s="8" t="n">
        <f aca="false">SUM(X79:X93,X99,X101)</f>
        <v>0.75</v>
      </c>
      <c r="Y77" s="16" t="n">
        <f aca="false">SUMPRODUCT(X94:X98,AC94:AC98)+SUMPRODUCT(X103:X105,AC103:AC105)+SUMPRODUCT(X130:X131,AC130:AC131)+SUMPRODUCT(X118:X125,AC118:AC125)+SUMPRODUCT(AB112:AB117,AC112:AC117)*X112+SUMPRODUCT(AC106:AC107,AB106:AB107)*X106+SUMPRODUCT(X108:X111,AC108:AC111)</f>
        <v>137.5</v>
      </c>
      <c r="Z77" s="4" t="s">
        <v>43</v>
      </c>
      <c r="AA77" s="2" t="s">
        <v>37</v>
      </c>
      <c r="AB77" s="4" t="s">
        <v>44</v>
      </c>
      <c r="AC77" s="2" t="s">
        <v>161</v>
      </c>
      <c r="AH77" s="2" t="s">
        <v>46</v>
      </c>
      <c r="AI77" s="8" t="n">
        <f aca="false">SUM(AI79:AI93,AI99,AI101)</f>
        <v>0</v>
      </c>
      <c r="AJ77" s="16" t="n">
        <f aca="false">SUMPRODUCT(AI94:AI98,AN94:AN98)+SUMPRODUCT(AI103:AI105,AN103:AN105)+SUMPRODUCT(AI130:AI131,AN130:AN131)+SUMPRODUCT(AI118:AI125,AN118:AN125)+SUMPRODUCT(AM112:AM117,AN112:AN117)*AI112+SUMPRODUCT(AN106:AN107,AM106:AM107)*AI106+SUMPRODUCT(AI108:AI111,AN108:AN111)</f>
        <v>1500</v>
      </c>
      <c r="AK77" s="4" t="s">
        <v>43</v>
      </c>
      <c r="AL77" s="2" t="s">
        <v>37</v>
      </c>
      <c r="AM77" s="4" t="s">
        <v>44</v>
      </c>
      <c r="AN77" s="2" t="s">
        <v>91</v>
      </c>
      <c r="AS77" s="2" t="s">
        <v>46</v>
      </c>
      <c r="AT77" s="8" t="n">
        <f aca="false">SUM(AT79:AT93,AT99,AT101)</f>
        <v>0</v>
      </c>
      <c r="AU77" s="16" t="n">
        <f aca="false">SUMPRODUCT(AT94:AT98,AY94:AY98)+SUMPRODUCT(AT103:AT105,AY103:AY105)+SUMPRODUCT(AT130:AT131,AY130:AY131)+SUMPRODUCT(AT118:AT125,AY118:AY125)+SUMPRODUCT(AX112:AX117,AY112:AY117)*AT112+SUMPRODUCT(AY106:AY107,AX106:AX107)*AT106+SUMPRODUCT(AT108:AT111,AY108:AY111)</f>
        <v>1500</v>
      </c>
      <c r="AV77" s="4" t="s">
        <v>43</v>
      </c>
      <c r="AW77" s="2" t="s">
        <v>37</v>
      </c>
      <c r="AX77" s="4" t="s">
        <v>44</v>
      </c>
      <c r="AY77" s="2" t="s">
        <v>91</v>
      </c>
      <c r="BD77" s="2" t="s">
        <v>46</v>
      </c>
      <c r="BE77" s="8" t="n">
        <f aca="false">SUM(BE79:BE93,BE99,BE101)</f>
        <v>0.2</v>
      </c>
      <c r="BF77" s="16" t="n">
        <f aca="false">SUMPRODUCT(BE94:BE98,BJ94:BJ98)+SUMPRODUCT(BE103:BE105,BJ103:BJ105)+SUMPRODUCT(BE130:BE131,BJ130:BJ131)+SUMPRODUCT(BE118:BE125,BJ118:BJ125)+SUMPRODUCT(BI112:BI117,BJ112:BJ117)*BE112+SUMPRODUCT(BJ106:BJ107,BI106:BI107)*BE106+SUMPRODUCT(BE108:BE111,BJ108:BJ111)</f>
        <v>862.23150572514</v>
      </c>
      <c r="BG77" s="4" t="s">
        <v>43</v>
      </c>
      <c r="BH77" s="2" t="s">
        <v>47</v>
      </c>
      <c r="BI77" s="4" t="s">
        <v>44</v>
      </c>
      <c r="BJ77" s="2" t="s">
        <v>48</v>
      </c>
      <c r="BO77" s="2" t="s">
        <v>46</v>
      </c>
      <c r="BP77" s="8" t="n">
        <f aca="false">SUM(BP79:BP93,BP99,BP101)</f>
        <v>0.97</v>
      </c>
      <c r="BQ77" s="16" t="n">
        <f aca="false">SUMPRODUCT(BP94:BP98,BU94:BU98)+SUMPRODUCT(BP103:BP105,BU103:BU105)+SUMPRODUCT(BP130:BP131,BU130:BU131)+SUMPRODUCT(BP118:BP125,BU118:BU125)+SUMPRODUCT(BT112:BT117,BU112:BU117)*BP112+SUMPRODUCT(BU106:BU107,BT106:BT107)*BP106+SUMPRODUCT(BP108:BP111,BU108:BU111)</f>
        <v>103</v>
      </c>
      <c r="BR77" s="4" t="s">
        <v>43</v>
      </c>
      <c r="BS77" s="2" t="s">
        <v>37</v>
      </c>
      <c r="BT77" s="4" t="s">
        <v>44</v>
      </c>
      <c r="BU77" s="2" t="s">
        <v>91</v>
      </c>
      <c r="BZ77" s="2" t="s">
        <v>46</v>
      </c>
      <c r="CA77" s="8" t="n">
        <f aca="false">SUM(CA79:CA93,CA99,CA101)</f>
        <v>0.45</v>
      </c>
      <c r="CB77" s="16" t="n">
        <f aca="false">SUMPRODUCT(CA94:CA98,CF94:CF98)+SUMPRODUCT(CA103:CA105,CF103:CF105)+SUMPRODUCT(CA130:CA131,CF130:CF131)+SUMPRODUCT(CA118:CA125,CF118:CF125)+SUMPRODUCT(CE112:CE117,CF112:CF117)*CA112+SUMPRODUCT(CF106:CF107,CE106:CE107)*CA106+SUMPRODUCT(CA108:CA111,CF108:CF111)</f>
        <v>3469.6</v>
      </c>
      <c r="CC77" s="4" t="s">
        <v>43</v>
      </c>
      <c r="CD77" s="2" t="s">
        <v>37</v>
      </c>
      <c r="CE77" s="4" t="s">
        <v>44</v>
      </c>
      <c r="CF77" s="2" t="s">
        <v>91</v>
      </c>
      <c r="CK77" s="2" t="s">
        <v>46</v>
      </c>
      <c r="CL77" s="8" t="n">
        <f aca="false">SUM(CL79:CL93,CL99,CL101)</f>
        <v>0</v>
      </c>
      <c r="CM77" s="16" t="n">
        <f aca="false">SUMPRODUCT(CL94:CL98,CQ94:CQ98)+SUMPRODUCT(CL103:CL105,CQ103:CQ105)+SUMPRODUCT(CL130:CL131,CQ130:CQ131)+SUMPRODUCT(CL118:CL125,CQ118:CQ125)+SUMPRODUCT(CP112:CP117,CQ112:CQ117)*CL112+SUMPRODUCT(CQ106:CQ107,CP106:CP107)*CL106+SUMPRODUCT(CL108:CL111,CQ108:CQ111)</f>
        <v>0</v>
      </c>
      <c r="CN77" s="4" t="s">
        <v>43</v>
      </c>
      <c r="CP77" s="4" t="s">
        <v>44</v>
      </c>
      <c r="CV77" s="17" t="s">
        <v>57</v>
      </c>
      <c r="CW77" s="18" t="n">
        <f aca="false">IF(CL59=0%,0%,(CM62+CM63)/SUM(CM60:CM67))</f>
        <v>0</v>
      </c>
      <c r="CX77" s="17" t="str">
        <f aca="false">CO62</f>
        <v>forno</v>
      </c>
      <c r="CY77" s="19" t="n">
        <f aca="false">CP62</f>
        <v>0</v>
      </c>
      <c r="CZ77" s="17" t="str">
        <f aca="false">CQ60</f>
        <v>brandina</v>
      </c>
      <c r="DA77" s="19" t="n">
        <f aca="false">CR60</f>
        <v>0</v>
      </c>
      <c r="DB77" s="17" t="str">
        <f aca="false">CQ67</f>
        <v>buste</v>
      </c>
      <c r="DC77" s="19" t="n">
        <f aca="false">CR67</f>
        <v>0</v>
      </c>
      <c r="DD77" s="19" t="str">
        <f aca="false">CN3</f>
        <v>combustione</v>
      </c>
      <c r="DE77" s="19" t="n">
        <f aca="false">CO3</f>
        <v>0</v>
      </c>
    </row>
    <row r="78" customFormat="false" ht="14.4" hidden="false" customHeight="false" outlineLevel="0" collapsed="false">
      <c r="A78" s="21" t="s">
        <v>50</v>
      </c>
      <c r="B78" s="22" t="s">
        <v>51</v>
      </c>
      <c r="C78" s="22" t="s">
        <v>52</v>
      </c>
      <c r="D78" s="23" t="s">
        <v>53</v>
      </c>
      <c r="E78" s="22" t="s">
        <v>54</v>
      </c>
      <c r="F78" s="22"/>
      <c r="G78" s="22" t="s">
        <v>55</v>
      </c>
      <c r="H78" s="22" t="s">
        <v>56</v>
      </c>
      <c r="L78" s="21" t="s">
        <v>50</v>
      </c>
      <c r="M78" s="22" t="s">
        <v>51</v>
      </c>
      <c r="N78" s="22" t="s">
        <v>52</v>
      </c>
      <c r="O78" s="23" t="s">
        <v>53</v>
      </c>
      <c r="P78" s="22" t="s">
        <v>54</v>
      </c>
      <c r="Q78" s="22"/>
      <c r="R78" s="22" t="s">
        <v>55</v>
      </c>
      <c r="S78" s="22" t="s">
        <v>56</v>
      </c>
      <c r="W78" s="21" t="s">
        <v>50</v>
      </c>
      <c r="X78" s="22" t="s">
        <v>51</v>
      </c>
      <c r="Y78" s="22" t="s">
        <v>52</v>
      </c>
      <c r="Z78" s="23" t="s">
        <v>53</v>
      </c>
      <c r="AA78" s="22" t="s">
        <v>54</v>
      </c>
      <c r="AB78" s="22"/>
      <c r="AC78" s="22" t="s">
        <v>55</v>
      </c>
      <c r="AD78" s="22" t="s">
        <v>56</v>
      </c>
      <c r="AH78" s="21" t="s">
        <v>50</v>
      </c>
      <c r="AI78" s="22" t="s">
        <v>51</v>
      </c>
      <c r="AJ78" s="22" t="s">
        <v>52</v>
      </c>
      <c r="AK78" s="23" t="s">
        <v>53</v>
      </c>
      <c r="AL78" s="22" t="s">
        <v>54</v>
      </c>
      <c r="AM78" s="22"/>
      <c r="AN78" s="22" t="s">
        <v>55</v>
      </c>
      <c r="AO78" s="22" t="s">
        <v>56</v>
      </c>
      <c r="AS78" s="21" t="s">
        <v>50</v>
      </c>
      <c r="AT78" s="22" t="s">
        <v>51</v>
      </c>
      <c r="AU78" s="22" t="s">
        <v>52</v>
      </c>
      <c r="AV78" s="23" t="s">
        <v>53</v>
      </c>
      <c r="AW78" s="22" t="s">
        <v>54</v>
      </c>
      <c r="AX78" s="22"/>
      <c r="AY78" s="22" t="s">
        <v>55</v>
      </c>
      <c r="AZ78" s="22" t="s">
        <v>56</v>
      </c>
      <c r="BD78" s="21" t="s">
        <v>50</v>
      </c>
      <c r="BE78" s="22" t="s">
        <v>51</v>
      </c>
      <c r="BF78" s="22" t="s">
        <v>52</v>
      </c>
      <c r="BG78" s="23" t="s">
        <v>53</v>
      </c>
      <c r="BH78" s="22" t="s">
        <v>54</v>
      </c>
      <c r="BI78" s="22"/>
      <c r="BJ78" s="22" t="s">
        <v>55</v>
      </c>
      <c r="BK78" s="22" t="s">
        <v>56</v>
      </c>
      <c r="BO78" s="21" t="s">
        <v>50</v>
      </c>
      <c r="BP78" s="22" t="s">
        <v>51</v>
      </c>
      <c r="BQ78" s="22" t="s">
        <v>52</v>
      </c>
      <c r="BR78" s="23" t="s">
        <v>53</v>
      </c>
      <c r="BS78" s="22" t="s">
        <v>54</v>
      </c>
      <c r="BT78" s="22"/>
      <c r="BU78" s="22" t="s">
        <v>55</v>
      </c>
      <c r="BV78" s="22" t="s">
        <v>56</v>
      </c>
      <c r="BZ78" s="21" t="s">
        <v>50</v>
      </c>
      <c r="CA78" s="22" t="s">
        <v>51</v>
      </c>
      <c r="CB78" s="22" t="s">
        <v>52</v>
      </c>
      <c r="CC78" s="23" t="s">
        <v>53</v>
      </c>
      <c r="CD78" s="22" t="s">
        <v>54</v>
      </c>
      <c r="CE78" s="22"/>
      <c r="CF78" s="22" t="s">
        <v>55</v>
      </c>
      <c r="CG78" s="22" t="s">
        <v>56</v>
      </c>
      <c r="CK78" s="21" t="s">
        <v>50</v>
      </c>
      <c r="CL78" s="22" t="s">
        <v>51</v>
      </c>
      <c r="CM78" s="22" t="s">
        <v>52</v>
      </c>
      <c r="CN78" s="23" t="s">
        <v>53</v>
      </c>
      <c r="CO78" s="22" t="s">
        <v>54</v>
      </c>
      <c r="CP78" s="22"/>
      <c r="CQ78" s="22" t="s">
        <v>55</v>
      </c>
      <c r="CR78" s="22" t="s">
        <v>56</v>
      </c>
      <c r="CV78" s="17" t="s">
        <v>60</v>
      </c>
      <c r="CW78" s="37" t="n">
        <f aca="false">IF(CL59=0%,0%,CM64/SUM(CM60:CM67))</f>
        <v>0</v>
      </c>
      <c r="CX78" s="17" t="str">
        <f aca="false">CO63</f>
        <v>televisore</v>
      </c>
      <c r="CY78" s="19" t="n">
        <f aca="false">CP63</f>
        <v>0</v>
      </c>
      <c r="CZ78" s="17" t="str">
        <f aca="false">CQ61</f>
        <v>Scatoloni</v>
      </c>
      <c r="DA78" s="19" t="n">
        <f aca="false">CR61</f>
        <v>0</v>
      </c>
      <c r="DB78" s="19"/>
      <c r="DC78" s="19"/>
      <c r="DD78" s="19" t="str">
        <f aca="false">CN4</f>
        <v>bonifica</v>
      </c>
      <c r="DE78" s="19" t="n">
        <f aca="false">CO4</f>
        <v>0</v>
      </c>
    </row>
    <row r="79" customFormat="false" ht="14.4" hidden="false" customHeight="true" outlineLevel="0" collapsed="false">
      <c r="A79" s="24" t="s">
        <v>58</v>
      </c>
      <c r="B79" s="25"/>
      <c r="C79" s="26"/>
      <c r="D79" s="27" t="s">
        <v>59</v>
      </c>
      <c r="E79" s="28" t="s">
        <v>12</v>
      </c>
      <c r="F79" s="29" t="n">
        <f aca="false">INFO!$D$13</f>
        <v>0.751592356687898</v>
      </c>
      <c r="H79" s="30" t="n">
        <v>40</v>
      </c>
      <c r="L79" s="24" t="s">
        <v>58</v>
      </c>
      <c r="M79" s="25"/>
      <c r="N79" s="26"/>
      <c r="O79" s="27" t="s">
        <v>59</v>
      </c>
      <c r="P79" s="28" t="s">
        <v>12</v>
      </c>
      <c r="Q79" s="29" t="n">
        <f aca="false">INFO!$D$13</f>
        <v>0.751592356687898</v>
      </c>
      <c r="S79" s="30" t="n">
        <v>40</v>
      </c>
      <c r="W79" s="24" t="s">
        <v>58</v>
      </c>
      <c r="X79" s="25"/>
      <c r="Y79" s="26"/>
      <c r="Z79" s="27" t="s">
        <v>59</v>
      </c>
      <c r="AA79" s="28" t="s">
        <v>12</v>
      </c>
      <c r="AB79" s="29" t="n">
        <f aca="false">INFO!$D$13</f>
        <v>0.751592356687898</v>
      </c>
      <c r="AD79" s="30" t="n">
        <v>40</v>
      </c>
      <c r="AH79" s="24" t="s">
        <v>58</v>
      </c>
      <c r="AI79" s="25"/>
      <c r="AJ79" s="26"/>
      <c r="AK79" s="27" t="s">
        <v>59</v>
      </c>
      <c r="AL79" s="28" t="s">
        <v>12</v>
      </c>
      <c r="AM79" s="29" t="n">
        <f aca="false">INFO!$D$13</f>
        <v>0.751592356687898</v>
      </c>
      <c r="AO79" s="30" t="n">
        <v>40</v>
      </c>
      <c r="AS79" s="24" t="s">
        <v>58</v>
      </c>
      <c r="AT79" s="25"/>
      <c r="AU79" s="26"/>
      <c r="AV79" s="27" t="s">
        <v>59</v>
      </c>
      <c r="AW79" s="28" t="s">
        <v>12</v>
      </c>
      <c r="AX79" s="29" t="n">
        <f aca="false">INFO!$D$13</f>
        <v>0.751592356687898</v>
      </c>
      <c r="AZ79" s="30" t="n">
        <v>40</v>
      </c>
      <c r="BD79" s="24" t="s">
        <v>58</v>
      </c>
      <c r="BE79" s="25"/>
      <c r="BF79" s="26"/>
      <c r="BG79" s="27" t="s">
        <v>59</v>
      </c>
      <c r="BH79" s="28" t="s">
        <v>12</v>
      </c>
      <c r="BI79" s="29" t="n">
        <f aca="false">INFO!$D$13</f>
        <v>0.751592356687898</v>
      </c>
      <c r="BK79" s="30" t="n">
        <v>40</v>
      </c>
      <c r="BO79" s="24" t="s">
        <v>58</v>
      </c>
      <c r="BP79" s="25"/>
      <c r="BQ79" s="26"/>
      <c r="BR79" s="27" t="s">
        <v>59</v>
      </c>
      <c r="BS79" s="28" t="s">
        <v>12</v>
      </c>
      <c r="BT79" s="29" t="n">
        <f aca="false">INFO!$D$13</f>
        <v>0.751592356687898</v>
      </c>
      <c r="BV79" s="30" t="n">
        <v>40</v>
      </c>
      <c r="BZ79" s="24" t="s">
        <v>58</v>
      </c>
      <c r="CA79" s="25" t="n">
        <v>0.25</v>
      </c>
      <c r="CB79" s="26" t="n">
        <v>1</v>
      </c>
      <c r="CC79" s="27" t="s">
        <v>59</v>
      </c>
      <c r="CD79" s="28" t="s">
        <v>12</v>
      </c>
      <c r="CE79" s="29" t="n">
        <f aca="false">INFO!$D$13</f>
        <v>0.751592356687898</v>
      </c>
      <c r="CG79" s="30" t="n">
        <v>40</v>
      </c>
      <c r="CK79" s="24" t="s">
        <v>58</v>
      </c>
      <c r="CL79" s="25"/>
      <c r="CM79" s="26"/>
      <c r="CN79" s="27" t="s">
        <v>59</v>
      </c>
      <c r="CO79" s="28" t="s">
        <v>12</v>
      </c>
      <c r="CP79" s="29" t="n">
        <f aca="false">INFO!$D$13</f>
        <v>0.751592356687898</v>
      </c>
      <c r="CR79" s="30" t="n">
        <v>40</v>
      </c>
      <c r="CV79" s="17" t="s">
        <v>61</v>
      </c>
      <c r="CW79" s="18" t="n">
        <f aca="false">IF(CL59=0%,0%,CM65/SUM(CM60:CM67))</f>
        <v>0</v>
      </c>
      <c r="CX79" s="17" t="str">
        <f aca="false">CO64</f>
        <v>scaldabagno</v>
      </c>
      <c r="CY79" s="19" t="n">
        <f aca="false">CP64</f>
        <v>0</v>
      </c>
      <c r="CZ79" s="17" t="str">
        <f aca="false">CQ62</f>
        <v>divano</v>
      </c>
      <c r="DA79" s="19" t="n">
        <f aca="false">CR62</f>
        <v>0</v>
      </c>
      <c r="DB79" s="19"/>
      <c r="DC79" s="19"/>
      <c r="DD79" s="19" t="str">
        <f aca="false">CP4</f>
        <v>substrato</v>
      </c>
      <c r="DE79" s="19" t="n">
        <f aca="false">CQ4</f>
        <v>0</v>
      </c>
    </row>
    <row r="80" customFormat="false" ht="14.4" hidden="false" customHeight="false" outlineLevel="0" collapsed="false">
      <c r="A80" s="24"/>
      <c r="B80" s="25"/>
      <c r="C80" s="26"/>
      <c r="D80" s="27"/>
      <c r="E80" s="28" t="s">
        <v>13</v>
      </c>
      <c r="F80" s="29" t="n">
        <f aca="false">INFO!$D$14</f>
        <v>0.0812101910828025</v>
      </c>
      <c r="H80" s="30"/>
      <c r="L80" s="24"/>
      <c r="M80" s="25"/>
      <c r="N80" s="26"/>
      <c r="O80" s="27"/>
      <c r="P80" s="28" t="s">
        <v>13</v>
      </c>
      <c r="Q80" s="29" t="n">
        <f aca="false">INFO!$D$14</f>
        <v>0.0812101910828025</v>
      </c>
      <c r="S80" s="30"/>
      <c r="W80" s="24"/>
      <c r="X80" s="25"/>
      <c r="Y80" s="26"/>
      <c r="Z80" s="27"/>
      <c r="AA80" s="28" t="s">
        <v>13</v>
      </c>
      <c r="AB80" s="29" t="n">
        <f aca="false">INFO!$D$14</f>
        <v>0.0812101910828025</v>
      </c>
      <c r="AD80" s="30"/>
      <c r="AH80" s="24"/>
      <c r="AI80" s="25"/>
      <c r="AJ80" s="26"/>
      <c r="AK80" s="27"/>
      <c r="AL80" s="28" t="s">
        <v>13</v>
      </c>
      <c r="AM80" s="29" t="n">
        <f aca="false">INFO!$D$14</f>
        <v>0.0812101910828025</v>
      </c>
      <c r="AO80" s="30"/>
      <c r="AS80" s="24"/>
      <c r="AT80" s="25"/>
      <c r="AU80" s="26"/>
      <c r="AV80" s="27"/>
      <c r="AW80" s="28" t="s">
        <v>13</v>
      </c>
      <c r="AX80" s="29" t="n">
        <f aca="false">INFO!$D$14</f>
        <v>0.0812101910828025</v>
      </c>
      <c r="AZ80" s="30"/>
      <c r="BD80" s="24"/>
      <c r="BE80" s="25"/>
      <c r="BF80" s="26"/>
      <c r="BG80" s="27"/>
      <c r="BH80" s="28" t="s">
        <v>13</v>
      </c>
      <c r="BI80" s="29" t="n">
        <f aca="false">INFO!$D$14</f>
        <v>0.0812101910828025</v>
      </c>
      <c r="BK80" s="30"/>
      <c r="BO80" s="24"/>
      <c r="BP80" s="25"/>
      <c r="BQ80" s="26"/>
      <c r="BR80" s="27"/>
      <c r="BS80" s="28" t="s">
        <v>13</v>
      </c>
      <c r="BT80" s="29" t="n">
        <f aca="false">INFO!$D$14</f>
        <v>0.0812101910828025</v>
      </c>
      <c r="BV80" s="30"/>
      <c r="BZ80" s="24"/>
      <c r="CA80" s="25"/>
      <c r="CB80" s="26"/>
      <c r="CC80" s="27"/>
      <c r="CD80" s="28" t="s">
        <v>13</v>
      </c>
      <c r="CE80" s="29" t="n">
        <f aca="false">INFO!$D$14</f>
        <v>0.0812101910828025</v>
      </c>
      <c r="CG80" s="30"/>
      <c r="CK80" s="24"/>
      <c r="CL80" s="25"/>
      <c r="CM80" s="26"/>
      <c r="CN80" s="27"/>
      <c r="CO80" s="28" t="s">
        <v>13</v>
      </c>
      <c r="CP80" s="29" t="n">
        <f aca="false">INFO!$D$14</f>
        <v>0.0812101910828025</v>
      </c>
      <c r="CR80" s="30"/>
      <c r="CV80" s="17" t="s">
        <v>62</v>
      </c>
      <c r="CW80" s="18" t="n">
        <f aca="false">IF(CL59=0%,0%,CM66/SUM(CM60:CM67))</f>
        <v>0</v>
      </c>
      <c r="CX80" s="17" t="str">
        <f aca="false">CO65</f>
        <v>mobile</v>
      </c>
      <c r="CY80" s="19" t="n">
        <f aca="false">CP65</f>
        <v>0</v>
      </c>
      <c r="CZ80" s="17" t="str">
        <f aca="false">CQ63</f>
        <v>sanitari</v>
      </c>
      <c r="DA80" s="19" t="n">
        <f aca="false">CR63</f>
        <v>0</v>
      </c>
      <c r="DB80" s="19"/>
      <c r="DC80" s="19"/>
      <c r="DD80" s="19" t="s">
        <v>63</v>
      </c>
      <c r="DE80" s="19" t="n">
        <f aca="false">CL4</f>
        <v>0</v>
      </c>
    </row>
    <row r="81" customFormat="false" ht="15" hidden="false" customHeight="false" outlineLevel="0" collapsed="false">
      <c r="A81" s="24"/>
      <c r="B81" s="25"/>
      <c r="C81" s="26"/>
      <c r="D81" s="27"/>
      <c r="E81" s="28" t="s">
        <v>14</v>
      </c>
      <c r="F81" s="29" t="n">
        <f aca="false">INFO!$D$15</f>
        <v>0.167197452229299</v>
      </c>
      <c r="H81" s="30"/>
      <c r="L81" s="24"/>
      <c r="M81" s="25"/>
      <c r="N81" s="26"/>
      <c r="O81" s="27"/>
      <c r="P81" s="28" t="s">
        <v>14</v>
      </c>
      <c r="Q81" s="29" t="n">
        <f aca="false">INFO!$D$15</f>
        <v>0.167197452229299</v>
      </c>
      <c r="S81" s="30"/>
      <c r="W81" s="24"/>
      <c r="X81" s="25"/>
      <c r="Y81" s="26"/>
      <c r="Z81" s="27"/>
      <c r="AA81" s="28" t="s">
        <v>14</v>
      </c>
      <c r="AB81" s="29" t="n">
        <f aca="false">INFO!$D$15</f>
        <v>0.167197452229299</v>
      </c>
      <c r="AD81" s="30"/>
      <c r="AH81" s="24"/>
      <c r="AI81" s="25"/>
      <c r="AJ81" s="26"/>
      <c r="AK81" s="27"/>
      <c r="AL81" s="28" t="s">
        <v>14</v>
      </c>
      <c r="AM81" s="29" t="n">
        <f aca="false">INFO!$D$15</f>
        <v>0.167197452229299</v>
      </c>
      <c r="AO81" s="30"/>
      <c r="AS81" s="24"/>
      <c r="AT81" s="25"/>
      <c r="AU81" s="26"/>
      <c r="AV81" s="27"/>
      <c r="AW81" s="28" t="s">
        <v>14</v>
      </c>
      <c r="AX81" s="29" t="n">
        <f aca="false">INFO!$D$15</f>
        <v>0.167197452229299</v>
      </c>
      <c r="AZ81" s="30"/>
      <c r="BD81" s="24"/>
      <c r="BE81" s="25"/>
      <c r="BF81" s="26"/>
      <c r="BG81" s="27"/>
      <c r="BH81" s="28" t="s">
        <v>14</v>
      </c>
      <c r="BI81" s="29" t="n">
        <f aca="false">INFO!$D$15</f>
        <v>0.167197452229299</v>
      </c>
      <c r="BK81" s="30"/>
      <c r="BO81" s="24"/>
      <c r="BP81" s="25"/>
      <c r="BQ81" s="26"/>
      <c r="BR81" s="27"/>
      <c r="BS81" s="28" t="s">
        <v>14</v>
      </c>
      <c r="BT81" s="29" t="n">
        <f aca="false">INFO!$D$15</f>
        <v>0.167197452229299</v>
      </c>
      <c r="BV81" s="30"/>
      <c r="BZ81" s="24"/>
      <c r="CA81" s="25"/>
      <c r="CB81" s="26"/>
      <c r="CC81" s="27"/>
      <c r="CD81" s="28" t="s">
        <v>14</v>
      </c>
      <c r="CE81" s="29" t="n">
        <f aca="false">INFO!$D$15</f>
        <v>0.167197452229299</v>
      </c>
      <c r="CG81" s="30"/>
      <c r="CK81" s="24"/>
      <c r="CL81" s="25"/>
      <c r="CM81" s="26"/>
      <c r="CN81" s="27"/>
      <c r="CO81" s="28" t="s">
        <v>14</v>
      </c>
      <c r="CP81" s="29" t="n">
        <f aca="false">INFO!$D$15</f>
        <v>0.167197452229299</v>
      </c>
      <c r="CR81" s="30"/>
      <c r="CV81" s="17" t="s">
        <v>65</v>
      </c>
      <c r="CW81" s="18" t="n">
        <f aca="false">IF(CL59=0%,0%,CM67/SUM(CM60:CM67))</f>
        <v>0</v>
      </c>
      <c r="CX81" s="17" t="str">
        <f aca="false">CO66</f>
        <v>secchio</v>
      </c>
      <c r="CY81" s="19" t="n">
        <f aca="false">CP66</f>
        <v>0</v>
      </c>
      <c r="CZ81" s="17" t="str">
        <f aca="false">CQ64</f>
        <v>tubi</v>
      </c>
      <c r="DA81" s="19" t="n">
        <f aca="false">CR64</f>
        <v>0</v>
      </c>
      <c r="DB81" s="19"/>
      <c r="DC81" s="19"/>
      <c r="DD81" s="35" t="s">
        <v>56</v>
      </c>
      <c r="DE81" s="35" t="n">
        <f aca="false">CR2</f>
        <v>0</v>
      </c>
      <c r="DF81" s="37" t="n">
        <f aca="false">SUM(CW75:CW81)</f>
        <v>0</v>
      </c>
    </row>
    <row r="82" customFormat="false" ht="14.4" hidden="false" customHeight="true" outlineLevel="0" collapsed="false">
      <c r="A82" s="24"/>
      <c r="B82" s="25"/>
      <c r="C82" s="26"/>
      <c r="D82" s="27" t="s">
        <v>64</v>
      </c>
      <c r="E82" s="28" t="s">
        <v>12</v>
      </c>
      <c r="F82" s="29" t="n">
        <f aca="false">INFO!$D$13</f>
        <v>0.751592356687898</v>
      </c>
      <c r="H82" s="32" t="n">
        <v>50</v>
      </c>
      <c r="L82" s="24"/>
      <c r="M82" s="25"/>
      <c r="N82" s="26"/>
      <c r="O82" s="27" t="s">
        <v>64</v>
      </c>
      <c r="P82" s="28" t="s">
        <v>12</v>
      </c>
      <c r="Q82" s="29" t="n">
        <f aca="false">INFO!$D$13</f>
        <v>0.751592356687898</v>
      </c>
      <c r="S82" s="32" t="n">
        <v>50</v>
      </c>
      <c r="W82" s="24"/>
      <c r="X82" s="25"/>
      <c r="Y82" s="26"/>
      <c r="Z82" s="27" t="s">
        <v>64</v>
      </c>
      <c r="AA82" s="28" t="s">
        <v>12</v>
      </c>
      <c r="AB82" s="29" t="n">
        <f aca="false">INFO!$D$13</f>
        <v>0.751592356687898</v>
      </c>
      <c r="AD82" s="32" t="n">
        <v>50</v>
      </c>
      <c r="AH82" s="24"/>
      <c r="AI82" s="25"/>
      <c r="AJ82" s="26"/>
      <c r="AK82" s="27" t="s">
        <v>64</v>
      </c>
      <c r="AL82" s="28" t="s">
        <v>12</v>
      </c>
      <c r="AM82" s="29" t="n">
        <f aca="false">INFO!$D$13</f>
        <v>0.751592356687898</v>
      </c>
      <c r="AO82" s="32" t="n">
        <v>50</v>
      </c>
      <c r="AS82" s="24"/>
      <c r="AT82" s="25"/>
      <c r="AU82" s="26"/>
      <c r="AV82" s="27" t="s">
        <v>64</v>
      </c>
      <c r="AW82" s="28" t="s">
        <v>12</v>
      </c>
      <c r="AX82" s="29" t="n">
        <f aca="false">INFO!$D$13</f>
        <v>0.751592356687898</v>
      </c>
      <c r="AZ82" s="32" t="n">
        <v>50</v>
      </c>
      <c r="BD82" s="24"/>
      <c r="BE82" s="25" t="n">
        <v>0.15</v>
      </c>
      <c r="BF82" s="26" t="n">
        <v>1</v>
      </c>
      <c r="BG82" s="27" t="s">
        <v>64</v>
      </c>
      <c r="BH82" s="28" t="s">
        <v>12</v>
      </c>
      <c r="BI82" s="29" t="n">
        <f aca="false">INFO!$D$13</f>
        <v>0.751592356687898</v>
      </c>
      <c r="BK82" s="32" t="n">
        <v>50</v>
      </c>
      <c r="BO82" s="24"/>
      <c r="BP82" s="25"/>
      <c r="BQ82" s="26"/>
      <c r="BR82" s="27" t="s">
        <v>64</v>
      </c>
      <c r="BS82" s="28" t="s">
        <v>12</v>
      </c>
      <c r="BT82" s="29" t="n">
        <f aca="false">INFO!$D$13</f>
        <v>0.751592356687898</v>
      </c>
      <c r="BV82" s="32" t="n">
        <v>50</v>
      </c>
      <c r="BZ82" s="24"/>
      <c r="CB82" s="44"/>
      <c r="CC82" s="27" t="s">
        <v>64</v>
      </c>
      <c r="CD82" s="28" t="s">
        <v>12</v>
      </c>
      <c r="CE82" s="29" t="n">
        <f aca="false">INFO!$D$13</f>
        <v>0.751592356687898</v>
      </c>
      <c r="CG82" s="32" t="n">
        <v>50</v>
      </c>
      <c r="CK82" s="24"/>
      <c r="CL82" s="25"/>
      <c r="CM82" s="26"/>
      <c r="CN82" s="27" t="s">
        <v>64</v>
      </c>
      <c r="CO82" s="28" t="s">
        <v>12</v>
      </c>
      <c r="CP82" s="29" t="n">
        <f aca="false">INFO!$D$13</f>
        <v>0.751592356687898</v>
      </c>
      <c r="CR82" s="32" t="n">
        <v>50</v>
      </c>
      <c r="CV82" s="10" t="str">
        <f aca="false">A74</f>
        <v>SITO O12_a</v>
      </c>
      <c r="CW82" s="10"/>
      <c r="CX82" s="10"/>
      <c r="CY82" s="10"/>
      <c r="CZ82" s="10"/>
      <c r="DA82" s="10"/>
      <c r="DB82" s="10"/>
      <c r="DC82" s="10"/>
      <c r="DD82" s="10"/>
      <c r="DE82" s="10"/>
    </row>
    <row r="83" customFormat="false" ht="14.4" hidden="false" customHeight="false" outlineLevel="0" collapsed="false">
      <c r="A83" s="24"/>
      <c r="B83" s="25"/>
      <c r="C83" s="26"/>
      <c r="D83" s="27"/>
      <c r="E83" s="28" t="s">
        <v>13</v>
      </c>
      <c r="F83" s="29" t="n">
        <f aca="false">INFO!$D$14</f>
        <v>0.0812101910828025</v>
      </c>
      <c r="H83" s="32"/>
      <c r="L83" s="24"/>
      <c r="M83" s="25"/>
      <c r="N83" s="26"/>
      <c r="O83" s="27"/>
      <c r="P83" s="28" t="s">
        <v>13</v>
      </c>
      <c r="Q83" s="29" t="n">
        <f aca="false">INFO!$D$14</f>
        <v>0.0812101910828025</v>
      </c>
      <c r="S83" s="32"/>
      <c r="W83" s="24"/>
      <c r="X83" s="25"/>
      <c r="Y83" s="26"/>
      <c r="Z83" s="27"/>
      <c r="AA83" s="28" t="s">
        <v>13</v>
      </c>
      <c r="AB83" s="29" t="n">
        <f aca="false">INFO!$D$14</f>
        <v>0.0812101910828025</v>
      </c>
      <c r="AD83" s="32"/>
      <c r="AH83" s="24"/>
      <c r="AI83" s="25"/>
      <c r="AJ83" s="26"/>
      <c r="AK83" s="27"/>
      <c r="AL83" s="28" t="s">
        <v>13</v>
      </c>
      <c r="AM83" s="29" t="n">
        <f aca="false">INFO!$D$14</f>
        <v>0.0812101910828025</v>
      </c>
      <c r="AO83" s="32"/>
      <c r="AS83" s="24"/>
      <c r="AT83" s="25"/>
      <c r="AU83" s="26"/>
      <c r="AV83" s="27"/>
      <c r="AW83" s="28" t="s">
        <v>13</v>
      </c>
      <c r="AX83" s="29" t="n">
        <f aca="false">INFO!$D$14</f>
        <v>0.0812101910828025</v>
      </c>
      <c r="AZ83" s="32"/>
      <c r="BD83" s="24"/>
      <c r="BE83" s="25"/>
      <c r="BF83" s="26"/>
      <c r="BG83" s="27"/>
      <c r="BH83" s="28" t="s">
        <v>13</v>
      </c>
      <c r="BI83" s="29" t="n">
        <f aca="false">INFO!$D$14</f>
        <v>0.0812101910828025</v>
      </c>
      <c r="BK83" s="32"/>
      <c r="BO83" s="24"/>
      <c r="BP83" s="25"/>
      <c r="BQ83" s="26"/>
      <c r="BR83" s="27"/>
      <c r="BS83" s="28" t="s">
        <v>13</v>
      </c>
      <c r="BT83" s="29" t="n">
        <f aca="false">INFO!$D$14</f>
        <v>0.0812101910828025</v>
      </c>
      <c r="BV83" s="32"/>
      <c r="BZ83" s="24"/>
      <c r="CB83" s="44"/>
      <c r="CC83" s="27"/>
      <c r="CD83" s="28" t="s">
        <v>13</v>
      </c>
      <c r="CE83" s="29" t="n">
        <f aca="false">INFO!$D$14</f>
        <v>0.0812101910828025</v>
      </c>
      <c r="CG83" s="32"/>
      <c r="CK83" s="24"/>
      <c r="CL83" s="25"/>
      <c r="CM83" s="26"/>
      <c r="CN83" s="27"/>
      <c r="CO83" s="28" t="s">
        <v>13</v>
      </c>
      <c r="CP83" s="29" t="n">
        <f aca="false">INFO!$D$14</f>
        <v>0.0812101910828025</v>
      </c>
      <c r="CR83" s="32"/>
      <c r="CV83" s="11" t="s">
        <v>31</v>
      </c>
      <c r="CW83" s="11"/>
      <c r="CX83" s="11" t="s">
        <v>32</v>
      </c>
      <c r="CY83" s="11"/>
      <c r="CZ83" s="11"/>
      <c r="DA83" s="11"/>
      <c r="DB83" s="11"/>
      <c r="DC83" s="11"/>
      <c r="DD83" s="11" t="s">
        <v>33</v>
      </c>
      <c r="DE83" s="11"/>
    </row>
    <row r="84" customFormat="false" ht="14.4" hidden="false" customHeight="false" outlineLevel="0" collapsed="false">
      <c r="A84" s="24"/>
      <c r="B84" s="25"/>
      <c r="C84" s="26"/>
      <c r="D84" s="27"/>
      <c r="E84" s="28" t="s">
        <v>14</v>
      </c>
      <c r="F84" s="29" t="n">
        <f aca="false">INFO!$D$15</f>
        <v>0.167197452229299</v>
      </c>
      <c r="H84" s="32"/>
      <c r="L84" s="24"/>
      <c r="M84" s="25"/>
      <c r="N84" s="26"/>
      <c r="O84" s="27"/>
      <c r="P84" s="28" t="s">
        <v>14</v>
      </c>
      <c r="Q84" s="29" t="n">
        <f aca="false">INFO!$D$15</f>
        <v>0.167197452229299</v>
      </c>
      <c r="S84" s="32"/>
      <c r="W84" s="24"/>
      <c r="X84" s="25"/>
      <c r="Y84" s="26"/>
      <c r="Z84" s="27"/>
      <c r="AA84" s="28" t="s">
        <v>14</v>
      </c>
      <c r="AB84" s="29" t="n">
        <f aca="false">INFO!$D$15</f>
        <v>0.167197452229299</v>
      </c>
      <c r="AD84" s="32"/>
      <c r="AH84" s="24"/>
      <c r="AI84" s="25"/>
      <c r="AJ84" s="26"/>
      <c r="AK84" s="27"/>
      <c r="AL84" s="28" t="s">
        <v>14</v>
      </c>
      <c r="AM84" s="29" t="n">
        <f aca="false">INFO!$D$15</f>
        <v>0.167197452229299</v>
      </c>
      <c r="AO84" s="32"/>
      <c r="AS84" s="24"/>
      <c r="AT84" s="25"/>
      <c r="AU84" s="26"/>
      <c r="AV84" s="27"/>
      <c r="AW84" s="28" t="s">
        <v>14</v>
      </c>
      <c r="AX84" s="29" t="n">
        <f aca="false">INFO!$D$15</f>
        <v>0.167197452229299</v>
      </c>
      <c r="AZ84" s="32"/>
      <c r="BD84" s="24"/>
      <c r="BE84" s="25"/>
      <c r="BF84" s="26"/>
      <c r="BG84" s="27"/>
      <c r="BH84" s="28" t="s">
        <v>14</v>
      </c>
      <c r="BI84" s="29" t="n">
        <f aca="false">INFO!$D$15</f>
        <v>0.167197452229299</v>
      </c>
      <c r="BK84" s="32"/>
      <c r="BO84" s="24"/>
      <c r="BP84" s="25"/>
      <c r="BQ84" s="26"/>
      <c r="BR84" s="27"/>
      <c r="BS84" s="28" t="s">
        <v>14</v>
      </c>
      <c r="BT84" s="29" t="n">
        <f aca="false">INFO!$D$15</f>
        <v>0.167197452229299</v>
      </c>
      <c r="BV84" s="32"/>
      <c r="BZ84" s="24"/>
      <c r="CB84" s="44"/>
      <c r="CC84" s="27"/>
      <c r="CD84" s="28" t="s">
        <v>14</v>
      </c>
      <c r="CE84" s="29" t="n">
        <f aca="false">INFO!$D$15</f>
        <v>0.167197452229299</v>
      </c>
      <c r="CG84" s="32"/>
      <c r="CK84" s="24"/>
      <c r="CL84" s="25"/>
      <c r="CM84" s="26"/>
      <c r="CN84" s="27"/>
      <c r="CO84" s="28" t="s">
        <v>14</v>
      </c>
      <c r="CP84" s="29" t="n">
        <f aca="false">INFO!$D$15</f>
        <v>0.167197452229299</v>
      </c>
      <c r="CR84" s="32"/>
      <c r="CV84" s="12" t="s">
        <v>14</v>
      </c>
      <c r="CW84" s="13" t="n">
        <f aca="false">IF(B132=0%,0%,C133/SUM(C133:C140))</f>
        <v>0</v>
      </c>
      <c r="CX84" s="12" t="str">
        <f aca="false">E133</f>
        <v>lavatrice</v>
      </c>
      <c r="CY84" s="14" t="n">
        <f aca="false">F133</f>
        <v>0</v>
      </c>
      <c r="CZ84" s="12" t="str">
        <f aca="false">E140</f>
        <v>sedie</v>
      </c>
      <c r="DA84" s="14" t="n">
        <f aca="false">F140</f>
        <v>0</v>
      </c>
      <c r="DB84" s="12" t="str">
        <f aca="false">G138</f>
        <v>guaina</v>
      </c>
      <c r="DC84" s="14" t="n">
        <f aca="false">H138</f>
        <v>0</v>
      </c>
      <c r="DD84" s="14" t="s">
        <v>41</v>
      </c>
      <c r="DE84" s="38" t="n">
        <f aca="false">C76</f>
        <v>0</v>
      </c>
    </row>
    <row r="85" customFormat="false" ht="14.4" hidden="false" customHeight="false" outlineLevel="0" collapsed="false">
      <c r="A85" s="24"/>
      <c r="B85" s="25"/>
      <c r="C85" s="26"/>
      <c r="D85" s="27" t="s">
        <v>66</v>
      </c>
      <c r="E85" s="28" t="s">
        <v>12</v>
      </c>
      <c r="F85" s="29" t="n">
        <f aca="false">INFO!$D$13</f>
        <v>0.751592356687898</v>
      </c>
      <c r="H85" s="32" t="n">
        <v>15</v>
      </c>
      <c r="L85" s="24"/>
      <c r="M85" s="25"/>
      <c r="N85" s="26"/>
      <c r="O85" s="27" t="s">
        <v>66</v>
      </c>
      <c r="P85" s="28" t="s">
        <v>12</v>
      </c>
      <c r="Q85" s="29" t="n">
        <f aca="false">INFO!$D$13</f>
        <v>0.751592356687898</v>
      </c>
      <c r="S85" s="32" t="n">
        <v>15</v>
      </c>
      <c r="W85" s="24"/>
      <c r="X85" s="25"/>
      <c r="Y85" s="26"/>
      <c r="Z85" s="27" t="s">
        <v>66</v>
      </c>
      <c r="AA85" s="28" t="s">
        <v>12</v>
      </c>
      <c r="AB85" s="29" t="n">
        <f aca="false">INFO!$D$13</f>
        <v>0.751592356687898</v>
      </c>
      <c r="AD85" s="32" t="n">
        <v>15</v>
      </c>
      <c r="AH85" s="24"/>
      <c r="AI85" s="25"/>
      <c r="AJ85" s="26"/>
      <c r="AK85" s="27" t="s">
        <v>66</v>
      </c>
      <c r="AL85" s="28" t="s">
        <v>12</v>
      </c>
      <c r="AM85" s="29" t="n">
        <f aca="false">INFO!$D$13</f>
        <v>0.751592356687898</v>
      </c>
      <c r="AO85" s="32" t="n">
        <v>15</v>
      </c>
      <c r="AS85" s="24"/>
      <c r="AT85" s="25"/>
      <c r="AU85" s="26"/>
      <c r="AV85" s="27" t="s">
        <v>66</v>
      </c>
      <c r="AW85" s="28" t="s">
        <v>12</v>
      </c>
      <c r="AX85" s="29" t="n">
        <f aca="false">INFO!$D$13</f>
        <v>0.751592356687898</v>
      </c>
      <c r="AZ85" s="32" t="n">
        <v>15</v>
      </c>
      <c r="BD85" s="24"/>
      <c r="BE85" s="45"/>
      <c r="BF85" s="4"/>
      <c r="BG85" s="27" t="s">
        <v>66</v>
      </c>
      <c r="BH85" s="28" t="s">
        <v>12</v>
      </c>
      <c r="BI85" s="29" t="n">
        <f aca="false">INFO!$D$13</f>
        <v>0.751592356687898</v>
      </c>
      <c r="BK85" s="32" t="n">
        <v>15</v>
      </c>
      <c r="BO85" s="24"/>
      <c r="BP85" s="25"/>
      <c r="BQ85" s="26"/>
      <c r="BR85" s="27" t="s">
        <v>66</v>
      </c>
      <c r="BS85" s="28" t="s">
        <v>12</v>
      </c>
      <c r="BT85" s="29" t="n">
        <f aca="false">INFO!$D$13</f>
        <v>0.751592356687898</v>
      </c>
      <c r="BV85" s="32" t="n">
        <v>15</v>
      </c>
      <c r="BZ85" s="24"/>
      <c r="CB85" s="44"/>
      <c r="CC85" s="27" t="s">
        <v>66</v>
      </c>
      <c r="CD85" s="28" t="s">
        <v>12</v>
      </c>
      <c r="CE85" s="29" t="n">
        <f aca="false">INFO!$D$13</f>
        <v>0.751592356687898</v>
      </c>
      <c r="CG85" s="32" t="n">
        <v>15</v>
      </c>
      <c r="CK85" s="24"/>
      <c r="CL85" s="25"/>
      <c r="CM85" s="26"/>
      <c r="CN85" s="27" t="s">
        <v>66</v>
      </c>
      <c r="CO85" s="28" t="s">
        <v>12</v>
      </c>
      <c r="CP85" s="29" t="n">
        <f aca="false">INFO!$D$13</f>
        <v>0.751592356687898</v>
      </c>
      <c r="CR85" s="32" t="n">
        <v>15</v>
      </c>
      <c r="CV85" s="17" t="s">
        <v>49</v>
      </c>
      <c r="CW85" s="18" t="n">
        <f aca="false">IF(B132=0%,0%,C134/SUM(C133:C140))</f>
        <v>0</v>
      </c>
      <c r="CX85" s="17" t="str">
        <f aca="false">E134</f>
        <v>frigorifero</v>
      </c>
      <c r="CY85" s="19" t="n">
        <f aca="false">F134</f>
        <v>0</v>
      </c>
      <c r="CZ85" s="17" t="str">
        <f aca="false">E141</f>
        <v>materasso</v>
      </c>
      <c r="DA85" s="19" t="n">
        <f aca="false">F141</f>
        <v>0</v>
      </c>
      <c r="DB85" s="17" t="str">
        <f aca="false">G139</f>
        <v>lamiere</v>
      </c>
      <c r="DC85" s="19" t="n">
        <f aca="false">H139</f>
        <v>0</v>
      </c>
      <c r="DD85" s="19" t="str">
        <f aca="false">D75</f>
        <v>altezza cumulo</v>
      </c>
      <c r="DE85" s="19" t="n">
        <f aca="false">E75</f>
        <v>25</v>
      </c>
    </row>
    <row r="86" customFormat="false" ht="14.4" hidden="false" customHeight="true" outlineLevel="0" collapsed="false">
      <c r="A86" s="24"/>
      <c r="B86" s="25"/>
      <c r="C86" s="26"/>
      <c r="D86" s="27"/>
      <c r="E86" s="28" t="s">
        <v>13</v>
      </c>
      <c r="F86" s="29" t="n">
        <f aca="false">INFO!$D$14</f>
        <v>0.0812101910828025</v>
      </c>
      <c r="H86" s="32"/>
      <c r="L86" s="24"/>
      <c r="M86" s="25"/>
      <c r="N86" s="26"/>
      <c r="O86" s="27"/>
      <c r="P86" s="28" t="s">
        <v>13</v>
      </c>
      <c r="Q86" s="29" t="n">
        <f aca="false">INFO!$D$14</f>
        <v>0.0812101910828025</v>
      </c>
      <c r="S86" s="32"/>
      <c r="W86" s="24"/>
      <c r="X86" s="25"/>
      <c r="Y86" s="26"/>
      <c r="Z86" s="27"/>
      <c r="AA86" s="28" t="s">
        <v>13</v>
      </c>
      <c r="AB86" s="29" t="n">
        <f aca="false">INFO!$D$14</f>
        <v>0.0812101910828025</v>
      </c>
      <c r="AD86" s="32"/>
      <c r="AH86" s="24"/>
      <c r="AI86" s="25"/>
      <c r="AJ86" s="26"/>
      <c r="AK86" s="27"/>
      <c r="AL86" s="28" t="s">
        <v>13</v>
      </c>
      <c r="AM86" s="29" t="n">
        <f aca="false">INFO!$D$14</f>
        <v>0.0812101910828025</v>
      </c>
      <c r="AO86" s="32"/>
      <c r="AS86" s="24"/>
      <c r="AT86" s="25"/>
      <c r="AU86" s="26"/>
      <c r="AV86" s="27"/>
      <c r="AW86" s="28" t="s">
        <v>13</v>
      </c>
      <c r="AX86" s="29" t="n">
        <f aca="false">INFO!$D$14</f>
        <v>0.0812101910828025</v>
      </c>
      <c r="AZ86" s="32"/>
      <c r="BD86" s="24"/>
      <c r="BE86" s="45"/>
      <c r="BF86" s="4"/>
      <c r="BG86" s="27"/>
      <c r="BH86" s="28" t="s">
        <v>13</v>
      </c>
      <c r="BI86" s="29" t="n">
        <f aca="false">INFO!$D$14</f>
        <v>0.0812101910828025</v>
      </c>
      <c r="BK86" s="32"/>
      <c r="BO86" s="24"/>
      <c r="BP86" s="25"/>
      <c r="BQ86" s="26"/>
      <c r="BR86" s="27"/>
      <c r="BS86" s="28" t="s">
        <v>13</v>
      </c>
      <c r="BT86" s="29" t="n">
        <f aca="false">INFO!$D$14</f>
        <v>0.0812101910828025</v>
      </c>
      <c r="BV86" s="32"/>
      <c r="BZ86" s="24"/>
      <c r="CB86" s="44"/>
      <c r="CC86" s="27"/>
      <c r="CD86" s="28" t="s">
        <v>13</v>
      </c>
      <c r="CE86" s="29" t="n">
        <f aca="false">INFO!$D$14</f>
        <v>0.0812101910828025</v>
      </c>
      <c r="CG86" s="32"/>
      <c r="CK86" s="24"/>
      <c r="CL86" s="25"/>
      <c r="CM86" s="26"/>
      <c r="CN86" s="27"/>
      <c r="CO86" s="28" t="s">
        <v>13</v>
      </c>
      <c r="CP86" s="29" t="n">
        <f aca="false">INFO!$D$14</f>
        <v>0.0812101910828025</v>
      </c>
      <c r="CR86" s="32"/>
      <c r="CV86" s="17" t="s">
        <v>57</v>
      </c>
      <c r="CW86" s="18" t="n">
        <f aca="false">IF(B132=0%,0%,(C135+C136)/SUM(C133:C140))</f>
        <v>0</v>
      </c>
      <c r="CX86" s="17" t="str">
        <f aca="false">E135</f>
        <v>forno</v>
      </c>
      <c r="CY86" s="19" t="n">
        <f aca="false">F135</f>
        <v>0</v>
      </c>
      <c r="CZ86" s="17" t="str">
        <f aca="false">G133</f>
        <v>brandina</v>
      </c>
      <c r="DA86" s="19" t="n">
        <f aca="false">H133</f>
        <v>0</v>
      </c>
      <c r="DB86" s="17" t="str">
        <f aca="false">G140</f>
        <v>buste</v>
      </c>
      <c r="DC86" s="19" t="n">
        <f aca="false">H140</f>
        <v>0</v>
      </c>
      <c r="DD86" s="19" t="str">
        <f aca="false">D76</f>
        <v>combustione</v>
      </c>
      <c r="DE86" s="19" t="str">
        <f aca="false">E76</f>
        <v>no</v>
      </c>
    </row>
    <row r="87" customFormat="false" ht="14.4" hidden="false" customHeight="false" outlineLevel="0" collapsed="false">
      <c r="A87" s="24"/>
      <c r="B87" s="25"/>
      <c r="C87" s="26"/>
      <c r="D87" s="27"/>
      <c r="E87" s="28" t="s">
        <v>14</v>
      </c>
      <c r="F87" s="29" t="n">
        <f aca="false">INFO!$D$15</f>
        <v>0.167197452229299</v>
      </c>
      <c r="H87" s="32"/>
      <c r="L87" s="24"/>
      <c r="M87" s="25"/>
      <c r="N87" s="26"/>
      <c r="O87" s="27"/>
      <c r="P87" s="28" t="s">
        <v>14</v>
      </c>
      <c r="Q87" s="29" t="n">
        <f aca="false">INFO!$D$15</f>
        <v>0.167197452229299</v>
      </c>
      <c r="S87" s="32"/>
      <c r="W87" s="24"/>
      <c r="X87" s="25"/>
      <c r="Y87" s="26"/>
      <c r="Z87" s="27"/>
      <c r="AA87" s="28" t="s">
        <v>14</v>
      </c>
      <c r="AB87" s="29" t="n">
        <f aca="false">INFO!$D$15</f>
        <v>0.167197452229299</v>
      </c>
      <c r="AD87" s="32"/>
      <c r="AH87" s="24"/>
      <c r="AI87" s="25"/>
      <c r="AJ87" s="26"/>
      <c r="AK87" s="27"/>
      <c r="AL87" s="28" t="s">
        <v>14</v>
      </c>
      <c r="AM87" s="29" t="n">
        <f aca="false">INFO!$D$15</f>
        <v>0.167197452229299</v>
      </c>
      <c r="AO87" s="32"/>
      <c r="AS87" s="24"/>
      <c r="AT87" s="25"/>
      <c r="AU87" s="26"/>
      <c r="AV87" s="27"/>
      <c r="AW87" s="28" t="s">
        <v>14</v>
      </c>
      <c r="AX87" s="29" t="n">
        <f aca="false">INFO!$D$15</f>
        <v>0.167197452229299</v>
      </c>
      <c r="AZ87" s="32"/>
      <c r="BD87" s="24"/>
      <c r="BE87" s="45"/>
      <c r="BF87" s="4"/>
      <c r="BG87" s="27"/>
      <c r="BH87" s="28" t="s">
        <v>14</v>
      </c>
      <c r="BI87" s="29" t="n">
        <f aca="false">INFO!$D$15</f>
        <v>0.167197452229299</v>
      </c>
      <c r="BK87" s="32"/>
      <c r="BO87" s="24"/>
      <c r="BP87" s="25"/>
      <c r="BQ87" s="26"/>
      <c r="BR87" s="27"/>
      <c r="BS87" s="28" t="s">
        <v>14</v>
      </c>
      <c r="BT87" s="29" t="n">
        <f aca="false">INFO!$D$15</f>
        <v>0.167197452229299</v>
      </c>
      <c r="BV87" s="32"/>
      <c r="BZ87" s="24"/>
      <c r="CB87" s="44"/>
      <c r="CC87" s="27"/>
      <c r="CD87" s="28" t="s">
        <v>14</v>
      </c>
      <c r="CE87" s="29" t="n">
        <f aca="false">INFO!$D$15</f>
        <v>0.167197452229299</v>
      </c>
      <c r="CG87" s="32"/>
      <c r="CK87" s="24"/>
      <c r="CL87" s="25"/>
      <c r="CM87" s="26"/>
      <c r="CN87" s="27"/>
      <c r="CO87" s="28" t="s">
        <v>14</v>
      </c>
      <c r="CP87" s="29" t="n">
        <f aca="false">INFO!$D$15</f>
        <v>0.167197452229299</v>
      </c>
      <c r="CR87" s="32"/>
      <c r="CV87" s="17" t="s">
        <v>60</v>
      </c>
      <c r="CW87" s="37" t="n">
        <f aca="false">IF(B132=0%,0%,C137/SUM(C133:C140))</f>
        <v>0</v>
      </c>
      <c r="CX87" s="17" t="str">
        <f aca="false">E136</f>
        <v>televisore</v>
      </c>
      <c r="CY87" s="19" t="n">
        <f aca="false">F136</f>
        <v>0</v>
      </c>
      <c r="CZ87" s="17" t="str">
        <f aca="false">G134</f>
        <v>Scatoloni</v>
      </c>
      <c r="DA87" s="19" t="n">
        <f aca="false">H134</f>
        <v>0</v>
      </c>
      <c r="DB87" s="19"/>
      <c r="DC87" s="19"/>
      <c r="DD87" s="19" t="str">
        <f aca="false">D77</f>
        <v>bonifica</v>
      </c>
      <c r="DE87" s="19" t="str">
        <f aca="false">E77</f>
        <v>no</v>
      </c>
    </row>
    <row r="88" customFormat="false" ht="14.4" hidden="false" customHeight="false" outlineLevel="0" collapsed="false">
      <c r="A88" s="24"/>
      <c r="B88" s="25"/>
      <c r="C88" s="26"/>
      <c r="D88" s="27" t="s">
        <v>67</v>
      </c>
      <c r="E88" s="28" t="s">
        <v>21</v>
      </c>
      <c r="F88" s="39" t="n">
        <f aca="false">INFO!$C$24</f>
        <v>0.607753705815279</v>
      </c>
      <c r="H88" s="32" t="n">
        <v>12</v>
      </c>
      <c r="L88" s="24"/>
      <c r="M88" s="25"/>
      <c r="N88" s="26"/>
      <c r="O88" s="27" t="s">
        <v>67</v>
      </c>
      <c r="P88" s="28" t="s">
        <v>21</v>
      </c>
      <c r="Q88" s="39" t="n">
        <f aca="false">INFO!$C$24</f>
        <v>0.607753705815279</v>
      </c>
      <c r="S88" s="32" t="n">
        <v>12</v>
      </c>
      <c r="W88" s="24"/>
      <c r="X88" s="25"/>
      <c r="Y88" s="26"/>
      <c r="Z88" s="27" t="s">
        <v>67</v>
      </c>
      <c r="AA88" s="28" t="s">
        <v>21</v>
      </c>
      <c r="AB88" s="39" t="n">
        <f aca="false">INFO!$C$24</f>
        <v>0.607753705815279</v>
      </c>
      <c r="AD88" s="32" t="n">
        <v>12</v>
      </c>
      <c r="AH88" s="24"/>
      <c r="AI88" s="25"/>
      <c r="AJ88" s="26"/>
      <c r="AK88" s="27" t="s">
        <v>67</v>
      </c>
      <c r="AL88" s="28" t="s">
        <v>21</v>
      </c>
      <c r="AM88" s="39" t="n">
        <f aca="false">INFO!$C$24</f>
        <v>0.607753705815279</v>
      </c>
      <c r="AO88" s="32" t="n">
        <v>12</v>
      </c>
      <c r="AS88" s="24"/>
      <c r="AT88" s="25"/>
      <c r="AU88" s="26"/>
      <c r="AV88" s="27" t="s">
        <v>67</v>
      </c>
      <c r="AW88" s="28" t="s">
        <v>21</v>
      </c>
      <c r="AX88" s="39" t="n">
        <f aca="false">INFO!$C$24</f>
        <v>0.607753705815279</v>
      </c>
      <c r="AZ88" s="32" t="n">
        <v>12</v>
      </c>
      <c r="BD88" s="24"/>
      <c r="BE88" s="25" t="n">
        <v>0.05</v>
      </c>
      <c r="BF88" s="26" t="n">
        <v>1</v>
      </c>
      <c r="BG88" s="27" t="s">
        <v>67</v>
      </c>
      <c r="BH88" s="28" t="s">
        <v>21</v>
      </c>
      <c r="BI88" s="39" t="n">
        <f aca="false">INFO!$C$24</f>
        <v>0.607753705815279</v>
      </c>
      <c r="BK88" s="32" t="n">
        <v>12</v>
      </c>
      <c r="BO88" s="24"/>
      <c r="BP88" s="25"/>
      <c r="BQ88" s="26"/>
      <c r="BR88" s="27" t="s">
        <v>67</v>
      </c>
      <c r="BS88" s="28" t="s">
        <v>21</v>
      </c>
      <c r="BT88" s="39" t="n">
        <f aca="false">INFO!$C$24</f>
        <v>0.607753705815279</v>
      </c>
      <c r="BV88" s="32" t="n">
        <v>12</v>
      </c>
      <c r="BZ88" s="24"/>
      <c r="CA88" s="25" t="n">
        <v>0.2</v>
      </c>
      <c r="CB88" s="26" t="n">
        <v>1</v>
      </c>
      <c r="CC88" s="27" t="s">
        <v>67</v>
      </c>
      <c r="CD88" s="28" t="s">
        <v>21</v>
      </c>
      <c r="CE88" s="39" t="n">
        <f aca="false">INFO!$C$24</f>
        <v>0.607753705815279</v>
      </c>
      <c r="CG88" s="32" t="n">
        <v>12</v>
      </c>
      <c r="CK88" s="24"/>
      <c r="CL88" s="25"/>
      <c r="CM88" s="26"/>
      <c r="CN88" s="27" t="s">
        <v>67</v>
      </c>
      <c r="CO88" s="28" t="s">
        <v>21</v>
      </c>
      <c r="CP88" s="39" t="n">
        <f aca="false">INFO!$C$24</f>
        <v>0.607753705815279</v>
      </c>
      <c r="CR88" s="32" t="n">
        <v>12</v>
      </c>
      <c r="CV88" s="17" t="s">
        <v>61</v>
      </c>
      <c r="CW88" s="18" t="n">
        <f aca="false">IF(B132=0%,0%,C138/SUM(C133:C140))</f>
        <v>0</v>
      </c>
      <c r="CX88" s="17" t="str">
        <f aca="false">E137</f>
        <v>scaldabagno</v>
      </c>
      <c r="CY88" s="19" t="n">
        <f aca="false">F137</f>
        <v>0</v>
      </c>
      <c r="CZ88" s="17" t="str">
        <f aca="false">G135</f>
        <v>divano</v>
      </c>
      <c r="DA88" s="19" t="n">
        <f aca="false">H135</f>
        <v>0</v>
      </c>
      <c r="DB88" s="19"/>
      <c r="DC88" s="19"/>
      <c r="DD88" s="19" t="str">
        <f aca="false">F77</f>
        <v>substrato</v>
      </c>
      <c r="DE88" s="19" t="str">
        <f aca="false">G77</f>
        <v>stradale</v>
      </c>
    </row>
    <row r="89" customFormat="false" ht="14.4" hidden="false" customHeight="true" outlineLevel="0" collapsed="false">
      <c r="A89" s="24"/>
      <c r="B89" s="25"/>
      <c r="C89" s="26"/>
      <c r="D89" s="27"/>
      <c r="E89" s="28" t="s">
        <v>14</v>
      </c>
      <c r="F89" s="39" t="n">
        <f aca="false">INFO!$C$25</f>
        <v>0.182440136830103</v>
      </c>
      <c r="H89" s="32"/>
      <c r="L89" s="24"/>
      <c r="M89" s="25"/>
      <c r="N89" s="26"/>
      <c r="O89" s="27"/>
      <c r="P89" s="28" t="s">
        <v>14</v>
      </c>
      <c r="Q89" s="39" t="n">
        <f aca="false">INFO!$C$25</f>
        <v>0.182440136830103</v>
      </c>
      <c r="S89" s="32"/>
      <c r="W89" s="24"/>
      <c r="X89" s="25"/>
      <c r="Y89" s="26"/>
      <c r="Z89" s="27"/>
      <c r="AA89" s="28" t="s">
        <v>14</v>
      </c>
      <c r="AB89" s="39" t="n">
        <f aca="false">INFO!$C$25</f>
        <v>0.182440136830103</v>
      </c>
      <c r="AD89" s="32"/>
      <c r="AH89" s="24"/>
      <c r="AI89" s="25"/>
      <c r="AJ89" s="26"/>
      <c r="AK89" s="27"/>
      <c r="AL89" s="28" t="s">
        <v>14</v>
      </c>
      <c r="AM89" s="39" t="n">
        <f aca="false">INFO!$C$25</f>
        <v>0.182440136830103</v>
      </c>
      <c r="AO89" s="32"/>
      <c r="AS89" s="24"/>
      <c r="AT89" s="25"/>
      <c r="AU89" s="26"/>
      <c r="AV89" s="27"/>
      <c r="AW89" s="28" t="s">
        <v>14</v>
      </c>
      <c r="AX89" s="39" t="n">
        <f aca="false">INFO!$C$25</f>
        <v>0.182440136830103</v>
      </c>
      <c r="AZ89" s="32"/>
      <c r="BD89" s="24"/>
      <c r="BE89" s="25"/>
      <c r="BF89" s="26"/>
      <c r="BG89" s="27"/>
      <c r="BH89" s="28" t="s">
        <v>14</v>
      </c>
      <c r="BI89" s="39" t="n">
        <f aca="false">INFO!$C$25</f>
        <v>0.182440136830103</v>
      </c>
      <c r="BK89" s="32"/>
      <c r="BO89" s="24"/>
      <c r="BP89" s="25"/>
      <c r="BQ89" s="26"/>
      <c r="BR89" s="27"/>
      <c r="BS89" s="28" t="s">
        <v>14</v>
      </c>
      <c r="BT89" s="39" t="n">
        <f aca="false">INFO!$C$25</f>
        <v>0.182440136830103</v>
      </c>
      <c r="BV89" s="32"/>
      <c r="BZ89" s="24"/>
      <c r="CA89" s="25"/>
      <c r="CB89" s="26"/>
      <c r="CC89" s="27"/>
      <c r="CD89" s="28" t="s">
        <v>14</v>
      </c>
      <c r="CE89" s="39" t="n">
        <f aca="false">INFO!$C$25</f>
        <v>0.182440136830103</v>
      </c>
      <c r="CG89" s="32"/>
      <c r="CK89" s="24"/>
      <c r="CL89" s="25"/>
      <c r="CM89" s="26"/>
      <c r="CN89" s="27"/>
      <c r="CO89" s="28" t="s">
        <v>14</v>
      </c>
      <c r="CP89" s="39" t="n">
        <f aca="false">INFO!$C$25</f>
        <v>0.182440136830103</v>
      </c>
      <c r="CR89" s="32"/>
      <c r="CV89" s="17" t="s">
        <v>62</v>
      </c>
      <c r="CW89" s="18" t="n">
        <f aca="false">IF(B132=0%,0%,C139/SUM(C133:C140))</f>
        <v>0</v>
      </c>
      <c r="CX89" s="17" t="str">
        <f aca="false">E138</f>
        <v>mobile</v>
      </c>
      <c r="CY89" s="19" t="n">
        <f aca="false">F138</f>
        <v>0</v>
      </c>
      <c r="CZ89" s="17" t="str">
        <f aca="false">G136</f>
        <v>sanitari</v>
      </c>
      <c r="DA89" s="19" t="n">
        <f aca="false">H136</f>
        <v>0</v>
      </c>
      <c r="DB89" s="19"/>
      <c r="DC89" s="19"/>
      <c r="DD89" s="19" t="s">
        <v>63</v>
      </c>
      <c r="DE89" s="19" t="n">
        <f aca="false">B77</f>
        <v>0</v>
      </c>
    </row>
    <row r="90" customFormat="false" ht="15" hidden="false" customHeight="false" outlineLevel="0" collapsed="false">
      <c r="A90" s="24"/>
      <c r="B90" s="25"/>
      <c r="C90" s="26"/>
      <c r="D90" s="27"/>
      <c r="E90" s="28" t="s">
        <v>22</v>
      </c>
      <c r="F90" s="39" t="n">
        <f aca="false">INFO!$C$26</f>
        <v>0.122006841505131</v>
      </c>
      <c r="H90" s="32"/>
      <c r="L90" s="24"/>
      <c r="M90" s="25"/>
      <c r="N90" s="26"/>
      <c r="O90" s="27"/>
      <c r="P90" s="28" t="s">
        <v>22</v>
      </c>
      <c r="Q90" s="39" t="n">
        <f aca="false">INFO!$C$26</f>
        <v>0.122006841505131</v>
      </c>
      <c r="S90" s="32"/>
      <c r="W90" s="24"/>
      <c r="X90" s="25"/>
      <c r="Y90" s="26"/>
      <c r="Z90" s="27"/>
      <c r="AA90" s="28" t="s">
        <v>22</v>
      </c>
      <c r="AB90" s="39" t="n">
        <f aca="false">INFO!$C$26</f>
        <v>0.122006841505131</v>
      </c>
      <c r="AD90" s="32"/>
      <c r="AH90" s="24"/>
      <c r="AI90" s="25"/>
      <c r="AJ90" s="26"/>
      <c r="AK90" s="27"/>
      <c r="AL90" s="28" t="s">
        <v>22</v>
      </c>
      <c r="AM90" s="39" t="n">
        <f aca="false">INFO!$C$26</f>
        <v>0.122006841505131</v>
      </c>
      <c r="AO90" s="32"/>
      <c r="AS90" s="24"/>
      <c r="AT90" s="25"/>
      <c r="AU90" s="26"/>
      <c r="AV90" s="27"/>
      <c r="AW90" s="28" t="s">
        <v>22</v>
      </c>
      <c r="AX90" s="39" t="n">
        <f aca="false">INFO!$C$26</f>
        <v>0.122006841505131</v>
      </c>
      <c r="AZ90" s="32"/>
      <c r="BD90" s="24"/>
      <c r="BE90" s="25"/>
      <c r="BF90" s="26"/>
      <c r="BG90" s="27"/>
      <c r="BH90" s="28" t="s">
        <v>22</v>
      </c>
      <c r="BI90" s="39" t="n">
        <f aca="false">INFO!$C$26</f>
        <v>0.122006841505131</v>
      </c>
      <c r="BK90" s="32"/>
      <c r="BO90" s="24"/>
      <c r="BP90" s="25"/>
      <c r="BQ90" s="26"/>
      <c r="BR90" s="27"/>
      <c r="BS90" s="28" t="s">
        <v>22</v>
      </c>
      <c r="BT90" s="39" t="n">
        <f aca="false">INFO!$C$26</f>
        <v>0.122006841505131</v>
      </c>
      <c r="BV90" s="32"/>
      <c r="BZ90" s="24"/>
      <c r="CA90" s="25"/>
      <c r="CB90" s="26"/>
      <c r="CC90" s="27"/>
      <c r="CD90" s="28" t="s">
        <v>22</v>
      </c>
      <c r="CE90" s="39" t="n">
        <f aca="false">INFO!$C$26</f>
        <v>0.122006841505131</v>
      </c>
      <c r="CG90" s="32"/>
      <c r="CK90" s="24"/>
      <c r="CL90" s="25"/>
      <c r="CM90" s="26"/>
      <c r="CN90" s="27"/>
      <c r="CO90" s="28" t="s">
        <v>22</v>
      </c>
      <c r="CP90" s="39" t="n">
        <f aca="false">INFO!$C$26</f>
        <v>0.122006841505131</v>
      </c>
      <c r="CR90" s="32"/>
      <c r="CV90" s="33" t="s">
        <v>65</v>
      </c>
      <c r="CW90" s="34" t="n">
        <f aca="false">IF(B132=0%,0%,C140/SUM(C133:C140))</f>
        <v>1</v>
      </c>
      <c r="CX90" s="33" t="str">
        <f aca="false">E139</f>
        <v>secchio</v>
      </c>
      <c r="CY90" s="35" t="n">
        <f aca="false">F139</f>
        <v>0</v>
      </c>
      <c r="CZ90" s="33" t="str">
        <f aca="false">G137</f>
        <v>tubi</v>
      </c>
      <c r="DA90" s="35" t="n">
        <f aca="false">H137</f>
        <v>0</v>
      </c>
      <c r="DB90" s="35"/>
      <c r="DC90" s="35"/>
      <c r="DD90" s="35" t="s">
        <v>56</v>
      </c>
      <c r="DE90" s="35" t="n">
        <f aca="false">H75</f>
        <v>0</v>
      </c>
      <c r="DF90" s="37" t="n">
        <f aca="false">SUM(CW84:CW90)</f>
        <v>1</v>
      </c>
    </row>
    <row r="91" customFormat="false" ht="15" hidden="false" customHeight="false" outlineLevel="0" collapsed="false">
      <c r="A91" s="24"/>
      <c r="B91" s="25"/>
      <c r="C91" s="26"/>
      <c r="D91" s="27"/>
      <c r="E91" s="28" t="s">
        <v>13</v>
      </c>
      <c r="F91" s="39" t="n">
        <f aca="false">INFO!$C$27</f>
        <v>0.0877993158494869</v>
      </c>
      <c r="H91" s="32"/>
      <c r="L91" s="24"/>
      <c r="M91" s="25"/>
      <c r="N91" s="26"/>
      <c r="O91" s="27"/>
      <c r="P91" s="28" t="s">
        <v>13</v>
      </c>
      <c r="Q91" s="39" t="n">
        <f aca="false">INFO!$C$27</f>
        <v>0.0877993158494869</v>
      </c>
      <c r="S91" s="32"/>
      <c r="W91" s="24"/>
      <c r="X91" s="25"/>
      <c r="Y91" s="26"/>
      <c r="Z91" s="27"/>
      <c r="AA91" s="28" t="s">
        <v>13</v>
      </c>
      <c r="AB91" s="39" t="n">
        <f aca="false">INFO!$C$27</f>
        <v>0.0877993158494869</v>
      </c>
      <c r="AD91" s="32"/>
      <c r="AH91" s="24"/>
      <c r="AI91" s="25"/>
      <c r="AJ91" s="26"/>
      <c r="AK91" s="27"/>
      <c r="AL91" s="28" t="s">
        <v>13</v>
      </c>
      <c r="AM91" s="39" t="n">
        <f aca="false">INFO!$C$27</f>
        <v>0.0877993158494869</v>
      </c>
      <c r="AO91" s="32"/>
      <c r="AS91" s="24"/>
      <c r="AT91" s="25"/>
      <c r="AU91" s="26"/>
      <c r="AV91" s="27"/>
      <c r="AW91" s="28" t="s">
        <v>13</v>
      </c>
      <c r="AX91" s="39" t="n">
        <f aca="false">INFO!$C$27</f>
        <v>0.0877993158494869</v>
      </c>
      <c r="AZ91" s="32"/>
      <c r="BD91" s="24"/>
      <c r="BE91" s="25"/>
      <c r="BF91" s="26"/>
      <c r="BG91" s="27"/>
      <c r="BH91" s="28" t="s">
        <v>13</v>
      </c>
      <c r="BI91" s="39" t="n">
        <f aca="false">INFO!$C$27</f>
        <v>0.0877993158494869</v>
      </c>
      <c r="BK91" s="32"/>
      <c r="BO91" s="24"/>
      <c r="BP91" s="25"/>
      <c r="BQ91" s="26"/>
      <c r="BR91" s="27"/>
      <c r="BS91" s="28" t="s">
        <v>13</v>
      </c>
      <c r="BT91" s="39" t="n">
        <f aca="false">INFO!$C$27</f>
        <v>0.0877993158494869</v>
      </c>
      <c r="BV91" s="32"/>
      <c r="BZ91" s="24"/>
      <c r="CA91" s="25"/>
      <c r="CB91" s="26"/>
      <c r="CC91" s="27"/>
      <c r="CD91" s="28" t="s">
        <v>13</v>
      </c>
      <c r="CE91" s="39" t="n">
        <f aca="false">INFO!$C$27</f>
        <v>0.0877993158494869</v>
      </c>
      <c r="CG91" s="32"/>
      <c r="CK91" s="24"/>
      <c r="CL91" s="25"/>
      <c r="CM91" s="26"/>
      <c r="CN91" s="27"/>
      <c r="CO91" s="28" t="s">
        <v>13</v>
      </c>
      <c r="CP91" s="39" t="n">
        <f aca="false">INFO!$C$27</f>
        <v>0.0877993158494869</v>
      </c>
      <c r="CR91" s="32"/>
      <c r="CV91" s="10" t="str">
        <f aca="false">L74</f>
        <v>SITO O12_b</v>
      </c>
      <c r="CW91" s="10"/>
      <c r="CX91" s="10"/>
      <c r="CY91" s="10"/>
      <c r="CZ91" s="10"/>
      <c r="DA91" s="10"/>
      <c r="DB91" s="10"/>
      <c r="DC91" s="10"/>
      <c r="DD91" s="10"/>
      <c r="DE91" s="10"/>
    </row>
    <row r="92" customFormat="false" ht="14.4" hidden="false" customHeight="false" outlineLevel="0" collapsed="false">
      <c r="A92" s="24"/>
      <c r="B92" s="25"/>
      <c r="C92" s="26"/>
      <c r="D92" s="40" t="s">
        <v>68</v>
      </c>
      <c r="E92" s="41" t="s">
        <v>22</v>
      </c>
      <c r="F92" s="39" t="n">
        <v>0.8</v>
      </c>
      <c r="H92" s="32" t="n">
        <v>12</v>
      </c>
      <c r="L92" s="24"/>
      <c r="M92" s="25"/>
      <c r="N92" s="26"/>
      <c r="O92" s="40" t="s">
        <v>68</v>
      </c>
      <c r="P92" s="41" t="s">
        <v>22</v>
      </c>
      <c r="Q92" s="39" t="n">
        <v>0.8</v>
      </c>
      <c r="S92" s="32" t="n">
        <v>12</v>
      </c>
      <c r="W92" s="24"/>
      <c r="X92" s="25"/>
      <c r="Y92" s="26"/>
      <c r="Z92" s="40" t="s">
        <v>68</v>
      </c>
      <c r="AA92" s="41" t="s">
        <v>22</v>
      </c>
      <c r="AB92" s="39" t="n">
        <v>0.8</v>
      </c>
      <c r="AD92" s="32" t="n">
        <v>12</v>
      </c>
      <c r="AH92" s="24"/>
      <c r="AI92" s="25"/>
      <c r="AJ92" s="26"/>
      <c r="AK92" s="40" t="s">
        <v>68</v>
      </c>
      <c r="AL92" s="41" t="s">
        <v>22</v>
      </c>
      <c r="AM92" s="39" t="n">
        <v>0.8</v>
      </c>
      <c r="AO92" s="32" t="n">
        <v>12</v>
      </c>
      <c r="AS92" s="24"/>
      <c r="AT92" s="25"/>
      <c r="AU92" s="26"/>
      <c r="AV92" s="40" t="s">
        <v>68</v>
      </c>
      <c r="AW92" s="41" t="s">
        <v>22</v>
      </c>
      <c r="AX92" s="39" t="n">
        <v>0.8</v>
      </c>
      <c r="AZ92" s="32" t="n">
        <v>12</v>
      </c>
      <c r="BD92" s="24"/>
      <c r="BE92" s="25"/>
      <c r="BF92" s="26"/>
      <c r="BG92" s="40" t="s">
        <v>68</v>
      </c>
      <c r="BH92" s="41" t="s">
        <v>22</v>
      </c>
      <c r="BI92" s="39" t="n">
        <v>0.8</v>
      </c>
      <c r="BK92" s="32" t="n">
        <v>12</v>
      </c>
      <c r="BO92" s="24"/>
      <c r="BP92" s="25"/>
      <c r="BQ92" s="26"/>
      <c r="BR92" s="40" t="s">
        <v>68</v>
      </c>
      <c r="BS92" s="41" t="s">
        <v>22</v>
      </c>
      <c r="BT92" s="39" t="n">
        <v>0.8</v>
      </c>
      <c r="BV92" s="32" t="n">
        <v>12</v>
      </c>
      <c r="BZ92" s="24"/>
      <c r="CB92" s="44"/>
      <c r="CC92" s="40" t="s">
        <v>68</v>
      </c>
      <c r="CD92" s="41" t="s">
        <v>22</v>
      </c>
      <c r="CE92" s="39" t="n">
        <v>0.8</v>
      </c>
      <c r="CG92" s="32" t="n">
        <v>12</v>
      </c>
      <c r="CK92" s="24"/>
      <c r="CL92" s="25"/>
      <c r="CM92" s="26"/>
      <c r="CN92" s="40" t="s">
        <v>68</v>
      </c>
      <c r="CO92" s="41" t="s">
        <v>22</v>
      </c>
      <c r="CP92" s="39" t="n">
        <v>0.8</v>
      </c>
      <c r="CR92" s="32" t="n">
        <v>12</v>
      </c>
      <c r="CV92" s="11" t="s">
        <v>31</v>
      </c>
      <c r="CW92" s="11"/>
      <c r="CX92" s="11" t="s">
        <v>32</v>
      </c>
      <c r="CY92" s="11"/>
      <c r="CZ92" s="11"/>
      <c r="DA92" s="11"/>
      <c r="DB92" s="11"/>
      <c r="DC92" s="11"/>
      <c r="DD92" s="11" t="s">
        <v>33</v>
      </c>
      <c r="DE92" s="11"/>
    </row>
    <row r="93" customFormat="false" ht="14.4" hidden="false" customHeight="false" outlineLevel="0" collapsed="false">
      <c r="A93" s="24"/>
      <c r="B93" s="25"/>
      <c r="C93" s="26"/>
      <c r="D93" s="40"/>
      <c r="E93" s="41" t="s">
        <v>13</v>
      </c>
      <c r="F93" s="39" t="n">
        <v>0.2</v>
      </c>
      <c r="H93" s="32"/>
      <c r="L93" s="24"/>
      <c r="M93" s="25"/>
      <c r="N93" s="26"/>
      <c r="O93" s="40"/>
      <c r="P93" s="41" t="s">
        <v>13</v>
      </c>
      <c r="Q93" s="39" t="n">
        <v>0.2</v>
      </c>
      <c r="S93" s="32"/>
      <c r="W93" s="24"/>
      <c r="X93" s="25"/>
      <c r="Y93" s="26"/>
      <c r="Z93" s="40"/>
      <c r="AA93" s="41" t="s">
        <v>13</v>
      </c>
      <c r="AB93" s="39" t="n">
        <v>0.2</v>
      </c>
      <c r="AD93" s="32"/>
      <c r="AH93" s="24"/>
      <c r="AI93" s="25"/>
      <c r="AJ93" s="26"/>
      <c r="AK93" s="40"/>
      <c r="AL93" s="41" t="s">
        <v>13</v>
      </c>
      <c r="AM93" s="39" t="n">
        <v>0.2</v>
      </c>
      <c r="AO93" s="32"/>
      <c r="AS93" s="24"/>
      <c r="AT93" s="25"/>
      <c r="AU93" s="26"/>
      <c r="AV93" s="40"/>
      <c r="AW93" s="41" t="s">
        <v>13</v>
      </c>
      <c r="AX93" s="39" t="n">
        <v>0.2</v>
      </c>
      <c r="AZ93" s="32"/>
      <c r="BD93" s="24"/>
      <c r="BE93" s="25"/>
      <c r="BF93" s="26"/>
      <c r="BG93" s="40"/>
      <c r="BH93" s="41" t="s">
        <v>13</v>
      </c>
      <c r="BI93" s="39" t="n">
        <v>0.2</v>
      </c>
      <c r="BK93" s="32"/>
      <c r="BO93" s="24"/>
      <c r="BP93" s="25"/>
      <c r="BQ93" s="26"/>
      <c r="BR93" s="40"/>
      <c r="BS93" s="41" t="s">
        <v>13</v>
      </c>
      <c r="BT93" s="39" t="n">
        <v>0.2</v>
      </c>
      <c r="BV93" s="32"/>
      <c r="BZ93" s="24"/>
      <c r="CB93" s="44"/>
      <c r="CC93" s="40"/>
      <c r="CD93" s="41" t="s">
        <v>13</v>
      </c>
      <c r="CE93" s="39" t="n">
        <v>0.2</v>
      </c>
      <c r="CG93" s="32"/>
      <c r="CK93" s="24"/>
      <c r="CL93" s="25"/>
      <c r="CM93" s="26"/>
      <c r="CN93" s="40"/>
      <c r="CO93" s="41" t="s">
        <v>13</v>
      </c>
      <c r="CP93" s="39" t="n">
        <v>0.2</v>
      </c>
      <c r="CR93" s="32"/>
      <c r="CV93" s="12" t="s">
        <v>14</v>
      </c>
      <c r="CW93" s="13" t="n">
        <f aca="false">IF(M132=0%,0%,N133/SUM(N133:N140))</f>
        <v>0</v>
      </c>
      <c r="CX93" s="12" t="str">
        <f aca="false">P133</f>
        <v>lavatrice</v>
      </c>
      <c r="CY93" s="14" t="n">
        <f aca="false">Q133</f>
        <v>0</v>
      </c>
      <c r="CZ93" s="12" t="str">
        <f aca="false">P140</f>
        <v>sedie</v>
      </c>
      <c r="DA93" s="14" t="n">
        <f aca="false">Q140</f>
        <v>0</v>
      </c>
      <c r="DB93" s="12" t="str">
        <f aca="false">R138</f>
        <v>guaina</v>
      </c>
      <c r="DC93" s="14" t="n">
        <f aca="false">S138</f>
        <v>0</v>
      </c>
      <c r="DD93" s="14" t="s">
        <v>41</v>
      </c>
      <c r="DE93" s="38" t="n">
        <f aca="false">N76</f>
        <v>0</v>
      </c>
    </row>
    <row r="94" customFormat="false" ht="14.4" hidden="false" customHeight="false" outlineLevel="0" collapsed="false">
      <c r="A94" s="24"/>
      <c r="B94" s="45"/>
      <c r="C94" s="43"/>
      <c r="D94" s="27" t="s">
        <v>69</v>
      </c>
      <c r="E94" s="41" t="s">
        <v>60</v>
      </c>
      <c r="F94" s="39" t="n">
        <v>1</v>
      </c>
      <c r="G94" s="2" t="n">
        <v>550</v>
      </c>
      <c r="H94" s="44"/>
      <c r="L94" s="24"/>
      <c r="M94" s="45"/>
      <c r="N94" s="43"/>
      <c r="O94" s="27" t="s">
        <v>69</v>
      </c>
      <c r="P94" s="41" t="s">
        <v>60</v>
      </c>
      <c r="Q94" s="39" t="n">
        <v>1</v>
      </c>
      <c r="R94" s="2" t="n">
        <v>550</v>
      </c>
      <c r="S94" s="44"/>
      <c r="W94" s="24"/>
      <c r="X94" s="45" t="n">
        <v>0.25</v>
      </c>
      <c r="Y94" s="4" t="n">
        <v>1</v>
      </c>
      <c r="Z94" s="27" t="s">
        <v>69</v>
      </c>
      <c r="AA94" s="41" t="s">
        <v>60</v>
      </c>
      <c r="AB94" s="39" t="n">
        <v>1</v>
      </c>
      <c r="AC94" s="2" t="n">
        <v>550</v>
      </c>
      <c r="AD94" s="44"/>
      <c r="AH94" s="24"/>
      <c r="AI94" s="45"/>
      <c r="AJ94" s="43"/>
      <c r="AK94" s="27" t="s">
        <v>69</v>
      </c>
      <c r="AL94" s="41" t="s">
        <v>60</v>
      </c>
      <c r="AM94" s="39" t="n">
        <v>1</v>
      </c>
      <c r="AN94" s="2" t="n">
        <v>550</v>
      </c>
      <c r="AO94" s="44"/>
      <c r="AS94" s="24"/>
      <c r="AT94" s="45"/>
      <c r="AU94" s="43"/>
      <c r="AV94" s="27" t="s">
        <v>69</v>
      </c>
      <c r="AW94" s="41" t="s">
        <v>60</v>
      </c>
      <c r="AX94" s="39" t="n">
        <v>1</v>
      </c>
      <c r="AY94" s="2" t="n">
        <v>550</v>
      </c>
      <c r="AZ94" s="44"/>
      <c r="BD94" s="24"/>
      <c r="BE94" s="45"/>
      <c r="BF94" s="43"/>
      <c r="BG94" s="27" t="s">
        <v>69</v>
      </c>
      <c r="BH94" s="41" t="s">
        <v>60</v>
      </c>
      <c r="BI94" s="39" t="n">
        <v>1</v>
      </c>
      <c r="BJ94" s="2" t="n">
        <v>550</v>
      </c>
      <c r="BK94" s="44"/>
      <c r="BO94" s="24"/>
      <c r="BP94" s="45"/>
      <c r="BQ94" s="26" t="n">
        <v>1</v>
      </c>
      <c r="BR94" s="27" t="s">
        <v>69</v>
      </c>
      <c r="BS94" s="41" t="s">
        <v>60</v>
      </c>
      <c r="BT94" s="39" t="n">
        <v>1</v>
      </c>
      <c r="BU94" s="2" t="n">
        <v>550</v>
      </c>
      <c r="BV94" s="44"/>
      <c r="BZ94" s="24"/>
      <c r="CB94" s="44"/>
      <c r="CC94" s="27" t="s">
        <v>69</v>
      </c>
      <c r="CD94" s="41" t="s">
        <v>60</v>
      </c>
      <c r="CE94" s="39" t="n">
        <v>1</v>
      </c>
      <c r="CF94" s="2" t="n">
        <v>550</v>
      </c>
      <c r="CG94" s="44"/>
      <c r="CK94" s="24"/>
      <c r="CL94" s="45"/>
      <c r="CM94" s="43"/>
      <c r="CN94" s="27" t="s">
        <v>69</v>
      </c>
      <c r="CO94" s="41" t="s">
        <v>60</v>
      </c>
      <c r="CP94" s="39" t="n">
        <v>1</v>
      </c>
      <c r="CQ94" s="2" t="n">
        <v>550</v>
      </c>
      <c r="CR94" s="44"/>
      <c r="CV94" s="17" t="s">
        <v>49</v>
      </c>
      <c r="CW94" s="18" t="n">
        <f aca="false">IF(M132=0%,0%,N134/SUM(N133:N140))</f>
        <v>0</v>
      </c>
      <c r="CX94" s="17" t="str">
        <f aca="false">P134</f>
        <v>frigorifero</v>
      </c>
      <c r="CY94" s="19" t="n">
        <f aca="false">Q134</f>
        <v>0</v>
      </c>
      <c r="CZ94" s="17" t="str">
        <f aca="false">P141</f>
        <v>materasso</v>
      </c>
      <c r="DA94" s="19" t="n">
        <f aca="false">Q141</f>
        <v>2</v>
      </c>
      <c r="DB94" s="17" t="str">
        <f aca="false">R139</f>
        <v>lamiere</v>
      </c>
      <c r="DC94" s="19" t="n">
        <f aca="false">S139</f>
        <v>0</v>
      </c>
      <c r="DD94" s="19" t="str">
        <f aca="false">O75</f>
        <v>altezza cumulo</v>
      </c>
      <c r="DE94" s="19" t="n">
        <f aca="false">P75</f>
        <v>20</v>
      </c>
    </row>
    <row r="95" customFormat="false" ht="14.4" hidden="false" customHeight="false" outlineLevel="0" collapsed="false">
      <c r="A95" s="24"/>
      <c r="B95" s="42"/>
      <c r="C95" s="43"/>
      <c r="D95" s="27"/>
      <c r="E95" s="41" t="s">
        <v>14</v>
      </c>
      <c r="F95" s="39" t="n">
        <v>1</v>
      </c>
      <c r="G95" s="47" t="n">
        <v>1400</v>
      </c>
      <c r="H95" s="44"/>
      <c r="L95" s="24"/>
      <c r="M95" s="42"/>
      <c r="N95" s="43"/>
      <c r="O95" s="27"/>
      <c r="P95" s="41" t="s">
        <v>14</v>
      </c>
      <c r="Q95" s="39" t="n">
        <v>1</v>
      </c>
      <c r="R95" s="47" t="n">
        <v>1400</v>
      </c>
      <c r="S95" s="44"/>
      <c r="W95" s="24"/>
      <c r="X95" s="42"/>
      <c r="Y95" s="43"/>
      <c r="Z95" s="27"/>
      <c r="AA95" s="41" t="s">
        <v>14</v>
      </c>
      <c r="AB95" s="39" t="n">
        <v>1</v>
      </c>
      <c r="AC95" s="47" t="n">
        <v>1400</v>
      </c>
      <c r="AD95" s="44"/>
      <c r="AH95" s="24"/>
      <c r="AI95" s="42"/>
      <c r="AJ95" s="43"/>
      <c r="AK95" s="27"/>
      <c r="AL95" s="41" t="s">
        <v>14</v>
      </c>
      <c r="AM95" s="39" t="n">
        <v>1</v>
      </c>
      <c r="AN95" s="47" t="n">
        <v>1400</v>
      </c>
      <c r="AO95" s="44"/>
      <c r="AS95" s="24"/>
      <c r="AT95" s="42"/>
      <c r="AU95" s="43"/>
      <c r="AV95" s="27"/>
      <c r="AW95" s="41" t="s">
        <v>14</v>
      </c>
      <c r="AX95" s="39" t="n">
        <v>1</v>
      </c>
      <c r="AY95" s="47" t="n">
        <v>1400</v>
      </c>
      <c r="AZ95" s="44"/>
      <c r="BD95" s="24"/>
      <c r="BE95" s="42"/>
      <c r="BF95" s="43"/>
      <c r="BG95" s="27"/>
      <c r="BH95" s="41" t="s">
        <v>14</v>
      </c>
      <c r="BI95" s="39" t="n">
        <v>1</v>
      </c>
      <c r="BJ95" s="47" t="n">
        <v>1400</v>
      </c>
      <c r="BK95" s="44"/>
      <c r="BO95" s="24"/>
      <c r="BP95" s="45" t="n">
        <v>0.02</v>
      </c>
      <c r="BQ95" s="26"/>
      <c r="BR95" s="27"/>
      <c r="BS95" s="41" t="s">
        <v>14</v>
      </c>
      <c r="BT95" s="39" t="n">
        <v>1</v>
      </c>
      <c r="BU95" s="47" t="n">
        <v>1400</v>
      </c>
      <c r="BV95" s="44"/>
      <c r="BZ95" s="24"/>
      <c r="CB95" s="44"/>
      <c r="CC95" s="27"/>
      <c r="CD95" s="41" t="s">
        <v>14</v>
      </c>
      <c r="CE95" s="39" t="n">
        <v>1</v>
      </c>
      <c r="CF95" s="47" t="n">
        <v>1400</v>
      </c>
      <c r="CG95" s="44"/>
      <c r="CK95" s="24"/>
      <c r="CL95" s="42"/>
      <c r="CM95" s="43"/>
      <c r="CN95" s="27"/>
      <c r="CO95" s="41" t="s">
        <v>14</v>
      </c>
      <c r="CP95" s="39" t="n">
        <v>1</v>
      </c>
      <c r="CQ95" s="47" t="n">
        <v>1400</v>
      </c>
      <c r="CR95" s="44"/>
      <c r="CV95" s="17" t="s">
        <v>57</v>
      </c>
      <c r="CW95" s="18" t="n">
        <f aca="false">IF(M132=0%,0%,(N135+N136)/SUM(N133:N140))</f>
        <v>0</v>
      </c>
      <c r="CX95" s="17" t="str">
        <f aca="false">P135</f>
        <v>forno</v>
      </c>
      <c r="CY95" s="19" t="n">
        <f aca="false">Q135</f>
        <v>0</v>
      </c>
      <c r="CZ95" s="17" t="str">
        <f aca="false">R133</f>
        <v>brandina</v>
      </c>
      <c r="DA95" s="19" t="n">
        <f aca="false">S133</f>
        <v>0</v>
      </c>
      <c r="DB95" s="17" t="str">
        <f aca="false">R140</f>
        <v>buste</v>
      </c>
      <c r="DC95" s="19" t="n">
        <f aca="false">S140</f>
        <v>0</v>
      </c>
      <c r="DD95" s="19" t="str">
        <f aca="false">O76</f>
        <v>combustione</v>
      </c>
      <c r="DE95" s="19" t="str">
        <f aca="false">P76</f>
        <v>no</v>
      </c>
    </row>
    <row r="96" customFormat="false" ht="14.4" hidden="false" customHeight="false" outlineLevel="0" collapsed="false">
      <c r="A96" s="24"/>
      <c r="B96" s="42"/>
      <c r="C96" s="43"/>
      <c r="D96" s="27"/>
      <c r="E96" s="41" t="s">
        <v>22</v>
      </c>
      <c r="F96" s="39" t="n">
        <v>1</v>
      </c>
      <c r="G96" s="47" t="n">
        <v>7500</v>
      </c>
      <c r="H96" s="44"/>
      <c r="L96" s="24"/>
      <c r="M96" s="42"/>
      <c r="N96" s="43"/>
      <c r="O96" s="27"/>
      <c r="P96" s="41" t="s">
        <v>22</v>
      </c>
      <c r="Q96" s="39" t="n">
        <v>1</v>
      </c>
      <c r="R96" s="47" t="n">
        <v>7500</v>
      </c>
      <c r="S96" s="44"/>
      <c r="W96" s="24"/>
      <c r="X96" s="42"/>
      <c r="Y96" s="43"/>
      <c r="Z96" s="27"/>
      <c r="AA96" s="41" t="s">
        <v>22</v>
      </c>
      <c r="AB96" s="39" t="n">
        <v>1</v>
      </c>
      <c r="AC96" s="47" t="n">
        <v>7500</v>
      </c>
      <c r="AD96" s="44"/>
      <c r="AH96" s="24"/>
      <c r="AI96" s="42"/>
      <c r="AJ96" s="43"/>
      <c r="AK96" s="27"/>
      <c r="AL96" s="41" t="s">
        <v>22</v>
      </c>
      <c r="AM96" s="39" t="n">
        <v>1</v>
      </c>
      <c r="AN96" s="47" t="n">
        <v>7500</v>
      </c>
      <c r="AO96" s="44"/>
      <c r="AS96" s="24"/>
      <c r="AT96" s="42"/>
      <c r="AU96" s="43"/>
      <c r="AV96" s="27"/>
      <c r="AW96" s="41" t="s">
        <v>22</v>
      </c>
      <c r="AX96" s="39" t="n">
        <v>1</v>
      </c>
      <c r="AY96" s="47" t="n">
        <v>7500</v>
      </c>
      <c r="AZ96" s="44"/>
      <c r="BD96" s="24"/>
      <c r="BE96" s="42"/>
      <c r="BF96" s="43"/>
      <c r="BG96" s="27"/>
      <c r="BH96" s="41" t="s">
        <v>22</v>
      </c>
      <c r="BI96" s="39" t="n">
        <v>1</v>
      </c>
      <c r="BJ96" s="47" t="n">
        <v>7500</v>
      </c>
      <c r="BK96" s="44"/>
      <c r="BO96" s="24"/>
      <c r="BP96" s="45" t="n">
        <v>0.01</v>
      </c>
      <c r="BQ96" s="26"/>
      <c r="BR96" s="27"/>
      <c r="BS96" s="41" t="s">
        <v>22</v>
      </c>
      <c r="BT96" s="39" t="n">
        <v>1</v>
      </c>
      <c r="BU96" s="47" t="n">
        <v>7500</v>
      </c>
      <c r="BV96" s="44"/>
      <c r="BZ96" s="24"/>
      <c r="CB96" s="44"/>
      <c r="CC96" s="27"/>
      <c r="CD96" s="41" t="s">
        <v>22</v>
      </c>
      <c r="CE96" s="39" t="n">
        <v>1</v>
      </c>
      <c r="CF96" s="47" t="n">
        <v>7500</v>
      </c>
      <c r="CG96" s="44"/>
      <c r="CK96" s="24"/>
      <c r="CL96" s="42"/>
      <c r="CM96" s="43"/>
      <c r="CN96" s="27"/>
      <c r="CO96" s="41" t="s">
        <v>22</v>
      </c>
      <c r="CP96" s="39" t="n">
        <v>1</v>
      </c>
      <c r="CQ96" s="47" t="n">
        <v>7500</v>
      </c>
      <c r="CR96" s="44"/>
      <c r="CV96" s="17" t="s">
        <v>60</v>
      </c>
      <c r="CW96" s="37" t="n">
        <f aca="false">IF(M132=0%,0%,N137/SUM(N133:N140))</f>
        <v>0</v>
      </c>
      <c r="CX96" s="17" t="str">
        <f aca="false">P136</f>
        <v>televisore</v>
      </c>
      <c r="CY96" s="19" t="n">
        <f aca="false">Q136</f>
        <v>0</v>
      </c>
      <c r="CZ96" s="17" t="str">
        <f aca="false">R134</f>
        <v>Scatoloni</v>
      </c>
      <c r="DA96" s="19" t="n">
        <f aca="false">S134</f>
        <v>0</v>
      </c>
      <c r="DB96" s="19"/>
      <c r="DC96" s="19"/>
      <c r="DD96" s="19" t="str">
        <f aca="false">O77</f>
        <v>bonifica</v>
      </c>
      <c r="DE96" s="19" t="str">
        <f aca="false">P77</f>
        <v>no</v>
      </c>
    </row>
    <row r="97" customFormat="false" ht="14.4" hidden="false" customHeight="true" outlineLevel="0" collapsed="false">
      <c r="A97" s="24"/>
      <c r="B97" s="45"/>
      <c r="C97" s="4"/>
      <c r="D97" s="28" t="s">
        <v>70</v>
      </c>
      <c r="E97" s="41" t="s">
        <v>14</v>
      </c>
      <c r="F97" s="39" t="n">
        <v>1</v>
      </c>
      <c r="G97" s="47" t="n">
        <v>1400</v>
      </c>
      <c r="H97" s="44"/>
      <c r="L97" s="24"/>
      <c r="M97" s="45"/>
      <c r="N97" s="4"/>
      <c r="O97" s="28" t="s">
        <v>70</v>
      </c>
      <c r="P97" s="41" t="s">
        <v>14</v>
      </c>
      <c r="Q97" s="39" t="n">
        <v>1</v>
      </c>
      <c r="R97" s="47" t="n">
        <v>1400</v>
      </c>
      <c r="S97" s="44"/>
      <c r="W97" s="24"/>
      <c r="X97" s="45"/>
      <c r="Y97" s="4"/>
      <c r="Z97" s="28" t="s">
        <v>70</v>
      </c>
      <c r="AA97" s="41" t="s">
        <v>14</v>
      </c>
      <c r="AB97" s="39" t="n">
        <v>1</v>
      </c>
      <c r="AC97" s="47" t="n">
        <v>1400</v>
      </c>
      <c r="AD97" s="44"/>
      <c r="AH97" s="24"/>
      <c r="AI97" s="45"/>
      <c r="AJ97" s="4"/>
      <c r="AK97" s="28" t="s">
        <v>70</v>
      </c>
      <c r="AL97" s="41" t="s">
        <v>14</v>
      </c>
      <c r="AM97" s="39" t="n">
        <v>1</v>
      </c>
      <c r="AN97" s="47" t="n">
        <v>1400</v>
      </c>
      <c r="AO97" s="44"/>
      <c r="AS97" s="24"/>
      <c r="AT97" s="45"/>
      <c r="AU97" s="4"/>
      <c r="AV97" s="28" t="s">
        <v>70</v>
      </c>
      <c r="AW97" s="41" t="s">
        <v>14</v>
      </c>
      <c r="AX97" s="39" t="n">
        <v>1</v>
      </c>
      <c r="AY97" s="47" t="n">
        <v>1400</v>
      </c>
      <c r="AZ97" s="44"/>
      <c r="BD97" s="24"/>
      <c r="BE97" s="45"/>
      <c r="BF97" s="4"/>
      <c r="BG97" s="28" t="s">
        <v>70</v>
      </c>
      <c r="BH97" s="41" t="s">
        <v>14</v>
      </c>
      <c r="BI97" s="39" t="n">
        <v>1</v>
      </c>
      <c r="BJ97" s="47" t="n">
        <v>1400</v>
      </c>
      <c r="BK97" s="44"/>
      <c r="BO97" s="24"/>
      <c r="BQ97" s="44"/>
      <c r="BR97" s="28" t="s">
        <v>70</v>
      </c>
      <c r="BS97" s="41" t="s">
        <v>14</v>
      </c>
      <c r="BT97" s="39" t="n">
        <v>1</v>
      </c>
      <c r="BU97" s="47" t="n">
        <v>1400</v>
      </c>
      <c r="BV97" s="44"/>
      <c r="BZ97" s="24"/>
      <c r="CB97" s="44"/>
      <c r="CC97" s="28" t="s">
        <v>70</v>
      </c>
      <c r="CD97" s="41" t="s">
        <v>14</v>
      </c>
      <c r="CE97" s="39" t="n">
        <v>1</v>
      </c>
      <c r="CF97" s="47" t="n">
        <v>1400</v>
      </c>
      <c r="CG97" s="44"/>
      <c r="CK97" s="24"/>
      <c r="CL97" s="45"/>
      <c r="CM97" s="4"/>
      <c r="CN97" s="28" t="s">
        <v>70</v>
      </c>
      <c r="CO97" s="41" t="s">
        <v>14</v>
      </c>
      <c r="CP97" s="39" t="n">
        <v>1</v>
      </c>
      <c r="CQ97" s="47" t="n">
        <v>1400</v>
      </c>
      <c r="CR97" s="44"/>
      <c r="CV97" s="17" t="s">
        <v>61</v>
      </c>
      <c r="CW97" s="18" t="n">
        <f aca="false">IF(M132=0%,0%,N138/SUM(N133:N140))</f>
        <v>0</v>
      </c>
      <c r="CX97" s="17" t="str">
        <f aca="false">P137</f>
        <v>scaldabagno</v>
      </c>
      <c r="CY97" s="19" t="n">
        <f aca="false">Q137</f>
        <v>0</v>
      </c>
      <c r="CZ97" s="17" t="str">
        <f aca="false">R135</f>
        <v>divano</v>
      </c>
      <c r="DA97" s="19" t="n">
        <f aca="false">S135</f>
        <v>0</v>
      </c>
      <c r="DB97" s="19"/>
      <c r="DC97" s="19"/>
      <c r="DD97" s="19" t="str">
        <f aca="false">Q77</f>
        <v>substrato</v>
      </c>
      <c r="DE97" s="19" t="str">
        <f aca="false">R77</f>
        <v>stradale</v>
      </c>
    </row>
    <row r="98" customFormat="false" ht="14.4" hidden="false" customHeight="false" outlineLevel="0" collapsed="false">
      <c r="A98" s="24"/>
      <c r="B98" s="42"/>
      <c r="C98" s="43"/>
      <c r="D98" s="28" t="s">
        <v>71</v>
      </c>
      <c r="E98" s="41" t="s">
        <v>60</v>
      </c>
      <c r="F98" s="39" t="n">
        <v>1</v>
      </c>
      <c r="G98" s="47" t="n">
        <v>550</v>
      </c>
      <c r="H98" s="44"/>
      <c r="L98" s="24"/>
      <c r="M98" s="42"/>
      <c r="N98" s="43"/>
      <c r="O98" s="28" t="s">
        <v>71</v>
      </c>
      <c r="P98" s="41" t="s">
        <v>60</v>
      </c>
      <c r="Q98" s="39" t="n">
        <v>1</v>
      </c>
      <c r="R98" s="47" t="n">
        <v>550</v>
      </c>
      <c r="S98" s="44"/>
      <c r="W98" s="24"/>
      <c r="X98" s="42"/>
      <c r="Y98" s="43"/>
      <c r="Z98" s="28" t="s">
        <v>71</v>
      </c>
      <c r="AA98" s="41" t="s">
        <v>60</v>
      </c>
      <c r="AB98" s="39" t="n">
        <v>1</v>
      </c>
      <c r="AC98" s="47" t="n">
        <v>550</v>
      </c>
      <c r="AD98" s="44"/>
      <c r="AH98" s="24"/>
      <c r="AI98" s="42"/>
      <c r="AJ98" s="43"/>
      <c r="AK98" s="28" t="s">
        <v>71</v>
      </c>
      <c r="AL98" s="41" t="s">
        <v>60</v>
      </c>
      <c r="AM98" s="39" t="n">
        <v>1</v>
      </c>
      <c r="AN98" s="47" t="n">
        <v>550</v>
      </c>
      <c r="AO98" s="44"/>
      <c r="AS98" s="24"/>
      <c r="AT98" s="42"/>
      <c r="AU98" s="43"/>
      <c r="AV98" s="28" t="s">
        <v>71</v>
      </c>
      <c r="AW98" s="41" t="s">
        <v>60</v>
      </c>
      <c r="AX98" s="39" t="n">
        <v>1</v>
      </c>
      <c r="AY98" s="47" t="n">
        <v>550</v>
      </c>
      <c r="AZ98" s="44"/>
      <c r="BD98" s="24"/>
      <c r="BE98" s="42"/>
      <c r="BF98" s="43"/>
      <c r="BG98" s="28" t="s">
        <v>71</v>
      </c>
      <c r="BH98" s="41" t="s">
        <v>60</v>
      </c>
      <c r="BI98" s="39" t="n">
        <v>1</v>
      </c>
      <c r="BJ98" s="47" t="n">
        <v>550</v>
      </c>
      <c r="BK98" s="44"/>
      <c r="BO98" s="24"/>
      <c r="BQ98" s="44"/>
      <c r="BR98" s="28" t="s">
        <v>71</v>
      </c>
      <c r="BS98" s="41" t="s">
        <v>60</v>
      </c>
      <c r="BT98" s="39" t="n">
        <v>1</v>
      </c>
      <c r="BU98" s="47" t="n">
        <v>550</v>
      </c>
      <c r="BV98" s="44"/>
      <c r="BZ98" s="24"/>
      <c r="CB98" s="44"/>
      <c r="CC98" s="28" t="s">
        <v>71</v>
      </c>
      <c r="CD98" s="41" t="s">
        <v>60</v>
      </c>
      <c r="CE98" s="39" t="n">
        <v>1</v>
      </c>
      <c r="CF98" s="47" t="n">
        <v>550</v>
      </c>
      <c r="CG98" s="44"/>
      <c r="CK98" s="24"/>
      <c r="CL98" s="42"/>
      <c r="CM98" s="43"/>
      <c r="CN98" s="28" t="s">
        <v>71</v>
      </c>
      <c r="CO98" s="41" t="s">
        <v>60</v>
      </c>
      <c r="CP98" s="39" t="n">
        <v>1</v>
      </c>
      <c r="CQ98" s="47" t="n">
        <v>550</v>
      </c>
      <c r="CR98" s="44"/>
      <c r="CV98" s="17" t="s">
        <v>62</v>
      </c>
      <c r="CW98" s="18" t="n">
        <f aca="false">IF(M132=0%,0%,N139/SUM(N133:N140))</f>
        <v>1</v>
      </c>
      <c r="CX98" s="17" t="str">
        <f aca="false">P138</f>
        <v>mobile</v>
      </c>
      <c r="CY98" s="19" t="n">
        <f aca="false">Q138</f>
        <v>0</v>
      </c>
      <c r="CZ98" s="17" t="str">
        <f aca="false">R136</f>
        <v>sanitari</v>
      </c>
      <c r="DA98" s="19" t="n">
        <f aca="false">S136</f>
        <v>0</v>
      </c>
      <c r="DB98" s="19"/>
      <c r="DC98" s="19"/>
      <c r="DD98" s="19" t="s">
        <v>63</v>
      </c>
      <c r="DE98" s="19" t="n">
        <f aca="false">M77</f>
        <v>1</v>
      </c>
    </row>
    <row r="99" customFormat="false" ht="14.4" hidden="false" customHeight="true" outlineLevel="0" collapsed="false">
      <c r="A99" s="24"/>
      <c r="B99" s="42"/>
      <c r="C99" s="43"/>
      <c r="D99" s="28" t="s">
        <v>72</v>
      </c>
      <c r="E99" s="41" t="s">
        <v>62</v>
      </c>
      <c r="F99" s="39" t="n">
        <v>1</v>
      </c>
      <c r="H99" s="44" t="n">
        <v>20</v>
      </c>
      <c r="L99" s="24"/>
      <c r="M99" s="51" t="n">
        <v>1</v>
      </c>
      <c r="N99" s="4" t="n">
        <v>2</v>
      </c>
      <c r="O99" s="28" t="s">
        <v>72</v>
      </c>
      <c r="P99" s="41" t="s">
        <v>62</v>
      </c>
      <c r="Q99" s="39" t="n">
        <v>1</v>
      </c>
      <c r="S99" s="44" t="n">
        <v>20</v>
      </c>
      <c r="W99" s="24"/>
      <c r="X99" s="51" t="n">
        <v>0.75</v>
      </c>
      <c r="Y99" s="4" t="n">
        <v>2</v>
      </c>
      <c r="Z99" s="28" t="s">
        <v>72</v>
      </c>
      <c r="AA99" s="41" t="s">
        <v>62</v>
      </c>
      <c r="AB99" s="39" t="n">
        <v>1</v>
      </c>
      <c r="AD99" s="44" t="n">
        <v>20</v>
      </c>
      <c r="AH99" s="24"/>
      <c r="AI99" s="42"/>
      <c r="AJ99" s="43"/>
      <c r="AK99" s="28" t="s">
        <v>72</v>
      </c>
      <c r="AL99" s="41" t="s">
        <v>62</v>
      </c>
      <c r="AM99" s="39" t="n">
        <v>1</v>
      </c>
      <c r="AO99" s="44" t="n">
        <v>20</v>
      </c>
      <c r="AS99" s="24"/>
      <c r="AT99" s="42"/>
      <c r="AU99" s="43"/>
      <c r="AV99" s="28" t="s">
        <v>72</v>
      </c>
      <c r="AW99" s="41" t="s">
        <v>62</v>
      </c>
      <c r="AX99" s="39" t="n">
        <v>1</v>
      </c>
      <c r="AZ99" s="44" t="n">
        <v>20</v>
      </c>
      <c r="BD99" s="24"/>
      <c r="BE99" s="42"/>
      <c r="BF99" s="43"/>
      <c r="BG99" s="28" t="s">
        <v>72</v>
      </c>
      <c r="BH99" s="41" t="s">
        <v>62</v>
      </c>
      <c r="BI99" s="39" t="n">
        <v>1</v>
      </c>
      <c r="BK99" s="44" t="n">
        <v>20</v>
      </c>
      <c r="BO99" s="24"/>
      <c r="BQ99" s="44"/>
      <c r="BR99" s="28" t="s">
        <v>72</v>
      </c>
      <c r="BS99" s="41" t="s">
        <v>62</v>
      </c>
      <c r="BT99" s="39" t="n">
        <v>1</v>
      </c>
      <c r="BV99" s="44" t="n">
        <v>20</v>
      </c>
      <c r="BZ99" s="24"/>
      <c r="CB99" s="44"/>
      <c r="CC99" s="28" t="s">
        <v>72</v>
      </c>
      <c r="CD99" s="41" t="s">
        <v>62</v>
      </c>
      <c r="CE99" s="39" t="n">
        <v>1</v>
      </c>
      <c r="CG99" s="44" t="n">
        <v>20</v>
      </c>
      <c r="CK99" s="24"/>
      <c r="CL99" s="42"/>
      <c r="CM99" s="43"/>
      <c r="CN99" s="28" t="s">
        <v>72</v>
      </c>
      <c r="CO99" s="41" t="s">
        <v>62</v>
      </c>
      <c r="CP99" s="39" t="n">
        <v>1</v>
      </c>
      <c r="CR99" s="44" t="n">
        <v>20</v>
      </c>
      <c r="CV99" s="17" t="s">
        <v>65</v>
      </c>
      <c r="CW99" s="18" t="n">
        <f aca="false">IF(M132=0%,0%,N140/SUM(N133:N140))</f>
        <v>0</v>
      </c>
      <c r="CX99" s="17" t="str">
        <f aca="false">P139</f>
        <v>secchio</v>
      </c>
      <c r="CY99" s="19" t="n">
        <f aca="false">Q139</f>
        <v>0</v>
      </c>
      <c r="CZ99" s="17" t="str">
        <f aca="false">R137</f>
        <v>tubi</v>
      </c>
      <c r="DA99" s="19" t="n">
        <f aca="false">S137</f>
        <v>0</v>
      </c>
      <c r="DB99" s="19"/>
      <c r="DC99" s="19"/>
      <c r="DD99" s="35" t="s">
        <v>56</v>
      </c>
      <c r="DE99" s="35" t="n">
        <f aca="false">S75</f>
        <v>40</v>
      </c>
      <c r="DF99" s="37" t="n">
        <f aca="false">SUM(CW93:CW99)</f>
        <v>1</v>
      </c>
    </row>
    <row r="100" customFormat="false" ht="15" hidden="false" customHeight="false" outlineLevel="0" collapsed="false">
      <c r="A100" s="24"/>
      <c r="B100" s="42"/>
      <c r="C100" s="43"/>
      <c r="D100" s="28" t="s">
        <v>73</v>
      </c>
      <c r="E100" s="41" t="s">
        <v>22</v>
      </c>
      <c r="F100" s="39" t="n">
        <v>1</v>
      </c>
      <c r="H100" s="44"/>
      <c r="L100" s="24"/>
      <c r="M100" s="42"/>
      <c r="N100" s="43"/>
      <c r="O100" s="28" t="s">
        <v>73</v>
      </c>
      <c r="P100" s="41" t="s">
        <v>22</v>
      </c>
      <c r="Q100" s="39" t="n">
        <v>1</v>
      </c>
      <c r="S100" s="44"/>
      <c r="W100" s="24"/>
      <c r="X100" s="42"/>
      <c r="Y100" s="43"/>
      <c r="Z100" s="28" t="s">
        <v>73</v>
      </c>
      <c r="AA100" s="41" t="s">
        <v>22</v>
      </c>
      <c r="AB100" s="39" t="n">
        <v>1</v>
      </c>
      <c r="AD100" s="44"/>
      <c r="AH100" s="24"/>
      <c r="AI100" s="42"/>
      <c r="AJ100" s="43"/>
      <c r="AK100" s="28" t="s">
        <v>73</v>
      </c>
      <c r="AL100" s="41" t="s">
        <v>22</v>
      </c>
      <c r="AM100" s="39" t="n">
        <v>1</v>
      </c>
      <c r="AO100" s="44"/>
      <c r="AS100" s="24"/>
      <c r="AT100" s="42"/>
      <c r="AU100" s="43"/>
      <c r="AV100" s="28" t="s">
        <v>73</v>
      </c>
      <c r="AW100" s="41" t="s">
        <v>22</v>
      </c>
      <c r="AX100" s="39" t="n">
        <v>1</v>
      </c>
      <c r="AZ100" s="44"/>
      <c r="BD100" s="24"/>
      <c r="BE100" s="42"/>
      <c r="BF100" s="43"/>
      <c r="BG100" s="28" t="s">
        <v>73</v>
      </c>
      <c r="BH100" s="41" t="s">
        <v>22</v>
      </c>
      <c r="BI100" s="39" t="n">
        <v>1</v>
      </c>
      <c r="BK100" s="44"/>
      <c r="BO100" s="24"/>
      <c r="BQ100" s="44"/>
      <c r="BR100" s="28" t="s">
        <v>73</v>
      </c>
      <c r="BS100" s="41" t="s">
        <v>22</v>
      </c>
      <c r="BT100" s="39" t="n">
        <v>1</v>
      </c>
      <c r="BV100" s="44"/>
      <c r="BZ100" s="24"/>
      <c r="CB100" s="44"/>
      <c r="CC100" s="28" t="s">
        <v>73</v>
      </c>
      <c r="CD100" s="41" t="s">
        <v>22</v>
      </c>
      <c r="CE100" s="39" t="n">
        <v>1</v>
      </c>
      <c r="CG100" s="44"/>
      <c r="CK100" s="24"/>
      <c r="CL100" s="42"/>
      <c r="CM100" s="43"/>
      <c r="CN100" s="28" t="s">
        <v>73</v>
      </c>
      <c r="CO100" s="41" t="s">
        <v>22</v>
      </c>
      <c r="CP100" s="39" t="n">
        <v>1</v>
      </c>
      <c r="CR100" s="44"/>
      <c r="CV100" s="10" t="str">
        <f aca="false">W74</f>
        <v>SITO O13_a</v>
      </c>
      <c r="CW100" s="10"/>
      <c r="CX100" s="10"/>
      <c r="CY100" s="10"/>
      <c r="CZ100" s="10"/>
      <c r="DA100" s="10"/>
      <c r="DB100" s="10"/>
      <c r="DC100" s="10"/>
      <c r="DD100" s="10"/>
      <c r="DE100" s="10"/>
    </row>
    <row r="101" customFormat="false" ht="14.4" hidden="false" customHeight="false" outlineLevel="0" collapsed="false">
      <c r="A101" s="24"/>
      <c r="B101" s="25"/>
      <c r="C101" s="26"/>
      <c r="D101" s="27" t="s">
        <v>74</v>
      </c>
      <c r="E101" s="41" t="s">
        <v>62</v>
      </c>
      <c r="F101" s="39" t="n">
        <v>0.8</v>
      </c>
      <c r="H101" s="32" t="n">
        <v>50</v>
      </c>
      <c r="L101" s="24"/>
      <c r="M101" s="25"/>
      <c r="N101" s="26"/>
      <c r="O101" s="27" t="s">
        <v>74</v>
      </c>
      <c r="P101" s="41" t="s">
        <v>62</v>
      </c>
      <c r="Q101" s="39" t="n">
        <v>0.8</v>
      </c>
      <c r="S101" s="32" t="n">
        <v>50</v>
      </c>
      <c r="W101" s="24"/>
      <c r="X101" s="25"/>
      <c r="Y101" s="26"/>
      <c r="Z101" s="27" t="s">
        <v>74</v>
      </c>
      <c r="AA101" s="41" t="s">
        <v>62</v>
      </c>
      <c r="AB101" s="39" t="n">
        <v>0.8</v>
      </c>
      <c r="AD101" s="32" t="n">
        <v>50</v>
      </c>
      <c r="AH101" s="24"/>
      <c r="AI101" s="25"/>
      <c r="AJ101" s="26"/>
      <c r="AK101" s="27" t="s">
        <v>74</v>
      </c>
      <c r="AL101" s="41" t="s">
        <v>62</v>
      </c>
      <c r="AM101" s="39" t="n">
        <v>0.8</v>
      </c>
      <c r="AO101" s="32" t="n">
        <v>50</v>
      </c>
      <c r="AS101" s="24"/>
      <c r="AT101" s="25"/>
      <c r="AU101" s="26"/>
      <c r="AV101" s="27" t="s">
        <v>74</v>
      </c>
      <c r="AW101" s="41" t="s">
        <v>62</v>
      </c>
      <c r="AX101" s="39" t="n">
        <v>0.8</v>
      </c>
      <c r="AZ101" s="32" t="n">
        <v>50</v>
      </c>
      <c r="BD101" s="24"/>
      <c r="BE101" s="25"/>
      <c r="BF101" s="26"/>
      <c r="BG101" s="27" t="s">
        <v>74</v>
      </c>
      <c r="BH101" s="41" t="s">
        <v>62</v>
      </c>
      <c r="BI101" s="39" t="n">
        <v>0.8</v>
      </c>
      <c r="BK101" s="32" t="n">
        <v>50</v>
      </c>
      <c r="BO101" s="24"/>
      <c r="BP101" s="72" t="n">
        <v>0.97</v>
      </c>
      <c r="BQ101" s="69" t="n">
        <v>1</v>
      </c>
      <c r="BR101" s="27" t="s">
        <v>74</v>
      </c>
      <c r="BS101" s="41" t="s">
        <v>62</v>
      </c>
      <c r="BT101" s="39" t="n">
        <v>0.8</v>
      </c>
      <c r="BV101" s="32" t="n">
        <v>50</v>
      </c>
      <c r="BZ101" s="24"/>
      <c r="CB101" s="44"/>
      <c r="CC101" s="27" t="s">
        <v>74</v>
      </c>
      <c r="CD101" s="41" t="s">
        <v>62</v>
      </c>
      <c r="CE101" s="39" t="n">
        <v>0.8</v>
      </c>
      <c r="CG101" s="32" t="n">
        <v>50</v>
      </c>
      <c r="CK101" s="24"/>
      <c r="CL101" s="25"/>
      <c r="CM101" s="26"/>
      <c r="CN101" s="27" t="s">
        <v>74</v>
      </c>
      <c r="CO101" s="41" t="s">
        <v>62</v>
      </c>
      <c r="CP101" s="39" t="n">
        <v>0.8</v>
      </c>
      <c r="CR101" s="32" t="n">
        <v>50</v>
      </c>
      <c r="CV101" s="11" t="s">
        <v>31</v>
      </c>
      <c r="CW101" s="11"/>
      <c r="CX101" s="11" t="s">
        <v>32</v>
      </c>
      <c r="CY101" s="11"/>
      <c r="CZ101" s="11"/>
      <c r="DA101" s="11"/>
      <c r="DB101" s="11"/>
      <c r="DC101" s="11"/>
      <c r="DD101" s="11" t="s">
        <v>33</v>
      </c>
      <c r="DE101" s="11"/>
    </row>
    <row r="102" customFormat="false" ht="14.4" hidden="false" customHeight="false" outlineLevel="0" collapsed="false">
      <c r="A102" s="24"/>
      <c r="B102" s="25"/>
      <c r="C102" s="26"/>
      <c r="D102" s="27"/>
      <c r="E102" s="41" t="s">
        <v>60</v>
      </c>
      <c r="F102" s="39" t="n">
        <v>0.2</v>
      </c>
      <c r="H102" s="32"/>
      <c r="L102" s="24"/>
      <c r="M102" s="25"/>
      <c r="N102" s="26"/>
      <c r="O102" s="27"/>
      <c r="P102" s="41" t="s">
        <v>60</v>
      </c>
      <c r="Q102" s="39" t="n">
        <v>0.2</v>
      </c>
      <c r="S102" s="32"/>
      <c r="W102" s="24"/>
      <c r="X102" s="25"/>
      <c r="Y102" s="26"/>
      <c r="Z102" s="27"/>
      <c r="AA102" s="41" t="s">
        <v>60</v>
      </c>
      <c r="AB102" s="39" t="n">
        <v>0.2</v>
      </c>
      <c r="AD102" s="32"/>
      <c r="AH102" s="24"/>
      <c r="AI102" s="25"/>
      <c r="AJ102" s="26"/>
      <c r="AK102" s="27"/>
      <c r="AL102" s="41" t="s">
        <v>60</v>
      </c>
      <c r="AM102" s="39" t="n">
        <v>0.2</v>
      </c>
      <c r="AO102" s="32"/>
      <c r="AS102" s="24"/>
      <c r="AT102" s="25"/>
      <c r="AU102" s="26"/>
      <c r="AV102" s="27"/>
      <c r="AW102" s="41" t="s">
        <v>60</v>
      </c>
      <c r="AX102" s="39" t="n">
        <v>0.2</v>
      </c>
      <c r="AZ102" s="32"/>
      <c r="BD102" s="24"/>
      <c r="BE102" s="25"/>
      <c r="BF102" s="26"/>
      <c r="BG102" s="27"/>
      <c r="BH102" s="41" t="s">
        <v>60</v>
      </c>
      <c r="BI102" s="39" t="n">
        <v>0.2</v>
      </c>
      <c r="BK102" s="32"/>
      <c r="BO102" s="24"/>
      <c r="BP102" s="72"/>
      <c r="BQ102" s="69"/>
      <c r="BR102" s="27"/>
      <c r="BS102" s="41" t="s">
        <v>60</v>
      </c>
      <c r="BT102" s="39" t="n">
        <v>0.2</v>
      </c>
      <c r="BV102" s="32"/>
      <c r="BZ102" s="24"/>
      <c r="CB102" s="44"/>
      <c r="CC102" s="27"/>
      <c r="CD102" s="41" t="s">
        <v>60</v>
      </c>
      <c r="CE102" s="39" t="n">
        <v>0.2</v>
      </c>
      <c r="CG102" s="32"/>
      <c r="CK102" s="24"/>
      <c r="CL102" s="25"/>
      <c r="CM102" s="26"/>
      <c r="CN102" s="27"/>
      <c r="CO102" s="41" t="s">
        <v>60</v>
      </c>
      <c r="CP102" s="39" t="n">
        <v>0.2</v>
      </c>
      <c r="CR102" s="32"/>
      <c r="CV102" s="12" t="s">
        <v>14</v>
      </c>
      <c r="CW102" s="13" t="n">
        <f aca="false">IF(X132=0%,0%,Y133/SUM(Y133:Y140))</f>
        <v>0</v>
      </c>
      <c r="CX102" s="12" t="str">
        <f aca="false">AA133</f>
        <v>lavatrice</v>
      </c>
      <c r="CY102" s="14" t="n">
        <f aca="false">AB133</f>
        <v>0</v>
      </c>
      <c r="CZ102" s="12" t="str">
        <f aca="false">AA140</f>
        <v>sedie</v>
      </c>
      <c r="DA102" s="14" t="n">
        <f aca="false">AB140</f>
        <v>0</v>
      </c>
      <c r="DB102" s="12" t="str">
        <f aca="false">AC138</f>
        <v>guaina</v>
      </c>
      <c r="DC102" s="15" t="n">
        <f aca="false">AD138</f>
        <v>0</v>
      </c>
      <c r="DD102" s="14" t="s">
        <v>41</v>
      </c>
      <c r="DE102" s="14" t="n">
        <f aca="false">Y76</f>
        <v>0</v>
      </c>
    </row>
    <row r="103" customFormat="false" ht="14.4" hidden="false" customHeight="false" outlineLevel="0" collapsed="false">
      <c r="A103" s="21" t="s">
        <v>75</v>
      </c>
      <c r="B103" s="51"/>
      <c r="C103" s="4"/>
      <c r="D103" s="41" t="s">
        <v>76</v>
      </c>
      <c r="E103" s="20" t="s">
        <v>61</v>
      </c>
      <c r="F103" s="39" t="n">
        <v>1</v>
      </c>
      <c r="G103" s="47" t="n">
        <v>1000</v>
      </c>
      <c r="H103" s="44"/>
      <c r="L103" s="21" t="s">
        <v>75</v>
      </c>
      <c r="M103" s="51"/>
      <c r="N103" s="4"/>
      <c r="O103" s="41" t="s">
        <v>76</v>
      </c>
      <c r="P103" s="20" t="s">
        <v>61</v>
      </c>
      <c r="Q103" s="39" t="n">
        <v>1</v>
      </c>
      <c r="R103" s="47" t="n">
        <v>1000</v>
      </c>
      <c r="S103" s="44"/>
      <c r="W103" s="21" t="s">
        <v>75</v>
      </c>
      <c r="X103" s="51"/>
      <c r="Y103" s="4"/>
      <c r="Z103" s="41" t="s">
        <v>76</v>
      </c>
      <c r="AA103" s="20" t="s">
        <v>61</v>
      </c>
      <c r="AB103" s="39" t="n">
        <v>1</v>
      </c>
      <c r="AC103" s="47" t="n">
        <v>1000</v>
      </c>
      <c r="AD103" s="44"/>
      <c r="AH103" s="21" t="s">
        <v>75</v>
      </c>
      <c r="AI103" s="51"/>
      <c r="AJ103" s="4"/>
      <c r="AK103" s="41" t="s">
        <v>76</v>
      </c>
      <c r="AL103" s="20" t="s">
        <v>61</v>
      </c>
      <c r="AM103" s="39" t="n">
        <v>1</v>
      </c>
      <c r="AN103" s="47" t="n">
        <v>1000</v>
      </c>
      <c r="AO103" s="44"/>
      <c r="AS103" s="21" t="s">
        <v>75</v>
      </c>
      <c r="AT103" s="51"/>
      <c r="AU103" s="4"/>
      <c r="AV103" s="41" t="s">
        <v>76</v>
      </c>
      <c r="AW103" s="20" t="s">
        <v>61</v>
      </c>
      <c r="AX103" s="39" t="n">
        <v>1</v>
      </c>
      <c r="AY103" s="47" t="n">
        <v>1000</v>
      </c>
      <c r="AZ103" s="44"/>
      <c r="BD103" s="21" t="s">
        <v>75</v>
      </c>
      <c r="BE103" s="51"/>
      <c r="BF103" s="4"/>
      <c r="BG103" s="41" t="s">
        <v>76</v>
      </c>
      <c r="BH103" s="20" t="s">
        <v>61</v>
      </c>
      <c r="BI103" s="39" t="n">
        <v>1</v>
      </c>
      <c r="BJ103" s="47" t="n">
        <v>1000</v>
      </c>
      <c r="BK103" s="44"/>
      <c r="BO103" s="21" t="s">
        <v>75</v>
      </c>
      <c r="BP103" s="51"/>
      <c r="BQ103" s="4"/>
      <c r="BR103" s="41" t="s">
        <v>76</v>
      </c>
      <c r="BS103" s="20" t="s">
        <v>61</v>
      </c>
      <c r="BT103" s="39" t="n">
        <v>1</v>
      </c>
      <c r="BU103" s="47" t="n">
        <v>1000</v>
      </c>
      <c r="BV103" s="44"/>
      <c r="BZ103" s="21" t="s">
        <v>75</v>
      </c>
      <c r="CB103" s="44"/>
      <c r="CC103" s="41" t="s">
        <v>76</v>
      </c>
      <c r="CD103" s="20" t="s">
        <v>61</v>
      </c>
      <c r="CE103" s="39" t="n">
        <v>1</v>
      </c>
      <c r="CF103" s="47" t="n">
        <v>1000</v>
      </c>
      <c r="CG103" s="44"/>
      <c r="CK103" s="21" t="s">
        <v>75</v>
      </c>
      <c r="CL103" s="51"/>
      <c r="CM103" s="4"/>
      <c r="CN103" s="41" t="s">
        <v>76</v>
      </c>
      <c r="CO103" s="20" t="s">
        <v>61</v>
      </c>
      <c r="CP103" s="39" t="n">
        <v>1</v>
      </c>
      <c r="CQ103" s="47" t="n">
        <v>1000</v>
      </c>
      <c r="CR103" s="44"/>
      <c r="CV103" s="17" t="s">
        <v>49</v>
      </c>
      <c r="CW103" s="18" t="n">
        <f aca="false">IF(X132=0%,0%,Y134/SUM(Y133:Y140))</f>
        <v>0</v>
      </c>
      <c r="CX103" s="17" t="str">
        <f aca="false">AA134</f>
        <v>frigorifero</v>
      </c>
      <c r="CY103" s="19" t="n">
        <f aca="false">AB134</f>
        <v>0</v>
      </c>
      <c r="CZ103" s="17" t="str">
        <f aca="false">AA141</f>
        <v>materasso</v>
      </c>
      <c r="DA103" s="19" t="n">
        <f aca="false">AB141</f>
        <v>2</v>
      </c>
      <c r="DB103" s="17" t="str">
        <f aca="false">AC139</f>
        <v>lamiere</v>
      </c>
      <c r="DC103" s="20" t="n">
        <f aca="false">AD139</f>
        <v>0</v>
      </c>
      <c r="DD103" s="19" t="str">
        <f aca="false">Z75</f>
        <v>altezza cumulo</v>
      </c>
      <c r="DE103" s="19" t="n">
        <f aca="false">AA75</f>
        <v>80</v>
      </c>
    </row>
    <row r="104" customFormat="false" ht="14.4" hidden="false" customHeight="true" outlineLevel="0" collapsed="false">
      <c r="A104" s="24" t="s">
        <v>77</v>
      </c>
      <c r="B104" s="45"/>
      <c r="C104" s="4"/>
      <c r="D104" s="41" t="s">
        <v>14</v>
      </c>
      <c r="E104" s="28"/>
      <c r="F104" s="39" t="n">
        <v>1</v>
      </c>
      <c r="G104" s="47" t="n">
        <v>900</v>
      </c>
      <c r="H104" s="44"/>
      <c r="L104" s="24" t="s">
        <v>77</v>
      </c>
      <c r="M104" s="45"/>
      <c r="N104" s="4"/>
      <c r="O104" s="41" t="s">
        <v>14</v>
      </c>
      <c r="P104" s="28"/>
      <c r="Q104" s="39" t="n">
        <v>1</v>
      </c>
      <c r="R104" s="47" t="n">
        <v>900</v>
      </c>
      <c r="S104" s="44"/>
      <c r="W104" s="24" t="s">
        <v>77</v>
      </c>
      <c r="X104" s="45"/>
      <c r="Y104" s="4"/>
      <c r="Z104" s="41" t="s">
        <v>14</v>
      </c>
      <c r="AA104" s="28"/>
      <c r="AB104" s="39" t="n">
        <v>1</v>
      </c>
      <c r="AC104" s="47" t="n">
        <v>900</v>
      </c>
      <c r="AD104" s="44"/>
      <c r="AH104" s="24" t="s">
        <v>77</v>
      </c>
      <c r="AI104" s="45"/>
      <c r="AJ104" s="4"/>
      <c r="AK104" s="41" t="s">
        <v>14</v>
      </c>
      <c r="AL104" s="28"/>
      <c r="AM104" s="39" t="n">
        <v>1</v>
      </c>
      <c r="AN104" s="47" t="n">
        <v>900</v>
      </c>
      <c r="AO104" s="44"/>
      <c r="AS104" s="24" t="s">
        <v>77</v>
      </c>
      <c r="AT104" s="45"/>
      <c r="AU104" s="4"/>
      <c r="AV104" s="41" t="s">
        <v>14</v>
      </c>
      <c r="AW104" s="28"/>
      <c r="AX104" s="39" t="n">
        <v>1</v>
      </c>
      <c r="AY104" s="47" t="n">
        <v>900</v>
      </c>
      <c r="AZ104" s="44"/>
      <c r="BD104" s="24" t="s">
        <v>77</v>
      </c>
      <c r="BE104" s="51" t="n">
        <v>0.45</v>
      </c>
      <c r="BF104" s="4"/>
      <c r="BG104" s="41" t="s">
        <v>14</v>
      </c>
      <c r="BH104" s="28"/>
      <c r="BI104" s="39" t="n">
        <v>1</v>
      </c>
      <c r="BJ104" s="47" t="n">
        <v>900</v>
      </c>
      <c r="BK104" s="44"/>
      <c r="BO104" s="24" t="s">
        <v>77</v>
      </c>
      <c r="BP104" s="45"/>
      <c r="BQ104" s="4"/>
      <c r="BR104" s="41" t="s">
        <v>14</v>
      </c>
      <c r="BS104" s="28"/>
      <c r="BT104" s="39" t="n">
        <v>1</v>
      </c>
      <c r="BU104" s="47" t="n">
        <v>900</v>
      </c>
      <c r="BV104" s="44"/>
      <c r="BZ104" s="24" t="s">
        <v>77</v>
      </c>
      <c r="CB104" s="44"/>
      <c r="CC104" s="41" t="s">
        <v>14</v>
      </c>
      <c r="CD104" s="28"/>
      <c r="CE104" s="39" t="n">
        <v>1</v>
      </c>
      <c r="CF104" s="47" t="n">
        <v>900</v>
      </c>
      <c r="CG104" s="44"/>
      <c r="CK104" s="24" t="s">
        <v>77</v>
      </c>
      <c r="CL104" s="45"/>
      <c r="CM104" s="4"/>
      <c r="CN104" s="41" t="s">
        <v>14</v>
      </c>
      <c r="CO104" s="28"/>
      <c r="CP104" s="39" t="n">
        <v>1</v>
      </c>
      <c r="CQ104" s="47" t="n">
        <v>900</v>
      </c>
      <c r="CR104" s="44"/>
      <c r="CV104" s="17" t="s">
        <v>57</v>
      </c>
      <c r="CW104" s="18" t="n">
        <f aca="false">IF(X132=0%,0%,(Y135+Y136)/SUM(Y133:Y140))</f>
        <v>0</v>
      </c>
      <c r="CX104" s="17" t="str">
        <f aca="false">AA135</f>
        <v>forno</v>
      </c>
      <c r="CY104" s="19" t="n">
        <f aca="false">AB135</f>
        <v>0</v>
      </c>
      <c r="CZ104" s="17" t="str">
        <f aca="false">AC133</f>
        <v>brandina</v>
      </c>
      <c r="DA104" s="19" t="n">
        <f aca="false">AD133</f>
        <v>0</v>
      </c>
      <c r="DB104" s="17" t="str">
        <f aca="false">AC140</f>
        <v>buste</v>
      </c>
      <c r="DC104" s="20" t="n">
        <f aca="false">AD140</f>
        <v>0</v>
      </c>
      <c r="DD104" s="19" t="str">
        <f aca="false">Z76</f>
        <v>combustione</v>
      </c>
      <c r="DE104" s="19" t="str">
        <f aca="false">AA76</f>
        <v>no</v>
      </c>
    </row>
    <row r="105" customFormat="false" ht="14.4" hidden="false" customHeight="false" outlineLevel="0" collapsed="false">
      <c r="A105" s="24"/>
      <c r="B105" s="42"/>
      <c r="C105" s="43"/>
      <c r="D105" s="41" t="s">
        <v>49</v>
      </c>
      <c r="E105" s="28"/>
      <c r="F105" s="39" t="n">
        <v>1</v>
      </c>
      <c r="G105" s="47" t="n">
        <v>2600</v>
      </c>
      <c r="H105" s="44"/>
      <c r="L105" s="24"/>
      <c r="M105" s="42"/>
      <c r="N105" s="43"/>
      <c r="O105" s="41" t="s">
        <v>49</v>
      </c>
      <c r="P105" s="28"/>
      <c r="Q105" s="39" t="n">
        <v>1</v>
      </c>
      <c r="R105" s="47" t="n">
        <v>2600</v>
      </c>
      <c r="S105" s="44"/>
      <c r="W105" s="24"/>
      <c r="X105" s="42"/>
      <c r="Y105" s="43"/>
      <c r="Z105" s="41" t="s">
        <v>49</v>
      </c>
      <c r="AA105" s="28"/>
      <c r="AB105" s="39" t="n">
        <v>1</v>
      </c>
      <c r="AC105" s="47" t="n">
        <v>2600</v>
      </c>
      <c r="AD105" s="44"/>
      <c r="AH105" s="24"/>
      <c r="AI105" s="42"/>
      <c r="AJ105" s="43"/>
      <c r="AK105" s="41" t="s">
        <v>49</v>
      </c>
      <c r="AL105" s="28"/>
      <c r="AM105" s="39" t="n">
        <v>1</v>
      </c>
      <c r="AN105" s="47" t="n">
        <v>2600</v>
      </c>
      <c r="AO105" s="44"/>
      <c r="AS105" s="24"/>
      <c r="AT105" s="42"/>
      <c r="AU105" s="43"/>
      <c r="AV105" s="41" t="s">
        <v>49</v>
      </c>
      <c r="AW105" s="28"/>
      <c r="AX105" s="39" t="n">
        <v>1</v>
      </c>
      <c r="AY105" s="47" t="n">
        <v>2600</v>
      </c>
      <c r="AZ105" s="44"/>
      <c r="BD105" s="24"/>
      <c r="BE105" s="4"/>
      <c r="BF105" s="43"/>
      <c r="BG105" s="41" t="s">
        <v>49</v>
      </c>
      <c r="BH105" s="28"/>
      <c r="BI105" s="39" t="n">
        <v>1</v>
      </c>
      <c r="BJ105" s="47" t="n">
        <v>2600</v>
      </c>
      <c r="BK105" s="44"/>
      <c r="BO105" s="24"/>
      <c r="BP105" s="42"/>
      <c r="BQ105" s="43"/>
      <c r="BR105" s="41" t="s">
        <v>49</v>
      </c>
      <c r="BS105" s="28"/>
      <c r="BT105" s="39" t="n">
        <v>1</v>
      </c>
      <c r="BU105" s="47" t="n">
        <v>2600</v>
      </c>
      <c r="BV105" s="44"/>
      <c r="BZ105" s="24"/>
      <c r="CB105" s="44"/>
      <c r="CC105" s="41" t="s">
        <v>49</v>
      </c>
      <c r="CD105" s="28"/>
      <c r="CE105" s="39" t="n">
        <v>1</v>
      </c>
      <c r="CF105" s="47" t="n">
        <v>2600</v>
      </c>
      <c r="CG105" s="44"/>
      <c r="CK105" s="24"/>
      <c r="CL105" s="42"/>
      <c r="CM105" s="43"/>
      <c r="CN105" s="41" t="s">
        <v>49</v>
      </c>
      <c r="CO105" s="28"/>
      <c r="CP105" s="39" t="n">
        <v>1</v>
      </c>
      <c r="CQ105" s="47" t="n">
        <v>2600</v>
      </c>
      <c r="CR105" s="44"/>
      <c r="CV105" s="17" t="s">
        <v>60</v>
      </c>
      <c r="CW105" s="18" t="n">
        <f aca="false">IF(X132=0%,0%,Y137/SUM(Y133:Y140))</f>
        <v>0.25</v>
      </c>
      <c r="CX105" s="17" t="str">
        <f aca="false">AA136</f>
        <v>televisore</v>
      </c>
      <c r="CY105" s="19" t="n">
        <f aca="false">AB136</f>
        <v>0</v>
      </c>
      <c r="CZ105" s="17" t="str">
        <f aca="false">AC134</f>
        <v>Scatoloni</v>
      </c>
      <c r="DA105" s="19" t="n">
        <f aca="false">AD134</f>
        <v>0</v>
      </c>
      <c r="DB105" s="19"/>
      <c r="DC105" s="20"/>
      <c r="DD105" s="19" t="str">
        <f aca="false">Z77</f>
        <v>bonifica</v>
      </c>
      <c r="DE105" s="19" t="str">
        <f aca="false">AA77</f>
        <v>no</v>
      </c>
    </row>
    <row r="106" customFormat="false" ht="14.4" hidden="false" customHeight="false" outlineLevel="0" collapsed="false">
      <c r="A106" s="24"/>
      <c r="B106" s="25"/>
      <c r="C106" s="43"/>
      <c r="D106" s="41" t="s">
        <v>13</v>
      </c>
      <c r="E106" s="28"/>
      <c r="F106" s="39" t="n">
        <v>0.2</v>
      </c>
      <c r="G106" s="47" t="n">
        <v>2700</v>
      </c>
      <c r="H106" s="44"/>
      <c r="L106" s="24"/>
      <c r="M106" s="25"/>
      <c r="N106" s="43"/>
      <c r="O106" s="41" t="s">
        <v>13</v>
      </c>
      <c r="P106" s="28"/>
      <c r="Q106" s="39" t="n">
        <v>0.2</v>
      </c>
      <c r="R106" s="47" t="n">
        <v>2700</v>
      </c>
      <c r="S106" s="44"/>
      <c r="W106" s="24"/>
      <c r="X106" s="25"/>
      <c r="Y106" s="43"/>
      <c r="Z106" s="41" t="s">
        <v>13</v>
      </c>
      <c r="AA106" s="28"/>
      <c r="AB106" s="39" t="n">
        <v>0.2</v>
      </c>
      <c r="AC106" s="47" t="n">
        <v>2700</v>
      </c>
      <c r="AD106" s="44"/>
      <c r="AH106" s="24"/>
      <c r="AI106" s="25"/>
      <c r="AJ106" s="43"/>
      <c r="AK106" s="41" t="s">
        <v>13</v>
      </c>
      <c r="AL106" s="28"/>
      <c r="AM106" s="39" t="n">
        <v>0.2</v>
      </c>
      <c r="AN106" s="47" t="n">
        <v>2700</v>
      </c>
      <c r="AO106" s="44"/>
      <c r="AS106" s="24"/>
      <c r="AT106" s="25"/>
      <c r="AU106" s="43"/>
      <c r="AV106" s="41" t="s">
        <v>13</v>
      </c>
      <c r="AW106" s="28"/>
      <c r="AX106" s="39" t="n">
        <v>0.2</v>
      </c>
      <c r="AY106" s="47" t="n">
        <v>2700</v>
      </c>
      <c r="AZ106" s="44"/>
      <c r="BD106" s="24"/>
      <c r="BE106" s="72" t="n">
        <v>0.03</v>
      </c>
      <c r="BF106" s="43"/>
      <c r="BG106" s="41" t="s">
        <v>13</v>
      </c>
      <c r="BH106" s="28"/>
      <c r="BI106" s="39" t="n">
        <v>0.2</v>
      </c>
      <c r="BJ106" s="47" t="n">
        <v>2700</v>
      </c>
      <c r="BK106" s="44"/>
      <c r="BO106" s="24"/>
      <c r="BP106" s="25"/>
      <c r="BQ106" s="43"/>
      <c r="BR106" s="41" t="s">
        <v>13</v>
      </c>
      <c r="BS106" s="28"/>
      <c r="BT106" s="39" t="n">
        <v>0.2</v>
      </c>
      <c r="BU106" s="47" t="n">
        <v>2700</v>
      </c>
      <c r="BV106" s="44"/>
      <c r="BZ106" s="24"/>
      <c r="CA106" s="72" t="n">
        <v>0.53</v>
      </c>
      <c r="CB106" s="4"/>
      <c r="CC106" s="41" t="s">
        <v>13</v>
      </c>
      <c r="CD106" s="28"/>
      <c r="CE106" s="39" t="n">
        <v>0.2</v>
      </c>
      <c r="CF106" s="47" t="n">
        <v>2700</v>
      </c>
      <c r="CG106" s="44"/>
      <c r="CK106" s="24"/>
      <c r="CL106" s="25"/>
      <c r="CM106" s="43"/>
      <c r="CN106" s="41" t="s">
        <v>13</v>
      </c>
      <c r="CO106" s="28"/>
      <c r="CP106" s="39" t="n">
        <v>0.2</v>
      </c>
      <c r="CQ106" s="47" t="n">
        <v>2700</v>
      </c>
      <c r="CR106" s="44"/>
      <c r="CV106" s="17" t="s">
        <v>61</v>
      </c>
      <c r="CW106" s="18" t="n">
        <f aca="false">IF(X132=0%,0%,Y138/SUM(Y133:Y140))</f>
        <v>0</v>
      </c>
      <c r="CX106" s="17" t="str">
        <f aca="false">AA137</f>
        <v>scaldabagno</v>
      </c>
      <c r="CY106" s="19" t="n">
        <f aca="false">AB137</f>
        <v>0</v>
      </c>
      <c r="CZ106" s="17" t="str">
        <f aca="false">AC135</f>
        <v>divano</v>
      </c>
      <c r="DA106" s="19" t="n">
        <f aca="false">AD135</f>
        <v>0</v>
      </c>
      <c r="DB106" s="19"/>
      <c r="DC106" s="20"/>
      <c r="DD106" s="19" t="str">
        <f aca="false">AB77</f>
        <v>substrato</v>
      </c>
      <c r="DE106" s="19" t="str">
        <f aca="false">AC77</f>
        <v>stradal</v>
      </c>
    </row>
    <row r="107" customFormat="false" ht="14.4" hidden="false" customHeight="true" outlineLevel="0" collapsed="false">
      <c r="A107" s="24"/>
      <c r="B107" s="25"/>
      <c r="C107" s="43"/>
      <c r="D107" s="41" t="s">
        <v>12</v>
      </c>
      <c r="E107" s="28"/>
      <c r="F107" s="39" t="n">
        <v>0.8</v>
      </c>
      <c r="G107" s="47" t="n">
        <v>7500</v>
      </c>
      <c r="H107" s="44"/>
      <c r="L107" s="24"/>
      <c r="M107" s="25"/>
      <c r="N107" s="43"/>
      <c r="O107" s="41" t="s">
        <v>12</v>
      </c>
      <c r="P107" s="28"/>
      <c r="Q107" s="39" t="n">
        <v>0.8</v>
      </c>
      <c r="R107" s="47" t="n">
        <v>7500</v>
      </c>
      <c r="S107" s="44"/>
      <c r="W107" s="24"/>
      <c r="X107" s="25"/>
      <c r="Y107" s="43"/>
      <c r="Z107" s="41" t="s">
        <v>12</v>
      </c>
      <c r="AA107" s="28"/>
      <c r="AB107" s="39" t="n">
        <v>0.8</v>
      </c>
      <c r="AC107" s="47" t="n">
        <v>7500</v>
      </c>
      <c r="AD107" s="44"/>
      <c r="AH107" s="24"/>
      <c r="AI107" s="25"/>
      <c r="AJ107" s="43"/>
      <c r="AK107" s="41" t="s">
        <v>12</v>
      </c>
      <c r="AL107" s="28"/>
      <c r="AM107" s="39" t="n">
        <v>0.8</v>
      </c>
      <c r="AN107" s="47" t="n">
        <v>7500</v>
      </c>
      <c r="AO107" s="44"/>
      <c r="AS107" s="24"/>
      <c r="AT107" s="25"/>
      <c r="AU107" s="43"/>
      <c r="AV107" s="41" t="s">
        <v>12</v>
      </c>
      <c r="AW107" s="28"/>
      <c r="AX107" s="39" t="n">
        <v>0.8</v>
      </c>
      <c r="AY107" s="47" t="n">
        <v>7500</v>
      </c>
      <c r="AZ107" s="44"/>
      <c r="BD107" s="24"/>
      <c r="BE107" s="72"/>
      <c r="BF107" s="43"/>
      <c r="BG107" s="41" t="s">
        <v>12</v>
      </c>
      <c r="BH107" s="28"/>
      <c r="BI107" s="39" t="n">
        <v>0.8</v>
      </c>
      <c r="BJ107" s="47" t="n">
        <v>7500</v>
      </c>
      <c r="BK107" s="44"/>
      <c r="BO107" s="24"/>
      <c r="BP107" s="25"/>
      <c r="BQ107" s="43"/>
      <c r="BR107" s="41" t="s">
        <v>12</v>
      </c>
      <c r="BS107" s="28"/>
      <c r="BT107" s="39" t="n">
        <v>0.8</v>
      </c>
      <c r="BU107" s="47" t="n">
        <v>7500</v>
      </c>
      <c r="BV107" s="44"/>
      <c r="BZ107" s="24"/>
      <c r="CA107" s="72"/>
      <c r="CB107" s="4"/>
      <c r="CC107" s="41" t="s">
        <v>12</v>
      </c>
      <c r="CD107" s="28"/>
      <c r="CE107" s="39" t="n">
        <v>0.8</v>
      </c>
      <c r="CF107" s="47" t="n">
        <v>7500</v>
      </c>
      <c r="CG107" s="44"/>
      <c r="CK107" s="24"/>
      <c r="CL107" s="25"/>
      <c r="CM107" s="43"/>
      <c r="CN107" s="41" t="s">
        <v>12</v>
      </c>
      <c r="CO107" s="28"/>
      <c r="CP107" s="39" t="n">
        <v>0.8</v>
      </c>
      <c r="CQ107" s="47" t="n">
        <v>7500</v>
      </c>
      <c r="CR107" s="44"/>
      <c r="CV107" s="17" t="s">
        <v>62</v>
      </c>
      <c r="CW107" s="18" t="n">
        <f aca="false">IF(X132=0%,0%,Y139/SUM(Y133:Y140))</f>
        <v>0.75</v>
      </c>
      <c r="CX107" s="17" t="str">
        <f aca="false">AA138</f>
        <v>mobile</v>
      </c>
      <c r="CY107" s="19" t="n">
        <f aca="false">AB138</f>
        <v>1</v>
      </c>
      <c r="CZ107" s="17" t="str">
        <f aca="false">AC136</f>
        <v>sanitari</v>
      </c>
      <c r="DA107" s="19" t="n">
        <f aca="false">AD136</f>
        <v>0</v>
      </c>
      <c r="DB107" s="19"/>
      <c r="DC107" s="20"/>
      <c r="DD107" s="19" t="s">
        <v>63</v>
      </c>
      <c r="DE107" s="19" t="n">
        <f aca="false">X77</f>
        <v>0.75</v>
      </c>
    </row>
    <row r="108" customFormat="false" ht="15" hidden="false" customHeight="false" outlineLevel="0" collapsed="false">
      <c r="A108" s="24"/>
      <c r="B108" s="42"/>
      <c r="C108" s="43"/>
      <c r="D108" s="41" t="s">
        <v>61</v>
      </c>
      <c r="E108" s="28"/>
      <c r="F108" s="39" t="n">
        <v>1</v>
      </c>
      <c r="G108" s="47" t="n">
        <v>1000</v>
      </c>
      <c r="H108" s="44"/>
      <c r="L108" s="24"/>
      <c r="M108" s="42"/>
      <c r="N108" s="43"/>
      <c r="O108" s="41" t="s">
        <v>61</v>
      </c>
      <c r="P108" s="28"/>
      <c r="Q108" s="39" t="n">
        <v>1</v>
      </c>
      <c r="R108" s="47" t="n">
        <v>1000</v>
      </c>
      <c r="S108" s="44"/>
      <c r="W108" s="24"/>
      <c r="X108" s="42"/>
      <c r="Y108" s="43"/>
      <c r="Z108" s="41" t="s">
        <v>61</v>
      </c>
      <c r="AA108" s="28"/>
      <c r="AB108" s="39" t="n">
        <v>1</v>
      </c>
      <c r="AC108" s="47" t="n">
        <v>1000</v>
      </c>
      <c r="AD108" s="44"/>
      <c r="AH108" s="24"/>
      <c r="AI108" s="42"/>
      <c r="AJ108" s="43"/>
      <c r="AK108" s="41" t="s">
        <v>61</v>
      </c>
      <c r="AL108" s="28"/>
      <c r="AM108" s="39" t="n">
        <v>1</v>
      </c>
      <c r="AN108" s="47" t="n">
        <v>1000</v>
      </c>
      <c r="AO108" s="44"/>
      <c r="AS108" s="24"/>
      <c r="AT108" s="42"/>
      <c r="AU108" s="43"/>
      <c r="AV108" s="41" t="s">
        <v>61</v>
      </c>
      <c r="AW108" s="28"/>
      <c r="AX108" s="39" t="n">
        <v>1</v>
      </c>
      <c r="AY108" s="47" t="n">
        <v>1000</v>
      </c>
      <c r="AZ108" s="44"/>
      <c r="BD108" s="24"/>
      <c r="BE108" s="42"/>
      <c r="BF108" s="43"/>
      <c r="BG108" s="41" t="s">
        <v>61</v>
      </c>
      <c r="BH108" s="28"/>
      <c r="BI108" s="39" t="n">
        <v>1</v>
      </c>
      <c r="BJ108" s="47" t="n">
        <v>1000</v>
      </c>
      <c r="BK108" s="44"/>
      <c r="BO108" s="24"/>
      <c r="BP108" s="42"/>
      <c r="BQ108" s="43"/>
      <c r="BR108" s="41" t="s">
        <v>61</v>
      </c>
      <c r="BS108" s="28"/>
      <c r="BT108" s="39" t="n">
        <v>1</v>
      </c>
      <c r="BU108" s="47" t="n">
        <v>1000</v>
      </c>
      <c r="BV108" s="44"/>
      <c r="BZ108" s="24"/>
      <c r="CA108" s="4"/>
      <c r="CB108" s="4"/>
      <c r="CC108" s="41" t="s">
        <v>61</v>
      </c>
      <c r="CD108" s="28"/>
      <c r="CE108" s="39" t="n">
        <v>1</v>
      </c>
      <c r="CF108" s="47" t="n">
        <v>1000</v>
      </c>
      <c r="CG108" s="44"/>
      <c r="CK108" s="24"/>
      <c r="CL108" s="42"/>
      <c r="CM108" s="43"/>
      <c r="CN108" s="41" t="s">
        <v>61</v>
      </c>
      <c r="CO108" s="28"/>
      <c r="CP108" s="39" t="n">
        <v>1</v>
      </c>
      <c r="CQ108" s="47" t="n">
        <v>1000</v>
      </c>
      <c r="CR108" s="44"/>
      <c r="CV108" s="33" t="s">
        <v>65</v>
      </c>
      <c r="CW108" s="34" t="n">
        <f aca="false">IF(X132=0%,0%,Y140/SUM(Y133:Y140))</f>
        <v>0</v>
      </c>
      <c r="CX108" s="33" t="str">
        <f aca="false">AA139</f>
        <v>secchio</v>
      </c>
      <c r="CY108" s="35" t="n">
        <f aca="false">AB139</f>
        <v>0</v>
      </c>
      <c r="CZ108" s="33" t="str">
        <f aca="false">AC137</f>
        <v>tubi</v>
      </c>
      <c r="DA108" s="35" t="n">
        <f aca="false">AD137</f>
        <v>0</v>
      </c>
      <c r="DB108" s="35"/>
      <c r="DC108" s="36"/>
      <c r="DD108" s="35" t="s">
        <v>56</v>
      </c>
      <c r="DE108" s="35" t="n">
        <f aca="false">AD75</f>
        <v>40</v>
      </c>
      <c r="DF108" s="37" t="n">
        <f aca="false">SUM(CW102:CW108)</f>
        <v>1</v>
      </c>
    </row>
    <row r="109" customFormat="false" ht="15" hidden="false" customHeight="false" outlineLevel="0" collapsed="false">
      <c r="A109" s="24"/>
      <c r="B109" s="42"/>
      <c r="C109" s="43"/>
      <c r="D109" s="41" t="s">
        <v>78</v>
      </c>
      <c r="E109" s="28"/>
      <c r="F109" s="39" t="n">
        <v>1</v>
      </c>
      <c r="G109" s="47" t="n">
        <v>800</v>
      </c>
      <c r="H109" s="44"/>
      <c r="L109" s="24"/>
      <c r="M109" s="42"/>
      <c r="N109" s="43"/>
      <c r="O109" s="41" t="s">
        <v>78</v>
      </c>
      <c r="P109" s="28"/>
      <c r="Q109" s="39" t="n">
        <v>1</v>
      </c>
      <c r="R109" s="47" t="n">
        <v>800</v>
      </c>
      <c r="S109" s="44"/>
      <c r="W109" s="24"/>
      <c r="X109" s="42"/>
      <c r="Y109" s="43"/>
      <c r="Z109" s="41" t="s">
        <v>78</v>
      </c>
      <c r="AA109" s="28"/>
      <c r="AB109" s="39" t="n">
        <v>1</v>
      </c>
      <c r="AC109" s="47" t="n">
        <v>800</v>
      </c>
      <c r="AD109" s="44"/>
      <c r="AH109" s="24"/>
      <c r="AI109" s="42"/>
      <c r="AJ109" s="43"/>
      <c r="AK109" s="41" t="s">
        <v>78</v>
      </c>
      <c r="AL109" s="28"/>
      <c r="AM109" s="39" t="n">
        <v>1</v>
      </c>
      <c r="AN109" s="47" t="n">
        <v>800</v>
      </c>
      <c r="AO109" s="44"/>
      <c r="AS109" s="24"/>
      <c r="AT109" s="42"/>
      <c r="AU109" s="43"/>
      <c r="AV109" s="41" t="s">
        <v>78</v>
      </c>
      <c r="AW109" s="28"/>
      <c r="AX109" s="39" t="n">
        <v>1</v>
      </c>
      <c r="AY109" s="47" t="n">
        <v>800</v>
      </c>
      <c r="AZ109" s="44"/>
      <c r="BD109" s="24"/>
      <c r="BE109" s="42"/>
      <c r="BF109" s="43"/>
      <c r="BG109" s="41" t="s">
        <v>78</v>
      </c>
      <c r="BH109" s="28"/>
      <c r="BI109" s="39" t="n">
        <v>1</v>
      </c>
      <c r="BJ109" s="47" t="n">
        <v>800</v>
      </c>
      <c r="BK109" s="44"/>
      <c r="BO109" s="24"/>
      <c r="BP109" s="42"/>
      <c r="BQ109" s="43"/>
      <c r="BR109" s="41" t="s">
        <v>78</v>
      </c>
      <c r="BS109" s="28"/>
      <c r="BT109" s="39" t="n">
        <v>1</v>
      </c>
      <c r="BU109" s="47" t="n">
        <v>800</v>
      </c>
      <c r="BV109" s="44"/>
      <c r="BZ109" s="24"/>
      <c r="CA109" s="4"/>
      <c r="CB109" s="4"/>
      <c r="CC109" s="41" t="s">
        <v>78</v>
      </c>
      <c r="CD109" s="28"/>
      <c r="CE109" s="39" t="n">
        <v>1</v>
      </c>
      <c r="CF109" s="47" t="n">
        <v>800</v>
      </c>
      <c r="CG109" s="44"/>
      <c r="CK109" s="24"/>
      <c r="CL109" s="42"/>
      <c r="CM109" s="43"/>
      <c r="CN109" s="41" t="s">
        <v>78</v>
      </c>
      <c r="CO109" s="28"/>
      <c r="CP109" s="39" t="n">
        <v>1</v>
      </c>
      <c r="CQ109" s="47" t="n">
        <v>800</v>
      </c>
      <c r="CR109" s="44"/>
      <c r="CV109" s="10" t="str">
        <f aca="false">AH74</f>
        <v>SITO O13_b</v>
      </c>
      <c r="CW109" s="10"/>
      <c r="CX109" s="10"/>
      <c r="CY109" s="10"/>
      <c r="CZ109" s="10"/>
      <c r="DA109" s="10"/>
      <c r="DB109" s="10"/>
      <c r="DC109" s="10"/>
      <c r="DD109" s="10"/>
      <c r="DE109" s="10"/>
    </row>
    <row r="110" customFormat="false" ht="14.4" hidden="false" customHeight="false" outlineLevel="0" collapsed="false">
      <c r="A110" s="24"/>
      <c r="B110" s="42"/>
      <c r="C110" s="43"/>
      <c r="D110" s="41" t="s">
        <v>79</v>
      </c>
      <c r="E110" s="28"/>
      <c r="F110" s="39" t="n">
        <v>1</v>
      </c>
      <c r="G110" s="47" t="n">
        <v>170</v>
      </c>
      <c r="H110" s="44"/>
      <c r="L110" s="24"/>
      <c r="M110" s="42"/>
      <c r="N110" s="43"/>
      <c r="O110" s="41" t="s">
        <v>79</v>
      </c>
      <c r="P110" s="28"/>
      <c r="Q110" s="39" t="n">
        <v>1</v>
      </c>
      <c r="R110" s="47" t="n">
        <v>170</v>
      </c>
      <c r="S110" s="44"/>
      <c r="W110" s="24"/>
      <c r="X110" s="42"/>
      <c r="Y110" s="43"/>
      <c r="Z110" s="41" t="s">
        <v>79</v>
      </c>
      <c r="AA110" s="28"/>
      <c r="AB110" s="39" t="n">
        <v>1</v>
      </c>
      <c r="AC110" s="47" t="n">
        <v>170</v>
      </c>
      <c r="AD110" s="44"/>
      <c r="AH110" s="24"/>
      <c r="AI110" s="42"/>
      <c r="AJ110" s="43"/>
      <c r="AK110" s="41" t="s">
        <v>79</v>
      </c>
      <c r="AL110" s="28"/>
      <c r="AM110" s="39" t="n">
        <v>1</v>
      </c>
      <c r="AN110" s="47" t="n">
        <v>170</v>
      </c>
      <c r="AO110" s="44"/>
      <c r="AS110" s="24"/>
      <c r="AT110" s="42"/>
      <c r="AU110" s="43"/>
      <c r="AV110" s="41" t="s">
        <v>79</v>
      </c>
      <c r="AW110" s="28"/>
      <c r="AX110" s="39" t="n">
        <v>1</v>
      </c>
      <c r="AY110" s="47" t="n">
        <v>170</v>
      </c>
      <c r="AZ110" s="44"/>
      <c r="BD110" s="24"/>
      <c r="BE110" s="42"/>
      <c r="BF110" s="43"/>
      <c r="BG110" s="41" t="s">
        <v>79</v>
      </c>
      <c r="BH110" s="28"/>
      <c r="BI110" s="39" t="n">
        <v>1</v>
      </c>
      <c r="BJ110" s="47" t="n">
        <v>170</v>
      </c>
      <c r="BK110" s="44"/>
      <c r="BO110" s="24"/>
      <c r="BP110" s="42"/>
      <c r="BQ110" s="43"/>
      <c r="BR110" s="41" t="s">
        <v>79</v>
      </c>
      <c r="BS110" s="28"/>
      <c r="BT110" s="39" t="n">
        <v>1</v>
      </c>
      <c r="BU110" s="47" t="n">
        <v>170</v>
      </c>
      <c r="BV110" s="44"/>
      <c r="BZ110" s="24"/>
      <c r="CA110" s="51" t="n">
        <v>0.02</v>
      </c>
      <c r="CB110" s="4"/>
      <c r="CC110" s="41" t="s">
        <v>79</v>
      </c>
      <c r="CD110" s="28"/>
      <c r="CE110" s="39" t="n">
        <v>1</v>
      </c>
      <c r="CF110" s="47" t="n">
        <v>170</v>
      </c>
      <c r="CG110" s="44"/>
      <c r="CK110" s="24"/>
      <c r="CL110" s="42"/>
      <c r="CM110" s="43"/>
      <c r="CN110" s="41" t="s">
        <v>79</v>
      </c>
      <c r="CO110" s="28"/>
      <c r="CP110" s="39" t="n">
        <v>1</v>
      </c>
      <c r="CQ110" s="47" t="n">
        <v>170</v>
      </c>
      <c r="CR110" s="44"/>
      <c r="CV110" s="11" t="s">
        <v>31</v>
      </c>
      <c r="CW110" s="11"/>
      <c r="CX110" s="11" t="s">
        <v>32</v>
      </c>
      <c r="CY110" s="11"/>
      <c r="CZ110" s="11"/>
      <c r="DA110" s="11"/>
      <c r="DB110" s="11"/>
      <c r="DC110" s="11"/>
      <c r="DD110" s="11" t="s">
        <v>33</v>
      </c>
      <c r="DE110" s="11"/>
    </row>
    <row r="111" customFormat="false" ht="14.4" hidden="false" customHeight="false" outlineLevel="0" collapsed="false">
      <c r="A111" s="24"/>
      <c r="B111" s="42"/>
      <c r="C111" s="43"/>
      <c r="D111" s="41" t="s">
        <v>80</v>
      </c>
      <c r="E111" s="28"/>
      <c r="F111" s="39" t="n">
        <v>1</v>
      </c>
      <c r="G111" s="47" t="n">
        <v>550</v>
      </c>
      <c r="H111" s="44"/>
      <c r="L111" s="24"/>
      <c r="M111" s="42"/>
      <c r="N111" s="43"/>
      <c r="O111" s="41" t="s">
        <v>80</v>
      </c>
      <c r="P111" s="28"/>
      <c r="Q111" s="39" t="n">
        <v>1</v>
      </c>
      <c r="R111" s="47" t="n">
        <v>550</v>
      </c>
      <c r="S111" s="44"/>
      <c r="W111" s="24"/>
      <c r="X111" s="42"/>
      <c r="Y111" s="43"/>
      <c r="Z111" s="41" t="s">
        <v>80</v>
      </c>
      <c r="AA111" s="28"/>
      <c r="AB111" s="39" t="n">
        <v>1</v>
      </c>
      <c r="AC111" s="47" t="n">
        <v>550</v>
      </c>
      <c r="AD111" s="44"/>
      <c r="AH111" s="24"/>
      <c r="AI111" s="42"/>
      <c r="AJ111" s="43"/>
      <c r="AK111" s="41" t="s">
        <v>80</v>
      </c>
      <c r="AL111" s="28"/>
      <c r="AM111" s="39" t="n">
        <v>1</v>
      </c>
      <c r="AN111" s="47" t="n">
        <v>550</v>
      </c>
      <c r="AO111" s="44"/>
      <c r="AS111" s="24"/>
      <c r="AT111" s="42"/>
      <c r="AU111" s="43"/>
      <c r="AV111" s="41" t="s">
        <v>80</v>
      </c>
      <c r="AW111" s="28"/>
      <c r="AX111" s="39" t="n">
        <v>1</v>
      </c>
      <c r="AY111" s="47" t="n">
        <v>550</v>
      </c>
      <c r="AZ111" s="44"/>
      <c r="BD111" s="24"/>
      <c r="BE111" s="42"/>
      <c r="BF111" s="43"/>
      <c r="BG111" s="41" t="s">
        <v>80</v>
      </c>
      <c r="BH111" s="28"/>
      <c r="BI111" s="39" t="n">
        <v>1</v>
      </c>
      <c r="BJ111" s="47" t="n">
        <v>550</v>
      </c>
      <c r="BK111" s="44"/>
      <c r="BO111" s="24"/>
      <c r="BP111" s="42"/>
      <c r="BQ111" s="43"/>
      <c r="BR111" s="41" t="s">
        <v>80</v>
      </c>
      <c r="BS111" s="28"/>
      <c r="BT111" s="39" t="n">
        <v>1</v>
      </c>
      <c r="BU111" s="47" t="n">
        <v>550</v>
      </c>
      <c r="BV111" s="44"/>
      <c r="BZ111" s="24"/>
      <c r="CA111" s="42"/>
      <c r="CB111" s="43"/>
      <c r="CC111" s="41" t="s">
        <v>80</v>
      </c>
      <c r="CD111" s="28"/>
      <c r="CE111" s="39" t="n">
        <v>1</v>
      </c>
      <c r="CF111" s="47" t="n">
        <v>550</v>
      </c>
      <c r="CG111" s="44"/>
      <c r="CK111" s="24"/>
      <c r="CL111" s="42"/>
      <c r="CM111" s="43"/>
      <c r="CN111" s="41" t="s">
        <v>80</v>
      </c>
      <c r="CO111" s="28"/>
      <c r="CP111" s="39" t="n">
        <v>1</v>
      </c>
      <c r="CQ111" s="47" t="n">
        <v>550</v>
      </c>
      <c r="CR111" s="44"/>
      <c r="CV111" s="12" t="s">
        <v>14</v>
      </c>
      <c r="CW111" s="13" t="n">
        <f aca="false">IF(AI132=0%,0%,AJ133/SUM(AJ133:AJ140))</f>
        <v>0</v>
      </c>
      <c r="CX111" s="12" t="str">
        <f aca="false">AL133</f>
        <v>lavatrice</v>
      </c>
      <c r="CY111" s="14" t="n">
        <f aca="false">AM133</f>
        <v>0</v>
      </c>
      <c r="CZ111" s="12" t="str">
        <f aca="false">AL140</f>
        <v>sedie</v>
      </c>
      <c r="DA111" s="14" t="n">
        <f aca="false">AM140</f>
        <v>0</v>
      </c>
      <c r="DB111" s="12" t="str">
        <f aca="false">AN138</f>
        <v>guaina</v>
      </c>
      <c r="DC111" s="14" t="n">
        <f aca="false">AO138</f>
        <v>0</v>
      </c>
      <c r="DD111" s="14" t="s">
        <v>41</v>
      </c>
      <c r="DE111" s="38" t="n">
        <f aca="false">AJ76</f>
        <v>0</v>
      </c>
    </row>
    <row r="112" customFormat="false" ht="14.4" hidden="false" customHeight="true" outlineLevel="0" collapsed="false">
      <c r="A112" s="24" t="s">
        <v>81</v>
      </c>
      <c r="B112" s="25"/>
      <c r="C112" s="26"/>
      <c r="D112" s="28" t="s">
        <v>14</v>
      </c>
      <c r="E112" s="28"/>
      <c r="F112" s="52" t="n">
        <f aca="false">INFO!$B$17/SUM(INFO!$B$17:$B$21)</f>
        <v>0.101580928968505</v>
      </c>
      <c r="G112" s="47" t="n">
        <v>900</v>
      </c>
      <c r="H112" s="44"/>
      <c r="L112" s="24" t="s">
        <v>81</v>
      </c>
      <c r="M112" s="25"/>
      <c r="N112" s="26"/>
      <c r="O112" s="28" t="s">
        <v>14</v>
      </c>
      <c r="P112" s="28"/>
      <c r="Q112" s="52" t="n">
        <f aca="false">INFO!$B$17/SUM(INFO!$B$17:$B$21)</f>
        <v>0.101580928968505</v>
      </c>
      <c r="R112" s="47" t="n">
        <v>900</v>
      </c>
      <c r="S112" s="44"/>
      <c r="W112" s="24" t="s">
        <v>81</v>
      </c>
      <c r="X112" s="25"/>
      <c r="Y112" s="26"/>
      <c r="Z112" s="28" t="s">
        <v>14</v>
      </c>
      <c r="AA112" s="28"/>
      <c r="AB112" s="52" t="n">
        <f aca="false">INFO!$B$17/SUM(INFO!$B$17:$B$21)</f>
        <v>0.101580928968505</v>
      </c>
      <c r="AC112" s="47" t="n">
        <v>900</v>
      </c>
      <c r="AD112" s="44"/>
      <c r="AH112" s="24" t="s">
        <v>81</v>
      </c>
      <c r="AI112" s="25"/>
      <c r="AJ112" s="26"/>
      <c r="AK112" s="28" t="s">
        <v>14</v>
      </c>
      <c r="AL112" s="28"/>
      <c r="AM112" s="52" t="n">
        <f aca="false">INFO!$B$17/SUM(INFO!$B$17:$B$21)</f>
        <v>0.101580928968505</v>
      </c>
      <c r="AN112" s="47" t="n">
        <v>900</v>
      </c>
      <c r="AO112" s="44"/>
      <c r="AS112" s="24" t="s">
        <v>81</v>
      </c>
      <c r="AT112" s="25"/>
      <c r="AU112" s="26"/>
      <c r="AV112" s="28" t="s">
        <v>14</v>
      </c>
      <c r="AW112" s="28"/>
      <c r="AX112" s="52" t="n">
        <f aca="false">INFO!$B$17/SUM(INFO!$B$17:$B$21)</f>
        <v>0.101580928968505</v>
      </c>
      <c r="AY112" s="47" t="n">
        <v>900</v>
      </c>
      <c r="AZ112" s="44"/>
      <c r="BD112" s="24" t="s">
        <v>81</v>
      </c>
      <c r="BE112" s="25" t="n">
        <v>0.07</v>
      </c>
      <c r="BF112" s="26"/>
      <c r="BG112" s="28" t="s">
        <v>14</v>
      </c>
      <c r="BH112" s="28"/>
      <c r="BI112" s="52" t="n">
        <f aca="false">INFO!$B$17/SUM(INFO!$B$17:$B$21)</f>
        <v>0.101580928968505</v>
      </c>
      <c r="BJ112" s="47" t="n">
        <v>900</v>
      </c>
      <c r="BK112" s="44"/>
      <c r="BO112" s="24" t="s">
        <v>81</v>
      </c>
      <c r="BP112" s="25"/>
      <c r="BQ112" s="26"/>
      <c r="BR112" s="28" t="s">
        <v>14</v>
      </c>
      <c r="BS112" s="28"/>
      <c r="BT112" s="52" t="n">
        <f aca="false">INFO!$B$17/SUM(INFO!$B$17:$B$21)</f>
        <v>0.101580928968505</v>
      </c>
      <c r="BU112" s="47" t="n">
        <v>900</v>
      </c>
      <c r="BV112" s="44"/>
      <c r="BZ112" s="24" t="s">
        <v>81</v>
      </c>
      <c r="CA112" s="25"/>
      <c r="CB112" s="26"/>
      <c r="CC112" s="28" t="s">
        <v>14</v>
      </c>
      <c r="CD112" s="28"/>
      <c r="CE112" s="52" t="n">
        <f aca="false">INFO!$B$17/SUM(INFO!$B$17:$B$21)</f>
        <v>0.101580928968505</v>
      </c>
      <c r="CF112" s="47" t="n">
        <v>900</v>
      </c>
      <c r="CG112" s="44"/>
      <c r="CK112" s="24" t="s">
        <v>81</v>
      </c>
      <c r="CL112" s="25"/>
      <c r="CM112" s="26"/>
      <c r="CN112" s="28" t="s">
        <v>14</v>
      </c>
      <c r="CO112" s="28"/>
      <c r="CP112" s="52" t="n">
        <f aca="false">INFO!$B$17/SUM(INFO!$B$17:$B$21)</f>
        <v>0.101580928968505</v>
      </c>
      <c r="CQ112" s="47" t="n">
        <v>900</v>
      </c>
      <c r="CR112" s="44"/>
      <c r="CV112" s="17" t="s">
        <v>49</v>
      </c>
      <c r="CW112" s="18" t="n">
        <f aca="false">IF(AI132=0%,0%,AJ134/SUM(AJ133:AJ140))</f>
        <v>0</v>
      </c>
      <c r="CX112" s="17" t="str">
        <f aca="false">AL134</f>
        <v>frigorifero</v>
      </c>
      <c r="CY112" s="19" t="n">
        <f aca="false">AM134</f>
        <v>0</v>
      </c>
      <c r="CZ112" s="17" t="str">
        <f aca="false">AL141</f>
        <v>materasso</v>
      </c>
      <c r="DA112" s="19" t="n">
        <f aca="false">AM141</f>
        <v>0</v>
      </c>
      <c r="DB112" s="17" t="str">
        <f aca="false">AN139</f>
        <v>lamiere</v>
      </c>
      <c r="DC112" s="19" t="n">
        <f aca="false">AO139</f>
        <v>0</v>
      </c>
      <c r="DD112" s="19" t="str">
        <f aca="false">AK75</f>
        <v>altezza cumulo</v>
      </c>
      <c r="DE112" s="19" t="n">
        <f aca="false">AL75</f>
        <v>15</v>
      </c>
    </row>
    <row r="113" customFormat="false" ht="14.4" hidden="false" customHeight="false" outlineLevel="0" collapsed="false">
      <c r="A113" s="24"/>
      <c r="B113" s="25"/>
      <c r="C113" s="26"/>
      <c r="D113" s="28" t="s">
        <v>49</v>
      </c>
      <c r="E113" s="28"/>
      <c r="F113" s="52" t="n">
        <f aca="false">INFO!$B$18/SUM(INFO!$B$17:$B$21)</f>
        <v>0.314328729462591</v>
      </c>
      <c r="G113" s="47" t="n">
        <v>2600</v>
      </c>
      <c r="H113" s="44"/>
      <c r="L113" s="24"/>
      <c r="M113" s="25"/>
      <c r="N113" s="26"/>
      <c r="O113" s="28" t="s">
        <v>49</v>
      </c>
      <c r="P113" s="28"/>
      <c r="Q113" s="52" t="n">
        <f aca="false">INFO!$B$18/SUM(INFO!$B$17:$B$21)</f>
        <v>0.314328729462591</v>
      </c>
      <c r="R113" s="47" t="n">
        <v>2600</v>
      </c>
      <c r="S113" s="44"/>
      <c r="W113" s="24"/>
      <c r="X113" s="25"/>
      <c r="Y113" s="26"/>
      <c r="Z113" s="28" t="s">
        <v>49</v>
      </c>
      <c r="AA113" s="28"/>
      <c r="AB113" s="52" t="n">
        <f aca="false">INFO!$B$18/SUM(INFO!$B$17:$B$21)</f>
        <v>0.314328729462591</v>
      </c>
      <c r="AC113" s="47" t="n">
        <v>2600</v>
      </c>
      <c r="AD113" s="44"/>
      <c r="AH113" s="24"/>
      <c r="AI113" s="25"/>
      <c r="AJ113" s="26"/>
      <c r="AK113" s="28" t="s">
        <v>49</v>
      </c>
      <c r="AL113" s="28"/>
      <c r="AM113" s="52" t="n">
        <f aca="false">INFO!$B$18/SUM(INFO!$B$17:$B$21)</f>
        <v>0.314328729462591</v>
      </c>
      <c r="AN113" s="47" t="n">
        <v>2600</v>
      </c>
      <c r="AO113" s="44"/>
      <c r="AS113" s="24"/>
      <c r="AT113" s="25"/>
      <c r="AU113" s="26"/>
      <c r="AV113" s="28" t="s">
        <v>49</v>
      </c>
      <c r="AW113" s="28"/>
      <c r="AX113" s="52" t="n">
        <f aca="false">INFO!$B$18/SUM(INFO!$B$17:$B$21)</f>
        <v>0.314328729462591</v>
      </c>
      <c r="AY113" s="47" t="n">
        <v>2600</v>
      </c>
      <c r="AZ113" s="44"/>
      <c r="BD113" s="24"/>
      <c r="BE113" s="25"/>
      <c r="BF113" s="26"/>
      <c r="BG113" s="28" t="s">
        <v>49</v>
      </c>
      <c r="BH113" s="28"/>
      <c r="BI113" s="52" t="n">
        <f aca="false">INFO!$B$18/SUM(INFO!$B$17:$B$21)</f>
        <v>0.314328729462591</v>
      </c>
      <c r="BJ113" s="47" t="n">
        <v>2600</v>
      </c>
      <c r="BK113" s="44"/>
      <c r="BO113" s="24"/>
      <c r="BP113" s="25"/>
      <c r="BQ113" s="26"/>
      <c r="BR113" s="28" t="s">
        <v>49</v>
      </c>
      <c r="BS113" s="28"/>
      <c r="BT113" s="52" t="n">
        <f aca="false">INFO!$B$18/SUM(INFO!$B$17:$B$21)</f>
        <v>0.314328729462591</v>
      </c>
      <c r="BU113" s="47" t="n">
        <v>2600</v>
      </c>
      <c r="BV113" s="44"/>
      <c r="BZ113" s="24"/>
      <c r="CA113" s="25"/>
      <c r="CB113" s="26"/>
      <c r="CC113" s="28" t="s">
        <v>49</v>
      </c>
      <c r="CD113" s="28"/>
      <c r="CE113" s="52" t="n">
        <f aca="false">INFO!$B$18/SUM(INFO!$B$17:$B$21)</f>
        <v>0.314328729462591</v>
      </c>
      <c r="CF113" s="47" t="n">
        <v>2600</v>
      </c>
      <c r="CG113" s="44"/>
      <c r="CK113" s="24"/>
      <c r="CL113" s="25"/>
      <c r="CM113" s="26"/>
      <c r="CN113" s="28" t="s">
        <v>49</v>
      </c>
      <c r="CO113" s="28"/>
      <c r="CP113" s="52" t="n">
        <f aca="false">INFO!$B$18/SUM(INFO!$B$17:$B$21)</f>
        <v>0.314328729462591</v>
      </c>
      <c r="CQ113" s="47" t="n">
        <v>2600</v>
      </c>
      <c r="CR113" s="44"/>
      <c r="CV113" s="17" t="s">
        <v>57</v>
      </c>
      <c r="CW113" s="18" t="n">
        <f aca="false">IF(AI132=0%,0%,(AJ135+AJ136)/SUM(AJ133:AJ140))</f>
        <v>0</v>
      </c>
      <c r="CX113" s="17" t="str">
        <f aca="false">AL135</f>
        <v>forno</v>
      </c>
      <c r="CY113" s="19" t="n">
        <f aca="false">AM135</f>
        <v>0</v>
      </c>
      <c r="CZ113" s="17" t="str">
        <f aca="false">AN133</f>
        <v>brandina</v>
      </c>
      <c r="DA113" s="19" t="n">
        <f aca="false">AO133</f>
        <v>0</v>
      </c>
      <c r="DB113" s="17" t="str">
        <f aca="false">AN140</f>
        <v>buste</v>
      </c>
      <c r="DC113" s="19" t="n">
        <f aca="false">AO140</f>
        <v>0</v>
      </c>
      <c r="DD113" s="19" t="str">
        <f aca="false">AK76</f>
        <v>combustione</v>
      </c>
      <c r="DE113" s="19" t="str">
        <f aca="false">AL76</f>
        <v>no</v>
      </c>
    </row>
    <row r="114" customFormat="false" ht="14.4" hidden="false" customHeight="false" outlineLevel="0" collapsed="false">
      <c r="A114" s="24"/>
      <c r="B114" s="25"/>
      <c r="C114" s="26"/>
      <c r="D114" s="28" t="s">
        <v>13</v>
      </c>
      <c r="E114" s="28"/>
      <c r="F114" s="52" t="n">
        <f aca="false">INFO!$B$19/SUM(INFO!$B$17:$B$21)*0.2</f>
        <v>0.00439973913823492</v>
      </c>
      <c r="G114" s="47" t="n">
        <v>2700</v>
      </c>
      <c r="H114" s="44"/>
      <c r="L114" s="24"/>
      <c r="M114" s="25"/>
      <c r="N114" s="26"/>
      <c r="O114" s="28" t="s">
        <v>13</v>
      </c>
      <c r="P114" s="28"/>
      <c r="Q114" s="52" t="n">
        <f aca="false">INFO!$B$19/SUM(INFO!$B$17:$B$21)*0.2</f>
        <v>0.00439973913823492</v>
      </c>
      <c r="R114" s="47" t="n">
        <v>2700</v>
      </c>
      <c r="S114" s="44"/>
      <c r="W114" s="24"/>
      <c r="X114" s="25"/>
      <c r="Y114" s="26"/>
      <c r="Z114" s="28" t="s">
        <v>13</v>
      </c>
      <c r="AA114" s="28"/>
      <c r="AB114" s="52" t="n">
        <f aca="false">INFO!$B$19/SUM(INFO!$B$17:$B$21)*0.2</f>
        <v>0.00439973913823492</v>
      </c>
      <c r="AC114" s="47" t="n">
        <v>2700</v>
      </c>
      <c r="AD114" s="44"/>
      <c r="AH114" s="24"/>
      <c r="AI114" s="25"/>
      <c r="AJ114" s="26"/>
      <c r="AK114" s="28" t="s">
        <v>13</v>
      </c>
      <c r="AL114" s="28"/>
      <c r="AM114" s="52" t="n">
        <f aca="false">INFO!$B$19/SUM(INFO!$B$17:$B$21)*0.2</f>
        <v>0.00439973913823492</v>
      </c>
      <c r="AN114" s="47" t="n">
        <v>2700</v>
      </c>
      <c r="AO114" s="44"/>
      <c r="AS114" s="24"/>
      <c r="AT114" s="25"/>
      <c r="AU114" s="26"/>
      <c r="AV114" s="28" t="s">
        <v>13</v>
      </c>
      <c r="AW114" s="28"/>
      <c r="AX114" s="52" t="n">
        <f aca="false">INFO!$B$19/SUM(INFO!$B$17:$B$21)*0.2</f>
        <v>0.00439973913823492</v>
      </c>
      <c r="AY114" s="47" t="n">
        <v>2700</v>
      </c>
      <c r="AZ114" s="44"/>
      <c r="BD114" s="24"/>
      <c r="BE114" s="25"/>
      <c r="BF114" s="26"/>
      <c r="BG114" s="28" t="s">
        <v>13</v>
      </c>
      <c r="BH114" s="28"/>
      <c r="BI114" s="52" t="n">
        <f aca="false">INFO!$B$19/SUM(INFO!$B$17:$B$21)*0.2</f>
        <v>0.00439973913823492</v>
      </c>
      <c r="BJ114" s="47" t="n">
        <v>2700</v>
      </c>
      <c r="BK114" s="44"/>
      <c r="BO114" s="24"/>
      <c r="BP114" s="25"/>
      <c r="BQ114" s="26"/>
      <c r="BR114" s="28" t="s">
        <v>13</v>
      </c>
      <c r="BS114" s="28"/>
      <c r="BT114" s="52" t="n">
        <f aca="false">INFO!$B$19/SUM(INFO!$B$17:$B$21)*0.2</f>
        <v>0.00439973913823492</v>
      </c>
      <c r="BU114" s="47" t="n">
        <v>2700</v>
      </c>
      <c r="BV114" s="44"/>
      <c r="BZ114" s="24"/>
      <c r="CA114" s="25"/>
      <c r="CB114" s="26"/>
      <c r="CC114" s="28" t="s">
        <v>13</v>
      </c>
      <c r="CD114" s="28"/>
      <c r="CE114" s="52" t="n">
        <f aca="false">INFO!$B$19/SUM(INFO!$B$17:$B$21)*0.2</f>
        <v>0.00439973913823492</v>
      </c>
      <c r="CF114" s="47" t="n">
        <v>2700</v>
      </c>
      <c r="CG114" s="44"/>
      <c r="CK114" s="24"/>
      <c r="CL114" s="25"/>
      <c r="CM114" s="26"/>
      <c r="CN114" s="28" t="s">
        <v>13</v>
      </c>
      <c r="CO114" s="28"/>
      <c r="CP114" s="52" t="n">
        <f aca="false">INFO!$B$19/SUM(INFO!$B$17:$B$21)*0.2</f>
        <v>0.00439973913823492</v>
      </c>
      <c r="CQ114" s="47" t="n">
        <v>2700</v>
      </c>
      <c r="CR114" s="44"/>
      <c r="CV114" s="17" t="s">
        <v>60</v>
      </c>
      <c r="CW114" s="37" t="n">
        <f aca="false">IF(AI132=0%,0%,AJ137/SUM(AJ133:AJ140))</f>
        <v>0</v>
      </c>
      <c r="CX114" s="17" t="str">
        <f aca="false">AL136</f>
        <v>televisore</v>
      </c>
      <c r="CY114" s="19" t="n">
        <f aca="false">AM136</f>
        <v>0</v>
      </c>
      <c r="CZ114" s="17" t="str">
        <f aca="false">AN134</f>
        <v>Scatoloni</v>
      </c>
      <c r="DA114" s="19" t="n">
        <f aca="false">AO134</f>
        <v>0</v>
      </c>
      <c r="DB114" s="19"/>
      <c r="DC114" s="19"/>
      <c r="DD114" s="19" t="str">
        <f aca="false">AK77</f>
        <v>bonifica</v>
      </c>
      <c r="DE114" s="19" t="str">
        <f aca="false">AL77</f>
        <v>no</v>
      </c>
    </row>
    <row r="115" customFormat="false" ht="14.4" hidden="false" customHeight="false" outlineLevel="0" collapsed="false">
      <c r="A115" s="24"/>
      <c r="B115" s="25"/>
      <c r="C115" s="26"/>
      <c r="D115" s="28" t="s">
        <v>12</v>
      </c>
      <c r="E115" s="28"/>
      <c r="F115" s="52" t="n">
        <f aca="false">INFO!$B$19/SUM(INFO!$B$17:$B$21)*0.8</f>
        <v>0.0175989565529397</v>
      </c>
      <c r="G115" s="47" t="n">
        <v>7500</v>
      </c>
      <c r="H115" s="44"/>
      <c r="L115" s="24"/>
      <c r="M115" s="25"/>
      <c r="N115" s="26"/>
      <c r="O115" s="28" t="s">
        <v>12</v>
      </c>
      <c r="P115" s="28"/>
      <c r="Q115" s="52" t="n">
        <f aca="false">INFO!$B$19/SUM(INFO!$B$17:$B$21)*0.8</f>
        <v>0.0175989565529397</v>
      </c>
      <c r="R115" s="47" t="n">
        <v>7500</v>
      </c>
      <c r="S115" s="44"/>
      <c r="W115" s="24"/>
      <c r="X115" s="25"/>
      <c r="Y115" s="26"/>
      <c r="Z115" s="28" t="s">
        <v>12</v>
      </c>
      <c r="AA115" s="28"/>
      <c r="AB115" s="52" t="n">
        <f aca="false">INFO!$B$19/SUM(INFO!$B$17:$B$21)*0.8</f>
        <v>0.0175989565529397</v>
      </c>
      <c r="AC115" s="47" t="n">
        <v>7500</v>
      </c>
      <c r="AD115" s="44"/>
      <c r="AH115" s="24"/>
      <c r="AI115" s="25"/>
      <c r="AJ115" s="26"/>
      <c r="AK115" s="28" t="s">
        <v>12</v>
      </c>
      <c r="AL115" s="28"/>
      <c r="AM115" s="52" t="n">
        <f aca="false">INFO!$B$19/SUM(INFO!$B$17:$B$21)*0.8</f>
        <v>0.0175989565529397</v>
      </c>
      <c r="AN115" s="47" t="n">
        <v>7500</v>
      </c>
      <c r="AO115" s="44"/>
      <c r="AS115" s="24"/>
      <c r="AT115" s="25"/>
      <c r="AU115" s="26"/>
      <c r="AV115" s="28" t="s">
        <v>12</v>
      </c>
      <c r="AW115" s="28"/>
      <c r="AX115" s="52" t="n">
        <f aca="false">INFO!$B$19/SUM(INFO!$B$17:$B$21)*0.8</f>
        <v>0.0175989565529397</v>
      </c>
      <c r="AY115" s="47" t="n">
        <v>7500</v>
      </c>
      <c r="AZ115" s="44"/>
      <c r="BD115" s="24"/>
      <c r="BE115" s="25"/>
      <c r="BF115" s="26"/>
      <c r="BG115" s="28" t="s">
        <v>12</v>
      </c>
      <c r="BH115" s="28"/>
      <c r="BI115" s="52" t="n">
        <f aca="false">INFO!$B$19/SUM(INFO!$B$17:$B$21)*0.8</f>
        <v>0.0175989565529397</v>
      </c>
      <c r="BJ115" s="47" t="n">
        <v>7500</v>
      </c>
      <c r="BK115" s="44"/>
      <c r="BO115" s="24"/>
      <c r="BP115" s="25"/>
      <c r="BQ115" s="26"/>
      <c r="BR115" s="28" t="s">
        <v>12</v>
      </c>
      <c r="BS115" s="28"/>
      <c r="BT115" s="52" t="n">
        <f aca="false">INFO!$B$19/SUM(INFO!$B$17:$B$21)*0.8</f>
        <v>0.0175989565529397</v>
      </c>
      <c r="BU115" s="47" t="n">
        <v>7500</v>
      </c>
      <c r="BV115" s="44"/>
      <c r="BZ115" s="24"/>
      <c r="CA115" s="25"/>
      <c r="CB115" s="26"/>
      <c r="CC115" s="28" t="s">
        <v>12</v>
      </c>
      <c r="CD115" s="28"/>
      <c r="CE115" s="52" t="n">
        <f aca="false">INFO!$B$19/SUM(INFO!$B$17:$B$21)*0.8</f>
        <v>0.0175989565529397</v>
      </c>
      <c r="CF115" s="47" t="n">
        <v>7500</v>
      </c>
      <c r="CG115" s="44"/>
      <c r="CK115" s="24"/>
      <c r="CL115" s="25"/>
      <c r="CM115" s="26"/>
      <c r="CN115" s="28" t="s">
        <v>12</v>
      </c>
      <c r="CO115" s="28"/>
      <c r="CP115" s="52" t="n">
        <f aca="false">INFO!$B$19/SUM(INFO!$B$17:$B$21)*0.8</f>
        <v>0.0175989565529397</v>
      </c>
      <c r="CQ115" s="47" t="n">
        <v>7500</v>
      </c>
      <c r="CR115" s="44"/>
      <c r="CV115" s="17" t="s">
        <v>61</v>
      </c>
      <c r="CW115" s="18" t="n">
        <f aca="false">IF(AI132=0%,0%,AJ138/SUM(AJ133:AJ140))</f>
        <v>0</v>
      </c>
      <c r="CX115" s="17" t="str">
        <f aca="false">AL137</f>
        <v>scaldabagno</v>
      </c>
      <c r="CY115" s="19" t="n">
        <f aca="false">AM137</f>
        <v>0</v>
      </c>
      <c r="CZ115" s="17" t="str">
        <f aca="false">AN135</f>
        <v>divano</v>
      </c>
      <c r="DA115" s="19" t="n">
        <f aca="false">AO135</f>
        <v>0</v>
      </c>
      <c r="DB115" s="19"/>
      <c r="DC115" s="19"/>
      <c r="DD115" s="19" t="str">
        <f aca="false">AM77</f>
        <v>substrato</v>
      </c>
      <c r="DE115" s="19" t="str">
        <f aca="false">AN77</f>
        <v>stradale</v>
      </c>
    </row>
    <row r="116" customFormat="false" ht="14.4" hidden="false" customHeight="false" outlineLevel="0" collapsed="false">
      <c r="A116" s="24"/>
      <c r="B116" s="25"/>
      <c r="C116" s="26"/>
      <c r="D116" s="28" t="s">
        <v>60</v>
      </c>
      <c r="E116" s="28"/>
      <c r="F116" s="52" t="n">
        <f aca="false">INFO!$B$20/SUM(INFO!$B$17:$B$21)</f>
        <v>0.0226205455308028</v>
      </c>
      <c r="G116" s="47" t="n">
        <v>1000</v>
      </c>
      <c r="H116" s="44"/>
      <c r="L116" s="24"/>
      <c r="M116" s="25"/>
      <c r="N116" s="26"/>
      <c r="O116" s="28" t="s">
        <v>60</v>
      </c>
      <c r="P116" s="28"/>
      <c r="Q116" s="52" t="n">
        <f aca="false">INFO!$B$20/SUM(INFO!$B$17:$B$21)</f>
        <v>0.0226205455308028</v>
      </c>
      <c r="R116" s="47" t="n">
        <v>1000</v>
      </c>
      <c r="S116" s="44"/>
      <c r="W116" s="24"/>
      <c r="X116" s="25"/>
      <c r="Y116" s="26"/>
      <c r="Z116" s="28" t="s">
        <v>60</v>
      </c>
      <c r="AA116" s="28"/>
      <c r="AB116" s="52" t="n">
        <f aca="false">INFO!$B$20/SUM(INFO!$B$17:$B$21)</f>
        <v>0.0226205455308028</v>
      </c>
      <c r="AC116" s="47" t="n">
        <v>1000</v>
      </c>
      <c r="AD116" s="44"/>
      <c r="AH116" s="24"/>
      <c r="AI116" s="25"/>
      <c r="AJ116" s="26"/>
      <c r="AK116" s="28" t="s">
        <v>60</v>
      </c>
      <c r="AL116" s="28"/>
      <c r="AM116" s="52" t="n">
        <f aca="false">INFO!$B$20/SUM(INFO!$B$17:$B$21)</f>
        <v>0.0226205455308028</v>
      </c>
      <c r="AN116" s="47" t="n">
        <v>1000</v>
      </c>
      <c r="AO116" s="44"/>
      <c r="AS116" s="24"/>
      <c r="AT116" s="25"/>
      <c r="AU116" s="26"/>
      <c r="AV116" s="28" t="s">
        <v>60</v>
      </c>
      <c r="AW116" s="28"/>
      <c r="AX116" s="52" t="n">
        <f aca="false">INFO!$B$20/SUM(INFO!$B$17:$B$21)</f>
        <v>0.0226205455308028</v>
      </c>
      <c r="AY116" s="47" t="n">
        <v>1000</v>
      </c>
      <c r="AZ116" s="44"/>
      <c r="BD116" s="24"/>
      <c r="BE116" s="25"/>
      <c r="BF116" s="26"/>
      <c r="BG116" s="28" t="s">
        <v>60</v>
      </c>
      <c r="BH116" s="28"/>
      <c r="BI116" s="52" t="n">
        <f aca="false">INFO!$B$20/SUM(INFO!$B$17:$B$21)</f>
        <v>0.0226205455308028</v>
      </c>
      <c r="BJ116" s="47" t="n">
        <v>1000</v>
      </c>
      <c r="BK116" s="44"/>
      <c r="BO116" s="24"/>
      <c r="BP116" s="25"/>
      <c r="BQ116" s="26"/>
      <c r="BR116" s="28" t="s">
        <v>60</v>
      </c>
      <c r="BS116" s="28"/>
      <c r="BT116" s="52" t="n">
        <f aca="false">INFO!$B$20/SUM(INFO!$B$17:$B$21)</f>
        <v>0.0226205455308028</v>
      </c>
      <c r="BU116" s="47" t="n">
        <v>1000</v>
      </c>
      <c r="BV116" s="44"/>
      <c r="BZ116" s="24"/>
      <c r="CA116" s="25"/>
      <c r="CB116" s="26"/>
      <c r="CC116" s="28" t="s">
        <v>60</v>
      </c>
      <c r="CD116" s="28"/>
      <c r="CE116" s="52" t="n">
        <f aca="false">INFO!$B$20/SUM(INFO!$B$17:$B$21)</f>
        <v>0.0226205455308028</v>
      </c>
      <c r="CF116" s="47" t="n">
        <v>1000</v>
      </c>
      <c r="CG116" s="44"/>
      <c r="CK116" s="24"/>
      <c r="CL116" s="25"/>
      <c r="CM116" s="26"/>
      <c r="CN116" s="28" t="s">
        <v>60</v>
      </c>
      <c r="CO116" s="28"/>
      <c r="CP116" s="52" t="n">
        <f aca="false">INFO!$B$20/SUM(INFO!$B$17:$B$21)</f>
        <v>0.0226205455308028</v>
      </c>
      <c r="CQ116" s="47" t="n">
        <v>1000</v>
      </c>
      <c r="CR116" s="44"/>
      <c r="CV116" s="17" t="s">
        <v>62</v>
      </c>
      <c r="CW116" s="18" t="n">
        <f aca="false">IF(AI132=0%,0%,AJ139/SUM(AJ133:AJ140))</f>
        <v>0</v>
      </c>
      <c r="CX116" s="17" t="str">
        <f aca="false">AL138</f>
        <v>mobile</v>
      </c>
      <c r="CY116" s="19" t="n">
        <f aca="false">AM138</f>
        <v>0</v>
      </c>
      <c r="CZ116" s="17" t="str">
        <f aca="false">AN136</f>
        <v>sanitari</v>
      </c>
      <c r="DA116" s="19" t="n">
        <f aca="false">AO136</f>
        <v>0</v>
      </c>
      <c r="DB116" s="19"/>
      <c r="DC116" s="19"/>
      <c r="DD116" s="19" t="s">
        <v>63</v>
      </c>
      <c r="DE116" s="19" t="n">
        <f aca="false">AI77</f>
        <v>0</v>
      </c>
    </row>
    <row r="117" customFormat="false" ht="14.4" hidden="false" customHeight="true" outlineLevel="0" collapsed="false">
      <c r="A117" s="24"/>
      <c r="B117" s="25"/>
      <c r="C117" s="26"/>
      <c r="D117" s="28" t="s">
        <v>61</v>
      </c>
      <c r="E117" s="28"/>
      <c r="F117" s="52" t="n">
        <f aca="false">INFO!$B$21/SUM(INFO!$B$17:$B$21)</f>
        <v>0.539471100346927</v>
      </c>
      <c r="G117" s="47" t="n">
        <v>550</v>
      </c>
      <c r="H117" s="44"/>
      <c r="L117" s="24"/>
      <c r="M117" s="25"/>
      <c r="N117" s="26"/>
      <c r="O117" s="28" t="s">
        <v>61</v>
      </c>
      <c r="P117" s="28"/>
      <c r="Q117" s="52" t="n">
        <f aca="false">INFO!$B$21/SUM(INFO!$B$17:$B$21)</f>
        <v>0.539471100346927</v>
      </c>
      <c r="R117" s="47" t="n">
        <v>550</v>
      </c>
      <c r="S117" s="44"/>
      <c r="W117" s="24"/>
      <c r="X117" s="25"/>
      <c r="Y117" s="26"/>
      <c r="Z117" s="28" t="s">
        <v>61</v>
      </c>
      <c r="AA117" s="28"/>
      <c r="AB117" s="52" t="n">
        <f aca="false">INFO!$B$21/SUM(INFO!$B$17:$B$21)</f>
        <v>0.539471100346927</v>
      </c>
      <c r="AC117" s="47" t="n">
        <v>550</v>
      </c>
      <c r="AD117" s="44"/>
      <c r="AH117" s="24"/>
      <c r="AI117" s="25"/>
      <c r="AJ117" s="26"/>
      <c r="AK117" s="28" t="s">
        <v>61</v>
      </c>
      <c r="AL117" s="28"/>
      <c r="AM117" s="52" t="n">
        <f aca="false">INFO!$B$21/SUM(INFO!$B$17:$B$21)</f>
        <v>0.539471100346927</v>
      </c>
      <c r="AN117" s="47" t="n">
        <v>550</v>
      </c>
      <c r="AO117" s="44"/>
      <c r="AS117" s="24"/>
      <c r="AT117" s="25"/>
      <c r="AU117" s="26"/>
      <c r="AV117" s="28" t="s">
        <v>61</v>
      </c>
      <c r="AW117" s="28"/>
      <c r="AX117" s="52" t="n">
        <f aca="false">INFO!$B$21/SUM(INFO!$B$17:$B$21)</f>
        <v>0.539471100346927</v>
      </c>
      <c r="AY117" s="47" t="n">
        <v>550</v>
      </c>
      <c r="AZ117" s="44"/>
      <c r="BD117" s="24"/>
      <c r="BE117" s="25"/>
      <c r="BF117" s="26"/>
      <c r="BG117" s="28" t="s">
        <v>61</v>
      </c>
      <c r="BH117" s="28"/>
      <c r="BI117" s="52" t="n">
        <f aca="false">INFO!$B$21/SUM(INFO!$B$17:$B$21)</f>
        <v>0.539471100346927</v>
      </c>
      <c r="BJ117" s="47" t="n">
        <v>550</v>
      </c>
      <c r="BK117" s="44"/>
      <c r="BO117" s="24"/>
      <c r="BP117" s="25"/>
      <c r="BQ117" s="26"/>
      <c r="BR117" s="28" t="s">
        <v>61</v>
      </c>
      <c r="BS117" s="28"/>
      <c r="BT117" s="52" t="n">
        <f aca="false">INFO!$B$21/SUM(INFO!$B$17:$B$21)</f>
        <v>0.539471100346927</v>
      </c>
      <c r="BU117" s="47" t="n">
        <v>550</v>
      </c>
      <c r="BV117" s="44"/>
      <c r="BZ117" s="24"/>
      <c r="CA117" s="25"/>
      <c r="CB117" s="26"/>
      <c r="CC117" s="28" t="s">
        <v>61</v>
      </c>
      <c r="CD117" s="28"/>
      <c r="CE117" s="52" t="n">
        <f aca="false">INFO!$B$21/SUM(INFO!$B$17:$B$21)</f>
        <v>0.539471100346927</v>
      </c>
      <c r="CF117" s="47" t="n">
        <v>550</v>
      </c>
      <c r="CG117" s="44"/>
      <c r="CK117" s="24"/>
      <c r="CL117" s="25"/>
      <c r="CM117" s="26"/>
      <c r="CN117" s="28" t="s">
        <v>61</v>
      </c>
      <c r="CO117" s="28"/>
      <c r="CP117" s="52" t="n">
        <f aca="false">INFO!$B$21/SUM(INFO!$B$17:$B$21)</f>
        <v>0.539471100346927</v>
      </c>
      <c r="CQ117" s="47" t="n">
        <v>550</v>
      </c>
      <c r="CR117" s="44"/>
      <c r="CV117" s="33" t="s">
        <v>65</v>
      </c>
      <c r="CW117" s="34" t="n">
        <f aca="false">IF(AI132=0%,0%,AJ140/SUM(AJ133:AJ140))</f>
        <v>1</v>
      </c>
      <c r="CX117" s="33" t="str">
        <f aca="false">AL139</f>
        <v>secchio</v>
      </c>
      <c r="CY117" s="35" t="n">
        <f aca="false">AM139</f>
        <v>0</v>
      </c>
      <c r="CZ117" s="33" t="str">
        <f aca="false">AN137</f>
        <v>tubi</v>
      </c>
      <c r="DA117" s="35" t="n">
        <f aca="false">AO137</f>
        <v>0</v>
      </c>
      <c r="DB117" s="35"/>
      <c r="DC117" s="35"/>
      <c r="DD117" s="35" t="s">
        <v>56</v>
      </c>
      <c r="DE117" s="35" t="n">
        <f aca="false">AO75</f>
        <v>0</v>
      </c>
      <c r="DF117" s="37" t="n">
        <f aca="false">SUM(CW111:CW117)</f>
        <v>1</v>
      </c>
    </row>
    <row r="118" customFormat="false" ht="15" hidden="false" customHeight="false" outlineLevel="0" collapsed="false">
      <c r="A118" s="53" t="s">
        <v>82</v>
      </c>
      <c r="B118" s="42"/>
      <c r="C118" s="43"/>
      <c r="D118" s="28" t="s">
        <v>83</v>
      </c>
      <c r="E118" s="41" t="s">
        <v>65</v>
      </c>
      <c r="F118" s="39" t="n">
        <v>1</v>
      </c>
      <c r="G118" s="47" t="n">
        <v>1700</v>
      </c>
      <c r="H118" s="44"/>
      <c r="L118" s="53" t="s">
        <v>82</v>
      </c>
      <c r="M118" s="42"/>
      <c r="N118" s="43"/>
      <c r="O118" s="28" t="s">
        <v>83</v>
      </c>
      <c r="P118" s="41" t="s">
        <v>65</v>
      </c>
      <c r="Q118" s="39" t="n">
        <v>1</v>
      </c>
      <c r="R118" s="47" t="n">
        <v>1700</v>
      </c>
      <c r="S118" s="44"/>
      <c r="W118" s="53" t="s">
        <v>82</v>
      </c>
      <c r="X118" s="42"/>
      <c r="Y118" s="43"/>
      <c r="Z118" s="28" t="s">
        <v>83</v>
      </c>
      <c r="AA118" s="41" t="s">
        <v>65</v>
      </c>
      <c r="AB118" s="39" t="n">
        <v>1</v>
      </c>
      <c r="AC118" s="47" t="n">
        <v>1700</v>
      </c>
      <c r="AD118" s="44"/>
      <c r="AH118" s="53" t="s">
        <v>82</v>
      </c>
      <c r="AI118" s="42"/>
      <c r="AJ118" s="43"/>
      <c r="AK118" s="28" t="s">
        <v>83</v>
      </c>
      <c r="AL118" s="41" t="s">
        <v>65</v>
      </c>
      <c r="AM118" s="39" t="n">
        <v>1</v>
      </c>
      <c r="AN118" s="47" t="n">
        <v>1700</v>
      </c>
      <c r="AO118" s="44"/>
      <c r="AS118" s="53" t="s">
        <v>82</v>
      </c>
      <c r="AT118" s="42"/>
      <c r="AU118" s="43"/>
      <c r="AV118" s="28" t="s">
        <v>83</v>
      </c>
      <c r="AW118" s="41" t="s">
        <v>65</v>
      </c>
      <c r="AX118" s="39" t="n">
        <v>1</v>
      </c>
      <c r="AY118" s="47" t="n">
        <v>1700</v>
      </c>
      <c r="AZ118" s="44"/>
      <c r="BD118" s="53" t="s">
        <v>82</v>
      </c>
      <c r="BE118" s="42" t="n">
        <v>0.05</v>
      </c>
      <c r="BF118" s="43"/>
      <c r="BG118" s="28" t="s">
        <v>83</v>
      </c>
      <c r="BH118" s="41" t="s">
        <v>65</v>
      </c>
      <c r="BI118" s="39" t="n">
        <v>1</v>
      </c>
      <c r="BJ118" s="47" t="n">
        <v>1700</v>
      </c>
      <c r="BK118" s="44"/>
      <c r="BO118" s="53" t="s">
        <v>82</v>
      </c>
      <c r="BP118" s="42"/>
      <c r="BQ118" s="43"/>
      <c r="BR118" s="28" t="s">
        <v>83</v>
      </c>
      <c r="BS118" s="41" t="s">
        <v>65</v>
      </c>
      <c r="BT118" s="39" t="n">
        <v>1</v>
      </c>
      <c r="BU118" s="47" t="n">
        <v>1700</v>
      </c>
      <c r="BV118" s="44"/>
      <c r="BZ118" s="53" t="s">
        <v>82</v>
      </c>
      <c r="CA118" s="42"/>
      <c r="CB118" s="43"/>
      <c r="CC118" s="28" t="s">
        <v>83</v>
      </c>
      <c r="CD118" s="41" t="s">
        <v>65</v>
      </c>
      <c r="CE118" s="39" t="n">
        <v>1</v>
      </c>
      <c r="CF118" s="47" t="n">
        <v>1700</v>
      </c>
      <c r="CG118" s="44"/>
      <c r="CK118" s="53" t="s">
        <v>82</v>
      </c>
      <c r="CL118" s="42"/>
      <c r="CM118" s="43"/>
      <c r="CN118" s="28" t="s">
        <v>83</v>
      </c>
      <c r="CO118" s="41" t="s">
        <v>65</v>
      </c>
      <c r="CP118" s="39" t="n">
        <v>1</v>
      </c>
      <c r="CQ118" s="47" t="n">
        <v>1700</v>
      </c>
      <c r="CR118" s="44"/>
      <c r="CV118" s="10" t="str">
        <f aca="false">AS74</f>
        <v>SITO 14</v>
      </c>
      <c r="CW118" s="10"/>
      <c r="CX118" s="10"/>
      <c r="CY118" s="10"/>
      <c r="CZ118" s="10"/>
      <c r="DA118" s="10"/>
      <c r="DB118" s="10"/>
      <c r="DC118" s="10"/>
      <c r="DD118" s="10"/>
      <c r="DE118" s="10"/>
    </row>
    <row r="119" customFormat="false" ht="14.4" hidden="false" customHeight="false" outlineLevel="0" collapsed="false">
      <c r="A119" s="53"/>
      <c r="B119" s="51" t="n">
        <v>1</v>
      </c>
      <c r="C119" s="43"/>
      <c r="D119" s="28" t="s">
        <v>84</v>
      </c>
      <c r="E119" s="41" t="s">
        <v>65</v>
      </c>
      <c r="F119" s="39" t="n">
        <v>1</v>
      </c>
      <c r="G119" s="47" t="n">
        <v>1500</v>
      </c>
      <c r="H119" s="44"/>
      <c r="L119" s="53"/>
      <c r="M119" s="45"/>
      <c r="N119" s="43"/>
      <c r="O119" s="28" t="s">
        <v>84</v>
      </c>
      <c r="P119" s="41" t="s">
        <v>65</v>
      </c>
      <c r="Q119" s="39" t="n">
        <v>1</v>
      </c>
      <c r="R119" s="47" t="n">
        <v>1500</v>
      </c>
      <c r="S119" s="44"/>
      <c r="W119" s="53"/>
      <c r="X119" s="45"/>
      <c r="Y119" s="43"/>
      <c r="Z119" s="28" t="s">
        <v>84</v>
      </c>
      <c r="AA119" s="41" t="s">
        <v>65</v>
      </c>
      <c r="AB119" s="39" t="n">
        <v>1</v>
      </c>
      <c r="AC119" s="47" t="n">
        <v>1500</v>
      </c>
      <c r="AD119" s="44"/>
      <c r="AH119" s="53"/>
      <c r="AI119" s="51" t="n">
        <v>1</v>
      </c>
      <c r="AJ119" s="43"/>
      <c r="AK119" s="28" t="s">
        <v>84</v>
      </c>
      <c r="AL119" s="41" t="s">
        <v>65</v>
      </c>
      <c r="AM119" s="39" t="n">
        <v>1</v>
      </c>
      <c r="AN119" s="47" t="n">
        <v>1500</v>
      </c>
      <c r="AO119" s="44"/>
      <c r="AS119" s="53"/>
      <c r="AT119" s="51" t="n">
        <v>1</v>
      </c>
      <c r="AU119" s="43"/>
      <c r="AV119" s="28" t="s">
        <v>84</v>
      </c>
      <c r="AW119" s="41" t="s">
        <v>65</v>
      </c>
      <c r="AX119" s="39" t="n">
        <v>1</v>
      </c>
      <c r="AY119" s="47" t="n">
        <v>1500</v>
      </c>
      <c r="AZ119" s="44"/>
      <c r="BD119" s="53"/>
      <c r="BE119" s="45"/>
      <c r="BF119" s="43"/>
      <c r="BG119" s="28" t="s">
        <v>84</v>
      </c>
      <c r="BH119" s="41" t="s">
        <v>65</v>
      </c>
      <c r="BI119" s="39" t="n">
        <v>1</v>
      </c>
      <c r="BJ119" s="47" t="n">
        <v>1500</v>
      </c>
      <c r="BK119" s="44"/>
      <c r="BO119" s="53"/>
      <c r="BP119" s="45"/>
      <c r="BQ119" s="43"/>
      <c r="BR119" s="28" t="s">
        <v>84</v>
      </c>
      <c r="BS119" s="41" t="s">
        <v>65</v>
      </c>
      <c r="BT119" s="39" t="n">
        <v>1</v>
      </c>
      <c r="BU119" s="47" t="n">
        <v>1500</v>
      </c>
      <c r="BV119" s="44"/>
      <c r="BZ119" s="53"/>
      <c r="CA119" s="45"/>
      <c r="CB119" s="43"/>
      <c r="CC119" s="28" t="s">
        <v>84</v>
      </c>
      <c r="CD119" s="41" t="s">
        <v>65</v>
      </c>
      <c r="CE119" s="39" t="n">
        <v>1</v>
      </c>
      <c r="CF119" s="47" t="n">
        <v>1500</v>
      </c>
      <c r="CG119" s="44"/>
      <c r="CK119" s="53"/>
      <c r="CL119" s="45"/>
      <c r="CM119" s="43"/>
      <c r="CN119" s="28" t="s">
        <v>84</v>
      </c>
      <c r="CO119" s="41" t="s">
        <v>65</v>
      </c>
      <c r="CP119" s="39" t="n">
        <v>1</v>
      </c>
      <c r="CQ119" s="47" t="n">
        <v>1500</v>
      </c>
      <c r="CR119" s="44"/>
      <c r="CV119" s="11" t="s">
        <v>31</v>
      </c>
      <c r="CW119" s="11"/>
      <c r="CX119" s="11" t="s">
        <v>32</v>
      </c>
      <c r="CY119" s="11"/>
      <c r="CZ119" s="11"/>
      <c r="DA119" s="11"/>
      <c r="DB119" s="11"/>
      <c r="DC119" s="11"/>
      <c r="DD119" s="11" t="s">
        <v>33</v>
      </c>
      <c r="DE119" s="11"/>
    </row>
    <row r="120" customFormat="false" ht="14.4" hidden="false" customHeight="false" outlineLevel="0" collapsed="false">
      <c r="A120" s="53"/>
      <c r="B120" s="42"/>
      <c r="C120" s="43"/>
      <c r="D120" s="28" t="s">
        <v>85</v>
      </c>
      <c r="E120" s="41" t="s">
        <v>65</v>
      </c>
      <c r="F120" s="39" t="n">
        <v>1</v>
      </c>
      <c r="G120" s="47" t="n">
        <v>2300</v>
      </c>
      <c r="H120" s="44"/>
      <c r="L120" s="53"/>
      <c r="M120" s="42"/>
      <c r="N120" s="43"/>
      <c r="O120" s="28" t="s">
        <v>85</v>
      </c>
      <c r="P120" s="41" t="s">
        <v>65</v>
      </c>
      <c r="Q120" s="39" t="n">
        <v>1</v>
      </c>
      <c r="R120" s="47" t="n">
        <v>2300</v>
      </c>
      <c r="S120" s="44"/>
      <c r="W120" s="53"/>
      <c r="X120" s="42"/>
      <c r="Y120" s="43"/>
      <c r="Z120" s="28" t="s">
        <v>85</v>
      </c>
      <c r="AA120" s="41" t="s">
        <v>65</v>
      </c>
      <c r="AB120" s="39" t="n">
        <v>1</v>
      </c>
      <c r="AC120" s="47" t="n">
        <v>2300</v>
      </c>
      <c r="AD120" s="44"/>
      <c r="AH120" s="53"/>
      <c r="AI120" s="42"/>
      <c r="AJ120" s="43"/>
      <c r="AK120" s="28" t="s">
        <v>85</v>
      </c>
      <c r="AL120" s="41" t="s">
        <v>65</v>
      </c>
      <c r="AM120" s="39" t="n">
        <v>1</v>
      </c>
      <c r="AN120" s="47" t="n">
        <v>2300</v>
      </c>
      <c r="AO120" s="44"/>
      <c r="AS120" s="53"/>
      <c r="AT120" s="42"/>
      <c r="AU120" s="43"/>
      <c r="AV120" s="28" t="s">
        <v>85</v>
      </c>
      <c r="AW120" s="41" t="s">
        <v>65</v>
      </c>
      <c r="AX120" s="39" t="n">
        <v>1</v>
      </c>
      <c r="AY120" s="47" t="n">
        <v>2300</v>
      </c>
      <c r="AZ120" s="44"/>
      <c r="BD120" s="53"/>
      <c r="BE120" s="42"/>
      <c r="BF120" s="43"/>
      <c r="BG120" s="28" t="s">
        <v>85</v>
      </c>
      <c r="BH120" s="41" t="s">
        <v>65</v>
      </c>
      <c r="BI120" s="39" t="n">
        <v>1</v>
      </c>
      <c r="BJ120" s="47" t="n">
        <v>2300</v>
      </c>
      <c r="BK120" s="44"/>
      <c r="BO120" s="53"/>
      <c r="BP120" s="42"/>
      <c r="BQ120" s="43"/>
      <c r="BR120" s="28" t="s">
        <v>85</v>
      </c>
      <c r="BS120" s="41" t="s">
        <v>65</v>
      </c>
      <c r="BT120" s="39" t="n">
        <v>1</v>
      </c>
      <c r="BU120" s="47" t="n">
        <v>2300</v>
      </c>
      <c r="BV120" s="44"/>
      <c r="BZ120" s="53"/>
      <c r="CA120" s="42"/>
      <c r="CB120" s="43"/>
      <c r="CC120" s="28" t="s">
        <v>85</v>
      </c>
      <c r="CD120" s="41" t="s">
        <v>65</v>
      </c>
      <c r="CE120" s="39" t="n">
        <v>1</v>
      </c>
      <c r="CF120" s="47" t="n">
        <v>2300</v>
      </c>
      <c r="CG120" s="44"/>
      <c r="CK120" s="53"/>
      <c r="CL120" s="42"/>
      <c r="CM120" s="43"/>
      <c r="CN120" s="28" t="s">
        <v>85</v>
      </c>
      <c r="CO120" s="41" t="s">
        <v>65</v>
      </c>
      <c r="CP120" s="39" t="n">
        <v>1</v>
      </c>
      <c r="CQ120" s="47" t="n">
        <v>2300</v>
      </c>
      <c r="CR120" s="44"/>
      <c r="CV120" s="12" t="s">
        <v>14</v>
      </c>
      <c r="CW120" s="13" t="n">
        <f aca="false">IF(AT132=0%,0%,AU133/SUM(AU133:AU140))</f>
        <v>0</v>
      </c>
      <c r="CX120" s="12" t="str">
        <f aca="false">AW133</f>
        <v>lavatrice</v>
      </c>
      <c r="CY120" s="14" t="n">
        <f aca="false">AX133</f>
        <v>0</v>
      </c>
      <c r="CZ120" s="12" t="str">
        <f aca="false">AW140</f>
        <v>sedie</v>
      </c>
      <c r="DA120" s="14" t="n">
        <f aca="false">AX140</f>
        <v>0</v>
      </c>
      <c r="DB120" s="12" t="str">
        <f aca="false">AY138</f>
        <v>guaina</v>
      </c>
      <c r="DC120" s="14" t="n">
        <f aca="false">AZ138</f>
        <v>0</v>
      </c>
      <c r="DD120" s="14" t="s">
        <v>41</v>
      </c>
      <c r="DE120" s="38" t="n">
        <f aca="false">AU76</f>
        <v>0</v>
      </c>
    </row>
    <row r="121" customFormat="false" ht="14.4" hidden="false" customHeight="false" outlineLevel="0" collapsed="false">
      <c r="A121" s="53"/>
      <c r="B121" s="42"/>
      <c r="C121" s="43"/>
      <c r="D121" s="28" t="s">
        <v>86</v>
      </c>
      <c r="E121" s="41" t="s">
        <v>87</v>
      </c>
      <c r="F121" s="39" t="n">
        <v>1</v>
      </c>
      <c r="G121" s="47" t="n">
        <v>1400</v>
      </c>
      <c r="H121" s="44"/>
      <c r="L121" s="53"/>
      <c r="M121" s="42"/>
      <c r="N121" s="43"/>
      <c r="O121" s="28" t="s">
        <v>86</v>
      </c>
      <c r="P121" s="41" t="s">
        <v>87</v>
      </c>
      <c r="Q121" s="39" t="n">
        <v>1</v>
      </c>
      <c r="R121" s="47" t="n">
        <v>1400</v>
      </c>
      <c r="S121" s="44"/>
      <c r="W121" s="53"/>
      <c r="X121" s="42"/>
      <c r="Y121" s="43"/>
      <c r="Z121" s="28" t="s">
        <v>86</v>
      </c>
      <c r="AA121" s="41" t="s">
        <v>87</v>
      </c>
      <c r="AB121" s="39" t="n">
        <v>1</v>
      </c>
      <c r="AC121" s="47" t="n">
        <v>1400</v>
      </c>
      <c r="AD121" s="44"/>
      <c r="AH121" s="53"/>
      <c r="AI121" s="42"/>
      <c r="AJ121" s="43"/>
      <c r="AK121" s="28" t="s">
        <v>86</v>
      </c>
      <c r="AL121" s="41" t="s">
        <v>87</v>
      </c>
      <c r="AM121" s="39" t="n">
        <v>1</v>
      </c>
      <c r="AN121" s="47" t="n">
        <v>1400</v>
      </c>
      <c r="AO121" s="44"/>
      <c r="AS121" s="53"/>
      <c r="AT121" s="42"/>
      <c r="AU121" s="43"/>
      <c r="AV121" s="28" t="s">
        <v>86</v>
      </c>
      <c r="AW121" s="41" t="s">
        <v>87</v>
      </c>
      <c r="AX121" s="39" t="n">
        <v>1</v>
      </c>
      <c r="AY121" s="47" t="n">
        <v>1400</v>
      </c>
      <c r="AZ121" s="44"/>
      <c r="BD121" s="53"/>
      <c r="BE121" s="42"/>
      <c r="BF121" s="43"/>
      <c r="BG121" s="28" t="s">
        <v>86</v>
      </c>
      <c r="BH121" s="41" t="s">
        <v>87</v>
      </c>
      <c r="BI121" s="39" t="n">
        <v>1</v>
      </c>
      <c r="BJ121" s="47" t="n">
        <v>1400</v>
      </c>
      <c r="BK121" s="44"/>
      <c r="BO121" s="53"/>
      <c r="BP121" s="42"/>
      <c r="BQ121" s="43"/>
      <c r="BR121" s="28" t="s">
        <v>86</v>
      </c>
      <c r="BS121" s="41" t="s">
        <v>87</v>
      </c>
      <c r="BT121" s="39" t="n">
        <v>1</v>
      </c>
      <c r="BU121" s="47" t="n">
        <v>1400</v>
      </c>
      <c r="BV121" s="44"/>
      <c r="BZ121" s="53"/>
      <c r="CA121" s="42"/>
      <c r="CB121" s="43"/>
      <c r="CC121" s="28" t="s">
        <v>86</v>
      </c>
      <c r="CD121" s="41" t="s">
        <v>87</v>
      </c>
      <c r="CE121" s="39" t="n">
        <v>1</v>
      </c>
      <c r="CF121" s="47" t="n">
        <v>1400</v>
      </c>
      <c r="CG121" s="44"/>
      <c r="CK121" s="53"/>
      <c r="CL121" s="42"/>
      <c r="CM121" s="43"/>
      <c r="CN121" s="28" t="s">
        <v>86</v>
      </c>
      <c r="CO121" s="41" t="s">
        <v>87</v>
      </c>
      <c r="CP121" s="39" t="n">
        <v>1</v>
      </c>
      <c r="CQ121" s="47" t="n">
        <v>1400</v>
      </c>
      <c r="CR121" s="44"/>
      <c r="CV121" s="17" t="s">
        <v>49</v>
      </c>
      <c r="CW121" s="18" t="n">
        <f aca="false">IF(AT132=0%,0%,AU134/SUM(AU133:AU140))</f>
        <v>0</v>
      </c>
      <c r="CX121" s="17" t="str">
        <f aca="false">AW134</f>
        <v>frigorifero</v>
      </c>
      <c r="CY121" s="19" t="n">
        <f aca="false">AX134</f>
        <v>0</v>
      </c>
      <c r="CZ121" s="17" t="str">
        <f aca="false">AW141</f>
        <v>materasso</v>
      </c>
      <c r="DA121" s="19" t="n">
        <f aca="false">AX141</f>
        <v>0</v>
      </c>
      <c r="DB121" s="17" t="str">
        <f aca="false">AY139</f>
        <v>lamiere</v>
      </c>
      <c r="DC121" s="19" t="n">
        <f aca="false">AZ139</f>
        <v>0</v>
      </c>
      <c r="DD121" s="19" t="str">
        <f aca="false">AV75</f>
        <v>altezza cumulo</v>
      </c>
      <c r="DE121" s="19" t="n">
        <f aca="false">AW75</f>
        <v>25</v>
      </c>
    </row>
    <row r="122" customFormat="false" ht="14.4" hidden="false" customHeight="false" outlineLevel="0" collapsed="false">
      <c r="A122" s="53"/>
      <c r="B122" s="42"/>
      <c r="C122" s="43"/>
      <c r="D122" s="28" t="s">
        <v>88</v>
      </c>
      <c r="E122" s="41" t="s">
        <v>14</v>
      </c>
      <c r="F122" s="39" t="n">
        <v>1</v>
      </c>
      <c r="G122" s="47" t="n">
        <v>1400</v>
      </c>
      <c r="H122" s="44"/>
      <c r="L122" s="53"/>
      <c r="M122" s="42"/>
      <c r="N122" s="43"/>
      <c r="O122" s="28" t="s">
        <v>88</v>
      </c>
      <c r="P122" s="41" t="s">
        <v>14</v>
      </c>
      <c r="Q122" s="39" t="n">
        <v>1</v>
      </c>
      <c r="R122" s="47" t="n">
        <v>1400</v>
      </c>
      <c r="S122" s="44"/>
      <c r="W122" s="53"/>
      <c r="X122" s="42"/>
      <c r="Y122" s="43"/>
      <c r="Z122" s="28" t="s">
        <v>88</v>
      </c>
      <c r="AA122" s="41" t="s">
        <v>14</v>
      </c>
      <c r="AB122" s="39" t="n">
        <v>1</v>
      </c>
      <c r="AC122" s="47" t="n">
        <v>1400</v>
      </c>
      <c r="AD122" s="44"/>
      <c r="AH122" s="53"/>
      <c r="AI122" s="42"/>
      <c r="AJ122" s="43"/>
      <c r="AK122" s="28" t="s">
        <v>88</v>
      </c>
      <c r="AL122" s="41" t="s">
        <v>14</v>
      </c>
      <c r="AM122" s="39" t="n">
        <v>1</v>
      </c>
      <c r="AN122" s="47" t="n">
        <v>1400</v>
      </c>
      <c r="AO122" s="44"/>
      <c r="AS122" s="53"/>
      <c r="AT122" s="42"/>
      <c r="AU122" s="43"/>
      <c r="AV122" s="28" t="s">
        <v>88</v>
      </c>
      <c r="AW122" s="41" t="s">
        <v>14</v>
      </c>
      <c r="AX122" s="39" t="n">
        <v>1</v>
      </c>
      <c r="AY122" s="47" t="n">
        <v>1400</v>
      </c>
      <c r="AZ122" s="44"/>
      <c r="BD122" s="53"/>
      <c r="BE122" s="42"/>
      <c r="BF122" s="43"/>
      <c r="BG122" s="28" t="s">
        <v>88</v>
      </c>
      <c r="BH122" s="41" t="s">
        <v>14</v>
      </c>
      <c r="BI122" s="39" t="n">
        <v>1</v>
      </c>
      <c r="BJ122" s="47" t="n">
        <v>1400</v>
      </c>
      <c r="BK122" s="44"/>
      <c r="BO122" s="53"/>
      <c r="BP122" s="42"/>
      <c r="BQ122" s="43"/>
      <c r="BR122" s="28" t="s">
        <v>88</v>
      </c>
      <c r="BS122" s="41" t="s">
        <v>14</v>
      </c>
      <c r="BT122" s="39" t="n">
        <v>1</v>
      </c>
      <c r="BU122" s="47" t="n">
        <v>1400</v>
      </c>
      <c r="BV122" s="44"/>
      <c r="BZ122" s="53"/>
      <c r="CA122" s="42"/>
      <c r="CB122" s="43"/>
      <c r="CC122" s="28" t="s">
        <v>88</v>
      </c>
      <c r="CD122" s="41" t="s">
        <v>14</v>
      </c>
      <c r="CE122" s="39" t="n">
        <v>1</v>
      </c>
      <c r="CF122" s="47" t="n">
        <v>1400</v>
      </c>
      <c r="CG122" s="44"/>
      <c r="CK122" s="53"/>
      <c r="CL122" s="42"/>
      <c r="CM122" s="43"/>
      <c r="CN122" s="28" t="s">
        <v>88</v>
      </c>
      <c r="CO122" s="41" t="s">
        <v>14</v>
      </c>
      <c r="CP122" s="39" t="n">
        <v>1</v>
      </c>
      <c r="CQ122" s="47" t="n">
        <v>1400</v>
      </c>
      <c r="CR122" s="44"/>
      <c r="CV122" s="17" t="s">
        <v>57</v>
      </c>
      <c r="CW122" s="18" t="n">
        <f aca="false">IF(AT132=0%,0%,(AU135+AU136)/SUM(AU133:AU140))</f>
        <v>0</v>
      </c>
      <c r="CX122" s="17" t="str">
        <f aca="false">AW135</f>
        <v>forno</v>
      </c>
      <c r="CY122" s="19" t="n">
        <f aca="false">AX135</f>
        <v>0</v>
      </c>
      <c r="CZ122" s="17" t="str">
        <f aca="false">AY133</f>
        <v>brandina</v>
      </c>
      <c r="DA122" s="19" t="n">
        <f aca="false">AZ133</f>
        <v>0</v>
      </c>
      <c r="DB122" s="17" t="str">
        <f aca="false">AY140</f>
        <v>buste</v>
      </c>
      <c r="DC122" s="19" t="n">
        <f aca="false">AZ140</f>
        <v>0</v>
      </c>
      <c r="DD122" s="19" t="str">
        <f aca="false">AV76</f>
        <v>combustione</v>
      </c>
      <c r="DE122" s="19" t="str">
        <f aca="false">AW76</f>
        <v>no</v>
      </c>
    </row>
    <row r="123" customFormat="false" ht="14.4" hidden="false" customHeight="false" outlineLevel="0" collapsed="false">
      <c r="A123" s="53"/>
      <c r="B123" s="42"/>
      <c r="C123" s="43"/>
      <c r="D123" s="27" t="s">
        <v>89</v>
      </c>
      <c r="E123" s="41" t="s">
        <v>14</v>
      </c>
      <c r="F123" s="39" t="n">
        <v>1</v>
      </c>
      <c r="G123" s="55" t="n">
        <v>1500</v>
      </c>
      <c r="H123" s="44"/>
      <c r="L123" s="53"/>
      <c r="M123" s="42"/>
      <c r="N123" s="43"/>
      <c r="O123" s="27" t="s">
        <v>89</v>
      </c>
      <c r="P123" s="41" t="s">
        <v>14</v>
      </c>
      <c r="Q123" s="39" t="n">
        <v>1</v>
      </c>
      <c r="R123" s="55" t="n">
        <v>1500</v>
      </c>
      <c r="S123" s="44"/>
      <c r="W123" s="53"/>
      <c r="X123" s="42"/>
      <c r="Y123" s="43"/>
      <c r="Z123" s="27" t="s">
        <v>89</v>
      </c>
      <c r="AA123" s="41" t="s">
        <v>14</v>
      </c>
      <c r="AB123" s="39" t="n">
        <v>1</v>
      </c>
      <c r="AC123" s="55" t="n">
        <v>1500</v>
      </c>
      <c r="AD123" s="44"/>
      <c r="AH123" s="53"/>
      <c r="AI123" s="42"/>
      <c r="AJ123" s="43"/>
      <c r="AK123" s="27" t="s">
        <v>89</v>
      </c>
      <c r="AL123" s="41" t="s">
        <v>14</v>
      </c>
      <c r="AM123" s="39" t="n">
        <v>1</v>
      </c>
      <c r="AN123" s="55" t="n">
        <v>1500</v>
      </c>
      <c r="AO123" s="44"/>
      <c r="AS123" s="53"/>
      <c r="AT123" s="42"/>
      <c r="AU123" s="43"/>
      <c r="AV123" s="27" t="s">
        <v>89</v>
      </c>
      <c r="AW123" s="41" t="s">
        <v>14</v>
      </c>
      <c r="AX123" s="39" t="n">
        <v>1</v>
      </c>
      <c r="AY123" s="55" t="n">
        <v>1500</v>
      </c>
      <c r="AZ123" s="44"/>
      <c r="BD123" s="53"/>
      <c r="BE123" s="42"/>
      <c r="BF123" s="43"/>
      <c r="BG123" s="27" t="s">
        <v>89</v>
      </c>
      <c r="BH123" s="41" t="s">
        <v>14</v>
      </c>
      <c r="BI123" s="39" t="n">
        <v>1</v>
      </c>
      <c r="BJ123" s="55" t="n">
        <v>1500</v>
      </c>
      <c r="BK123" s="44"/>
      <c r="BO123" s="53"/>
      <c r="BP123" s="42"/>
      <c r="BQ123" s="43"/>
      <c r="BR123" s="27" t="s">
        <v>89</v>
      </c>
      <c r="BS123" s="41" t="s">
        <v>14</v>
      </c>
      <c r="BT123" s="39" t="n">
        <v>1</v>
      </c>
      <c r="BU123" s="55" t="n">
        <v>1500</v>
      </c>
      <c r="BV123" s="44"/>
      <c r="BZ123" s="53"/>
      <c r="CA123" s="42"/>
      <c r="CB123" s="43"/>
      <c r="CC123" s="27" t="s">
        <v>89</v>
      </c>
      <c r="CD123" s="41" t="s">
        <v>14</v>
      </c>
      <c r="CE123" s="39" t="n">
        <v>1</v>
      </c>
      <c r="CF123" s="55" t="n">
        <v>1500</v>
      </c>
      <c r="CG123" s="44"/>
      <c r="CK123" s="53"/>
      <c r="CL123" s="42"/>
      <c r="CM123" s="43"/>
      <c r="CN123" s="27" t="s">
        <v>89</v>
      </c>
      <c r="CO123" s="41" t="s">
        <v>14</v>
      </c>
      <c r="CP123" s="39" t="n">
        <v>1</v>
      </c>
      <c r="CQ123" s="55" t="n">
        <v>1500</v>
      </c>
      <c r="CR123" s="44"/>
      <c r="CV123" s="17" t="s">
        <v>60</v>
      </c>
      <c r="CW123" s="37" t="n">
        <f aca="false">IF(AT132=0%,0%,AU137/SUM(AU133:AU140))</f>
        <v>0</v>
      </c>
      <c r="CX123" s="17" t="str">
        <f aca="false">AW136</f>
        <v>televisore</v>
      </c>
      <c r="CY123" s="19" t="n">
        <f aca="false">AX136</f>
        <v>0</v>
      </c>
      <c r="CZ123" s="17" t="str">
        <f aca="false">AY134</f>
        <v>Scatoloni</v>
      </c>
      <c r="DA123" s="19" t="n">
        <f aca="false">AZ134</f>
        <v>0</v>
      </c>
      <c r="DB123" s="19"/>
      <c r="DC123" s="19"/>
      <c r="DD123" s="19" t="str">
        <f aca="false">AV77</f>
        <v>bonifica</v>
      </c>
      <c r="DE123" s="19" t="str">
        <f aca="false">AW77</f>
        <v>no</v>
      </c>
    </row>
    <row r="124" customFormat="false" ht="14.4" hidden="false" customHeight="false" outlineLevel="0" collapsed="false">
      <c r="A124" s="53"/>
      <c r="B124" s="42"/>
      <c r="C124" s="43"/>
      <c r="D124" s="27"/>
      <c r="E124" s="41" t="s">
        <v>22</v>
      </c>
      <c r="F124" s="39" t="n">
        <v>1</v>
      </c>
      <c r="G124" s="47" t="n">
        <v>7850</v>
      </c>
      <c r="H124" s="44"/>
      <c r="L124" s="53"/>
      <c r="M124" s="42"/>
      <c r="N124" s="43"/>
      <c r="O124" s="27"/>
      <c r="P124" s="41" t="s">
        <v>22</v>
      </c>
      <c r="Q124" s="39" t="n">
        <v>1</v>
      </c>
      <c r="R124" s="47" t="n">
        <v>7850</v>
      </c>
      <c r="S124" s="44"/>
      <c r="W124" s="53"/>
      <c r="X124" s="42"/>
      <c r="Y124" s="43"/>
      <c r="Z124" s="27"/>
      <c r="AA124" s="41" t="s">
        <v>22</v>
      </c>
      <c r="AB124" s="39" t="n">
        <v>1</v>
      </c>
      <c r="AC124" s="47" t="n">
        <v>7850</v>
      </c>
      <c r="AD124" s="44"/>
      <c r="AH124" s="53"/>
      <c r="AI124" s="42"/>
      <c r="AJ124" s="43"/>
      <c r="AK124" s="27"/>
      <c r="AL124" s="41" t="s">
        <v>22</v>
      </c>
      <c r="AM124" s="39" t="n">
        <v>1</v>
      </c>
      <c r="AN124" s="47" t="n">
        <v>7850</v>
      </c>
      <c r="AO124" s="44"/>
      <c r="AS124" s="53"/>
      <c r="AT124" s="42"/>
      <c r="AU124" s="43"/>
      <c r="AV124" s="27"/>
      <c r="AW124" s="41" t="s">
        <v>22</v>
      </c>
      <c r="AX124" s="39" t="n">
        <v>1</v>
      </c>
      <c r="AY124" s="47" t="n">
        <v>7850</v>
      </c>
      <c r="AZ124" s="44"/>
      <c r="BD124" s="53"/>
      <c r="BE124" s="42"/>
      <c r="BF124" s="43"/>
      <c r="BG124" s="27"/>
      <c r="BH124" s="41" t="s">
        <v>22</v>
      </c>
      <c r="BI124" s="39" t="n">
        <v>1</v>
      </c>
      <c r="BJ124" s="47" t="n">
        <v>7850</v>
      </c>
      <c r="BK124" s="44"/>
      <c r="BO124" s="53"/>
      <c r="BP124" s="42"/>
      <c r="BQ124" s="43"/>
      <c r="BR124" s="27"/>
      <c r="BS124" s="41" t="s">
        <v>22</v>
      </c>
      <c r="BT124" s="39" t="n">
        <v>1</v>
      </c>
      <c r="BU124" s="47" t="n">
        <v>7850</v>
      </c>
      <c r="BV124" s="44"/>
      <c r="BZ124" s="53"/>
      <c r="CA124" s="42"/>
      <c r="CB124" s="43"/>
      <c r="CC124" s="27"/>
      <c r="CD124" s="41" t="s">
        <v>22</v>
      </c>
      <c r="CE124" s="39" t="n">
        <v>1</v>
      </c>
      <c r="CF124" s="47" t="n">
        <v>7850</v>
      </c>
      <c r="CG124" s="44"/>
      <c r="CK124" s="53"/>
      <c r="CL124" s="42"/>
      <c r="CM124" s="43"/>
      <c r="CN124" s="27"/>
      <c r="CO124" s="41" t="s">
        <v>22</v>
      </c>
      <c r="CP124" s="39" t="n">
        <v>1</v>
      </c>
      <c r="CQ124" s="47" t="n">
        <v>7850</v>
      </c>
      <c r="CR124" s="44"/>
      <c r="CV124" s="17" t="s">
        <v>61</v>
      </c>
      <c r="CW124" s="18" t="n">
        <f aca="false">IF(AT132=0%,0%,AU138/SUM(AU133:AU140))</f>
        <v>0</v>
      </c>
      <c r="CX124" s="17" t="str">
        <f aca="false">AW137</f>
        <v>scaldabagno</v>
      </c>
      <c r="CY124" s="19" t="n">
        <f aca="false">AX137</f>
        <v>0</v>
      </c>
      <c r="CZ124" s="17" t="str">
        <f aca="false">AY135</f>
        <v>divano</v>
      </c>
      <c r="DA124" s="19" t="n">
        <f aca="false">AZ135</f>
        <v>0</v>
      </c>
      <c r="DB124" s="19"/>
      <c r="DC124" s="19"/>
      <c r="DD124" s="19" t="str">
        <f aca="false">AX77</f>
        <v>substrato</v>
      </c>
      <c r="DE124" s="19" t="str">
        <f aca="false">AY77</f>
        <v>stradale</v>
      </c>
    </row>
    <row r="125" customFormat="false" ht="14.4" hidden="false" customHeight="false" outlineLevel="0" collapsed="false">
      <c r="A125" s="53"/>
      <c r="B125" s="42"/>
      <c r="C125" s="43"/>
      <c r="D125" s="27"/>
      <c r="E125" s="41" t="s">
        <v>90</v>
      </c>
      <c r="F125" s="39" t="n">
        <v>1</v>
      </c>
      <c r="G125" s="55" t="n">
        <v>2000</v>
      </c>
      <c r="H125" s="44"/>
      <c r="L125" s="53"/>
      <c r="M125" s="42"/>
      <c r="N125" s="43"/>
      <c r="O125" s="27"/>
      <c r="P125" s="41" t="s">
        <v>90</v>
      </c>
      <c r="Q125" s="39" t="n">
        <v>1</v>
      </c>
      <c r="R125" s="55" t="n">
        <v>2000</v>
      </c>
      <c r="S125" s="44"/>
      <c r="W125" s="53"/>
      <c r="X125" s="42"/>
      <c r="Y125" s="43"/>
      <c r="Z125" s="27"/>
      <c r="AA125" s="41" t="s">
        <v>90</v>
      </c>
      <c r="AB125" s="39" t="n">
        <v>1</v>
      </c>
      <c r="AC125" s="55" t="n">
        <v>2000</v>
      </c>
      <c r="AD125" s="44"/>
      <c r="AH125" s="53"/>
      <c r="AI125" s="42"/>
      <c r="AJ125" s="43"/>
      <c r="AK125" s="27"/>
      <c r="AL125" s="41" t="s">
        <v>90</v>
      </c>
      <c r="AM125" s="39" t="n">
        <v>1</v>
      </c>
      <c r="AN125" s="55" t="n">
        <v>2000</v>
      </c>
      <c r="AO125" s="44"/>
      <c r="AS125" s="53"/>
      <c r="AT125" s="42"/>
      <c r="AU125" s="43"/>
      <c r="AV125" s="27"/>
      <c r="AW125" s="41" t="s">
        <v>90</v>
      </c>
      <c r="AX125" s="39" t="n">
        <v>1</v>
      </c>
      <c r="AY125" s="55" t="n">
        <v>2000</v>
      </c>
      <c r="AZ125" s="44"/>
      <c r="BD125" s="53"/>
      <c r="BE125" s="42"/>
      <c r="BF125" s="43"/>
      <c r="BG125" s="27"/>
      <c r="BH125" s="41" t="s">
        <v>90</v>
      </c>
      <c r="BI125" s="39" t="n">
        <v>1</v>
      </c>
      <c r="BJ125" s="55" t="n">
        <v>2000</v>
      </c>
      <c r="BK125" s="44"/>
      <c r="BO125" s="53"/>
      <c r="BP125" s="42"/>
      <c r="BQ125" s="43"/>
      <c r="BR125" s="27"/>
      <c r="BS125" s="41" t="s">
        <v>90</v>
      </c>
      <c r="BT125" s="39" t="n">
        <v>1</v>
      </c>
      <c r="BU125" s="55" t="n">
        <v>2000</v>
      </c>
      <c r="BV125" s="44"/>
      <c r="BZ125" s="53"/>
      <c r="CA125" s="42"/>
      <c r="CB125" s="43"/>
      <c r="CC125" s="27"/>
      <c r="CD125" s="41" t="s">
        <v>90</v>
      </c>
      <c r="CE125" s="39" t="n">
        <v>1</v>
      </c>
      <c r="CF125" s="55" t="n">
        <v>2000</v>
      </c>
      <c r="CG125" s="44"/>
      <c r="CK125" s="53"/>
      <c r="CL125" s="42"/>
      <c r="CM125" s="43"/>
      <c r="CN125" s="27"/>
      <c r="CO125" s="41" t="s">
        <v>90</v>
      </c>
      <c r="CP125" s="39" t="n">
        <v>1</v>
      </c>
      <c r="CQ125" s="55" t="n">
        <v>2000</v>
      </c>
      <c r="CR125" s="44"/>
      <c r="CV125" s="17" t="s">
        <v>62</v>
      </c>
      <c r="CW125" s="18" t="n">
        <f aca="false">IF(AT132=0%,0%,AU139/SUM(AU133:AU140))</f>
        <v>0</v>
      </c>
      <c r="CX125" s="17" t="str">
        <f aca="false">AW138</f>
        <v>mobile</v>
      </c>
      <c r="CY125" s="19" t="n">
        <f aca="false">AX138</f>
        <v>0</v>
      </c>
      <c r="CZ125" s="17" t="str">
        <f aca="false">AY136</f>
        <v>sanitari</v>
      </c>
      <c r="DA125" s="19" t="n">
        <f aca="false">AZ136</f>
        <v>0</v>
      </c>
      <c r="DB125" s="19"/>
      <c r="DC125" s="19"/>
      <c r="DD125" s="19" t="s">
        <v>63</v>
      </c>
      <c r="DE125" s="19" t="n">
        <f aca="false">AT77</f>
        <v>0</v>
      </c>
    </row>
    <row r="126" customFormat="false" ht="15" hidden="false" customHeight="false" outlineLevel="0" collapsed="false">
      <c r="A126" s="53" t="s">
        <v>91</v>
      </c>
      <c r="B126" s="42"/>
      <c r="C126" s="43"/>
      <c r="D126" s="28" t="s">
        <v>92</v>
      </c>
      <c r="E126" s="41" t="s">
        <v>49</v>
      </c>
      <c r="F126" s="39" t="n">
        <v>1</v>
      </c>
      <c r="H126" s="44"/>
      <c r="L126" s="53" t="s">
        <v>91</v>
      </c>
      <c r="M126" s="42"/>
      <c r="N126" s="43"/>
      <c r="O126" s="28" t="s">
        <v>92</v>
      </c>
      <c r="P126" s="41" t="s">
        <v>49</v>
      </c>
      <c r="Q126" s="39" t="n">
        <v>1</v>
      </c>
      <c r="S126" s="44"/>
      <c r="W126" s="53" t="s">
        <v>91</v>
      </c>
      <c r="X126" s="42"/>
      <c r="Y126" s="43"/>
      <c r="Z126" s="28" t="s">
        <v>92</v>
      </c>
      <c r="AA126" s="41" t="s">
        <v>49</v>
      </c>
      <c r="AB126" s="39" t="n">
        <v>1</v>
      </c>
      <c r="AD126" s="44"/>
      <c r="AH126" s="53" t="s">
        <v>91</v>
      </c>
      <c r="AI126" s="42"/>
      <c r="AJ126" s="43"/>
      <c r="AK126" s="28" t="s">
        <v>92</v>
      </c>
      <c r="AL126" s="41" t="s">
        <v>49</v>
      </c>
      <c r="AM126" s="39" t="n">
        <v>1</v>
      </c>
      <c r="AO126" s="44"/>
      <c r="AS126" s="53" t="s">
        <v>91</v>
      </c>
      <c r="AT126" s="42"/>
      <c r="AU126" s="43"/>
      <c r="AV126" s="28" t="s">
        <v>92</v>
      </c>
      <c r="AW126" s="41" t="s">
        <v>49</v>
      </c>
      <c r="AX126" s="39" t="n">
        <v>1</v>
      </c>
      <c r="AZ126" s="44"/>
      <c r="BD126" s="53" t="s">
        <v>91</v>
      </c>
      <c r="BE126" s="42"/>
      <c r="BF126" s="43"/>
      <c r="BG126" s="28" t="s">
        <v>92</v>
      </c>
      <c r="BH126" s="41" t="s">
        <v>49</v>
      </c>
      <c r="BI126" s="39" t="n">
        <v>1</v>
      </c>
      <c r="BK126" s="44"/>
      <c r="BO126" s="53" t="s">
        <v>91</v>
      </c>
      <c r="BP126" s="42"/>
      <c r="BQ126" s="43"/>
      <c r="BR126" s="28" t="s">
        <v>92</v>
      </c>
      <c r="BS126" s="41" t="s">
        <v>49</v>
      </c>
      <c r="BT126" s="39" t="n">
        <v>1</v>
      </c>
      <c r="BV126" s="44"/>
      <c r="BZ126" s="53" t="s">
        <v>91</v>
      </c>
      <c r="CA126" s="42"/>
      <c r="CB126" s="43"/>
      <c r="CC126" s="28" t="s">
        <v>92</v>
      </c>
      <c r="CD126" s="41" t="s">
        <v>49</v>
      </c>
      <c r="CE126" s="39" t="n">
        <v>1</v>
      </c>
      <c r="CG126" s="44"/>
      <c r="CK126" s="53" t="s">
        <v>91</v>
      </c>
      <c r="CL126" s="42"/>
      <c r="CM126" s="43"/>
      <c r="CN126" s="28" t="s">
        <v>92</v>
      </c>
      <c r="CO126" s="41" t="s">
        <v>49</v>
      </c>
      <c r="CP126" s="39" t="n">
        <v>1</v>
      </c>
      <c r="CR126" s="44"/>
      <c r="CV126" s="17" t="s">
        <v>65</v>
      </c>
      <c r="CW126" s="18" t="n">
        <f aca="false">IF(AT132=0%,0%,AU140/SUM(AU133:AU140))</f>
        <v>1</v>
      </c>
      <c r="CX126" s="17" t="str">
        <f aca="false">AW139</f>
        <v>secchio</v>
      </c>
      <c r="CY126" s="19" t="n">
        <f aca="false">AX139</f>
        <v>0</v>
      </c>
      <c r="CZ126" s="17" t="str">
        <f aca="false">AY137</f>
        <v>tubi</v>
      </c>
      <c r="DA126" s="19" t="n">
        <f aca="false">AZ137</f>
        <v>0</v>
      </c>
      <c r="DB126" s="19"/>
      <c r="DC126" s="19"/>
      <c r="DD126" s="35" t="s">
        <v>56</v>
      </c>
      <c r="DE126" s="35" t="n">
        <f aca="false">AZ75</f>
        <v>0</v>
      </c>
      <c r="DF126" s="37" t="n">
        <f aca="false">SUM(CW120:CW126)</f>
        <v>1</v>
      </c>
    </row>
    <row r="127" customFormat="false" ht="15" hidden="false" customHeight="false" outlineLevel="0" collapsed="false">
      <c r="A127" s="53"/>
      <c r="B127" s="42"/>
      <c r="C127" s="43"/>
      <c r="D127" s="28" t="s">
        <v>93</v>
      </c>
      <c r="E127" s="41" t="s">
        <v>14</v>
      </c>
      <c r="F127" s="39" t="n">
        <v>1</v>
      </c>
      <c r="H127" s="44"/>
      <c r="L127" s="53"/>
      <c r="M127" s="42"/>
      <c r="N127" s="43"/>
      <c r="O127" s="28" t="s">
        <v>93</v>
      </c>
      <c r="P127" s="41" t="s">
        <v>14</v>
      </c>
      <c r="Q127" s="39" t="n">
        <v>1</v>
      </c>
      <c r="S127" s="44"/>
      <c r="W127" s="53"/>
      <c r="X127" s="42"/>
      <c r="Y127" s="43"/>
      <c r="Z127" s="28" t="s">
        <v>93</v>
      </c>
      <c r="AA127" s="41" t="s">
        <v>14</v>
      </c>
      <c r="AB127" s="39" t="n">
        <v>1</v>
      </c>
      <c r="AD127" s="44"/>
      <c r="AH127" s="53"/>
      <c r="AI127" s="42"/>
      <c r="AJ127" s="43"/>
      <c r="AK127" s="28" t="s">
        <v>93</v>
      </c>
      <c r="AL127" s="41" t="s">
        <v>14</v>
      </c>
      <c r="AM127" s="39" t="n">
        <v>1</v>
      </c>
      <c r="AO127" s="44"/>
      <c r="AS127" s="53"/>
      <c r="AT127" s="42"/>
      <c r="AU127" s="43"/>
      <c r="AV127" s="28" t="s">
        <v>93</v>
      </c>
      <c r="AW127" s="41" t="s">
        <v>14</v>
      </c>
      <c r="AX127" s="39" t="n">
        <v>1</v>
      </c>
      <c r="AZ127" s="44"/>
      <c r="BD127" s="53"/>
      <c r="BE127" s="42"/>
      <c r="BF127" s="43"/>
      <c r="BG127" s="28" t="s">
        <v>93</v>
      </c>
      <c r="BH127" s="41" t="s">
        <v>14</v>
      </c>
      <c r="BI127" s="39" t="n">
        <v>1</v>
      </c>
      <c r="BK127" s="44"/>
      <c r="BO127" s="53"/>
      <c r="BP127" s="42"/>
      <c r="BQ127" s="43"/>
      <c r="BR127" s="28" t="s">
        <v>93</v>
      </c>
      <c r="BS127" s="41" t="s">
        <v>14</v>
      </c>
      <c r="BT127" s="39" t="n">
        <v>1</v>
      </c>
      <c r="BV127" s="44"/>
      <c r="BZ127" s="53"/>
      <c r="CA127" s="42"/>
      <c r="CB127" s="43"/>
      <c r="CC127" s="28" t="s">
        <v>93</v>
      </c>
      <c r="CD127" s="41" t="s">
        <v>14</v>
      </c>
      <c r="CE127" s="39" t="n">
        <v>1</v>
      </c>
      <c r="CG127" s="44"/>
      <c r="CK127" s="53"/>
      <c r="CL127" s="42"/>
      <c r="CM127" s="43"/>
      <c r="CN127" s="28" t="s">
        <v>93</v>
      </c>
      <c r="CO127" s="41" t="s">
        <v>14</v>
      </c>
      <c r="CP127" s="39" t="n">
        <v>1</v>
      </c>
      <c r="CR127" s="44"/>
      <c r="CV127" s="10" t="str">
        <f aca="false">BD74</f>
        <v>SITO 15</v>
      </c>
      <c r="CW127" s="10"/>
      <c r="CX127" s="10"/>
      <c r="CY127" s="10"/>
      <c r="CZ127" s="10"/>
      <c r="DA127" s="10"/>
      <c r="DB127" s="10"/>
      <c r="DC127" s="10"/>
      <c r="DD127" s="10"/>
      <c r="DE127" s="10"/>
    </row>
    <row r="128" customFormat="false" ht="14.4" hidden="false" customHeight="false" outlineLevel="0" collapsed="false">
      <c r="A128" s="53"/>
      <c r="B128" s="42"/>
      <c r="C128" s="43"/>
      <c r="D128" s="28" t="s">
        <v>94</v>
      </c>
      <c r="E128" s="41" t="s">
        <v>22</v>
      </c>
      <c r="F128" s="39" t="n">
        <v>1</v>
      </c>
      <c r="H128" s="44"/>
      <c r="L128" s="53"/>
      <c r="M128" s="42"/>
      <c r="N128" s="43"/>
      <c r="O128" s="28" t="s">
        <v>94</v>
      </c>
      <c r="P128" s="41" t="s">
        <v>22</v>
      </c>
      <c r="Q128" s="39" t="n">
        <v>1</v>
      </c>
      <c r="S128" s="44"/>
      <c r="W128" s="53"/>
      <c r="X128" s="42"/>
      <c r="Y128" s="43"/>
      <c r="Z128" s="28" t="s">
        <v>94</v>
      </c>
      <c r="AA128" s="41" t="s">
        <v>22</v>
      </c>
      <c r="AB128" s="39" t="n">
        <v>1</v>
      </c>
      <c r="AD128" s="44"/>
      <c r="AH128" s="53"/>
      <c r="AI128" s="42"/>
      <c r="AJ128" s="43"/>
      <c r="AK128" s="28" t="s">
        <v>94</v>
      </c>
      <c r="AL128" s="41" t="s">
        <v>22</v>
      </c>
      <c r="AM128" s="39" t="n">
        <v>1</v>
      </c>
      <c r="AO128" s="44"/>
      <c r="AS128" s="53"/>
      <c r="AT128" s="42"/>
      <c r="AU128" s="43"/>
      <c r="AV128" s="28" t="s">
        <v>94</v>
      </c>
      <c r="AW128" s="41" t="s">
        <v>22</v>
      </c>
      <c r="AX128" s="39" t="n">
        <v>1</v>
      </c>
      <c r="AZ128" s="44"/>
      <c r="BD128" s="53"/>
      <c r="BE128" s="42"/>
      <c r="BF128" s="43"/>
      <c r="BG128" s="28" t="s">
        <v>94</v>
      </c>
      <c r="BH128" s="41" t="s">
        <v>22</v>
      </c>
      <c r="BI128" s="39" t="n">
        <v>1</v>
      </c>
      <c r="BK128" s="44"/>
      <c r="BO128" s="53"/>
      <c r="BP128" s="42"/>
      <c r="BQ128" s="43"/>
      <c r="BR128" s="28" t="s">
        <v>94</v>
      </c>
      <c r="BS128" s="41" t="s">
        <v>22</v>
      </c>
      <c r="BT128" s="39" t="n">
        <v>1</v>
      </c>
      <c r="BV128" s="44"/>
      <c r="BZ128" s="53"/>
      <c r="CA128" s="42"/>
      <c r="CB128" s="43"/>
      <c r="CC128" s="28" t="s">
        <v>94</v>
      </c>
      <c r="CD128" s="41" t="s">
        <v>22</v>
      </c>
      <c r="CE128" s="39" t="n">
        <v>1</v>
      </c>
      <c r="CG128" s="44"/>
      <c r="CK128" s="53"/>
      <c r="CL128" s="42"/>
      <c r="CM128" s="43"/>
      <c r="CN128" s="28" t="s">
        <v>94</v>
      </c>
      <c r="CO128" s="41" t="s">
        <v>22</v>
      </c>
      <c r="CP128" s="39" t="n">
        <v>1</v>
      </c>
      <c r="CR128" s="44"/>
      <c r="CV128" s="11" t="s">
        <v>31</v>
      </c>
      <c r="CW128" s="11"/>
      <c r="CX128" s="11" t="s">
        <v>32</v>
      </c>
      <c r="CY128" s="11"/>
      <c r="CZ128" s="11"/>
      <c r="DA128" s="11"/>
      <c r="DB128" s="11"/>
      <c r="DC128" s="11"/>
      <c r="DD128" s="11" t="s">
        <v>33</v>
      </c>
      <c r="DE128" s="11"/>
    </row>
    <row r="129" customFormat="false" ht="14.4" hidden="false" customHeight="false" outlineLevel="0" collapsed="false">
      <c r="A129" s="53"/>
      <c r="B129" s="42"/>
      <c r="C129" s="43"/>
      <c r="D129" s="28" t="s">
        <v>95</v>
      </c>
      <c r="E129" s="41" t="s">
        <v>61</v>
      </c>
      <c r="F129" s="39" t="n">
        <v>1</v>
      </c>
      <c r="H129" s="44"/>
      <c r="L129" s="53"/>
      <c r="M129" s="42"/>
      <c r="N129" s="43"/>
      <c r="O129" s="28" t="s">
        <v>95</v>
      </c>
      <c r="P129" s="41" t="s">
        <v>61</v>
      </c>
      <c r="Q129" s="39" t="n">
        <v>1</v>
      </c>
      <c r="S129" s="44"/>
      <c r="W129" s="53"/>
      <c r="X129" s="42"/>
      <c r="Y129" s="43"/>
      <c r="Z129" s="28" t="s">
        <v>95</v>
      </c>
      <c r="AA129" s="41" t="s">
        <v>61</v>
      </c>
      <c r="AB129" s="39" t="n">
        <v>1</v>
      </c>
      <c r="AD129" s="44"/>
      <c r="AH129" s="53"/>
      <c r="AI129" s="42"/>
      <c r="AJ129" s="43"/>
      <c r="AK129" s="28" t="s">
        <v>95</v>
      </c>
      <c r="AL129" s="41" t="s">
        <v>61</v>
      </c>
      <c r="AM129" s="39" t="n">
        <v>1</v>
      </c>
      <c r="AO129" s="44"/>
      <c r="AS129" s="53"/>
      <c r="AT129" s="42"/>
      <c r="AU129" s="43"/>
      <c r="AV129" s="28" t="s">
        <v>95</v>
      </c>
      <c r="AW129" s="41" t="s">
        <v>61</v>
      </c>
      <c r="AX129" s="39" t="n">
        <v>1</v>
      </c>
      <c r="AZ129" s="44"/>
      <c r="BD129" s="53"/>
      <c r="BE129" s="42"/>
      <c r="BF129" s="43"/>
      <c r="BG129" s="28" t="s">
        <v>95</v>
      </c>
      <c r="BH129" s="41" t="s">
        <v>61</v>
      </c>
      <c r="BI129" s="39" t="n">
        <v>1</v>
      </c>
      <c r="BK129" s="44"/>
      <c r="BO129" s="53"/>
      <c r="BP129" s="42"/>
      <c r="BQ129" s="43"/>
      <c r="BR129" s="28" t="s">
        <v>95</v>
      </c>
      <c r="BS129" s="41" t="s">
        <v>61</v>
      </c>
      <c r="BT129" s="39" t="n">
        <v>1</v>
      </c>
      <c r="BV129" s="44"/>
      <c r="BZ129" s="53"/>
      <c r="CA129" s="42"/>
      <c r="CB129" s="43"/>
      <c r="CC129" s="28" t="s">
        <v>95</v>
      </c>
      <c r="CD129" s="41" t="s">
        <v>61</v>
      </c>
      <c r="CE129" s="39" t="n">
        <v>1</v>
      </c>
      <c r="CG129" s="44"/>
      <c r="CK129" s="53"/>
      <c r="CL129" s="42"/>
      <c r="CM129" s="43"/>
      <c r="CN129" s="28" t="s">
        <v>95</v>
      </c>
      <c r="CO129" s="41" t="s">
        <v>61</v>
      </c>
      <c r="CP129" s="39" t="n">
        <v>1</v>
      </c>
      <c r="CR129" s="44"/>
      <c r="CV129" s="12" t="s">
        <v>14</v>
      </c>
      <c r="CW129" s="13" t="n">
        <f aca="false">IF(BE132=0%,0%,BF133/SUM(BF133:BF140))</f>
        <v>0.614140362129619</v>
      </c>
      <c r="CX129" s="12" t="str">
        <f aca="false">BH133</f>
        <v>lavatrice</v>
      </c>
      <c r="CY129" s="14" t="n">
        <f aca="false">BI133</f>
        <v>0</v>
      </c>
      <c r="CZ129" s="12" t="str">
        <f aca="false">BH140</f>
        <v>sedie</v>
      </c>
      <c r="DA129" s="14" t="n">
        <f aca="false">BI140</f>
        <v>0</v>
      </c>
      <c r="DB129" s="12" t="str">
        <f aca="false">BJ138</f>
        <v>guaina</v>
      </c>
      <c r="DC129" s="14" t="n">
        <f aca="false">BK138</f>
        <v>0</v>
      </c>
      <c r="DD129" s="14" t="s">
        <v>41</v>
      </c>
      <c r="DE129" s="38" t="n">
        <f aca="false">BF76</f>
        <v>0</v>
      </c>
    </row>
    <row r="130" customFormat="false" ht="14.4" hidden="false" customHeight="false" outlineLevel="0" collapsed="false">
      <c r="A130" s="53"/>
      <c r="B130" s="42"/>
      <c r="C130" s="43"/>
      <c r="D130" s="28" t="s">
        <v>96</v>
      </c>
      <c r="E130" s="41" t="s">
        <v>97</v>
      </c>
      <c r="F130" s="39" t="n">
        <v>1</v>
      </c>
      <c r="G130" s="55" t="n">
        <v>400</v>
      </c>
      <c r="H130" s="44"/>
      <c r="L130" s="53"/>
      <c r="M130" s="42"/>
      <c r="N130" s="43"/>
      <c r="O130" s="28" t="s">
        <v>96</v>
      </c>
      <c r="P130" s="41" t="s">
        <v>97</v>
      </c>
      <c r="Q130" s="39" t="n">
        <v>1</v>
      </c>
      <c r="R130" s="55" t="n">
        <v>400</v>
      </c>
      <c r="S130" s="44"/>
      <c r="W130" s="53"/>
      <c r="X130" s="42"/>
      <c r="Y130" s="43"/>
      <c r="Z130" s="28" t="s">
        <v>96</v>
      </c>
      <c r="AA130" s="41" t="s">
        <v>97</v>
      </c>
      <c r="AB130" s="39" t="n">
        <v>1</v>
      </c>
      <c r="AC130" s="55" t="n">
        <v>400</v>
      </c>
      <c r="AD130" s="44"/>
      <c r="AH130" s="53"/>
      <c r="AI130" s="42"/>
      <c r="AJ130" s="43"/>
      <c r="AK130" s="28" t="s">
        <v>96</v>
      </c>
      <c r="AL130" s="41" t="s">
        <v>97</v>
      </c>
      <c r="AM130" s="39" t="n">
        <v>1</v>
      </c>
      <c r="AN130" s="55" t="n">
        <v>400</v>
      </c>
      <c r="AO130" s="44"/>
      <c r="AS130" s="53"/>
      <c r="AT130" s="42"/>
      <c r="AU130" s="43"/>
      <c r="AV130" s="28" t="s">
        <v>96</v>
      </c>
      <c r="AW130" s="41" t="s">
        <v>97</v>
      </c>
      <c r="AX130" s="39" t="n">
        <v>1</v>
      </c>
      <c r="AY130" s="55" t="n">
        <v>400</v>
      </c>
      <c r="AZ130" s="44"/>
      <c r="BD130" s="53"/>
      <c r="BE130" s="51" t="n">
        <v>0.2</v>
      </c>
      <c r="BF130" s="43"/>
      <c r="BG130" s="28" t="s">
        <v>96</v>
      </c>
      <c r="BH130" s="41" t="s">
        <v>97</v>
      </c>
      <c r="BI130" s="39" t="n">
        <v>1</v>
      </c>
      <c r="BJ130" s="55" t="n">
        <v>400</v>
      </c>
      <c r="BK130" s="44"/>
      <c r="BO130" s="53"/>
      <c r="BP130" s="42"/>
      <c r="BQ130" s="43"/>
      <c r="BR130" s="28" t="s">
        <v>96</v>
      </c>
      <c r="BS130" s="41" t="s">
        <v>97</v>
      </c>
      <c r="BT130" s="39" t="n">
        <v>1</v>
      </c>
      <c r="BU130" s="55" t="n">
        <v>400</v>
      </c>
      <c r="BV130" s="44"/>
      <c r="BZ130" s="53"/>
      <c r="CA130" s="42"/>
      <c r="CB130" s="43"/>
      <c r="CC130" s="28" t="s">
        <v>96</v>
      </c>
      <c r="CD130" s="41" t="s">
        <v>97</v>
      </c>
      <c r="CE130" s="39" t="n">
        <v>1</v>
      </c>
      <c r="CF130" s="55" t="n">
        <v>400</v>
      </c>
      <c r="CG130" s="44"/>
      <c r="CK130" s="53"/>
      <c r="CL130" s="42"/>
      <c r="CM130" s="43"/>
      <c r="CN130" s="28" t="s">
        <v>96</v>
      </c>
      <c r="CO130" s="41" t="s">
        <v>97</v>
      </c>
      <c r="CP130" s="39" t="n">
        <v>1</v>
      </c>
      <c r="CQ130" s="55" t="n">
        <v>400</v>
      </c>
      <c r="CR130" s="44"/>
      <c r="CV130" s="17" t="s">
        <v>49</v>
      </c>
      <c r="CW130" s="18" t="n">
        <f aca="false">IF(BE132=0%,0%,BF134/SUM(BF133:BF140))</f>
        <v>0.0654883704414316</v>
      </c>
      <c r="CX130" s="17" t="str">
        <f aca="false">BH134</f>
        <v>frigorifero</v>
      </c>
      <c r="CY130" s="19" t="n">
        <f aca="false">BI134</f>
        <v>1</v>
      </c>
      <c r="CZ130" s="17" t="str">
        <f aca="false">BH141</f>
        <v>materasso</v>
      </c>
      <c r="DA130" s="19" t="n">
        <f aca="false">BI141</f>
        <v>0</v>
      </c>
      <c r="DB130" s="17" t="str">
        <f aca="false">BJ139</f>
        <v>lamiere</v>
      </c>
      <c r="DC130" s="19" t="n">
        <f aca="false">BK139</f>
        <v>0</v>
      </c>
      <c r="DD130" s="19" t="str">
        <f aca="false">BG75</f>
        <v>altezza cumulo</v>
      </c>
      <c r="DE130" s="19" t="n">
        <f aca="false">BH75</f>
        <v>25</v>
      </c>
    </row>
    <row r="131" customFormat="false" ht="14.4" hidden="false" customHeight="false" outlineLevel="0" collapsed="false">
      <c r="A131" s="53"/>
      <c r="B131" s="56"/>
      <c r="C131" s="57"/>
      <c r="D131" s="28" t="s">
        <v>98</v>
      </c>
      <c r="E131" s="41" t="s">
        <v>65</v>
      </c>
      <c r="F131" s="39" t="n">
        <v>1</v>
      </c>
      <c r="G131" s="55" t="n">
        <v>1000</v>
      </c>
      <c r="H131" s="58"/>
      <c r="L131" s="53"/>
      <c r="M131" s="56"/>
      <c r="N131" s="57"/>
      <c r="O131" s="28" t="s">
        <v>98</v>
      </c>
      <c r="P131" s="41" t="s">
        <v>65</v>
      </c>
      <c r="Q131" s="39" t="n">
        <v>1</v>
      </c>
      <c r="R131" s="55" t="n">
        <v>1000</v>
      </c>
      <c r="S131" s="58"/>
      <c r="W131" s="53"/>
      <c r="X131" s="56"/>
      <c r="Y131" s="57"/>
      <c r="Z131" s="28" t="s">
        <v>98</v>
      </c>
      <c r="AA131" s="41" t="s">
        <v>65</v>
      </c>
      <c r="AB131" s="39" t="n">
        <v>1</v>
      </c>
      <c r="AC131" s="55" t="n">
        <v>1000</v>
      </c>
      <c r="AD131" s="58"/>
      <c r="AH131" s="53"/>
      <c r="AI131" s="56"/>
      <c r="AJ131" s="57"/>
      <c r="AK131" s="28" t="s">
        <v>98</v>
      </c>
      <c r="AL131" s="41" t="s">
        <v>65</v>
      </c>
      <c r="AM131" s="39" t="n">
        <v>1</v>
      </c>
      <c r="AN131" s="55" t="n">
        <v>1000</v>
      </c>
      <c r="AO131" s="58"/>
      <c r="AS131" s="53"/>
      <c r="AT131" s="56"/>
      <c r="AU131" s="57"/>
      <c r="AV131" s="28" t="s">
        <v>98</v>
      </c>
      <c r="AW131" s="41" t="s">
        <v>65</v>
      </c>
      <c r="AX131" s="39" t="n">
        <v>1</v>
      </c>
      <c r="AY131" s="55" t="n">
        <v>1000</v>
      </c>
      <c r="AZ131" s="58"/>
      <c r="BD131" s="53"/>
      <c r="BE131" s="56"/>
      <c r="BF131" s="57"/>
      <c r="BG131" s="28" t="s">
        <v>98</v>
      </c>
      <c r="BH131" s="41" t="s">
        <v>65</v>
      </c>
      <c r="BI131" s="39" t="n">
        <v>1</v>
      </c>
      <c r="BJ131" s="55" t="n">
        <v>1000</v>
      </c>
      <c r="BK131" s="58"/>
      <c r="BO131" s="53"/>
      <c r="BP131" s="56"/>
      <c r="BQ131" s="57"/>
      <c r="BR131" s="28" t="s">
        <v>98</v>
      </c>
      <c r="BS131" s="41" t="s">
        <v>65</v>
      </c>
      <c r="BT131" s="39" t="n">
        <v>1</v>
      </c>
      <c r="BU131" s="55" t="n">
        <v>1000</v>
      </c>
      <c r="BV131" s="58"/>
      <c r="BZ131" s="53"/>
      <c r="CA131" s="56"/>
      <c r="CB131" s="57"/>
      <c r="CC131" s="28" t="s">
        <v>98</v>
      </c>
      <c r="CD131" s="41" t="s">
        <v>65</v>
      </c>
      <c r="CE131" s="39" t="n">
        <v>1</v>
      </c>
      <c r="CF131" s="55" t="n">
        <v>1000</v>
      </c>
      <c r="CG131" s="58"/>
      <c r="CK131" s="53"/>
      <c r="CL131" s="56"/>
      <c r="CM131" s="57"/>
      <c r="CN131" s="28" t="s">
        <v>98</v>
      </c>
      <c r="CO131" s="41" t="s">
        <v>65</v>
      </c>
      <c r="CP131" s="39" t="n">
        <v>1</v>
      </c>
      <c r="CQ131" s="55" t="n">
        <v>1000</v>
      </c>
      <c r="CR131" s="58"/>
      <c r="CV131" s="17" t="s">
        <v>57</v>
      </c>
      <c r="CW131" s="18" t="n">
        <f aca="false">IF(BE132=0%,0%,(BF135+BF136)/SUM(BF133:BF140))</f>
        <v>0.208688248414648</v>
      </c>
      <c r="CX131" s="17" t="str">
        <f aca="false">BH135</f>
        <v>forno</v>
      </c>
      <c r="CY131" s="19" t="n">
        <f aca="false">BI135</f>
        <v>0</v>
      </c>
      <c r="CZ131" s="17" t="str">
        <f aca="false">BJ133</f>
        <v>brandina</v>
      </c>
      <c r="DA131" s="19" t="n">
        <f aca="false">BK133</f>
        <v>0</v>
      </c>
      <c r="DB131" s="17" t="str">
        <f aca="false">BJ140</f>
        <v>buste</v>
      </c>
      <c r="DC131" s="19" t="n">
        <f aca="false">BK140</f>
        <v>0</v>
      </c>
      <c r="DD131" s="19" t="str">
        <f aca="false">BG76</f>
        <v>combustione</v>
      </c>
      <c r="DE131" s="19" t="str">
        <f aca="false">BH76</f>
        <v>no</v>
      </c>
    </row>
    <row r="132" customFormat="false" ht="14.4" hidden="false" customHeight="false" outlineLevel="0" collapsed="false">
      <c r="B132" s="8" t="n">
        <f aca="false">SUM(B79:B131)</f>
        <v>1</v>
      </c>
      <c r="M132" s="8" t="n">
        <f aca="false">SUM(M79:M131)</f>
        <v>1</v>
      </c>
      <c r="X132" s="8" t="n">
        <f aca="false">SUM(X79:X131)</f>
        <v>1</v>
      </c>
      <c r="AI132" s="8" t="n">
        <f aca="false">SUM(AI79:AI131)</f>
        <v>1</v>
      </c>
      <c r="AT132" s="8" t="n">
        <f aca="false">SUM(AT79:AT131)</f>
        <v>1</v>
      </c>
      <c r="BE132" s="8" t="n">
        <f aca="false">SUM(BE79:BE131)</f>
        <v>1</v>
      </c>
      <c r="BP132" s="8" t="n">
        <f aca="false">SUM(BP79:BP131)</f>
        <v>1</v>
      </c>
      <c r="CA132" s="8" t="n">
        <f aca="false">SUM(CA79:CA131)</f>
        <v>1</v>
      </c>
      <c r="CL132" s="8" t="n">
        <f aca="false">SUM(CL78:CL131)</f>
        <v>0</v>
      </c>
      <c r="CV132" s="17" t="s">
        <v>60</v>
      </c>
      <c r="CW132" s="37" t="n">
        <f aca="false">IF(BE132=0%,0%,BF137/SUM(BF133:BF140))</f>
        <v>0.00197929773394524</v>
      </c>
      <c r="CX132" s="17" t="str">
        <f aca="false">BH136</f>
        <v>televisore</v>
      </c>
      <c r="CY132" s="19" t="n">
        <f aca="false">BI136</f>
        <v>1</v>
      </c>
      <c r="CZ132" s="17" t="str">
        <f aca="false">BJ134</f>
        <v>Scatoloni</v>
      </c>
      <c r="DA132" s="19" t="n">
        <f aca="false">BK134</f>
        <v>0</v>
      </c>
      <c r="DB132" s="19"/>
      <c r="DC132" s="19"/>
      <c r="DD132" s="19" t="str">
        <f aca="false">BG77</f>
        <v>bonifica</v>
      </c>
      <c r="DE132" s="19" t="str">
        <f aca="false">BH77</f>
        <v>si-no</v>
      </c>
    </row>
    <row r="133" customFormat="false" ht="14.4" hidden="false" customHeight="true" outlineLevel="0" collapsed="false">
      <c r="A133" s="24" t="s">
        <v>99</v>
      </c>
      <c r="B133" s="28" t="s">
        <v>14</v>
      </c>
      <c r="C133" s="29" t="n">
        <f aca="false">B79*F81+B82*F84+B85*F87+B88*F89+B95*F95+B97*F97+B104*F104+B112*F112+B121*F121+B122*F122+B123*F123+B127*F127</f>
        <v>0</v>
      </c>
      <c r="D133" s="24" t="s">
        <v>100</v>
      </c>
      <c r="E133" s="28" t="str">
        <f aca="false">D79</f>
        <v>lavatrice</v>
      </c>
      <c r="F133" s="28" t="n">
        <f aca="false">C79</f>
        <v>0</v>
      </c>
      <c r="G133" s="28" t="str">
        <f aca="false">D100</f>
        <v>brandina</v>
      </c>
      <c r="H133" s="28" t="n">
        <f aca="false">C100</f>
        <v>0</v>
      </c>
      <c r="L133" s="24" t="s">
        <v>99</v>
      </c>
      <c r="M133" s="28" t="s">
        <v>14</v>
      </c>
      <c r="N133" s="29" t="n">
        <f aca="false">M79*Q81+M82*Q84+M85*Q87+M88*Q89+M95*Q95+M97*Q97+M104*Q104+M112*Q112+M121*Q121+M122*Q122+M123*Q123+M127*Q127</f>
        <v>0</v>
      </c>
      <c r="O133" s="24" t="s">
        <v>100</v>
      </c>
      <c r="P133" s="28" t="str">
        <f aca="false">O79</f>
        <v>lavatrice</v>
      </c>
      <c r="Q133" s="28" t="n">
        <f aca="false">N79</f>
        <v>0</v>
      </c>
      <c r="R133" s="28" t="str">
        <f aca="false">O100</f>
        <v>brandina</v>
      </c>
      <c r="S133" s="28" t="n">
        <f aca="false">N100</f>
        <v>0</v>
      </c>
      <c r="W133" s="24" t="s">
        <v>99</v>
      </c>
      <c r="X133" s="28" t="s">
        <v>14</v>
      </c>
      <c r="Y133" s="29" t="n">
        <f aca="false">X79*AB81+X82*AB84+X85*AB87+X88*AB89+X95*AB95+X97*AB97+X104*AB104+X112*AB112+X121*AB121+X122*AB122+X123*AB123+X127*AB127</f>
        <v>0</v>
      </c>
      <c r="Z133" s="24" t="s">
        <v>100</v>
      </c>
      <c r="AA133" s="28" t="str">
        <f aca="false">Z79</f>
        <v>lavatrice</v>
      </c>
      <c r="AB133" s="28" t="n">
        <f aca="false">Y79</f>
        <v>0</v>
      </c>
      <c r="AC133" s="28" t="str">
        <f aca="false">Z100</f>
        <v>brandina</v>
      </c>
      <c r="AD133" s="28" t="n">
        <f aca="false">Y100</f>
        <v>0</v>
      </c>
      <c r="AH133" s="24" t="s">
        <v>99</v>
      </c>
      <c r="AI133" s="28" t="s">
        <v>14</v>
      </c>
      <c r="AJ133" s="29" t="n">
        <f aca="false">AI79*AM81+AI82*AM84+AI85*AM87+AI88*AM89+AI95*AM95+AI97*AM97+AI104*AM104+AI112*AM112+AI121*AM121+AI122*AM122+AI123*AM123+AI127*AM127</f>
        <v>0</v>
      </c>
      <c r="AK133" s="24" t="s">
        <v>100</v>
      </c>
      <c r="AL133" s="28" t="str">
        <f aca="false">AK79</f>
        <v>lavatrice</v>
      </c>
      <c r="AM133" s="28" t="n">
        <f aca="false">AJ79</f>
        <v>0</v>
      </c>
      <c r="AN133" s="28" t="str">
        <f aca="false">AK100</f>
        <v>brandina</v>
      </c>
      <c r="AO133" s="28" t="n">
        <f aca="false">AJ100</f>
        <v>0</v>
      </c>
      <c r="AS133" s="24" t="s">
        <v>99</v>
      </c>
      <c r="AT133" s="28" t="s">
        <v>14</v>
      </c>
      <c r="AU133" s="29" t="n">
        <f aca="false">AT79*AX81+AT82*AX84+AT85*AX87+AT88*AX89+AT95*AX95+AT97*AX97+AT104*AX104+AT112*AX112+AT121*AX121+AT122*AX122+AT123*AX123+AT127*AX127</f>
        <v>0</v>
      </c>
      <c r="AV133" s="24" t="s">
        <v>100</v>
      </c>
      <c r="AW133" s="28" t="str">
        <f aca="false">AV79</f>
        <v>lavatrice</v>
      </c>
      <c r="AX133" s="28" t="n">
        <f aca="false">AU79</f>
        <v>0</v>
      </c>
      <c r="AY133" s="28" t="str">
        <f aca="false">AV100</f>
        <v>brandina</v>
      </c>
      <c r="AZ133" s="28" t="n">
        <f aca="false">AU100</f>
        <v>0</v>
      </c>
      <c r="BD133" s="24" t="s">
        <v>99</v>
      </c>
      <c r="BE133" s="28" t="s">
        <v>14</v>
      </c>
      <c r="BF133" s="29" t="n">
        <f aca="false">BE79*BI81+BE82*BI84+BE85*BI87+BE88*BI89+BE95*BI95+BE97*BI97+BE104*BI104+BE112*BI112+BE121*BI121+BE122*BI122+BE123*BI123+BE127*BI127</f>
        <v>0.491312289703695</v>
      </c>
      <c r="BG133" s="24" t="s">
        <v>100</v>
      </c>
      <c r="BH133" s="28" t="str">
        <f aca="false">BG79</f>
        <v>lavatrice</v>
      </c>
      <c r="BI133" s="28" t="n">
        <f aca="false">BF79</f>
        <v>0</v>
      </c>
      <c r="BJ133" s="28" t="str">
        <f aca="false">BG100</f>
        <v>brandina</v>
      </c>
      <c r="BK133" s="28" t="n">
        <f aca="false">BF100</f>
        <v>0</v>
      </c>
      <c r="BO133" s="24" t="s">
        <v>99</v>
      </c>
      <c r="BP133" s="28" t="s">
        <v>14</v>
      </c>
      <c r="BQ133" s="29" t="n">
        <f aca="false">BP79*BT81+BP82*BT84+BP85*BT87+BP88*BT89+BP95*BT95+BP97*BT97+BP104*BT104+BP112*BT112+BP121*BT121+BP122*BT122+BP123*BT123+BP127*BT127</f>
        <v>0.02</v>
      </c>
      <c r="BR133" s="24" t="s">
        <v>100</v>
      </c>
      <c r="BS133" s="28" t="str">
        <f aca="false">BR79</f>
        <v>lavatrice</v>
      </c>
      <c r="BT133" s="28" t="n">
        <f aca="false">BQ79</f>
        <v>0</v>
      </c>
      <c r="BU133" s="28" t="str">
        <f aca="false">BR100</f>
        <v>brandina</v>
      </c>
      <c r="BV133" s="28" t="n">
        <f aca="false">BQ100</f>
        <v>0</v>
      </c>
      <c r="BZ133" s="24" t="s">
        <v>99</v>
      </c>
      <c r="CA133" s="28" t="s">
        <v>14</v>
      </c>
      <c r="CB133" s="29" t="n">
        <f aca="false">CA79*CE81+CA82*CE84+CA85*CE87+CA88*CE89+CA95*CE95+CA97*CE97+CA104*CE104+CA112*CE112+CA121*CE121+CA122*CE122+CA123*CE123+CA127*CE127</f>
        <v>0.0782873904233454</v>
      </c>
      <c r="CC133" s="24" t="s">
        <v>100</v>
      </c>
      <c r="CD133" s="28" t="str">
        <f aca="false">CC79</f>
        <v>lavatrice</v>
      </c>
      <c r="CE133" s="28" t="n">
        <f aca="false">CB79</f>
        <v>1</v>
      </c>
      <c r="CF133" s="28" t="str">
        <f aca="false">CC100</f>
        <v>brandina</v>
      </c>
      <c r="CG133" s="28" t="n">
        <f aca="false">CB100</f>
        <v>0</v>
      </c>
      <c r="CK133" s="24" t="s">
        <v>99</v>
      </c>
      <c r="CL133" s="28" t="s">
        <v>14</v>
      </c>
      <c r="CM133" s="29" t="n">
        <f aca="false">CL79*CP81+CL82*CP84+CL85*CP87+CL88*CP89+CL95*CP95+CL97*CP97+CL104*CP104+CL112*CP112+CL121*CP121+CL122*CP122+CL123*CP123+CL127*CP127</f>
        <v>0</v>
      </c>
      <c r="CN133" s="24" t="s">
        <v>100</v>
      </c>
      <c r="CO133" s="28" t="str">
        <f aca="false">CN79</f>
        <v>lavatrice</v>
      </c>
      <c r="CP133" s="28" t="n">
        <f aca="false">CM79</f>
        <v>0</v>
      </c>
      <c r="CQ133" s="28" t="str">
        <f aca="false">CN100</f>
        <v>brandina</v>
      </c>
      <c r="CR133" s="28" t="n">
        <f aca="false">CM100</f>
        <v>0</v>
      </c>
      <c r="CV133" s="17" t="s">
        <v>61</v>
      </c>
      <c r="CW133" s="18" t="n">
        <f aca="false">IF(BE132=0%,0%,BF138/SUM(BF133:BF140))</f>
        <v>0.0472037212803561</v>
      </c>
      <c r="CX133" s="17" t="str">
        <f aca="false">BH137</f>
        <v>scaldabagno</v>
      </c>
      <c r="CY133" s="19" t="n">
        <f aca="false">BI137</f>
        <v>0</v>
      </c>
      <c r="CZ133" s="17" t="str">
        <f aca="false">BJ135</f>
        <v>divano</v>
      </c>
      <c r="DA133" s="19" t="n">
        <f aca="false">BK135</f>
        <v>0</v>
      </c>
      <c r="DB133" s="19"/>
      <c r="DC133" s="19"/>
      <c r="DD133" s="19" t="str">
        <f aca="false">BI77</f>
        <v>substrato</v>
      </c>
      <c r="DE133" s="19" t="str">
        <f aca="false">BJ77</f>
        <v>battistrada</v>
      </c>
    </row>
    <row r="134" customFormat="false" ht="14.4" hidden="false" customHeight="false" outlineLevel="0" collapsed="false">
      <c r="A134" s="24"/>
      <c r="B134" s="28" t="s">
        <v>49</v>
      </c>
      <c r="C134" s="29" t="n">
        <f aca="false">B88*F88+B105*F105+B112*F113</f>
        <v>0</v>
      </c>
      <c r="D134" s="24"/>
      <c r="E134" s="28" t="str">
        <f aca="false">D82</f>
        <v>frigorifero</v>
      </c>
      <c r="F134" s="28" t="n">
        <f aca="false">C82</f>
        <v>0</v>
      </c>
      <c r="G134" s="28" t="str">
        <f aca="false">A103</f>
        <v>Scatoloni</v>
      </c>
      <c r="H134" s="28" t="n">
        <f aca="false">C103</f>
        <v>0</v>
      </c>
      <c r="L134" s="24"/>
      <c r="M134" s="28" t="s">
        <v>49</v>
      </c>
      <c r="N134" s="29" t="n">
        <f aca="false">M88*Q88+M105*Q105+M112*Q113</f>
        <v>0</v>
      </c>
      <c r="O134" s="24"/>
      <c r="P134" s="28" t="str">
        <f aca="false">O82</f>
        <v>frigorifero</v>
      </c>
      <c r="Q134" s="28" t="n">
        <f aca="false">N82</f>
        <v>0</v>
      </c>
      <c r="R134" s="28" t="str">
        <f aca="false">L103</f>
        <v>Scatoloni</v>
      </c>
      <c r="S134" s="28" t="n">
        <f aca="false">N103</f>
        <v>0</v>
      </c>
      <c r="W134" s="24"/>
      <c r="X134" s="28" t="s">
        <v>49</v>
      </c>
      <c r="Y134" s="29" t="n">
        <f aca="false">X88*AB88+X105*AB105+X112*AB113</f>
        <v>0</v>
      </c>
      <c r="Z134" s="24"/>
      <c r="AA134" s="28" t="str">
        <f aca="false">Z82</f>
        <v>frigorifero</v>
      </c>
      <c r="AB134" s="28" t="n">
        <f aca="false">Y82</f>
        <v>0</v>
      </c>
      <c r="AC134" s="28" t="str">
        <f aca="false">W103</f>
        <v>Scatoloni</v>
      </c>
      <c r="AD134" s="28" t="n">
        <f aca="false">Y103</f>
        <v>0</v>
      </c>
      <c r="AH134" s="24"/>
      <c r="AI134" s="28" t="s">
        <v>49</v>
      </c>
      <c r="AJ134" s="29" t="n">
        <f aca="false">AI88*AM88+AI105*AM105+AI112*AM113</f>
        <v>0</v>
      </c>
      <c r="AK134" s="24"/>
      <c r="AL134" s="28" t="str">
        <f aca="false">AK82</f>
        <v>frigorifero</v>
      </c>
      <c r="AM134" s="28" t="n">
        <f aca="false">AJ82</f>
        <v>0</v>
      </c>
      <c r="AN134" s="28" t="str">
        <f aca="false">AH103</f>
        <v>Scatoloni</v>
      </c>
      <c r="AO134" s="28" t="n">
        <f aca="false">AJ103</f>
        <v>0</v>
      </c>
      <c r="AS134" s="24"/>
      <c r="AT134" s="28" t="s">
        <v>49</v>
      </c>
      <c r="AU134" s="29" t="n">
        <f aca="false">AT88*AX88+AT105*AX105+AT112*AX113</f>
        <v>0</v>
      </c>
      <c r="AV134" s="24"/>
      <c r="AW134" s="28" t="str">
        <f aca="false">AV82</f>
        <v>frigorifero</v>
      </c>
      <c r="AX134" s="28" t="n">
        <f aca="false">AU82</f>
        <v>0</v>
      </c>
      <c r="AY134" s="28" t="str">
        <f aca="false">AS103</f>
        <v>Scatoloni</v>
      </c>
      <c r="AZ134" s="28" t="n">
        <f aca="false">AU103</f>
        <v>0</v>
      </c>
      <c r="BD134" s="24"/>
      <c r="BE134" s="28" t="s">
        <v>49</v>
      </c>
      <c r="BF134" s="29" t="n">
        <f aca="false">BE88*BI88+BE105*BI105+BE112*BI113</f>
        <v>0.0523906963531453</v>
      </c>
      <c r="BG134" s="24"/>
      <c r="BH134" s="28" t="str">
        <f aca="false">BG82</f>
        <v>frigorifero</v>
      </c>
      <c r="BI134" s="28" t="n">
        <f aca="false">BF82</f>
        <v>1</v>
      </c>
      <c r="BJ134" s="28" t="str">
        <f aca="false">BD103</f>
        <v>Scatoloni</v>
      </c>
      <c r="BK134" s="28" t="n">
        <f aca="false">BF103</f>
        <v>0</v>
      </c>
      <c r="BO134" s="24"/>
      <c r="BP134" s="28" t="s">
        <v>49</v>
      </c>
      <c r="BQ134" s="29" t="n">
        <f aca="false">BP88*BT88+BP105*BT105+BP112*BT113</f>
        <v>0</v>
      </c>
      <c r="BR134" s="24"/>
      <c r="BS134" s="28" t="str">
        <f aca="false">BR82</f>
        <v>frigorifero</v>
      </c>
      <c r="BT134" s="28" t="n">
        <f aca="false">BQ82</f>
        <v>0</v>
      </c>
      <c r="BU134" s="28" t="str">
        <f aca="false">BO103</f>
        <v>Scatoloni</v>
      </c>
      <c r="BV134" s="28" t="n">
        <f aca="false">BQ103</f>
        <v>0</v>
      </c>
      <c r="BZ134" s="24"/>
      <c r="CA134" s="28" t="s">
        <v>49</v>
      </c>
      <c r="CB134" s="29" t="n">
        <f aca="false">CA88*CE88+CA105*CE105+CA112*CE113</f>
        <v>0.121550741163056</v>
      </c>
      <c r="CC134" s="24"/>
      <c r="CD134" s="28" t="str">
        <f aca="false">CC82</f>
        <v>frigorifero</v>
      </c>
      <c r="CE134" s="28" t="n">
        <f aca="false">CB82</f>
        <v>0</v>
      </c>
      <c r="CF134" s="28" t="str">
        <f aca="false">BZ103</f>
        <v>Scatoloni</v>
      </c>
      <c r="CG134" s="28" t="n">
        <f aca="false">CB103</f>
        <v>0</v>
      </c>
      <c r="CK134" s="24"/>
      <c r="CL134" s="28" t="s">
        <v>49</v>
      </c>
      <c r="CM134" s="29" t="n">
        <f aca="false">CL88*CP88+CL105*CP105+CL112*CP113</f>
        <v>0</v>
      </c>
      <c r="CN134" s="24"/>
      <c r="CO134" s="28" t="str">
        <f aca="false">CN82</f>
        <v>frigorifero</v>
      </c>
      <c r="CP134" s="28" t="n">
        <f aca="false">CM82</f>
        <v>0</v>
      </c>
      <c r="CQ134" s="28" t="str">
        <f aca="false">CK103</f>
        <v>Scatoloni</v>
      </c>
      <c r="CR134" s="28" t="n">
        <f aca="false">CM103</f>
        <v>0</v>
      </c>
      <c r="CV134" s="17" t="s">
        <v>62</v>
      </c>
      <c r="CW134" s="18" t="n">
        <f aca="false">IF(BE132=0%,0%,BF139/SUM(BF133:BF140))</f>
        <v>0</v>
      </c>
      <c r="CX134" s="17" t="str">
        <f aca="false">BH138</f>
        <v>mobile</v>
      </c>
      <c r="CY134" s="19" t="n">
        <f aca="false">BI138</f>
        <v>0</v>
      </c>
      <c r="CZ134" s="17" t="str">
        <f aca="false">BJ136</f>
        <v>sanitari</v>
      </c>
      <c r="DA134" s="19" t="n">
        <f aca="false">BK136</f>
        <v>0</v>
      </c>
      <c r="DB134" s="19"/>
      <c r="DC134" s="19"/>
      <c r="DD134" s="19" t="s">
        <v>63</v>
      </c>
      <c r="DE134" s="19" t="n">
        <f aca="false">BE77</f>
        <v>0.2</v>
      </c>
    </row>
    <row r="135" customFormat="false" ht="15" hidden="false" customHeight="false" outlineLevel="0" collapsed="false">
      <c r="A135" s="24"/>
      <c r="B135" s="28" t="s">
        <v>101</v>
      </c>
      <c r="C135" s="29" t="n">
        <f aca="false">B79*F80+B82*F83+B85*F86+B88*F91+B92*F93+B106*F106+B112*F114</f>
        <v>0</v>
      </c>
      <c r="D135" s="24"/>
      <c r="E135" s="28" t="str">
        <f aca="false">D85</f>
        <v>forno</v>
      </c>
      <c r="F135" s="28" t="n">
        <f aca="false">C85</f>
        <v>0</v>
      </c>
      <c r="G135" s="28" t="str">
        <f aca="false">D101</f>
        <v>divano</v>
      </c>
      <c r="H135" s="28" t="n">
        <f aca="false">C101</f>
        <v>0</v>
      </c>
      <c r="L135" s="24"/>
      <c r="M135" s="28" t="s">
        <v>101</v>
      </c>
      <c r="N135" s="29" t="n">
        <f aca="false">M79*Q80+M82*Q83+M85*Q86+M88*Q91+M92*Q93+M106*Q106+M112*Q114</f>
        <v>0</v>
      </c>
      <c r="O135" s="24"/>
      <c r="P135" s="28" t="str">
        <f aca="false">O85</f>
        <v>forno</v>
      </c>
      <c r="Q135" s="28" t="n">
        <f aca="false">N85</f>
        <v>0</v>
      </c>
      <c r="R135" s="28" t="str">
        <f aca="false">O101</f>
        <v>divano</v>
      </c>
      <c r="S135" s="28" t="n">
        <f aca="false">N101</f>
        <v>0</v>
      </c>
      <c r="W135" s="24"/>
      <c r="X135" s="28" t="s">
        <v>101</v>
      </c>
      <c r="Y135" s="29" t="n">
        <f aca="false">X79*AB80+X82*AB83+X85*AB86+X88*AB91+X92*AB93+X106*AB106+X112*AB114</f>
        <v>0</v>
      </c>
      <c r="Z135" s="24"/>
      <c r="AA135" s="28" t="str">
        <f aca="false">Z85</f>
        <v>forno</v>
      </c>
      <c r="AB135" s="28" t="n">
        <f aca="false">Y85</f>
        <v>0</v>
      </c>
      <c r="AC135" s="28" t="str">
        <f aca="false">Z101</f>
        <v>divano</v>
      </c>
      <c r="AD135" s="28" t="n">
        <f aca="false">Y101</f>
        <v>0</v>
      </c>
      <c r="AH135" s="24"/>
      <c r="AI135" s="28" t="s">
        <v>101</v>
      </c>
      <c r="AJ135" s="29" t="n">
        <f aca="false">AI79*AM80+AI82*AM83+AI85*AM86+AI88*AM91+AI92*AM93+AI106*AM106+AI112*AM114</f>
        <v>0</v>
      </c>
      <c r="AK135" s="24"/>
      <c r="AL135" s="28" t="str">
        <f aca="false">AK85</f>
        <v>forno</v>
      </c>
      <c r="AM135" s="28" t="n">
        <f aca="false">AJ85</f>
        <v>0</v>
      </c>
      <c r="AN135" s="28" t="str">
        <f aca="false">AK101</f>
        <v>divano</v>
      </c>
      <c r="AO135" s="28" t="n">
        <f aca="false">AJ101</f>
        <v>0</v>
      </c>
      <c r="AS135" s="24"/>
      <c r="AT135" s="28" t="s">
        <v>101</v>
      </c>
      <c r="AU135" s="29" t="n">
        <f aca="false">AT79*AX80+AT82*AX83+AT85*AX86+AT88*AX91+AT92*AX93+AT106*AX106+AT112*AX114</f>
        <v>0</v>
      </c>
      <c r="AV135" s="24"/>
      <c r="AW135" s="28" t="str">
        <f aca="false">AV85</f>
        <v>forno</v>
      </c>
      <c r="AX135" s="28" t="n">
        <f aca="false">AU85</f>
        <v>0</v>
      </c>
      <c r="AY135" s="28" t="str">
        <f aca="false">AV101</f>
        <v>divano</v>
      </c>
      <c r="AZ135" s="28" t="n">
        <f aca="false">AU101</f>
        <v>0</v>
      </c>
      <c r="BD135" s="24"/>
      <c r="BE135" s="28" t="s">
        <v>101</v>
      </c>
      <c r="BF135" s="29" t="n">
        <f aca="false">BE79*BI80+BE82*BI83+BE85*BI86+BE88*BI91+BE92*BI93+BE106*BI106+BE112*BI114</f>
        <v>0.0228794761945712</v>
      </c>
      <c r="BG135" s="24"/>
      <c r="BH135" s="28" t="str">
        <f aca="false">BG85</f>
        <v>forno</v>
      </c>
      <c r="BI135" s="28" t="n">
        <f aca="false">BF85</f>
        <v>0</v>
      </c>
      <c r="BJ135" s="28" t="str">
        <f aca="false">BG101</f>
        <v>divano</v>
      </c>
      <c r="BK135" s="28" t="n">
        <f aca="false">BF101</f>
        <v>0</v>
      </c>
      <c r="BO135" s="24"/>
      <c r="BP135" s="28" t="s">
        <v>101</v>
      </c>
      <c r="BQ135" s="29" t="n">
        <f aca="false">BP79*BT80+BP82*BT83+BP85*BT86+BP88*BT91+BP92*BT93+BP106*BT106+BP112*BT114</f>
        <v>0</v>
      </c>
      <c r="BR135" s="24"/>
      <c r="BS135" s="28" t="str">
        <f aca="false">BR85</f>
        <v>forno</v>
      </c>
      <c r="BT135" s="28" t="n">
        <f aca="false">BQ85</f>
        <v>0</v>
      </c>
      <c r="BU135" s="28" t="str">
        <f aca="false">BR101</f>
        <v>divano</v>
      </c>
      <c r="BV135" s="28" t="n">
        <f aca="false">BQ101</f>
        <v>1</v>
      </c>
      <c r="BZ135" s="24"/>
      <c r="CA135" s="28" t="s">
        <v>101</v>
      </c>
      <c r="CB135" s="29" t="n">
        <f aca="false">CA79*CE80+CA82*CE83+CA85*CE86+CA88*CE91+CA92*CE93+CA106*CE106+CA112*CE114</f>
        <v>0.143862410940598</v>
      </c>
      <c r="CC135" s="24"/>
      <c r="CD135" s="28" t="str">
        <f aca="false">CC85</f>
        <v>forno</v>
      </c>
      <c r="CE135" s="28" t="n">
        <f aca="false">CB85</f>
        <v>0</v>
      </c>
      <c r="CF135" s="28" t="str">
        <f aca="false">CC101</f>
        <v>divano</v>
      </c>
      <c r="CG135" s="28" t="n">
        <f aca="false">CB101</f>
        <v>0</v>
      </c>
      <c r="CK135" s="24"/>
      <c r="CL135" s="28" t="s">
        <v>101</v>
      </c>
      <c r="CM135" s="29" t="n">
        <f aca="false">CL79*CP80+CL82*CP83+CL85*CP86+CL88*CP91+CL92*CP93+CL106*CP106+CL112*CP114</f>
        <v>0</v>
      </c>
      <c r="CN135" s="24"/>
      <c r="CO135" s="28" t="str">
        <f aca="false">CN85</f>
        <v>forno</v>
      </c>
      <c r="CP135" s="28" t="n">
        <f aca="false">CM85</f>
        <v>0</v>
      </c>
      <c r="CQ135" s="28" t="str">
        <f aca="false">CN101</f>
        <v>divano</v>
      </c>
      <c r="CR135" s="28" t="n">
        <f aca="false">CM101</f>
        <v>0</v>
      </c>
      <c r="CV135" s="17" t="s">
        <v>65</v>
      </c>
      <c r="CW135" s="18" t="n">
        <f aca="false">IF(BE132=0%,0%,BF140/SUM(BF133:BF140))</f>
        <v>0.0625</v>
      </c>
      <c r="CX135" s="17" t="str">
        <f aca="false">BH139</f>
        <v>secchio</v>
      </c>
      <c r="CY135" s="19" t="n">
        <f aca="false">BI139</f>
        <v>0</v>
      </c>
      <c r="CZ135" s="17" t="str">
        <f aca="false">BJ137</f>
        <v>tubi</v>
      </c>
      <c r="DA135" s="19" t="n">
        <f aca="false">BK137</f>
        <v>0</v>
      </c>
      <c r="DB135" s="19"/>
      <c r="DC135" s="19"/>
      <c r="DD135" s="35" t="s">
        <v>56</v>
      </c>
      <c r="DE135" s="35" t="n">
        <f aca="false">BK75</f>
        <v>62</v>
      </c>
      <c r="DF135" s="37" t="n">
        <f aca="false">SUM(CW129:CW135)</f>
        <v>1</v>
      </c>
    </row>
    <row r="136" customFormat="false" ht="15" hidden="false" customHeight="false" outlineLevel="0" collapsed="false">
      <c r="A136" s="24"/>
      <c r="B136" s="28" t="s">
        <v>12</v>
      </c>
      <c r="C136" s="29" t="n">
        <f aca="false">B79*F79+B82*F82+B85*F85+B88*F90+B92*F92+B96*F96+B100*F100+B106*F107+B112*F115+B124*F124+B128*F128</f>
        <v>0</v>
      </c>
      <c r="D136" s="24"/>
      <c r="E136" s="28" t="str">
        <f aca="false">D88</f>
        <v>televisore</v>
      </c>
      <c r="F136" s="28" t="n">
        <f aca="false">C88</f>
        <v>0</v>
      </c>
      <c r="G136" s="28" t="str">
        <f aca="false">D120</f>
        <v>sanitari</v>
      </c>
      <c r="H136" s="28" t="n">
        <f aca="false">C120</f>
        <v>0</v>
      </c>
      <c r="L136" s="24"/>
      <c r="M136" s="28" t="s">
        <v>12</v>
      </c>
      <c r="N136" s="29" t="n">
        <f aca="false">M79*Q79+M82*Q82+M85*Q85+M88*Q90+M92*Q92+M96*Q96+M100*Q100+M106*Q107+M112*Q115+M124*Q124+M128*Q128</f>
        <v>0</v>
      </c>
      <c r="O136" s="24"/>
      <c r="P136" s="28" t="str">
        <f aca="false">O88</f>
        <v>televisore</v>
      </c>
      <c r="Q136" s="28" t="n">
        <f aca="false">N88</f>
        <v>0</v>
      </c>
      <c r="R136" s="28" t="str">
        <f aca="false">O120</f>
        <v>sanitari</v>
      </c>
      <c r="S136" s="28" t="n">
        <f aca="false">N120</f>
        <v>0</v>
      </c>
      <c r="W136" s="24"/>
      <c r="X136" s="28" t="s">
        <v>12</v>
      </c>
      <c r="Y136" s="29" t="n">
        <f aca="false">X79*AB79+X82*AB82+X85*AB85+X88*AB90+X92*AB92+X96*AB96+X100*AB100+X106*AB107+X112*AB115+X124*AB124+X128*AB128</f>
        <v>0</v>
      </c>
      <c r="Z136" s="24"/>
      <c r="AA136" s="28" t="str">
        <f aca="false">Z88</f>
        <v>televisore</v>
      </c>
      <c r="AB136" s="28" t="n">
        <f aca="false">Y88</f>
        <v>0</v>
      </c>
      <c r="AC136" s="28" t="str">
        <f aca="false">Z120</f>
        <v>sanitari</v>
      </c>
      <c r="AD136" s="28" t="n">
        <f aca="false">Y120</f>
        <v>0</v>
      </c>
      <c r="AH136" s="24"/>
      <c r="AI136" s="28" t="s">
        <v>12</v>
      </c>
      <c r="AJ136" s="29" t="n">
        <f aca="false">AI79*AM79+AI82*AM82+AI85*AM85+AI88*AM90+AI92*AM92+AI96*AM96+AI100*AM100+AI106*AM107+AI112*AM115+AI124*AM124+AI128*AM128</f>
        <v>0</v>
      </c>
      <c r="AK136" s="24"/>
      <c r="AL136" s="28" t="str">
        <f aca="false">AK88</f>
        <v>televisore</v>
      </c>
      <c r="AM136" s="28" t="n">
        <f aca="false">AJ88</f>
        <v>0</v>
      </c>
      <c r="AN136" s="28" t="str">
        <f aca="false">AK120</f>
        <v>sanitari</v>
      </c>
      <c r="AO136" s="28" t="n">
        <f aca="false">AJ120</f>
        <v>0</v>
      </c>
      <c r="AS136" s="24"/>
      <c r="AT136" s="28" t="s">
        <v>12</v>
      </c>
      <c r="AU136" s="29" t="n">
        <f aca="false">AT79*AX79+AT82*AX82+AT85*AX85+AT88*AX90+AT92*AX92+AT96*AX96+AT100*AX100+AT106*AX107+AT112*AX115+AT124*AX124+AT128*AX128</f>
        <v>0</v>
      </c>
      <c r="AV136" s="24"/>
      <c r="AW136" s="28" t="str">
        <f aca="false">AV88</f>
        <v>televisore</v>
      </c>
      <c r="AX136" s="28" t="n">
        <f aca="false">AU88</f>
        <v>0</v>
      </c>
      <c r="AY136" s="28" t="str">
        <f aca="false">AV120</f>
        <v>sanitari</v>
      </c>
      <c r="AZ136" s="28" t="n">
        <f aca="false">AU120</f>
        <v>0</v>
      </c>
      <c r="BD136" s="24"/>
      <c r="BE136" s="28" t="s">
        <v>12</v>
      </c>
      <c r="BF136" s="29" t="n">
        <f aca="false">BE79*BI79+BE82*BI82+BE85*BI85+BE88*BI90+BE92*BI92+BE96*BI96+BE100*BI100+BE106*BI107+BE112*BI115+BE124*BI124+BE128*BI128</f>
        <v>0.144071122537147</v>
      </c>
      <c r="BG136" s="24"/>
      <c r="BH136" s="28" t="str">
        <f aca="false">BG88</f>
        <v>televisore</v>
      </c>
      <c r="BI136" s="28" t="n">
        <f aca="false">BF88</f>
        <v>1</v>
      </c>
      <c r="BJ136" s="28" t="str">
        <f aca="false">BG120</f>
        <v>sanitari</v>
      </c>
      <c r="BK136" s="28" t="n">
        <f aca="false">BF120</f>
        <v>0</v>
      </c>
      <c r="BO136" s="24"/>
      <c r="BP136" s="28" t="s">
        <v>12</v>
      </c>
      <c r="BQ136" s="29" t="n">
        <f aca="false">BP79*BT79+BP82*BT82+BP85*BT85+BP88*BT90+BP92*BT92+BP96*BT96+BP100*BT100+BP106*BT107+BP112*BT115+BP124*BT124+BP128*BT128</f>
        <v>0.01</v>
      </c>
      <c r="BR136" s="24"/>
      <c r="BS136" s="28" t="str">
        <f aca="false">BR88</f>
        <v>televisore</v>
      </c>
      <c r="BT136" s="28" t="n">
        <f aca="false">BQ88</f>
        <v>0</v>
      </c>
      <c r="BU136" s="28" t="str">
        <f aca="false">BR120</f>
        <v>sanitari</v>
      </c>
      <c r="BV136" s="28" t="n">
        <f aca="false">BQ120</f>
        <v>0</v>
      </c>
      <c r="BZ136" s="24"/>
      <c r="CA136" s="28" t="s">
        <v>12</v>
      </c>
      <c r="CB136" s="29" t="n">
        <f aca="false">CA79*CE79+CA82*CE82+CA85*CE85+CA88*CE90+CA92*CE92+CA96*CE96+CA100*CE100+CA106*CE107+CA112*CE115+CA124*CE124+CA128*CE128</f>
        <v>0.636299457473001</v>
      </c>
      <c r="CC136" s="24"/>
      <c r="CD136" s="28" t="str">
        <f aca="false">CC88</f>
        <v>televisore</v>
      </c>
      <c r="CE136" s="28" t="n">
        <f aca="false">CB88</f>
        <v>1</v>
      </c>
      <c r="CF136" s="28" t="str">
        <f aca="false">CC120</f>
        <v>sanitari</v>
      </c>
      <c r="CG136" s="28" t="n">
        <f aca="false">CB120</f>
        <v>0</v>
      </c>
      <c r="CK136" s="24"/>
      <c r="CL136" s="28" t="s">
        <v>12</v>
      </c>
      <c r="CM136" s="29" t="n">
        <f aca="false">CL79*CP79+CL82*CP82+CL85*CP85+CL88*CP90+CL92*CP92+CL96*CP96+CL100*CP100+CL106*CP107+CL112*CP115+CL124*CP124+CL128*CP128</f>
        <v>0</v>
      </c>
      <c r="CN136" s="24"/>
      <c r="CO136" s="28" t="str">
        <f aca="false">CN88</f>
        <v>televisore</v>
      </c>
      <c r="CP136" s="28" t="n">
        <f aca="false">CM88</f>
        <v>0</v>
      </c>
      <c r="CQ136" s="28" t="str">
        <f aca="false">CN120</f>
        <v>sanitari</v>
      </c>
      <c r="CR136" s="28" t="n">
        <f aca="false">CM120</f>
        <v>0</v>
      </c>
      <c r="CV136" s="10" t="str">
        <f aca="false">BO74</f>
        <v>SITO 16</v>
      </c>
      <c r="CW136" s="10"/>
      <c r="CX136" s="10"/>
      <c r="CY136" s="10"/>
      <c r="CZ136" s="10"/>
      <c r="DA136" s="10"/>
      <c r="DB136" s="10"/>
      <c r="DC136" s="10"/>
      <c r="DD136" s="10"/>
      <c r="DE136" s="10"/>
    </row>
    <row r="137" customFormat="false" ht="14.4" hidden="false" customHeight="false" outlineLevel="0" collapsed="false">
      <c r="A137" s="24"/>
      <c r="B137" s="28" t="s">
        <v>60</v>
      </c>
      <c r="C137" s="29" t="n">
        <f aca="false">B94*F94+B98*F98+B101*F102+B111*F111+B112*F116</f>
        <v>0</v>
      </c>
      <c r="D137" s="24"/>
      <c r="E137" s="28" t="str">
        <f aca="false">D92</f>
        <v>scaldabagno</v>
      </c>
      <c r="F137" s="28" t="n">
        <f aca="false">C92</f>
        <v>0</v>
      </c>
      <c r="G137" s="28" t="str">
        <f aca="false">D121</f>
        <v>tubi</v>
      </c>
      <c r="H137" s="28" t="n">
        <f aca="false">C121</f>
        <v>0</v>
      </c>
      <c r="L137" s="24"/>
      <c r="M137" s="28" t="s">
        <v>60</v>
      </c>
      <c r="N137" s="29" t="n">
        <f aca="false">M94*Q94+M98*Q98+M101*Q102+M111*Q111+M112*Q116</f>
        <v>0</v>
      </c>
      <c r="O137" s="24"/>
      <c r="P137" s="28" t="str">
        <f aca="false">O92</f>
        <v>scaldabagno</v>
      </c>
      <c r="Q137" s="28" t="n">
        <f aca="false">N92</f>
        <v>0</v>
      </c>
      <c r="R137" s="28" t="str">
        <f aca="false">O121</f>
        <v>tubi</v>
      </c>
      <c r="S137" s="28" t="n">
        <f aca="false">N121</f>
        <v>0</v>
      </c>
      <c r="W137" s="24"/>
      <c r="X137" s="28" t="s">
        <v>60</v>
      </c>
      <c r="Y137" s="29" t="n">
        <f aca="false">X94*AB94+X98*AB98+X101*AB102+X111*AB111+X112*AB116</f>
        <v>0.25</v>
      </c>
      <c r="Z137" s="24"/>
      <c r="AA137" s="28" t="str">
        <f aca="false">Z92</f>
        <v>scaldabagno</v>
      </c>
      <c r="AB137" s="28" t="n">
        <f aca="false">Y92</f>
        <v>0</v>
      </c>
      <c r="AC137" s="28" t="str">
        <f aca="false">Z121</f>
        <v>tubi</v>
      </c>
      <c r="AD137" s="28" t="n">
        <f aca="false">Y121</f>
        <v>0</v>
      </c>
      <c r="AH137" s="24"/>
      <c r="AI137" s="28" t="s">
        <v>60</v>
      </c>
      <c r="AJ137" s="29" t="n">
        <f aca="false">AI94*AM94+AI98*AM98+AI101*AM102+AI111*AM111+AI112*AM116</f>
        <v>0</v>
      </c>
      <c r="AK137" s="24"/>
      <c r="AL137" s="28" t="str">
        <f aca="false">AK92</f>
        <v>scaldabagno</v>
      </c>
      <c r="AM137" s="28" t="n">
        <f aca="false">AJ92</f>
        <v>0</v>
      </c>
      <c r="AN137" s="28" t="str">
        <f aca="false">AK121</f>
        <v>tubi</v>
      </c>
      <c r="AO137" s="28" t="n">
        <f aca="false">AJ121</f>
        <v>0</v>
      </c>
      <c r="AS137" s="24"/>
      <c r="AT137" s="28" t="s">
        <v>60</v>
      </c>
      <c r="AU137" s="29" t="n">
        <f aca="false">AT94*AX94+AT98*AX98+AT101*AX102+AT111*AX111+AT112*AX116</f>
        <v>0</v>
      </c>
      <c r="AV137" s="24"/>
      <c r="AW137" s="28" t="str">
        <f aca="false">AV92</f>
        <v>scaldabagno</v>
      </c>
      <c r="AX137" s="28" t="n">
        <f aca="false">AU92</f>
        <v>0</v>
      </c>
      <c r="AY137" s="28" t="str">
        <f aca="false">AV121</f>
        <v>tubi</v>
      </c>
      <c r="AZ137" s="28" t="n">
        <f aca="false">AU121</f>
        <v>0</v>
      </c>
      <c r="BD137" s="24"/>
      <c r="BE137" s="28" t="s">
        <v>60</v>
      </c>
      <c r="BF137" s="29" t="n">
        <f aca="false">BE94*BI94+BE98*BI98+BE101*BI102+BE111*BI111+BE112*BI116</f>
        <v>0.0015834381871562</v>
      </c>
      <c r="BG137" s="24"/>
      <c r="BH137" s="28" t="str">
        <f aca="false">BG92</f>
        <v>scaldabagno</v>
      </c>
      <c r="BI137" s="28" t="n">
        <f aca="false">BF92</f>
        <v>0</v>
      </c>
      <c r="BJ137" s="28" t="str">
        <f aca="false">BG121</f>
        <v>tubi</v>
      </c>
      <c r="BK137" s="28" t="n">
        <f aca="false">BF121</f>
        <v>0</v>
      </c>
      <c r="BO137" s="24"/>
      <c r="BP137" s="28" t="s">
        <v>60</v>
      </c>
      <c r="BQ137" s="29" t="n">
        <f aca="false">BP94*BT94+BP98*BT98+BP101*BT102+BP111*BT111+BP112*BT116</f>
        <v>0.194</v>
      </c>
      <c r="BR137" s="24"/>
      <c r="BS137" s="28" t="str">
        <f aca="false">BR92</f>
        <v>scaldabagno</v>
      </c>
      <c r="BT137" s="28" t="n">
        <f aca="false">BQ92</f>
        <v>0</v>
      </c>
      <c r="BU137" s="28" t="str">
        <f aca="false">BR121</f>
        <v>tubi</v>
      </c>
      <c r="BV137" s="28" t="n">
        <f aca="false">BQ121</f>
        <v>0</v>
      </c>
      <c r="BZ137" s="24"/>
      <c r="CA137" s="28" t="s">
        <v>60</v>
      </c>
      <c r="CB137" s="29" t="n">
        <f aca="false">CA94*CE94+CA98*CE98+CA101*CE102+CA111*CE111+CA112*CE116</f>
        <v>0</v>
      </c>
      <c r="CC137" s="24"/>
      <c r="CD137" s="28" t="str">
        <f aca="false">CC92</f>
        <v>scaldabagno</v>
      </c>
      <c r="CE137" s="28" t="n">
        <f aca="false">CB92</f>
        <v>0</v>
      </c>
      <c r="CF137" s="28" t="str">
        <f aca="false">CC121</f>
        <v>tubi</v>
      </c>
      <c r="CG137" s="28" t="n">
        <f aca="false">CB121</f>
        <v>0</v>
      </c>
      <c r="CK137" s="24"/>
      <c r="CL137" s="28" t="s">
        <v>60</v>
      </c>
      <c r="CM137" s="29" t="n">
        <f aca="false">CL94*CP94+CL98*CP98+CL101*CP102+CL111*CP111+CL112*CP116</f>
        <v>0</v>
      </c>
      <c r="CN137" s="24"/>
      <c r="CO137" s="28" t="str">
        <f aca="false">CN92</f>
        <v>scaldabagno</v>
      </c>
      <c r="CP137" s="28" t="n">
        <f aca="false">CM92</f>
        <v>0</v>
      </c>
      <c r="CQ137" s="28" t="str">
        <f aca="false">CN121</f>
        <v>tubi</v>
      </c>
      <c r="CR137" s="28" t="n">
        <f aca="false">CM121</f>
        <v>0</v>
      </c>
      <c r="CV137" s="11" t="s">
        <v>31</v>
      </c>
      <c r="CW137" s="11"/>
      <c r="CX137" s="11" t="s">
        <v>32</v>
      </c>
      <c r="CY137" s="11"/>
      <c r="CZ137" s="11"/>
      <c r="DA137" s="11"/>
      <c r="DB137" s="11"/>
      <c r="DC137" s="11"/>
      <c r="DD137" s="11" t="s">
        <v>33</v>
      </c>
      <c r="DE137" s="11"/>
    </row>
    <row r="138" customFormat="false" ht="14.4" hidden="false" customHeight="false" outlineLevel="0" collapsed="false">
      <c r="A138" s="24"/>
      <c r="B138" s="28" t="s">
        <v>61</v>
      </c>
      <c r="C138" s="29" t="n">
        <f aca="false">B103*F103+B108*F108+B112*F117+B129*F129</f>
        <v>0</v>
      </c>
      <c r="D138" s="24"/>
      <c r="E138" s="28" t="str">
        <f aca="false">D94</f>
        <v>mobile</v>
      </c>
      <c r="F138" s="28" t="n">
        <f aca="false">SUM(C94:C96)</f>
        <v>0</v>
      </c>
      <c r="G138" s="28" t="str">
        <f aca="false">D122</f>
        <v>guaina</v>
      </c>
      <c r="H138" s="28" t="n">
        <f aca="false">C122</f>
        <v>0</v>
      </c>
      <c r="L138" s="24"/>
      <c r="M138" s="28" t="s">
        <v>61</v>
      </c>
      <c r="N138" s="29" t="n">
        <f aca="false">M103*Q103+M108*Q108+M112*Q117+M129*Q129</f>
        <v>0</v>
      </c>
      <c r="O138" s="24"/>
      <c r="P138" s="28" t="str">
        <f aca="false">O94</f>
        <v>mobile</v>
      </c>
      <c r="Q138" s="28" t="n">
        <f aca="false">SUM(N94:N96)</f>
        <v>0</v>
      </c>
      <c r="R138" s="28" t="str">
        <f aca="false">O122</f>
        <v>guaina</v>
      </c>
      <c r="S138" s="28" t="n">
        <f aca="false">N122</f>
        <v>0</v>
      </c>
      <c r="W138" s="24"/>
      <c r="X138" s="28" t="s">
        <v>61</v>
      </c>
      <c r="Y138" s="29" t="n">
        <f aca="false">X103*AB103+X108*AB108+X112*AB117+X129*AB129</f>
        <v>0</v>
      </c>
      <c r="Z138" s="24"/>
      <c r="AA138" s="28" t="str">
        <f aca="false">Z94</f>
        <v>mobile</v>
      </c>
      <c r="AB138" s="28" t="n">
        <f aca="false">SUM(Y94:Y96)</f>
        <v>1</v>
      </c>
      <c r="AC138" s="28" t="str">
        <f aca="false">Z122</f>
        <v>guaina</v>
      </c>
      <c r="AD138" s="28" t="n">
        <f aca="false">Y122</f>
        <v>0</v>
      </c>
      <c r="AH138" s="24"/>
      <c r="AI138" s="28" t="s">
        <v>61</v>
      </c>
      <c r="AJ138" s="29" t="n">
        <f aca="false">AI103*AM103+AI108*AM108+AI112*AM117+AI129*AM129</f>
        <v>0</v>
      </c>
      <c r="AK138" s="24"/>
      <c r="AL138" s="28" t="str">
        <f aca="false">AK94</f>
        <v>mobile</v>
      </c>
      <c r="AM138" s="28" t="n">
        <f aca="false">SUM(AJ94:AJ96)</f>
        <v>0</v>
      </c>
      <c r="AN138" s="28" t="str">
        <f aca="false">AK122</f>
        <v>guaina</v>
      </c>
      <c r="AO138" s="28" t="n">
        <f aca="false">AJ122</f>
        <v>0</v>
      </c>
      <c r="AS138" s="24"/>
      <c r="AT138" s="28" t="s">
        <v>61</v>
      </c>
      <c r="AU138" s="29" t="n">
        <f aca="false">AT103*AX103+AT108*AX108+AT112*AX117+AT129*AX129</f>
        <v>0</v>
      </c>
      <c r="AV138" s="24"/>
      <c r="AW138" s="28" t="str">
        <f aca="false">AV94</f>
        <v>mobile</v>
      </c>
      <c r="AX138" s="28" t="n">
        <f aca="false">SUM(AU94:AU96)</f>
        <v>0</v>
      </c>
      <c r="AY138" s="28" t="str">
        <f aca="false">AV122</f>
        <v>guaina</v>
      </c>
      <c r="AZ138" s="28" t="n">
        <f aca="false">AU122</f>
        <v>0</v>
      </c>
      <c r="BD138" s="24"/>
      <c r="BE138" s="28" t="s">
        <v>61</v>
      </c>
      <c r="BF138" s="29" t="n">
        <f aca="false">BE103*BI103+BE108*BI108+BE112*BI117+BE129*BI129</f>
        <v>0.0377629770242849</v>
      </c>
      <c r="BG138" s="24"/>
      <c r="BH138" s="28" t="str">
        <f aca="false">BG94</f>
        <v>mobile</v>
      </c>
      <c r="BI138" s="28" t="n">
        <f aca="false">SUM(BF94:BF96)</f>
        <v>0</v>
      </c>
      <c r="BJ138" s="28" t="str">
        <f aca="false">BG122</f>
        <v>guaina</v>
      </c>
      <c r="BK138" s="28" t="n">
        <f aca="false">BF122</f>
        <v>0</v>
      </c>
      <c r="BO138" s="24"/>
      <c r="BP138" s="28" t="s">
        <v>61</v>
      </c>
      <c r="BQ138" s="29" t="n">
        <f aca="false">BP103*BT103+BP108*BT108+BP112*BT117+BP129*BT129</f>
        <v>0</v>
      </c>
      <c r="BR138" s="24"/>
      <c r="BS138" s="28" t="str">
        <f aca="false">BR94</f>
        <v>mobile</v>
      </c>
      <c r="BT138" s="28" t="n">
        <f aca="false">SUM(BQ94:BQ96)</f>
        <v>1</v>
      </c>
      <c r="BU138" s="28" t="str">
        <f aca="false">BR122</f>
        <v>guaina</v>
      </c>
      <c r="BV138" s="28" t="n">
        <f aca="false">BQ122</f>
        <v>0</v>
      </c>
      <c r="BZ138" s="24"/>
      <c r="CA138" s="28" t="s">
        <v>61</v>
      </c>
      <c r="CB138" s="29" t="n">
        <f aca="false">CA103*CE103+CA108*CE108+CA112*CE117+CA129*CE129</f>
        <v>0</v>
      </c>
      <c r="CC138" s="24"/>
      <c r="CD138" s="28" t="str">
        <f aca="false">CC94</f>
        <v>mobile</v>
      </c>
      <c r="CE138" s="28" t="n">
        <f aca="false">SUM(CB94:CB96)</f>
        <v>0</v>
      </c>
      <c r="CF138" s="28" t="str">
        <f aca="false">CC122</f>
        <v>guaina</v>
      </c>
      <c r="CG138" s="28" t="n">
        <f aca="false">CB122</f>
        <v>0</v>
      </c>
      <c r="CK138" s="24"/>
      <c r="CL138" s="28" t="s">
        <v>61</v>
      </c>
      <c r="CM138" s="29" t="n">
        <f aca="false">CL103*CP103+CL108*CP108+CL112*CP117+CL129*CP129</f>
        <v>0</v>
      </c>
      <c r="CN138" s="24"/>
      <c r="CO138" s="28" t="str">
        <f aca="false">CN94</f>
        <v>mobile</v>
      </c>
      <c r="CP138" s="28" t="n">
        <f aca="false">SUM(CM94:CM96)</f>
        <v>0</v>
      </c>
      <c r="CQ138" s="28" t="str">
        <f aca="false">CN122</f>
        <v>guaina</v>
      </c>
      <c r="CR138" s="28" t="n">
        <f aca="false">CM122</f>
        <v>0</v>
      </c>
      <c r="CV138" s="12" t="s">
        <v>14</v>
      </c>
      <c r="CW138" s="13" t="n">
        <f aca="false">IF(BP132=0%,0%,BQ133/SUM(BQ133:BQ140))</f>
        <v>0.02</v>
      </c>
      <c r="CX138" s="12" t="str">
        <f aca="false">BS133</f>
        <v>lavatrice</v>
      </c>
      <c r="CY138" s="14" t="n">
        <f aca="false">BT133</f>
        <v>0</v>
      </c>
      <c r="CZ138" s="12" t="str">
        <f aca="false">BS140</f>
        <v>sedie</v>
      </c>
      <c r="DA138" s="14" t="n">
        <f aca="false">BT140</f>
        <v>0</v>
      </c>
      <c r="DB138" s="12" t="str">
        <f aca="false">BU138</f>
        <v>guaina</v>
      </c>
      <c r="DC138" s="15" t="n">
        <f aca="false">BV138</f>
        <v>0</v>
      </c>
      <c r="DD138" s="14" t="s">
        <v>41</v>
      </c>
      <c r="DE138" s="14" t="n">
        <f aca="false">BQ76</f>
        <v>0</v>
      </c>
    </row>
    <row r="139" customFormat="false" ht="14.4" hidden="false" customHeight="true" outlineLevel="0" collapsed="false">
      <c r="A139" s="24"/>
      <c r="B139" s="28" t="s">
        <v>62</v>
      </c>
      <c r="C139" s="39" t="n">
        <f aca="false">B99*F99+B101*F101+B110*F110</f>
        <v>0</v>
      </c>
      <c r="D139" s="24"/>
      <c r="E139" s="28" t="str">
        <f aca="false">D97</f>
        <v>secchio</v>
      </c>
      <c r="F139" s="28" t="n">
        <f aca="false">C97</f>
        <v>0</v>
      </c>
      <c r="G139" s="28" t="str">
        <f aca="false">D123</f>
        <v>lamiere</v>
      </c>
      <c r="H139" s="28" t="n">
        <f aca="false">SUM(C123:C125)</f>
        <v>0</v>
      </c>
      <c r="L139" s="24"/>
      <c r="M139" s="28" t="s">
        <v>62</v>
      </c>
      <c r="N139" s="39" t="n">
        <f aca="false">M99*Q99+M101*Q101+M110*Q110</f>
        <v>1</v>
      </c>
      <c r="O139" s="24"/>
      <c r="P139" s="28" t="str">
        <f aca="false">O97</f>
        <v>secchio</v>
      </c>
      <c r="Q139" s="28" t="n">
        <f aca="false">N97</f>
        <v>0</v>
      </c>
      <c r="R139" s="28" t="str">
        <f aca="false">O123</f>
        <v>lamiere</v>
      </c>
      <c r="S139" s="28" t="n">
        <f aca="false">SUM(N123:N125)</f>
        <v>0</v>
      </c>
      <c r="W139" s="24"/>
      <c r="X139" s="28" t="s">
        <v>62</v>
      </c>
      <c r="Y139" s="39" t="n">
        <f aca="false">X99*AB99+X101*AB101+X110*AB110</f>
        <v>0.75</v>
      </c>
      <c r="Z139" s="24"/>
      <c r="AA139" s="28" t="str">
        <f aca="false">Z97</f>
        <v>secchio</v>
      </c>
      <c r="AB139" s="28" t="n">
        <f aca="false">Y97</f>
        <v>0</v>
      </c>
      <c r="AC139" s="28" t="str">
        <f aca="false">Z123</f>
        <v>lamiere</v>
      </c>
      <c r="AD139" s="28" t="n">
        <f aca="false">SUM(Y123:Y125)</f>
        <v>0</v>
      </c>
      <c r="AH139" s="24"/>
      <c r="AI139" s="28" t="s">
        <v>62</v>
      </c>
      <c r="AJ139" s="39" t="n">
        <f aca="false">AI99*AM99+AI101*AM101+AI110*AM110</f>
        <v>0</v>
      </c>
      <c r="AK139" s="24"/>
      <c r="AL139" s="28" t="str">
        <f aca="false">AK97</f>
        <v>secchio</v>
      </c>
      <c r="AM139" s="28" t="n">
        <f aca="false">AJ97</f>
        <v>0</v>
      </c>
      <c r="AN139" s="28" t="str">
        <f aca="false">AK123</f>
        <v>lamiere</v>
      </c>
      <c r="AO139" s="28" t="n">
        <f aca="false">SUM(AJ123:AJ125)</f>
        <v>0</v>
      </c>
      <c r="AS139" s="24"/>
      <c r="AT139" s="28" t="s">
        <v>62</v>
      </c>
      <c r="AU139" s="39" t="n">
        <f aca="false">AT99*AX99+AT101*AX101+AT110*AX110</f>
        <v>0</v>
      </c>
      <c r="AV139" s="24"/>
      <c r="AW139" s="28" t="str">
        <f aca="false">AV97</f>
        <v>secchio</v>
      </c>
      <c r="AX139" s="28" t="n">
        <f aca="false">AU97</f>
        <v>0</v>
      </c>
      <c r="AY139" s="28" t="str">
        <f aca="false">AV123</f>
        <v>lamiere</v>
      </c>
      <c r="AZ139" s="28" t="n">
        <f aca="false">SUM(AU123:AU125)</f>
        <v>0</v>
      </c>
      <c r="BD139" s="24"/>
      <c r="BE139" s="28" t="s">
        <v>62</v>
      </c>
      <c r="BF139" s="39" t="n">
        <f aca="false">BE99*BI99+BE101*BI101+BE110*BI110</f>
        <v>0</v>
      </c>
      <c r="BG139" s="24"/>
      <c r="BH139" s="28" t="str">
        <f aca="false">BG97</f>
        <v>secchio</v>
      </c>
      <c r="BI139" s="28" t="n">
        <f aca="false">BF97</f>
        <v>0</v>
      </c>
      <c r="BJ139" s="28" t="str">
        <f aca="false">BG123</f>
        <v>lamiere</v>
      </c>
      <c r="BK139" s="28" t="n">
        <f aca="false">SUM(BF123:BF125)</f>
        <v>0</v>
      </c>
      <c r="BO139" s="24"/>
      <c r="BP139" s="28" t="s">
        <v>62</v>
      </c>
      <c r="BQ139" s="39" t="n">
        <f aca="false">BP99*BT99+BP101*BT101+BP110*BT110</f>
        <v>0.776</v>
      </c>
      <c r="BR139" s="24"/>
      <c r="BS139" s="28" t="str">
        <f aca="false">BR97</f>
        <v>secchio</v>
      </c>
      <c r="BT139" s="28" t="n">
        <f aca="false">BQ97</f>
        <v>0</v>
      </c>
      <c r="BU139" s="28" t="str">
        <f aca="false">BR123</f>
        <v>lamiere</v>
      </c>
      <c r="BV139" s="28" t="n">
        <f aca="false">SUM(BQ123:BQ125)</f>
        <v>0</v>
      </c>
      <c r="BZ139" s="24"/>
      <c r="CA139" s="28" t="s">
        <v>62</v>
      </c>
      <c r="CB139" s="39" t="n">
        <f aca="false">CA99*CE99+CA101*CE101+CA110*CE110</f>
        <v>0.02</v>
      </c>
      <c r="CC139" s="24"/>
      <c r="CD139" s="28" t="str">
        <f aca="false">CC97</f>
        <v>secchio</v>
      </c>
      <c r="CE139" s="28" t="n">
        <f aca="false">CB97</f>
        <v>0</v>
      </c>
      <c r="CF139" s="28" t="str">
        <f aca="false">CC123</f>
        <v>lamiere</v>
      </c>
      <c r="CG139" s="28" t="n">
        <f aca="false">SUM(CB123:CB125)</f>
        <v>0</v>
      </c>
      <c r="CK139" s="24"/>
      <c r="CL139" s="28" t="s">
        <v>62</v>
      </c>
      <c r="CM139" s="39" t="n">
        <f aca="false">CL99*CP99+CL101*CP101+CL110*CP110</f>
        <v>0</v>
      </c>
      <c r="CN139" s="24"/>
      <c r="CO139" s="28" t="str">
        <f aca="false">CN97</f>
        <v>secchio</v>
      </c>
      <c r="CP139" s="28" t="n">
        <f aca="false">CM97</f>
        <v>0</v>
      </c>
      <c r="CQ139" s="28" t="str">
        <f aca="false">CN123</f>
        <v>lamiere</v>
      </c>
      <c r="CR139" s="28" t="n">
        <f aca="false">SUM(CM123:CM125)</f>
        <v>0</v>
      </c>
      <c r="CV139" s="17" t="s">
        <v>49</v>
      </c>
      <c r="CW139" s="18" t="n">
        <f aca="false">IF(BP132=0%,0%,BQ134/SUM(BQ133:BQ140))</f>
        <v>0</v>
      </c>
      <c r="CX139" s="17" t="str">
        <f aca="false">BS134</f>
        <v>frigorifero</v>
      </c>
      <c r="CY139" s="19" t="n">
        <f aca="false">BT134</f>
        <v>0</v>
      </c>
      <c r="CZ139" s="17" t="str">
        <f aca="false">BS141</f>
        <v>materasso</v>
      </c>
      <c r="DA139" s="19" t="n">
        <f aca="false">BT141</f>
        <v>0</v>
      </c>
      <c r="DB139" s="17" t="str">
        <f aca="false">BU139</f>
        <v>lamiere</v>
      </c>
      <c r="DC139" s="20" t="n">
        <f aca="false">BV139</f>
        <v>0</v>
      </c>
      <c r="DD139" s="19" t="str">
        <f aca="false">BR75</f>
        <v>altezza cumulo</v>
      </c>
      <c r="DE139" s="19" t="n">
        <f aca="false">BS75</f>
        <v>70</v>
      </c>
    </row>
    <row r="140" customFormat="false" ht="14.4" hidden="false" customHeight="true" outlineLevel="0" collapsed="false">
      <c r="A140" s="24"/>
      <c r="B140" s="28" t="s">
        <v>65</v>
      </c>
      <c r="C140" s="39" t="n">
        <f aca="false">B118*F118+B119*F119+B120*F120+B131*F131</f>
        <v>1</v>
      </c>
      <c r="D140" s="24"/>
      <c r="E140" s="28" t="str">
        <f aca="false">D98</f>
        <v>sedie</v>
      </c>
      <c r="F140" s="28" t="n">
        <f aca="false">C98</f>
        <v>0</v>
      </c>
      <c r="G140" s="28" t="s">
        <v>102</v>
      </c>
      <c r="H140" s="28" t="n">
        <f aca="false">SUM(C104:C117)</f>
        <v>0</v>
      </c>
      <c r="L140" s="24"/>
      <c r="M140" s="28" t="s">
        <v>65</v>
      </c>
      <c r="N140" s="39" t="n">
        <f aca="false">M118*Q118+M119*Q119+M120*Q120+M131*Q131</f>
        <v>0</v>
      </c>
      <c r="O140" s="24"/>
      <c r="P140" s="28" t="str">
        <f aca="false">O98</f>
        <v>sedie</v>
      </c>
      <c r="Q140" s="28" t="n">
        <f aca="false">N98</f>
        <v>0</v>
      </c>
      <c r="R140" s="28" t="s">
        <v>102</v>
      </c>
      <c r="S140" s="28" t="n">
        <f aca="false">SUM(N104:N117)</f>
        <v>0</v>
      </c>
      <c r="W140" s="24"/>
      <c r="X140" s="28" t="s">
        <v>65</v>
      </c>
      <c r="Y140" s="39" t="n">
        <f aca="false">X118*AB118+X119*AB119+X120*AB120+X131*AB131</f>
        <v>0</v>
      </c>
      <c r="Z140" s="24"/>
      <c r="AA140" s="28" t="str">
        <f aca="false">Z98</f>
        <v>sedie</v>
      </c>
      <c r="AB140" s="28" t="n">
        <f aca="false">Y98</f>
        <v>0</v>
      </c>
      <c r="AC140" s="28" t="s">
        <v>102</v>
      </c>
      <c r="AD140" s="28" t="n">
        <f aca="false">SUM(Y104:Y117)</f>
        <v>0</v>
      </c>
      <c r="AH140" s="24"/>
      <c r="AI140" s="28" t="s">
        <v>65</v>
      </c>
      <c r="AJ140" s="39" t="n">
        <f aca="false">AI118*AM118+AI119*AM119+AI120*AM120+AI131*AM131</f>
        <v>1</v>
      </c>
      <c r="AK140" s="24"/>
      <c r="AL140" s="28" t="str">
        <f aca="false">AK98</f>
        <v>sedie</v>
      </c>
      <c r="AM140" s="28" t="n">
        <f aca="false">AJ98</f>
        <v>0</v>
      </c>
      <c r="AN140" s="28" t="s">
        <v>102</v>
      </c>
      <c r="AO140" s="28" t="n">
        <f aca="false">SUM(AJ104:AJ117)</f>
        <v>0</v>
      </c>
      <c r="AS140" s="24"/>
      <c r="AT140" s="28" t="s">
        <v>65</v>
      </c>
      <c r="AU140" s="39" t="n">
        <f aca="false">AT118*AX118+AT119*AX119+AT120*AX120+AT131*AX131</f>
        <v>1</v>
      </c>
      <c r="AV140" s="24"/>
      <c r="AW140" s="28" t="str">
        <f aca="false">AV98</f>
        <v>sedie</v>
      </c>
      <c r="AX140" s="28" t="n">
        <f aca="false">AU98</f>
        <v>0</v>
      </c>
      <c r="AY140" s="28" t="s">
        <v>102</v>
      </c>
      <c r="AZ140" s="28" t="n">
        <f aca="false">SUM(AU104:AU117)</f>
        <v>0</v>
      </c>
      <c r="BD140" s="24"/>
      <c r="BE140" s="28" t="s">
        <v>65</v>
      </c>
      <c r="BF140" s="39" t="n">
        <f aca="false">BE118*BI118+BE119*BI119+BE120*BI120+BE131*BI131</f>
        <v>0.05</v>
      </c>
      <c r="BG140" s="24"/>
      <c r="BH140" s="28" t="str">
        <f aca="false">BG98</f>
        <v>sedie</v>
      </c>
      <c r="BI140" s="28" t="n">
        <f aca="false">BF98</f>
        <v>0</v>
      </c>
      <c r="BJ140" s="28" t="s">
        <v>102</v>
      </c>
      <c r="BK140" s="28" t="n">
        <f aca="false">SUM(BF104:BF117)</f>
        <v>0</v>
      </c>
      <c r="BO140" s="24"/>
      <c r="BP140" s="28" t="s">
        <v>65</v>
      </c>
      <c r="BQ140" s="39" t="n">
        <f aca="false">BP118*BT118+BP119*BT119+BP120*BT120+BP131*BT131</f>
        <v>0</v>
      </c>
      <c r="BR140" s="24"/>
      <c r="BS140" s="28" t="str">
        <f aca="false">BR98</f>
        <v>sedie</v>
      </c>
      <c r="BT140" s="28" t="n">
        <f aca="false">BQ98</f>
        <v>0</v>
      </c>
      <c r="BU140" s="28" t="s">
        <v>102</v>
      </c>
      <c r="BV140" s="28" t="n">
        <f aca="false">SUM(BQ104:BQ117)</f>
        <v>0</v>
      </c>
      <c r="BZ140" s="24"/>
      <c r="CA140" s="28" t="s">
        <v>65</v>
      </c>
      <c r="CB140" s="39" t="n">
        <f aca="false">CA118*CE118+CA119*CE119+CA120*CE120+CA131*CE131</f>
        <v>0</v>
      </c>
      <c r="CC140" s="24"/>
      <c r="CD140" s="28" t="str">
        <f aca="false">CC98</f>
        <v>sedie</v>
      </c>
      <c r="CE140" s="28" t="n">
        <f aca="false">CB98</f>
        <v>0</v>
      </c>
      <c r="CF140" s="28" t="s">
        <v>102</v>
      </c>
      <c r="CG140" s="28" t="n">
        <f aca="false">SUM(CB104:CB117)</f>
        <v>0</v>
      </c>
      <c r="CK140" s="24"/>
      <c r="CL140" s="28" t="s">
        <v>65</v>
      </c>
      <c r="CM140" s="39" t="n">
        <f aca="false">CL118*CP118+CL119*CP119+CL120*CP120+CL131*CP131</f>
        <v>0</v>
      </c>
      <c r="CN140" s="24"/>
      <c r="CO140" s="28" t="str">
        <f aca="false">CN98</f>
        <v>sedie</v>
      </c>
      <c r="CP140" s="28" t="n">
        <f aca="false">CM98</f>
        <v>0</v>
      </c>
      <c r="CQ140" s="28" t="s">
        <v>102</v>
      </c>
      <c r="CR140" s="28" t="n">
        <f aca="false">SUM(CM104:CM117)</f>
        <v>0</v>
      </c>
      <c r="CV140" s="17" t="s">
        <v>57</v>
      </c>
      <c r="CW140" s="18" t="n">
        <f aca="false">IF(BP132=0%,0%,(BQ135+BQ136)/SUM(BQ133:BQ140))</f>
        <v>0.01</v>
      </c>
      <c r="CX140" s="17" t="str">
        <f aca="false">BS135</f>
        <v>forno</v>
      </c>
      <c r="CY140" s="19" t="n">
        <f aca="false">BT135</f>
        <v>0</v>
      </c>
      <c r="CZ140" s="17" t="str">
        <f aca="false">BU133</f>
        <v>brandina</v>
      </c>
      <c r="DA140" s="19" t="n">
        <f aca="false">BV133</f>
        <v>0</v>
      </c>
      <c r="DB140" s="17" t="str">
        <f aca="false">BU140</f>
        <v>buste</v>
      </c>
      <c r="DC140" s="20" t="n">
        <f aca="false">BV140</f>
        <v>0</v>
      </c>
      <c r="DD140" s="19" t="str">
        <f aca="false">BR76</f>
        <v>combustione</v>
      </c>
      <c r="DE140" s="19" t="str">
        <f aca="false">BS76</f>
        <v>no</v>
      </c>
    </row>
    <row r="141" customFormat="false" ht="14.4" hidden="false" customHeight="false" outlineLevel="0" collapsed="false">
      <c r="A141" s="24"/>
      <c r="B141" s="28" t="s">
        <v>103</v>
      </c>
      <c r="C141" s="39" t="n">
        <f aca="false">B109*F109+B130*F130</f>
        <v>0</v>
      </c>
      <c r="D141" s="24"/>
      <c r="E141" s="28" t="str">
        <f aca="false">D99</f>
        <v>materasso</v>
      </c>
      <c r="F141" s="28" t="n">
        <f aca="false">C99</f>
        <v>0</v>
      </c>
      <c r="G141" s="28" t="s">
        <v>104</v>
      </c>
      <c r="H141" s="28" t="s">
        <v>6</v>
      </c>
      <c r="L141" s="24"/>
      <c r="M141" s="28" t="s">
        <v>103</v>
      </c>
      <c r="N141" s="39" t="n">
        <f aca="false">M109*Q109+M130*Q130</f>
        <v>0</v>
      </c>
      <c r="O141" s="24"/>
      <c r="P141" s="28" t="str">
        <f aca="false">O99</f>
        <v>materasso</v>
      </c>
      <c r="Q141" s="28" t="n">
        <f aca="false">N99</f>
        <v>2</v>
      </c>
      <c r="R141" s="28" t="s">
        <v>104</v>
      </c>
      <c r="S141" s="28" t="s">
        <v>6</v>
      </c>
      <c r="W141" s="24"/>
      <c r="X141" s="28" t="s">
        <v>103</v>
      </c>
      <c r="Y141" s="39" t="n">
        <f aca="false">X109*AB109+X130*AB130</f>
        <v>0</v>
      </c>
      <c r="Z141" s="24"/>
      <c r="AA141" s="28" t="str">
        <f aca="false">Z99</f>
        <v>materasso</v>
      </c>
      <c r="AB141" s="28" t="n">
        <f aca="false">Y99</f>
        <v>2</v>
      </c>
      <c r="AC141" s="28" t="s">
        <v>104</v>
      </c>
      <c r="AD141" s="28" t="s">
        <v>6</v>
      </c>
      <c r="AH141" s="24"/>
      <c r="AI141" s="28" t="s">
        <v>103</v>
      </c>
      <c r="AJ141" s="39" t="n">
        <f aca="false">AI109*AM109+AI130*AM130</f>
        <v>0</v>
      </c>
      <c r="AK141" s="24"/>
      <c r="AL141" s="28" t="str">
        <f aca="false">AK99</f>
        <v>materasso</v>
      </c>
      <c r="AM141" s="28" t="n">
        <f aca="false">AJ99</f>
        <v>0</v>
      </c>
      <c r="AN141" s="28" t="s">
        <v>104</v>
      </c>
      <c r="AO141" s="28" t="s">
        <v>4</v>
      </c>
      <c r="AS141" s="24"/>
      <c r="AT141" s="28" t="s">
        <v>103</v>
      </c>
      <c r="AU141" s="39" t="n">
        <f aca="false">AT109*AX109+AT130*AX130</f>
        <v>0</v>
      </c>
      <c r="AV141" s="24"/>
      <c r="AW141" s="28" t="str">
        <f aca="false">AV99</f>
        <v>materasso</v>
      </c>
      <c r="AX141" s="28" t="n">
        <f aca="false">AU99</f>
        <v>0</v>
      </c>
      <c r="AY141" s="28" t="s">
        <v>104</v>
      </c>
      <c r="AZ141" s="28" t="s">
        <v>10</v>
      </c>
      <c r="BD141" s="24"/>
      <c r="BE141" s="28" t="s">
        <v>103</v>
      </c>
      <c r="BF141" s="39" t="n">
        <f aca="false">BE109*BI109+BE130*BI130</f>
        <v>0.2</v>
      </c>
      <c r="BG141" s="24"/>
      <c r="BH141" s="28" t="str">
        <f aca="false">BG99</f>
        <v>materasso</v>
      </c>
      <c r="BI141" s="28" t="n">
        <f aca="false">BF99</f>
        <v>0</v>
      </c>
      <c r="BJ141" s="28" t="s">
        <v>104</v>
      </c>
      <c r="BK141" s="28" t="s">
        <v>8</v>
      </c>
      <c r="BO141" s="24"/>
      <c r="BP141" s="28" t="s">
        <v>103</v>
      </c>
      <c r="BQ141" s="39" t="n">
        <f aca="false">BP109*BT109+BP130*BT130</f>
        <v>0</v>
      </c>
      <c r="BR141" s="24"/>
      <c r="BS141" s="28" t="str">
        <f aca="false">BR99</f>
        <v>materasso</v>
      </c>
      <c r="BT141" s="28" t="n">
        <f aca="false">BQ99</f>
        <v>0</v>
      </c>
      <c r="BU141" s="28" t="s">
        <v>104</v>
      </c>
      <c r="BV141" s="28" t="s">
        <v>6</v>
      </c>
      <c r="BZ141" s="24"/>
      <c r="CA141" s="28" t="s">
        <v>103</v>
      </c>
      <c r="CB141" s="39" t="n">
        <f aca="false">CA109*CE109+CA130*CE130</f>
        <v>0</v>
      </c>
      <c r="CC141" s="24"/>
      <c r="CD141" s="28" t="str">
        <f aca="false">CC99</f>
        <v>materasso</v>
      </c>
      <c r="CE141" s="28" t="n">
        <f aca="false">CB99</f>
        <v>0</v>
      </c>
      <c r="CF141" s="28" t="s">
        <v>104</v>
      </c>
      <c r="CG141" s="28" t="s">
        <v>4</v>
      </c>
      <c r="CK141" s="24"/>
      <c r="CL141" s="28" t="s">
        <v>103</v>
      </c>
      <c r="CM141" s="39" t="n">
        <f aca="false">CL109*CP109+CL130*CP130</f>
        <v>0</v>
      </c>
      <c r="CN141" s="24"/>
      <c r="CO141" s="28" t="str">
        <f aca="false">CN99</f>
        <v>materasso</v>
      </c>
      <c r="CP141" s="28" t="n">
        <f aca="false">CM99</f>
        <v>0</v>
      </c>
      <c r="CQ141" s="28" t="s">
        <v>104</v>
      </c>
      <c r="CR141" s="28"/>
      <c r="CV141" s="17" t="s">
        <v>60</v>
      </c>
      <c r="CW141" s="18" t="n">
        <f aca="false">IF(BP132=0%,0%,BQ137/SUM(BQ133:BQ140))</f>
        <v>0.194</v>
      </c>
      <c r="CX141" s="17" t="str">
        <f aca="false">BS136</f>
        <v>televisore</v>
      </c>
      <c r="CY141" s="19" t="n">
        <f aca="false">BT136</f>
        <v>0</v>
      </c>
      <c r="CZ141" s="17" t="str">
        <f aca="false">BU134</f>
        <v>Scatoloni</v>
      </c>
      <c r="DA141" s="19" t="n">
        <f aca="false">BV134</f>
        <v>0</v>
      </c>
      <c r="DB141" s="19"/>
      <c r="DC141" s="20"/>
      <c r="DD141" s="19" t="str">
        <f aca="false">BR77</f>
        <v>bonifica</v>
      </c>
      <c r="DE141" s="19" t="str">
        <f aca="false">BS77</f>
        <v>no</v>
      </c>
    </row>
    <row r="142" customFormat="false" ht="14.4" hidden="false" customHeight="false" outlineLevel="0" collapsed="false">
      <c r="CV142" s="17" t="s">
        <v>61</v>
      </c>
      <c r="CW142" s="18" t="n">
        <f aca="false">IF(BP132=0%,0%,BQ138/SUM(BQ133:BQ140))</f>
        <v>0</v>
      </c>
      <c r="CX142" s="17" t="str">
        <f aca="false">BS137</f>
        <v>scaldabagno</v>
      </c>
      <c r="CY142" s="19" t="n">
        <f aca="false">BT137</f>
        <v>0</v>
      </c>
      <c r="CZ142" s="17" t="str">
        <f aca="false">BU135</f>
        <v>divano</v>
      </c>
      <c r="DA142" s="19" t="n">
        <f aca="false">BV135</f>
        <v>1</v>
      </c>
      <c r="DB142" s="19"/>
      <c r="DC142" s="20"/>
      <c r="DD142" s="19" t="str">
        <f aca="false">BT77</f>
        <v>substrato</v>
      </c>
      <c r="DE142" s="19" t="str">
        <f aca="false">BU77</f>
        <v>stradale</v>
      </c>
    </row>
    <row r="143" customFormat="false" ht="14.4" hidden="false" customHeight="false" outlineLevel="0" collapsed="false">
      <c r="A143" s="14"/>
      <c r="B143" s="59" t="s">
        <v>14</v>
      </c>
      <c r="C143" s="28" t="s">
        <v>49</v>
      </c>
      <c r="D143" s="28" t="s">
        <v>101</v>
      </c>
      <c r="E143" s="28" t="s">
        <v>12</v>
      </c>
      <c r="F143" s="28" t="s">
        <v>60</v>
      </c>
      <c r="G143" s="28" t="s">
        <v>61</v>
      </c>
      <c r="H143" s="28" t="s">
        <v>62</v>
      </c>
      <c r="I143" s="28" t="s">
        <v>65</v>
      </c>
      <c r="J143" s="28" t="s">
        <v>103</v>
      </c>
      <c r="L143" s="14"/>
      <c r="M143" s="59" t="s">
        <v>14</v>
      </c>
      <c r="N143" s="28" t="s">
        <v>49</v>
      </c>
      <c r="O143" s="28" t="s">
        <v>101</v>
      </c>
      <c r="P143" s="28" t="s">
        <v>12</v>
      </c>
      <c r="Q143" s="28" t="s">
        <v>60</v>
      </c>
      <c r="R143" s="28" t="s">
        <v>61</v>
      </c>
      <c r="S143" s="28" t="s">
        <v>62</v>
      </c>
      <c r="T143" s="28" t="s">
        <v>65</v>
      </c>
      <c r="U143" s="28" t="s">
        <v>103</v>
      </c>
      <c r="W143" s="14"/>
      <c r="X143" s="59" t="s">
        <v>14</v>
      </c>
      <c r="Y143" s="28" t="s">
        <v>49</v>
      </c>
      <c r="Z143" s="28" t="s">
        <v>101</v>
      </c>
      <c r="AA143" s="28" t="s">
        <v>12</v>
      </c>
      <c r="AB143" s="28" t="s">
        <v>60</v>
      </c>
      <c r="AC143" s="28" t="s">
        <v>61</v>
      </c>
      <c r="AD143" s="28" t="s">
        <v>62</v>
      </c>
      <c r="AE143" s="28" t="s">
        <v>65</v>
      </c>
      <c r="AF143" s="28" t="s">
        <v>103</v>
      </c>
      <c r="AH143" s="14"/>
      <c r="AI143" s="59" t="s">
        <v>14</v>
      </c>
      <c r="AJ143" s="28" t="s">
        <v>49</v>
      </c>
      <c r="AK143" s="28" t="s">
        <v>101</v>
      </c>
      <c r="AL143" s="28" t="s">
        <v>12</v>
      </c>
      <c r="AM143" s="28" t="s">
        <v>60</v>
      </c>
      <c r="AN143" s="28" t="s">
        <v>61</v>
      </c>
      <c r="AO143" s="28" t="s">
        <v>62</v>
      </c>
      <c r="AP143" s="28" t="s">
        <v>65</v>
      </c>
      <c r="AQ143" s="28" t="s">
        <v>103</v>
      </c>
      <c r="AS143" s="14"/>
      <c r="AT143" s="59" t="s">
        <v>14</v>
      </c>
      <c r="AU143" s="28" t="s">
        <v>49</v>
      </c>
      <c r="AV143" s="28" t="s">
        <v>101</v>
      </c>
      <c r="AW143" s="28" t="s">
        <v>12</v>
      </c>
      <c r="AX143" s="28" t="s">
        <v>60</v>
      </c>
      <c r="AY143" s="28" t="s">
        <v>61</v>
      </c>
      <c r="AZ143" s="28" t="s">
        <v>62</v>
      </c>
      <c r="BA143" s="28" t="s">
        <v>65</v>
      </c>
      <c r="BB143" s="28" t="s">
        <v>103</v>
      </c>
      <c r="BD143" s="14"/>
      <c r="BE143" s="59" t="s">
        <v>14</v>
      </c>
      <c r="BF143" s="28" t="s">
        <v>49</v>
      </c>
      <c r="BG143" s="28" t="s">
        <v>101</v>
      </c>
      <c r="BH143" s="28" t="s">
        <v>12</v>
      </c>
      <c r="BI143" s="28" t="s">
        <v>60</v>
      </c>
      <c r="BJ143" s="28" t="s">
        <v>61</v>
      </c>
      <c r="BK143" s="28" t="s">
        <v>62</v>
      </c>
      <c r="BL143" s="28" t="s">
        <v>65</v>
      </c>
      <c r="BM143" s="28" t="s">
        <v>103</v>
      </c>
      <c r="BO143" s="14"/>
      <c r="BP143" s="59" t="s">
        <v>14</v>
      </c>
      <c r="BQ143" s="28" t="s">
        <v>49</v>
      </c>
      <c r="BR143" s="28" t="s">
        <v>101</v>
      </c>
      <c r="BS143" s="28" t="s">
        <v>12</v>
      </c>
      <c r="BT143" s="28" t="s">
        <v>60</v>
      </c>
      <c r="BU143" s="28" t="s">
        <v>61</v>
      </c>
      <c r="BV143" s="28" t="s">
        <v>62</v>
      </c>
      <c r="BW143" s="28" t="s">
        <v>65</v>
      </c>
      <c r="BX143" s="28" t="s">
        <v>103</v>
      </c>
      <c r="BZ143" s="14"/>
      <c r="CA143" s="59" t="s">
        <v>14</v>
      </c>
      <c r="CB143" s="28" t="s">
        <v>49</v>
      </c>
      <c r="CC143" s="28" t="s">
        <v>101</v>
      </c>
      <c r="CD143" s="28" t="s">
        <v>12</v>
      </c>
      <c r="CE143" s="28" t="s">
        <v>60</v>
      </c>
      <c r="CF143" s="28" t="s">
        <v>61</v>
      </c>
      <c r="CG143" s="28" t="s">
        <v>62</v>
      </c>
      <c r="CH143" s="28" t="s">
        <v>65</v>
      </c>
      <c r="CI143" s="28" t="s">
        <v>103</v>
      </c>
      <c r="CK143" s="14"/>
      <c r="CL143" s="59" t="s">
        <v>14</v>
      </c>
      <c r="CM143" s="28" t="s">
        <v>49</v>
      </c>
      <c r="CN143" s="28" t="s">
        <v>101</v>
      </c>
      <c r="CO143" s="28" t="s">
        <v>12</v>
      </c>
      <c r="CP143" s="28" t="s">
        <v>60</v>
      </c>
      <c r="CQ143" s="28" t="s">
        <v>61</v>
      </c>
      <c r="CR143" s="28" t="s">
        <v>62</v>
      </c>
      <c r="CS143" s="28" t="s">
        <v>65</v>
      </c>
      <c r="CT143" s="28" t="s">
        <v>103</v>
      </c>
      <c r="CV143" s="17" t="s">
        <v>62</v>
      </c>
      <c r="CW143" s="18" t="n">
        <f aca="false">IF(BP132=0%,0%,BQ139/SUM(BQ133:BQ140))</f>
        <v>0.776</v>
      </c>
      <c r="CX143" s="17" t="str">
        <f aca="false">BS138</f>
        <v>mobile</v>
      </c>
      <c r="CY143" s="19" t="n">
        <f aca="false">BT138</f>
        <v>1</v>
      </c>
      <c r="CZ143" s="17" t="str">
        <f aca="false">BU136</f>
        <v>sanitari</v>
      </c>
      <c r="DA143" s="19" t="n">
        <f aca="false">BV136</f>
        <v>0</v>
      </c>
      <c r="DB143" s="19"/>
      <c r="DC143" s="20"/>
      <c r="DD143" s="19" t="s">
        <v>63</v>
      </c>
      <c r="DE143" s="19" t="n">
        <f aca="false">BP77</f>
        <v>0.97</v>
      </c>
    </row>
    <row r="144" customFormat="false" ht="15" hidden="false" customHeight="false" outlineLevel="0" collapsed="false">
      <c r="A144" s="17" t="s">
        <v>105</v>
      </c>
      <c r="B144" s="16" t="n">
        <f aca="false">H79*F81*C79+H82*F84*C82+H85*F87*C85+H88*F89*C88</f>
        <v>0</v>
      </c>
      <c r="C144" s="16" t="n">
        <f aca="false">H88*F88*C88</f>
        <v>0</v>
      </c>
      <c r="D144" s="16" t="n">
        <f aca="false">H79*F80*C79+H82*F83*C82+H85*F86*C85+H88*F91*C88+C92*F93*H92</f>
        <v>0</v>
      </c>
      <c r="E144" s="16" t="n">
        <f aca="false">H79*F79*C79+H82*F82*C82+H85*F85*C85+H88*F90*C88+H92*F92*C92</f>
        <v>0</v>
      </c>
      <c r="F144" s="16" t="n">
        <f aca="false">C101*F102*H101</f>
        <v>0</v>
      </c>
      <c r="H144" s="16" t="n">
        <f aca="false">C99*H99+C101*F101*H101</f>
        <v>0</v>
      </c>
      <c r="J144" s="44"/>
      <c r="L144" s="17" t="s">
        <v>105</v>
      </c>
      <c r="M144" s="16" t="n">
        <f aca="false">S79*Q81*N79+S82*Q84*N82+S85*Q87*N85+S88*Q89*N88</f>
        <v>0</v>
      </c>
      <c r="N144" s="16" t="n">
        <f aca="false">S88*Q88*N88</f>
        <v>0</v>
      </c>
      <c r="O144" s="16" t="n">
        <f aca="false">S79*Q80*N79+S82*Q83*N82+S85*Q86*N85+S88*Q91*N88+N92*Q93*S92</f>
        <v>0</v>
      </c>
      <c r="P144" s="16" t="n">
        <f aca="false">S79*Q79*N79+S82*Q82*N82+S85*Q85*N85+S88*Q90*N88+S92*Q92*N92</f>
        <v>0</v>
      </c>
      <c r="Q144" s="16" t="n">
        <f aca="false">N101*Q102*S101</f>
        <v>0</v>
      </c>
      <c r="S144" s="16" t="n">
        <f aca="false">N99*S99+N101*Q101*S101</f>
        <v>40</v>
      </c>
      <c r="U144" s="44"/>
      <c r="W144" s="17" t="s">
        <v>105</v>
      </c>
      <c r="X144" s="16" t="n">
        <f aca="false">AD79*AB81*Y79+AD82*AB84*Y82+AD85*AB87*Y85+AD88*AB89*Y88</f>
        <v>0</v>
      </c>
      <c r="Y144" s="16" t="n">
        <f aca="false">AD88*AB88*Y88</f>
        <v>0</v>
      </c>
      <c r="Z144" s="16" t="n">
        <f aca="false">AD79*AB80*Y79+AD82*AB83*Y82+AD85*AB86*Y85+AD88*AB91*Y88+Y92*AB93*AD92</f>
        <v>0</v>
      </c>
      <c r="AA144" s="16" t="n">
        <f aca="false">AD79*AB79*Y79+AD82*AB82*Y82+AD85*AB85*Y85+AD88*AB90*Y88+AD92*AB92*Y92</f>
        <v>0</v>
      </c>
      <c r="AB144" s="16" t="n">
        <f aca="false">Y101*AB102*AD101</f>
        <v>0</v>
      </c>
      <c r="AD144" s="16" t="n">
        <f aca="false">Y99*AD99+Y101*AB101*AD101</f>
        <v>40</v>
      </c>
      <c r="AF144" s="44"/>
      <c r="AH144" s="17" t="s">
        <v>105</v>
      </c>
      <c r="AI144" s="16" t="n">
        <f aca="false">AO79*AM81*AJ79+AO82*AM84*AJ82+AO85*AM87*AJ85+AO88*AM89*AJ88</f>
        <v>0</v>
      </c>
      <c r="AJ144" s="16" t="n">
        <f aca="false">AO88*AM88*AJ88</f>
        <v>0</v>
      </c>
      <c r="AK144" s="16" t="n">
        <f aca="false">AO79*AM80*AJ79+AO82*AM83*AJ82+AO85*AM86*AJ85+AO88*AM91*AJ88+AJ92*AM93*AO92</f>
        <v>0</v>
      </c>
      <c r="AL144" s="16" t="n">
        <f aca="false">AO79*AM79*AJ79+AO82*AM82*AJ82+AO85*AM85*AJ85+AO88*AM90*AJ88+AO92*AM92*AJ92</f>
        <v>0</v>
      </c>
      <c r="AM144" s="16" t="n">
        <f aca="false">AJ101*AM102*AO101</f>
        <v>0</v>
      </c>
      <c r="AO144" s="16" t="n">
        <f aca="false">AJ99*AO99+AJ101*AM101*AO101</f>
        <v>0</v>
      </c>
      <c r="AQ144" s="44"/>
      <c r="AS144" s="17" t="s">
        <v>105</v>
      </c>
      <c r="AT144" s="16" t="n">
        <f aca="false">AZ79*AX81*AU79+AZ82*AX84*AU82+AZ85*AX87*AU85+AZ88*AX89*AU88</f>
        <v>0</v>
      </c>
      <c r="AU144" s="16" t="n">
        <f aca="false">AZ88*AX88*AU88</f>
        <v>0</v>
      </c>
      <c r="AV144" s="16" t="n">
        <f aca="false">AZ79*AX80*AU79+AZ82*AX83*AU82+AZ85*AX86*AU85+AZ88*AX91*AU88+AU92*AX93*AZ92</f>
        <v>0</v>
      </c>
      <c r="AW144" s="16" t="n">
        <f aca="false">AZ79*AX79*AU79+AZ82*AX82*AU82+AZ85*AX85*AU85+AZ88*AX90*AU88+AZ92*AX92*AU92</f>
        <v>0</v>
      </c>
      <c r="AX144" s="16" t="n">
        <f aca="false">AU101*AX102*AZ101</f>
        <v>0</v>
      </c>
      <c r="AZ144" s="16" t="n">
        <f aca="false">AU99*AZ99+AU101*AX101*AZ101</f>
        <v>0</v>
      </c>
      <c r="BB144" s="44"/>
      <c r="BD144" s="17" t="s">
        <v>105</v>
      </c>
      <c r="BE144" s="16" t="n">
        <f aca="false">BK79*BI81*BF79+BK82*BI84*BF82+BK85*BI87*BF85+BK88*BI89*BF88</f>
        <v>10.5491542534262</v>
      </c>
      <c r="BF144" s="16" t="n">
        <f aca="false">BK88*BI88*BF88</f>
        <v>7.29304446978335</v>
      </c>
      <c r="BG144" s="16" t="n">
        <f aca="false">BK79*BI80*BF79+BK82*BI83*BF82+BK85*BI86*BF85+BK88*BI91*BF88+BF92*BI93*BK92</f>
        <v>5.11410134433397</v>
      </c>
      <c r="BH144" s="16" t="n">
        <f aca="false">BK79*BI79*BF79+BK82*BI82*BF82+BK85*BI85*BF85+BK88*BI90*BF88+BK92*BI92*BF92</f>
        <v>39.0436999324565</v>
      </c>
      <c r="BI144" s="16" t="n">
        <f aca="false">BF101*BI102*BK101</f>
        <v>0</v>
      </c>
      <c r="BK144" s="16" t="n">
        <f aca="false">BF99*BK99+BF101*BI101*BK101</f>
        <v>0</v>
      </c>
      <c r="BM144" s="44"/>
      <c r="BO144" s="17" t="s">
        <v>105</v>
      </c>
      <c r="BP144" s="16" t="n">
        <f aca="false">BV79*BT81*BQ79+BV82*BT84*BQ82+BV85*BT87*BQ85+BV88*BT89*BQ88</f>
        <v>0</v>
      </c>
      <c r="BQ144" s="16" t="n">
        <f aca="false">BV88*BT88*BQ88</f>
        <v>0</v>
      </c>
      <c r="BR144" s="16" t="n">
        <f aca="false">BV79*BT80*BQ79+BV82*BT83*BQ82+BV85*BT86*BQ85+BV88*BT91*BQ88+BQ92*BT93*BV92</f>
        <v>0</v>
      </c>
      <c r="BS144" s="16" t="n">
        <f aca="false">BV79*BT79*BQ79+BV82*BT82*BQ82+BV85*BT85*BQ85+BV88*BT90*BQ88+BV92*BT92*BQ92</f>
        <v>0</v>
      </c>
      <c r="BT144" s="16" t="n">
        <f aca="false">BQ101*BT102*BV101</f>
        <v>10</v>
      </c>
      <c r="BV144" s="16" t="n">
        <f aca="false">BQ99*BV99+BQ101*BT101*BV101</f>
        <v>40</v>
      </c>
      <c r="BX144" s="44"/>
      <c r="BZ144" s="17" t="s">
        <v>105</v>
      </c>
      <c r="CA144" s="16" t="n">
        <f aca="false">CG79*CE81*CB79+CG82*CE84*CB82+CG85*CE87*CB85+CG88*CE89*CB88</f>
        <v>8.87717973113321</v>
      </c>
      <c r="CB144" s="16" t="n">
        <f aca="false">CG88*CE88*CB88</f>
        <v>7.29304446978335</v>
      </c>
      <c r="CC144" s="16" t="n">
        <f aca="false">CG79*CE80*CB79+CG82*CE83*CB82+CG85*CE86*CB85+CG88*CE91*CB88+CB92*CE93*CG92</f>
        <v>4.30199943350594</v>
      </c>
      <c r="CD144" s="16" t="n">
        <f aca="false">CG79*CE79*CB79+CG82*CE82*CB82+CG85*CE85*CB85+CG88*CE90*CB88+CG92*CE92*CB92</f>
        <v>31.5277763655775</v>
      </c>
      <c r="CE144" s="16" t="n">
        <f aca="false">CB101*CE102*CG101</f>
        <v>0</v>
      </c>
      <c r="CG144" s="16" t="n">
        <f aca="false">CB99*CG99+CB101*CE101*CG101</f>
        <v>0</v>
      </c>
      <c r="CI144" s="44"/>
      <c r="CK144" s="17" t="s">
        <v>105</v>
      </c>
      <c r="CL144" s="16" t="n">
        <f aca="false">CR79*CP81*CM79+CR82*CP84*CM82+CR85*CP87*CM85+CR88*CP89*CM88</f>
        <v>0</v>
      </c>
      <c r="CM144" s="16" t="n">
        <f aca="false">CR88*CP88*CM88</f>
        <v>0</v>
      </c>
      <c r="CN144" s="16" t="n">
        <f aca="false">CR79*CP80*CM79+CR82*CP83*CM82+CR85*CP86*CM85+CR88*CP91*CM88+CM92*CP93*CR92</f>
        <v>0</v>
      </c>
      <c r="CO144" s="16" t="n">
        <f aca="false">CR79*CP79*CM79+CR82*CP82*CM82+CR85*CP85*CM85+CR88*CP90*CM88+CR92*CP92*CM92</f>
        <v>0</v>
      </c>
      <c r="CP144" s="16" t="n">
        <f aca="false">CM101*CP102*CR101</f>
        <v>0</v>
      </c>
      <c r="CR144" s="16" t="n">
        <f aca="false">CM99*CR99+CM101*CP101*CR101</f>
        <v>0</v>
      </c>
      <c r="CT144" s="44"/>
      <c r="CV144" s="33" t="s">
        <v>65</v>
      </c>
      <c r="CW144" s="34" t="n">
        <f aca="false">IF(BP132=0%,0%,BQ140/SUM(BQ133:BQ140))</f>
        <v>0</v>
      </c>
      <c r="CX144" s="33" t="str">
        <f aca="false">BS139</f>
        <v>secchio</v>
      </c>
      <c r="CY144" s="35" t="n">
        <f aca="false">BT139</f>
        <v>0</v>
      </c>
      <c r="CZ144" s="33" t="str">
        <f aca="false">BU137</f>
        <v>tubi</v>
      </c>
      <c r="DA144" s="35" t="n">
        <f aca="false">BV137</f>
        <v>0</v>
      </c>
      <c r="DB144" s="35"/>
      <c r="DC144" s="36"/>
      <c r="DD144" s="35" t="s">
        <v>56</v>
      </c>
      <c r="DE144" s="35" t="n">
        <f aca="false">BV75</f>
        <v>50</v>
      </c>
      <c r="DF144" s="37" t="n">
        <f aca="false">SUM(CW138:CW144)</f>
        <v>1</v>
      </c>
    </row>
    <row r="145" customFormat="false" ht="15" hidden="false" customHeight="false" outlineLevel="0" collapsed="false">
      <c r="A145" s="33" t="s">
        <v>106</v>
      </c>
      <c r="B145" s="60" t="n">
        <f aca="false">IF(B77=100%,0,(B95*G95+B97*G97+B104*G104+B112*F112*G112+B121*G121+B122*G122+B123*G123)/(1-B77))</f>
        <v>0</v>
      </c>
      <c r="C145" s="60" t="n">
        <f aca="false">IF(B77=100%,0,(B105*G105+B112*F113*G113)/(1-B77))</f>
        <v>0</v>
      </c>
      <c r="D145" s="60" t="n">
        <f aca="false">IF(B77=100%,0,(B112*F114*G114+B106*F106*G106)/(1-B77))</f>
        <v>0</v>
      </c>
      <c r="E145" s="60" t="n">
        <f aca="false">IF(B77=100%,0,(B96*G96+B106*G107*F107+B112*F115*G115+B124*G124)/(1-B77))</f>
        <v>0</v>
      </c>
      <c r="F145" s="60" t="n">
        <f aca="false">IF(B77=100%,0,(B94*G94+B98*G98+B111*G111+B112*F116*G116)/(1-B77))</f>
        <v>0</v>
      </c>
      <c r="G145" s="61" t="n">
        <f aca="false">IF(B77=100%,0,(B103*G103+B108*G108+B112*F117*G117)/(1-B77))</f>
        <v>0</v>
      </c>
      <c r="H145" s="60" t="n">
        <f aca="false">IF(B77=100%,0,(B110*G110)/(1-B77))</f>
        <v>0</v>
      </c>
      <c r="I145" s="61" t="n">
        <f aca="false">IF(B77=100%,0,(B118*G118+B119*G119+B120*G120+B131*G131)/(1-B77))</f>
        <v>1500</v>
      </c>
      <c r="J145" s="62" t="n">
        <f aca="false">IF(B77=100%,0,(B109*G109+B130*G130)/(1-B77))</f>
        <v>0</v>
      </c>
      <c r="L145" s="33" t="s">
        <v>106</v>
      </c>
      <c r="M145" s="60" t="n">
        <f aca="false">IF(M77=100%,0,(M95*R95+M97*R97+M104*R104+M112*Q112*R112+M121*R121+M122*R122+M123*R123)/(1-M77))</f>
        <v>0</v>
      </c>
      <c r="N145" s="60" t="n">
        <f aca="false">IF(M77=100%,0,(M105*R105+M112*Q113*R113)/(1-M77))</f>
        <v>0</v>
      </c>
      <c r="O145" s="60" t="n">
        <f aca="false">IF(M77=100%,0,(M112*Q114*R114+M106*Q106*R106)/(1-M77))</f>
        <v>0</v>
      </c>
      <c r="P145" s="60" t="n">
        <f aca="false">IF(M77=100%,0,(M96*R96+M106*R107*Q107+M112*Q115*R115+M124*R124)/(1-M77))</f>
        <v>0</v>
      </c>
      <c r="Q145" s="60" t="n">
        <f aca="false">IF(M77=100%,0,(M94*R94+M98*R98+M111*R111+M112*Q116*R116)/(1-M77))</f>
        <v>0</v>
      </c>
      <c r="R145" s="61" t="n">
        <f aca="false">IF(M77=100%,0,(M103*R103+M108*R108+M112*Q117*R117)/(1-M77))</f>
        <v>0</v>
      </c>
      <c r="S145" s="60" t="n">
        <f aca="false">IF(M77=100%,0,(M110*R110)/(1-M77))</f>
        <v>0</v>
      </c>
      <c r="T145" s="61" t="n">
        <f aca="false">IF(M77=100%,0,(M118*R118+M119*R119+M120*R120+M131*R131)/(1-M77))</f>
        <v>0</v>
      </c>
      <c r="U145" s="62" t="n">
        <f aca="false">IF(M77=100%,0,(M109*R109+M130*R130)/(1-M77))</f>
        <v>0</v>
      </c>
      <c r="W145" s="33" t="s">
        <v>106</v>
      </c>
      <c r="X145" s="60" t="n">
        <f aca="false">IF(X77=100%,0,(X95*AC95+X97*AC97+X104*AC104+X112*AB112*AC112+X121*AC121+X122*AC122+X123*AC123)/(1-X77))</f>
        <v>0</v>
      </c>
      <c r="Y145" s="60" t="n">
        <f aca="false">IF(X77=100%,0,(X105*AC105+X112*AB113*AC113)/(1-X77))</f>
        <v>0</v>
      </c>
      <c r="Z145" s="60" t="n">
        <f aca="false">IF(X77=100%,0,(X112*AB114*AC114+X106*AB106*AC106)/(1-X77))</f>
        <v>0</v>
      </c>
      <c r="AA145" s="60" t="n">
        <f aca="false">IF(X77=100%,0,(X96*AC96+X106*AC107*AB107+X112*AB115*AC115+X124*AC124)/(1-X77))</f>
        <v>0</v>
      </c>
      <c r="AB145" s="60" t="n">
        <f aca="false">IF(X77=100%,0,(X94*AC94+X98*AC98+X111*AC111+X112*AB116*AC116)/(1-X77))</f>
        <v>550</v>
      </c>
      <c r="AC145" s="61" t="n">
        <f aca="false">IF(X77=100%,0,(X103*AC103+X108*AC108+X112*AB117*AC117)/(1-X77))</f>
        <v>0</v>
      </c>
      <c r="AD145" s="60" t="n">
        <f aca="false">IF(X77=100%,0,(X110*AC110)/(1-X77))</f>
        <v>0</v>
      </c>
      <c r="AE145" s="61" t="n">
        <f aca="false">IF(X77=100%,0,(X118*AC118+X119*AC119+X120*AC120+X131*AC131)/(1-X77))</f>
        <v>0</v>
      </c>
      <c r="AF145" s="62" t="n">
        <f aca="false">IF(X77=100%,0,(X109*AC109+X130*AC130)/(1-X77))</f>
        <v>0</v>
      </c>
      <c r="AH145" s="33" t="s">
        <v>106</v>
      </c>
      <c r="AI145" s="60" t="n">
        <f aca="false">IF(AI77=100%,0,(AI95*AN95+AI97*AN97+AI104*AN104+AI112*AM112*AN112+AI121*AN121+AI122*AN122+AI123*AN123)/(1-AI77))</f>
        <v>0</v>
      </c>
      <c r="AJ145" s="60" t="n">
        <f aca="false">IF(AI77=100%,0,(AI105*AN105+AI112*AM113*AN113)/(1-AI77))</f>
        <v>0</v>
      </c>
      <c r="AK145" s="60" t="n">
        <f aca="false">IF(AI77=100%,0,(AI112*AM114*AN114+AI106*AM106*AN106)/(1-AI77))</f>
        <v>0</v>
      </c>
      <c r="AL145" s="60" t="n">
        <f aca="false">IF(AI77=100%,0,(AI96*AN96+AI106*AN107*AM107+AI112*AM115*AN115+AI124*AN124)/(1-AI77))</f>
        <v>0</v>
      </c>
      <c r="AM145" s="60" t="n">
        <f aca="false">IF(AI77=100%,0,(AI94*AN94+AI98*AN98+AI111*AN111+AI112*AM116*AN116)/(1-AI77))</f>
        <v>0</v>
      </c>
      <c r="AN145" s="61" t="n">
        <f aca="false">IF(AI77=100%,0,(AI103*AN103+AI108*AN108+AI112*AM117*AN117)/(1-AI77))</f>
        <v>0</v>
      </c>
      <c r="AO145" s="60" t="n">
        <f aca="false">IF(AI77=100%,0,(AI110*AN110)/(1-AI77))</f>
        <v>0</v>
      </c>
      <c r="AP145" s="61" t="n">
        <f aca="false">IF(AI77=100%,0,(AI118*AN118+AI119*AN119+AI120*AN120+AI131*AN131)/(1-AI77))</f>
        <v>1500</v>
      </c>
      <c r="AQ145" s="62" t="n">
        <f aca="false">IF(AI77=100%,0,(AI109*AN109+AI130*AN130)/(1-AI77))</f>
        <v>0</v>
      </c>
      <c r="AS145" s="33" t="s">
        <v>106</v>
      </c>
      <c r="AT145" s="60" t="n">
        <f aca="false">IF(AT77=100%,0,(AT95*AY95+AT97*AY97+AT104*AY104+AT112*AX112*AY112+AT121*AY121+AT122*AY122+AT123*AY123)/(1-AT77))</f>
        <v>0</v>
      </c>
      <c r="AU145" s="60" t="n">
        <f aca="false">IF(AT77=100%,0,(AT105*AY105+AT112*AX113*AY113)/(1-AT77))</f>
        <v>0</v>
      </c>
      <c r="AV145" s="60" t="n">
        <f aca="false">IF(AT77=100%,0,(AT112*AX114*AY114+AT106*AX106*AY106)/(1-AT77))</f>
        <v>0</v>
      </c>
      <c r="AW145" s="60" t="n">
        <f aca="false">IF(AT77=100%,0,(AT96*AY96+AT106*AY107*AX107+AT112*AX115*AY115+AT124*AY124)/(1-AT77))</f>
        <v>0</v>
      </c>
      <c r="AX145" s="60" t="n">
        <f aca="false">IF(AT77=100%,0,(AT94*AY94+AT98*AY98+AT111*AY111+AT112*AX116*AY116)/(1-AT77))</f>
        <v>0</v>
      </c>
      <c r="AY145" s="61" t="n">
        <f aca="false">IF(AT77=100%,0,(AT103*AY103+AT108*AY108+AT112*AX117*AY117)/(1-AT77))</f>
        <v>0</v>
      </c>
      <c r="AZ145" s="60" t="n">
        <f aca="false">IF(AT77=100%,0,(AT110*AY110)/(1-AT77))</f>
        <v>0</v>
      </c>
      <c r="BA145" s="61" t="n">
        <f aca="false">IF(AT77=100%,0,(AT118*AY118+AT119*AY119+AT120*AY120+AT131*AY131)/(1-AT77))</f>
        <v>1500</v>
      </c>
      <c r="BB145" s="62" t="n">
        <f aca="false">IF(AT77=100%,0,(AT109*AY109+AT130*AY130)/(1-AT77))</f>
        <v>0</v>
      </c>
      <c r="BD145" s="33" t="s">
        <v>106</v>
      </c>
      <c r="BE145" s="60" t="n">
        <f aca="false">IF(BE77=100%,0,(BE95*BJ95+BE97*BJ97+BE104*BJ104+BE112*BI112*BJ112+BE121*BJ121+BE122*BJ122+BE123*BJ123)/(1-BE77))</f>
        <v>514.24949815627</v>
      </c>
      <c r="BF145" s="60" t="n">
        <f aca="false">IF(BE77=100%,0,(BE105*BJ105+BE112*BI113*BJ113)/(1-BE77))</f>
        <v>71.5097859527394</v>
      </c>
      <c r="BG145" s="60" t="n">
        <f aca="false">IF(BE77=100%,0,(BE112*BI114*BJ114+BE106*BI106*BJ106)/(1-BE77))</f>
        <v>21.289438371408</v>
      </c>
      <c r="BH145" s="60" t="n">
        <f aca="false">IF(BE77=100%,0,(BE96*BJ96+BE106*BJ107*BI107+BE112*BI115*BJ115+BE124*BJ124)/(1-BE77))</f>
        <v>236.549315237867</v>
      </c>
      <c r="BI145" s="60" t="n">
        <f aca="false">IF(BE77=100%,0,(BE94*BJ94+BE98*BJ98+BE111*BJ111+BE112*BI116*BJ116)/(1-BE77))</f>
        <v>1.97929773394524</v>
      </c>
      <c r="BJ145" s="61" t="n">
        <f aca="false">IF(BE77=100%,0,(BE103*BJ103+BE108*BJ108+BE112*BI117*BJ117)/(1-BE77))</f>
        <v>25.9620467041959</v>
      </c>
      <c r="BK145" s="60" t="n">
        <f aca="false">IF(BE77=100%,0,(BE110*BJ110)/(1-BE77))</f>
        <v>0</v>
      </c>
      <c r="BL145" s="61" t="n">
        <f aca="false">IF(BE77=100%,0,(BE118*BJ118+BE119*BJ119+BE120*BJ120+BE131*BJ131)/(1-BE77))</f>
        <v>106.25</v>
      </c>
      <c r="BM145" s="62" t="n">
        <f aca="false">IF(BE77=100%,0,(BE109*BJ109+BE130*BJ130)/(1-BE77))</f>
        <v>100</v>
      </c>
      <c r="BO145" s="33" t="s">
        <v>106</v>
      </c>
      <c r="BP145" s="60" t="n">
        <f aca="false">IF(BP77=100%,0,(BP95*BU95+BP97*BU97+BP104*BU104+BP112*BT112*BU112+BP121*BU121+BP122*BU122+BP123*BU123)/(1-BP77))</f>
        <v>933.333333333333</v>
      </c>
      <c r="BQ145" s="60" t="n">
        <f aca="false">IF(BP77=100%,0,(BP105*BU105+BP112*BT113*BU113)/(1-BP77))</f>
        <v>0</v>
      </c>
      <c r="BR145" s="60" t="n">
        <f aca="false">IF(BP77=100%,0,(BP112*BT114*BU114+BP106*BT106*BU106)/(1-BP77))</f>
        <v>0</v>
      </c>
      <c r="BS145" s="60" t="n">
        <f aca="false">IF(BP77=100%,0,(BP96*BU96+BP106*BU107*BT107+BP112*BT115*BU115+BP124*BU124)/(1-BP77))</f>
        <v>2500</v>
      </c>
      <c r="BT145" s="60" t="n">
        <f aca="false">IF(BP77=100%,0,(BP94*BU94+BP98*BU98+BP111*BU111+BP112*BT116*BU116)/(1-BP77))</f>
        <v>0</v>
      </c>
      <c r="BU145" s="61" t="n">
        <f aca="false">IF(BP77=100%,0,(BP103*BU103+BP108*BU108+BP112*BT117*BU117)/(1-BP77))</f>
        <v>0</v>
      </c>
      <c r="BV145" s="60" t="n">
        <f aca="false">IF(BP77=100%,0,(BP110*BU110)/(1-BP77))</f>
        <v>0</v>
      </c>
      <c r="BW145" s="61" t="n">
        <f aca="false">IF(BP77=100%,0,(BP118*BU118+BP119*BU119+BP120*BU120+BP131*BU131)/(1-BP77))</f>
        <v>0</v>
      </c>
      <c r="BX145" s="62" t="n">
        <f aca="false">IF(BP77=100%,0,(BP109*BU109+BP130*BU130)/(1-BP77))</f>
        <v>0</v>
      </c>
      <c r="BZ145" s="33" t="s">
        <v>106</v>
      </c>
      <c r="CA145" s="60" t="n">
        <f aca="false">IF(CA77=100%,0,(CA95*CF95+CA97*CF97+CA104*CF104+CA112*CE112*CF112+CA121*CF121+CA122*CF122+CA123*CF123)/(1-CA77))</f>
        <v>0</v>
      </c>
      <c r="CB145" s="60" t="n">
        <f aca="false">IF(CA77=100%,0,(CA105*CF105+CA112*CE113*CF113)/(1-CA77))</f>
        <v>0</v>
      </c>
      <c r="CC145" s="60" t="n">
        <f aca="false">IF(CA77=100%,0,(CA112*CE114*CF114+CA106*CE106*CF106)/(1-CA77))</f>
        <v>520.363636363636</v>
      </c>
      <c r="CD145" s="60" t="n">
        <f aca="false">IF(CA77=100%,0,(CA96*CF96+CA106*CF107*CE107+CA112*CE115*CF115+CA124*CF124)/(1-CA77))</f>
        <v>5781.81818181818</v>
      </c>
      <c r="CE145" s="60" t="n">
        <f aca="false">IF(CA77=100%,0,(CA94*CF94+CA98*CF98+CA111*CF111+CA112*CE116*CF116)/(1-CA77))</f>
        <v>0</v>
      </c>
      <c r="CF145" s="61" t="n">
        <f aca="false">IF(CA77=100%,0,(CA103*CF103+CA108*CF108+CA112*CE117*CF117)/(1-CA77))</f>
        <v>0</v>
      </c>
      <c r="CG145" s="60" t="n">
        <f aca="false">IF(CA77=100%,0,(CA110*CF110)/(1-CA77))</f>
        <v>6.18181818181818</v>
      </c>
      <c r="CH145" s="61" t="n">
        <f aca="false">IF(CA77=100%,0,(CA118*CF118+CA119*CF119+CA120*CF120+CA131*CF131)/(1-CA77))</f>
        <v>0</v>
      </c>
      <c r="CI145" s="62" t="n">
        <f aca="false">IF(CA77=100%,0,(CA109*CF109+CA130*CF130)/(1-CA77))</f>
        <v>0</v>
      </c>
      <c r="CK145" s="33" t="s">
        <v>106</v>
      </c>
      <c r="CL145" s="60" t="n">
        <f aca="false">(CL95*CQ95+CL97*CQ97+CL104*CQ104+CL112*CP112*CQ112+CL121*CQ121+CL122*CQ122+CL123*CQ123)/(1-CL77)</f>
        <v>0</v>
      </c>
      <c r="CM145" s="60" t="n">
        <f aca="false">(CL105*CQ105+CL112*CP113*CQ113)/(1-CL77)</f>
        <v>0</v>
      </c>
      <c r="CN145" s="60" t="n">
        <f aca="false">(CL112*CP114*CQ114+CL106*CP106*CQ106)/(1-CL77)</f>
        <v>0</v>
      </c>
      <c r="CO145" s="60" t="n">
        <f aca="false">(CL96*CQ96+CL106*CQ107*CP107+CL112*CP115*CQ115+CL124*CQ124)/(1-CL77)</f>
        <v>0</v>
      </c>
      <c r="CP145" s="60" t="n">
        <f aca="false">(CL94*CQ94+CL98*CQ98+CL111*CQ111+CL112*CP116*CQ116)/(1-CL77)</f>
        <v>0</v>
      </c>
      <c r="CQ145" s="61" t="n">
        <f aca="false">(CL103*CQ103+CL108*CQ108+CL112*CP117*CQ117)/(1-CL77)</f>
        <v>0</v>
      </c>
      <c r="CR145" s="60" t="n">
        <f aca="false">(CL110*CQ110)/(1-CL77)</f>
        <v>0</v>
      </c>
      <c r="CS145" s="61" t="n">
        <f aca="false">(CL118*CQ118+CL119*CQ119+CL120*CQ120+CL131*CQ131)/(1-CL77)</f>
        <v>0</v>
      </c>
      <c r="CT145" s="62" t="n">
        <f aca="false">(CL109*CQ109+CL130*CQ130)/(1-CL77)</f>
        <v>0</v>
      </c>
      <c r="CV145" s="10" t="str">
        <f aca="false">BZ74</f>
        <v>SITO 17</v>
      </c>
      <c r="CW145" s="10"/>
      <c r="CX145" s="10"/>
      <c r="CY145" s="10"/>
      <c r="CZ145" s="10"/>
      <c r="DA145" s="10"/>
      <c r="DB145" s="10"/>
      <c r="DC145" s="10"/>
      <c r="DD145" s="10"/>
      <c r="DE145" s="10"/>
    </row>
    <row r="146" customFormat="false" ht="14.4" hidden="false" customHeight="true" outlineLevel="0" collapsed="false">
      <c r="CV146" s="11" t="s">
        <v>31</v>
      </c>
      <c r="CW146" s="11"/>
      <c r="CX146" s="11" t="s">
        <v>32</v>
      </c>
      <c r="CY146" s="11"/>
      <c r="CZ146" s="11"/>
      <c r="DA146" s="11"/>
      <c r="DB146" s="11"/>
      <c r="DC146" s="11"/>
      <c r="DD146" s="11" t="s">
        <v>33</v>
      </c>
      <c r="DE146" s="11"/>
    </row>
    <row r="147" customFormat="false" ht="14.4" hidden="false" customHeight="true" outlineLevel="0" collapsed="false">
      <c r="A147" s="9" t="s">
        <v>162</v>
      </c>
      <c r="B147" s="9"/>
      <c r="C147" s="9"/>
      <c r="D147" s="9"/>
      <c r="E147" s="9"/>
      <c r="F147" s="9"/>
      <c r="G147" s="9"/>
      <c r="L147" s="9" t="s">
        <v>163</v>
      </c>
      <c r="M147" s="9"/>
      <c r="N147" s="9"/>
      <c r="O147" s="9"/>
      <c r="P147" s="9"/>
      <c r="Q147" s="9"/>
      <c r="R147" s="9"/>
      <c r="W147" s="9" t="s">
        <v>164</v>
      </c>
      <c r="X147" s="9"/>
      <c r="Y147" s="9"/>
      <c r="Z147" s="9"/>
      <c r="AA147" s="9"/>
      <c r="AB147" s="9"/>
      <c r="AC147" s="9"/>
      <c r="AH147" s="9" t="s">
        <v>165</v>
      </c>
      <c r="AI147" s="9"/>
      <c r="AJ147" s="9"/>
      <c r="AK147" s="9"/>
      <c r="AL147" s="9"/>
      <c r="AM147" s="9"/>
      <c r="AN147" s="9"/>
      <c r="AS147" s="9" t="s">
        <v>166</v>
      </c>
      <c r="AT147" s="9"/>
      <c r="AU147" s="9"/>
      <c r="AV147" s="9"/>
      <c r="AW147" s="9"/>
      <c r="AX147" s="9"/>
      <c r="AY147" s="9"/>
      <c r="BD147" s="9" t="s">
        <v>167</v>
      </c>
      <c r="BE147" s="9"/>
      <c r="BF147" s="9"/>
      <c r="BG147" s="9"/>
      <c r="BH147" s="9"/>
      <c r="BI147" s="9"/>
      <c r="BJ147" s="9"/>
      <c r="BO147" s="9" t="s">
        <v>168</v>
      </c>
      <c r="BP147" s="9"/>
      <c r="BQ147" s="9"/>
      <c r="BR147" s="9"/>
      <c r="BS147" s="9"/>
      <c r="BT147" s="9"/>
      <c r="BU147" s="9"/>
      <c r="BZ147" s="9" t="s">
        <v>169</v>
      </c>
      <c r="CA147" s="9"/>
      <c r="CB147" s="9"/>
      <c r="CC147" s="9"/>
      <c r="CD147" s="9"/>
      <c r="CE147" s="9"/>
      <c r="CF147" s="9"/>
      <c r="CK147" s="9" t="s">
        <v>170</v>
      </c>
      <c r="CL147" s="9"/>
      <c r="CM147" s="9"/>
      <c r="CN147" s="9"/>
      <c r="CO147" s="9"/>
      <c r="CP147" s="9"/>
      <c r="CQ147" s="9"/>
      <c r="CV147" s="12" t="s">
        <v>14</v>
      </c>
      <c r="CW147" s="13" t="n">
        <f aca="false">IF(CA132=0%,0%,CB133/SUM(CB133:CB140))</f>
        <v>0.0782873904233454</v>
      </c>
      <c r="CX147" s="12" t="str">
        <f aca="false">CD133</f>
        <v>lavatrice</v>
      </c>
      <c r="CY147" s="14" t="n">
        <f aca="false">CE133</f>
        <v>1</v>
      </c>
      <c r="CZ147" s="12" t="str">
        <f aca="false">CD140</f>
        <v>sedie</v>
      </c>
      <c r="DA147" s="14" t="n">
        <f aca="false">CE140</f>
        <v>0</v>
      </c>
      <c r="DB147" s="12" t="str">
        <f aca="false">CF138</f>
        <v>guaina</v>
      </c>
      <c r="DC147" s="14" t="n">
        <f aca="false">CG138</f>
        <v>0</v>
      </c>
      <c r="DD147" s="14" t="s">
        <v>41</v>
      </c>
      <c r="DE147" s="38" t="n">
        <f aca="false">CB76</f>
        <v>0</v>
      </c>
    </row>
    <row r="148" customFormat="false" ht="14.4" hidden="false" customHeight="false" outlineLevel="0" collapsed="false">
      <c r="A148" s="2" t="s">
        <v>26</v>
      </c>
      <c r="B148" s="2" t="s">
        <v>131</v>
      </c>
      <c r="D148" s="4" t="s">
        <v>28</v>
      </c>
      <c r="E148" s="2" t="n">
        <v>85</v>
      </c>
      <c r="F148" s="2" t="s">
        <v>29</v>
      </c>
      <c r="G148" s="4" t="s">
        <v>30</v>
      </c>
      <c r="H148" s="2" t="n">
        <f aca="false">SUMPRODUCT(C152:C166,H152:H166)+C172*H172+C174*H174</f>
        <v>40</v>
      </c>
      <c r="L148" s="2" t="s">
        <v>26</v>
      </c>
      <c r="M148" s="2" t="s">
        <v>131</v>
      </c>
      <c r="O148" s="4" t="s">
        <v>28</v>
      </c>
      <c r="P148" s="2" t="n">
        <v>30</v>
      </c>
      <c r="Q148" s="2" t="s">
        <v>29</v>
      </c>
      <c r="R148" s="4" t="s">
        <v>30</v>
      </c>
      <c r="S148" s="2" t="n">
        <f aca="false">SUMPRODUCT(N152:N166,S152:S166)+N172*S172+N174*S174</f>
        <v>0</v>
      </c>
      <c r="W148" s="2" t="s">
        <v>26</v>
      </c>
      <c r="X148" s="2" t="s">
        <v>131</v>
      </c>
      <c r="Z148" s="4" t="s">
        <v>28</v>
      </c>
      <c r="AA148" s="2" t="n">
        <v>15</v>
      </c>
      <c r="AB148" s="2" t="s">
        <v>29</v>
      </c>
      <c r="AC148" s="4" t="s">
        <v>30</v>
      </c>
      <c r="AD148" s="2" t="n">
        <f aca="false">SUMPRODUCT(Y152:Y166,AD152:AD166)+Y172*AD172+Y174*AD174</f>
        <v>0</v>
      </c>
      <c r="AH148" s="2" t="s">
        <v>26</v>
      </c>
      <c r="AI148" s="2" t="s">
        <v>131</v>
      </c>
      <c r="AK148" s="4" t="s">
        <v>28</v>
      </c>
      <c r="AL148" s="2" t="n">
        <v>40</v>
      </c>
      <c r="AM148" s="2" t="s">
        <v>29</v>
      </c>
      <c r="AN148" s="4" t="s">
        <v>30</v>
      </c>
      <c r="AO148" s="2" t="n">
        <f aca="false">SUMPRODUCT(AJ152:AJ166,AO152:AO166)+AJ172*AO172+AJ174*AO174</f>
        <v>50</v>
      </c>
      <c r="AS148" s="2" t="s">
        <v>26</v>
      </c>
      <c r="AT148" s="2" t="s">
        <v>131</v>
      </c>
      <c r="AV148" s="4" t="s">
        <v>28</v>
      </c>
      <c r="AW148" s="2" t="n">
        <v>30</v>
      </c>
      <c r="AX148" s="2" t="s">
        <v>29</v>
      </c>
      <c r="AY148" s="4" t="s">
        <v>30</v>
      </c>
      <c r="AZ148" s="2" t="n">
        <f aca="false">SUMPRODUCT(AU152:AU166,AZ152:AZ166)+AU172*AZ172+AU174*AZ174</f>
        <v>0</v>
      </c>
      <c r="BD148" s="2" t="s">
        <v>26</v>
      </c>
      <c r="BE148" s="2" t="s">
        <v>131</v>
      </c>
      <c r="BG148" s="4" t="s">
        <v>28</v>
      </c>
      <c r="BI148" s="2" t="s">
        <v>29</v>
      </c>
      <c r="BJ148" s="4" t="s">
        <v>30</v>
      </c>
      <c r="BK148" s="2" t="n">
        <f aca="false">SUMPRODUCT(BF152:BF166,BK152:BK166)+BF172*BK172+BF174*BK174</f>
        <v>0</v>
      </c>
      <c r="BO148" s="2" t="s">
        <v>26</v>
      </c>
      <c r="BP148" s="2" t="s">
        <v>131</v>
      </c>
      <c r="BR148" s="4" t="s">
        <v>28</v>
      </c>
      <c r="BS148" s="2" t="n">
        <v>20</v>
      </c>
      <c r="BT148" s="2" t="s">
        <v>29</v>
      </c>
      <c r="BU148" s="4" t="s">
        <v>30</v>
      </c>
      <c r="BV148" s="2" t="n">
        <f aca="false">SUMPRODUCT(BQ152:BQ166,BV152:BV166)+BQ172*BV172+BQ174*BV174</f>
        <v>40</v>
      </c>
      <c r="BZ148" s="2" t="s">
        <v>26</v>
      </c>
      <c r="CA148" s="2" t="s">
        <v>131</v>
      </c>
      <c r="CC148" s="4" t="s">
        <v>28</v>
      </c>
      <c r="CD148" s="2" t="s">
        <v>171</v>
      </c>
      <c r="CE148" s="2" t="s">
        <v>29</v>
      </c>
      <c r="CF148" s="4" t="s">
        <v>30</v>
      </c>
      <c r="CG148" s="2" t="n">
        <f aca="false">SUMPRODUCT(CB152:CB166,CG152:CG166)+CB172*CG172+CB174*CG174</f>
        <v>0</v>
      </c>
      <c r="CK148" s="2" t="s">
        <v>26</v>
      </c>
      <c r="CL148" s="2" t="s">
        <v>131</v>
      </c>
      <c r="CN148" s="4" t="s">
        <v>28</v>
      </c>
      <c r="CO148" s="2" t="n">
        <v>50</v>
      </c>
      <c r="CP148" s="2" t="s">
        <v>29</v>
      </c>
      <c r="CQ148" s="4" t="s">
        <v>30</v>
      </c>
      <c r="CR148" s="2" t="n">
        <f aca="false">SUMPRODUCT(CM152:CM166,CR152:CR166)+CM172*CR172+CM174*CR174</f>
        <v>0</v>
      </c>
      <c r="CV148" s="17" t="s">
        <v>49</v>
      </c>
      <c r="CW148" s="18" t="n">
        <f aca="false">IF(CA132=0%,0%,CB134/SUM(CB133:CB140))</f>
        <v>0.121550741163056</v>
      </c>
      <c r="CX148" s="17" t="str">
        <f aca="false">CD134</f>
        <v>frigorifero</v>
      </c>
      <c r="CY148" s="19" t="n">
        <f aca="false">CE134</f>
        <v>0</v>
      </c>
      <c r="CZ148" s="17" t="str">
        <f aca="false">CD141</f>
        <v>materasso</v>
      </c>
      <c r="DA148" s="19" t="n">
        <f aca="false">CE141</f>
        <v>0</v>
      </c>
      <c r="DB148" s="17" t="str">
        <f aca="false">CF139</f>
        <v>lamiere</v>
      </c>
      <c r="DC148" s="19" t="n">
        <f aca="false">CG139</f>
        <v>0</v>
      </c>
      <c r="DD148" s="19" t="str">
        <f aca="false">CC75</f>
        <v>altezza cumulo</v>
      </c>
      <c r="DE148" s="19" t="n">
        <f aca="false">CD75</f>
        <v>35</v>
      </c>
    </row>
    <row r="149" customFormat="false" ht="14.4" hidden="false" customHeight="false" outlineLevel="0" collapsed="false">
      <c r="A149" s="2" t="s">
        <v>34</v>
      </c>
      <c r="B149" s="2" t="s">
        <v>172</v>
      </c>
      <c r="D149" s="4" t="s">
        <v>36</v>
      </c>
      <c r="E149" s="2" t="s">
        <v>37</v>
      </c>
      <c r="L149" s="2" t="s">
        <v>34</v>
      </c>
      <c r="M149" s="2" t="s">
        <v>173</v>
      </c>
      <c r="O149" s="4" t="s">
        <v>36</v>
      </c>
      <c r="P149" s="2" t="s">
        <v>37</v>
      </c>
      <c r="W149" s="2" t="s">
        <v>34</v>
      </c>
      <c r="X149" s="2" t="s">
        <v>174</v>
      </c>
      <c r="Z149" s="4" t="s">
        <v>36</v>
      </c>
      <c r="AA149" s="2" t="s">
        <v>37</v>
      </c>
      <c r="AH149" s="2" t="s">
        <v>34</v>
      </c>
      <c r="AI149" s="2" t="s">
        <v>175</v>
      </c>
      <c r="AK149" s="4" t="s">
        <v>36</v>
      </c>
      <c r="AL149" s="2" t="s">
        <v>37</v>
      </c>
      <c r="AS149" s="2" t="s">
        <v>34</v>
      </c>
      <c r="AT149" s="2" t="s">
        <v>176</v>
      </c>
      <c r="AV149" s="4" t="s">
        <v>36</v>
      </c>
      <c r="AW149" s="2" t="s">
        <v>37</v>
      </c>
      <c r="BD149" s="2" t="s">
        <v>34</v>
      </c>
      <c r="BE149" s="2" t="s">
        <v>177</v>
      </c>
      <c r="BF149" s="2" t="s">
        <v>41</v>
      </c>
      <c r="BG149" s="4" t="s">
        <v>36</v>
      </c>
      <c r="BO149" s="2" t="s">
        <v>34</v>
      </c>
      <c r="BP149" s="2" t="s">
        <v>178</v>
      </c>
      <c r="BR149" s="4" t="s">
        <v>36</v>
      </c>
      <c r="BS149" s="2" t="s">
        <v>37</v>
      </c>
      <c r="BZ149" s="2" t="s">
        <v>34</v>
      </c>
      <c r="CA149" s="2" t="s">
        <v>179</v>
      </c>
      <c r="CC149" s="4" t="s">
        <v>36</v>
      </c>
      <c r="CD149" s="2" t="s">
        <v>37</v>
      </c>
      <c r="CK149" s="2" t="s">
        <v>34</v>
      </c>
      <c r="CL149" s="2" t="s">
        <v>180</v>
      </c>
      <c r="CN149" s="4" t="s">
        <v>36</v>
      </c>
      <c r="CO149" s="2" t="s">
        <v>37</v>
      </c>
      <c r="CV149" s="17" t="s">
        <v>57</v>
      </c>
      <c r="CW149" s="18" t="n">
        <f aca="false">IF(CA132=0%,0%,(CB135+CB136)/SUM(CB133:CB140))</f>
        <v>0.780161868413599</v>
      </c>
      <c r="CX149" s="17" t="str">
        <f aca="false">CD135</f>
        <v>forno</v>
      </c>
      <c r="CY149" s="19" t="n">
        <f aca="false">CE135</f>
        <v>0</v>
      </c>
      <c r="CZ149" s="17" t="str">
        <f aca="false">CF133</f>
        <v>brandina</v>
      </c>
      <c r="DA149" s="19" t="n">
        <f aca="false">CG133</f>
        <v>0</v>
      </c>
      <c r="DB149" s="17" t="str">
        <f aca="false">CF140</f>
        <v>buste</v>
      </c>
      <c r="DC149" s="19" t="n">
        <f aca="false">CG140</f>
        <v>0</v>
      </c>
      <c r="DD149" s="19" t="str">
        <f aca="false">CC76</f>
        <v>combustione</v>
      </c>
      <c r="DE149" s="19" t="str">
        <f aca="false">CD76</f>
        <v>no</v>
      </c>
    </row>
    <row r="150" customFormat="false" ht="14.4" hidden="false" customHeight="false" outlineLevel="0" collapsed="false">
      <c r="A150" s="2" t="s">
        <v>46</v>
      </c>
      <c r="B150" s="8" t="n">
        <f aca="false">SUM(B152:B166,B172,B174)</f>
        <v>1</v>
      </c>
      <c r="C150" s="16" t="n">
        <f aca="false">SUMPRODUCT(B167:B171,G167:G171)+SUMPRODUCT(B176:B178,G176:G178)+SUMPRODUCT(B203:B204,G203:G204)+SUMPRODUCT(B191:B198,G191:G198)+SUMPRODUCT(F185:F190,G185:G190)*B185+SUMPRODUCT(G179:G180,F179:F180)*B179+SUMPRODUCT(B181:B184,G181:G184)</f>
        <v>0</v>
      </c>
      <c r="D150" s="4" t="s">
        <v>43</v>
      </c>
      <c r="E150" s="2" t="s">
        <v>37</v>
      </c>
      <c r="F150" s="4" t="s">
        <v>44</v>
      </c>
      <c r="G150" s="2" t="s">
        <v>91</v>
      </c>
      <c r="L150" s="2" t="s">
        <v>46</v>
      </c>
      <c r="M150" s="8" t="n">
        <f aca="false">SUM(M152:M166,M172,M174)</f>
        <v>0</v>
      </c>
      <c r="N150" s="16" t="n">
        <f aca="false">SUMPRODUCT(M167:M171,R167:R171)+SUMPRODUCT(M176:M178,R176:R178)+SUMPRODUCT(M203:M204,R203:R204)+SUMPRODUCT(M191:M198,R191:R198)+SUMPRODUCT(Q185:Q190,R185:R190)*M185+SUMPRODUCT(R179:R180,Q179:Q180)*M179+SUMPRODUCT(M181:M184,R181:R184)</f>
        <v>1500</v>
      </c>
      <c r="O150" s="4" t="s">
        <v>43</v>
      </c>
      <c r="P150" s="2" t="s">
        <v>37</v>
      </c>
      <c r="Q150" s="4" t="s">
        <v>44</v>
      </c>
      <c r="R150" s="2" t="s">
        <v>91</v>
      </c>
      <c r="W150" s="2" t="s">
        <v>46</v>
      </c>
      <c r="X150" s="8" t="n">
        <f aca="false">SUM(X152:X166,X172,X174)</f>
        <v>0</v>
      </c>
      <c r="Y150" s="16" t="n">
        <f aca="false">SUMPRODUCT(X167:X171,AC167:AC171)+SUMPRODUCT(X176:X178,AC176:AC178)+SUMPRODUCT(X203:X204,AC203:AC204)+SUMPRODUCT(X191:X198,AC191:AC198)+SUMPRODUCT(AB185:AB190,AC185:AC190)*X185+SUMPRODUCT(AC179:AC180,AB179:AB180)*X179+SUMPRODUCT(X181:X184,AC181:AC184)</f>
        <v>1500</v>
      </c>
      <c r="Z150" s="4" t="s">
        <v>43</v>
      </c>
      <c r="AA150" s="2" t="s">
        <v>37</v>
      </c>
      <c r="AB150" s="4" t="s">
        <v>44</v>
      </c>
      <c r="AC150" s="2" t="s">
        <v>181</v>
      </c>
      <c r="AH150" s="2" t="s">
        <v>46</v>
      </c>
      <c r="AI150" s="8" t="n">
        <f aca="false">SUM(AI152:AI166,AI172,AI174)</f>
        <v>0.4</v>
      </c>
      <c r="AJ150" s="16" t="n">
        <f aca="false">SUMPRODUCT(AI167:AI171,AN167:AN171)+SUMPRODUCT(AI176:AI178,AN176:AN178)+SUMPRODUCT(AI203:AI204,AN203:AN204)+SUMPRODUCT(AI191:AI198,AN191:AN198)+SUMPRODUCT(AM185:AM190,AN185:AN190)*AI185+SUMPRODUCT(AN179:AN180,AM179:AM180)*AI179+SUMPRODUCT(AI181:AI184,AN181:AN184)</f>
        <v>330</v>
      </c>
      <c r="AK150" s="4" t="s">
        <v>43</v>
      </c>
      <c r="AL150" s="2" t="s">
        <v>37</v>
      </c>
      <c r="AM150" s="4" t="s">
        <v>44</v>
      </c>
      <c r="AN150" s="2" t="s">
        <v>91</v>
      </c>
      <c r="AS150" s="2" t="s">
        <v>46</v>
      </c>
      <c r="AT150" s="8" t="n">
        <f aca="false">SUM(AT152:AT166,AT172,AT174)</f>
        <v>0</v>
      </c>
      <c r="AU150" s="16" t="n">
        <f aca="false">SUMPRODUCT(AT167:AT171,AY167:AY171)+SUMPRODUCT(AT176:AT178,AY176:AY178)+SUMPRODUCT(AT203:AT204,AY203:AY204)+SUMPRODUCT(AT191:AT198,AY191:AY198)+SUMPRODUCT(AX185:AX190,AY185:AY190)*AT185+SUMPRODUCT(AY179:AY180,AX179:AX180)*AT179+SUMPRODUCT(AT181:AT184,AY181:AY184)</f>
        <v>512</v>
      </c>
      <c r="AV150" s="4" t="s">
        <v>43</v>
      </c>
      <c r="AW150" s="2" t="s">
        <v>37</v>
      </c>
      <c r="AX150" s="4" t="s">
        <v>44</v>
      </c>
      <c r="AY150" s="2" t="s">
        <v>91</v>
      </c>
      <c r="BD150" s="2" t="s">
        <v>46</v>
      </c>
      <c r="BE150" s="8" t="n">
        <f aca="false">SUM(BE152:BE166,BE172,BE174)</f>
        <v>0</v>
      </c>
      <c r="BF150" s="16" t="n">
        <f aca="false">SUMPRODUCT(BE167:BE171,BJ167:BJ171)+SUMPRODUCT(BE176:BE178,BJ176:BJ178)+SUMPRODUCT(BE203:BE204,BJ203:BJ204)+SUMPRODUCT(BE191:BE198,BJ191:BJ198)+SUMPRODUCT(BI185:BI190,BJ185:BJ190)*BE185+SUMPRODUCT(BJ179:BJ180,BI179:BI180)*BE179+SUMPRODUCT(BE181:BE184,BJ181:BJ184)</f>
        <v>0</v>
      </c>
      <c r="BG150" s="4" t="s">
        <v>43</v>
      </c>
      <c r="BI150" s="4" t="s">
        <v>44</v>
      </c>
      <c r="BO150" s="2" t="s">
        <v>46</v>
      </c>
      <c r="BP150" s="8" t="n">
        <f aca="false">SUM(BP152:BP166,BP172,BP174)</f>
        <v>0.8</v>
      </c>
      <c r="BQ150" s="16" t="n">
        <f aca="false">SUMPRODUCT(BP167:BP171,BU167:BU171)+SUMPRODUCT(BP176:BP178,BU176:BU178)+SUMPRODUCT(BP203:BP204,BU203:BU204)+SUMPRODUCT(BP191:BP198,BU191:BU198)+SUMPRODUCT(BT185:BT190,BU185:BU190)*BP185+SUMPRODUCT(BU179:BU180,BT179:BT180)*BP179+SUMPRODUCT(BP181:BP184,BU181:BU184)</f>
        <v>390</v>
      </c>
      <c r="BR150" s="4" t="s">
        <v>43</v>
      </c>
      <c r="BS150" s="2" t="s">
        <v>37</v>
      </c>
      <c r="BT150" s="4" t="s">
        <v>44</v>
      </c>
      <c r="BZ150" s="2" t="s">
        <v>46</v>
      </c>
      <c r="CA150" s="8" t="n">
        <f aca="false">SUM(CA152:CA166,CA172,CA174)</f>
        <v>0</v>
      </c>
      <c r="CB150" s="16" t="n">
        <f aca="false">SUMPRODUCT(CA167:CA171,CF167:CF171)+SUMPRODUCT(CA176:CA178,CF176:CF178)+SUMPRODUCT(CA203:CA204,CF203:CF204)+SUMPRODUCT(CA191:CA198,CF191:CF198)+SUMPRODUCT(CE185:CE190,CF185:CF190)*CA185+SUMPRODUCT(CF179:CF180,CE179:CE180)*CA179+SUMPRODUCT(CA181:CA184,CF181:CF184)</f>
        <v>1712</v>
      </c>
      <c r="CC150" s="4" t="s">
        <v>43</v>
      </c>
      <c r="CD150" s="2" t="s">
        <v>37</v>
      </c>
      <c r="CE150" s="4" t="s">
        <v>44</v>
      </c>
      <c r="CK150" s="2" t="s">
        <v>46</v>
      </c>
      <c r="CL150" s="8" t="n">
        <f aca="false">SUM(CL152:CL166,CL172,CL174)</f>
        <v>0</v>
      </c>
      <c r="CM150" s="16" t="n">
        <f aca="false">SUMPRODUCT(CL167:CL171,CQ167:CQ171)+SUMPRODUCT(CL176:CL178,CQ176:CQ178)+SUMPRODUCT(CL203:CL204,CQ203:CQ204)+SUMPRODUCT(CL191:CL198,CQ191:CQ198)+SUMPRODUCT(CP185:CP190,CQ185:CQ190)*CL185+SUMPRODUCT(CQ179:CQ180,CP179:CP180)*CL179+SUMPRODUCT(CL181:CL184,CQ181:CQ184)</f>
        <v>550</v>
      </c>
      <c r="CN150" s="4" t="s">
        <v>43</v>
      </c>
      <c r="CO150" s="2" t="s">
        <v>37</v>
      </c>
      <c r="CP150" s="4" t="s">
        <v>44</v>
      </c>
      <c r="CV150" s="17" t="s">
        <v>60</v>
      </c>
      <c r="CW150" s="37" t="n">
        <f aca="false">IF(CA132=0%,0%,CB137/SUM(CB133:CB140))</f>
        <v>0</v>
      </c>
      <c r="CX150" s="17" t="str">
        <f aca="false">CD136</f>
        <v>televisore</v>
      </c>
      <c r="CY150" s="19" t="n">
        <f aca="false">CE136</f>
        <v>1</v>
      </c>
      <c r="CZ150" s="17" t="str">
        <f aca="false">CF134</f>
        <v>Scatoloni</v>
      </c>
      <c r="DA150" s="19" t="n">
        <f aca="false">CG134</f>
        <v>0</v>
      </c>
      <c r="DB150" s="19"/>
      <c r="DC150" s="19"/>
      <c r="DD150" s="19" t="str">
        <f aca="false">CC77</f>
        <v>bonifica</v>
      </c>
      <c r="DE150" s="19" t="str">
        <f aca="false">CD77</f>
        <v>no</v>
      </c>
    </row>
    <row r="151" customFormat="false" ht="14.4" hidden="false" customHeight="false" outlineLevel="0" collapsed="false">
      <c r="A151" s="21" t="s">
        <v>50</v>
      </c>
      <c r="B151" s="22" t="s">
        <v>51</v>
      </c>
      <c r="C151" s="22" t="s">
        <v>52</v>
      </c>
      <c r="D151" s="23" t="s">
        <v>53</v>
      </c>
      <c r="E151" s="22" t="s">
        <v>54</v>
      </c>
      <c r="F151" s="22"/>
      <c r="G151" s="22" t="s">
        <v>55</v>
      </c>
      <c r="H151" s="22" t="s">
        <v>56</v>
      </c>
      <c r="L151" s="21" t="s">
        <v>50</v>
      </c>
      <c r="M151" s="22" t="s">
        <v>51</v>
      </c>
      <c r="N151" s="22" t="s">
        <v>52</v>
      </c>
      <c r="O151" s="23" t="s">
        <v>53</v>
      </c>
      <c r="P151" s="22" t="s">
        <v>54</v>
      </c>
      <c r="Q151" s="22"/>
      <c r="R151" s="22" t="s">
        <v>55</v>
      </c>
      <c r="S151" s="22" t="s">
        <v>56</v>
      </c>
      <c r="W151" s="21" t="s">
        <v>50</v>
      </c>
      <c r="X151" s="22" t="s">
        <v>51</v>
      </c>
      <c r="Y151" s="22" t="s">
        <v>52</v>
      </c>
      <c r="Z151" s="23" t="s">
        <v>53</v>
      </c>
      <c r="AA151" s="22" t="s">
        <v>54</v>
      </c>
      <c r="AB151" s="22"/>
      <c r="AC151" s="22" t="s">
        <v>55</v>
      </c>
      <c r="AD151" s="22" t="s">
        <v>56</v>
      </c>
      <c r="AH151" s="21" t="s">
        <v>50</v>
      </c>
      <c r="AI151" s="22" t="s">
        <v>51</v>
      </c>
      <c r="AJ151" s="22" t="s">
        <v>52</v>
      </c>
      <c r="AK151" s="23" t="s">
        <v>53</v>
      </c>
      <c r="AL151" s="22" t="s">
        <v>54</v>
      </c>
      <c r="AM151" s="22"/>
      <c r="AN151" s="22" t="s">
        <v>55</v>
      </c>
      <c r="AO151" s="22" t="s">
        <v>56</v>
      </c>
      <c r="AS151" s="21" t="s">
        <v>50</v>
      </c>
      <c r="AT151" s="22" t="s">
        <v>51</v>
      </c>
      <c r="AU151" s="22" t="s">
        <v>52</v>
      </c>
      <c r="AV151" s="23" t="s">
        <v>53</v>
      </c>
      <c r="AW151" s="22" t="s">
        <v>54</v>
      </c>
      <c r="AX151" s="22"/>
      <c r="AY151" s="22" t="s">
        <v>55</v>
      </c>
      <c r="AZ151" s="22" t="s">
        <v>56</v>
      </c>
      <c r="BD151" s="21" t="s">
        <v>50</v>
      </c>
      <c r="BE151" s="22" t="s">
        <v>51</v>
      </c>
      <c r="BF151" s="22" t="s">
        <v>52</v>
      </c>
      <c r="BG151" s="23" t="s">
        <v>53</v>
      </c>
      <c r="BH151" s="22" t="s">
        <v>54</v>
      </c>
      <c r="BI151" s="22"/>
      <c r="BJ151" s="22" t="s">
        <v>55</v>
      </c>
      <c r="BK151" s="22" t="s">
        <v>56</v>
      </c>
      <c r="BO151" s="21" t="s">
        <v>50</v>
      </c>
      <c r="BP151" s="22" t="s">
        <v>51</v>
      </c>
      <c r="BQ151" s="22" t="s">
        <v>52</v>
      </c>
      <c r="BR151" s="23" t="s">
        <v>53</v>
      </c>
      <c r="BS151" s="22" t="s">
        <v>54</v>
      </c>
      <c r="BT151" s="22"/>
      <c r="BU151" s="22" t="s">
        <v>55</v>
      </c>
      <c r="BV151" s="22" t="s">
        <v>56</v>
      </c>
      <c r="BZ151" s="21" t="s">
        <v>50</v>
      </c>
      <c r="CA151" s="22" t="s">
        <v>51</v>
      </c>
      <c r="CB151" s="22" t="s">
        <v>52</v>
      </c>
      <c r="CC151" s="23" t="s">
        <v>53</v>
      </c>
      <c r="CD151" s="22" t="s">
        <v>54</v>
      </c>
      <c r="CE151" s="22"/>
      <c r="CF151" s="22" t="s">
        <v>55</v>
      </c>
      <c r="CG151" s="22" t="s">
        <v>56</v>
      </c>
      <c r="CK151" s="21" t="s">
        <v>50</v>
      </c>
      <c r="CL151" s="22" t="s">
        <v>51</v>
      </c>
      <c r="CM151" s="22" t="s">
        <v>52</v>
      </c>
      <c r="CN151" s="23" t="s">
        <v>53</v>
      </c>
      <c r="CO151" s="22" t="s">
        <v>54</v>
      </c>
      <c r="CP151" s="22"/>
      <c r="CQ151" s="22" t="s">
        <v>55</v>
      </c>
      <c r="CR151" s="22" t="s">
        <v>56</v>
      </c>
      <c r="CV151" s="17" t="s">
        <v>61</v>
      </c>
      <c r="CW151" s="18" t="n">
        <f aca="false">IF(CA132=0%,0%,CB138/SUM(CB133:CB140))</f>
        <v>0</v>
      </c>
      <c r="CX151" s="17" t="str">
        <f aca="false">CD137</f>
        <v>scaldabagno</v>
      </c>
      <c r="CY151" s="19" t="n">
        <f aca="false">CE137</f>
        <v>0</v>
      </c>
      <c r="CZ151" s="17" t="str">
        <f aca="false">CF135</f>
        <v>divano</v>
      </c>
      <c r="DA151" s="19" t="n">
        <f aca="false">CG135</f>
        <v>0</v>
      </c>
      <c r="DB151" s="19"/>
      <c r="DC151" s="19"/>
      <c r="DD151" s="19" t="str">
        <f aca="false">CE77</f>
        <v>substrato</v>
      </c>
      <c r="DE151" s="19" t="str">
        <f aca="false">CF77</f>
        <v>stradale</v>
      </c>
    </row>
    <row r="152" customFormat="false" ht="14.4" hidden="false" customHeight="true" outlineLevel="0" collapsed="false">
      <c r="A152" s="24" t="s">
        <v>58</v>
      </c>
      <c r="B152" s="25"/>
      <c r="C152" s="73"/>
      <c r="D152" s="27" t="s">
        <v>59</v>
      </c>
      <c r="E152" s="28" t="s">
        <v>12</v>
      </c>
      <c r="F152" s="29" t="n">
        <f aca="false">INFO!$D$13</f>
        <v>0.751592356687898</v>
      </c>
      <c r="H152" s="30" t="n">
        <v>40</v>
      </c>
      <c r="L152" s="24" t="s">
        <v>58</v>
      </c>
      <c r="M152" s="64"/>
      <c r="N152" s="65"/>
      <c r="O152" s="27" t="s">
        <v>59</v>
      </c>
      <c r="P152" s="28" t="s">
        <v>12</v>
      </c>
      <c r="Q152" s="29" t="n">
        <f aca="false">INFO!$D$13</f>
        <v>0.751592356687898</v>
      </c>
      <c r="S152" s="30" t="n">
        <v>40</v>
      </c>
      <c r="W152" s="24" t="s">
        <v>58</v>
      </c>
      <c r="X152" s="64"/>
      <c r="Y152" s="65"/>
      <c r="Z152" s="27" t="s">
        <v>59</v>
      </c>
      <c r="AA152" s="28" t="s">
        <v>12</v>
      </c>
      <c r="AB152" s="29" t="n">
        <f aca="false">INFO!$D$13</f>
        <v>0.751592356687898</v>
      </c>
      <c r="AD152" s="30" t="n">
        <v>40</v>
      </c>
      <c r="AH152" s="24" t="s">
        <v>58</v>
      </c>
      <c r="AI152" s="64"/>
      <c r="AJ152" s="65"/>
      <c r="AK152" s="27" t="s">
        <v>59</v>
      </c>
      <c r="AL152" s="28" t="s">
        <v>12</v>
      </c>
      <c r="AM152" s="29" t="n">
        <f aca="false">INFO!$D$13</f>
        <v>0.751592356687898</v>
      </c>
      <c r="AO152" s="30" t="n">
        <v>40</v>
      </c>
      <c r="AS152" s="24" t="s">
        <v>58</v>
      </c>
      <c r="AT152" s="64"/>
      <c r="AU152" s="65"/>
      <c r="AV152" s="27" t="s">
        <v>59</v>
      </c>
      <c r="AW152" s="28" t="s">
        <v>12</v>
      </c>
      <c r="AX152" s="29" t="n">
        <f aca="false">INFO!$D$13</f>
        <v>0.751592356687898</v>
      </c>
      <c r="AZ152" s="30" t="n">
        <v>40</v>
      </c>
      <c r="BD152" s="24" t="s">
        <v>58</v>
      </c>
      <c r="BE152" s="64"/>
      <c r="BF152" s="65"/>
      <c r="BG152" s="27" t="s">
        <v>59</v>
      </c>
      <c r="BH152" s="28" t="s">
        <v>12</v>
      </c>
      <c r="BI152" s="29" t="n">
        <f aca="false">INFO!$D$13</f>
        <v>0.751592356687898</v>
      </c>
      <c r="BK152" s="30" t="n">
        <v>40</v>
      </c>
      <c r="BO152" s="24" t="s">
        <v>58</v>
      </c>
      <c r="BP152" s="64"/>
      <c r="BQ152" s="65"/>
      <c r="BR152" s="27" t="s">
        <v>59</v>
      </c>
      <c r="BS152" s="28" t="s">
        <v>12</v>
      </c>
      <c r="BT152" s="29" t="n">
        <f aca="false">INFO!$D$13</f>
        <v>0.751592356687898</v>
      </c>
      <c r="BV152" s="30" t="n">
        <v>40</v>
      </c>
      <c r="BZ152" s="24" t="s">
        <v>58</v>
      </c>
      <c r="CA152" s="64"/>
      <c r="CB152" s="65"/>
      <c r="CC152" s="27" t="s">
        <v>59</v>
      </c>
      <c r="CD152" s="28" t="s">
        <v>12</v>
      </c>
      <c r="CE152" s="29" t="n">
        <f aca="false">INFO!$D$13</f>
        <v>0.751592356687898</v>
      </c>
      <c r="CG152" s="30" t="n">
        <v>40</v>
      </c>
      <c r="CK152" s="24" t="s">
        <v>58</v>
      </c>
      <c r="CL152" s="64"/>
      <c r="CM152" s="65"/>
      <c r="CN152" s="27" t="s">
        <v>59</v>
      </c>
      <c r="CO152" s="28" t="s">
        <v>12</v>
      </c>
      <c r="CP152" s="29" t="n">
        <f aca="false">INFO!$D$13</f>
        <v>0.751592356687898</v>
      </c>
      <c r="CR152" s="30" t="n">
        <v>40</v>
      </c>
      <c r="CV152" s="17" t="s">
        <v>62</v>
      </c>
      <c r="CW152" s="18" t="n">
        <f aca="false">IF(CA132=0%,0%,CB139/SUM(CB133:CB140))</f>
        <v>0.02</v>
      </c>
      <c r="CX152" s="17" t="str">
        <f aca="false">CD138</f>
        <v>mobile</v>
      </c>
      <c r="CY152" s="19" t="n">
        <f aca="false">CE138</f>
        <v>0</v>
      </c>
      <c r="CZ152" s="17" t="str">
        <f aca="false">CF136</f>
        <v>sanitari</v>
      </c>
      <c r="DA152" s="19" t="n">
        <f aca="false">CG136</f>
        <v>0</v>
      </c>
      <c r="DB152" s="19"/>
      <c r="DC152" s="19"/>
      <c r="DD152" s="19" t="s">
        <v>63</v>
      </c>
      <c r="DE152" s="19" t="n">
        <f aca="false">CA77</f>
        <v>0.45</v>
      </c>
    </row>
    <row r="153" customFormat="false" ht="15" hidden="false" customHeight="false" outlineLevel="0" collapsed="false">
      <c r="A153" s="24"/>
      <c r="B153" s="25"/>
      <c r="C153" s="73"/>
      <c r="D153" s="27"/>
      <c r="E153" s="28" t="s">
        <v>13</v>
      </c>
      <c r="F153" s="29" t="n">
        <f aca="false">INFO!$D$14</f>
        <v>0.0812101910828025</v>
      </c>
      <c r="H153" s="30"/>
      <c r="L153" s="24"/>
      <c r="M153" s="64"/>
      <c r="N153" s="65"/>
      <c r="O153" s="27"/>
      <c r="P153" s="28" t="s">
        <v>13</v>
      </c>
      <c r="Q153" s="29" t="n">
        <f aca="false">INFO!$D$14</f>
        <v>0.0812101910828025</v>
      </c>
      <c r="S153" s="30"/>
      <c r="W153" s="24"/>
      <c r="X153" s="64"/>
      <c r="Y153" s="65"/>
      <c r="Z153" s="27"/>
      <c r="AA153" s="28" t="s">
        <v>13</v>
      </c>
      <c r="AB153" s="29" t="n">
        <f aca="false">INFO!$D$14</f>
        <v>0.0812101910828025</v>
      </c>
      <c r="AD153" s="30"/>
      <c r="AH153" s="24"/>
      <c r="AI153" s="64"/>
      <c r="AJ153" s="65"/>
      <c r="AK153" s="27"/>
      <c r="AL153" s="28" t="s">
        <v>13</v>
      </c>
      <c r="AM153" s="29" t="n">
        <f aca="false">INFO!$D$14</f>
        <v>0.0812101910828025</v>
      </c>
      <c r="AO153" s="30"/>
      <c r="AS153" s="24"/>
      <c r="AT153" s="64"/>
      <c r="AU153" s="65"/>
      <c r="AV153" s="27"/>
      <c r="AW153" s="28" t="s">
        <v>13</v>
      </c>
      <c r="AX153" s="29" t="n">
        <f aca="false">INFO!$D$14</f>
        <v>0.0812101910828025</v>
      </c>
      <c r="AZ153" s="30"/>
      <c r="BD153" s="24"/>
      <c r="BE153" s="64"/>
      <c r="BF153" s="65"/>
      <c r="BG153" s="27"/>
      <c r="BH153" s="28" t="s">
        <v>13</v>
      </c>
      <c r="BI153" s="29" t="n">
        <f aca="false">INFO!$D$14</f>
        <v>0.0812101910828025</v>
      </c>
      <c r="BK153" s="30"/>
      <c r="BO153" s="24"/>
      <c r="BP153" s="64"/>
      <c r="BQ153" s="65"/>
      <c r="BR153" s="27"/>
      <c r="BS153" s="28" t="s">
        <v>13</v>
      </c>
      <c r="BT153" s="29" t="n">
        <f aca="false">INFO!$D$14</f>
        <v>0.0812101910828025</v>
      </c>
      <c r="BV153" s="30"/>
      <c r="BZ153" s="24"/>
      <c r="CA153" s="64"/>
      <c r="CB153" s="65"/>
      <c r="CC153" s="27"/>
      <c r="CD153" s="28" t="s">
        <v>13</v>
      </c>
      <c r="CE153" s="29" t="n">
        <f aca="false">INFO!$D$14</f>
        <v>0.0812101910828025</v>
      </c>
      <c r="CG153" s="30"/>
      <c r="CK153" s="24"/>
      <c r="CL153" s="64"/>
      <c r="CM153" s="65"/>
      <c r="CN153" s="27"/>
      <c r="CO153" s="28" t="s">
        <v>13</v>
      </c>
      <c r="CP153" s="29" t="n">
        <f aca="false">INFO!$D$14</f>
        <v>0.0812101910828025</v>
      </c>
      <c r="CR153" s="30"/>
      <c r="CV153" s="33" t="s">
        <v>65</v>
      </c>
      <c r="CW153" s="34" t="n">
        <f aca="false">IF(CA132=0%,0%,CB140/SUM(CB133:CB140))</f>
        <v>0</v>
      </c>
      <c r="CX153" s="33" t="str">
        <f aca="false">CD139</f>
        <v>secchio</v>
      </c>
      <c r="CY153" s="35" t="n">
        <f aca="false">CE139</f>
        <v>0</v>
      </c>
      <c r="CZ153" s="33" t="str">
        <f aca="false">CF137</f>
        <v>tubi</v>
      </c>
      <c r="DA153" s="35" t="n">
        <f aca="false">CG137</f>
        <v>0</v>
      </c>
      <c r="DB153" s="35"/>
      <c r="DC153" s="35"/>
      <c r="DD153" s="35" t="s">
        <v>56</v>
      </c>
      <c r="DE153" s="35" t="n">
        <f aca="false">CG75</f>
        <v>52</v>
      </c>
      <c r="DF153" s="37" t="n">
        <f aca="false">SUM(CW147:CW153)</f>
        <v>1</v>
      </c>
    </row>
    <row r="154" customFormat="false" ht="15" hidden="false" customHeight="false" outlineLevel="0" collapsed="false">
      <c r="A154" s="24"/>
      <c r="B154" s="25"/>
      <c r="C154" s="73"/>
      <c r="D154" s="27"/>
      <c r="E154" s="28" t="s">
        <v>14</v>
      </c>
      <c r="F154" s="29" t="n">
        <f aca="false">INFO!$D$15</f>
        <v>0.167197452229299</v>
      </c>
      <c r="H154" s="30"/>
      <c r="L154" s="24"/>
      <c r="M154" s="64"/>
      <c r="N154" s="65"/>
      <c r="O154" s="27"/>
      <c r="P154" s="28" t="s">
        <v>14</v>
      </c>
      <c r="Q154" s="29" t="n">
        <f aca="false">INFO!$D$15</f>
        <v>0.167197452229299</v>
      </c>
      <c r="S154" s="30"/>
      <c r="W154" s="24"/>
      <c r="X154" s="64"/>
      <c r="Y154" s="65"/>
      <c r="Z154" s="27"/>
      <c r="AA154" s="28" t="s">
        <v>14</v>
      </c>
      <c r="AB154" s="29" t="n">
        <f aca="false">INFO!$D$15</f>
        <v>0.167197452229299</v>
      </c>
      <c r="AD154" s="30"/>
      <c r="AH154" s="24"/>
      <c r="AI154" s="64"/>
      <c r="AJ154" s="65"/>
      <c r="AK154" s="27"/>
      <c r="AL154" s="28" t="s">
        <v>14</v>
      </c>
      <c r="AM154" s="29" t="n">
        <f aca="false">INFO!$D$15</f>
        <v>0.167197452229299</v>
      </c>
      <c r="AO154" s="30"/>
      <c r="AS154" s="24"/>
      <c r="AT154" s="64"/>
      <c r="AU154" s="65"/>
      <c r="AV154" s="27"/>
      <c r="AW154" s="28" t="s">
        <v>14</v>
      </c>
      <c r="AX154" s="29" t="n">
        <f aca="false">INFO!$D$15</f>
        <v>0.167197452229299</v>
      </c>
      <c r="AZ154" s="30"/>
      <c r="BD154" s="24"/>
      <c r="BE154" s="64"/>
      <c r="BF154" s="65"/>
      <c r="BG154" s="27"/>
      <c r="BH154" s="28" t="s">
        <v>14</v>
      </c>
      <c r="BI154" s="29" t="n">
        <f aca="false">INFO!$D$15</f>
        <v>0.167197452229299</v>
      </c>
      <c r="BK154" s="30"/>
      <c r="BO154" s="24"/>
      <c r="BP154" s="64"/>
      <c r="BQ154" s="65"/>
      <c r="BR154" s="27"/>
      <c r="BS154" s="28" t="s">
        <v>14</v>
      </c>
      <c r="BT154" s="29" t="n">
        <f aca="false">INFO!$D$15</f>
        <v>0.167197452229299</v>
      </c>
      <c r="BV154" s="30"/>
      <c r="BZ154" s="24"/>
      <c r="CA154" s="64"/>
      <c r="CB154" s="65"/>
      <c r="CC154" s="27"/>
      <c r="CD154" s="28" t="s">
        <v>14</v>
      </c>
      <c r="CE154" s="29" t="n">
        <f aca="false">INFO!$D$15</f>
        <v>0.167197452229299</v>
      </c>
      <c r="CG154" s="30"/>
      <c r="CK154" s="24"/>
      <c r="CL154" s="64"/>
      <c r="CM154" s="65"/>
      <c r="CN154" s="27"/>
      <c r="CO154" s="28" t="s">
        <v>14</v>
      </c>
      <c r="CP154" s="29" t="n">
        <f aca="false">INFO!$D$15</f>
        <v>0.167197452229299</v>
      </c>
      <c r="CR154" s="30"/>
      <c r="CV154" s="10" t="str">
        <f aca="false">CK74</f>
        <v>SITO 18</v>
      </c>
      <c r="CW154" s="10"/>
      <c r="CX154" s="10"/>
      <c r="CY154" s="10"/>
      <c r="CZ154" s="10"/>
      <c r="DA154" s="10"/>
      <c r="DB154" s="10"/>
      <c r="DC154" s="10"/>
      <c r="DD154" s="10"/>
      <c r="DE154" s="10"/>
    </row>
    <row r="155" customFormat="false" ht="14.4" hidden="false" customHeight="false" outlineLevel="0" collapsed="false">
      <c r="A155" s="24"/>
      <c r="B155" s="25"/>
      <c r="C155" s="73"/>
      <c r="D155" s="27" t="s">
        <v>64</v>
      </c>
      <c r="E155" s="28" t="s">
        <v>12</v>
      </c>
      <c r="F155" s="29" t="n">
        <f aca="false">INFO!$D$13</f>
        <v>0.751592356687898</v>
      </c>
      <c r="H155" s="32" t="n">
        <v>50</v>
      </c>
      <c r="L155" s="24"/>
      <c r="M155" s="66"/>
      <c r="N155" s="67"/>
      <c r="O155" s="27" t="s">
        <v>64</v>
      </c>
      <c r="P155" s="28" t="s">
        <v>12</v>
      </c>
      <c r="Q155" s="29" t="n">
        <f aca="false">INFO!$D$13</f>
        <v>0.751592356687898</v>
      </c>
      <c r="S155" s="32" t="n">
        <v>50</v>
      </c>
      <c r="W155" s="24"/>
      <c r="X155" s="66"/>
      <c r="Y155" s="67"/>
      <c r="Z155" s="27" t="s">
        <v>64</v>
      </c>
      <c r="AA155" s="28" t="s">
        <v>12</v>
      </c>
      <c r="AB155" s="29" t="n">
        <f aca="false">INFO!$D$13</f>
        <v>0.751592356687898</v>
      </c>
      <c r="AD155" s="32" t="n">
        <v>50</v>
      </c>
      <c r="AH155" s="24"/>
      <c r="AI155" s="72" t="n">
        <v>0.4</v>
      </c>
      <c r="AJ155" s="26" t="n">
        <v>1</v>
      </c>
      <c r="AK155" s="27" t="s">
        <v>64</v>
      </c>
      <c r="AL155" s="28" t="s">
        <v>12</v>
      </c>
      <c r="AM155" s="29" t="n">
        <f aca="false">INFO!$D$13</f>
        <v>0.751592356687898</v>
      </c>
      <c r="AO155" s="32" t="n">
        <v>50</v>
      </c>
      <c r="AS155" s="24"/>
      <c r="AT155" s="66"/>
      <c r="AU155" s="67"/>
      <c r="AV155" s="27" t="s">
        <v>64</v>
      </c>
      <c r="AW155" s="28" t="s">
        <v>12</v>
      </c>
      <c r="AX155" s="29" t="n">
        <f aca="false">INFO!$D$13</f>
        <v>0.751592356687898</v>
      </c>
      <c r="AZ155" s="32" t="n">
        <v>50</v>
      </c>
      <c r="BD155" s="24"/>
      <c r="BE155" s="66"/>
      <c r="BF155" s="67"/>
      <c r="BG155" s="27" t="s">
        <v>64</v>
      </c>
      <c r="BH155" s="28" t="s">
        <v>12</v>
      </c>
      <c r="BI155" s="29" t="n">
        <f aca="false">INFO!$D$13</f>
        <v>0.751592356687898</v>
      </c>
      <c r="BK155" s="32" t="n">
        <v>50</v>
      </c>
      <c r="BO155" s="24"/>
      <c r="BP155" s="66"/>
      <c r="BQ155" s="67"/>
      <c r="BR155" s="27" t="s">
        <v>64</v>
      </c>
      <c r="BS155" s="28" t="s">
        <v>12</v>
      </c>
      <c r="BT155" s="29" t="n">
        <f aca="false">INFO!$D$13</f>
        <v>0.751592356687898</v>
      </c>
      <c r="BV155" s="32" t="n">
        <v>50</v>
      </c>
      <c r="BZ155" s="24"/>
      <c r="CA155" s="66"/>
      <c r="CB155" s="67"/>
      <c r="CC155" s="27" t="s">
        <v>64</v>
      </c>
      <c r="CD155" s="28" t="s">
        <v>12</v>
      </c>
      <c r="CE155" s="29" t="n">
        <f aca="false">INFO!$D$13</f>
        <v>0.751592356687898</v>
      </c>
      <c r="CG155" s="32" t="n">
        <v>50</v>
      </c>
      <c r="CK155" s="24"/>
      <c r="CL155" s="66"/>
      <c r="CM155" s="67"/>
      <c r="CN155" s="27" t="s">
        <v>64</v>
      </c>
      <c r="CO155" s="28" t="s">
        <v>12</v>
      </c>
      <c r="CP155" s="29" t="n">
        <f aca="false">INFO!$D$13</f>
        <v>0.751592356687898</v>
      </c>
      <c r="CR155" s="32" t="n">
        <v>50</v>
      </c>
      <c r="CV155" s="11" t="s">
        <v>31</v>
      </c>
      <c r="CW155" s="11"/>
      <c r="CX155" s="11" t="s">
        <v>32</v>
      </c>
      <c r="CY155" s="11"/>
      <c r="CZ155" s="11"/>
      <c r="DA155" s="11"/>
      <c r="DB155" s="11"/>
      <c r="DC155" s="11"/>
      <c r="DD155" s="11" t="s">
        <v>33</v>
      </c>
      <c r="DE155" s="11"/>
    </row>
    <row r="156" customFormat="false" ht="14.4" hidden="false" customHeight="false" outlineLevel="0" collapsed="false">
      <c r="A156" s="24"/>
      <c r="B156" s="25"/>
      <c r="C156" s="73"/>
      <c r="D156" s="27"/>
      <c r="E156" s="28" t="s">
        <v>13</v>
      </c>
      <c r="F156" s="29" t="n">
        <f aca="false">INFO!$D$14</f>
        <v>0.0812101910828025</v>
      </c>
      <c r="H156" s="32"/>
      <c r="L156" s="24"/>
      <c r="M156" s="66"/>
      <c r="N156" s="67"/>
      <c r="O156" s="27"/>
      <c r="P156" s="28" t="s">
        <v>13</v>
      </c>
      <c r="Q156" s="29" t="n">
        <f aca="false">INFO!$D$14</f>
        <v>0.0812101910828025</v>
      </c>
      <c r="S156" s="32"/>
      <c r="W156" s="24"/>
      <c r="X156" s="66"/>
      <c r="Y156" s="67"/>
      <c r="Z156" s="27"/>
      <c r="AA156" s="28" t="s">
        <v>13</v>
      </c>
      <c r="AB156" s="29" t="n">
        <f aca="false">INFO!$D$14</f>
        <v>0.0812101910828025</v>
      </c>
      <c r="AD156" s="32"/>
      <c r="AH156" s="24"/>
      <c r="AI156" s="72"/>
      <c r="AJ156" s="72"/>
      <c r="AK156" s="27"/>
      <c r="AL156" s="28" t="s">
        <v>13</v>
      </c>
      <c r="AM156" s="29" t="n">
        <f aca="false">INFO!$D$14</f>
        <v>0.0812101910828025</v>
      </c>
      <c r="AO156" s="32"/>
      <c r="AS156" s="24"/>
      <c r="AT156" s="66"/>
      <c r="AU156" s="67"/>
      <c r="AV156" s="27"/>
      <c r="AW156" s="28" t="s">
        <v>13</v>
      </c>
      <c r="AX156" s="29" t="n">
        <f aca="false">INFO!$D$14</f>
        <v>0.0812101910828025</v>
      </c>
      <c r="AZ156" s="32"/>
      <c r="BD156" s="24"/>
      <c r="BE156" s="66"/>
      <c r="BF156" s="67"/>
      <c r="BG156" s="27"/>
      <c r="BH156" s="28" t="s">
        <v>13</v>
      </c>
      <c r="BI156" s="29" t="n">
        <f aca="false">INFO!$D$14</f>
        <v>0.0812101910828025</v>
      </c>
      <c r="BK156" s="32"/>
      <c r="BO156" s="24"/>
      <c r="BP156" s="66"/>
      <c r="BQ156" s="67"/>
      <c r="BR156" s="27"/>
      <c r="BS156" s="28" t="s">
        <v>13</v>
      </c>
      <c r="BT156" s="29" t="n">
        <f aca="false">INFO!$D$14</f>
        <v>0.0812101910828025</v>
      </c>
      <c r="BV156" s="32"/>
      <c r="BZ156" s="24"/>
      <c r="CA156" s="66"/>
      <c r="CB156" s="67"/>
      <c r="CC156" s="27"/>
      <c r="CD156" s="28" t="s">
        <v>13</v>
      </c>
      <c r="CE156" s="29" t="n">
        <f aca="false">INFO!$D$14</f>
        <v>0.0812101910828025</v>
      </c>
      <c r="CG156" s="32"/>
      <c r="CK156" s="24"/>
      <c r="CL156" s="66"/>
      <c r="CM156" s="67"/>
      <c r="CN156" s="27"/>
      <c r="CO156" s="28" t="s">
        <v>13</v>
      </c>
      <c r="CP156" s="29" t="n">
        <f aca="false">INFO!$D$14</f>
        <v>0.0812101910828025</v>
      </c>
      <c r="CR156" s="32"/>
      <c r="CV156" s="12" t="s">
        <v>14</v>
      </c>
      <c r="CW156" s="13" t="n">
        <f aca="false">IF(CL132=0%,0%,CM133/SUM(CM133:CM140))</f>
        <v>0</v>
      </c>
      <c r="CX156" s="12" t="str">
        <f aca="false">CO133</f>
        <v>lavatrice</v>
      </c>
      <c r="CY156" s="14" t="n">
        <f aca="false">CP133</f>
        <v>0</v>
      </c>
      <c r="CZ156" s="12" t="str">
        <f aca="false">CO140</f>
        <v>sedie</v>
      </c>
      <c r="DA156" s="14" t="n">
        <f aca="false">CP140</f>
        <v>0</v>
      </c>
      <c r="DB156" s="12" t="str">
        <f aca="false">CQ138</f>
        <v>guaina</v>
      </c>
      <c r="DC156" s="14" t="n">
        <f aca="false">CR138</f>
        <v>0</v>
      </c>
      <c r="DD156" s="14" t="s">
        <v>41</v>
      </c>
      <c r="DE156" s="38" t="str">
        <f aca="false">CM76</f>
        <v>dubbia</v>
      </c>
    </row>
    <row r="157" customFormat="false" ht="14.4" hidden="false" customHeight="false" outlineLevel="0" collapsed="false">
      <c r="A157" s="24"/>
      <c r="B157" s="25"/>
      <c r="C157" s="73"/>
      <c r="D157" s="27"/>
      <c r="E157" s="28" t="s">
        <v>14</v>
      </c>
      <c r="F157" s="29" t="n">
        <f aca="false">INFO!$D$15</f>
        <v>0.167197452229299</v>
      </c>
      <c r="H157" s="32"/>
      <c r="L157" s="24"/>
      <c r="M157" s="66"/>
      <c r="N157" s="67"/>
      <c r="O157" s="27"/>
      <c r="P157" s="28" t="s">
        <v>14</v>
      </c>
      <c r="Q157" s="29" t="n">
        <f aca="false">INFO!$D$15</f>
        <v>0.167197452229299</v>
      </c>
      <c r="S157" s="32"/>
      <c r="W157" s="24"/>
      <c r="X157" s="66"/>
      <c r="Y157" s="67"/>
      <c r="Z157" s="27"/>
      <c r="AA157" s="28" t="s">
        <v>14</v>
      </c>
      <c r="AB157" s="29" t="n">
        <f aca="false">INFO!$D$15</f>
        <v>0.167197452229299</v>
      </c>
      <c r="AD157" s="32"/>
      <c r="AH157" s="24"/>
      <c r="AI157" s="72"/>
      <c r="AJ157" s="72"/>
      <c r="AK157" s="27"/>
      <c r="AL157" s="28" t="s">
        <v>14</v>
      </c>
      <c r="AM157" s="29" t="n">
        <f aca="false">INFO!$D$15</f>
        <v>0.167197452229299</v>
      </c>
      <c r="AO157" s="32"/>
      <c r="AS157" s="24"/>
      <c r="AT157" s="66"/>
      <c r="AU157" s="67"/>
      <c r="AV157" s="27"/>
      <c r="AW157" s="28" t="s">
        <v>14</v>
      </c>
      <c r="AX157" s="29" t="n">
        <f aca="false">INFO!$D$15</f>
        <v>0.167197452229299</v>
      </c>
      <c r="AZ157" s="32"/>
      <c r="BD157" s="24"/>
      <c r="BE157" s="66"/>
      <c r="BF157" s="67"/>
      <c r="BG157" s="27"/>
      <c r="BH157" s="28" t="s">
        <v>14</v>
      </c>
      <c r="BI157" s="29" t="n">
        <f aca="false">INFO!$D$15</f>
        <v>0.167197452229299</v>
      </c>
      <c r="BK157" s="32"/>
      <c r="BO157" s="24"/>
      <c r="BP157" s="66"/>
      <c r="BQ157" s="67"/>
      <c r="BR157" s="27"/>
      <c r="BS157" s="28" t="s">
        <v>14</v>
      </c>
      <c r="BT157" s="29" t="n">
        <f aca="false">INFO!$D$15</f>
        <v>0.167197452229299</v>
      </c>
      <c r="BV157" s="32"/>
      <c r="BZ157" s="24"/>
      <c r="CA157" s="66"/>
      <c r="CB157" s="67"/>
      <c r="CC157" s="27"/>
      <c r="CD157" s="28" t="s">
        <v>14</v>
      </c>
      <c r="CE157" s="29" t="n">
        <f aca="false">INFO!$D$15</f>
        <v>0.167197452229299</v>
      </c>
      <c r="CG157" s="32"/>
      <c r="CK157" s="24"/>
      <c r="CL157" s="66"/>
      <c r="CM157" s="67"/>
      <c r="CN157" s="27"/>
      <c r="CO157" s="28" t="s">
        <v>14</v>
      </c>
      <c r="CP157" s="29" t="n">
        <f aca="false">INFO!$D$15</f>
        <v>0.167197452229299</v>
      </c>
      <c r="CR157" s="32"/>
      <c r="CV157" s="17" t="s">
        <v>49</v>
      </c>
      <c r="CW157" s="18" t="n">
        <f aca="false">IF(CL132=0%,0%,CM134/SUM(CM133:CM140))</f>
        <v>0</v>
      </c>
      <c r="CX157" s="17" t="str">
        <f aca="false">CO134</f>
        <v>frigorifero</v>
      </c>
      <c r="CY157" s="19" t="n">
        <f aca="false">CP134</f>
        <v>0</v>
      </c>
      <c r="CZ157" s="17" t="str">
        <f aca="false">CO141</f>
        <v>materasso</v>
      </c>
      <c r="DA157" s="19" t="n">
        <f aca="false">CP141</f>
        <v>0</v>
      </c>
      <c r="DB157" s="17" t="str">
        <f aca="false">CQ139</f>
        <v>lamiere</v>
      </c>
      <c r="DC157" s="19" t="n">
        <f aca="false">CR139</f>
        <v>0</v>
      </c>
      <c r="DD157" s="19" t="str">
        <f aca="false">CN75</f>
        <v>altezza cumulo</v>
      </c>
      <c r="DE157" s="19" t="n">
        <f aca="false">CO75</f>
        <v>0</v>
      </c>
    </row>
    <row r="158" customFormat="false" ht="14.4" hidden="false" customHeight="false" outlineLevel="0" collapsed="false">
      <c r="A158" s="24"/>
      <c r="B158" s="25"/>
      <c r="C158" s="73"/>
      <c r="D158" s="27" t="s">
        <v>66</v>
      </c>
      <c r="E158" s="28" t="s">
        <v>12</v>
      </c>
      <c r="F158" s="29" t="n">
        <f aca="false">INFO!$D$13</f>
        <v>0.751592356687898</v>
      </c>
      <c r="H158" s="32" t="n">
        <v>15</v>
      </c>
      <c r="L158" s="24"/>
      <c r="M158" s="66"/>
      <c r="N158" s="67"/>
      <c r="O158" s="27" t="s">
        <v>66</v>
      </c>
      <c r="P158" s="28" t="s">
        <v>12</v>
      </c>
      <c r="Q158" s="29" t="n">
        <f aca="false">INFO!$D$13</f>
        <v>0.751592356687898</v>
      </c>
      <c r="S158" s="32" t="n">
        <v>15</v>
      </c>
      <c r="W158" s="24"/>
      <c r="X158" s="66"/>
      <c r="Y158" s="67"/>
      <c r="Z158" s="27" t="s">
        <v>66</v>
      </c>
      <c r="AA158" s="28" t="s">
        <v>12</v>
      </c>
      <c r="AB158" s="29" t="n">
        <f aca="false">INFO!$D$13</f>
        <v>0.751592356687898</v>
      </c>
      <c r="AD158" s="32" t="n">
        <v>15</v>
      </c>
      <c r="AH158" s="24"/>
      <c r="AJ158" s="44"/>
      <c r="AK158" s="27" t="s">
        <v>66</v>
      </c>
      <c r="AL158" s="28" t="s">
        <v>12</v>
      </c>
      <c r="AM158" s="29" t="n">
        <f aca="false">INFO!$D$13</f>
        <v>0.751592356687898</v>
      </c>
      <c r="AO158" s="32" t="n">
        <v>15</v>
      </c>
      <c r="AS158" s="24"/>
      <c r="AT158" s="66"/>
      <c r="AU158" s="67"/>
      <c r="AV158" s="27" t="s">
        <v>66</v>
      </c>
      <c r="AW158" s="28" t="s">
        <v>12</v>
      </c>
      <c r="AX158" s="29" t="n">
        <f aca="false">INFO!$D$13</f>
        <v>0.751592356687898</v>
      </c>
      <c r="AZ158" s="32" t="n">
        <v>15</v>
      </c>
      <c r="BD158" s="24"/>
      <c r="BE158" s="66"/>
      <c r="BF158" s="67"/>
      <c r="BG158" s="27" t="s">
        <v>66</v>
      </c>
      <c r="BH158" s="28" t="s">
        <v>12</v>
      </c>
      <c r="BI158" s="29" t="n">
        <f aca="false">INFO!$D$13</f>
        <v>0.751592356687898</v>
      </c>
      <c r="BK158" s="32" t="n">
        <v>15</v>
      </c>
      <c r="BO158" s="24"/>
      <c r="BP158" s="66"/>
      <c r="BQ158" s="67"/>
      <c r="BR158" s="27" t="s">
        <v>66</v>
      </c>
      <c r="BS158" s="28" t="s">
        <v>12</v>
      </c>
      <c r="BT158" s="29" t="n">
        <f aca="false">INFO!$D$13</f>
        <v>0.751592356687898</v>
      </c>
      <c r="BV158" s="32" t="n">
        <v>15</v>
      </c>
      <c r="BZ158" s="24"/>
      <c r="CA158" s="66"/>
      <c r="CB158" s="67"/>
      <c r="CC158" s="27" t="s">
        <v>66</v>
      </c>
      <c r="CD158" s="28" t="s">
        <v>12</v>
      </c>
      <c r="CE158" s="29" t="n">
        <f aca="false">INFO!$D$13</f>
        <v>0.751592356687898</v>
      </c>
      <c r="CG158" s="32" t="n">
        <v>15</v>
      </c>
      <c r="CK158" s="24"/>
      <c r="CL158" s="66"/>
      <c r="CM158" s="67"/>
      <c r="CN158" s="27" t="s">
        <v>66</v>
      </c>
      <c r="CO158" s="28" t="s">
        <v>12</v>
      </c>
      <c r="CP158" s="29" t="n">
        <f aca="false">INFO!$D$13</f>
        <v>0.751592356687898</v>
      </c>
      <c r="CR158" s="32" t="n">
        <v>15</v>
      </c>
      <c r="CV158" s="17" t="s">
        <v>57</v>
      </c>
      <c r="CW158" s="18" t="n">
        <f aca="false">IF(CL132=0%,0%,(CM135+CM136)/SUM(CM133:CM140))</f>
        <v>0</v>
      </c>
      <c r="CX158" s="17" t="str">
        <f aca="false">CO135</f>
        <v>forno</v>
      </c>
      <c r="CY158" s="19" t="n">
        <f aca="false">CP135</f>
        <v>0</v>
      </c>
      <c r="CZ158" s="17" t="str">
        <f aca="false">CQ133</f>
        <v>brandina</v>
      </c>
      <c r="DA158" s="19" t="n">
        <f aca="false">CR133</f>
        <v>0</v>
      </c>
      <c r="DB158" s="17" t="str">
        <f aca="false">CQ140</f>
        <v>buste</v>
      </c>
      <c r="DC158" s="19" t="n">
        <f aca="false">CR140</f>
        <v>0</v>
      </c>
      <c r="DD158" s="19" t="str">
        <f aca="false">CN76</f>
        <v>combustione</v>
      </c>
      <c r="DE158" s="19" t="n">
        <f aca="false">CO76</f>
        <v>0</v>
      </c>
    </row>
    <row r="159" customFormat="false" ht="14.4" hidden="false" customHeight="false" outlineLevel="0" collapsed="false">
      <c r="A159" s="24"/>
      <c r="B159" s="25"/>
      <c r="C159" s="73"/>
      <c r="D159" s="27"/>
      <c r="E159" s="28" t="s">
        <v>13</v>
      </c>
      <c r="F159" s="29" t="n">
        <f aca="false">INFO!$D$14</f>
        <v>0.0812101910828025</v>
      </c>
      <c r="H159" s="32"/>
      <c r="L159" s="24"/>
      <c r="M159" s="66"/>
      <c r="N159" s="67"/>
      <c r="O159" s="27"/>
      <c r="P159" s="28" t="s">
        <v>13</v>
      </c>
      <c r="Q159" s="29" t="n">
        <f aca="false">INFO!$D$14</f>
        <v>0.0812101910828025</v>
      </c>
      <c r="S159" s="32"/>
      <c r="W159" s="24"/>
      <c r="X159" s="66"/>
      <c r="Y159" s="67"/>
      <c r="Z159" s="27"/>
      <c r="AA159" s="28" t="s">
        <v>13</v>
      </c>
      <c r="AB159" s="29" t="n">
        <f aca="false">INFO!$D$14</f>
        <v>0.0812101910828025</v>
      </c>
      <c r="AD159" s="32"/>
      <c r="AH159" s="24"/>
      <c r="AJ159" s="44"/>
      <c r="AK159" s="27"/>
      <c r="AL159" s="28" t="s">
        <v>13</v>
      </c>
      <c r="AM159" s="29" t="n">
        <f aca="false">INFO!$D$14</f>
        <v>0.0812101910828025</v>
      </c>
      <c r="AO159" s="32"/>
      <c r="AS159" s="24"/>
      <c r="AT159" s="66"/>
      <c r="AU159" s="67"/>
      <c r="AV159" s="27"/>
      <c r="AW159" s="28" t="s">
        <v>13</v>
      </c>
      <c r="AX159" s="29" t="n">
        <f aca="false">INFO!$D$14</f>
        <v>0.0812101910828025</v>
      </c>
      <c r="AZ159" s="32"/>
      <c r="BD159" s="24"/>
      <c r="BE159" s="66"/>
      <c r="BF159" s="67"/>
      <c r="BG159" s="27"/>
      <c r="BH159" s="28" t="s">
        <v>13</v>
      </c>
      <c r="BI159" s="29" t="n">
        <f aca="false">INFO!$D$14</f>
        <v>0.0812101910828025</v>
      </c>
      <c r="BK159" s="32"/>
      <c r="BO159" s="24"/>
      <c r="BP159" s="66"/>
      <c r="BQ159" s="67"/>
      <c r="BR159" s="27"/>
      <c r="BS159" s="28" t="s">
        <v>13</v>
      </c>
      <c r="BT159" s="29" t="n">
        <f aca="false">INFO!$D$14</f>
        <v>0.0812101910828025</v>
      </c>
      <c r="BV159" s="32"/>
      <c r="BZ159" s="24"/>
      <c r="CA159" s="66"/>
      <c r="CB159" s="67"/>
      <c r="CC159" s="27"/>
      <c r="CD159" s="28" t="s">
        <v>13</v>
      </c>
      <c r="CE159" s="29" t="n">
        <f aca="false">INFO!$D$14</f>
        <v>0.0812101910828025</v>
      </c>
      <c r="CG159" s="32"/>
      <c r="CK159" s="24"/>
      <c r="CL159" s="66"/>
      <c r="CM159" s="67"/>
      <c r="CN159" s="27"/>
      <c r="CO159" s="28" t="s">
        <v>13</v>
      </c>
      <c r="CP159" s="29" t="n">
        <f aca="false">INFO!$D$14</f>
        <v>0.0812101910828025</v>
      </c>
      <c r="CR159" s="32"/>
      <c r="CV159" s="17" t="s">
        <v>60</v>
      </c>
      <c r="CW159" s="37" t="n">
        <f aca="false">IF(CL132=0%,0%,CM137/SUM(CM133:CM140))</f>
        <v>0</v>
      </c>
      <c r="CX159" s="17" t="str">
        <f aca="false">CO136</f>
        <v>televisore</v>
      </c>
      <c r="CY159" s="19" t="n">
        <f aca="false">CP136</f>
        <v>0</v>
      </c>
      <c r="CZ159" s="17" t="str">
        <f aca="false">CQ134</f>
        <v>Scatoloni</v>
      </c>
      <c r="DA159" s="19" t="n">
        <f aca="false">CR134</f>
        <v>0</v>
      </c>
      <c r="DB159" s="19"/>
      <c r="DC159" s="19"/>
      <c r="DD159" s="19" t="str">
        <f aca="false">CN77</f>
        <v>bonifica</v>
      </c>
      <c r="DE159" s="19" t="n">
        <f aca="false">CO77</f>
        <v>0</v>
      </c>
    </row>
    <row r="160" customFormat="false" ht="14.4" hidden="false" customHeight="false" outlineLevel="0" collapsed="false">
      <c r="A160" s="24"/>
      <c r="B160" s="25"/>
      <c r="C160" s="73"/>
      <c r="D160" s="27"/>
      <c r="E160" s="28" t="s">
        <v>14</v>
      </c>
      <c r="F160" s="29" t="n">
        <f aca="false">INFO!$D$15</f>
        <v>0.167197452229299</v>
      </c>
      <c r="H160" s="32"/>
      <c r="L160" s="24"/>
      <c r="M160" s="66"/>
      <c r="N160" s="67"/>
      <c r="O160" s="27"/>
      <c r="P160" s="28" t="s">
        <v>14</v>
      </c>
      <c r="Q160" s="29" t="n">
        <f aca="false">INFO!$D$15</f>
        <v>0.167197452229299</v>
      </c>
      <c r="S160" s="32"/>
      <c r="W160" s="24"/>
      <c r="X160" s="66"/>
      <c r="Y160" s="67"/>
      <c r="Z160" s="27"/>
      <c r="AA160" s="28" t="s">
        <v>14</v>
      </c>
      <c r="AB160" s="29" t="n">
        <f aca="false">INFO!$D$15</f>
        <v>0.167197452229299</v>
      </c>
      <c r="AD160" s="32"/>
      <c r="AH160" s="24"/>
      <c r="AJ160" s="44"/>
      <c r="AK160" s="27"/>
      <c r="AL160" s="28" t="s">
        <v>14</v>
      </c>
      <c r="AM160" s="29" t="n">
        <f aca="false">INFO!$D$15</f>
        <v>0.167197452229299</v>
      </c>
      <c r="AO160" s="32"/>
      <c r="AS160" s="24"/>
      <c r="AT160" s="66"/>
      <c r="AU160" s="67"/>
      <c r="AV160" s="27"/>
      <c r="AW160" s="28" t="s">
        <v>14</v>
      </c>
      <c r="AX160" s="29" t="n">
        <f aca="false">INFO!$D$15</f>
        <v>0.167197452229299</v>
      </c>
      <c r="AZ160" s="32"/>
      <c r="BD160" s="24"/>
      <c r="BE160" s="66"/>
      <c r="BF160" s="67"/>
      <c r="BG160" s="27"/>
      <c r="BH160" s="28" t="s">
        <v>14</v>
      </c>
      <c r="BI160" s="29" t="n">
        <f aca="false">INFO!$D$15</f>
        <v>0.167197452229299</v>
      </c>
      <c r="BK160" s="32"/>
      <c r="BO160" s="24"/>
      <c r="BP160" s="66"/>
      <c r="BQ160" s="67"/>
      <c r="BR160" s="27"/>
      <c r="BS160" s="28" t="s">
        <v>14</v>
      </c>
      <c r="BT160" s="29" t="n">
        <f aca="false">INFO!$D$15</f>
        <v>0.167197452229299</v>
      </c>
      <c r="BV160" s="32"/>
      <c r="BZ160" s="24"/>
      <c r="CA160" s="66"/>
      <c r="CB160" s="67"/>
      <c r="CC160" s="27"/>
      <c r="CD160" s="28" t="s">
        <v>14</v>
      </c>
      <c r="CE160" s="29" t="n">
        <f aca="false">INFO!$D$15</f>
        <v>0.167197452229299</v>
      </c>
      <c r="CG160" s="32"/>
      <c r="CK160" s="24"/>
      <c r="CL160" s="66"/>
      <c r="CM160" s="67"/>
      <c r="CN160" s="27"/>
      <c r="CO160" s="28" t="s">
        <v>14</v>
      </c>
      <c r="CP160" s="29" t="n">
        <f aca="false">INFO!$D$15</f>
        <v>0.167197452229299</v>
      </c>
      <c r="CR160" s="32"/>
      <c r="CV160" s="17" t="s">
        <v>61</v>
      </c>
      <c r="CW160" s="18" t="n">
        <f aca="false">IF(CL132=0%,0%,CM138/SUM(CM133:CM140))</f>
        <v>0</v>
      </c>
      <c r="CX160" s="17" t="str">
        <f aca="false">CO137</f>
        <v>scaldabagno</v>
      </c>
      <c r="CY160" s="19" t="n">
        <f aca="false">CP137</f>
        <v>0</v>
      </c>
      <c r="CZ160" s="17" t="str">
        <f aca="false">CQ135</f>
        <v>divano</v>
      </c>
      <c r="DA160" s="19" t="n">
        <f aca="false">CR135</f>
        <v>0</v>
      </c>
      <c r="DB160" s="19"/>
      <c r="DC160" s="19"/>
      <c r="DD160" s="19" t="str">
        <f aca="false">CP77</f>
        <v>substrato</v>
      </c>
      <c r="DE160" s="19" t="n">
        <f aca="false">CQ77</f>
        <v>0</v>
      </c>
    </row>
    <row r="161" customFormat="false" ht="14.4" hidden="false" customHeight="false" outlineLevel="0" collapsed="false">
      <c r="A161" s="24"/>
      <c r="B161" s="25"/>
      <c r="C161" s="73"/>
      <c r="D161" s="27" t="s">
        <v>67</v>
      </c>
      <c r="E161" s="28" t="s">
        <v>21</v>
      </c>
      <c r="F161" s="39" t="n">
        <f aca="false">INFO!$C$24</f>
        <v>0.607753705815279</v>
      </c>
      <c r="H161" s="32" t="n">
        <v>12</v>
      </c>
      <c r="L161" s="24"/>
      <c r="M161" s="66"/>
      <c r="N161" s="67"/>
      <c r="O161" s="27" t="s">
        <v>67</v>
      </c>
      <c r="P161" s="28" t="s">
        <v>21</v>
      </c>
      <c r="Q161" s="39" t="n">
        <f aca="false">INFO!$C$24</f>
        <v>0.607753705815279</v>
      </c>
      <c r="S161" s="32" t="n">
        <v>12</v>
      </c>
      <c r="W161" s="24"/>
      <c r="X161" s="66"/>
      <c r="Y161" s="67"/>
      <c r="Z161" s="27" t="s">
        <v>67</v>
      </c>
      <c r="AA161" s="28" t="s">
        <v>21</v>
      </c>
      <c r="AB161" s="39" t="n">
        <f aca="false">INFO!$C$24</f>
        <v>0.607753705815279</v>
      </c>
      <c r="AD161" s="32" t="n">
        <v>12</v>
      </c>
      <c r="AH161" s="24"/>
      <c r="AJ161" s="44"/>
      <c r="AK161" s="27" t="s">
        <v>67</v>
      </c>
      <c r="AL161" s="28" t="s">
        <v>21</v>
      </c>
      <c r="AM161" s="39" t="n">
        <f aca="false">INFO!$C$24</f>
        <v>0.607753705815279</v>
      </c>
      <c r="AO161" s="32" t="n">
        <v>12</v>
      </c>
      <c r="AS161" s="24"/>
      <c r="AT161" s="66"/>
      <c r="AU161" s="67"/>
      <c r="AV161" s="27" t="s">
        <v>67</v>
      </c>
      <c r="AW161" s="28" t="s">
        <v>21</v>
      </c>
      <c r="AX161" s="39" t="n">
        <f aca="false">INFO!$C$24</f>
        <v>0.607753705815279</v>
      </c>
      <c r="AZ161" s="32" t="n">
        <v>12</v>
      </c>
      <c r="BD161" s="24"/>
      <c r="BE161" s="66"/>
      <c r="BF161" s="67"/>
      <c r="BG161" s="27" t="s">
        <v>67</v>
      </c>
      <c r="BH161" s="28" t="s">
        <v>21</v>
      </c>
      <c r="BI161" s="39" t="n">
        <f aca="false">INFO!$C$24</f>
        <v>0.607753705815279</v>
      </c>
      <c r="BK161" s="32" t="n">
        <v>12</v>
      </c>
      <c r="BO161" s="24"/>
      <c r="BP161" s="66"/>
      <c r="BQ161" s="67"/>
      <c r="BR161" s="27" t="s">
        <v>67</v>
      </c>
      <c r="BS161" s="28" t="s">
        <v>21</v>
      </c>
      <c r="BT161" s="39" t="n">
        <f aca="false">INFO!$C$24</f>
        <v>0.607753705815279</v>
      </c>
      <c r="BV161" s="32" t="n">
        <v>12</v>
      </c>
      <c r="BZ161" s="24"/>
      <c r="CA161" s="66"/>
      <c r="CB161" s="67"/>
      <c r="CC161" s="27" t="s">
        <v>67</v>
      </c>
      <c r="CD161" s="28" t="s">
        <v>21</v>
      </c>
      <c r="CE161" s="39" t="n">
        <f aca="false">INFO!$C$24</f>
        <v>0.607753705815279</v>
      </c>
      <c r="CG161" s="32" t="n">
        <v>12</v>
      </c>
      <c r="CK161" s="24"/>
      <c r="CL161" s="66"/>
      <c r="CM161" s="67"/>
      <c r="CN161" s="27" t="s">
        <v>67</v>
      </c>
      <c r="CO161" s="28" t="s">
        <v>21</v>
      </c>
      <c r="CP161" s="39" t="n">
        <f aca="false">INFO!$C$24</f>
        <v>0.607753705815279</v>
      </c>
      <c r="CR161" s="32" t="n">
        <v>12</v>
      </c>
      <c r="CV161" s="17" t="s">
        <v>62</v>
      </c>
      <c r="CW161" s="18" t="n">
        <f aca="false">IF(CL132=0%,0%,CM139/SUM(CM133:CM140))</f>
        <v>0</v>
      </c>
      <c r="CX161" s="17" t="str">
        <f aca="false">CO138</f>
        <v>mobile</v>
      </c>
      <c r="CY161" s="19" t="n">
        <f aca="false">CP138</f>
        <v>0</v>
      </c>
      <c r="CZ161" s="17" t="str">
        <f aca="false">CQ136</f>
        <v>sanitari</v>
      </c>
      <c r="DA161" s="19" t="n">
        <f aca="false">CR136</f>
        <v>0</v>
      </c>
      <c r="DB161" s="19"/>
      <c r="DC161" s="19"/>
      <c r="DD161" s="19" t="s">
        <v>63</v>
      </c>
      <c r="DE161" s="19" t="n">
        <f aca="false">CL77</f>
        <v>0</v>
      </c>
    </row>
    <row r="162" customFormat="false" ht="15" hidden="false" customHeight="false" outlineLevel="0" collapsed="false">
      <c r="A162" s="24"/>
      <c r="B162" s="25"/>
      <c r="C162" s="73"/>
      <c r="D162" s="27"/>
      <c r="E162" s="28" t="s">
        <v>14</v>
      </c>
      <c r="F162" s="39" t="n">
        <f aca="false">INFO!$C$25</f>
        <v>0.182440136830103</v>
      </c>
      <c r="H162" s="32"/>
      <c r="L162" s="24"/>
      <c r="M162" s="66"/>
      <c r="N162" s="67"/>
      <c r="O162" s="27"/>
      <c r="P162" s="28" t="s">
        <v>14</v>
      </c>
      <c r="Q162" s="39" t="n">
        <f aca="false">INFO!$C$25</f>
        <v>0.182440136830103</v>
      </c>
      <c r="S162" s="32"/>
      <c r="W162" s="24"/>
      <c r="X162" s="66"/>
      <c r="Y162" s="67"/>
      <c r="Z162" s="27"/>
      <c r="AA162" s="28" t="s">
        <v>14</v>
      </c>
      <c r="AB162" s="39" t="n">
        <f aca="false">INFO!$C$25</f>
        <v>0.182440136830103</v>
      </c>
      <c r="AD162" s="32"/>
      <c r="AH162" s="24"/>
      <c r="AJ162" s="44"/>
      <c r="AK162" s="27"/>
      <c r="AL162" s="28" t="s">
        <v>14</v>
      </c>
      <c r="AM162" s="39" t="n">
        <f aca="false">INFO!$C$25</f>
        <v>0.182440136830103</v>
      </c>
      <c r="AO162" s="32"/>
      <c r="AS162" s="24"/>
      <c r="AT162" s="66"/>
      <c r="AU162" s="67"/>
      <c r="AV162" s="27"/>
      <c r="AW162" s="28" t="s">
        <v>14</v>
      </c>
      <c r="AX162" s="39" t="n">
        <f aca="false">INFO!$C$25</f>
        <v>0.182440136830103</v>
      </c>
      <c r="AZ162" s="32"/>
      <c r="BD162" s="24"/>
      <c r="BE162" s="66"/>
      <c r="BF162" s="67"/>
      <c r="BG162" s="27"/>
      <c r="BH162" s="28" t="s">
        <v>14</v>
      </c>
      <c r="BI162" s="39" t="n">
        <f aca="false">INFO!$C$25</f>
        <v>0.182440136830103</v>
      </c>
      <c r="BK162" s="32"/>
      <c r="BO162" s="24"/>
      <c r="BP162" s="66"/>
      <c r="BQ162" s="67"/>
      <c r="BR162" s="27"/>
      <c r="BS162" s="28" t="s">
        <v>14</v>
      </c>
      <c r="BT162" s="39" t="n">
        <f aca="false">INFO!$C$25</f>
        <v>0.182440136830103</v>
      </c>
      <c r="BV162" s="32"/>
      <c r="BZ162" s="24"/>
      <c r="CA162" s="66"/>
      <c r="CB162" s="67"/>
      <c r="CC162" s="27"/>
      <c r="CD162" s="28" t="s">
        <v>14</v>
      </c>
      <c r="CE162" s="39" t="n">
        <f aca="false">INFO!$C$25</f>
        <v>0.182440136830103</v>
      </c>
      <c r="CG162" s="32"/>
      <c r="CK162" s="24"/>
      <c r="CL162" s="66"/>
      <c r="CM162" s="67"/>
      <c r="CN162" s="27"/>
      <c r="CO162" s="28" t="s">
        <v>14</v>
      </c>
      <c r="CP162" s="39" t="n">
        <f aca="false">INFO!$C$25</f>
        <v>0.182440136830103</v>
      </c>
      <c r="CR162" s="32"/>
      <c r="CV162" s="17" t="s">
        <v>65</v>
      </c>
      <c r="CW162" s="18" t="n">
        <f aca="false">IF(CL132=0%,0%,CM140/SUM(CM133:CM140))</f>
        <v>0</v>
      </c>
      <c r="CX162" s="17" t="str">
        <f aca="false">CO139</f>
        <v>secchio</v>
      </c>
      <c r="CY162" s="19" t="n">
        <f aca="false">CP139</f>
        <v>0</v>
      </c>
      <c r="CZ162" s="17" t="str">
        <f aca="false">CQ137</f>
        <v>tubi</v>
      </c>
      <c r="DA162" s="19" t="n">
        <f aca="false">CR137</f>
        <v>0</v>
      </c>
      <c r="DB162" s="19"/>
      <c r="DC162" s="19"/>
      <c r="DD162" s="35" t="s">
        <v>56</v>
      </c>
      <c r="DE162" s="35" t="n">
        <f aca="false">CR75</f>
        <v>0</v>
      </c>
      <c r="DF162" s="37" t="n">
        <f aca="false">SUM(CW156:CW162)</f>
        <v>0</v>
      </c>
    </row>
    <row r="163" customFormat="false" ht="14.4" hidden="false" customHeight="true" outlineLevel="0" collapsed="false">
      <c r="A163" s="24"/>
      <c r="B163" s="25"/>
      <c r="C163" s="73"/>
      <c r="D163" s="27"/>
      <c r="E163" s="28" t="s">
        <v>22</v>
      </c>
      <c r="F163" s="39" t="n">
        <f aca="false">INFO!$C$26</f>
        <v>0.122006841505131</v>
      </c>
      <c r="H163" s="32"/>
      <c r="L163" s="24"/>
      <c r="M163" s="66"/>
      <c r="N163" s="67"/>
      <c r="O163" s="27"/>
      <c r="P163" s="28" t="s">
        <v>22</v>
      </c>
      <c r="Q163" s="39" t="n">
        <f aca="false">INFO!$C$26</f>
        <v>0.122006841505131</v>
      </c>
      <c r="S163" s="32"/>
      <c r="W163" s="24"/>
      <c r="X163" s="66"/>
      <c r="Y163" s="67"/>
      <c r="Z163" s="27"/>
      <c r="AA163" s="28" t="s">
        <v>22</v>
      </c>
      <c r="AB163" s="39" t="n">
        <f aca="false">INFO!$C$26</f>
        <v>0.122006841505131</v>
      </c>
      <c r="AD163" s="32"/>
      <c r="AH163" s="24"/>
      <c r="AJ163" s="44"/>
      <c r="AK163" s="27"/>
      <c r="AL163" s="28" t="s">
        <v>22</v>
      </c>
      <c r="AM163" s="39" t="n">
        <f aca="false">INFO!$C$26</f>
        <v>0.122006841505131</v>
      </c>
      <c r="AO163" s="32"/>
      <c r="AS163" s="24"/>
      <c r="AT163" s="66"/>
      <c r="AU163" s="67"/>
      <c r="AV163" s="27"/>
      <c r="AW163" s="28" t="s">
        <v>22</v>
      </c>
      <c r="AX163" s="39" t="n">
        <f aca="false">INFO!$C$26</f>
        <v>0.122006841505131</v>
      </c>
      <c r="AZ163" s="32"/>
      <c r="BD163" s="24"/>
      <c r="BE163" s="66"/>
      <c r="BF163" s="67"/>
      <c r="BG163" s="27"/>
      <c r="BH163" s="28" t="s">
        <v>22</v>
      </c>
      <c r="BI163" s="39" t="n">
        <f aca="false">INFO!$C$26</f>
        <v>0.122006841505131</v>
      </c>
      <c r="BK163" s="32"/>
      <c r="BO163" s="24"/>
      <c r="BP163" s="66"/>
      <c r="BQ163" s="67"/>
      <c r="BR163" s="27"/>
      <c r="BS163" s="28" t="s">
        <v>22</v>
      </c>
      <c r="BT163" s="39" t="n">
        <f aca="false">INFO!$C$26</f>
        <v>0.122006841505131</v>
      </c>
      <c r="BV163" s="32"/>
      <c r="BZ163" s="24"/>
      <c r="CA163" s="66"/>
      <c r="CB163" s="67"/>
      <c r="CC163" s="27"/>
      <c r="CD163" s="28" t="s">
        <v>22</v>
      </c>
      <c r="CE163" s="39" t="n">
        <f aca="false">INFO!$C$26</f>
        <v>0.122006841505131</v>
      </c>
      <c r="CG163" s="32"/>
      <c r="CK163" s="24"/>
      <c r="CL163" s="66"/>
      <c r="CM163" s="67"/>
      <c r="CN163" s="27"/>
      <c r="CO163" s="28" t="s">
        <v>22</v>
      </c>
      <c r="CP163" s="39" t="n">
        <f aca="false">INFO!$C$26</f>
        <v>0.122006841505131</v>
      </c>
      <c r="CR163" s="32"/>
      <c r="CV163" s="10" t="str">
        <f aca="false">A147</f>
        <v>SITO 19</v>
      </c>
      <c r="CW163" s="10"/>
      <c r="CX163" s="10"/>
      <c r="CY163" s="10"/>
      <c r="CZ163" s="10"/>
      <c r="DA163" s="10"/>
      <c r="DB163" s="10"/>
      <c r="DC163" s="10"/>
      <c r="DD163" s="10"/>
      <c r="DE163" s="10"/>
    </row>
    <row r="164" customFormat="false" ht="14.4" hidden="false" customHeight="false" outlineLevel="0" collapsed="false">
      <c r="A164" s="24"/>
      <c r="B164" s="25"/>
      <c r="C164" s="73"/>
      <c r="D164" s="27"/>
      <c r="E164" s="28" t="s">
        <v>13</v>
      </c>
      <c r="F164" s="39" t="n">
        <f aca="false">INFO!$C$27</f>
        <v>0.0877993158494869</v>
      </c>
      <c r="H164" s="32"/>
      <c r="L164" s="24"/>
      <c r="M164" s="66"/>
      <c r="N164" s="67"/>
      <c r="O164" s="27"/>
      <c r="P164" s="28" t="s">
        <v>13</v>
      </c>
      <c r="Q164" s="39" t="n">
        <f aca="false">INFO!$C$27</f>
        <v>0.0877993158494869</v>
      </c>
      <c r="S164" s="32"/>
      <c r="W164" s="24"/>
      <c r="X164" s="66"/>
      <c r="Y164" s="67"/>
      <c r="Z164" s="27"/>
      <c r="AA164" s="28" t="s">
        <v>13</v>
      </c>
      <c r="AB164" s="39" t="n">
        <f aca="false">INFO!$C$27</f>
        <v>0.0877993158494869</v>
      </c>
      <c r="AD164" s="32"/>
      <c r="AH164" s="24"/>
      <c r="AJ164" s="44"/>
      <c r="AK164" s="27"/>
      <c r="AL164" s="28" t="s">
        <v>13</v>
      </c>
      <c r="AM164" s="39" t="n">
        <f aca="false">INFO!$C$27</f>
        <v>0.0877993158494869</v>
      </c>
      <c r="AO164" s="32"/>
      <c r="AS164" s="24"/>
      <c r="AT164" s="66"/>
      <c r="AU164" s="67"/>
      <c r="AV164" s="27"/>
      <c r="AW164" s="28" t="s">
        <v>13</v>
      </c>
      <c r="AX164" s="39" t="n">
        <f aca="false">INFO!$C$27</f>
        <v>0.0877993158494869</v>
      </c>
      <c r="AZ164" s="32"/>
      <c r="BD164" s="24"/>
      <c r="BE164" s="66"/>
      <c r="BF164" s="67"/>
      <c r="BG164" s="27"/>
      <c r="BH164" s="28" t="s">
        <v>13</v>
      </c>
      <c r="BI164" s="39" t="n">
        <f aca="false">INFO!$C$27</f>
        <v>0.0877993158494869</v>
      </c>
      <c r="BK164" s="32"/>
      <c r="BO164" s="24"/>
      <c r="BP164" s="66"/>
      <c r="BQ164" s="67"/>
      <c r="BR164" s="27"/>
      <c r="BS164" s="28" t="s">
        <v>13</v>
      </c>
      <c r="BT164" s="39" t="n">
        <f aca="false">INFO!$C$27</f>
        <v>0.0877993158494869</v>
      </c>
      <c r="BV164" s="32"/>
      <c r="BZ164" s="24"/>
      <c r="CA164" s="66"/>
      <c r="CB164" s="67"/>
      <c r="CC164" s="27"/>
      <c r="CD164" s="28" t="s">
        <v>13</v>
      </c>
      <c r="CE164" s="39" t="n">
        <f aca="false">INFO!$C$27</f>
        <v>0.0877993158494869</v>
      </c>
      <c r="CG164" s="32"/>
      <c r="CK164" s="24"/>
      <c r="CL164" s="66"/>
      <c r="CM164" s="67"/>
      <c r="CN164" s="27"/>
      <c r="CO164" s="28" t="s">
        <v>13</v>
      </c>
      <c r="CP164" s="39" t="n">
        <f aca="false">INFO!$C$27</f>
        <v>0.0877993158494869</v>
      </c>
      <c r="CR164" s="32"/>
      <c r="CV164" s="11" t="s">
        <v>31</v>
      </c>
      <c r="CW164" s="11"/>
      <c r="CX164" s="11" t="s">
        <v>32</v>
      </c>
      <c r="CY164" s="11"/>
      <c r="CZ164" s="11"/>
      <c r="DA164" s="11"/>
      <c r="DB164" s="11"/>
      <c r="DC164" s="11"/>
      <c r="DD164" s="11" t="s">
        <v>33</v>
      </c>
      <c r="DE164" s="11"/>
    </row>
    <row r="165" customFormat="false" ht="14.4" hidden="false" customHeight="true" outlineLevel="0" collapsed="false">
      <c r="A165" s="24"/>
      <c r="B165" s="25"/>
      <c r="C165" s="73"/>
      <c r="D165" s="40" t="s">
        <v>68</v>
      </c>
      <c r="E165" s="41" t="s">
        <v>22</v>
      </c>
      <c r="F165" s="39" t="n">
        <v>0.8</v>
      </c>
      <c r="H165" s="32" t="n">
        <v>12</v>
      </c>
      <c r="L165" s="24"/>
      <c r="M165" s="66"/>
      <c r="N165" s="67"/>
      <c r="O165" s="40" t="s">
        <v>68</v>
      </c>
      <c r="P165" s="41" t="s">
        <v>22</v>
      </c>
      <c r="Q165" s="39" t="n">
        <v>0.8</v>
      </c>
      <c r="S165" s="32" t="n">
        <v>12</v>
      </c>
      <c r="W165" s="24"/>
      <c r="X165" s="66"/>
      <c r="Y165" s="67"/>
      <c r="Z165" s="40" t="s">
        <v>68</v>
      </c>
      <c r="AA165" s="41" t="s">
        <v>22</v>
      </c>
      <c r="AB165" s="39" t="n">
        <v>0.8</v>
      </c>
      <c r="AD165" s="32" t="n">
        <v>12</v>
      </c>
      <c r="AH165" s="24"/>
      <c r="AJ165" s="44"/>
      <c r="AK165" s="40" t="s">
        <v>68</v>
      </c>
      <c r="AL165" s="41" t="s">
        <v>22</v>
      </c>
      <c r="AM165" s="39" t="n">
        <v>0.8</v>
      </c>
      <c r="AO165" s="32" t="n">
        <v>12</v>
      </c>
      <c r="AS165" s="24"/>
      <c r="AT165" s="66"/>
      <c r="AU165" s="67"/>
      <c r="AV165" s="40" t="s">
        <v>68</v>
      </c>
      <c r="AW165" s="41" t="s">
        <v>22</v>
      </c>
      <c r="AX165" s="39" t="n">
        <v>0.8</v>
      </c>
      <c r="AZ165" s="32" t="n">
        <v>12</v>
      </c>
      <c r="BD165" s="24"/>
      <c r="BE165" s="66"/>
      <c r="BF165" s="67"/>
      <c r="BG165" s="40" t="s">
        <v>68</v>
      </c>
      <c r="BH165" s="41" t="s">
        <v>22</v>
      </c>
      <c r="BI165" s="39" t="n">
        <v>0.8</v>
      </c>
      <c r="BK165" s="32" t="n">
        <v>12</v>
      </c>
      <c r="BO165" s="24"/>
      <c r="BP165" s="66"/>
      <c r="BQ165" s="67"/>
      <c r="BR165" s="40" t="s">
        <v>68</v>
      </c>
      <c r="BS165" s="41" t="s">
        <v>22</v>
      </c>
      <c r="BT165" s="39" t="n">
        <v>0.8</v>
      </c>
      <c r="BV165" s="32" t="n">
        <v>12</v>
      </c>
      <c r="BZ165" s="24"/>
      <c r="CA165" s="66"/>
      <c r="CB165" s="67"/>
      <c r="CC165" s="40" t="s">
        <v>68</v>
      </c>
      <c r="CD165" s="41" t="s">
        <v>22</v>
      </c>
      <c r="CE165" s="39" t="n">
        <v>0.8</v>
      </c>
      <c r="CG165" s="32" t="n">
        <v>12</v>
      </c>
      <c r="CK165" s="24"/>
      <c r="CL165" s="66"/>
      <c r="CM165" s="67"/>
      <c r="CN165" s="40" t="s">
        <v>68</v>
      </c>
      <c r="CO165" s="41" t="s">
        <v>22</v>
      </c>
      <c r="CP165" s="39" t="n">
        <v>0.8</v>
      </c>
      <c r="CR165" s="32" t="n">
        <v>12</v>
      </c>
      <c r="CV165" s="12" t="s">
        <v>14</v>
      </c>
      <c r="CW165" s="13" t="n">
        <f aca="false">IF(B205=0%,0%,C206/SUM(C206:C213))</f>
        <v>0</v>
      </c>
      <c r="CX165" s="12" t="str">
        <f aca="false">E206</f>
        <v>lavatrice</v>
      </c>
      <c r="CY165" s="14" t="n">
        <f aca="false">F206</f>
        <v>0</v>
      </c>
      <c r="CZ165" s="12" t="str">
        <f aca="false">E213</f>
        <v>sedie</v>
      </c>
      <c r="DA165" s="14" t="n">
        <f aca="false">F213</f>
        <v>0</v>
      </c>
      <c r="DB165" s="12" t="str">
        <f aca="false">G211</f>
        <v>guaina</v>
      </c>
      <c r="DC165" s="14" t="n">
        <f aca="false">H211</f>
        <v>0</v>
      </c>
      <c r="DD165" s="14" t="s">
        <v>41</v>
      </c>
      <c r="DE165" s="38" t="n">
        <f aca="false">C149</f>
        <v>0</v>
      </c>
    </row>
    <row r="166" customFormat="false" ht="14.4" hidden="false" customHeight="false" outlineLevel="0" collapsed="false">
      <c r="A166" s="24"/>
      <c r="B166" s="25"/>
      <c r="C166" s="73"/>
      <c r="D166" s="40"/>
      <c r="E166" s="41" t="s">
        <v>13</v>
      </c>
      <c r="F166" s="39" t="n">
        <v>0.2</v>
      </c>
      <c r="H166" s="32"/>
      <c r="L166" s="24"/>
      <c r="M166" s="66"/>
      <c r="N166" s="67"/>
      <c r="O166" s="40"/>
      <c r="P166" s="41" t="s">
        <v>13</v>
      </c>
      <c r="Q166" s="39" t="n">
        <v>0.2</v>
      </c>
      <c r="S166" s="32"/>
      <c r="W166" s="24"/>
      <c r="X166" s="66"/>
      <c r="Y166" s="67"/>
      <c r="Z166" s="40"/>
      <c r="AA166" s="41" t="s">
        <v>13</v>
      </c>
      <c r="AB166" s="39" t="n">
        <v>0.2</v>
      </c>
      <c r="AD166" s="32"/>
      <c r="AH166" s="24"/>
      <c r="AJ166" s="44"/>
      <c r="AK166" s="40"/>
      <c r="AL166" s="41" t="s">
        <v>13</v>
      </c>
      <c r="AM166" s="39" t="n">
        <v>0.2</v>
      </c>
      <c r="AO166" s="32"/>
      <c r="AS166" s="24"/>
      <c r="AT166" s="66"/>
      <c r="AU166" s="67"/>
      <c r="AV166" s="40"/>
      <c r="AW166" s="41" t="s">
        <v>13</v>
      </c>
      <c r="AX166" s="39" t="n">
        <v>0.2</v>
      </c>
      <c r="AZ166" s="32"/>
      <c r="BD166" s="24"/>
      <c r="BE166" s="66"/>
      <c r="BF166" s="67"/>
      <c r="BG166" s="40"/>
      <c r="BH166" s="41" t="s">
        <v>13</v>
      </c>
      <c r="BI166" s="39" t="n">
        <v>0.2</v>
      </c>
      <c r="BK166" s="32"/>
      <c r="BO166" s="24"/>
      <c r="BP166" s="66"/>
      <c r="BQ166" s="67"/>
      <c r="BR166" s="40"/>
      <c r="BS166" s="41" t="s">
        <v>13</v>
      </c>
      <c r="BT166" s="39" t="n">
        <v>0.2</v>
      </c>
      <c r="BV166" s="32"/>
      <c r="BZ166" s="24"/>
      <c r="CA166" s="66"/>
      <c r="CB166" s="67"/>
      <c r="CC166" s="40"/>
      <c r="CD166" s="41" t="s">
        <v>13</v>
      </c>
      <c r="CE166" s="39" t="n">
        <v>0.2</v>
      </c>
      <c r="CG166" s="32"/>
      <c r="CK166" s="24"/>
      <c r="CL166" s="66"/>
      <c r="CM166" s="67"/>
      <c r="CN166" s="40"/>
      <c r="CO166" s="41" t="s">
        <v>13</v>
      </c>
      <c r="CP166" s="39" t="n">
        <v>0.2</v>
      </c>
      <c r="CR166" s="32"/>
      <c r="CV166" s="17" t="s">
        <v>49</v>
      </c>
      <c r="CW166" s="18" t="n">
        <f aca="false">IF(B205=0%,0%,C207/SUM(C206:C213))</f>
        <v>0</v>
      </c>
      <c r="CX166" s="17" t="str">
        <f aca="false">E207</f>
        <v>frigorifero</v>
      </c>
      <c r="CY166" s="19" t="n">
        <f aca="false">F207</f>
        <v>0</v>
      </c>
      <c r="CZ166" s="17" t="str">
        <f aca="false">E214</f>
        <v>materasso</v>
      </c>
      <c r="DA166" s="19" t="n">
        <f aca="false">F214</f>
        <v>2</v>
      </c>
      <c r="DB166" s="17" t="str">
        <f aca="false">G212</f>
        <v>lamiere</v>
      </c>
      <c r="DC166" s="19" t="n">
        <f aca="false">H212</f>
        <v>0</v>
      </c>
      <c r="DD166" s="19" t="str">
        <f aca="false">D148</f>
        <v>altezza cumulo</v>
      </c>
      <c r="DE166" s="19" t="n">
        <f aca="false">E148</f>
        <v>85</v>
      </c>
    </row>
    <row r="167" customFormat="false" ht="14.4" hidden="false" customHeight="false" outlineLevel="0" collapsed="false">
      <c r="A167" s="24"/>
      <c r="B167" s="45"/>
      <c r="C167" s="43"/>
      <c r="D167" s="27" t="s">
        <v>69</v>
      </c>
      <c r="E167" s="41" t="s">
        <v>60</v>
      </c>
      <c r="F167" s="39" t="n">
        <v>1</v>
      </c>
      <c r="G167" s="2" t="n">
        <v>550</v>
      </c>
      <c r="H167" s="44"/>
      <c r="L167" s="24"/>
      <c r="M167" s="45"/>
      <c r="N167" s="43"/>
      <c r="O167" s="27" t="s">
        <v>69</v>
      </c>
      <c r="P167" s="41" t="s">
        <v>60</v>
      </c>
      <c r="Q167" s="39" t="n">
        <v>1</v>
      </c>
      <c r="R167" s="2" t="n">
        <v>550</v>
      </c>
      <c r="S167" s="44"/>
      <c r="W167" s="24"/>
      <c r="X167" s="45"/>
      <c r="Y167" s="43"/>
      <c r="Z167" s="27" t="s">
        <v>69</v>
      </c>
      <c r="AA167" s="41" t="s">
        <v>60</v>
      </c>
      <c r="AB167" s="39" t="n">
        <v>1</v>
      </c>
      <c r="AC167" s="2" t="n">
        <v>550</v>
      </c>
      <c r="AD167" s="44"/>
      <c r="AH167" s="24"/>
      <c r="AI167" s="45" t="n">
        <v>0.6</v>
      </c>
      <c r="AJ167" s="4" t="n">
        <v>2</v>
      </c>
      <c r="AK167" s="27" t="s">
        <v>69</v>
      </c>
      <c r="AL167" s="41" t="s">
        <v>60</v>
      </c>
      <c r="AM167" s="39" t="n">
        <v>1</v>
      </c>
      <c r="AN167" s="2" t="n">
        <v>550</v>
      </c>
      <c r="AO167" s="44"/>
      <c r="AS167" s="24"/>
      <c r="AT167" s="45" t="n">
        <v>0.9</v>
      </c>
      <c r="AU167" s="4" t="n">
        <v>1</v>
      </c>
      <c r="AV167" s="27" t="s">
        <v>69</v>
      </c>
      <c r="AW167" s="41" t="s">
        <v>60</v>
      </c>
      <c r="AX167" s="39" t="n">
        <v>1</v>
      </c>
      <c r="AY167" s="2" t="n">
        <v>550</v>
      </c>
      <c r="AZ167" s="44"/>
      <c r="BD167" s="24"/>
      <c r="BE167" s="45"/>
      <c r="BF167" s="43"/>
      <c r="BG167" s="27" t="s">
        <v>69</v>
      </c>
      <c r="BH167" s="41" t="s">
        <v>60</v>
      </c>
      <c r="BI167" s="39" t="n">
        <v>1</v>
      </c>
      <c r="BJ167" s="2" t="n">
        <v>550</v>
      </c>
      <c r="BK167" s="44"/>
      <c r="BO167" s="24"/>
      <c r="BP167" s="45"/>
      <c r="BQ167" s="43"/>
      <c r="BR167" s="27" t="s">
        <v>69</v>
      </c>
      <c r="BS167" s="41" t="s">
        <v>60</v>
      </c>
      <c r="BT167" s="39" t="n">
        <v>1</v>
      </c>
      <c r="BU167" s="2" t="n">
        <v>550</v>
      </c>
      <c r="BV167" s="44"/>
      <c r="BZ167" s="24"/>
      <c r="CA167" s="45"/>
      <c r="CB167" s="43"/>
      <c r="CC167" s="27" t="s">
        <v>69</v>
      </c>
      <c r="CD167" s="41" t="s">
        <v>60</v>
      </c>
      <c r="CE167" s="39" t="n">
        <v>1</v>
      </c>
      <c r="CF167" s="2" t="n">
        <v>550</v>
      </c>
      <c r="CG167" s="44"/>
      <c r="CK167" s="24"/>
      <c r="CL167" s="45" t="n">
        <v>1</v>
      </c>
      <c r="CM167" s="43"/>
      <c r="CN167" s="27" t="s">
        <v>69</v>
      </c>
      <c r="CO167" s="41" t="s">
        <v>60</v>
      </c>
      <c r="CP167" s="39" t="n">
        <v>1</v>
      </c>
      <c r="CQ167" s="2" t="n">
        <v>550</v>
      </c>
      <c r="CR167" s="44"/>
      <c r="CV167" s="17" t="s">
        <v>57</v>
      </c>
      <c r="CW167" s="18" t="n">
        <f aca="false">IF(B205=0%,0%,(C208+C209)/SUM(C206:C213))</f>
        <v>0</v>
      </c>
      <c r="CX167" s="17" t="str">
        <f aca="false">E208</f>
        <v>forno</v>
      </c>
      <c r="CY167" s="19" t="n">
        <f aca="false">F208</f>
        <v>0</v>
      </c>
      <c r="CZ167" s="17" t="str">
        <f aca="false">G206</f>
        <v>brandina</v>
      </c>
      <c r="DA167" s="19" t="n">
        <f aca="false">H206</f>
        <v>0</v>
      </c>
      <c r="DB167" s="17" t="str">
        <f aca="false">G213</f>
        <v>buste</v>
      </c>
      <c r="DC167" s="19" t="n">
        <f aca="false">H213</f>
        <v>0</v>
      </c>
      <c r="DD167" s="19" t="str">
        <f aca="false">D149</f>
        <v>combustione</v>
      </c>
      <c r="DE167" s="19" t="str">
        <f aca="false">E149</f>
        <v>no</v>
      </c>
    </row>
    <row r="168" customFormat="false" ht="14.4" hidden="false" customHeight="false" outlineLevel="0" collapsed="false">
      <c r="A168" s="24"/>
      <c r="B168" s="42"/>
      <c r="C168" s="43"/>
      <c r="D168" s="27"/>
      <c r="E168" s="41" t="s">
        <v>14</v>
      </c>
      <c r="F168" s="39" t="n">
        <v>1</v>
      </c>
      <c r="G168" s="47" t="n">
        <v>1400</v>
      </c>
      <c r="H168" s="44"/>
      <c r="L168" s="24"/>
      <c r="M168" s="42"/>
      <c r="N168" s="43"/>
      <c r="O168" s="27"/>
      <c r="P168" s="41" t="s">
        <v>14</v>
      </c>
      <c r="Q168" s="39" t="n">
        <v>1</v>
      </c>
      <c r="R168" s="47" t="n">
        <v>1400</v>
      </c>
      <c r="S168" s="44"/>
      <c r="W168" s="24"/>
      <c r="X168" s="42"/>
      <c r="Y168" s="43"/>
      <c r="Z168" s="27"/>
      <c r="AA168" s="41" t="s">
        <v>14</v>
      </c>
      <c r="AB168" s="39" t="n">
        <v>1</v>
      </c>
      <c r="AC168" s="47" t="n">
        <v>1400</v>
      </c>
      <c r="AD168" s="44"/>
      <c r="AH168" s="24"/>
      <c r="AI168" s="42"/>
      <c r="AJ168" s="43"/>
      <c r="AK168" s="27"/>
      <c r="AL168" s="41" t="s">
        <v>14</v>
      </c>
      <c r="AM168" s="39" t="n">
        <v>1</v>
      </c>
      <c r="AN168" s="47" t="n">
        <v>1400</v>
      </c>
      <c r="AO168" s="44"/>
      <c r="AS168" s="24"/>
      <c r="AT168" s="42"/>
      <c r="AU168" s="43"/>
      <c r="AV168" s="27"/>
      <c r="AW168" s="41" t="s">
        <v>14</v>
      </c>
      <c r="AX168" s="39" t="n">
        <v>1</v>
      </c>
      <c r="AY168" s="47" t="n">
        <v>1400</v>
      </c>
      <c r="AZ168" s="44"/>
      <c r="BD168" s="24"/>
      <c r="BE168" s="42"/>
      <c r="BF168" s="43"/>
      <c r="BG168" s="27"/>
      <c r="BH168" s="41" t="s">
        <v>14</v>
      </c>
      <c r="BI168" s="39" t="n">
        <v>1</v>
      </c>
      <c r="BJ168" s="47" t="n">
        <v>1400</v>
      </c>
      <c r="BK168" s="44"/>
      <c r="BO168" s="24"/>
      <c r="BP168" s="42"/>
      <c r="BQ168" s="43"/>
      <c r="BR168" s="27"/>
      <c r="BS168" s="41" t="s">
        <v>14</v>
      </c>
      <c r="BT168" s="39" t="n">
        <v>1</v>
      </c>
      <c r="BU168" s="47" t="n">
        <v>1400</v>
      </c>
      <c r="BV168" s="44"/>
      <c r="BZ168" s="24"/>
      <c r="CA168" s="42"/>
      <c r="CB168" s="43"/>
      <c r="CC168" s="27"/>
      <c r="CD168" s="41" t="s">
        <v>14</v>
      </c>
      <c r="CE168" s="39" t="n">
        <v>1</v>
      </c>
      <c r="CF168" s="47" t="n">
        <v>1400</v>
      </c>
      <c r="CG168" s="44"/>
      <c r="CK168" s="24"/>
      <c r="CL168" s="42"/>
      <c r="CM168" s="43"/>
      <c r="CN168" s="27"/>
      <c r="CO168" s="41" t="s">
        <v>14</v>
      </c>
      <c r="CP168" s="39" t="n">
        <v>1</v>
      </c>
      <c r="CQ168" s="47" t="n">
        <v>1400</v>
      </c>
      <c r="CR168" s="44"/>
      <c r="CV168" s="17" t="s">
        <v>60</v>
      </c>
      <c r="CW168" s="37" t="n">
        <f aca="false">IF(B205=0%,0%,C210/SUM(C206:C213))</f>
        <v>0</v>
      </c>
      <c r="CX168" s="17" t="str">
        <f aca="false">E209</f>
        <v>televisore</v>
      </c>
      <c r="CY168" s="19" t="n">
        <f aca="false">F209</f>
        <v>0</v>
      </c>
      <c r="CZ168" s="17" t="str">
        <f aca="false">G207</f>
        <v>Scatoloni</v>
      </c>
      <c r="DA168" s="19" t="n">
        <f aca="false">H207</f>
        <v>0</v>
      </c>
      <c r="DB168" s="19"/>
      <c r="DC168" s="19"/>
      <c r="DD168" s="19" t="str">
        <f aca="false">D150</f>
        <v>bonifica</v>
      </c>
      <c r="DE168" s="19" t="str">
        <f aca="false">E150</f>
        <v>no</v>
      </c>
    </row>
    <row r="169" customFormat="false" ht="14.4" hidden="false" customHeight="false" outlineLevel="0" collapsed="false">
      <c r="A169" s="24"/>
      <c r="B169" s="42"/>
      <c r="C169" s="43"/>
      <c r="D169" s="27"/>
      <c r="E169" s="41" t="s">
        <v>22</v>
      </c>
      <c r="F169" s="39" t="n">
        <v>1</v>
      </c>
      <c r="G169" s="47" t="n">
        <v>7500</v>
      </c>
      <c r="H169" s="44"/>
      <c r="L169" s="24"/>
      <c r="M169" s="42"/>
      <c r="N169" s="43"/>
      <c r="O169" s="27"/>
      <c r="P169" s="41" t="s">
        <v>22</v>
      </c>
      <c r="Q169" s="39" t="n">
        <v>1</v>
      </c>
      <c r="R169" s="47" t="n">
        <v>7500</v>
      </c>
      <c r="S169" s="44"/>
      <c r="W169" s="24"/>
      <c r="X169" s="42"/>
      <c r="Y169" s="43"/>
      <c r="Z169" s="27"/>
      <c r="AA169" s="41" t="s">
        <v>22</v>
      </c>
      <c r="AB169" s="39" t="n">
        <v>1</v>
      </c>
      <c r="AC169" s="47" t="n">
        <v>7500</v>
      </c>
      <c r="AD169" s="44"/>
      <c r="AH169" s="24"/>
      <c r="AI169" s="42"/>
      <c r="AJ169" s="43"/>
      <c r="AK169" s="27"/>
      <c r="AL169" s="41" t="s">
        <v>22</v>
      </c>
      <c r="AM169" s="39" t="n">
        <v>1</v>
      </c>
      <c r="AN169" s="47" t="n">
        <v>7500</v>
      </c>
      <c r="AO169" s="44"/>
      <c r="AS169" s="24"/>
      <c r="AT169" s="42"/>
      <c r="AU169" s="43"/>
      <c r="AV169" s="27"/>
      <c r="AW169" s="41" t="s">
        <v>22</v>
      </c>
      <c r="AX169" s="39" t="n">
        <v>1</v>
      </c>
      <c r="AY169" s="47" t="n">
        <v>7500</v>
      </c>
      <c r="AZ169" s="44"/>
      <c r="BD169" s="24"/>
      <c r="BE169" s="42"/>
      <c r="BF169" s="43"/>
      <c r="BG169" s="27"/>
      <c r="BH169" s="41" t="s">
        <v>22</v>
      </c>
      <c r="BI169" s="39" t="n">
        <v>1</v>
      </c>
      <c r="BJ169" s="47" t="n">
        <v>7500</v>
      </c>
      <c r="BK169" s="44"/>
      <c r="BO169" s="24"/>
      <c r="BP169" s="42"/>
      <c r="BQ169" s="43"/>
      <c r="BR169" s="27"/>
      <c r="BS169" s="41" t="s">
        <v>22</v>
      </c>
      <c r="BT169" s="39" t="n">
        <v>1</v>
      </c>
      <c r="BU169" s="47" t="n">
        <v>7500</v>
      </c>
      <c r="BV169" s="44"/>
      <c r="BZ169" s="24"/>
      <c r="CA169" s="42"/>
      <c r="CB169" s="43"/>
      <c r="CC169" s="27"/>
      <c r="CD169" s="41" t="s">
        <v>22</v>
      </c>
      <c r="CE169" s="39" t="n">
        <v>1</v>
      </c>
      <c r="CF169" s="47" t="n">
        <v>7500</v>
      </c>
      <c r="CG169" s="44"/>
      <c r="CK169" s="24"/>
      <c r="CL169" s="42"/>
      <c r="CM169" s="43"/>
      <c r="CN169" s="27"/>
      <c r="CO169" s="41" t="s">
        <v>22</v>
      </c>
      <c r="CP169" s="39" t="n">
        <v>1</v>
      </c>
      <c r="CQ169" s="47" t="n">
        <v>7500</v>
      </c>
      <c r="CR169" s="44"/>
      <c r="CV169" s="17" t="s">
        <v>61</v>
      </c>
      <c r="CW169" s="18" t="n">
        <f aca="false">IF(B205=0%,0%,C211/SUM(C206:C213))</f>
        <v>0</v>
      </c>
      <c r="CX169" s="17" t="str">
        <f aca="false">E210</f>
        <v>scaldabagno</v>
      </c>
      <c r="CY169" s="19" t="n">
        <f aca="false">F210</f>
        <v>0</v>
      </c>
      <c r="CZ169" s="17" t="str">
        <f aca="false">G208</f>
        <v>divano</v>
      </c>
      <c r="DA169" s="19" t="n">
        <f aca="false">H208</f>
        <v>0</v>
      </c>
      <c r="DB169" s="19"/>
      <c r="DC169" s="19"/>
      <c r="DD169" s="19" t="str">
        <f aca="false">F150</f>
        <v>substrato</v>
      </c>
      <c r="DE169" s="19" t="str">
        <f aca="false">G150</f>
        <v>stradale</v>
      </c>
    </row>
    <row r="170" customFormat="false" ht="14.4" hidden="false" customHeight="true" outlineLevel="0" collapsed="false">
      <c r="A170" s="24"/>
      <c r="B170" s="45"/>
      <c r="C170" s="4"/>
      <c r="D170" s="28" t="s">
        <v>70</v>
      </c>
      <c r="E170" s="41" t="s">
        <v>14</v>
      </c>
      <c r="F170" s="39" t="n">
        <v>1</v>
      </c>
      <c r="G170" s="47" t="n">
        <v>1400</v>
      </c>
      <c r="H170" s="44"/>
      <c r="L170" s="24"/>
      <c r="M170" s="45"/>
      <c r="N170" s="4"/>
      <c r="O170" s="28" t="s">
        <v>70</v>
      </c>
      <c r="P170" s="41" t="s">
        <v>14</v>
      </c>
      <c r="Q170" s="39" t="n">
        <v>1</v>
      </c>
      <c r="R170" s="47" t="n">
        <v>1400</v>
      </c>
      <c r="S170" s="44"/>
      <c r="W170" s="24"/>
      <c r="X170" s="45"/>
      <c r="Y170" s="4"/>
      <c r="Z170" s="28" t="s">
        <v>70</v>
      </c>
      <c r="AA170" s="41" t="s">
        <v>14</v>
      </c>
      <c r="AB170" s="39" t="n">
        <v>1</v>
      </c>
      <c r="AC170" s="47" t="n">
        <v>1400</v>
      </c>
      <c r="AD170" s="44"/>
      <c r="AH170" s="24"/>
      <c r="AI170" s="45"/>
      <c r="AJ170" s="4"/>
      <c r="AK170" s="28" t="s">
        <v>70</v>
      </c>
      <c r="AL170" s="41" t="s">
        <v>14</v>
      </c>
      <c r="AM170" s="39" t="n">
        <v>1</v>
      </c>
      <c r="AN170" s="47" t="n">
        <v>1400</v>
      </c>
      <c r="AO170" s="44"/>
      <c r="AS170" s="24"/>
      <c r="AT170" s="45"/>
      <c r="AU170" s="4"/>
      <c r="AV170" s="28" t="s">
        <v>70</v>
      </c>
      <c r="AW170" s="41" t="s">
        <v>14</v>
      </c>
      <c r="AX170" s="39" t="n">
        <v>1</v>
      </c>
      <c r="AY170" s="47" t="n">
        <v>1400</v>
      </c>
      <c r="AZ170" s="44"/>
      <c r="BD170" s="24"/>
      <c r="BE170" s="45"/>
      <c r="BF170" s="4"/>
      <c r="BG170" s="28" t="s">
        <v>70</v>
      </c>
      <c r="BH170" s="41" t="s">
        <v>14</v>
      </c>
      <c r="BI170" s="39" t="n">
        <v>1</v>
      </c>
      <c r="BJ170" s="47" t="n">
        <v>1400</v>
      </c>
      <c r="BK170" s="44"/>
      <c r="BO170" s="24"/>
      <c r="BP170" s="45"/>
      <c r="BQ170" s="4"/>
      <c r="BR170" s="28" t="s">
        <v>70</v>
      </c>
      <c r="BS170" s="41" t="s">
        <v>14</v>
      </c>
      <c r="BT170" s="39" t="n">
        <v>1</v>
      </c>
      <c r="BU170" s="47" t="n">
        <v>1400</v>
      </c>
      <c r="BV170" s="44"/>
      <c r="BZ170" s="24"/>
      <c r="CA170" s="45"/>
      <c r="CB170" s="4"/>
      <c r="CC170" s="28" t="s">
        <v>70</v>
      </c>
      <c r="CD170" s="41" t="s">
        <v>14</v>
      </c>
      <c r="CE170" s="39" t="n">
        <v>1</v>
      </c>
      <c r="CF170" s="47" t="n">
        <v>1400</v>
      </c>
      <c r="CG170" s="44"/>
      <c r="CK170" s="24"/>
      <c r="CL170" s="45"/>
      <c r="CM170" s="4"/>
      <c r="CN170" s="28" t="s">
        <v>70</v>
      </c>
      <c r="CO170" s="41" t="s">
        <v>14</v>
      </c>
      <c r="CP170" s="39" t="n">
        <v>1</v>
      </c>
      <c r="CQ170" s="47" t="n">
        <v>1400</v>
      </c>
      <c r="CR170" s="44"/>
      <c r="CV170" s="17" t="s">
        <v>62</v>
      </c>
      <c r="CW170" s="18" t="n">
        <f aca="false">IF(B205=0%,0%,C212/SUM(C206:C213))</f>
        <v>1</v>
      </c>
      <c r="CX170" s="17" t="str">
        <f aca="false">E211</f>
        <v>mobile</v>
      </c>
      <c r="CY170" s="19" t="n">
        <f aca="false">F211</f>
        <v>0</v>
      </c>
      <c r="CZ170" s="17" t="str">
        <f aca="false">G209</f>
        <v>sanitari</v>
      </c>
      <c r="DA170" s="19" t="n">
        <f aca="false">H209</f>
        <v>0</v>
      </c>
      <c r="DB170" s="19"/>
      <c r="DC170" s="19"/>
      <c r="DD170" s="19" t="s">
        <v>63</v>
      </c>
      <c r="DE170" s="19" t="n">
        <f aca="false">B150</f>
        <v>1</v>
      </c>
    </row>
    <row r="171" customFormat="false" ht="15" hidden="false" customHeight="false" outlineLevel="0" collapsed="false">
      <c r="A171" s="24"/>
      <c r="B171" s="42"/>
      <c r="C171" s="43"/>
      <c r="D171" s="28" t="s">
        <v>71</v>
      </c>
      <c r="E171" s="41" t="s">
        <v>60</v>
      </c>
      <c r="F171" s="39" t="n">
        <v>1</v>
      </c>
      <c r="G171" s="47" t="n">
        <v>550</v>
      </c>
      <c r="H171" s="44"/>
      <c r="L171" s="24"/>
      <c r="M171" s="42"/>
      <c r="N171" s="43"/>
      <c r="O171" s="28" t="s">
        <v>71</v>
      </c>
      <c r="P171" s="41" t="s">
        <v>60</v>
      </c>
      <c r="Q171" s="39" t="n">
        <v>1</v>
      </c>
      <c r="R171" s="47" t="n">
        <v>550</v>
      </c>
      <c r="S171" s="44"/>
      <c r="W171" s="24"/>
      <c r="X171" s="42"/>
      <c r="Y171" s="43"/>
      <c r="Z171" s="28" t="s">
        <v>71</v>
      </c>
      <c r="AA171" s="41" t="s">
        <v>60</v>
      </c>
      <c r="AB171" s="39" t="n">
        <v>1</v>
      </c>
      <c r="AC171" s="47" t="n">
        <v>550</v>
      </c>
      <c r="AD171" s="44"/>
      <c r="AH171" s="24"/>
      <c r="AI171" s="42"/>
      <c r="AJ171" s="43"/>
      <c r="AK171" s="28" t="s">
        <v>71</v>
      </c>
      <c r="AL171" s="41" t="s">
        <v>60</v>
      </c>
      <c r="AM171" s="39" t="n">
        <v>1</v>
      </c>
      <c r="AN171" s="47" t="n">
        <v>550</v>
      </c>
      <c r="AO171" s="44"/>
      <c r="AS171" s="24"/>
      <c r="AT171" s="42"/>
      <c r="AU171" s="43"/>
      <c r="AV171" s="28" t="s">
        <v>71</v>
      </c>
      <c r="AW171" s="41" t="s">
        <v>60</v>
      </c>
      <c r="AX171" s="39" t="n">
        <v>1</v>
      </c>
      <c r="AY171" s="47" t="n">
        <v>550</v>
      </c>
      <c r="AZ171" s="44"/>
      <c r="BD171" s="24"/>
      <c r="BE171" s="42"/>
      <c r="BF171" s="43"/>
      <c r="BG171" s="28" t="s">
        <v>71</v>
      </c>
      <c r="BH171" s="41" t="s">
        <v>60</v>
      </c>
      <c r="BI171" s="39" t="n">
        <v>1</v>
      </c>
      <c r="BJ171" s="47" t="n">
        <v>550</v>
      </c>
      <c r="BK171" s="44"/>
      <c r="BO171" s="24"/>
      <c r="BP171" s="42"/>
      <c r="BQ171" s="43"/>
      <c r="BR171" s="28" t="s">
        <v>71</v>
      </c>
      <c r="BS171" s="41" t="s">
        <v>60</v>
      </c>
      <c r="BT171" s="39" t="n">
        <v>1</v>
      </c>
      <c r="BU171" s="47" t="n">
        <v>550</v>
      </c>
      <c r="BV171" s="44"/>
      <c r="BZ171" s="24"/>
      <c r="CA171" s="42"/>
      <c r="CB171" s="43"/>
      <c r="CC171" s="28" t="s">
        <v>71</v>
      </c>
      <c r="CD171" s="41" t="s">
        <v>60</v>
      </c>
      <c r="CE171" s="39" t="n">
        <v>1</v>
      </c>
      <c r="CF171" s="47" t="n">
        <v>550</v>
      </c>
      <c r="CG171" s="44"/>
      <c r="CK171" s="24"/>
      <c r="CL171" s="42"/>
      <c r="CM171" s="43"/>
      <c r="CN171" s="28" t="s">
        <v>71</v>
      </c>
      <c r="CO171" s="41" t="s">
        <v>60</v>
      </c>
      <c r="CP171" s="39" t="n">
        <v>1</v>
      </c>
      <c r="CQ171" s="47" t="n">
        <v>550</v>
      </c>
      <c r="CR171" s="44"/>
      <c r="CV171" s="33" t="s">
        <v>65</v>
      </c>
      <c r="CW171" s="34" t="n">
        <f aca="false">IF(B205=0%,0%,C213/SUM(C206:C213))</f>
        <v>0</v>
      </c>
      <c r="CX171" s="33" t="str">
        <f aca="false">E212</f>
        <v>secchio</v>
      </c>
      <c r="CY171" s="35" t="n">
        <f aca="false">F212</f>
        <v>0</v>
      </c>
      <c r="CZ171" s="33" t="str">
        <f aca="false">G210</f>
        <v>tubi</v>
      </c>
      <c r="DA171" s="35" t="n">
        <f aca="false">H210</f>
        <v>0</v>
      </c>
      <c r="DB171" s="35"/>
      <c r="DC171" s="35"/>
      <c r="DD171" s="35" t="s">
        <v>56</v>
      </c>
      <c r="DE171" s="35" t="n">
        <f aca="false">H148</f>
        <v>40</v>
      </c>
      <c r="DF171" s="37" t="n">
        <f aca="false">SUM(CW165:CW171)</f>
        <v>1</v>
      </c>
    </row>
    <row r="172" customFormat="false" ht="15" hidden="false" customHeight="false" outlineLevel="0" collapsed="false">
      <c r="A172" s="24"/>
      <c r="B172" s="51" t="n">
        <v>1</v>
      </c>
      <c r="C172" s="4" t="n">
        <v>2</v>
      </c>
      <c r="D172" s="28" t="s">
        <v>72</v>
      </c>
      <c r="E172" s="41" t="s">
        <v>62</v>
      </c>
      <c r="F172" s="39" t="n">
        <v>1</v>
      </c>
      <c r="H172" s="44" t="n">
        <v>20</v>
      </c>
      <c r="L172" s="24"/>
      <c r="M172" s="42"/>
      <c r="N172" s="43"/>
      <c r="O172" s="28" t="s">
        <v>72</v>
      </c>
      <c r="P172" s="41" t="s">
        <v>62</v>
      </c>
      <c r="Q172" s="39" t="n">
        <v>1</v>
      </c>
      <c r="S172" s="44" t="n">
        <v>20</v>
      </c>
      <c r="W172" s="24"/>
      <c r="X172" s="42"/>
      <c r="Y172" s="43"/>
      <c r="Z172" s="28" t="s">
        <v>72</v>
      </c>
      <c r="AA172" s="41" t="s">
        <v>62</v>
      </c>
      <c r="AB172" s="39" t="n">
        <v>1</v>
      </c>
      <c r="AD172" s="44" t="n">
        <v>20</v>
      </c>
      <c r="AH172" s="24"/>
      <c r="AI172" s="42"/>
      <c r="AJ172" s="43"/>
      <c r="AK172" s="28" t="s">
        <v>72</v>
      </c>
      <c r="AL172" s="41" t="s">
        <v>62</v>
      </c>
      <c r="AM172" s="39" t="n">
        <v>1</v>
      </c>
      <c r="AO172" s="44" t="n">
        <v>20</v>
      </c>
      <c r="AS172" s="24"/>
      <c r="AT172" s="42"/>
      <c r="AU172" s="43"/>
      <c r="AV172" s="28" t="s">
        <v>72</v>
      </c>
      <c r="AW172" s="41" t="s">
        <v>62</v>
      </c>
      <c r="AX172" s="39" t="n">
        <v>1</v>
      </c>
      <c r="AZ172" s="44" t="n">
        <v>20</v>
      </c>
      <c r="BD172" s="24"/>
      <c r="BE172" s="42"/>
      <c r="BF172" s="43"/>
      <c r="BG172" s="28" t="s">
        <v>72</v>
      </c>
      <c r="BH172" s="41" t="s">
        <v>62</v>
      </c>
      <c r="BI172" s="39" t="n">
        <v>1</v>
      </c>
      <c r="BK172" s="44" t="n">
        <v>20</v>
      </c>
      <c r="BO172" s="24"/>
      <c r="BP172" s="51" t="n">
        <v>0.8</v>
      </c>
      <c r="BQ172" s="4" t="n">
        <v>2</v>
      </c>
      <c r="BR172" s="28" t="s">
        <v>72</v>
      </c>
      <c r="BS172" s="41" t="s">
        <v>62</v>
      </c>
      <c r="BT172" s="39" t="n">
        <v>1</v>
      </c>
      <c r="BV172" s="44" t="n">
        <v>20</v>
      </c>
      <c r="BZ172" s="24"/>
      <c r="CA172" s="42"/>
      <c r="CB172" s="43"/>
      <c r="CC172" s="28" t="s">
        <v>72</v>
      </c>
      <c r="CD172" s="41" t="s">
        <v>62</v>
      </c>
      <c r="CE172" s="39" t="n">
        <v>1</v>
      </c>
      <c r="CG172" s="44" t="n">
        <v>20</v>
      </c>
      <c r="CK172" s="24"/>
      <c r="CL172" s="42"/>
      <c r="CM172" s="43"/>
      <c r="CN172" s="28" t="s">
        <v>72</v>
      </c>
      <c r="CO172" s="41" t="s">
        <v>62</v>
      </c>
      <c r="CP172" s="39" t="n">
        <v>1</v>
      </c>
      <c r="CR172" s="44" t="n">
        <v>20</v>
      </c>
      <c r="CV172" s="10" t="str">
        <f aca="false">L147</f>
        <v>SITO 20_a</v>
      </c>
      <c r="CW172" s="10"/>
      <c r="CX172" s="10"/>
      <c r="CY172" s="10"/>
      <c r="CZ172" s="10"/>
      <c r="DA172" s="10"/>
      <c r="DB172" s="10"/>
      <c r="DC172" s="10"/>
      <c r="DD172" s="10"/>
      <c r="DE172" s="10"/>
    </row>
    <row r="173" customFormat="false" ht="14.4" hidden="false" customHeight="true" outlineLevel="0" collapsed="false">
      <c r="A173" s="24"/>
      <c r="B173" s="42"/>
      <c r="C173" s="43"/>
      <c r="D173" s="28" t="s">
        <v>73</v>
      </c>
      <c r="E173" s="41" t="s">
        <v>22</v>
      </c>
      <c r="F173" s="39" t="n">
        <v>1</v>
      </c>
      <c r="H173" s="44"/>
      <c r="L173" s="24"/>
      <c r="M173" s="42"/>
      <c r="N173" s="43"/>
      <c r="O173" s="28" t="s">
        <v>73</v>
      </c>
      <c r="P173" s="41" t="s">
        <v>22</v>
      </c>
      <c r="Q173" s="39" t="n">
        <v>1</v>
      </c>
      <c r="S173" s="44"/>
      <c r="W173" s="24"/>
      <c r="X173" s="42"/>
      <c r="Y173" s="43"/>
      <c r="Z173" s="28" t="s">
        <v>73</v>
      </c>
      <c r="AA173" s="41" t="s">
        <v>22</v>
      </c>
      <c r="AB173" s="39" t="n">
        <v>1</v>
      </c>
      <c r="AD173" s="44"/>
      <c r="AH173" s="24"/>
      <c r="AI173" s="42"/>
      <c r="AJ173" s="43"/>
      <c r="AK173" s="28" t="s">
        <v>73</v>
      </c>
      <c r="AL173" s="41" t="s">
        <v>22</v>
      </c>
      <c r="AM173" s="39" t="n">
        <v>1</v>
      </c>
      <c r="AO173" s="44"/>
      <c r="AS173" s="24"/>
      <c r="AT173" s="42"/>
      <c r="AU173" s="43"/>
      <c r="AV173" s="28" t="s">
        <v>73</v>
      </c>
      <c r="AW173" s="41" t="s">
        <v>22</v>
      </c>
      <c r="AX173" s="39" t="n">
        <v>1</v>
      </c>
      <c r="AZ173" s="44"/>
      <c r="BD173" s="24"/>
      <c r="BE173" s="42"/>
      <c r="BF173" s="43"/>
      <c r="BG173" s="28" t="s">
        <v>73</v>
      </c>
      <c r="BH173" s="41" t="s">
        <v>22</v>
      </c>
      <c r="BI173" s="39" t="n">
        <v>1</v>
      </c>
      <c r="BK173" s="44"/>
      <c r="BO173" s="24"/>
      <c r="BQ173" s="44"/>
      <c r="BR173" s="28" t="s">
        <v>73</v>
      </c>
      <c r="BS173" s="41" t="s">
        <v>22</v>
      </c>
      <c r="BT173" s="39" t="n">
        <v>1</v>
      </c>
      <c r="BV173" s="44"/>
      <c r="BZ173" s="24"/>
      <c r="CA173" s="42"/>
      <c r="CB173" s="43"/>
      <c r="CC173" s="28" t="s">
        <v>73</v>
      </c>
      <c r="CD173" s="41" t="s">
        <v>22</v>
      </c>
      <c r="CE173" s="39" t="n">
        <v>1</v>
      </c>
      <c r="CG173" s="44"/>
      <c r="CK173" s="24"/>
      <c r="CL173" s="42"/>
      <c r="CM173" s="43"/>
      <c r="CN173" s="28" t="s">
        <v>73</v>
      </c>
      <c r="CO173" s="41" t="s">
        <v>22</v>
      </c>
      <c r="CP173" s="39" t="n">
        <v>1</v>
      </c>
      <c r="CR173" s="44"/>
      <c r="CV173" s="11" t="s">
        <v>31</v>
      </c>
      <c r="CW173" s="11"/>
      <c r="CX173" s="11" t="s">
        <v>32</v>
      </c>
      <c r="CY173" s="11"/>
      <c r="CZ173" s="11"/>
      <c r="DA173" s="11"/>
      <c r="DB173" s="11"/>
      <c r="DC173" s="11"/>
      <c r="DD173" s="11" t="s">
        <v>33</v>
      </c>
      <c r="DE173" s="11"/>
    </row>
    <row r="174" customFormat="false" ht="14.4" hidden="false" customHeight="true" outlineLevel="0" collapsed="false">
      <c r="A174" s="24"/>
      <c r="B174" s="25"/>
      <c r="C174" s="73"/>
      <c r="D174" s="27" t="s">
        <v>74</v>
      </c>
      <c r="E174" s="41" t="s">
        <v>62</v>
      </c>
      <c r="F174" s="39" t="n">
        <v>0.8</v>
      </c>
      <c r="H174" s="32" t="n">
        <v>50</v>
      </c>
      <c r="L174" s="24"/>
      <c r="M174" s="66"/>
      <c r="N174" s="67"/>
      <c r="O174" s="27" t="s">
        <v>74</v>
      </c>
      <c r="P174" s="41" t="s">
        <v>62</v>
      </c>
      <c r="Q174" s="39" t="n">
        <v>0.8</v>
      </c>
      <c r="S174" s="32" t="n">
        <v>50</v>
      </c>
      <c r="W174" s="24"/>
      <c r="X174" s="66"/>
      <c r="Y174" s="67"/>
      <c r="Z174" s="27" t="s">
        <v>74</v>
      </c>
      <c r="AA174" s="41" t="s">
        <v>62</v>
      </c>
      <c r="AB174" s="39" t="n">
        <v>0.8</v>
      </c>
      <c r="AD174" s="32" t="n">
        <v>50</v>
      </c>
      <c r="AH174" s="24"/>
      <c r="AI174" s="66"/>
      <c r="AJ174" s="67"/>
      <c r="AK174" s="27" t="s">
        <v>74</v>
      </c>
      <c r="AL174" s="41" t="s">
        <v>62</v>
      </c>
      <c r="AM174" s="39" t="n">
        <v>0.8</v>
      </c>
      <c r="AO174" s="32" t="n">
        <v>50</v>
      </c>
      <c r="AS174" s="24"/>
      <c r="AT174" s="66"/>
      <c r="AU174" s="67"/>
      <c r="AV174" s="27" t="s">
        <v>74</v>
      </c>
      <c r="AW174" s="41" t="s">
        <v>62</v>
      </c>
      <c r="AX174" s="39" t="n">
        <v>0.8</v>
      </c>
      <c r="AZ174" s="32" t="n">
        <v>50</v>
      </c>
      <c r="BD174" s="24"/>
      <c r="BE174" s="66"/>
      <c r="BF174" s="67"/>
      <c r="BG174" s="27" t="s">
        <v>74</v>
      </c>
      <c r="BH174" s="41" t="s">
        <v>62</v>
      </c>
      <c r="BI174" s="39" t="n">
        <v>0.8</v>
      </c>
      <c r="BK174" s="32" t="n">
        <v>50</v>
      </c>
      <c r="BO174" s="24"/>
      <c r="BQ174" s="44"/>
      <c r="BR174" s="27" t="s">
        <v>74</v>
      </c>
      <c r="BS174" s="41" t="s">
        <v>62</v>
      </c>
      <c r="BT174" s="39" t="n">
        <v>0.8</v>
      </c>
      <c r="BV174" s="32" t="n">
        <v>50</v>
      </c>
      <c r="BZ174" s="24"/>
      <c r="CA174" s="66"/>
      <c r="CB174" s="67"/>
      <c r="CC174" s="27" t="s">
        <v>74</v>
      </c>
      <c r="CD174" s="41" t="s">
        <v>62</v>
      </c>
      <c r="CE174" s="39" t="n">
        <v>0.8</v>
      </c>
      <c r="CG174" s="32" t="n">
        <v>50</v>
      </c>
      <c r="CK174" s="24"/>
      <c r="CL174" s="66"/>
      <c r="CM174" s="67"/>
      <c r="CN174" s="27" t="s">
        <v>74</v>
      </c>
      <c r="CO174" s="41" t="s">
        <v>62</v>
      </c>
      <c r="CP174" s="39" t="n">
        <v>0.8</v>
      </c>
      <c r="CR174" s="32" t="n">
        <v>50</v>
      </c>
      <c r="CV174" s="12" t="s">
        <v>14</v>
      </c>
      <c r="CW174" s="13" t="n">
        <f aca="false">IF(M205=0%,0%,N206/SUM(N206:N213))</f>
        <v>0</v>
      </c>
      <c r="CX174" s="12" t="str">
        <f aca="false">P206</f>
        <v>lavatrice</v>
      </c>
      <c r="CY174" s="14" t="n">
        <f aca="false">Q206</f>
        <v>0</v>
      </c>
      <c r="CZ174" s="12" t="str">
        <f aca="false">P213</f>
        <v>sedie</v>
      </c>
      <c r="DA174" s="14" t="n">
        <f aca="false">Q213</f>
        <v>0</v>
      </c>
      <c r="DB174" s="12" t="str">
        <f aca="false">R211</f>
        <v>guaina</v>
      </c>
      <c r="DC174" s="14" t="n">
        <f aca="false">S211</f>
        <v>0</v>
      </c>
      <c r="DD174" s="14" t="s">
        <v>41</v>
      </c>
      <c r="DE174" s="38" t="n">
        <f aca="false">N149</f>
        <v>0</v>
      </c>
    </row>
    <row r="175" customFormat="false" ht="14.4" hidden="false" customHeight="false" outlineLevel="0" collapsed="false">
      <c r="A175" s="24"/>
      <c r="B175" s="25"/>
      <c r="C175" s="73"/>
      <c r="D175" s="27"/>
      <c r="E175" s="41" t="s">
        <v>60</v>
      </c>
      <c r="F175" s="39" t="n">
        <v>0.2</v>
      </c>
      <c r="H175" s="32"/>
      <c r="L175" s="24"/>
      <c r="M175" s="66"/>
      <c r="N175" s="67"/>
      <c r="O175" s="27"/>
      <c r="P175" s="41" t="s">
        <v>60</v>
      </c>
      <c r="Q175" s="39" t="n">
        <v>0.2</v>
      </c>
      <c r="S175" s="32"/>
      <c r="W175" s="24"/>
      <c r="X175" s="66"/>
      <c r="Y175" s="67"/>
      <c r="Z175" s="27"/>
      <c r="AA175" s="41" t="s">
        <v>60</v>
      </c>
      <c r="AB175" s="39" t="n">
        <v>0.2</v>
      </c>
      <c r="AD175" s="32"/>
      <c r="AH175" s="24"/>
      <c r="AI175" s="66"/>
      <c r="AJ175" s="67"/>
      <c r="AK175" s="27"/>
      <c r="AL175" s="41" t="s">
        <v>60</v>
      </c>
      <c r="AM175" s="39" t="n">
        <v>0.2</v>
      </c>
      <c r="AO175" s="32"/>
      <c r="AS175" s="24"/>
      <c r="AT175" s="66"/>
      <c r="AU175" s="67"/>
      <c r="AV175" s="27"/>
      <c r="AW175" s="41" t="s">
        <v>60</v>
      </c>
      <c r="AX175" s="39" t="n">
        <v>0.2</v>
      </c>
      <c r="AZ175" s="32"/>
      <c r="BD175" s="24"/>
      <c r="BE175" s="66"/>
      <c r="BF175" s="67"/>
      <c r="BG175" s="27"/>
      <c r="BH175" s="41" t="s">
        <v>60</v>
      </c>
      <c r="BI175" s="39" t="n">
        <v>0.2</v>
      </c>
      <c r="BK175" s="32"/>
      <c r="BO175" s="24"/>
      <c r="BQ175" s="44"/>
      <c r="BR175" s="27"/>
      <c r="BS175" s="41" t="s">
        <v>60</v>
      </c>
      <c r="BT175" s="39" t="n">
        <v>0.2</v>
      </c>
      <c r="BV175" s="32"/>
      <c r="BZ175" s="24"/>
      <c r="CA175" s="66"/>
      <c r="CB175" s="67"/>
      <c r="CC175" s="27"/>
      <c r="CD175" s="41" t="s">
        <v>60</v>
      </c>
      <c r="CE175" s="39" t="n">
        <v>0.2</v>
      </c>
      <c r="CG175" s="32"/>
      <c r="CK175" s="24"/>
      <c r="CL175" s="66"/>
      <c r="CM175" s="67"/>
      <c r="CN175" s="27"/>
      <c r="CO175" s="41" t="s">
        <v>60</v>
      </c>
      <c r="CP175" s="39" t="n">
        <v>0.2</v>
      </c>
      <c r="CR175" s="32"/>
      <c r="CV175" s="17" t="s">
        <v>49</v>
      </c>
      <c r="CW175" s="18" t="n">
        <f aca="false">IF(M205=0%,0%,N207/SUM(N206:N213))</f>
        <v>0</v>
      </c>
      <c r="CX175" s="17" t="str">
        <f aca="false">P207</f>
        <v>frigorifero</v>
      </c>
      <c r="CY175" s="19" t="n">
        <f aca="false">Q207</f>
        <v>0</v>
      </c>
      <c r="CZ175" s="17" t="str">
        <f aca="false">P214</f>
        <v>materasso</v>
      </c>
      <c r="DA175" s="19" t="n">
        <f aca="false">Q214</f>
        <v>0</v>
      </c>
      <c r="DB175" s="17" t="str">
        <f aca="false">R212</f>
        <v>lamiere</v>
      </c>
      <c r="DC175" s="19" t="n">
        <f aca="false">S212</f>
        <v>0</v>
      </c>
      <c r="DD175" s="19" t="str">
        <f aca="false">O148</f>
        <v>altezza cumulo</v>
      </c>
      <c r="DE175" s="19" t="n">
        <f aca="false">P148</f>
        <v>30</v>
      </c>
    </row>
    <row r="176" customFormat="false" ht="14.4" hidden="false" customHeight="false" outlineLevel="0" collapsed="false">
      <c r="A176" s="21" t="s">
        <v>75</v>
      </c>
      <c r="B176" s="51"/>
      <c r="C176" s="4"/>
      <c r="D176" s="41" t="s">
        <v>76</v>
      </c>
      <c r="E176" s="20" t="s">
        <v>61</v>
      </c>
      <c r="F176" s="39" t="n">
        <v>1</v>
      </c>
      <c r="G176" s="47" t="n">
        <v>1000</v>
      </c>
      <c r="H176" s="44"/>
      <c r="L176" s="21" t="s">
        <v>75</v>
      </c>
      <c r="M176" s="51"/>
      <c r="N176" s="4"/>
      <c r="O176" s="41" t="s">
        <v>76</v>
      </c>
      <c r="P176" s="20" t="s">
        <v>61</v>
      </c>
      <c r="Q176" s="39" t="n">
        <v>1</v>
      </c>
      <c r="R176" s="47" t="n">
        <v>1000</v>
      </c>
      <c r="S176" s="44"/>
      <c r="W176" s="21" t="s">
        <v>75</v>
      </c>
      <c r="X176" s="51"/>
      <c r="Y176" s="4"/>
      <c r="Z176" s="41" t="s">
        <v>76</v>
      </c>
      <c r="AA176" s="20" t="s">
        <v>61</v>
      </c>
      <c r="AB176" s="39" t="n">
        <v>1</v>
      </c>
      <c r="AC176" s="47" t="n">
        <v>1000</v>
      </c>
      <c r="AD176" s="44"/>
      <c r="AH176" s="21" t="s">
        <v>75</v>
      </c>
      <c r="AI176" s="51"/>
      <c r="AJ176" s="4"/>
      <c r="AK176" s="41" t="s">
        <v>76</v>
      </c>
      <c r="AL176" s="20" t="s">
        <v>61</v>
      </c>
      <c r="AM176" s="39" t="n">
        <v>1</v>
      </c>
      <c r="AN176" s="47" t="n">
        <v>1000</v>
      </c>
      <c r="AO176" s="44"/>
      <c r="AS176" s="21" t="s">
        <v>75</v>
      </c>
      <c r="AT176" s="51"/>
      <c r="AU176" s="4"/>
      <c r="AV176" s="41" t="s">
        <v>76</v>
      </c>
      <c r="AW176" s="20" t="s">
        <v>61</v>
      </c>
      <c r="AX176" s="39" t="n">
        <v>1</v>
      </c>
      <c r="AY176" s="47" t="n">
        <v>1000</v>
      </c>
      <c r="AZ176" s="44"/>
      <c r="BD176" s="21" t="s">
        <v>75</v>
      </c>
      <c r="BE176" s="51"/>
      <c r="BF176" s="4"/>
      <c r="BG176" s="41" t="s">
        <v>76</v>
      </c>
      <c r="BH176" s="20" t="s">
        <v>61</v>
      </c>
      <c r="BI176" s="39" t="n">
        <v>1</v>
      </c>
      <c r="BJ176" s="47" t="n">
        <v>1000</v>
      </c>
      <c r="BK176" s="44"/>
      <c r="BO176" s="21" t="s">
        <v>75</v>
      </c>
      <c r="BQ176" s="44"/>
      <c r="BR176" s="41" t="s">
        <v>76</v>
      </c>
      <c r="BS176" s="20" t="s">
        <v>61</v>
      </c>
      <c r="BT176" s="39" t="n">
        <v>1</v>
      </c>
      <c r="BU176" s="47" t="n">
        <v>1000</v>
      </c>
      <c r="BV176" s="44"/>
      <c r="BZ176" s="21" t="s">
        <v>75</v>
      </c>
      <c r="CA176" s="51"/>
      <c r="CB176" s="4"/>
      <c r="CC176" s="41" t="s">
        <v>76</v>
      </c>
      <c r="CD176" s="20" t="s">
        <v>61</v>
      </c>
      <c r="CE176" s="39" t="n">
        <v>1</v>
      </c>
      <c r="CF176" s="47" t="n">
        <v>1000</v>
      </c>
      <c r="CG176" s="44"/>
      <c r="CK176" s="21" t="s">
        <v>75</v>
      </c>
      <c r="CL176" s="51"/>
      <c r="CM176" s="4"/>
      <c r="CN176" s="41" t="s">
        <v>76</v>
      </c>
      <c r="CO176" s="20" t="s">
        <v>61</v>
      </c>
      <c r="CP176" s="39" t="n">
        <v>1</v>
      </c>
      <c r="CQ176" s="47" t="n">
        <v>1000</v>
      </c>
      <c r="CR176" s="44"/>
      <c r="CV176" s="17" t="s">
        <v>57</v>
      </c>
      <c r="CW176" s="18" t="n">
        <f aca="false">IF(M205=0%,0%,(N208+N209)/SUM(N206:N213))</f>
        <v>0</v>
      </c>
      <c r="CX176" s="17" t="str">
        <f aca="false">P208</f>
        <v>forno</v>
      </c>
      <c r="CY176" s="19" t="n">
        <f aca="false">Q208</f>
        <v>0</v>
      </c>
      <c r="CZ176" s="17" t="str">
        <f aca="false">R206</f>
        <v>brandina</v>
      </c>
      <c r="DA176" s="19" t="n">
        <f aca="false">S206</f>
        <v>0</v>
      </c>
      <c r="DB176" s="17" t="str">
        <f aca="false">R213</f>
        <v>buste</v>
      </c>
      <c r="DC176" s="19" t="n">
        <f aca="false">S213</f>
        <v>0</v>
      </c>
      <c r="DD176" s="19" t="str">
        <f aca="false">O149</f>
        <v>combustione</v>
      </c>
      <c r="DE176" s="19" t="str">
        <f aca="false">P149</f>
        <v>no</v>
      </c>
    </row>
    <row r="177" customFormat="false" ht="28.8" hidden="false" customHeight="true" outlineLevel="0" collapsed="false">
      <c r="A177" s="24" t="s">
        <v>77</v>
      </c>
      <c r="B177" s="45"/>
      <c r="C177" s="4"/>
      <c r="D177" s="41" t="s">
        <v>14</v>
      </c>
      <c r="E177" s="28"/>
      <c r="F177" s="39" t="n">
        <v>1</v>
      </c>
      <c r="G177" s="47" t="n">
        <v>900</v>
      </c>
      <c r="H177" s="44"/>
      <c r="L177" s="24" t="s">
        <v>77</v>
      </c>
      <c r="M177" s="45"/>
      <c r="N177" s="4"/>
      <c r="O177" s="41" t="s">
        <v>14</v>
      </c>
      <c r="P177" s="28"/>
      <c r="Q177" s="39" t="n">
        <v>1</v>
      </c>
      <c r="R177" s="47" t="n">
        <v>900</v>
      </c>
      <c r="S177" s="44"/>
      <c r="W177" s="24" t="s">
        <v>77</v>
      </c>
      <c r="X177" s="45"/>
      <c r="Y177" s="4"/>
      <c r="Z177" s="41" t="s">
        <v>14</v>
      </c>
      <c r="AA177" s="28"/>
      <c r="AB177" s="39" t="n">
        <v>1</v>
      </c>
      <c r="AC177" s="47" t="n">
        <v>900</v>
      </c>
      <c r="AD177" s="44"/>
      <c r="AH177" s="24" t="s">
        <v>77</v>
      </c>
      <c r="AI177" s="45"/>
      <c r="AJ177" s="4"/>
      <c r="AK177" s="41" t="s">
        <v>14</v>
      </c>
      <c r="AL177" s="28"/>
      <c r="AM177" s="39" t="n">
        <v>1</v>
      </c>
      <c r="AN177" s="47" t="n">
        <v>900</v>
      </c>
      <c r="AO177" s="44"/>
      <c r="AS177" s="24" t="s">
        <v>77</v>
      </c>
      <c r="AT177" s="45"/>
      <c r="AU177" s="4"/>
      <c r="AV177" s="41" t="s">
        <v>14</v>
      </c>
      <c r="AW177" s="28"/>
      <c r="AX177" s="39" t="n">
        <v>1</v>
      </c>
      <c r="AY177" s="47" t="n">
        <v>900</v>
      </c>
      <c r="AZ177" s="44"/>
      <c r="BD177" s="24" t="s">
        <v>77</v>
      </c>
      <c r="BE177" s="45"/>
      <c r="BF177" s="4"/>
      <c r="BG177" s="41" t="s">
        <v>14</v>
      </c>
      <c r="BH177" s="28"/>
      <c r="BI177" s="39" t="n">
        <v>1</v>
      </c>
      <c r="BJ177" s="47" t="n">
        <v>900</v>
      </c>
      <c r="BK177" s="44"/>
      <c r="BO177" s="24" t="s">
        <v>77</v>
      </c>
      <c r="BP177" s="51" t="n">
        <v>0.05</v>
      </c>
      <c r="BQ177" s="4"/>
      <c r="BR177" s="41" t="s">
        <v>14</v>
      </c>
      <c r="BS177" s="28"/>
      <c r="BT177" s="39" t="n">
        <v>1</v>
      </c>
      <c r="BU177" s="47" t="n">
        <v>900</v>
      </c>
      <c r="BV177" s="44"/>
      <c r="BZ177" s="24" t="s">
        <v>77</v>
      </c>
      <c r="CA177" s="45"/>
      <c r="CB177" s="4"/>
      <c r="CC177" s="41" t="s">
        <v>14</v>
      </c>
      <c r="CD177" s="28"/>
      <c r="CE177" s="39" t="n">
        <v>1</v>
      </c>
      <c r="CF177" s="47" t="n">
        <v>900</v>
      </c>
      <c r="CG177" s="44"/>
      <c r="CK177" s="24" t="s">
        <v>77</v>
      </c>
      <c r="CL177" s="45"/>
      <c r="CM177" s="4"/>
      <c r="CN177" s="41" t="s">
        <v>14</v>
      </c>
      <c r="CO177" s="28"/>
      <c r="CP177" s="39" t="n">
        <v>1</v>
      </c>
      <c r="CQ177" s="47" t="n">
        <v>900</v>
      </c>
      <c r="CR177" s="44"/>
      <c r="CV177" s="17" t="s">
        <v>60</v>
      </c>
      <c r="CW177" s="37" t="n">
        <f aca="false">IF(M205=0%,0%,N210/SUM(N206:N213))</f>
        <v>0</v>
      </c>
      <c r="CX177" s="17" t="str">
        <f aca="false">P209</f>
        <v>televisore</v>
      </c>
      <c r="CY177" s="19" t="n">
        <f aca="false">Q209</f>
        <v>0</v>
      </c>
      <c r="CZ177" s="17" t="str">
        <f aca="false">R207</f>
        <v>Scatoloni</v>
      </c>
      <c r="DA177" s="19" t="n">
        <f aca="false">S207</f>
        <v>0</v>
      </c>
      <c r="DB177" s="19"/>
      <c r="DC177" s="19"/>
      <c r="DD177" s="19" t="str">
        <f aca="false">O150</f>
        <v>bonifica</v>
      </c>
      <c r="DE177" s="19" t="str">
        <f aca="false">P150</f>
        <v>no</v>
      </c>
    </row>
    <row r="178" customFormat="false" ht="14.4" hidden="false" customHeight="false" outlineLevel="0" collapsed="false">
      <c r="A178" s="24"/>
      <c r="B178" s="42"/>
      <c r="C178" s="43"/>
      <c r="D178" s="41" t="s">
        <v>49</v>
      </c>
      <c r="E178" s="28"/>
      <c r="F178" s="39" t="n">
        <v>1</v>
      </c>
      <c r="G178" s="47" t="n">
        <v>2600</v>
      </c>
      <c r="H178" s="44"/>
      <c r="L178" s="24"/>
      <c r="M178" s="42"/>
      <c r="N178" s="43"/>
      <c r="O178" s="41" t="s">
        <v>49</v>
      </c>
      <c r="P178" s="28"/>
      <c r="Q178" s="39" t="n">
        <v>1</v>
      </c>
      <c r="R178" s="47" t="n">
        <v>2600</v>
      </c>
      <c r="S178" s="44"/>
      <c r="W178" s="24"/>
      <c r="X178" s="42"/>
      <c r="Y178" s="43"/>
      <c r="Z178" s="41" t="s">
        <v>49</v>
      </c>
      <c r="AA178" s="28"/>
      <c r="AB178" s="39" t="n">
        <v>1</v>
      </c>
      <c r="AC178" s="47" t="n">
        <v>2600</v>
      </c>
      <c r="AD178" s="44"/>
      <c r="AH178" s="24"/>
      <c r="AI178" s="42"/>
      <c r="AJ178" s="43"/>
      <c r="AK178" s="41" t="s">
        <v>49</v>
      </c>
      <c r="AL178" s="28"/>
      <c r="AM178" s="39" t="n">
        <v>1</v>
      </c>
      <c r="AN178" s="47" t="n">
        <v>2600</v>
      </c>
      <c r="AO178" s="44"/>
      <c r="AS178" s="24"/>
      <c r="AT178" s="42"/>
      <c r="AU178" s="43"/>
      <c r="AV178" s="41" t="s">
        <v>49</v>
      </c>
      <c r="AW178" s="28"/>
      <c r="AX178" s="39" t="n">
        <v>1</v>
      </c>
      <c r="AY178" s="47" t="n">
        <v>2600</v>
      </c>
      <c r="AZ178" s="44"/>
      <c r="BD178" s="24"/>
      <c r="BE178" s="42"/>
      <c r="BF178" s="43"/>
      <c r="BG178" s="41" t="s">
        <v>49</v>
      </c>
      <c r="BH178" s="28"/>
      <c r="BI178" s="39" t="n">
        <v>1</v>
      </c>
      <c r="BJ178" s="47" t="n">
        <v>2600</v>
      </c>
      <c r="BK178" s="44"/>
      <c r="BO178" s="24"/>
      <c r="BQ178" s="44"/>
      <c r="BR178" s="41" t="s">
        <v>49</v>
      </c>
      <c r="BS178" s="28"/>
      <c r="BT178" s="39" t="n">
        <v>1</v>
      </c>
      <c r="BU178" s="47" t="n">
        <v>2600</v>
      </c>
      <c r="BV178" s="44"/>
      <c r="BZ178" s="24"/>
      <c r="CA178" s="42"/>
      <c r="CB178" s="43"/>
      <c r="CC178" s="41" t="s">
        <v>49</v>
      </c>
      <c r="CD178" s="28"/>
      <c r="CE178" s="39" t="n">
        <v>1</v>
      </c>
      <c r="CF178" s="47" t="n">
        <v>2600</v>
      </c>
      <c r="CG178" s="44"/>
      <c r="CK178" s="24"/>
      <c r="CL178" s="42"/>
      <c r="CM178" s="43"/>
      <c r="CN178" s="41" t="s">
        <v>49</v>
      </c>
      <c r="CO178" s="28"/>
      <c r="CP178" s="39" t="n">
        <v>1</v>
      </c>
      <c r="CQ178" s="47" t="n">
        <v>2600</v>
      </c>
      <c r="CR178" s="44"/>
      <c r="CV178" s="17" t="s">
        <v>61</v>
      </c>
      <c r="CW178" s="18" t="n">
        <f aca="false">IF(M205=0%,0%,N211/SUM(N206:N213))</f>
        <v>0</v>
      </c>
      <c r="CX178" s="17" t="str">
        <f aca="false">P210</f>
        <v>scaldabagno</v>
      </c>
      <c r="CY178" s="19" t="n">
        <f aca="false">Q210</f>
        <v>0</v>
      </c>
      <c r="CZ178" s="17" t="str">
        <f aca="false">R208</f>
        <v>divano</v>
      </c>
      <c r="DA178" s="19" t="n">
        <f aca="false">S208</f>
        <v>0</v>
      </c>
      <c r="DB178" s="19"/>
      <c r="DC178" s="19"/>
      <c r="DD178" s="19" t="str">
        <f aca="false">Q150</f>
        <v>substrato</v>
      </c>
      <c r="DE178" s="19" t="str">
        <f aca="false">R150</f>
        <v>stradale</v>
      </c>
    </row>
    <row r="179" customFormat="false" ht="14.4" hidden="false" customHeight="false" outlineLevel="0" collapsed="false">
      <c r="A179" s="24"/>
      <c r="B179" s="25"/>
      <c r="C179" s="43"/>
      <c r="D179" s="41" t="s">
        <v>13</v>
      </c>
      <c r="E179" s="28"/>
      <c r="F179" s="39" t="n">
        <v>0.2</v>
      </c>
      <c r="G179" s="47" t="n">
        <v>2700</v>
      </c>
      <c r="H179" s="44"/>
      <c r="L179" s="24"/>
      <c r="M179" s="25"/>
      <c r="N179" s="43"/>
      <c r="O179" s="41" t="s">
        <v>13</v>
      </c>
      <c r="P179" s="28"/>
      <c r="Q179" s="39" t="n">
        <v>0.2</v>
      </c>
      <c r="R179" s="47" t="n">
        <v>2700</v>
      </c>
      <c r="S179" s="44"/>
      <c r="W179" s="24"/>
      <c r="X179" s="25"/>
      <c r="Y179" s="43"/>
      <c r="Z179" s="41" t="s">
        <v>13</v>
      </c>
      <c r="AA179" s="28"/>
      <c r="AB179" s="39" t="n">
        <v>0.2</v>
      </c>
      <c r="AC179" s="47" t="n">
        <v>2700</v>
      </c>
      <c r="AD179" s="44"/>
      <c r="AH179" s="24"/>
      <c r="AI179" s="25"/>
      <c r="AJ179" s="43"/>
      <c r="AK179" s="41" t="s">
        <v>13</v>
      </c>
      <c r="AL179" s="28"/>
      <c r="AM179" s="39" t="n">
        <v>0.2</v>
      </c>
      <c r="AN179" s="47" t="n">
        <v>2700</v>
      </c>
      <c r="AO179" s="44"/>
      <c r="AS179" s="24"/>
      <c r="AT179" s="25"/>
      <c r="AU179" s="43"/>
      <c r="AV179" s="41" t="s">
        <v>13</v>
      </c>
      <c r="AW179" s="28"/>
      <c r="AX179" s="39" t="n">
        <v>0.2</v>
      </c>
      <c r="AY179" s="47" t="n">
        <v>2700</v>
      </c>
      <c r="AZ179" s="44"/>
      <c r="BD179" s="24"/>
      <c r="BE179" s="25"/>
      <c r="BF179" s="43"/>
      <c r="BG179" s="41" t="s">
        <v>13</v>
      </c>
      <c r="BH179" s="28"/>
      <c r="BI179" s="39" t="n">
        <v>0.2</v>
      </c>
      <c r="BJ179" s="47" t="n">
        <v>2700</v>
      </c>
      <c r="BK179" s="44"/>
      <c r="BO179" s="24"/>
      <c r="BQ179" s="44"/>
      <c r="BR179" s="41" t="s">
        <v>13</v>
      </c>
      <c r="BS179" s="28"/>
      <c r="BT179" s="39" t="n">
        <v>0.2</v>
      </c>
      <c r="BU179" s="47" t="n">
        <v>2700</v>
      </c>
      <c r="BV179" s="44"/>
      <c r="BZ179" s="24"/>
      <c r="CA179" s="74" t="n">
        <v>0.05</v>
      </c>
      <c r="CB179" s="44"/>
      <c r="CC179" s="41" t="s">
        <v>13</v>
      </c>
      <c r="CD179" s="28"/>
      <c r="CE179" s="39" t="n">
        <v>0.2</v>
      </c>
      <c r="CF179" s="47" t="n">
        <v>2700</v>
      </c>
      <c r="CG179" s="44"/>
      <c r="CK179" s="24"/>
      <c r="CL179" s="25"/>
      <c r="CM179" s="43"/>
      <c r="CN179" s="41" t="s">
        <v>13</v>
      </c>
      <c r="CO179" s="28"/>
      <c r="CP179" s="39" t="n">
        <v>0.2</v>
      </c>
      <c r="CQ179" s="47" t="n">
        <v>2700</v>
      </c>
      <c r="CR179" s="44"/>
      <c r="CV179" s="17" t="s">
        <v>62</v>
      </c>
      <c r="CW179" s="18" t="n">
        <f aca="false">IF(M205=0%,0%,N212/SUM(N206:N213))</f>
        <v>0</v>
      </c>
      <c r="CX179" s="17" t="str">
        <f aca="false">P211</f>
        <v>mobile</v>
      </c>
      <c r="CY179" s="19" t="n">
        <f aca="false">Q211</f>
        <v>0</v>
      </c>
      <c r="CZ179" s="17" t="str">
        <f aca="false">R209</f>
        <v>sanitari</v>
      </c>
      <c r="DA179" s="19" t="n">
        <f aca="false">S209</f>
        <v>0</v>
      </c>
      <c r="DB179" s="19"/>
      <c r="DC179" s="19"/>
      <c r="DD179" s="19" t="s">
        <v>63</v>
      </c>
      <c r="DE179" s="19" t="n">
        <f aca="false">M150</f>
        <v>0</v>
      </c>
    </row>
    <row r="180" customFormat="false" ht="15" hidden="false" customHeight="false" outlineLevel="0" collapsed="false">
      <c r="A180" s="24"/>
      <c r="B180" s="25"/>
      <c r="C180" s="43"/>
      <c r="D180" s="41" t="s">
        <v>12</v>
      </c>
      <c r="E180" s="28"/>
      <c r="F180" s="39" t="n">
        <v>0.8</v>
      </c>
      <c r="G180" s="47" t="n">
        <v>7500</v>
      </c>
      <c r="H180" s="44"/>
      <c r="L180" s="24"/>
      <c r="M180" s="25"/>
      <c r="N180" s="43"/>
      <c r="O180" s="41" t="s">
        <v>12</v>
      </c>
      <c r="P180" s="28"/>
      <c r="Q180" s="39" t="n">
        <v>0.8</v>
      </c>
      <c r="R180" s="47" t="n">
        <v>7500</v>
      </c>
      <c r="S180" s="44"/>
      <c r="W180" s="24"/>
      <c r="X180" s="25"/>
      <c r="Y180" s="43"/>
      <c r="Z180" s="41" t="s">
        <v>12</v>
      </c>
      <c r="AA180" s="28"/>
      <c r="AB180" s="39" t="n">
        <v>0.8</v>
      </c>
      <c r="AC180" s="47" t="n">
        <v>7500</v>
      </c>
      <c r="AD180" s="44"/>
      <c r="AH180" s="24"/>
      <c r="AI180" s="25"/>
      <c r="AJ180" s="43"/>
      <c r="AK180" s="41" t="s">
        <v>12</v>
      </c>
      <c r="AL180" s="28"/>
      <c r="AM180" s="39" t="n">
        <v>0.8</v>
      </c>
      <c r="AN180" s="47" t="n">
        <v>7500</v>
      </c>
      <c r="AO180" s="44"/>
      <c r="AS180" s="24"/>
      <c r="AT180" s="25"/>
      <c r="AU180" s="43"/>
      <c r="AV180" s="41" t="s">
        <v>12</v>
      </c>
      <c r="AW180" s="28"/>
      <c r="AX180" s="39" t="n">
        <v>0.8</v>
      </c>
      <c r="AY180" s="47" t="n">
        <v>7500</v>
      </c>
      <c r="AZ180" s="44"/>
      <c r="BD180" s="24"/>
      <c r="BE180" s="25"/>
      <c r="BF180" s="43"/>
      <c r="BG180" s="41" t="s">
        <v>12</v>
      </c>
      <c r="BH180" s="28"/>
      <c r="BI180" s="39" t="n">
        <v>0.8</v>
      </c>
      <c r="BJ180" s="47" t="n">
        <v>7500</v>
      </c>
      <c r="BK180" s="44"/>
      <c r="BO180" s="24"/>
      <c r="BQ180" s="44"/>
      <c r="BR180" s="41" t="s">
        <v>12</v>
      </c>
      <c r="BS180" s="28"/>
      <c r="BT180" s="39" t="n">
        <v>0.8</v>
      </c>
      <c r="BU180" s="47" t="n">
        <v>7500</v>
      </c>
      <c r="BV180" s="44"/>
      <c r="BZ180" s="24"/>
      <c r="CA180" s="74"/>
      <c r="CB180" s="44"/>
      <c r="CC180" s="41" t="s">
        <v>12</v>
      </c>
      <c r="CD180" s="28"/>
      <c r="CE180" s="39" t="n">
        <v>0.8</v>
      </c>
      <c r="CF180" s="47" t="n">
        <v>7500</v>
      </c>
      <c r="CG180" s="44"/>
      <c r="CK180" s="24"/>
      <c r="CL180" s="25"/>
      <c r="CM180" s="43"/>
      <c r="CN180" s="41" t="s">
        <v>12</v>
      </c>
      <c r="CO180" s="28"/>
      <c r="CP180" s="39" t="n">
        <v>0.8</v>
      </c>
      <c r="CQ180" s="47" t="n">
        <v>7500</v>
      </c>
      <c r="CR180" s="44"/>
      <c r="CV180" s="17" t="s">
        <v>65</v>
      </c>
      <c r="CW180" s="18" t="n">
        <f aca="false">IF(M205=0%,0%,N213/SUM(N206:N213))</f>
        <v>1</v>
      </c>
      <c r="CX180" s="17" t="str">
        <f aca="false">P212</f>
        <v>secchio</v>
      </c>
      <c r="CY180" s="19" t="n">
        <f aca="false">Q212</f>
        <v>0</v>
      </c>
      <c r="CZ180" s="17" t="str">
        <f aca="false">R210</f>
        <v>tubi</v>
      </c>
      <c r="DA180" s="19" t="n">
        <f aca="false">S210</f>
        <v>0</v>
      </c>
      <c r="DB180" s="19"/>
      <c r="DC180" s="19"/>
      <c r="DD180" s="35" t="s">
        <v>56</v>
      </c>
      <c r="DE180" s="35" t="n">
        <f aca="false">S148</f>
        <v>0</v>
      </c>
      <c r="DF180" s="37" t="n">
        <f aca="false">SUM(CW174:CW180)</f>
        <v>1</v>
      </c>
    </row>
    <row r="181" customFormat="false" ht="15" hidden="false" customHeight="false" outlineLevel="0" collapsed="false">
      <c r="A181" s="24"/>
      <c r="B181" s="42"/>
      <c r="C181" s="43"/>
      <c r="D181" s="41" t="s">
        <v>61</v>
      </c>
      <c r="E181" s="28"/>
      <c r="F181" s="39" t="n">
        <v>1</v>
      </c>
      <c r="G181" s="47" t="n">
        <v>1000</v>
      </c>
      <c r="H181" s="44"/>
      <c r="L181" s="24"/>
      <c r="M181" s="42"/>
      <c r="N181" s="43"/>
      <c r="O181" s="41" t="s">
        <v>61</v>
      </c>
      <c r="P181" s="28"/>
      <c r="Q181" s="39" t="n">
        <v>1</v>
      </c>
      <c r="R181" s="47" t="n">
        <v>1000</v>
      </c>
      <c r="S181" s="44"/>
      <c r="W181" s="24"/>
      <c r="X181" s="42"/>
      <c r="Y181" s="43"/>
      <c r="Z181" s="41" t="s">
        <v>61</v>
      </c>
      <c r="AA181" s="28"/>
      <c r="AB181" s="39" t="n">
        <v>1</v>
      </c>
      <c r="AC181" s="47" t="n">
        <v>1000</v>
      </c>
      <c r="AD181" s="44"/>
      <c r="AH181" s="24"/>
      <c r="AI181" s="42"/>
      <c r="AJ181" s="43"/>
      <c r="AK181" s="41" t="s">
        <v>61</v>
      </c>
      <c r="AL181" s="28"/>
      <c r="AM181" s="39" t="n">
        <v>1</v>
      </c>
      <c r="AN181" s="47" t="n">
        <v>1000</v>
      </c>
      <c r="AO181" s="44"/>
      <c r="AS181" s="24"/>
      <c r="AT181" s="42"/>
      <c r="AU181" s="43"/>
      <c r="AV181" s="41" t="s">
        <v>61</v>
      </c>
      <c r="AW181" s="28"/>
      <c r="AX181" s="39" t="n">
        <v>1</v>
      </c>
      <c r="AY181" s="47" t="n">
        <v>1000</v>
      </c>
      <c r="AZ181" s="44"/>
      <c r="BD181" s="24"/>
      <c r="BE181" s="42"/>
      <c r="BF181" s="43"/>
      <c r="BG181" s="41" t="s">
        <v>61</v>
      </c>
      <c r="BH181" s="28"/>
      <c r="BI181" s="39" t="n">
        <v>1</v>
      </c>
      <c r="BJ181" s="47" t="n">
        <v>1000</v>
      </c>
      <c r="BK181" s="44"/>
      <c r="BO181" s="24"/>
      <c r="BQ181" s="44"/>
      <c r="BR181" s="41" t="s">
        <v>61</v>
      </c>
      <c r="BS181" s="28"/>
      <c r="BT181" s="39" t="n">
        <v>1</v>
      </c>
      <c r="BU181" s="47" t="n">
        <v>1000</v>
      </c>
      <c r="BV181" s="44"/>
      <c r="BZ181" s="24"/>
      <c r="CB181" s="44"/>
      <c r="CC181" s="41" t="s">
        <v>61</v>
      </c>
      <c r="CD181" s="28"/>
      <c r="CE181" s="39" t="n">
        <v>1</v>
      </c>
      <c r="CF181" s="47" t="n">
        <v>1000</v>
      </c>
      <c r="CG181" s="44"/>
      <c r="CK181" s="24"/>
      <c r="CL181" s="42"/>
      <c r="CM181" s="43"/>
      <c r="CN181" s="41" t="s">
        <v>61</v>
      </c>
      <c r="CO181" s="28"/>
      <c r="CP181" s="39" t="n">
        <v>1</v>
      </c>
      <c r="CQ181" s="47" t="n">
        <v>1000</v>
      </c>
      <c r="CR181" s="44"/>
      <c r="CV181" s="10" t="str">
        <f aca="false">W147</f>
        <v>SITO O20_b</v>
      </c>
      <c r="CW181" s="10"/>
      <c r="CX181" s="10"/>
      <c r="CY181" s="10"/>
      <c r="CZ181" s="10"/>
      <c r="DA181" s="10"/>
      <c r="DB181" s="10"/>
      <c r="DC181" s="10"/>
      <c r="DD181" s="10"/>
      <c r="DE181" s="10"/>
    </row>
    <row r="182" customFormat="false" ht="14.4" hidden="false" customHeight="false" outlineLevel="0" collapsed="false">
      <c r="A182" s="24"/>
      <c r="B182" s="42"/>
      <c r="C182" s="43"/>
      <c r="D182" s="41" t="s">
        <v>78</v>
      </c>
      <c r="E182" s="28"/>
      <c r="F182" s="39" t="n">
        <v>1</v>
      </c>
      <c r="G182" s="47" t="n">
        <v>800</v>
      </c>
      <c r="H182" s="44"/>
      <c r="L182" s="24"/>
      <c r="M182" s="42"/>
      <c r="N182" s="43"/>
      <c r="O182" s="41" t="s">
        <v>78</v>
      </c>
      <c r="P182" s="28"/>
      <c r="Q182" s="39" t="n">
        <v>1</v>
      </c>
      <c r="R182" s="47" t="n">
        <v>800</v>
      </c>
      <c r="S182" s="44"/>
      <c r="W182" s="24"/>
      <c r="X182" s="42"/>
      <c r="Y182" s="43"/>
      <c r="Z182" s="41" t="s">
        <v>78</v>
      </c>
      <c r="AA182" s="28"/>
      <c r="AB182" s="39" t="n">
        <v>1</v>
      </c>
      <c r="AC182" s="47" t="n">
        <v>800</v>
      </c>
      <c r="AD182" s="44"/>
      <c r="AH182" s="24"/>
      <c r="AI182" s="42"/>
      <c r="AJ182" s="43"/>
      <c r="AK182" s="41" t="s">
        <v>78</v>
      </c>
      <c r="AL182" s="28"/>
      <c r="AM182" s="39" t="n">
        <v>1</v>
      </c>
      <c r="AN182" s="47" t="n">
        <v>800</v>
      </c>
      <c r="AO182" s="44"/>
      <c r="AS182" s="24"/>
      <c r="AT182" s="42"/>
      <c r="AU182" s="43"/>
      <c r="AV182" s="41" t="s">
        <v>78</v>
      </c>
      <c r="AW182" s="28"/>
      <c r="AX182" s="39" t="n">
        <v>1</v>
      </c>
      <c r="AY182" s="47" t="n">
        <v>800</v>
      </c>
      <c r="AZ182" s="44"/>
      <c r="BD182" s="24"/>
      <c r="BE182" s="42"/>
      <c r="BF182" s="43"/>
      <c r="BG182" s="41" t="s">
        <v>78</v>
      </c>
      <c r="BH182" s="28"/>
      <c r="BI182" s="39" t="n">
        <v>1</v>
      </c>
      <c r="BJ182" s="47" t="n">
        <v>800</v>
      </c>
      <c r="BK182" s="44"/>
      <c r="BO182" s="24"/>
      <c r="BQ182" s="44"/>
      <c r="BR182" s="41" t="s">
        <v>78</v>
      </c>
      <c r="BS182" s="28"/>
      <c r="BT182" s="39" t="n">
        <v>1</v>
      </c>
      <c r="BU182" s="47" t="n">
        <v>800</v>
      </c>
      <c r="BV182" s="44"/>
      <c r="BZ182" s="24"/>
      <c r="CB182" s="44"/>
      <c r="CC182" s="41" t="s">
        <v>78</v>
      </c>
      <c r="CD182" s="28"/>
      <c r="CE182" s="39" t="n">
        <v>1</v>
      </c>
      <c r="CF182" s="47" t="n">
        <v>800</v>
      </c>
      <c r="CG182" s="44"/>
      <c r="CK182" s="24"/>
      <c r="CL182" s="42"/>
      <c r="CM182" s="43"/>
      <c r="CN182" s="41" t="s">
        <v>78</v>
      </c>
      <c r="CO182" s="28"/>
      <c r="CP182" s="39" t="n">
        <v>1</v>
      </c>
      <c r="CQ182" s="47" t="n">
        <v>800</v>
      </c>
      <c r="CR182" s="44"/>
      <c r="CV182" s="11" t="s">
        <v>31</v>
      </c>
      <c r="CW182" s="11"/>
      <c r="CX182" s="11" t="s">
        <v>32</v>
      </c>
      <c r="CY182" s="11"/>
      <c r="CZ182" s="11"/>
      <c r="DA182" s="11"/>
      <c r="DB182" s="11"/>
      <c r="DC182" s="11"/>
      <c r="DD182" s="11" t="s">
        <v>33</v>
      </c>
      <c r="DE182" s="11"/>
    </row>
    <row r="183" customFormat="false" ht="14.4" hidden="false" customHeight="false" outlineLevel="0" collapsed="false">
      <c r="A183" s="24"/>
      <c r="B183" s="42"/>
      <c r="C183" s="43"/>
      <c r="D183" s="41" t="s">
        <v>79</v>
      </c>
      <c r="E183" s="28"/>
      <c r="F183" s="39" t="n">
        <v>1</v>
      </c>
      <c r="G183" s="47" t="n">
        <v>170</v>
      </c>
      <c r="H183" s="44"/>
      <c r="L183" s="24"/>
      <c r="M183" s="42"/>
      <c r="N183" s="43"/>
      <c r="O183" s="41" t="s">
        <v>79</v>
      </c>
      <c r="P183" s="28"/>
      <c r="Q183" s="39" t="n">
        <v>1</v>
      </c>
      <c r="R183" s="47" t="n">
        <v>170</v>
      </c>
      <c r="S183" s="44"/>
      <c r="W183" s="24"/>
      <c r="X183" s="42"/>
      <c r="Y183" s="43"/>
      <c r="Z183" s="41" t="s">
        <v>79</v>
      </c>
      <c r="AA183" s="28"/>
      <c r="AB183" s="39" t="n">
        <v>1</v>
      </c>
      <c r="AC183" s="47" t="n">
        <v>170</v>
      </c>
      <c r="AD183" s="44"/>
      <c r="AH183" s="24"/>
      <c r="AI183" s="42"/>
      <c r="AJ183" s="43"/>
      <c r="AK183" s="41" t="s">
        <v>79</v>
      </c>
      <c r="AL183" s="28"/>
      <c r="AM183" s="39" t="n">
        <v>1</v>
      </c>
      <c r="AN183" s="47" t="n">
        <v>170</v>
      </c>
      <c r="AO183" s="44"/>
      <c r="AS183" s="24"/>
      <c r="AT183" s="51" t="n">
        <v>0.1</v>
      </c>
      <c r="AU183" s="43"/>
      <c r="AV183" s="41" t="s">
        <v>79</v>
      </c>
      <c r="AW183" s="28"/>
      <c r="AX183" s="39" t="n">
        <v>1</v>
      </c>
      <c r="AY183" s="47" t="n">
        <v>170</v>
      </c>
      <c r="AZ183" s="44"/>
      <c r="BD183" s="24"/>
      <c r="BE183" s="42"/>
      <c r="BF183" s="43"/>
      <c r="BG183" s="41" t="s">
        <v>79</v>
      </c>
      <c r="BH183" s="28"/>
      <c r="BI183" s="39" t="n">
        <v>1</v>
      </c>
      <c r="BJ183" s="47" t="n">
        <v>170</v>
      </c>
      <c r="BK183" s="44"/>
      <c r="BO183" s="24"/>
      <c r="BQ183" s="44"/>
      <c r="BR183" s="41" t="s">
        <v>79</v>
      </c>
      <c r="BS183" s="28"/>
      <c r="BT183" s="39" t="n">
        <v>1</v>
      </c>
      <c r="BU183" s="47" t="n">
        <v>170</v>
      </c>
      <c r="BV183" s="44"/>
      <c r="BZ183" s="24"/>
      <c r="CB183" s="44"/>
      <c r="CC183" s="41" t="s">
        <v>79</v>
      </c>
      <c r="CD183" s="28"/>
      <c r="CE183" s="39" t="n">
        <v>1</v>
      </c>
      <c r="CF183" s="47" t="n">
        <v>170</v>
      </c>
      <c r="CG183" s="44"/>
      <c r="CK183" s="24"/>
      <c r="CL183" s="42"/>
      <c r="CM183" s="43"/>
      <c r="CN183" s="41" t="s">
        <v>79</v>
      </c>
      <c r="CO183" s="28"/>
      <c r="CP183" s="39" t="n">
        <v>1</v>
      </c>
      <c r="CQ183" s="47" t="n">
        <v>170</v>
      </c>
      <c r="CR183" s="44"/>
      <c r="CV183" s="12" t="s">
        <v>14</v>
      </c>
      <c r="CW183" s="13" t="n">
        <f aca="false">IF(X205=0%,0%,Y206/SUM(Y206:Y213))</f>
        <v>0</v>
      </c>
      <c r="CX183" s="12" t="str">
        <f aca="false">AA206</f>
        <v>lavatrice</v>
      </c>
      <c r="CY183" s="14" t="n">
        <f aca="false">AB206</f>
        <v>0</v>
      </c>
      <c r="CZ183" s="12" t="str">
        <f aca="false">AA213</f>
        <v>sedie</v>
      </c>
      <c r="DA183" s="14" t="n">
        <f aca="false">AB213</f>
        <v>0</v>
      </c>
      <c r="DB183" s="12" t="str">
        <f aca="false">AC211</f>
        <v>guaina</v>
      </c>
      <c r="DC183" s="15" t="n">
        <f aca="false">AD211</f>
        <v>0</v>
      </c>
      <c r="DD183" s="14" t="s">
        <v>41</v>
      </c>
      <c r="DE183" s="14" t="n">
        <f aca="false">Y149</f>
        <v>0</v>
      </c>
    </row>
    <row r="184" customFormat="false" ht="14.4" hidden="false" customHeight="false" outlineLevel="0" collapsed="false">
      <c r="A184" s="24"/>
      <c r="B184" s="42"/>
      <c r="C184" s="43"/>
      <c r="D184" s="41" t="s">
        <v>80</v>
      </c>
      <c r="E184" s="28"/>
      <c r="F184" s="39" t="n">
        <v>1</v>
      </c>
      <c r="G184" s="47" t="n">
        <v>550</v>
      </c>
      <c r="H184" s="44"/>
      <c r="L184" s="24"/>
      <c r="M184" s="42"/>
      <c r="N184" s="43"/>
      <c r="O184" s="41" t="s">
        <v>80</v>
      </c>
      <c r="P184" s="28"/>
      <c r="Q184" s="39" t="n">
        <v>1</v>
      </c>
      <c r="R184" s="47" t="n">
        <v>550</v>
      </c>
      <c r="S184" s="44"/>
      <c r="W184" s="24"/>
      <c r="X184" s="42"/>
      <c r="Y184" s="43"/>
      <c r="Z184" s="41" t="s">
        <v>80</v>
      </c>
      <c r="AA184" s="28"/>
      <c r="AB184" s="39" t="n">
        <v>1</v>
      </c>
      <c r="AC184" s="47" t="n">
        <v>550</v>
      </c>
      <c r="AD184" s="44"/>
      <c r="AH184" s="24"/>
      <c r="AI184" s="42"/>
      <c r="AJ184" s="43"/>
      <c r="AK184" s="41" t="s">
        <v>80</v>
      </c>
      <c r="AL184" s="28"/>
      <c r="AM184" s="39" t="n">
        <v>1</v>
      </c>
      <c r="AN184" s="47" t="n">
        <v>550</v>
      </c>
      <c r="AO184" s="44"/>
      <c r="AS184" s="24"/>
      <c r="AT184" s="42"/>
      <c r="AU184" s="43"/>
      <c r="AV184" s="41" t="s">
        <v>80</v>
      </c>
      <c r="AW184" s="28"/>
      <c r="AX184" s="39" t="n">
        <v>1</v>
      </c>
      <c r="AY184" s="47" t="n">
        <v>550</v>
      </c>
      <c r="AZ184" s="44"/>
      <c r="BD184" s="24"/>
      <c r="BE184" s="42"/>
      <c r="BF184" s="43"/>
      <c r="BG184" s="41" t="s">
        <v>80</v>
      </c>
      <c r="BH184" s="28"/>
      <c r="BI184" s="39" t="n">
        <v>1</v>
      </c>
      <c r="BJ184" s="47" t="n">
        <v>550</v>
      </c>
      <c r="BK184" s="44"/>
      <c r="BO184" s="24"/>
      <c r="BQ184" s="44"/>
      <c r="BR184" s="41" t="s">
        <v>80</v>
      </c>
      <c r="BS184" s="28"/>
      <c r="BT184" s="39" t="n">
        <v>1</v>
      </c>
      <c r="BU184" s="47" t="n">
        <v>550</v>
      </c>
      <c r="BV184" s="44"/>
      <c r="BZ184" s="24"/>
      <c r="CB184" s="44"/>
      <c r="CC184" s="41" t="s">
        <v>80</v>
      </c>
      <c r="CD184" s="28"/>
      <c r="CE184" s="39" t="n">
        <v>1</v>
      </c>
      <c r="CF184" s="47" t="n">
        <v>550</v>
      </c>
      <c r="CG184" s="44"/>
      <c r="CK184" s="24"/>
      <c r="CL184" s="42"/>
      <c r="CM184" s="43"/>
      <c r="CN184" s="41" t="s">
        <v>80</v>
      </c>
      <c r="CO184" s="28"/>
      <c r="CP184" s="39" t="n">
        <v>1</v>
      </c>
      <c r="CQ184" s="47" t="n">
        <v>550</v>
      </c>
      <c r="CR184" s="44"/>
      <c r="CV184" s="17" t="s">
        <v>49</v>
      </c>
      <c r="CW184" s="18" t="n">
        <f aca="false">IF(X205=0%,0%,Y207/SUM(Y206:Y213))</f>
        <v>0</v>
      </c>
      <c r="CX184" s="17" t="str">
        <f aca="false">AA207</f>
        <v>frigorifero</v>
      </c>
      <c r="CY184" s="19" t="n">
        <f aca="false">AB207</f>
        <v>0</v>
      </c>
      <c r="CZ184" s="17" t="str">
        <f aca="false">AA214</f>
        <v>materasso</v>
      </c>
      <c r="DA184" s="19" t="n">
        <f aca="false">AB214</f>
        <v>0</v>
      </c>
      <c r="DB184" s="17" t="str">
        <f aca="false">AC212</f>
        <v>lamiere</v>
      </c>
      <c r="DC184" s="20" t="n">
        <f aca="false">AD212</f>
        <v>0</v>
      </c>
      <c r="DD184" s="19" t="str">
        <f aca="false">Z148</f>
        <v>altezza cumulo</v>
      </c>
      <c r="DE184" s="19" t="n">
        <f aca="false">AA148</f>
        <v>15</v>
      </c>
    </row>
    <row r="185" customFormat="false" ht="14.4" hidden="false" customHeight="true" outlineLevel="0" collapsed="false">
      <c r="A185" s="24" t="s">
        <v>81</v>
      </c>
      <c r="B185" s="25"/>
      <c r="C185" s="73"/>
      <c r="D185" s="28" t="s">
        <v>14</v>
      </c>
      <c r="E185" s="28"/>
      <c r="F185" s="52" t="n">
        <f aca="false">INFO!$B$17/SUM(INFO!$B$17:$B$21)</f>
        <v>0.101580928968505</v>
      </c>
      <c r="G185" s="47" t="n">
        <v>900</v>
      </c>
      <c r="H185" s="44"/>
      <c r="L185" s="24" t="s">
        <v>81</v>
      </c>
      <c r="M185" s="25"/>
      <c r="N185" s="73"/>
      <c r="O185" s="28" t="s">
        <v>14</v>
      </c>
      <c r="P185" s="28"/>
      <c r="Q185" s="52" t="n">
        <f aca="false">INFO!$B$17/SUM(INFO!$B$17:$B$21)</f>
        <v>0.101580928968505</v>
      </c>
      <c r="R185" s="47" t="n">
        <v>900</v>
      </c>
      <c r="S185" s="44"/>
      <c r="W185" s="24" t="s">
        <v>81</v>
      </c>
      <c r="X185" s="25"/>
      <c r="Y185" s="73"/>
      <c r="Z185" s="28" t="s">
        <v>14</v>
      </c>
      <c r="AA185" s="28"/>
      <c r="AB185" s="52" t="n">
        <f aca="false">INFO!$B$17/SUM(INFO!$B$17:$B$21)</f>
        <v>0.101580928968505</v>
      </c>
      <c r="AC185" s="47" t="n">
        <v>900</v>
      </c>
      <c r="AD185" s="44"/>
      <c r="AH185" s="24" t="s">
        <v>81</v>
      </c>
      <c r="AI185" s="25"/>
      <c r="AJ185" s="73"/>
      <c r="AK185" s="28" t="s">
        <v>14</v>
      </c>
      <c r="AL185" s="28"/>
      <c r="AM185" s="52" t="n">
        <f aca="false">INFO!$B$17/SUM(INFO!$B$17:$B$21)</f>
        <v>0.101580928968505</v>
      </c>
      <c r="AN185" s="47" t="n">
        <v>900</v>
      </c>
      <c r="AO185" s="44"/>
      <c r="AS185" s="24" t="s">
        <v>81</v>
      </c>
      <c r="AT185" s="25"/>
      <c r="AU185" s="73"/>
      <c r="AV185" s="28" t="s">
        <v>14</v>
      </c>
      <c r="AW185" s="28"/>
      <c r="AX185" s="52" t="n">
        <f aca="false">INFO!$B$17/SUM(INFO!$B$17:$B$21)</f>
        <v>0.101580928968505</v>
      </c>
      <c r="AY185" s="47" t="n">
        <v>900</v>
      </c>
      <c r="AZ185" s="44"/>
      <c r="BD185" s="24" t="s">
        <v>81</v>
      </c>
      <c r="BE185" s="25"/>
      <c r="BF185" s="73"/>
      <c r="BG185" s="28" t="s">
        <v>14</v>
      </c>
      <c r="BH185" s="28"/>
      <c r="BI185" s="52" t="n">
        <f aca="false">INFO!$B$17/SUM(INFO!$B$17:$B$21)</f>
        <v>0.101580928968505</v>
      </c>
      <c r="BJ185" s="47" t="n">
        <v>900</v>
      </c>
      <c r="BK185" s="44"/>
      <c r="BO185" s="24" t="s">
        <v>81</v>
      </c>
      <c r="BQ185" s="44"/>
      <c r="BR185" s="28" t="s">
        <v>14</v>
      </c>
      <c r="BS185" s="28"/>
      <c r="BT185" s="52" t="n">
        <f aca="false">INFO!$B$17/SUM(INFO!$B$17:$B$21)</f>
        <v>0.101580928968505</v>
      </c>
      <c r="BU185" s="47" t="n">
        <v>900</v>
      </c>
      <c r="BV185" s="44"/>
      <c r="BZ185" s="24" t="s">
        <v>81</v>
      </c>
      <c r="CB185" s="44"/>
      <c r="CC185" s="28" t="s">
        <v>14</v>
      </c>
      <c r="CD185" s="28"/>
      <c r="CE185" s="52" t="n">
        <f aca="false">INFO!$B$17/SUM(INFO!$B$17:$B$21)</f>
        <v>0.101580928968505</v>
      </c>
      <c r="CF185" s="47" t="n">
        <v>900</v>
      </c>
      <c r="CG185" s="44"/>
      <c r="CK185" s="24" t="s">
        <v>81</v>
      </c>
      <c r="CL185" s="25"/>
      <c r="CM185" s="73"/>
      <c r="CN185" s="28" t="s">
        <v>14</v>
      </c>
      <c r="CO185" s="28"/>
      <c r="CP185" s="52" t="n">
        <f aca="false">INFO!$B$17/SUM(INFO!$B$17:$B$21)</f>
        <v>0.101580928968505</v>
      </c>
      <c r="CQ185" s="47" t="n">
        <v>900</v>
      </c>
      <c r="CR185" s="44"/>
      <c r="CV185" s="17" t="s">
        <v>57</v>
      </c>
      <c r="CW185" s="18" t="n">
        <f aca="false">IF(X205=0%,0%,(Y208+Y209)/SUM(Y206:Y213))</f>
        <v>0</v>
      </c>
      <c r="CX185" s="17" t="str">
        <f aca="false">AA208</f>
        <v>forno</v>
      </c>
      <c r="CY185" s="19" t="n">
        <f aca="false">AB208</f>
        <v>0</v>
      </c>
      <c r="CZ185" s="17" t="str">
        <f aca="false">AC206</f>
        <v>brandina</v>
      </c>
      <c r="DA185" s="19" t="n">
        <f aca="false">AD206</f>
        <v>0</v>
      </c>
      <c r="DB185" s="17" t="str">
        <f aca="false">AC213</f>
        <v>buste</v>
      </c>
      <c r="DC185" s="20" t="n">
        <f aca="false">AD213</f>
        <v>0</v>
      </c>
      <c r="DD185" s="19" t="str">
        <f aca="false">Z149</f>
        <v>combustione</v>
      </c>
      <c r="DE185" s="19" t="str">
        <f aca="false">AA149</f>
        <v>no</v>
      </c>
    </row>
    <row r="186" customFormat="false" ht="14.4" hidden="false" customHeight="false" outlineLevel="0" collapsed="false">
      <c r="A186" s="24"/>
      <c r="B186" s="25"/>
      <c r="C186" s="73"/>
      <c r="D186" s="28" t="s">
        <v>49</v>
      </c>
      <c r="E186" s="28"/>
      <c r="F186" s="52" t="n">
        <f aca="false">INFO!$B$18/SUM(INFO!$B$17:$B$21)</f>
        <v>0.314328729462591</v>
      </c>
      <c r="G186" s="47" t="n">
        <v>2600</v>
      </c>
      <c r="H186" s="44"/>
      <c r="L186" s="24"/>
      <c r="M186" s="25"/>
      <c r="N186" s="73"/>
      <c r="O186" s="28" t="s">
        <v>49</v>
      </c>
      <c r="P186" s="28"/>
      <c r="Q186" s="52" t="n">
        <f aca="false">INFO!$B$18/SUM(INFO!$B$17:$B$21)</f>
        <v>0.314328729462591</v>
      </c>
      <c r="R186" s="47" t="n">
        <v>2600</v>
      </c>
      <c r="S186" s="44"/>
      <c r="W186" s="24"/>
      <c r="X186" s="25"/>
      <c r="Y186" s="73"/>
      <c r="Z186" s="28" t="s">
        <v>49</v>
      </c>
      <c r="AA186" s="28"/>
      <c r="AB186" s="52" t="n">
        <f aca="false">INFO!$B$18/SUM(INFO!$B$17:$B$21)</f>
        <v>0.314328729462591</v>
      </c>
      <c r="AC186" s="47" t="n">
        <v>2600</v>
      </c>
      <c r="AD186" s="44"/>
      <c r="AH186" s="24"/>
      <c r="AI186" s="25"/>
      <c r="AJ186" s="73"/>
      <c r="AK186" s="28" t="s">
        <v>49</v>
      </c>
      <c r="AL186" s="28"/>
      <c r="AM186" s="52" t="n">
        <f aca="false">INFO!$B$18/SUM(INFO!$B$17:$B$21)</f>
        <v>0.314328729462591</v>
      </c>
      <c r="AN186" s="47" t="n">
        <v>2600</v>
      </c>
      <c r="AO186" s="44"/>
      <c r="AS186" s="24"/>
      <c r="AT186" s="25"/>
      <c r="AU186" s="73"/>
      <c r="AV186" s="28" t="s">
        <v>49</v>
      </c>
      <c r="AW186" s="28"/>
      <c r="AX186" s="52" t="n">
        <f aca="false">INFO!$B$18/SUM(INFO!$B$17:$B$21)</f>
        <v>0.314328729462591</v>
      </c>
      <c r="AY186" s="47" t="n">
        <v>2600</v>
      </c>
      <c r="AZ186" s="44"/>
      <c r="BD186" s="24"/>
      <c r="BE186" s="25"/>
      <c r="BF186" s="73"/>
      <c r="BG186" s="28" t="s">
        <v>49</v>
      </c>
      <c r="BH186" s="28"/>
      <c r="BI186" s="52" t="n">
        <f aca="false">INFO!$B$18/SUM(INFO!$B$17:$B$21)</f>
        <v>0.314328729462591</v>
      </c>
      <c r="BJ186" s="47" t="n">
        <v>2600</v>
      </c>
      <c r="BK186" s="44"/>
      <c r="BO186" s="24"/>
      <c r="BQ186" s="44"/>
      <c r="BR186" s="28" t="s">
        <v>49</v>
      </c>
      <c r="BS186" s="28"/>
      <c r="BT186" s="52" t="n">
        <f aca="false">INFO!$B$18/SUM(INFO!$B$17:$B$21)</f>
        <v>0.314328729462591</v>
      </c>
      <c r="BU186" s="47" t="n">
        <v>2600</v>
      </c>
      <c r="BV186" s="44"/>
      <c r="BZ186" s="24"/>
      <c r="CB186" s="44"/>
      <c r="CC186" s="28" t="s">
        <v>49</v>
      </c>
      <c r="CD186" s="28"/>
      <c r="CE186" s="52" t="n">
        <f aca="false">INFO!$B$18/SUM(INFO!$B$17:$B$21)</f>
        <v>0.314328729462591</v>
      </c>
      <c r="CF186" s="47" t="n">
        <v>2600</v>
      </c>
      <c r="CG186" s="44"/>
      <c r="CK186" s="24"/>
      <c r="CL186" s="25"/>
      <c r="CM186" s="73"/>
      <c r="CN186" s="28" t="s">
        <v>49</v>
      </c>
      <c r="CO186" s="28"/>
      <c r="CP186" s="52" t="n">
        <f aca="false">INFO!$B$18/SUM(INFO!$B$17:$B$21)</f>
        <v>0.314328729462591</v>
      </c>
      <c r="CQ186" s="47" t="n">
        <v>2600</v>
      </c>
      <c r="CR186" s="44"/>
      <c r="CV186" s="17" t="s">
        <v>60</v>
      </c>
      <c r="CW186" s="18" t="n">
        <f aca="false">IF(X205=0%,0%,Y210/SUM(Y206:Y213))</f>
        <v>0</v>
      </c>
      <c r="CX186" s="17" t="str">
        <f aca="false">AA209</f>
        <v>televisore</v>
      </c>
      <c r="CY186" s="19" t="n">
        <f aca="false">AB209</f>
        <v>0</v>
      </c>
      <c r="CZ186" s="17" t="str">
        <f aca="false">AC207</f>
        <v>Scatoloni</v>
      </c>
      <c r="DA186" s="19" t="n">
        <f aca="false">AD207</f>
        <v>0</v>
      </c>
      <c r="DB186" s="19"/>
      <c r="DC186" s="20"/>
      <c r="DD186" s="19" t="str">
        <f aca="false">Z150</f>
        <v>bonifica</v>
      </c>
      <c r="DE186" s="19" t="str">
        <f aca="false">AA150</f>
        <v>no</v>
      </c>
    </row>
    <row r="187" customFormat="false" ht="14.4" hidden="false" customHeight="false" outlineLevel="0" collapsed="false">
      <c r="A187" s="24"/>
      <c r="B187" s="25"/>
      <c r="C187" s="73"/>
      <c r="D187" s="28" t="s">
        <v>13</v>
      </c>
      <c r="E187" s="28"/>
      <c r="F187" s="52" t="n">
        <f aca="false">INFO!$B$19/SUM(INFO!$B$17:$B$21)*0.2</f>
        <v>0.00439973913823492</v>
      </c>
      <c r="G187" s="47" t="n">
        <v>2700</v>
      </c>
      <c r="H187" s="44"/>
      <c r="L187" s="24"/>
      <c r="M187" s="25"/>
      <c r="N187" s="73"/>
      <c r="O187" s="28" t="s">
        <v>13</v>
      </c>
      <c r="P187" s="28"/>
      <c r="Q187" s="52" t="n">
        <f aca="false">INFO!$B$19/SUM(INFO!$B$17:$B$21)*0.2</f>
        <v>0.00439973913823492</v>
      </c>
      <c r="R187" s="47" t="n">
        <v>2700</v>
      </c>
      <c r="S187" s="44"/>
      <c r="W187" s="24"/>
      <c r="X187" s="25"/>
      <c r="Y187" s="73"/>
      <c r="Z187" s="28" t="s">
        <v>13</v>
      </c>
      <c r="AA187" s="28"/>
      <c r="AB187" s="52" t="n">
        <f aca="false">INFO!$B$19/SUM(INFO!$B$17:$B$21)*0.2</f>
        <v>0.00439973913823492</v>
      </c>
      <c r="AC187" s="47" t="n">
        <v>2700</v>
      </c>
      <c r="AD187" s="44"/>
      <c r="AH187" s="24"/>
      <c r="AI187" s="25"/>
      <c r="AJ187" s="73"/>
      <c r="AK187" s="28" t="s">
        <v>13</v>
      </c>
      <c r="AL187" s="28"/>
      <c r="AM187" s="52" t="n">
        <f aca="false">INFO!$B$19/SUM(INFO!$B$17:$B$21)*0.2</f>
        <v>0.00439973913823492</v>
      </c>
      <c r="AN187" s="47" t="n">
        <v>2700</v>
      </c>
      <c r="AO187" s="44"/>
      <c r="AS187" s="24"/>
      <c r="AT187" s="25"/>
      <c r="AU187" s="73"/>
      <c r="AV187" s="28" t="s">
        <v>13</v>
      </c>
      <c r="AW187" s="28"/>
      <c r="AX187" s="52" t="n">
        <f aca="false">INFO!$B$19/SUM(INFO!$B$17:$B$21)*0.2</f>
        <v>0.00439973913823492</v>
      </c>
      <c r="AY187" s="47" t="n">
        <v>2700</v>
      </c>
      <c r="AZ187" s="44"/>
      <c r="BD187" s="24"/>
      <c r="BE187" s="25"/>
      <c r="BF187" s="73"/>
      <c r="BG187" s="28" t="s">
        <v>13</v>
      </c>
      <c r="BH187" s="28"/>
      <c r="BI187" s="52" t="n">
        <f aca="false">INFO!$B$19/SUM(INFO!$B$17:$B$21)*0.2</f>
        <v>0.00439973913823492</v>
      </c>
      <c r="BJ187" s="47" t="n">
        <v>2700</v>
      </c>
      <c r="BK187" s="44"/>
      <c r="BO187" s="24"/>
      <c r="BQ187" s="44"/>
      <c r="BR187" s="28" t="s">
        <v>13</v>
      </c>
      <c r="BS187" s="28"/>
      <c r="BT187" s="52" t="n">
        <f aca="false">INFO!$B$19/SUM(INFO!$B$17:$B$21)*0.2</f>
        <v>0.00439973913823492</v>
      </c>
      <c r="BU187" s="47" t="n">
        <v>2700</v>
      </c>
      <c r="BV187" s="44"/>
      <c r="BZ187" s="24"/>
      <c r="CB187" s="44"/>
      <c r="CC187" s="28" t="s">
        <v>13</v>
      </c>
      <c r="CD187" s="28"/>
      <c r="CE187" s="52" t="n">
        <f aca="false">INFO!$B$19/SUM(INFO!$B$17:$B$21)*0.2</f>
        <v>0.00439973913823492</v>
      </c>
      <c r="CF187" s="47" t="n">
        <v>2700</v>
      </c>
      <c r="CG187" s="44"/>
      <c r="CK187" s="24"/>
      <c r="CL187" s="25"/>
      <c r="CM187" s="73"/>
      <c r="CN187" s="28" t="s">
        <v>13</v>
      </c>
      <c r="CO187" s="28"/>
      <c r="CP187" s="52" t="n">
        <f aca="false">INFO!$B$19/SUM(INFO!$B$17:$B$21)*0.2</f>
        <v>0.00439973913823492</v>
      </c>
      <c r="CQ187" s="47" t="n">
        <v>2700</v>
      </c>
      <c r="CR187" s="44"/>
      <c r="CV187" s="17" t="s">
        <v>61</v>
      </c>
      <c r="CW187" s="18" t="n">
        <f aca="false">IF(X205=0%,0%,Y211/SUM(Y206:Y213))</f>
        <v>0</v>
      </c>
      <c r="CX187" s="17" t="str">
        <f aca="false">AA210</f>
        <v>scaldabagno</v>
      </c>
      <c r="CY187" s="19" t="n">
        <f aca="false">AB210</f>
        <v>0</v>
      </c>
      <c r="CZ187" s="17" t="str">
        <f aca="false">AC208</f>
        <v>divano</v>
      </c>
      <c r="DA187" s="19" t="n">
        <f aca="false">AD208</f>
        <v>0</v>
      </c>
      <c r="DB187" s="19"/>
      <c r="DC187" s="20"/>
      <c r="DD187" s="19" t="str">
        <f aca="false">AB150</f>
        <v>substrato</v>
      </c>
      <c r="DE187" s="19" t="str">
        <f aca="false">AC150</f>
        <v>srtadale</v>
      </c>
    </row>
    <row r="188" customFormat="false" ht="14.4" hidden="false" customHeight="false" outlineLevel="0" collapsed="false">
      <c r="A188" s="24"/>
      <c r="B188" s="25"/>
      <c r="C188" s="73"/>
      <c r="D188" s="28" t="s">
        <v>12</v>
      </c>
      <c r="E188" s="28"/>
      <c r="F188" s="52" t="n">
        <f aca="false">INFO!$B$19/SUM(INFO!$B$17:$B$21)*0.8</f>
        <v>0.0175989565529397</v>
      </c>
      <c r="G188" s="47" t="n">
        <v>7500</v>
      </c>
      <c r="H188" s="44"/>
      <c r="L188" s="24"/>
      <c r="M188" s="25"/>
      <c r="N188" s="73"/>
      <c r="O188" s="28" t="s">
        <v>12</v>
      </c>
      <c r="P188" s="28"/>
      <c r="Q188" s="52" t="n">
        <f aca="false">INFO!$B$19/SUM(INFO!$B$17:$B$21)*0.8</f>
        <v>0.0175989565529397</v>
      </c>
      <c r="R188" s="47" t="n">
        <v>7500</v>
      </c>
      <c r="S188" s="44"/>
      <c r="W188" s="24"/>
      <c r="X188" s="25"/>
      <c r="Y188" s="73"/>
      <c r="Z188" s="28" t="s">
        <v>12</v>
      </c>
      <c r="AA188" s="28"/>
      <c r="AB188" s="52" t="n">
        <f aca="false">INFO!$B$19/SUM(INFO!$B$17:$B$21)*0.8</f>
        <v>0.0175989565529397</v>
      </c>
      <c r="AC188" s="47" t="n">
        <v>7500</v>
      </c>
      <c r="AD188" s="44"/>
      <c r="AH188" s="24"/>
      <c r="AI188" s="25"/>
      <c r="AJ188" s="73"/>
      <c r="AK188" s="28" t="s">
        <v>12</v>
      </c>
      <c r="AL188" s="28"/>
      <c r="AM188" s="52" t="n">
        <f aca="false">INFO!$B$19/SUM(INFO!$B$17:$B$21)*0.8</f>
        <v>0.0175989565529397</v>
      </c>
      <c r="AN188" s="47" t="n">
        <v>7500</v>
      </c>
      <c r="AO188" s="44"/>
      <c r="AS188" s="24"/>
      <c r="AT188" s="25"/>
      <c r="AU188" s="73"/>
      <c r="AV188" s="28" t="s">
        <v>12</v>
      </c>
      <c r="AW188" s="28"/>
      <c r="AX188" s="52" t="n">
        <f aca="false">INFO!$B$19/SUM(INFO!$B$17:$B$21)*0.8</f>
        <v>0.0175989565529397</v>
      </c>
      <c r="AY188" s="47" t="n">
        <v>7500</v>
      </c>
      <c r="AZ188" s="44"/>
      <c r="BD188" s="24"/>
      <c r="BE188" s="25"/>
      <c r="BF188" s="73"/>
      <c r="BG188" s="28" t="s">
        <v>12</v>
      </c>
      <c r="BH188" s="28"/>
      <c r="BI188" s="52" t="n">
        <f aca="false">INFO!$B$19/SUM(INFO!$B$17:$B$21)*0.8</f>
        <v>0.0175989565529397</v>
      </c>
      <c r="BJ188" s="47" t="n">
        <v>7500</v>
      </c>
      <c r="BK188" s="44"/>
      <c r="BO188" s="24"/>
      <c r="BQ188" s="44"/>
      <c r="BR188" s="28" t="s">
        <v>12</v>
      </c>
      <c r="BS188" s="28"/>
      <c r="BT188" s="52" t="n">
        <f aca="false">INFO!$B$19/SUM(INFO!$B$17:$B$21)*0.8</f>
        <v>0.0175989565529397</v>
      </c>
      <c r="BU188" s="47" t="n">
        <v>7500</v>
      </c>
      <c r="BV188" s="44"/>
      <c r="BZ188" s="24"/>
      <c r="CB188" s="44"/>
      <c r="CC188" s="28" t="s">
        <v>12</v>
      </c>
      <c r="CD188" s="28"/>
      <c r="CE188" s="52" t="n">
        <f aca="false">INFO!$B$19/SUM(INFO!$B$17:$B$21)*0.8</f>
        <v>0.0175989565529397</v>
      </c>
      <c r="CF188" s="47" t="n">
        <v>7500</v>
      </c>
      <c r="CG188" s="44"/>
      <c r="CK188" s="24"/>
      <c r="CL188" s="25"/>
      <c r="CM188" s="73"/>
      <c r="CN188" s="28" t="s">
        <v>12</v>
      </c>
      <c r="CO188" s="28"/>
      <c r="CP188" s="52" t="n">
        <f aca="false">INFO!$B$19/SUM(INFO!$B$17:$B$21)*0.8</f>
        <v>0.0175989565529397</v>
      </c>
      <c r="CQ188" s="47" t="n">
        <v>7500</v>
      </c>
      <c r="CR188" s="44"/>
      <c r="CV188" s="17" t="s">
        <v>62</v>
      </c>
      <c r="CW188" s="18" t="n">
        <f aca="false">IF(X205=0%,0%,Y212/SUM(Y206:Y213))</f>
        <v>0</v>
      </c>
      <c r="CX188" s="17" t="str">
        <f aca="false">AA211</f>
        <v>mobile</v>
      </c>
      <c r="CY188" s="19" t="n">
        <f aca="false">AB211</f>
        <v>0</v>
      </c>
      <c r="CZ188" s="17" t="str">
        <f aca="false">AC209</f>
        <v>sanitari</v>
      </c>
      <c r="DA188" s="19" t="n">
        <f aca="false">AD209</f>
        <v>0</v>
      </c>
      <c r="DB188" s="19"/>
      <c r="DC188" s="20"/>
      <c r="DD188" s="19" t="s">
        <v>63</v>
      </c>
      <c r="DE188" s="19" t="n">
        <f aca="false">X150</f>
        <v>0</v>
      </c>
    </row>
    <row r="189" customFormat="false" ht="15" hidden="false" customHeight="false" outlineLevel="0" collapsed="false">
      <c r="A189" s="24"/>
      <c r="B189" s="25"/>
      <c r="C189" s="73"/>
      <c r="D189" s="28" t="s">
        <v>60</v>
      </c>
      <c r="E189" s="28"/>
      <c r="F189" s="52" t="n">
        <f aca="false">INFO!$B$20/SUM(INFO!$B$17:$B$21)</f>
        <v>0.0226205455308028</v>
      </c>
      <c r="G189" s="47" t="n">
        <v>1000</v>
      </c>
      <c r="H189" s="44"/>
      <c r="L189" s="24"/>
      <c r="M189" s="25"/>
      <c r="N189" s="73"/>
      <c r="O189" s="28" t="s">
        <v>60</v>
      </c>
      <c r="P189" s="28"/>
      <c r="Q189" s="52" t="n">
        <f aca="false">INFO!$B$20/SUM(INFO!$B$17:$B$21)</f>
        <v>0.0226205455308028</v>
      </c>
      <c r="R189" s="47" t="n">
        <v>1000</v>
      </c>
      <c r="S189" s="44"/>
      <c r="W189" s="24"/>
      <c r="X189" s="25"/>
      <c r="Y189" s="73"/>
      <c r="Z189" s="28" t="s">
        <v>60</v>
      </c>
      <c r="AA189" s="28"/>
      <c r="AB189" s="52" t="n">
        <f aca="false">INFO!$B$20/SUM(INFO!$B$17:$B$21)</f>
        <v>0.0226205455308028</v>
      </c>
      <c r="AC189" s="47" t="n">
        <v>1000</v>
      </c>
      <c r="AD189" s="44"/>
      <c r="AH189" s="24"/>
      <c r="AI189" s="25"/>
      <c r="AJ189" s="73"/>
      <c r="AK189" s="28" t="s">
        <v>60</v>
      </c>
      <c r="AL189" s="28"/>
      <c r="AM189" s="52" t="n">
        <f aca="false">INFO!$B$20/SUM(INFO!$B$17:$B$21)</f>
        <v>0.0226205455308028</v>
      </c>
      <c r="AN189" s="47" t="n">
        <v>1000</v>
      </c>
      <c r="AO189" s="44"/>
      <c r="AS189" s="24"/>
      <c r="AT189" s="25"/>
      <c r="AU189" s="73"/>
      <c r="AV189" s="28" t="s">
        <v>60</v>
      </c>
      <c r="AW189" s="28"/>
      <c r="AX189" s="52" t="n">
        <f aca="false">INFO!$B$20/SUM(INFO!$B$17:$B$21)</f>
        <v>0.0226205455308028</v>
      </c>
      <c r="AY189" s="47" t="n">
        <v>1000</v>
      </c>
      <c r="AZ189" s="44"/>
      <c r="BD189" s="24"/>
      <c r="BE189" s="25"/>
      <c r="BF189" s="73"/>
      <c r="BG189" s="28" t="s">
        <v>60</v>
      </c>
      <c r="BH189" s="28"/>
      <c r="BI189" s="52" t="n">
        <f aca="false">INFO!$B$20/SUM(INFO!$B$17:$B$21)</f>
        <v>0.0226205455308028</v>
      </c>
      <c r="BJ189" s="47" t="n">
        <v>1000</v>
      </c>
      <c r="BK189" s="44"/>
      <c r="BO189" s="24"/>
      <c r="BQ189" s="44"/>
      <c r="BR189" s="28" t="s">
        <v>60</v>
      </c>
      <c r="BS189" s="28"/>
      <c r="BT189" s="52" t="n">
        <f aca="false">INFO!$B$20/SUM(INFO!$B$17:$B$21)</f>
        <v>0.0226205455308028</v>
      </c>
      <c r="BU189" s="47" t="n">
        <v>1000</v>
      </c>
      <c r="BV189" s="44"/>
      <c r="BZ189" s="24"/>
      <c r="CB189" s="44"/>
      <c r="CC189" s="28" t="s">
        <v>60</v>
      </c>
      <c r="CD189" s="28"/>
      <c r="CE189" s="52" t="n">
        <f aca="false">INFO!$B$20/SUM(INFO!$B$17:$B$21)</f>
        <v>0.0226205455308028</v>
      </c>
      <c r="CF189" s="47" t="n">
        <v>1000</v>
      </c>
      <c r="CG189" s="44"/>
      <c r="CK189" s="24"/>
      <c r="CL189" s="25"/>
      <c r="CM189" s="73"/>
      <c r="CN189" s="28" t="s">
        <v>60</v>
      </c>
      <c r="CO189" s="28"/>
      <c r="CP189" s="52" t="n">
        <f aca="false">INFO!$B$20/SUM(INFO!$B$17:$B$21)</f>
        <v>0.0226205455308028</v>
      </c>
      <c r="CQ189" s="47" t="n">
        <v>1000</v>
      </c>
      <c r="CR189" s="44"/>
      <c r="CV189" s="33" t="s">
        <v>65</v>
      </c>
      <c r="CW189" s="34" t="n">
        <f aca="false">IF(X205=0%,0%,Y213/SUM(Y206:Y213))</f>
        <v>1</v>
      </c>
      <c r="CX189" s="33" t="str">
        <f aca="false">AA212</f>
        <v>secchio</v>
      </c>
      <c r="CY189" s="35" t="n">
        <f aca="false">AB212</f>
        <v>0</v>
      </c>
      <c r="CZ189" s="33" t="str">
        <f aca="false">AC210</f>
        <v>tubi</v>
      </c>
      <c r="DA189" s="35" t="n">
        <f aca="false">AD210</f>
        <v>0</v>
      </c>
      <c r="DB189" s="35"/>
      <c r="DC189" s="36"/>
      <c r="DD189" s="35" t="s">
        <v>56</v>
      </c>
      <c r="DE189" s="35" t="n">
        <f aca="false">AD148</f>
        <v>0</v>
      </c>
      <c r="DF189" s="37" t="n">
        <f aca="false">SUM(CW183:CW189)</f>
        <v>1</v>
      </c>
    </row>
    <row r="190" customFormat="false" ht="15" hidden="false" customHeight="false" outlineLevel="0" collapsed="false">
      <c r="A190" s="24"/>
      <c r="B190" s="25"/>
      <c r="C190" s="73"/>
      <c r="D190" s="28" t="s">
        <v>61</v>
      </c>
      <c r="E190" s="28"/>
      <c r="F190" s="52" t="n">
        <f aca="false">INFO!$B$21/SUM(INFO!$B$17:$B$21)</f>
        <v>0.539471100346927</v>
      </c>
      <c r="G190" s="47" t="n">
        <v>550</v>
      </c>
      <c r="H190" s="44"/>
      <c r="L190" s="24"/>
      <c r="M190" s="25"/>
      <c r="N190" s="73"/>
      <c r="O190" s="28" t="s">
        <v>61</v>
      </c>
      <c r="P190" s="28"/>
      <c r="Q190" s="52" t="n">
        <f aca="false">INFO!$B$21/SUM(INFO!$B$17:$B$21)</f>
        <v>0.539471100346927</v>
      </c>
      <c r="R190" s="47" t="n">
        <v>550</v>
      </c>
      <c r="S190" s="44"/>
      <c r="W190" s="24"/>
      <c r="X190" s="25"/>
      <c r="Y190" s="73"/>
      <c r="Z190" s="28" t="s">
        <v>61</v>
      </c>
      <c r="AA190" s="28"/>
      <c r="AB190" s="52" t="n">
        <f aca="false">INFO!$B$21/SUM(INFO!$B$17:$B$21)</f>
        <v>0.539471100346927</v>
      </c>
      <c r="AC190" s="47" t="n">
        <v>550</v>
      </c>
      <c r="AD190" s="44"/>
      <c r="AH190" s="24"/>
      <c r="AI190" s="25"/>
      <c r="AJ190" s="73"/>
      <c r="AK190" s="28" t="s">
        <v>61</v>
      </c>
      <c r="AL190" s="28"/>
      <c r="AM190" s="52" t="n">
        <f aca="false">INFO!$B$21/SUM(INFO!$B$17:$B$21)</f>
        <v>0.539471100346927</v>
      </c>
      <c r="AN190" s="47" t="n">
        <v>550</v>
      </c>
      <c r="AO190" s="44"/>
      <c r="AS190" s="24"/>
      <c r="AT190" s="25"/>
      <c r="AU190" s="73"/>
      <c r="AV190" s="28" t="s">
        <v>61</v>
      </c>
      <c r="AW190" s="28"/>
      <c r="AX190" s="52" t="n">
        <f aca="false">INFO!$B$21/SUM(INFO!$B$17:$B$21)</f>
        <v>0.539471100346927</v>
      </c>
      <c r="AY190" s="47" t="n">
        <v>550</v>
      </c>
      <c r="AZ190" s="44"/>
      <c r="BD190" s="24"/>
      <c r="BE190" s="25"/>
      <c r="BF190" s="73"/>
      <c r="BG190" s="28" t="s">
        <v>61</v>
      </c>
      <c r="BH190" s="28"/>
      <c r="BI190" s="52" t="n">
        <f aca="false">INFO!$B$21/SUM(INFO!$B$17:$B$21)</f>
        <v>0.539471100346927</v>
      </c>
      <c r="BJ190" s="47" t="n">
        <v>550</v>
      </c>
      <c r="BK190" s="44"/>
      <c r="BO190" s="24"/>
      <c r="BQ190" s="44"/>
      <c r="BR190" s="28" t="s">
        <v>61</v>
      </c>
      <c r="BS190" s="28"/>
      <c r="BT190" s="52" t="n">
        <f aca="false">INFO!$B$21/SUM(INFO!$B$17:$B$21)</f>
        <v>0.539471100346927</v>
      </c>
      <c r="BU190" s="47" t="n">
        <v>550</v>
      </c>
      <c r="BV190" s="44"/>
      <c r="BZ190" s="24"/>
      <c r="CB190" s="44"/>
      <c r="CC190" s="28" t="s">
        <v>61</v>
      </c>
      <c r="CD190" s="28"/>
      <c r="CE190" s="52" t="n">
        <f aca="false">INFO!$B$21/SUM(INFO!$B$17:$B$21)</f>
        <v>0.539471100346927</v>
      </c>
      <c r="CF190" s="47" t="n">
        <v>550</v>
      </c>
      <c r="CG190" s="44"/>
      <c r="CK190" s="24"/>
      <c r="CL190" s="25"/>
      <c r="CM190" s="73"/>
      <c r="CN190" s="28" t="s">
        <v>61</v>
      </c>
      <c r="CO190" s="28"/>
      <c r="CP190" s="52" t="n">
        <f aca="false">INFO!$B$21/SUM(INFO!$B$17:$B$21)</f>
        <v>0.539471100346927</v>
      </c>
      <c r="CQ190" s="47" t="n">
        <v>550</v>
      </c>
      <c r="CR190" s="44"/>
      <c r="CV190" s="10" t="str">
        <f aca="false">AH147</f>
        <v>SITO O20_c</v>
      </c>
      <c r="CW190" s="10"/>
      <c r="CX190" s="10"/>
      <c r="CY190" s="10"/>
      <c r="CZ190" s="10"/>
      <c r="DA190" s="10"/>
      <c r="DB190" s="10"/>
      <c r="DC190" s="10"/>
      <c r="DD190" s="10"/>
      <c r="DE190" s="10"/>
    </row>
    <row r="191" customFormat="false" ht="14.4" hidden="false" customHeight="false" outlineLevel="0" collapsed="false">
      <c r="A191" s="53" t="s">
        <v>82</v>
      </c>
      <c r="B191" s="42"/>
      <c r="C191" s="43"/>
      <c r="D191" s="28" t="s">
        <v>83</v>
      </c>
      <c r="E191" s="41" t="s">
        <v>65</v>
      </c>
      <c r="F191" s="39" t="n">
        <v>1</v>
      </c>
      <c r="G191" s="47" t="n">
        <v>1700</v>
      </c>
      <c r="H191" s="44"/>
      <c r="L191" s="53" t="s">
        <v>82</v>
      </c>
      <c r="M191" s="42"/>
      <c r="N191" s="43"/>
      <c r="O191" s="28" t="s">
        <v>83</v>
      </c>
      <c r="P191" s="41" t="s">
        <v>65</v>
      </c>
      <c r="Q191" s="39" t="n">
        <v>1</v>
      </c>
      <c r="R191" s="47" t="n">
        <v>1700</v>
      </c>
      <c r="S191" s="44"/>
      <c r="W191" s="53" t="s">
        <v>82</v>
      </c>
      <c r="X191" s="42"/>
      <c r="Y191" s="43"/>
      <c r="Z191" s="28" t="s">
        <v>83</v>
      </c>
      <c r="AA191" s="41" t="s">
        <v>65</v>
      </c>
      <c r="AB191" s="39" t="n">
        <v>1</v>
      </c>
      <c r="AC191" s="47" t="n">
        <v>1700</v>
      </c>
      <c r="AD191" s="44"/>
      <c r="AH191" s="53" t="s">
        <v>82</v>
      </c>
      <c r="AI191" s="42"/>
      <c r="AJ191" s="43"/>
      <c r="AK191" s="28" t="s">
        <v>83</v>
      </c>
      <c r="AL191" s="41" t="s">
        <v>65</v>
      </c>
      <c r="AM191" s="39" t="n">
        <v>1</v>
      </c>
      <c r="AN191" s="47" t="n">
        <v>1700</v>
      </c>
      <c r="AO191" s="44"/>
      <c r="AS191" s="53" t="s">
        <v>82</v>
      </c>
      <c r="AT191" s="42"/>
      <c r="AU191" s="43"/>
      <c r="AV191" s="28" t="s">
        <v>83</v>
      </c>
      <c r="AW191" s="41" t="s">
        <v>65</v>
      </c>
      <c r="AX191" s="39" t="n">
        <v>1</v>
      </c>
      <c r="AY191" s="47" t="n">
        <v>1700</v>
      </c>
      <c r="AZ191" s="44"/>
      <c r="BD191" s="53" t="s">
        <v>82</v>
      </c>
      <c r="BE191" s="42"/>
      <c r="BF191" s="43"/>
      <c r="BG191" s="28" t="s">
        <v>83</v>
      </c>
      <c r="BH191" s="41" t="s">
        <v>65</v>
      </c>
      <c r="BI191" s="39" t="n">
        <v>1</v>
      </c>
      <c r="BJ191" s="47" t="n">
        <v>1700</v>
      </c>
      <c r="BK191" s="44"/>
      <c r="BO191" s="53" t="s">
        <v>82</v>
      </c>
      <c r="BQ191" s="44"/>
      <c r="BR191" s="28" t="s">
        <v>83</v>
      </c>
      <c r="BS191" s="41" t="s">
        <v>65</v>
      </c>
      <c r="BT191" s="39" t="n">
        <v>1</v>
      </c>
      <c r="BU191" s="47" t="n">
        <v>1700</v>
      </c>
      <c r="BV191" s="44"/>
      <c r="BZ191" s="53" t="s">
        <v>82</v>
      </c>
      <c r="CB191" s="44"/>
      <c r="CC191" s="28" t="s">
        <v>83</v>
      </c>
      <c r="CD191" s="41" t="s">
        <v>65</v>
      </c>
      <c r="CE191" s="39" t="n">
        <v>1</v>
      </c>
      <c r="CF191" s="47" t="n">
        <v>1700</v>
      </c>
      <c r="CG191" s="44"/>
      <c r="CK191" s="53" t="s">
        <v>82</v>
      </c>
      <c r="CL191" s="42"/>
      <c r="CM191" s="43"/>
      <c r="CN191" s="28" t="s">
        <v>83</v>
      </c>
      <c r="CO191" s="41" t="s">
        <v>65</v>
      </c>
      <c r="CP191" s="39" t="n">
        <v>1</v>
      </c>
      <c r="CQ191" s="47" t="n">
        <v>1700</v>
      </c>
      <c r="CR191" s="44"/>
      <c r="CV191" s="11" t="s">
        <v>31</v>
      </c>
      <c r="CW191" s="11"/>
      <c r="CX191" s="11" t="s">
        <v>32</v>
      </c>
      <c r="CY191" s="11"/>
      <c r="CZ191" s="11"/>
      <c r="DA191" s="11"/>
      <c r="DB191" s="11"/>
      <c r="DC191" s="11"/>
      <c r="DD191" s="11" t="s">
        <v>33</v>
      </c>
      <c r="DE191" s="11"/>
    </row>
    <row r="192" customFormat="false" ht="14.4" hidden="false" customHeight="false" outlineLevel="0" collapsed="false">
      <c r="A192" s="53"/>
      <c r="B192" s="45"/>
      <c r="C192" s="43"/>
      <c r="D192" s="28" t="s">
        <v>84</v>
      </c>
      <c r="E192" s="41" t="s">
        <v>65</v>
      </c>
      <c r="F192" s="39" t="n">
        <v>1</v>
      </c>
      <c r="G192" s="47" t="n">
        <v>1500</v>
      </c>
      <c r="H192" s="44"/>
      <c r="L192" s="53"/>
      <c r="M192" s="51" t="n">
        <v>1</v>
      </c>
      <c r="N192" s="43"/>
      <c r="O192" s="28" t="s">
        <v>84</v>
      </c>
      <c r="P192" s="41" t="s">
        <v>65</v>
      </c>
      <c r="Q192" s="39" t="n">
        <v>1</v>
      </c>
      <c r="R192" s="47" t="n">
        <v>1500</v>
      </c>
      <c r="S192" s="44"/>
      <c r="W192" s="53"/>
      <c r="X192" s="51" t="n">
        <v>1</v>
      </c>
      <c r="Y192" s="43"/>
      <c r="Z192" s="28" t="s">
        <v>84</v>
      </c>
      <c r="AA192" s="41" t="s">
        <v>65</v>
      </c>
      <c r="AB192" s="39" t="n">
        <v>1</v>
      </c>
      <c r="AC192" s="47" t="n">
        <v>1500</v>
      </c>
      <c r="AD192" s="44"/>
      <c r="AH192" s="53"/>
      <c r="AI192" s="45"/>
      <c r="AJ192" s="43"/>
      <c r="AK192" s="28" t="s">
        <v>84</v>
      </c>
      <c r="AL192" s="41" t="s">
        <v>65</v>
      </c>
      <c r="AM192" s="39" t="n">
        <v>1</v>
      </c>
      <c r="AN192" s="47" t="n">
        <v>1500</v>
      </c>
      <c r="AO192" s="44"/>
      <c r="AS192" s="53"/>
      <c r="AT192" s="45"/>
      <c r="AU192" s="43"/>
      <c r="AV192" s="28" t="s">
        <v>84</v>
      </c>
      <c r="AW192" s="41" t="s">
        <v>65</v>
      </c>
      <c r="AX192" s="39" t="n">
        <v>1</v>
      </c>
      <c r="AY192" s="47" t="n">
        <v>1500</v>
      </c>
      <c r="AZ192" s="44"/>
      <c r="BD192" s="53"/>
      <c r="BE192" s="45"/>
      <c r="BF192" s="43"/>
      <c r="BG192" s="28" t="s">
        <v>84</v>
      </c>
      <c r="BH192" s="41" t="s">
        <v>65</v>
      </c>
      <c r="BI192" s="39" t="n">
        <v>1</v>
      </c>
      <c r="BJ192" s="47" t="n">
        <v>1500</v>
      </c>
      <c r="BK192" s="44"/>
      <c r="BO192" s="53"/>
      <c r="BQ192" s="44"/>
      <c r="BR192" s="28" t="s">
        <v>84</v>
      </c>
      <c r="BS192" s="41" t="s">
        <v>65</v>
      </c>
      <c r="BT192" s="39" t="n">
        <v>1</v>
      </c>
      <c r="BU192" s="47" t="n">
        <v>1500</v>
      </c>
      <c r="BV192" s="44"/>
      <c r="BZ192" s="53"/>
      <c r="CA192" s="51" t="n">
        <v>0.05</v>
      </c>
      <c r="CB192" s="4"/>
      <c r="CC192" s="28" t="s">
        <v>84</v>
      </c>
      <c r="CD192" s="41" t="s">
        <v>65</v>
      </c>
      <c r="CE192" s="39" t="n">
        <v>1</v>
      </c>
      <c r="CF192" s="47" t="n">
        <v>1500</v>
      </c>
      <c r="CG192" s="44"/>
      <c r="CK192" s="53"/>
      <c r="CL192" s="45"/>
      <c r="CM192" s="43"/>
      <c r="CN192" s="28" t="s">
        <v>84</v>
      </c>
      <c r="CO192" s="41" t="s">
        <v>65</v>
      </c>
      <c r="CP192" s="39" t="n">
        <v>1</v>
      </c>
      <c r="CQ192" s="47" t="n">
        <v>1500</v>
      </c>
      <c r="CR192" s="44"/>
      <c r="CV192" s="12" t="s">
        <v>14</v>
      </c>
      <c r="CW192" s="13" t="n">
        <f aca="false">IF(AI205=0%,0%,AJ206/SUM(AJ206:AJ213))</f>
        <v>0.0668789808917197</v>
      </c>
      <c r="CX192" s="12" t="str">
        <f aca="false">AL206</f>
        <v>lavatrice</v>
      </c>
      <c r="CY192" s="14" t="n">
        <f aca="false">AM206</f>
        <v>0</v>
      </c>
      <c r="CZ192" s="12" t="str">
        <f aca="false">AL213</f>
        <v>sedie</v>
      </c>
      <c r="DA192" s="14" t="n">
        <f aca="false">AM213</f>
        <v>0</v>
      </c>
      <c r="DB192" s="12" t="str">
        <f aca="false">AN211</f>
        <v>guaina</v>
      </c>
      <c r="DC192" s="14" t="n">
        <f aca="false">AO211</f>
        <v>0</v>
      </c>
      <c r="DD192" s="14" t="s">
        <v>41</v>
      </c>
      <c r="DE192" s="38" t="n">
        <f aca="false">AJ149</f>
        <v>0</v>
      </c>
    </row>
    <row r="193" customFormat="false" ht="14.4" hidden="false" customHeight="false" outlineLevel="0" collapsed="false">
      <c r="A193" s="53"/>
      <c r="B193" s="42"/>
      <c r="C193" s="43"/>
      <c r="D193" s="28" t="s">
        <v>85</v>
      </c>
      <c r="E193" s="41" t="s">
        <v>65</v>
      </c>
      <c r="F193" s="39" t="n">
        <v>1</v>
      </c>
      <c r="G193" s="47" t="n">
        <v>2300</v>
      </c>
      <c r="H193" s="44"/>
      <c r="L193" s="53"/>
      <c r="M193" s="42"/>
      <c r="N193" s="43"/>
      <c r="O193" s="28" t="s">
        <v>85</v>
      </c>
      <c r="P193" s="41" t="s">
        <v>65</v>
      </c>
      <c r="Q193" s="39" t="n">
        <v>1</v>
      </c>
      <c r="R193" s="47" t="n">
        <v>2300</v>
      </c>
      <c r="S193" s="44"/>
      <c r="W193" s="53"/>
      <c r="X193" s="42"/>
      <c r="Y193" s="43"/>
      <c r="Z193" s="28" t="s">
        <v>85</v>
      </c>
      <c r="AA193" s="41" t="s">
        <v>65</v>
      </c>
      <c r="AB193" s="39" t="n">
        <v>1</v>
      </c>
      <c r="AC193" s="47" t="n">
        <v>2300</v>
      </c>
      <c r="AD193" s="44"/>
      <c r="AH193" s="53"/>
      <c r="AI193" s="42"/>
      <c r="AJ193" s="43"/>
      <c r="AK193" s="28" t="s">
        <v>85</v>
      </c>
      <c r="AL193" s="41" t="s">
        <v>65</v>
      </c>
      <c r="AM193" s="39" t="n">
        <v>1</v>
      </c>
      <c r="AN193" s="47" t="n">
        <v>2300</v>
      </c>
      <c r="AO193" s="44"/>
      <c r="AS193" s="53"/>
      <c r="AT193" s="42"/>
      <c r="AU193" s="43"/>
      <c r="AV193" s="28" t="s">
        <v>85</v>
      </c>
      <c r="AW193" s="41" t="s">
        <v>65</v>
      </c>
      <c r="AX193" s="39" t="n">
        <v>1</v>
      </c>
      <c r="AY193" s="47" t="n">
        <v>2300</v>
      </c>
      <c r="AZ193" s="44"/>
      <c r="BD193" s="53"/>
      <c r="BE193" s="42"/>
      <c r="BF193" s="43"/>
      <c r="BG193" s="28" t="s">
        <v>85</v>
      </c>
      <c r="BH193" s="41" t="s">
        <v>65</v>
      </c>
      <c r="BI193" s="39" t="n">
        <v>1</v>
      </c>
      <c r="BJ193" s="47" t="n">
        <v>2300</v>
      </c>
      <c r="BK193" s="44"/>
      <c r="BO193" s="53"/>
      <c r="BP193" s="51" t="n">
        <v>0.15</v>
      </c>
      <c r="BQ193" s="4" t="n">
        <v>1</v>
      </c>
      <c r="BR193" s="28" t="s">
        <v>85</v>
      </c>
      <c r="BS193" s="41" t="s">
        <v>65</v>
      </c>
      <c r="BT193" s="39" t="n">
        <v>1</v>
      </c>
      <c r="BU193" s="47" t="n">
        <v>2300</v>
      </c>
      <c r="BV193" s="44"/>
      <c r="BZ193" s="53"/>
      <c r="CB193" s="44"/>
      <c r="CC193" s="28" t="s">
        <v>85</v>
      </c>
      <c r="CD193" s="41" t="s">
        <v>65</v>
      </c>
      <c r="CE193" s="39" t="n">
        <v>1</v>
      </c>
      <c r="CF193" s="47" t="n">
        <v>2300</v>
      </c>
      <c r="CG193" s="44"/>
      <c r="CK193" s="53"/>
      <c r="CL193" s="42"/>
      <c r="CM193" s="43"/>
      <c r="CN193" s="28" t="s">
        <v>85</v>
      </c>
      <c r="CO193" s="41" t="s">
        <v>65</v>
      </c>
      <c r="CP193" s="39" t="n">
        <v>1</v>
      </c>
      <c r="CQ193" s="47" t="n">
        <v>2300</v>
      </c>
      <c r="CR193" s="44"/>
      <c r="CV193" s="17" t="s">
        <v>49</v>
      </c>
      <c r="CW193" s="18" t="n">
        <f aca="false">IF(AI205=0%,0%,AJ207/SUM(AJ206:AJ213))</f>
        <v>0</v>
      </c>
      <c r="CX193" s="17" t="str">
        <f aca="false">AL207</f>
        <v>frigorifero</v>
      </c>
      <c r="CY193" s="19" t="n">
        <f aca="false">AM207</f>
        <v>1</v>
      </c>
      <c r="CZ193" s="17" t="str">
        <f aca="false">AL214</f>
        <v>materasso</v>
      </c>
      <c r="DA193" s="19" t="n">
        <f aca="false">AM214</f>
        <v>0</v>
      </c>
      <c r="DB193" s="17" t="str">
        <f aca="false">AN212</f>
        <v>lamiere</v>
      </c>
      <c r="DC193" s="19" t="n">
        <f aca="false">AO212</f>
        <v>0</v>
      </c>
      <c r="DD193" s="19" t="str">
        <f aca="false">AK148</f>
        <v>altezza cumulo</v>
      </c>
      <c r="DE193" s="19" t="n">
        <f aca="false">AL148</f>
        <v>40</v>
      </c>
    </row>
    <row r="194" customFormat="false" ht="14.4" hidden="false" customHeight="false" outlineLevel="0" collapsed="false">
      <c r="A194" s="53"/>
      <c r="B194" s="42"/>
      <c r="C194" s="43"/>
      <c r="D194" s="28" t="s">
        <v>86</v>
      </c>
      <c r="E194" s="41" t="s">
        <v>87</v>
      </c>
      <c r="F194" s="39" t="n">
        <v>1</v>
      </c>
      <c r="G194" s="47" t="n">
        <v>1400</v>
      </c>
      <c r="H194" s="44"/>
      <c r="L194" s="53"/>
      <c r="M194" s="42"/>
      <c r="N194" s="43"/>
      <c r="O194" s="28" t="s">
        <v>86</v>
      </c>
      <c r="P194" s="41" t="s">
        <v>87</v>
      </c>
      <c r="Q194" s="39" t="n">
        <v>1</v>
      </c>
      <c r="R194" s="47" t="n">
        <v>1400</v>
      </c>
      <c r="S194" s="44"/>
      <c r="W194" s="53"/>
      <c r="X194" s="42"/>
      <c r="Y194" s="43"/>
      <c r="Z194" s="28" t="s">
        <v>86</v>
      </c>
      <c r="AA194" s="41" t="s">
        <v>87</v>
      </c>
      <c r="AB194" s="39" t="n">
        <v>1</v>
      </c>
      <c r="AC194" s="47" t="n">
        <v>1400</v>
      </c>
      <c r="AD194" s="44"/>
      <c r="AH194" s="53"/>
      <c r="AI194" s="42"/>
      <c r="AJ194" s="43"/>
      <c r="AK194" s="28" t="s">
        <v>86</v>
      </c>
      <c r="AL194" s="41" t="s">
        <v>87</v>
      </c>
      <c r="AM194" s="39" t="n">
        <v>1</v>
      </c>
      <c r="AN194" s="47" t="n">
        <v>1400</v>
      </c>
      <c r="AO194" s="44"/>
      <c r="AS194" s="53"/>
      <c r="AT194" s="42"/>
      <c r="AU194" s="43"/>
      <c r="AV194" s="28" t="s">
        <v>86</v>
      </c>
      <c r="AW194" s="41" t="s">
        <v>87</v>
      </c>
      <c r="AX194" s="39" t="n">
        <v>1</v>
      </c>
      <c r="AY194" s="47" t="n">
        <v>1400</v>
      </c>
      <c r="AZ194" s="44"/>
      <c r="BD194" s="53"/>
      <c r="BE194" s="42"/>
      <c r="BF194" s="43"/>
      <c r="BG194" s="28" t="s">
        <v>86</v>
      </c>
      <c r="BH194" s="41" t="s">
        <v>87</v>
      </c>
      <c r="BI194" s="39" t="n">
        <v>1</v>
      </c>
      <c r="BJ194" s="47" t="n">
        <v>1400</v>
      </c>
      <c r="BK194" s="44"/>
      <c r="BO194" s="53"/>
      <c r="BP194" s="42"/>
      <c r="BQ194" s="43"/>
      <c r="BR194" s="28" t="s">
        <v>86</v>
      </c>
      <c r="BS194" s="41" t="s">
        <v>87</v>
      </c>
      <c r="BT194" s="39" t="n">
        <v>1</v>
      </c>
      <c r="BU194" s="47" t="n">
        <v>1400</v>
      </c>
      <c r="BV194" s="44"/>
      <c r="BZ194" s="53"/>
      <c r="CA194" s="51" t="n">
        <v>0.2</v>
      </c>
      <c r="CB194" s="4" t="n">
        <v>8</v>
      </c>
      <c r="CC194" s="28" t="s">
        <v>86</v>
      </c>
      <c r="CD194" s="41" t="s">
        <v>87</v>
      </c>
      <c r="CE194" s="39" t="n">
        <v>1</v>
      </c>
      <c r="CF194" s="47" t="n">
        <v>1400</v>
      </c>
      <c r="CG194" s="44"/>
      <c r="CK194" s="53"/>
      <c r="CL194" s="42"/>
      <c r="CM194" s="43"/>
      <c r="CN194" s="28" t="s">
        <v>86</v>
      </c>
      <c r="CO194" s="41" t="s">
        <v>87</v>
      </c>
      <c r="CP194" s="39" t="n">
        <v>1</v>
      </c>
      <c r="CQ194" s="47" t="n">
        <v>1400</v>
      </c>
      <c r="CR194" s="44"/>
      <c r="CV194" s="17" t="s">
        <v>57</v>
      </c>
      <c r="CW194" s="18" t="n">
        <f aca="false">IF(AI205=0%,0%,(AJ208+AJ209)/SUM(AJ206:AJ213))</f>
        <v>0.33312101910828</v>
      </c>
      <c r="CX194" s="17" t="str">
        <f aca="false">AL208</f>
        <v>forno</v>
      </c>
      <c r="CY194" s="19" t="n">
        <f aca="false">AM208</f>
        <v>0</v>
      </c>
      <c r="CZ194" s="17" t="str">
        <f aca="false">AN206</f>
        <v>brandina</v>
      </c>
      <c r="DA194" s="19" t="n">
        <f aca="false">AO206</f>
        <v>0</v>
      </c>
      <c r="DB194" s="17" t="str">
        <f aca="false">AN213</f>
        <v>buste</v>
      </c>
      <c r="DC194" s="19" t="n">
        <f aca="false">AO213</f>
        <v>0</v>
      </c>
      <c r="DD194" s="19" t="str">
        <f aca="false">AK149</f>
        <v>combustione</v>
      </c>
      <c r="DE194" s="19" t="str">
        <f aca="false">AL149</f>
        <v>no</v>
      </c>
    </row>
    <row r="195" customFormat="false" ht="14.4" hidden="false" customHeight="false" outlineLevel="0" collapsed="false">
      <c r="A195" s="53"/>
      <c r="B195" s="42"/>
      <c r="C195" s="43"/>
      <c r="D195" s="28" t="s">
        <v>88</v>
      </c>
      <c r="E195" s="41" t="s">
        <v>14</v>
      </c>
      <c r="F195" s="39" t="n">
        <v>1</v>
      </c>
      <c r="G195" s="47" t="n">
        <v>1400</v>
      </c>
      <c r="H195" s="44"/>
      <c r="L195" s="53"/>
      <c r="M195" s="42"/>
      <c r="N195" s="43"/>
      <c r="O195" s="28" t="s">
        <v>88</v>
      </c>
      <c r="P195" s="41" t="s">
        <v>14</v>
      </c>
      <c r="Q195" s="39" t="n">
        <v>1</v>
      </c>
      <c r="R195" s="47" t="n">
        <v>1400</v>
      </c>
      <c r="S195" s="44"/>
      <c r="W195" s="53"/>
      <c r="X195" s="42"/>
      <c r="Y195" s="43"/>
      <c r="Z195" s="28" t="s">
        <v>88</v>
      </c>
      <c r="AA195" s="41" t="s">
        <v>14</v>
      </c>
      <c r="AB195" s="39" t="n">
        <v>1</v>
      </c>
      <c r="AC195" s="47" t="n">
        <v>1400</v>
      </c>
      <c r="AD195" s="44"/>
      <c r="AH195" s="53"/>
      <c r="AI195" s="42"/>
      <c r="AJ195" s="43"/>
      <c r="AK195" s="28" t="s">
        <v>88</v>
      </c>
      <c r="AL195" s="41" t="s">
        <v>14</v>
      </c>
      <c r="AM195" s="39" t="n">
        <v>1</v>
      </c>
      <c r="AN195" s="47" t="n">
        <v>1400</v>
      </c>
      <c r="AO195" s="44"/>
      <c r="AS195" s="53"/>
      <c r="AT195" s="42"/>
      <c r="AU195" s="43"/>
      <c r="AV195" s="28" t="s">
        <v>88</v>
      </c>
      <c r="AW195" s="41" t="s">
        <v>14</v>
      </c>
      <c r="AX195" s="39" t="n">
        <v>1</v>
      </c>
      <c r="AY195" s="47" t="n">
        <v>1400</v>
      </c>
      <c r="AZ195" s="44"/>
      <c r="BD195" s="53"/>
      <c r="BE195" s="42"/>
      <c r="BF195" s="43"/>
      <c r="BG195" s="28" t="s">
        <v>88</v>
      </c>
      <c r="BH195" s="41" t="s">
        <v>14</v>
      </c>
      <c r="BI195" s="39" t="n">
        <v>1</v>
      </c>
      <c r="BJ195" s="47" t="n">
        <v>1400</v>
      </c>
      <c r="BK195" s="44"/>
      <c r="BO195" s="53"/>
      <c r="BP195" s="42"/>
      <c r="BQ195" s="43"/>
      <c r="BR195" s="28" t="s">
        <v>88</v>
      </c>
      <c r="BS195" s="41" t="s">
        <v>14</v>
      </c>
      <c r="BT195" s="39" t="n">
        <v>1</v>
      </c>
      <c r="BU195" s="47" t="n">
        <v>1400</v>
      </c>
      <c r="BV195" s="44"/>
      <c r="BZ195" s="53"/>
      <c r="CA195" s="51" t="n">
        <v>0.2</v>
      </c>
      <c r="CB195" s="4" t="n">
        <v>1</v>
      </c>
      <c r="CC195" s="28" t="s">
        <v>88</v>
      </c>
      <c r="CD195" s="41" t="s">
        <v>14</v>
      </c>
      <c r="CE195" s="39" t="n">
        <v>1</v>
      </c>
      <c r="CF195" s="47" t="n">
        <v>1400</v>
      </c>
      <c r="CG195" s="44"/>
      <c r="CK195" s="53"/>
      <c r="CL195" s="42"/>
      <c r="CM195" s="43"/>
      <c r="CN195" s="28" t="s">
        <v>88</v>
      </c>
      <c r="CO195" s="41" t="s">
        <v>14</v>
      </c>
      <c r="CP195" s="39" t="n">
        <v>1</v>
      </c>
      <c r="CQ195" s="47" t="n">
        <v>1400</v>
      </c>
      <c r="CR195" s="44"/>
      <c r="CV195" s="17" t="s">
        <v>60</v>
      </c>
      <c r="CW195" s="37" t="n">
        <f aca="false">IF(AI205=0%,0%,AJ210/SUM(AJ206:AJ213))</f>
        <v>0.6</v>
      </c>
      <c r="CX195" s="17" t="str">
        <f aca="false">AL209</f>
        <v>televisore</v>
      </c>
      <c r="CY195" s="19" t="n">
        <f aca="false">AM209</f>
        <v>0</v>
      </c>
      <c r="CZ195" s="17" t="str">
        <f aca="false">AN207</f>
        <v>Scatoloni</v>
      </c>
      <c r="DA195" s="19" t="n">
        <f aca="false">AO207</f>
        <v>0</v>
      </c>
      <c r="DB195" s="19"/>
      <c r="DC195" s="19"/>
      <c r="DD195" s="19" t="str">
        <f aca="false">AK150</f>
        <v>bonifica</v>
      </c>
      <c r="DE195" s="19" t="str">
        <f aca="false">AL150</f>
        <v>no</v>
      </c>
    </row>
    <row r="196" customFormat="false" ht="14.4" hidden="false" customHeight="true" outlineLevel="0" collapsed="false">
      <c r="A196" s="53"/>
      <c r="B196" s="42"/>
      <c r="C196" s="43"/>
      <c r="D196" s="27" t="s">
        <v>89</v>
      </c>
      <c r="E196" s="41" t="s">
        <v>14</v>
      </c>
      <c r="F196" s="39" t="n">
        <v>1</v>
      </c>
      <c r="G196" s="55" t="n">
        <v>1500</v>
      </c>
      <c r="H196" s="44"/>
      <c r="L196" s="53"/>
      <c r="M196" s="42"/>
      <c r="N196" s="43"/>
      <c r="O196" s="27" t="s">
        <v>89</v>
      </c>
      <c r="P196" s="41" t="s">
        <v>14</v>
      </c>
      <c r="Q196" s="39" t="n">
        <v>1</v>
      </c>
      <c r="R196" s="55" t="n">
        <v>1500</v>
      </c>
      <c r="S196" s="44"/>
      <c r="W196" s="53"/>
      <c r="X196" s="42"/>
      <c r="Y196" s="43"/>
      <c r="Z196" s="27" t="s">
        <v>89</v>
      </c>
      <c r="AA196" s="41" t="s">
        <v>14</v>
      </c>
      <c r="AB196" s="39" t="n">
        <v>1</v>
      </c>
      <c r="AC196" s="55" t="n">
        <v>1500</v>
      </c>
      <c r="AD196" s="44"/>
      <c r="AH196" s="53"/>
      <c r="AI196" s="42"/>
      <c r="AJ196" s="43"/>
      <c r="AK196" s="27" t="s">
        <v>89</v>
      </c>
      <c r="AL196" s="41" t="s">
        <v>14</v>
      </c>
      <c r="AM196" s="39" t="n">
        <v>1</v>
      </c>
      <c r="AN196" s="55" t="n">
        <v>1500</v>
      </c>
      <c r="AO196" s="44"/>
      <c r="AS196" s="53"/>
      <c r="AT196" s="42"/>
      <c r="AU196" s="43"/>
      <c r="AV196" s="27" t="s">
        <v>89</v>
      </c>
      <c r="AW196" s="41" t="s">
        <v>14</v>
      </c>
      <c r="AX196" s="39" t="n">
        <v>1</v>
      </c>
      <c r="AY196" s="55" t="n">
        <v>1500</v>
      </c>
      <c r="AZ196" s="44"/>
      <c r="BD196" s="53"/>
      <c r="BE196" s="42"/>
      <c r="BF196" s="43"/>
      <c r="BG196" s="27" t="s">
        <v>89</v>
      </c>
      <c r="BH196" s="41" t="s">
        <v>14</v>
      </c>
      <c r="BI196" s="39" t="n">
        <v>1</v>
      </c>
      <c r="BJ196" s="55" t="n">
        <v>1500</v>
      </c>
      <c r="BK196" s="44"/>
      <c r="BO196" s="53"/>
      <c r="BP196" s="42"/>
      <c r="BQ196" s="43"/>
      <c r="BR196" s="27" t="s">
        <v>89</v>
      </c>
      <c r="BS196" s="41" t="s">
        <v>14</v>
      </c>
      <c r="BT196" s="39" t="n">
        <v>1</v>
      </c>
      <c r="BU196" s="55" t="n">
        <v>1500</v>
      </c>
      <c r="BV196" s="44"/>
      <c r="BZ196" s="53"/>
      <c r="CA196" s="8" t="n">
        <v>0.5</v>
      </c>
      <c r="CB196" s="54" t="n">
        <v>3</v>
      </c>
      <c r="CC196" s="27" t="s">
        <v>89</v>
      </c>
      <c r="CD196" s="41" t="s">
        <v>14</v>
      </c>
      <c r="CE196" s="39" t="n">
        <v>1</v>
      </c>
      <c r="CF196" s="55" t="n">
        <v>1500</v>
      </c>
      <c r="CG196" s="44"/>
      <c r="CK196" s="53"/>
      <c r="CL196" s="42"/>
      <c r="CM196" s="43"/>
      <c r="CN196" s="27" t="s">
        <v>89</v>
      </c>
      <c r="CO196" s="41" t="s">
        <v>14</v>
      </c>
      <c r="CP196" s="39" t="n">
        <v>1</v>
      </c>
      <c r="CQ196" s="55" t="n">
        <v>1500</v>
      </c>
      <c r="CR196" s="44"/>
      <c r="CV196" s="17" t="s">
        <v>61</v>
      </c>
      <c r="CW196" s="18" t="n">
        <f aca="false">IF(AI205=0%,0%,AJ211/SUM(AJ206:AJ213))</f>
        <v>0</v>
      </c>
      <c r="CX196" s="17" t="str">
        <f aca="false">AL210</f>
        <v>scaldabagno</v>
      </c>
      <c r="CY196" s="19" t="n">
        <f aca="false">AM210</f>
        <v>0</v>
      </c>
      <c r="CZ196" s="17" t="str">
        <f aca="false">AN208</f>
        <v>divano</v>
      </c>
      <c r="DA196" s="19" t="n">
        <f aca="false">AO208</f>
        <v>0</v>
      </c>
      <c r="DB196" s="19"/>
      <c r="DC196" s="19"/>
      <c r="DD196" s="19" t="str">
        <f aca="false">AM150</f>
        <v>substrato</v>
      </c>
      <c r="DE196" s="19" t="str">
        <f aca="false">AN150</f>
        <v>stradale</v>
      </c>
    </row>
    <row r="197" customFormat="false" ht="14.4" hidden="false" customHeight="true" outlineLevel="0" collapsed="false">
      <c r="A197" s="53"/>
      <c r="B197" s="42"/>
      <c r="C197" s="43"/>
      <c r="D197" s="27"/>
      <c r="E197" s="41" t="s">
        <v>22</v>
      </c>
      <c r="F197" s="39" t="n">
        <v>1</v>
      </c>
      <c r="G197" s="47" t="n">
        <v>7850</v>
      </c>
      <c r="H197" s="44"/>
      <c r="L197" s="53"/>
      <c r="M197" s="42"/>
      <c r="N197" s="43"/>
      <c r="O197" s="27"/>
      <c r="P197" s="41" t="s">
        <v>22</v>
      </c>
      <c r="Q197" s="39" t="n">
        <v>1</v>
      </c>
      <c r="R197" s="47" t="n">
        <v>7850</v>
      </c>
      <c r="S197" s="44"/>
      <c r="W197" s="53"/>
      <c r="X197" s="42"/>
      <c r="Y197" s="43"/>
      <c r="Z197" s="27"/>
      <c r="AA197" s="41" t="s">
        <v>22</v>
      </c>
      <c r="AB197" s="39" t="n">
        <v>1</v>
      </c>
      <c r="AC197" s="47" t="n">
        <v>7850</v>
      </c>
      <c r="AD197" s="44"/>
      <c r="AH197" s="53"/>
      <c r="AI197" s="42"/>
      <c r="AJ197" s="43"/>
      <c r="AK197" s="27"/>
      <c r="AL197" s="41" t="s">
        <v>22</v>
      </c>
      <c r="AM197" s="39" t="n">
        <v>1</v>
      </c>
      <c r="AN197" s="47" t="n">
        <v>7850</v>
      </c>
      <c r="AO197" s="44"/>
      <c r="AS197" s="53"/>
      <c r="AT197" s="42"/>
      <c r="AU197" s="43"/>
      <c r="AV197" s="27"/>
      <c r="AW197" s="41" t="s">
        <v>22</v>
      </c>
      <c r="AX197" s="39" t="n">
        <v>1</v>
      </c>
      <c r="AY197" s="47" t="n">
        <v>7850</v>
      </c>
      <c r="AZ197" s="44"/>
      <c r="BD197" s="53"/>
      <c r="BE197" s="42"/>
      <c r="BF197" s="43"/>
      <c r="BG197" s="27"/>
      <c r="BH197" s="41" t="s">
        <v>22</v>
      </c>
      <c r="BI197" s="39" t="n">
        <v>1</v>
      </c>
      <c r="BJ197" s="47" t="n">
        <v>7850</v>
      </c>
      <c r="BK197" s="44"/>
      <c r="BO197" s="53"/>
      <c r="BP197" s="42"/>
      <c r="BQ197" s="43"/>
      <c r="BR197" s="27"/>
      <c r="BS197" s="41" t="s">
        <v>22</v>
      </c>
      <c r="BT197" s="39" t="n">
        <v>1</v>
      </c>
      <c r="BU197" s="47" t="n">
        <v>7850</v>
      </c>
      <c r="BV197" s="44"/>
      <c r="BZ197" s="53"/>
      <c r="CA197" s="42"/>
      <c r="CB197" s="43"/>
      <c r="CC197" s="27"/>
      <c r="CD197" s="41" t="s">
        <v>22</v>
      </c>
      <c r="CE197" s="39" t="n">
        <v>1</v>
      </c>
      <c r="CF197" s="47" t="n">
        <v>7850</v>
      </c>
      <c r="CG197" s="44"/>
      <c r="CK197" s="53"/>
      <c r="CL197" s="42"/>
      <c r="CM197" s="43"/>
      <c r="CN197" s="27"/>
      <c r="CO197" s="41" t="s">
        <v>22</v>
      </c>
      <c r="CP197" s="39" t="n">
        <v>1</v>
      </c>
      <c r="CQ197" s="47" t="n">
        <v>7850</v>
      </c>
      <c r="CR197" s="44"/>
      <c r="CV197" s="17" t="s">
        <v>62</v>
      </c>
      <c r="CW197" s="18" t="n">
        <f aca="false">IF(AI205=0%,0%,AJ212/SUM(AJ206:AJ213))</f>
        <v>0</v>
      </c>
      <c r="CX197" s="17" t="str">
        <f aca="false">AL211</f>
        <v>mobile</v>
      </c>
      <c r="CY197" s="19" t="n">
        <f aca="false">AM211</f>
        <v>2</v>
      </c>
      <c r="CZ197" s="17" t="str">
        <f aca="false">AN209</f>
        <v>sanitari</v>
      </c>
      <c r="DA197" s="19" t="n">
        <f aca="false">AO209</f>
        <v>0</v>
      </c>
      <c r="DB197" s="19"/>
      <c r="DC197" s="19"/>
      <c r="DD197" s="19" t="s">
        <v>63</v>
      </c>
      <c r="DE197" s="19" t="n">
        <f aca="false">AI150</f>
        <v>0.4</v>
      </c>
    </row>
    <row r="198" customFormat="false" ht="15" hidden="false" customHeight="false" outlineLevel="0" collapsed="false">
      <c r="A198" s="53"/>
      <c r="B198" s="42"/>
      <c r="C198" s="43"/>
      <c r="D198" s="27"/>
      <c r="E198" s="41" t="s">
        <v>90</v>
      </c>
      <c r="F198" s="39" t="n">
        <v>1</v>
      </c>
      <c r="G198" s="55" t="n">
        <v>2000</v>
      </c>
      <c r="H198" s="44"/>
      <c r="L198" s="53"/>
      <c r="M198" s="42"/>
      <c r="N198" s="43"/>
      <c r="O198" s="27"/>
      <c r="P198" s="41" t="s">
        <v>90</v>
      </c>
      <c r="Q198" s="39" t="n">
        <v>1</v>
      </c>
      <c r="R198" s="55" t="n">
        <v>2000</v>
      </c>
      <c r="S198" s="44"/>
      <c r="W198" s="53"/>
      <c r="X198" s="42"/>
      <c r="Y198" s="43"/>
      <c r="Z198" s="27"/>
      <c r="AA198" s="41" t="s">
        <v>90</v>
      </c>
      <c r="AB198" s="39" t="n">
        <v>1</v>
      </c>
      <c r="AC198" s="55" t="n">
        <v>2000</v>
      </c>
      <c r="AD198" s="44"/>
      <c r="AH198" s="53"/>
      <c r="AI198" s="42"/>
      <c r="AJ198" s="43"/>
      <c r="AK198" s="27"/>
      <c r="AL198" s="41" t="s">
        <v>90</v>
      </c>
      <c r="AM198" s="39" t="n">
        <v>1</v>
      </c>
      <c r="AN198" s="55" t="n">
        <v>2000</v>
      </c>
      <c r="AO198" s="44"/>
      <c r="AS198" s="53"/>
      <c r="AT198" s="42"/>
      <c r="AU198" s="43"/>
      <c r="AV198" s="27"/>
      <c r="AW198" s="41" t="s">
        <v>90</v>
      </c>
      <c r="AX198" s="39" t="n">
        <v>1</v>
      </c>
      <c r="AY198" s="55" t="n">
        <v>2000</v>
      </c>
      <c r="AZ198" s="44"/>
      <c r="BD198" s="53"/>
      <c r="BE198" s="42"/>
      <c r="BF198" s="43"/>
      <c r="BG198" s="27"/>
      <c r="BH198" s="41" t="s">
        <v>90</v>
      </c>
      <c r="BI198" s="39" t="n">
        <v>1</v>
      </c>
      <c r="BJ198" s="55" t="n">
        <v>2000</v>
      </c>
      <c r="BK198" s="44"/>
      <c r="BO198" s="53"/>
      <c r="BP198" s="42"/>
      <c r="BQ198" s="43"/>
      <c r="BR198" s="27"/>
      <c r="BS198" s="41" t="s">
        <v>90</v>
      </c>
      <c r="BT198" s="39" t="n">
        <v>1</v>
      </c>
      <c r="BU198" s="55" t="n">
        <v>2000</v>
      </c>
      <c r="BV198" s="44"/>
      <c r="BZ198" s="53"/>
      <c r="CA198" s="42"/>
      <c r="CB198" s="43"/>
      <c r="CC198" s="27"/>
      <c r="CD198" s="41" t="s">
        <v>90</v>
      </c>
      <c r="CE198" s="39" t="n">
        <v>1</v>
      </c>
      <c r="CF198" s="55" t="n">
        <v>2000</v>
      </c>
      <c r="CG198" s="44"/>
      <c r="CK198" s="53"/>
      <c r="CL198" s="42"/>
      <c r="CM198" s="43"/>
      <c r="CN198" s="27"/>
      <c r="CO198" s="41" t="s">
        <v>90</v>
      </c>
      <c r="CP198" s="39" t="n">
        <v>1</v>
      </c>
      <c r="CQ198" s="55" t="n">
        <v>2000</v>
      </c>
      <c r="CR198" s="44"/>
      <c r="CV198" s="33" t="s">
        <v>65</v>
      </c>
      <c r="CW198" s="34" t="n">
        <f aca="false">IF(AI205=0%,0%,AJ213/SUM(AJ206:AJ213))</f>
        <v>0</v>
      </c>
      <c r="CX198" s="33" t="str">
        <f aca="false">AL212</f>
        <v>secchio</v>
      </c>
      <c r="CY198" s="35" t="n">
        <f aca="false">AM212</f>
        <v>0</v>
      </c>
      <c r="CZ198" s="33" t="str">
        <f aca="false">AN210</f>
        <v>tubi</v>
      </c>
      <c r="DA198" s="35" t="n">
        <f aca="false">AO210</f>
        <v>0</v>
      </c>
      <c r="DB198" s="35"/>
      <c r="DC198" s="35"/>
      <c r="DD198" s="35" t="s">
        <v>56</v>
      </c>
      <c r="DE198" s="35" t="n">
        <f aca="false">AO148</f>
        <v>50</v>
      </c>
      <c r="DF198" s="37" t="n">
        <f aca="false">SUM(CW192:CW198)</f>
        <v>1</v>
      </c>
    </row>
    <row r="199" customFormat="false" ht="15" hidden="false" customHeight="false" outlineLevel="0" collapsed="false">
      <c r="A199" s="53" t="s">
        <v>91</v>
      </c>
      <c r="B199" s="42"/>
      <c r="C199" s="43"/>
      <c r="D199" s="28" t="s">
        <v>92</v>
      </c>
      <c r="E199" s="41" t="s">
        <v>49</v>
      </c>
      <c r="F199" s="39" t="n">
        <v>1</v>
      </c>
      <c r="H199" s="44"/>
      <c r="L199" s="53" t="s">
        <v>91</v>
      </c>
      <c r="M199" s="42"/>
      <c r="N199" s="43"/>
      <c r="O199" s="28" t="s">
        <v>92</v>
      </c>
      <c r="P199" s="41" t="s">
        <v>49</v>
      </c>
      <c r="Q199" s="39" t="n">
        <v>1</v>
      </c>
      <c r="S199" s="44"/>
      <c r="W199" s="53" t="s">
        <v>91</v>
      </c>
      <c r="X199" s="42"/>
      <c r="Y199" s="43"/>
      <c r="Z199" s="28" t="s">
        <v>92</v>
      </c>
      <c r="AA199" s="41" t="s">
        <v>49</v>
      </c>
      <c r="AB199" s="39" t="n">
        <v>1</v>
      </c>
      <c r="AD199" s="44"/>
      <c r="AH199" s="53" t="s">
        <v>91</v>
      </c>
      <c r="AI199" s="42"/>
      <c r="AJ199" s="43"/>
      <c r="AK199" s="28" t="s">
        <v>92</v>
      </c>
      <c r="AL199" s="41" t="s">
        <v>49</v>
      </c>
      <c r="AM199" s="39" t="n">
        <v>1</v>
      </c>
      <c r="AO199" s="44"/>
      <c r="AS199" s="53" t="s">
        <v>91</v>
      </c>
      <c r="AT199" s="42"/>
      <c r="AU199" s="43"/>
      <c r="AV199" s="28" t="s">
        <v>92</v>
      </c>
      <c r="AW199" s="41" t="s">
        <v>49</v>
      </c>
      <c r="AX199" s="39" t="n">
        <v>1</v>
      </c>
      <c r="AZ199" s="44"/>
      <c r="BD199" s="53" t="s">
        <v>91</v>
      </c>
      <c r="BE199" s="42"/>
      <c r="BF199" s="43"/>
      <c r="BG199" s="28" t="s">
        <v>92</v>
      </c>
      <c r="BH199" s="41" t="s">
        <v>49</v>
      </c>
      <c r="BI199" s="39" t="n">
        <v>1</v>
      </c>
      <c r="BK199" s="44"/>
      <c r="BO199" s="53" t="s">
        <v>91</v>
      </c>
      <c r="BP199" s="42"/>
      <c r="BQ199" s="43"/>
      <c r="BR199" s="28" t="s">
        <v>92</v>
      </c>
      <c r="BS199" s="41" t="s">
        <v>49</v>
      </c>
      <c r="BT199" s="39" t="n">
        <v>1</v>
      </c>
      <c r="BV199" s="44"/>
      <c r="BZ199" s="53" t="s">
        <v>91</v>
      </c>
      <c r="CA199" s="42"/>
      <c r="CB199" s="43"/>
      <c r="CC199" s="28" t="s">
        <v>92</v>
      </c>
      <c r="CD199" s="41" t="s">
        <v>49</v>
      </c>
      <c r="CE199" s="39" t="n">
        <v>1</v>
      </c>
      <c r="CG199" s="44"/>
      <c r="CK199" s="53" t="s">
        <v>91</v>
      </c>
      <c r="CL199" s="42"/>
      <c r="CM199" s="43"/>
      <c r="CN199" s="28" t="s">
        <v>92</v>
      </c>
      <c r="CO199" s="41" t="s">
        <v>49</v>
      </c>
      <c r="CP199" s="39" t="n">
        <v>1</v>
      </c>
      <c r="CR199" s="44"/>
      <c r="CV199" s="10" t="str">
        <f aca="false">AS147</f>
        <v>SITO O21</v>
      </c>
      <c r="CW199" s="10"/>
      <c r="CX199" s="10"/>
      <c r="CY199" s="10"/>
      <c r="CZ199" s="10"/>
      <c r="DA199" s="10"/>
      <c r="DB199" s="10"/>
      <c r="DC199" s="10"/>
      <c r="DD199" s="10"/>
      <c r="DE199" s="10"/>
    </row>
    <row r="200" customFormat="false" ht="14.4" hidden="false" customHeight="false" outlineLevel="0" collapsed="false">
      <c r="A200" s="53"/>
      <c r="B200" s="42"/>
      <c r="C200" s="43"/>
      <c r="D200" s="28" t="s">
        <v>93</v>
      </c>
      <c r="E200" s="41" t="s">
        <v>14</v>
      </c>
      <c r="F200" s="39" t="n">
        <v>1</v>
      </c>
      <c r="H200" s="44"/>
      <c r="L200" s="53"/>
      <c r="M200" s="42"/>
      <c r="N200" s="43"/>
      <c r="O200" s="28" t="s">
        <v>93</v>
      </c>
      <c r="P200" s="41" t="s">
        <v>14</v>
      </c>
      <c r="Q200" s="39" t="n">
        <v>1</v>
      </c>
      <c r="S200" s="44"/>
      <c r="W200" s="53"/>
      <c r="X200" s="42"/>
      <c r="Y200" s="43"/>
      <c r="Z200" s="28" t="s">
        <v>93</v>
      </c>
      <c r="AA200" s="41" t="s">
        <v>14</v>
      </c>
      <c r="AB200" s="39" t="n">
        <v>1</v>
      </c>
      <c r="AD200" s="44"/>
      <c r="AH200" s="53"/>
      <c r="AI200" s="42"/>
      <c r="AJ200" s="43"/>
      <c r="AK200" s="28" t="s">
        <v>93</v>
      </c>
      <c r="AL200" s="41" t="s">
        <v>14</v>
      </c>
      <c r="AM200" s="39" t="n">
        <v>1</v>
      </c>
      <c r="AO200" s="44"/>
      <c r="AS200" s="53"/>
      <c r="AT200" s="42"/>
      <c r="AU200" s="43"/>
      <c r="AV200" s="28" t="s">
        <v>93</v>
      </c>
      <c r="AW200" s="41" t="s">
        <v>14</v>
      </c>
      <c r="AX200" s="39" t="n">
        <v>1</v>
      </c>
      <c r="AZ200" s="44"/>
      <c r="BD200" s="53"/>
      <c r="BE200" s="42"/>
      <c r="BF200" s="43"/>
      <c r="BG200" s="28" t="s">
        <v>93</v>
      </c>
      <c r="BH200" s="41" t="s">
        <v>14</v>
      </c>
      <c r="BI200" s="39" t="n">
        <v>1</v>
      </c>
      <c r="BK200" s="44"/>
      <c r="BO200" s="53"/>
      <c r="BP200" s="42"/>
      <c r="BQ200" s="43"/>
      <c r="BR200" s="28" t="s">
        <v>93</v>
      </c>
      <c r="BS200" s="41" t="s">
        <v>14</v>
      </c>
      <c r="BT200" s="39" t="n">
        <v>1</v>
      </c>
      <c r="BV200" s="44"/>
      <c r="BZ200" s="53"/>
      <c r="CA200" s="42"/>
      <c r="CB200" s="43"/>
      <c r="CC200" s="28" t="s">
        <v>93</v>
      </c>
      <c r="CD200" s="41" t="s">
        <v>14</v>
      </c>
      <c r="CE200" s="39" t="n">
        <v>1</v>
      </c>
      <c r="CG200" s="44"/>
      <c r="CK200" s="53"/>
      <c r="CL200" s="42"/>
      <c r="CM200" s="43"/>
      <c r="CN200" s="28" t="s">
        <v>93</v>
      </c>
      <c r="CO200" s="41" t="s">
        <v>14</v>
      </c>
      <c r="CP200" s="39" t="n">
        <v>1</v>
      </c>
      <c r="CR200" s="44"/>
      <c r="CV200" s="11" t="s">
        <v>31</v>
      </c>
      <c r="CW200" s="11"/>
      <c r="CX200" s="11" t="s">
        <v>32</v>
      </c>
      <c r="CY200" s="11"/>
      <c r="CZ200" s="11"/>
      <c r="DA200" s="11"/>
      <c r="DB200" s="11"/>
      <c r="DC200" s="11"/>
      <c r="DD200" s="11" t="s">
        <v>33</v>
      </c>
      <c r="DE200" s="11"/>
    </row>
    <row r="201" customFormat="false" ht="14.4" hidden="false" customHeight="false" outlineLevel="0" collapsed="false">
      <c r="A201" s="53"/>
      <c r="B201" s="42"/>
      <c r="C201" s="43"/>
      <c r="D201" s="28" t="s">
        <v>94</v>
      </c>
      <c r="E201" s="41" t="s">
        <v>22</v>
      </c>
      <c r="F201" s="39" t="n">
        <v>1</v>
      </c>
      <c r="H201" s="44"/>
      <c r="L201" s="53"/>
      <c r="M201" s="42"/>
      <c r="N201" s="43"/>
      <c r="O201" s="28" t="s">
        <v>94</v>
      </c>
      <c r="P201" s="41" t="s">
        <v>22</v>
      </c>
      <c r="Q201" s="39" t="n">
        <v>1</v>
      </c>
      <c r="S201" s="44"/>
      <c r="W201" s="53"/>
      <c r="X201" s="42"/>
      <c r="Y201" s="43"/>
      <c r="Z201" s="28" t="s">
        <v>94</v>
      </c>
      <c r="AA201" s="41" t="s">
        <v>22</v>
      </c>
      <c r="AB201" s="39" t="n">
        <v>1</v>
      </c>
      <c r="AD201" s="44"/>
      <c r="AH201" s="53"/>
      <c r="AI201" s="42"/>
      <c r="AJ201" s="43"/>
      <c r="AK201" s="28" t="s">
        <v>94</v>
      </c>
      <c r="AL201" s="41" t="s">
        <v>22</v>
      </c>
      <c r="AM201" s="39" t="n">
        <v>1</v>
      </c>
      <c r="AO201" s="44"/>
      <c r="AS201" s="53"/>
      <c r="AT201" s="42"/>
      <c r="AU201" s="43"/>
      <c r="AV201" s="28" t="s">
        <v>94</v>
      </c>
      <c r="AW201" s="41" t="s">
        <v>22</v>
      </c>
      <c r="AX201" s="39" t="n">
        <v>1</v>
      </c>
      <c r="AZ201" s="44"/>
      <c r="BD201" s="53"/>
      <c r="BE201" s="42"/>
      <c r="BF201" s="43"/>
      <c r="BG201" s="28" t="s">
        <v>94</v>
      </c>
      <c r="BH201" s="41" t="s">
        <v>22</v>
      </c>
      <c r="BI201" s="39" t="n">
        <v>1</v>
      </c>
      <c r="BK201" s="44"/>
      <c r="BO201" s="53"/>
      <c r="BP201" s="42"/>
      <c r="BQ201" s="43"/>
      <c r="BR201" s="28" t="s">
        <v>94</v>
      </c>
      <c r="BS201" s="41" t="s">
        <v>22</v>
      </c>
      <c r="BT201" s="39" t="n">
        <v>1</v>
      </c>
      <c r="BV201" s="44"/>
      <c r="BZ201" s="53"/>
      <c r="CA201" s="42"/>
      <c r="CB201" s="43"/>
      <c r="CC201" s="28" t="s">
        <v>94</v>
      </c>
      <c r="CD201" s="41" t="s">
        <v>22</v>
      </c>
      <c r="CE201" s="39" t="n">
        <v>1</v>
      </c>
      <c r="CG201" s="44"/>
      <c r="CK201" s="53"/>
      <c r="CL201" s="42"/>
      <c r="CM201" s="43"/>
      <c r="CN201" s="28" t="s">
        <v>94</v>
      </c>
      <c r="CO201" s="41" t="s">
        <v>22</v>
      </c>
      <c r="CP201" s="39" t="n">
        <v>1</v>
      </c>
      <c r="CR201" s="44"/>
      <c r="CV201" s="12" t="s">
        <v>14</v>
      </c>
      <c r="CW201" s="13" t="n">
        <f aca="false">IF(AT205=0%,0%,AU206/SUM(AU206:AU213))</f>
        <v>0</v>
      </c>
      <c r="CX201" s="12" t="str">
        <f aca="false">AW206</f>
        <v>lavatrice</v>
      </c>
      <c r="CY201" s="14" t="n">
        <f aca="false">AX206</f>
        <v>0</v>
      </c>
      <c r="CZ201" s="12" t="str">
        <f aca="false">AW213</f>
        <v>sedie</v>
      </c>
      <c r="DA201" s="14" t="n">
        <f aca="false">AX213</f>
        <v>0</v>
      </c>
      <c r="DB201" s="12" t="str">
        <f aca="false">AY211</f>
        <v>guaina</v>
      </c>
      <c r="DC201" s="14" t="n">
        <f aca="false">AZ211</f>
        <v>0</v>
      </c>
      <c r="DD201" s="14" t="s">
        <v>41</v>
      </c>
      <c r="DE201" s="38" t="n">
        <f aca="false">AU149</f>
        <v>0</v>
      </c>
    </row>
    <row r="202" customFormat="false" ht="14.4" hidden="false" customHeight="false" outlineLevel="0" collapsed="false">
      <c r="A202" s="53"/>
      <c r="B202" s="42"/>
      <c r="C202" s="43"/>
      <c r="D202" s="28" t="s">
        <v>95</v>
      </c>
      <c r="E202" s="41" t="s">
        <v>61</v>
      </c>
      <c r="F202" s="39" t="n">
        <v>1</v>
      </c>
      <c r="H202" s="44"/>
      <c r="L202" s="53"/>
      <c r="M202" s="42"/>
      <c r="N202" s="43"/>
      <c r="O202" s="28" t="s">
        <v>95</v>
      </c>
      <c r="P202" s="41" t="s">
        <v>61</v>
      </c>
      <c r="Q202" s="39" t="n">
        <v>1</v>
      </c>
      <c r="S202" s="44"/>
      <c r="W202" s="53"/>
      <c r="X202" s="42"/>
      <c r="Y202" s="43"/>
      <c r="Z202" s="28" t="s">
        <v>95</v>
      </c>
      <c r="AA202" s="41" t="s">
        <v>61</v>
      </c>
      <c r="AB202" s="39" t="n">
        <v>1</v>
      </c>
      <c r="AD202" s="44"/>
      <c r="AH202" s="53"/>
      <c r="AI202" s="42"/>
      <c r="AJ202" s="43"/>
      <c r="AK202" s="28" t="s">
        <v>95</v>
      </c>
      <c r="AL202" s="41" t="s">
        <v>61</v>
      </c>
      <c r="AM202" s="39" t="n">
        <v>1</v>
      </c>
      <c r="AO202" s="44"/>
      <c r="AS202" s="53"/>
      <c r="AT202" s="42"/>
      <c r="AU202" s="43"/>
      <c r="AV202" s="28" t="s">
        <v>95</v>
      </c>
      <c r="AW202" s="41" t="s">
        <v>61</v>
      </c>
      <c r="AX202" s="39" t="n">
        <v>1</v>
      </c>
      <c r="AZ202" s="44"/>
      <c r="BD202" s="53"/>
      <c r="BE202" s="42"/>
      <c r="BF202" s="43"/>
      <c r="BG202" s="28" t="s">
        <v>95</v>
      </c>
      <c r="BH202" s="41" t="s">
        <v>61</v>
      </c>
      <c r="BI202" s="39" t="n">
        <v>1</v>
      </c>
      <c r="BK202" s="44"/>
      <c r="BO202" s="53"/>
      <c r="BP202" s="42"/>
      <c r="BQ202" s="43"/>
      <c r="BR202" s="28" t="s">
        <v>95</v>
      </c>
      <c r="BS202" s="41" t="s">
        <v>61</v>
      </c>
      <c r="BT202" s="39" t="n">
        <v>1</v>
      </c>
      <c r="BV202" s="44"/>
      <c r="BZ202" s="53"/>
      <c r="CA202" s="42"/>
      <c r="CB202" s="43"/>
      <c r="CC202" s="28" t="s">
        <v>95</v>
      </c>
      <c r="CD202" s="41" t="s">
        <v>61</v>
      </c>
      <c r="CE202" s="39" t="n">
        <v>1</v>
      </c>
      <c r="CG202" s="44"/>
      <c r="CK202" s="53"/>
      <c r="CL202" s="42"/>
      <c r="CM202" s="43"/>
      <c r="CN202" s="28" t="s">
        <v>95</v>
      </c>
      <c r="CO202" s="41" t="s">
        <v>61</v>
      </c>
      <c r="CP202" s="39" t="n">
        <v>1</v>
      </c>
      <c r="CR202" s="44"/>
      <c r="CV202" s="17" t="s">
        <v>49</v>
      </c>
      <c r="CW202" s="18" t="n">
        <f aca="false">IF(AT205=0%,0%,AU207/SUM(AU206:AU213))</f>
        <v>0</v>
      </c>
      <c r="CX202" s="17" t="str">
        <f aca="false">AW207</f>
        <v>frigorifero</v>
      </c>
      <c r="CY202" s="19" t="n">
        <f aca="false">AX207</f>
        <v>0</v>
      </c>
      <c r="CZ202" s="17" t="str">
        <f aca="false">AW214</f>
        <v>materasso</v>
      </c>
      <c r="DA202" s="19" t="n">
        <f aca="false">AX214</f>
        <v>0</v>
      </c>
      <c r="DB202" s="17" t="str">
        <f aca="false">AY212</f>
        <v>lamiere</v>
      </c>
      <c r="DC202" s="19" t="n">
        <f aca="false">AZ212</f>
        <v>0</v>
      </c>
      <c r="DD202" s="19" t="str">
        <f aca="false">AV148</f>
        <v>altezza cumulo</v>
      </c>
      <c r="DE202" s="19" t="n">
        <f aca="false">AW148</f>
        <v>30</v>
      </c>
    </row>
    <row r="203" customFormat="false" ht="14.4" hidden="false" customHeight="true" outlineLevel="0" collapsed="false">
      <c r="A203" s="53"/>
      <c r="B203" s="42"/>
      <c r="C203" s="43"/>
      <c r="D203" s="28" t="s">
        <v>96</v>
      </c>
      <c r="E203" s="41" t="s">
        <v>97</v>
      </c>
      <c r="F203" s="39" t="n">
        <v>1</v>
      </c>
      <c r="G203" s="55" t="n">
        <v>400</v>
      </c>
      <c r="H203" s="44"/>
      <c r="L203" s="53"/>
      <c r="M203" s="42"/>
      <c r="N203" s="43"/>
      <c r="O203" s="28" t="s">
        <v>96</v>
      </c>
      <c r="P203" s="41" t="s">
        <v>97</v>
      </c>
      <c r="Q203" s="39" t="n">
        <v>1</v>
      </c>
      <c r="R203" s="55" t="n">
        <v>400</v>
      </c>
      <c r="S203" s="44"/>
      <c r="W203" s="53"/>
      <c r="X203" s="42"/>
      <c r="Y203" s="43"/>
      <c r="Z203" s="28" t="s">
        <v>96</v>
      </c>
      <c r="AA203" s="41" t="s">
        <v>97</v>
      </c>
      <c r="AB203" s="39" t="n">
        <v>1</v>
      </c>
      <c r="AC203" s="55" t="n">
        <v>400</v>
      </c>
      <c r="AD203" s="44"/>
      <c r="AH203" s="53"/>
      <c r="AI203" s="42"/>
      <c r="AJ203" s="43"/>
      <c r="AK203" s="28" t="s">
        <v>96</v>
      </c>
      <c r="AL203" s="41" t="s">
        <v>97</v>
      </c>
      <c r="AM203" s="39" t="n">
        <v>1</v>
      </c>
      <c r="AN203" s="55" t="n">
        <v>400</v>
      </c>
      <c r="AO203" s="44"/>
      <c r="AS203" s="53"/>
      <c r="AT203" s="42"/>
      <c r="AU203" s="43"/>
      <c r="AV203" s="28" t="s">
        <v>96</v>
      </c>
      <c r="AW203" s="41" t="s">
        <v>97</v>
      </c>
      <c r="AX203" s="39" t="n">
        <v>1</v>
      </c>
      <c r="AY203" s="55" t="n">
        <v>400</v>
      </c>
      <c r="AZ203" s="44"/>
      <c r="BD203" s="53"/>
      <c r="BE203" s="42"/>
      <c r="BF203" s="43"/>
      <c r="BG203" s="28" t="s">
        <v>96</v>
      </c>
      <c r="BH203" s="41" t="s">
        <v>97</v>
      </c>
      <c r="BI203" s="39" t="n">
        <v>1</v>
      </c>
      <c r="BJ203" s="55" t="n">
        <v>400</v>
      </c>
      <c r="BK203" s="44"/>
      <c r="BO203" s="53"/>
      <c r="BP203" s="42"/>
      <c r="BQ203" s="43"/>
      <c r="BR203" s="28" t="s">
        <v>96</v>
      </c>
      <c r="BS203" s="41" t="s">
        <v>97</v>
      </c>
      <c r="BT203" s="39" t="n">
        <v>1</v>
      </c>
      <c r="BU203" s="55" t="n">
        <v>400</v>
      </c>
      <c r="BV203" s="44"/>
      <c r="BZ203" s="53"/>
      <c r="CA203" s="42"/>
      <c r="CB203" s="43"/>
      <c r="CC203" s="28" t="s">
        <v>96</v>
      </c>
      <c r="CD203" s="41" t="s">
        <v>97</v>
      </c>
      <c r="CE203" s="39" t="n">
        <v>1</v>
      </c>
      <c r="CF203" s="55" t="n">
        <v>400</v>
      </c>
      <c r="CG203" s="44"/>
      <c r="CK203" s="53"/>
      <c r="CL203" s="42"/>
      <c r="CM203" s="43"/>
      <c r="CN203" s="28" t="s">
        <v>96</v>
      </c>
      <c r="CO203" s="41" t="s">
        <v>97</v>
      </c>
      <c r="CP203" s="39" t="n">
        <v>1</v>
      </c>
      <c r="CQ203" s="55" t="n">
        <v>400</v>
      </c>
      <c r="CR203" s="44"/>
      <c r="CV203" s="17" t="s">
        <v>57</v>
      </c>
      <c r="CW203" s="18" t="n">
        <f aca="false">IF(AT205=0%,0%,(AU208+AU209)/SUM(AU206:AU213))</f>
        <v>0</v>
      </c>
      <c r="CX203" s="17" t="str">
        <f aca="false">AW208</f>
        <v>forno</v>
      </c>
      <c r="CY203" s="19" t="n">
        <f aca="false">AX208</f>
        <v>0</v>
      </c>
      <c r="CZ203" s="17" t="str">
        <f aca="false">AY206</f>
        <v>brandina</v>
      </c>
      <c r="DA203" s="19" t="n">
        <f aca="false">AZ206</f>
        <v>0</v>
      </c>
      <c r="DB203" s="17" t="str">
        <f aca="false">AY213</f>
        <v>buste</v>
      </c>
      <c r="DC203" s="19" t="n">
        <f aca="false">AZ213</f>
        <v>0</v>
      </c>
      <c r="DD203" s="19" t="str">
        <f aca="false">AV149</f>
        <v>combustione</v>
      </c>
      <c r="DE203" s="19" t="str">
        <f aca="false">AW149</f>
        <v>no</v>
      </c>
    </row>
    <row r="204" customFormat="false" ht="14.4" hidden="false" customHeight="true" outlineLevel="0" collapsed="false">
      <c r="A204" s="53"/>
      <c r="B204" s="56"/>
      <c r="C204" s="57"/>
      <c r="D204" s="28" t="s">
        <v>98</v>
      </c>
      <c r="E204" s="41" t="s">
        <v>65</v>
      </c>
      <c r="F204" s="39" t="n">
        <v>1</v>
      </c>
      <c r="G204" s="55" t="n">
        <v>1000</v>
      </c>
      <c r="H204" s="58"/>
      <c r="L204" s="53"/>
      <c r="M204" s="56"/>
      <c r="N204" s="57"/>
      <c r="O204" s="28" t="s">
        <v>98</v>
      </c>
      <c r="P204" s="41" t="s">
        <v>65</v>
      </c>
      <c r="Q204" s="39" t="n">
        <v>1</v>
      </c>
      <c r="R204" s="55" t="n">
        <v>1000</v>
      </c>
      <c r="S204" s="58"/>
      <c r="W204" s="53"/>
      <c r="X204" s="56"/>
      <c r="Y204" s="57"/>
      <c r="Z204" s="28" t="s">
        <v>98</v>
      </c>
      <c r="AA204" s="41" t="s">
        <v>65</v>
      </c>
      <c r="AB204" s="39" t="n">
        <v>1</v>
      </c>
      <c r="AC204" s="55" t="n">
        <v>1000</v>
      </c>
      <c r="AD204" s="58"/>
      <c r="AH204" s="53"/>
      <c r="AI204" s="56"/>
      <c r="AJ204" s="57"/>
      <c r="AK204" s="28" t="s">
        <v>98</v>
      </c>
      <c r="AL204" s="41" t="s">
        <v>65</v>
      </c>
      <c r="AM204" s="39" t="n">
        <v>1</v>
      </c>
      <c r="AN204" s="55" t="n">
        <v>1000</v>
      </c>
      <c r="AO204" s="58"/>
      <c r="AS204" s="53"/>
      <c r="AT204" s="56"/>
      <c r="AU204" s="57"/>
      <c r="AV204" s="28" t="s">
        <v>98</v>
      </c>
      <c r="AW204" s="41" t="s">
        <v>65</v>
      </c>
      <c r="AX204" s="39" t="n">
        <v>1</v>
      </c>
      <c r="AY204" s="55" t="n">
        <v>1000</v>
      </c>
      <c r="AZ204" s="58"/>
      <c r="BD204" s="53"/>
      <c r="BE204" s="56"/>
      <c r="BF204" s="57"/>
      <c r="BG204" s="28" t="s">
        <v>98</v>
      </c>
      <c r="BH204" s="41" t="s">
        <v>65</v>
      </c>
      <c r="BI204" s="39" t="n">
        <v>1</v>
      </c>
      <c r="BJ204" s="55" t="n">
        <v>1000</v>
      </c>
      <c r="BK204" s="58"/>
      <c r="BO204" s="53"/>
      <c r="BP204" s="56"/>
      <c r="BQ204" s="57"/>
      <c r="BR204" s="28" t="s">
        <v>98</v>
      </c>
      <c r="BS204" s="41" t="s">
        <v>65</v>
      </c>
      <c r="BT204" s="39" t="n">
        <v>1</v>
      </c>
      <c r="BU204" s="55" t="n">
        <v>1000</v>
      </c>
      <c r="BV204" s="58"/>
      <c r="BZ204" s="53"/>
      <c r="CA204" s="56"/>
      <c r="CB204" s="57"/>
      <c r="CC204" s="28" t="s">
        <v>98</v>
      </c>
      <c r="CD204" s="41" t="s">
        <v>65</v>
      </c>
      <c r="CE204" s="39" t="n">
        <v>1</v>
      </c>
      <c r="CF204" s="55" t="n">
        <v>1000</v>
      </c>
      <c r="CG204" s="58"/>
      <c r="CK204" s="53"/>
      <c r="CL204" s="56"/>
      <c r="CM204" s="57"/>
      <c r="CN204" s="28" t="s">
        <v>98</v>
      </c>
      <c r="CO204" s="41" t="s">
        <v>65</v>
      </c>
      <c r="CP204" s="39" t="n">
        <v>1</v>
      </c>
      <c r="CQ204" s="55" t="n">
        <v>1000</v>
      </c>
      <c r="CR204" s="58"/>
      <c r="CV204" s="17" t="s">
        <v>60</v>
      </c>
      <c r="CW204" s="37" t="n">
        <f aca="false">IF(AT205=0%,0%,AU210/SUM(AU206:AU213))</f>
        <v>0.9</v>
      </c>
      <c r="CX204" s="17" t="str">
        <f aca="false">AW209</f>
        <v>televisore</v>
      </c>
      <c r="CY204" s="19" t="n">
        <f aca="false">AX209</f>
        <v>0</v>
      </c>
      <c r="CZ204" s="17" t="str">
        <f aca="false">AY207</f>
        <v>Scatoloni</v>
      </c>
      <c r="DA204" s="19" t="n">
        <f aca="false">AZ207</f>
        <v>0</v>
      </c>
      <c r="DB204" s="19"/>
      <c r="DC204" s="19"/>
      <c r="DD204" s="19" t="str">
        <f aca="false">AV150</f>
        <v>bonifica</v>
      </c>
      <c r="DE204" s="19" t="str">
        <f aca="false">AW150</f>
        <v>no</v>
      </c>
    </row>
    <row r="205" customFormat="false" ht="14.4" hidden="false" customHeight="false" outlineLevel="0" collapsed="false">
      <c r="B205" s="8" t="n">
        <f aca="false">SUM(B152:B204)</f>
        <v>1</v>
      </c>
      <c r="M205" s="8" t="n">
        <f aca="false">SUM(M152:M204)</f>
        <v>1</v>
      </c>
      <c r="X205" s="8" t="n">
        <f aca="false">SUM(X152:X204)</f>
        <v>1</v>
      </c>
      <c r="AI205" s="8" t="n">
        <f aca="false">SUM(AI152:AI204)</f>
        <v>1</v>
      </c>
      <c r="AT205" s="8" t="n">
        <f aca="false">SUM(AT152:AT204)</f>
        <v>1</v>
      </c>
      <c r="BE205" s="8" t="n">
        <f aca="false">SUM(BE152:BE204)</f>
        <v>0</v>
      </c>
      <c r="BP205" s="8" t="n">
        <f aca="false">SUM(BP152:BP204)</f>
        <v>1</v>
      </c>
      <c r="CA205" s="8" t="n">
        <f aca="false">SUM(CA152:CA204)</f>
        <v>1</v>
      </c>
      <c r="CL205" s="8" t="n">
        <f aca="false">SUM(CL151:CL204)</f>
        <v>1</v>
      </c>
      <c r="CV205" s="17" t="s">
        <v>61</v>
      </c>
      <c r="CW205" s="18" t="n">
        <f aca="false">IF(AT205=0%,0%,AU211/SUM(AU206:AU213))</f>
        <v>0</v>
      </c>
      <c r="CX205" s="17" t="str">
        <f aca="false">AW210</f>
        <v>scaldabagno</v>
      </c>
      <c r="CY205" s="19" t="n">
        <f aca="false">AX210</f>
        <v>0</v>
      </c>
      <c r="CZ205" s="17" t="str">
        <f aca="false">AY208</f>
        <v>divano</v>
      </c>
      <c r="DA205" s="19" t="n">
        <f aca="false">AZ208</f>
        <v>0</v>
      </c>
      <c r="DB205" s="19"/>
      <c r="DC205" s="19"/>
      <c r="DD205" s="19" t="str">
        <f aca="false">AX150</f>
        <v>substrato</v>
      </c>
      <c r="DE205" s="19" t="str">
        <f aca="false">AY150</f>
        <v>stradale</v>
      </c>
    </row>
    <row r="206" customFormat="false" ht="14.4" hidden="false" customHeight="true" outlineLevel="0" collapsed="false">
      <c r="A206" s="24" t="s">
        <v>99</v>
      </c>
      <c r="B206" s="28" t="s">
        <v>14</v>
      </c>
      <c r="C206" s="29" t="n">
        <f aca="false">B152*F154+B155*F157+B158*F160+B161*F162+B168*F168+B170*F170+B177*F177+B185*F185+B194*F194+B195*F195+B196*F196+B200*F200</f>
        <v>0</v>
      </c>
      <c r="D206" s="24" t="s">
        <v>100</v>
      </c>
      <c r="E206" s="28" t="str">
        <f aca="false">D152</f>
        <v>lavatrice</v>
      </c>
      <c r="F206" s="28" t="n">
        <f aca="false">C152</f>
        <v>0</v>
      </c>
      <c r="G206" s="28" t="str">
        <f aca="false">D173</f>
        <v>brandina</v>
      </c>
      <c r="H206" s="28" t="n">
        <f aca="false">C173</f>
        <v>0</v>
      </c>
      <c r="L206" s="24" t="s">
        <v>99</v>
      </c>
      <c r="M206" s="28" t="s">
        <v>14</v>
      </c>
      <c r="N206" s="29" t="n">
        <f aca="false">M152*Q154+M155*Q157+M158*Q160+M161*Q162+M168*Q168+M170*Q170+M177*Q177+M185*Q185+M194*Q194+M195*Q195+M196*Q196+M200*Q200</f>
        <v>0</v>
      </c>
      <c r="O206" s="24" t="s">
        <v>100</v>
      </c>
      <c r="P206" s="28" t="str">
        <f aca="false">O152</f>
        <v>lavatrice</v>
      </c>
      <c r="Q206" s="28" t="n">
        <f aca="false">N152</f>
        <v>0</v>
      </c>
      <c r="R206" s="28" t="str">
        <f aca="false">O173</f>
        <v>brandina</v>
      </c>
      <c r="S206" s="28" t="n">
        <f aca="false">N173</f>
        <v>0</v>
      </c>
      <c r="W206" s="24" t="s">
        <v>99</v>
      </c>
      <c r="X206" s="28" t="s">
        <v>14</v>
      </c>
      <c r="Y206" s="29" t="n">
        <f aca="false">X152*AB154+X155*AB157+X158*AB160+X161*AB162+X168*AB168+X170*AB170+X177*AB177+X185*AB185+X194*AB194+X195*AB195+X196*AB196+X200*AB200</f>
        <v>0</v>
      </c>
      <c r="Z206" s="24" t="s">
        <v>100</v>
      </c>
      <c r="AA206" s="28" t="str">
        <f aca="false">Z152</f>
        <v>lavatrice</v>
      </c>
      <c r="AB206" s="28" t="n">
        <f aca="false">Y152</f>
        <v>0</v>
      </c>
      <c r="AC206" s="28" t="str">
        <f aca="false">Z173</f>
        <v>brandina</v>
      </c>
      <c r="AD206" s="28" t="n">
        <f aca="false">Y173</f>
        <v>0</v>
      </c>
      <c r="AH206" s="24" t="s">
        <v>99</v>
      </c>
      <c r="AI206" s="28" t="s">
        <v>14</v>
      </c>
      <c r="AJ206" s="29" t="n">
        <f aca="false">AI152*AM154+AI155*AM157+AI158*AM160+AI161*AM162+AI168*AM168+AI170*AM170+AI177*AM177+AI185*AM185+AI194*AM194+AI195*AM195+AI196*AM196+AI200*AM200</f>
        <v>0.0668789808917197</v>
      </c>
      <c r="AK206" s="24" t="s">
        <v>100</v>
      </c>
      <c r="AL206" s="28" t="str">
        <f aca="false">AK152</f>
        <v>lavatrice</v>
      </c>
      <c r="AM206" s="28" t="n">
        <f aca="false">AJ152</f>
        <v>0</v>
      </c>
      <c r="AN206" s="28" t="str">
        <f aca="false">AK173</f>
        <v>brandina</v>
      </c>
      <c r="AO206" s="28" t="n">
        <f aca="false">AJ173</f>
        <v>0</v>
      </c>
      <c r="AS206" s="24" t="s">
        <v>99</v>
      </c>
      <c r="AT206" s="28" t="s">
        <v>14</v>
      </c>
      <c r="AU206" s="29" t="n">
        <f aca="false">AT152*AX154+AT155*AX157+AT158*AX160+AT161*AX162+AT168*AX168+AT170*AX170+AT177*AX177+AT185*AX185+AT194*AX194+AT195*AX195+AT196*AX196+AT200*AX200</f>
        <v>0</v>
      </c>
      <c r="AV206" s="24" t="s">
        <v>100</v>
      </c>
      <c r="AW206" s="28" t="str">
        <f aca="false">AV152</f>
        <v>lavatrice</v>
      </c>
      <c r="AX206" s="28" t="n">
        <f aca="false">AU152</f>
        <v>0</v>
      </c>
      <c r="AY206" s="28" t="str">
        <f aca="false">AV173</f>
        <v>brandina</v>
      </c>
      <c r="AZ206" s="28" t="n">
        <f aca="false">AU173</f>
        <v>0</v>
      </c>
      <c r="BD206" s="24" t="s">
        <v>99</v>
      </c>
      <c r="BE206" s="28" t="s">
        <v>14</v>
      </c>
      <c r="BF206" s="29" t="n">
        <f aca="false">BE152*BI154+BE155*BI157+BE158*BI160+BE161*BI162+BE168*BI168+BE170*BI170+BE177*BI177+BE185*BI185+BE194*BI194+BE195*BI195+BE196*BI196+BE200*BI200</f>
        <v>0</v>
      </c>
      <c r="BG206" s="24" t="s">
        <v>100</v>
      </c>
      <c r="BH206" s="28" t="str">
        <f aca="false">BG152</f>
        <v>lavatrice</v>
      </c>
      <c r="BI206" s="28" t="n">
        <f aca="false">BF152</f>
        <v>0</v>
      </c>
      <c r="BJ206" s="28" t="str">
        <f aca="false">BG173</f>
        <v>brandina</v>
      </c>
      <c r="BK206" s="28" t="n">
        <f aca="false">BF173</f>
        <v>0</v>
      </c>
      <c r="BO206" s="24" t="s">
        <v>99</v>
      </c>
      <c r="BP206" s="28" t="s">
        <v>14</v>
      </c>
      <c r="BQ206" s="29" t="n">
        <f aca="false">BP152*BT154+BP155*BT157+BP158*BT160+BP161*BT162+BP168*BT168+BP170*BT170+BP177*BT177+BP185*BT185+BP194*BT194+BP195*BT195+BP196*BT196+BP200*BT200</f>
        <v>0.05</v>
      </c>
      <c r="BR206" s="24" t="s">
        <v>100</v>
      </c>
      <c r="BS206" s="28" t="str">
        <f aca="false">BR152</f>
        <v>lavatrice</v>
      </c>
      <c r="BT206" s="28" t="n">
        <f aca="false">BQ152</f>
        <v>0</v>
      </c>
      <c r="BU206" s="28" t="str">
        <f aca="false">BR173</f>
        <v>brandina</v>
      </c>
      <c r="BV206" s="28" t="n">
        <f aca="false">BQ173</f>
        <v>0</v>
      </c>
      <c r="BZ206" s="24" t="s">
        <v>99</v>
      </c>
      <c r="CA206" s="28" t="s">
        <v>14</v>
      </c>
      <c r="CB206" s="29" t="n">
        <f aca="false">CA152*CE154+CA155*CE157+CA158*CE160+CA161*CE162+CA168*CE168+CA170*CE170+CA177*CE177+CA185*CE185+CA194*CE194+CA195*CE195+CA196*CE196+CA200*CE200</f>
        <v>0.9</v>
      </c>
      <c r="CC206" s="24" t="s">
        <v>100</v>
      </c>
      <c r="CD206" s="28" t="str">
        <f aca="false">CC152</f>
        <v>lavatrice</v>
      </c>
      <c r="CE206" s="28" t="n">
        <f aca="false">CB152</f>
        <v>0</v>
      </c>
      <c r="CF206" s="28" t="str">
        <f aca="false">CC173</f>
        <v>brandina</v>
      </c>
      <c r="CG206" s="28" t="n">
        <f aca="false">CB173</f>
        <v>0</v>
      </c>
      <c r="CK206" s="24" t="s">
        <v>99</v>
      </c>
      <c r="CL206" s="28" t="s">
        <v>14</v>
      </c>
      <c r="CM206" s="29" t="n">
        <f aca="false">CL152*CP154+CL155*CP157+CL158*CP160+CL161*CP162+CL168*CP168+CL170*CP170+CL177*CP177+CL185*CP185+CL194*CP194+CL195*CP195+CL196*CP196+CL200*CP200</f>
        <v>0</v>
      </c>
      <c r="CN206" s="24" t="s">
        <v>100</v>
      </c>
      <c r="CO206" s="28" t="str">
        <f aca="false">CN152</f>
        <v>lavatrice</v>
      </c>
      <c r="CP206" s="28" t="n">
        <f aca="false">CM152</f>
        <v>0</v>
      </c>
      <c r="CQ206" s="28" t="str">
        <f aca="false">CN173</f>
        <v>brandina</v>
      </c>
      <c r="CR206" s="28" t="n">
        <f aca="false">CM173</f>
        <v>0</v>
      </c>
      <c r="CV206" s="17" t="s">
        <v>62</v>
      </c>
      <c r="CW206" s="18" t="n">
        <f aca="false">IF(AT205=0%,0%,AU212/SUM(AU206:AU213))</f>
        <v>0.1</v>
      </c>
      <c r="CX206" s="17" t="str">
        <f aca="false">AW211</f>
        <v>mobile</v>
      </c>
      <c r="CY206" s="19" t="n">
        <f aca="false">AX211</f>
        <v>1</v>
      </c>
      <c r="CZ206" s="17" t="str">
        <f aca="false">AY209</f>
        <v>sanitari</v>
      </c>
      <c r="DA206" s="19" t="n">
        <f aca="false">AZ209</f>
        <v>0</v>
      </c>
      <c r="DB206" s="19"/>
      <c r="DC206" s="19"/>
      <c r="DD206" s="19" t="s">
        <v>63</v>
      </c>
      <c r="DE206" s="19" t="n">
        <f aca="false">AT150</f>
        <v>0</v>
      </c>
    </row>
    <row r="207" customFormat="false" ht="15" hidden="false" customHeight="false" outlineLevel="0" collapsed="false">
      <c r="A207" s="24"/>
      <c r="B207" s="28" t="s">
        <v>49</v>
      </c>
      <c r="C207" s="29" t="n">
        <f aca="false">B161*F161+B178*F178+B185*F186</f>
        <v>0</v>
      </c>
      <c r="D207" s="24"/>
      <c r="E207" s="28" t="str">
        <f aca="false">D155</f>
        <v>frigorifero</v>
      </c>
      <c r="F207" s="28" t="n">
        <f aca="false">C155</f>
        <v>0</v>
      </c>
      <c r="G207" s="28" t="str">
        <f aca="false">A176</f>
        <v>Scatoloni</v>
      </c>
      <c r="H207" s="28" t="n">
        <f aca="false">C176</f>
        <v>0</v>
      </c>
      <c r="L207" s="24"/>
      <c r="M207" s="28" t="s">
        <v>49</v>
      </c>
      <c r="N207" s="29" t="n">
        <f aca="false">M161*Q161+M178*Q178+M185*Q186</f>
        <v>0</v>
      </c>
      <c r="O207" s="24"/>
      <c r="P207" s="28" t="str">
        <f aca="false">O155</f>
        <v>frigorifero</v>
      </c>
      <c r="Q207" s="28" t="n">
        <f aca="false">N155</f>
        <v>0</v>
      </c>
      <c r="R207" s="28" t="str">
        <f aca="false">L176</f>
        <v>Scatoloni</v>
      </c>
      <c r="S207" s="28" t="n">
        <f aca="false">N176</f>
        <v>0</v>
      </c>
      <c r="W207" s="24"/>
      <c r="X207" s="28" t="s">
        <v>49</v>
      </c>
      <c r="Y207" s="29" t="n">
        <f aca="false">X161*AB161+X178*AB178+X185*AB186</f>
        <v>0</v>
      </c>
      <c r="Z207" s="24"/>
      <c r="AA207" s="28" t="str">
        <f aca="false">Z155</f>
        <v>frigorifero</v>
      </c>
      <c r="AB207" s="28" t="n">
        <f aca="false">Y155</f>
        <v>0</v>
      </c>
      <c r="AC207" s="28" t="str">
        <f aca="false">W176</f>
        <v>Scatoloni</v>
      </c>
      <c r="AD207" s="28" t="n">
        <f aca="false">Y176</f>
        <v>0</v>
      </c>
      <c r="AH207" s="24"/>
      <c r="AI207" s="28" t="s">
        <v>49</v>
      </c>
      <c r="AJ207" s="29" t="n">
        <f aca="false">AI161*AM161+AI178*AM178+AI185*AM186</f>
        <v>0</v>
      </c>
      <c r="AK207" s="24"/>
      <c r="AL207" s="28" t="str">
        <f aca="false">AK155</f>
        <v>frigorifero</v>
      </c>
      <c r="AM207" s="28" t="n">
        <f aca="false">AJ155</f>
        <v>1</v>
      </c>
      <c r="AN207" s="28" t="str">
        <f aca="false">AH176</f>
        <v>Scatoloni</v>
      </c>
      <c r="AO207" s="28" t="n">
        <f aca="false">AJ176</f>
        <v>0</v>
      </c>
      <c r="AS207" s="24"/>
      <c r="AT207" s="28" t="s">
        <v>49</v>
      </c>
      <c r="AU207" s="29" t="n">
        <f aca="false">AT161*AX161+AT178*AX178+AT185*AX186</f>
        <v>0</v>
      </c>
      <c r="AV207" s="24"/>
      <c r="AW207" s="28" t="str">
        <f aca="false">AV155</f>
        <v>frigorifero</v>
      </c>
      <c r="AX207" s="28" t="n">
        <f aca="false">AU155</f>
        <v>0</v>
      </c>
      <c r="AY207" s="28" t="str">
        <f aca="false">AS176</f>
        <v>Scatoloni</v>
      </c>
      <c r="AZ207" s="28" t="n">
        <f aca="false">AU176</f>
        <v>0</v>
      </c>
      <c r="BD207" s="24"/>
      <c r="BE207" s="28" t="s">
        <v>49</v>
      </c>
      <c r="BF207" s="29" t="n">
        <f aca="false">BE161*BI161+BE178*BI178+BE185*BI186</f>
        <v>0</v>
      </c>
      <c r="BG207" s="24"/>
      <c r="BH207" s="28" t="str">
        <f aca="false">BG155</f>
        <v>frigorifero</v>
      </c>
      <c r="BI207" s="28" t="n">
        <f aca="false">BF155</f>
        <v>0</v>
      </c>
      <c r="BJ207" s="28" t="str">
        <f aca="false">BD176</f>
        <v>Scatoloni</v>
      </c>
      <c r="BK207" s="28" t="n">
        <f aca="false">BF176</f>
        <v>0</v>
      </c>
      <c r="BO207" s="24"/>
      <c r="BP207" s="28" t="s">
        <v>49</v>
      </c>
      <c r="BQ207" s="29" t="n">
        <f aca="false">BP161*BT161+BP178*BT178+BP185*BT186</f>
        <v>0</v>
      </c>
      <c r="BR207" s="24"/>
      <c r="BS207" s="28" t="str">
        <f aca="false">BR155</f>
        <v>frigorifero</v>
      </c>
      <c r="BT207" s="28" t="n">
        <f aca="false">BQ155</f>
        <v>0</v>
      </c>
      <c r="BU207" s="28" t="str">
        <f aca="false">BO176</f>
        <v>Scatoloni</v>
      </c>
      <c r="BV207" s="28" t="n">
        <f aca="false">BQ176</f>
        <v>0</v>
      </c>
      <c r="BZ207" s="24"/>
      <c r="CA207" s="28" t="s">
        <v>49</v>
      </c>
      <c r="CB207" s="29" t="n">
        <f aca="false">CA161*CE161+CA178*CE178+CA185*CE186</f>
        <v>0</v>
      </c>
      <c r="CC207" s="24"/>
      <c r="CD207" s="28" t="str">
        <f aca="false">CC155</f>
        <v>frigorifero</v>
      </c>
      <c r="CE207" s="28" t="n">
        <f aca="false">CB155</f>
        <v>0</v>
      </c>
      <c r="CF207" s="28" t="str">
        <f aca="false">BZ176</f>
        <v>Scatoloni</v>
      </c>
      <c r="CG207" s="28" t="n">
        <f aca="false">CB176</f>
        <v>0</v>
      </c>
      <c r="CK207" s="24"/>
      <c r="CL207" s="28" t="s">
        <v>49</v>
      </c>
      <c r="CM207" s="29" t="n">
        <f aca="false">CL161*CP161+CL178*CP178+CL185*CP186</f>
        <v>0</v>
      </c>
      <c r="CN207" s="24"/>
      <c r="CO207" s="28" t="str">
        <f aca="false">CN155</f>
        <v>frigorifero</v>
      </c>
      <c r="CP207" s="28" t="n">
        <f aca="false">CM155</f>
        <v>0</v>
      </c>
      <c r="CQ207" s="28" t="str">
        <f aca="false">CK176</f>
        <v>Scatoloni</v>
      </c>
      <c r="CR207" s="28" t="n">
        <f aca="false">CM176</f>
        <v>0</v>
      </c>
      <c r="CV207" s="17" t="s">
        <v>65</v>
      </c>
      <c r="CW207" s="18" t="n">
        <f aca="false">IF(AT205=0%,0%,AU213/SUM(AU206:AU213))</f>
        <v>0</v>
      </c>
      <c r="CX207" s="17" t="str">
        <f aca="false">AW212</f>
        <v>secchio</v>
      </c>
      <c r="CY207" s="19" t="n">
        <f aca="false">AX212</f>
        <v>0</v>
      </c>
      <c r="CZ207" s="17" t="str">
        <f aca="false">AY210</f>
        <v>tubi</v>
      </c>
      <c r="DA207" s="19" t="n">
        <f aca="false">AZ210</f>
        <v>0</v>
      </c>
      <c r="DB207" s="19"/>
      <c r="DC207" s="19"/>
      <c r="DD207" s="35" t="s">
        <v>56</v>
      </c>
      <c r="DE207" s="35" t="n">
        <f aca="false">AZ148</f>
        <v>0</v>
      </c>
      <c r="DF207" s="37" t="n">
        <f aca="false">SUM(CW201:CW207)</f>
        <v>1</v>
      </c>
    </row>
    <row r="208" customFormat="false" ht="15" hidden="false" customHeight="false" outlineLevel="0" collapsed="false">
      <c r="A208" s="24"/>
      <c r="B208" s="28" t="s">
        <v>101</v>
      </c>
      <c r="C208" s="29" t="n">
        <f aca="false">B152*F153+B155*F156+B158*F159+B161*F164+B165*F166+B179*F179+B185*F187</f>
        <v>0</v>
      </c>
      <c r="D208" s="24"/>
      <c r="E208" s="28" t="str">
        <f aca="false">D158</f>
        <v>forno</v>
      </c>
      <c r="F208" s="28" t="n">
        <f aca="false">C158</f>
        <v>0</v>
      </c>
      <c r="G208" s="28" t="str">
        <f aca="false">D174</f>
        <v>divano</v>
      </c>
      <c r="H208" s="28" t="n">
        <f aca="false">C174</f>
        <v>0</v>
      </c>
      <c r="L208" s="24"/>
      <c r="M208" s="28" t="s">
        <v>101</v>
      </c>
      <c r="N208" s="29" t="n">
        <f aca="false">M152*Q153+M155*Q156+M158*Q159+M161*Q164+M165*Q166+M179*Q179+M185*Q187</f>
        <v>0</v>
      </c>
      <c r="O208" s="24"/>
      <c r="P208" s="28" t="str">
        <f aca="false">O158</f>
        <v>forno</v>
      </c>
      <c r="Q208" s="28" t="n">
        <f aca="false">N158</f>
        <v>0</v>
      </c>
      <c r="R208" s="28" t="str">
        <f aca="false">O174</f>
        <v>divano</v>
      </c>
      <c r="S208" s="28" t="n">
        <f aca="false">N174</f>
        <v>0</v>
      </c>
      <c r="W208" s="24"/>
      <c r="X208" s="28" t="s">
        <v>101</v>
      </c>
      <c r="Y208" s="29" t="n">
        <f aca="false">X152*AB153+X155*AB156+X158*AB159+X161*AB164+X165*AB166+X179*AB179+X185*AB187</f>
        <v>0</v>
      </c>
      <c r="Z208" s="24"/>
      <c r="AA208" s="28" t="str">
        <f aca="false">Z158</f>
        <v>forno</v>
      </c>
      <c r="AB208" s="28" t="n">
        <f aca="false">Y158</f>
        <v>0</v>
      </c>
      <c r="AC208" s="28" t="str">
        <f aca="false">Z174</f>
        <v>divano</v>
      </c>
      <c r="AD208" s="28" t="n">
        <f aca="false">Y174</f>
        <v>0</v>
      </c>
      <c r="AH208" s="24"/>
      <c r="AI208" s="28" t="s">
        <v>101</v>
      </c>
      <c r="AJ208" s="29" t="n">
        <f aca="false">AI152*AM153+AI155*AM156+AI158*AM159+AI161*AM164+AI165*AM166+AI179*AM179+AI185*AM187</f>
        <v>0.032484076433121</v>
      </c>
      <c r="AK208" s="24"/>
      <c r="AL208" s="28" t="str">
        <f aca="false">AK158</f>
        <v>forno</v>
      </c>
      <c r="AM208" s="28" t="n">
        <f aca="false">AJ158</f>
        <v>0</v>
      </c>
      <c r="AN208" s="28" t="str">
        <f aca="false">AK174</f>
        <v>divano</v>
      </c>
      <c r="AO208" s="28" t="n">
        <f aca="false">AJ174</f>
        <v>0</v>
      </c>
      <c r="AS208" s="24"/>
      <c r="AT208" s="28" t="s">
        <v>101</v>
      </c>
      <c r="AU208" s="29" t="n">
        <f aca="false">AT152*AX153+AT155*AX156+AT158*AX159+AT161*AX164+AT165*AX166+AT179*AX179+AT185*AX187</f>
        <v>0</v>
      </c>
      <c r="AV208" s="24"/>
      <c r="AW208" s="28" t="str">
        <f aca="false">AV158</f>
        <v>forno</v>
      </c>
      <c r="AX208" s="28" t="n">
        <f aca="false">AU158</f>
        <v>0</v>
      </c>
      <c r="AY208" s="28" t="str">
        <f aca="false">AV174</f>
        <v>divano</v>
      </c>
      <c r="AZ208" s="28" t="n">
        <f aca="false">AU174</f>
        <v>0</v>
      </c>
      <c r="BD208" s="24"/>
      <c r="BE208" s="28" t="s">
        <v>101</v>
      </c>
      <c r="BF208" s="29" t="n">
        <f aca="false">BE152*BI153+BE155*BI156+BE158*BI159+BE161*BI164+BE165*BI166+BE179*BI179+BE185*BI187</f>
        <v>0</v>
      </c>
      <c r="BG208" s="24"/>
      <c r="BH208" s="28" t="str">
        <f aca="false">BG158</f>
        <v>forno</v>
      </c>
      <c r="BI208" s="28" t="n">
        <f aca="false">BF158</f>
        <v>0</v>
      </c>
      <c r="BJ208" s="28" t="str">
        <f aca="false">BG174</f>
        <v>divano</v>
      </c>
      <c r="BK208" s="28" t="n">
        <f aca="false">BF174</f>
        <v>0</v>
      </c>
      <c r="BO208" s="24"/>
      <c r="BP208" s="28" t="s">
        <v>101</v>
      </c>
      <c r="BQ208" s="29" t="n">
        <f aca="false">BP152*BT153+BP155*BT156+BP158*BT159+BP161*BT164+BP165*BT166+BP179*BT179+BP185*BT187</f>
        <v>0</v>
      </c>
      <c r="BR208" s="24"/>
      <c r="BS208" s="28" t="str">
        <f aca="false">BR158</f>
        <v>forno</v>
      </c>
      <c r="BT208" s="28" t="n">
        <f aca="false">BQ158</f>
        <v>0</v>
      </c>
      <c r="BU208" s="28" t="str">
        <f aca="false">BR174</f>
        <v>divano</v>
      </c>
      <c r="BV208" s="28" t="n">
        <f aca="false">BQ174</f>
        <v>0</v>
      </c>
      <c r="BZ208" s="24"/>
      <c r="CA208" s="28" t="s">
        <v>101</v>
      </c>
      <c r="CB208" s="29" t="n">
        <f aca="false">CA152*CE153+CA155*CE156+CA158*CE159+CA161*CE164+CA165*CE166+CA179*CE179+CA185*CE187</f>
        <v>0.01</v>
      </c>
      <c r="CC208" s="24"/>
      <c r="CD208" s="28" t="str">
        <f aca="false">CC158</f>
        <v>forno</v>
      </c>
      <c r="CE208" s="28" t="n">
        <f aca="false">CB158</f>
        <v>0</v>
      </c>
      <c r="CF208" s="28" t="str">
        <f aca="false">CC174</f>
        <v>divano</v>
      </c>
      <c r="CG208" s="28" t="n">
        <f aca="false">CB174</f>
        <v>0</v>
      </c>
      <c r="CK208" s="24"/>
      <c r="CL208" s="28" t="s">
        <v>101</v>
      </c>
      <c r="CM208" s="29" t="n">
        <f aca="false">CL152*CP153+CL155*CP156+CL158*CP159+CL161*CP164+CL165*CP166+CL179*CP179+CL185*CP187</f>
        <v>0</v>
      </c>
      <c r="CN208" s="24"/>
      <c r="CO208" s="28" t="str">
        <f aca="false">CN158</f>
        <v>forno</v>
      </c>
      <c r="CP208" s="28" t="n">
        <f aca="false">CM158</f>
        <v>0</v>
      </c>
      <c r="CQ208" s="28" t="str">
        <f aca="false">CN174</f>
        <v>divano</v>
      </c>
      <c r="CR208" s="28" t="n">
        <f aca="false">CM174</f>
        <v>0</v>
      </c>
      <c r="CV208" s="10" t="str">
        <f aca="false">BD147</f>
        <v>SITO O22</v>
      </c>
      <c r="CW208" s="10"/>
      <c r="CX208" s="10"/>
      <c r="CY208" s="10"/>
      <c r="CZ208" s="10"/>
      <c r="DA208" s="10"/>
      <c r="DB208" s="10"/>
      <c r="DC208" s="10"/>
      <c r="DD208" s="10"/>
      <c r="DE208" s="10"/>
    </row>
    <row r="209" customFormat="false" ht="14.4" hidden="false" customHeight="false" outlineLevel="0" collapsed="false">
      <c r="A209" s="24"/>
      <c r="B209" s="28" t="s">
        <v>12</v>
      </c>
      <c r="C209" s="29" t="n">
        <f aca="false">B152*F152+B155*F155+B158*F158+B161*F163+B165*F165+B169*F169+B173*F173+B179*F180+B185*F188+B197*F197+B201*F201</f>
        <v>0</v>
      </c>
      <c r="D209" s="24"/>
      <c r="E209" s="28" t="str">
        <f aca="false">D161</f>
        <v>televisore</v>
      </c>
      <c r="F209" s="28" t="n">
        <f aca="false">C161</f>
        <v>0</v>
      </c>
      <c r="G209" s="28" t="str">
        <f aca="false">D193</f>
        <v>sanitari</v>
      </c>
      <c r="H209" s="28" t="n">
        <f aca="false">C193</f>
        <v>0</v>
      </c>
      <c r="L209" s="24"/>
      <c r="M209" s="28" t="s">
        <v>12</v>
      </c>
      <c r="N209" s="29" t="n">
        <f aca="false">M152*Q152+M155*Q155+M158*Q158+M161*Q163+M165*Q165+M169*Q169+M173*Q173+M179*Q180+M185*Q188+M197*Q197+M201*Q201</f>
        <v>0</v>
      </c>
      <c r="O209" s="24"/>
      <c r="P209" s="28" t="str">
        <f aca="false">O161</f>
        <v>televisore</v>
      </c>
      <c r="Q209" s="28" t="n">
        <f aca="false">N161</f>
        <v>0</v>
      </c>
      <c r="R209" s="28" t="str">
        <f aca="false">O193</f>
        <v>sanitari</v>
      </c>
      <c r="S209" s="28" t="n">
        <f aca="false">N193</f>
        <v>0</v>
      </c>
      <c r="W209" s="24"/>
      <c r="X209" s="28" t="s">
        <v>12</v>
      </c>
      <c r="Y209" s="29" t="n">
        <f aca="false">X152*AB152+X155*AB155+X158*AB158+X161*AB163+X165*AB165+X169*AB169+X173*AB173+X179*AB180+X185*AB188+X197*AB197+X201*AB201</f>
        <v>0</v>
      </c>
      <c r="Z209" s="24"/>
      <c r="AA209" s="28" t="str">
        <f aca="false">Z161</f>
        <v>televisore</v>
      </c>
      <c r="AB209" s="28" t="n">
        <f aca="false">Y161</f>
        <v>0</v>
      </c>
      <c r="AC209" s="28" t="str">
        <f aca="false">Z193</f>
        <v>sanitari</v>
      </c>
      <c r="AD209" s="28" t="n">
        <f aca="false">Y193</f>
        <v>0</v>
      </c>
      <c r="AH209" s="24"/>
      <c r="AI209" s="28" t="s">
        <v>12</v>
      </c>
      <c r="AJ209" s="29" t="n">
        <f aca="false">AI152*AM152+AI155*AM155+AI158*AM158+AI161*AM163+AI165*AM165+AI169*AM169+AI173*AM173+AI179*AM180+AI185*AM188+AI197*AM197+AI201*AM201</f>
        <v>0.300636942675159</v>
      </c>
      <c r="AK209" s="24"/>
      <c r="AL209" s="28" t="str">
        <f aca="false">AK161</f>
        <v>televisore</v>
      </c>
      <c r="AM209" s="28" t="n">
        <f aca="false">AJ161</f>
        <v>0</v>
      </c>
      <c r="AN209" s="28" t="str">
        <f aca="false">AK193</f>
        <v>sanitari</v>
      </c>
      <c r="AO209" s="28" t="n">
        <f aca="false">AJ193</f>
        <v>0</v>
      </c>
      <c r="AS209" s="24"/>
      <c r="AT209" s="28" t="s">
        <v>12</v>
      </c>
      <c r="AU209" s="29" t="n">
        <f aca="false">AT152*AX152+AT155*AX155+AT158*AX158+AT161*AX163+AT165*AX165+AT169*AX169+AT173*AX173+AT179*AX180+AT185*AX188+AT197*AX197+AT201*AX201</f>
        <v>0</v>
      </c>
      <c r="AV209" s="24"/>
      <c r="AW209" s="28" t="str">
        <f aca="false">AV161</f>
        <v>televisore</v>
      </c>
      <c r="AX209" s="28" t="n">
        <f aca="false">AU161</f>
        <v>0</v>
      </c>
      <c r="AY209" s="28" t="str">
        <f aca="false">AV193</f>
        <v>sanitari</v>
      </c>
      <c r="AZ209" s="28" t="n">
        <f aca="false">AU193</f>
        <v>0</v>
      </c>
      <c r="BD209" s="24"/>
      <c r="BE209" s="28" t="s">
        <v>12</v>
      </c>
      <c r="BF209" s="29" t="n">
        <f aca="false">BE152*BI152+BE155*BI155+BE158*BI158+BE161*BI163+BE165*BI165+BE169*BI169+BE173*BI173+BE179*BI180+BE185*BI188+BE197*BI197+BE201*BI201</f>
        <v>0</v>
      </c>
      <c r="BG209" s="24"/>
      <c r="BH209" s="28" t="str">
        <f aca="false">BG161</f>
        <v>televisore</v>
      </c>
      <c r="BI209" s="28" t="n">
        <f aca="false">BF161</f>
        <v>0</v>
      </c>
      <c r="BJ209" s="28" t="str">
        <f aca="false">BG193</f>
        <v>sanitari</v>
      </c>
      <c r="BK209" s="28" t="n">
        <f aca="false">BF193</f>
        <v>0</v>
      </c>
      <c r="BO209" s="24"/>
      <c r="BP209" s="28" t="s">
        <v>12</v>
      </c>
      <c r="BQ209" s="29" t="n">
        <f aca="false">BP152*BT152+BP155*BT155+BP158*BT158+BP161*BT163+BP165*BT165+BP169*BT169+BP173*BT173+BP179*BT180+BP185*BT188+BP197*BT197+BP201*BT201</f>
        <v>0</v>
      </c>
      <c r="BR209" s="24"/>
      <c r="BS209" s="28" t="str">
        <f aca="false">BR161</f>
        <v>televisore</v>
      </c>
      <c r="BT209" s="28" t="n">
        <f aca="false">BQ161</f>
        <v>0</v>
      </c>
      <c r="BU209" s="28" t="str">
        <f aca="false">BR193</f>
        <v>sanitari</v>
      </c>
      <c r="BV209" s="28" t="n">
        <f aca="false">BQ193</f>
        <v>1</v>
      </c>
      <c r="BZ209" s="24"/>
      <c r="CA209" s="28" t="s">
        <v>12</v>
      </c>
      <c r="CB209" s="29" t="n">
        <f aca="false">CA152*CE152+CA155*CE155+CA158*CE158+CA161*CE163+CA165*CE165+CA169*CE169+CA173*CE173+CA179*CE180+CA185*CE188+CA197*CE197+CA201*CE201</f>
        <v>0.04</v>
      </c>
      <c r="CC209" s="24"/>
      <c r="CD209" s="28" t="str">
        <f aca="false">CC161</f>
        <v>televisore</v>
      </c>
      <c r="CE209" s="28" t="n">
        <f aca="false">CB161</f>
        <v>0</v>
      </c>
      <c r="CF209" s="28" t="str">
        <f aca="false">CC193</f>
        <v>sanitari</v>
      </c>
      <c r="CG209" s="28" t="n">
        <f aca="false">CB193</f>
        <v>0</v>
      </c>
      <c r="CK209" s="24"/>
      <c r="CL209" s="28" t="s">
        <v>12</v>
      </c>
      <c r="CM209" s="29" t="n">
        <f aca="false">CL152*CP152+CL155*CP155+CL158*CP158+CL161*CP163+CL165*CP165+CL169*CP169+CL173*CP173+CL179*CP180+CL185*CP188+CL197*CP197+CL201*CP201</f>
        <v>0</v>
      </c>
      <c r="CN209" s="24"/>
      <c r="CO209" s="28" t="str">
        <f aca="false">CN161</f>
        <v>televisore</v>
      </c>
      <c r="CP209" s="28" t="n">
        <f aca="false">CM161</f>
        <v>0</v>
      </c>
      <c r="CQ209" s="28" t="str">
        <f aca="false">CN193</f>
        <v>sanitari</v>
      </c>
      <c r="CR209" s="28" t="n">
        <f aca="false">CM193</f>
        <v>0</v>
      </c>
      <c r="CV209" s="11" t="s">
        <v>31</v>
      </c>
      <c r="CW209" s="11"/>
      <c r="CX209" s="11" t="s">
        <v>32</v>
      </c>
      <c r="CY209" s="11"/>
      <c r="CZ209" s="11"/>
      <c r="DA209" s="11"/>
      <c r="DB209" s="11"/>
      <c r="DC209" s="11"/>
      <c r="DD209" s="11" t="s">
        <v>33</v>
      </c>
      <c r="DE209" s="11"/>
    </row>
    <row r="210" customFormat="false" ht="14.4" hidden="false" customHeight="false" outlineLevel="0" collapsed="false">
      <c r="A210" s="24"/>
      <c r="B210" s="28" t="s">
        <v>60</v>
      </c>
      <c r="C210" s="29" t="n">
        <f aca="false">B167*F167+B171*F171+B174*F175+B184*F184+B185*F189</f>
        <v>0</v>
      </c>
      <c r="D210" s="24"/>
      <c r="E210" s="28" t="str">
        <f aca="false">D165</f>
        <v>scaldabagno</v>
      </c>
      <c r="F210" s="28" t="n">
        <f aca="false">C165</f>
        <v>0</v>
      </c>
      <c r="G210" s="28" t="str">
        <f aca="false">D194</f>
        <v>tubi</v>
      </c>
      <c r="H210" s="28" t="n">
        <f aca="false">C194</f>
        <v>0</v>
      </c>
      <c r="L210" s="24"/>
      <c r="M210" s="28" t="s">
        <v>60</v>
      </c>
      <c r="N210" s="29" t="n">
        <f aca="false">M167*Q167+M171*Q171+M174*Q175+M184*Q184+M185*Q189</f>
        <v>0</v>
      </c>
      <c r="O210" s="24"/>
      <c r="P210" s="28" t="str">
        <f aca="false">O165</f>
        <v>scaldabagno</v>
      </c>
      <c r="Q210" s="28" t="n">
        <f aca="false">N165</f>
        <v>0</v>
      </c>
      <c r="R210" s="28" t="str">
        <f aca="false">O194</f>
        <v>tubi</v>
      </c>
      <c r="S210" s="28" t="n">
        <f aca="false">N194</f>
        <v>0</v>
      </c>
      <c r="W210" s="24"/>
      <c r="X210" s="28" t="s">
        <v>60</v>
      </c>
      <c r="Y210" s="29" t="n">
        <f aca="false">X167*AB167+X171*AB171+X174*AB175+X184*AB184+X185*AB189</f>
        <v>0</v>
      </c>
      <c r="Z210" s="24"/>
      <c r="AA210" s="28" t="str">
        <f aca="false">Z165</f>
        <v>scaldabagno</v>
      </c>
      <c r="AB210" s="28" t="n">
        <f aca="false">Y165</f>
        <v>0</v>
      </c>
      <c r="AC210" s="28" t="str">
        <f aca="false">Z194</f>
        <v>tubi</v>
      </c>
      <c r="AD210" s="28" t="n">
        <f aca="false">Y194</f>
        <v>0</v>
      </c>
      <c r="AH210" s="24"/>
      <c r="AI210" s="28" t="s">
        <v>60</v>
      </c>
      <c r="AJ210" s="29" t="n">
        <f aca="false">AI167*AM167+AI171*AM171+AI174*AM175+AI184*AM184+AI185*AM189</f>
        <v>0.6</v>
      </c>
      <c r="AK210" s="24"/>
      <c r="AL210" s="28" t="str">
        <f aca="false">AK165</f>
        <v>scaldabagno</v>
      </c>
      <c r="AM210" s="28" t="n">
        <f aca="false">AJ165</f>
        <v>0</v>
      </c>
      <c r="AN210" s="28" t="str">
        <f aca="false">AK194</f>
        <v>tubi</v>
      </c>
      <c r="AO210" s="28" t="n">
        <f aca="false">AJ194</f>
        <v>0</v>
      </c>
      <c r="AS210" s="24"/>
      <c r="AT210" s="28" t="s">
        <v>60</v>
      </c>
      <c r="AU210" s="29" t="n">
        <f aca="false">AT167*AX167+AT171*AX171+AT174*AX175+AT184*AX184+AT185*AX189</f>
        <v>0.9</v>
      </c>
      <c r="AV210" s="24"/>
      <c r="AW210" s="28" t="str">
        <f aca="false">AV165</f>
        <v>scaldabagno</v>
      </c>
      <c r="AX210" s="28" t="n">
        <f aca="false">AU165</f>
        <v>0</v>
      </c>
      <c r="AY210" s="28" t="str">
        <f aca="false">AV194</f>
        <v>tubi</v>
      </c>
      <c r="AZ210" s="28" t="n">
        <f aca="false">AU194</f>
        <v>0</v>
      </c>
      <c r="BD210" s="24"/>
      <c r="BE210" s="28" t="s">
        <v>60</v>
      </c>
      <c r="BF210" s="29" t="n">
        <f aca="false">BE167*BI167+BE171*BI171+BE174*BI175+BE184*BI184+BE185*BI189</f>
        <v>0</v>
      </c>
      <c r="BG210" s="24"/>
      <c r="BH210" s="28" t="str">
        <f aca="false">BG165</f>
        <v>scaldabagno</v>
      </c>
      <c r="BI210" s="28" t="n">
        <f aca="false">BF165</f>
        <v>0</v>
      </c>
      <c r="BJ210" s="28" t="str">
        <f aca="false">BG194</f>
        <v>tubi</v>
      </c>
      <c r="BK210" s="28" t="n">
        <f aca="false">BF194</f>
        <v>0</v>
      </c>
      <c r="BO210" s="24"/>
      <c r="BP210" s="28" t="s">
        <v>60</v>
      </c>
      <c r="BQ210" s="29" t="n">
        <f aca="false">BP167*BT167+BP171*BT171+BP174*BT175+BP184*BT184+BP185*BT189</f>
        <v>0</v>
      </c>
      <c r="BR210" s="24"/>
      <c r="BS210" s="28" t="str">
        <f aca="false">BR165</f>
        <v>scaldabagno</v>
      </c>
      <c r="BT210" s="28" t="n">
        <f aca="false">BQ165</f>
        <v>0</v>
      </c>
      <c r="BU210" s="28" t="str">
        <f aca="false">BR194</f>
        <v>tubi</v>
      </c>
      <c r="BV210" s="28" t="n">
        <f aca="false">BQ194</f>
        <v>0</v>
      </c>
      <c r="BZ210" s="24"/>
      <c r="CA210" s="28" t="s">
        <v>60</v>
      </c>
      <c r="CB210" s="29" t="n">
        <f aca="false">CA167*CE167+CA171*CE171+CA174*CE175+CA184*CE184+CA185*CE189</f>
        <v>0</v>
      </c>
      <c r="CC210" s="24"/>
      <c r="CD210" s="28" t="str">
        <f aca="false">CC165</f>
        <v>scaldabagno</v>
      </c>
      <c r="CE210" s="28" t="n">
        <f aca="false">CB165</f>
        <v>0</v>
      </c>
      <c r="CF210" s="28" t="str">
        <f aca="false">CC194</f>
        <v>tubi</v>
      </c>
      <c r="CG210" s="28" t="n">
        <f aca="false">CB194</f>
        <v>8</v>
      </c>
      <c r="CK210" s="24"/>
      <c r="CL210" s="28" t="s">
        <v>60</v>
      </c>
      <c r="CM210" s="29" t="n">
        <f aca="false">CL167*CP167+CL171*CP171+CL174*CP175+CL184*CP184+CL185*CP189</f>
        <v>1</v>
      </c>
      <c r="CN210" s="24"/>
      <c r="CO210" s="28" t="str">
        <f aca="false">CN165</f>
        <v>scaldabagno</v>
      </c>
      <c r="CP210" s="28" t="n">
        <f aca="false">CM165</f>
        <v>0</v>
      </c>
      <c r="CQ210" s="28" t="str">
        <f aca="false">CN194</f>
        <v>tubi</v>
      </c>
      <c r="CR210" s="28" t="n">
        <f aca="false">CM194</f>
        <v>0</v>
      </c>
      <c r="CV210" s="12" t="s">
        <v>14</v>
      </c>
      <c r="CW210" s="13" t="n">
        <f aca="false">IF(BE205=0%,0%,BF206/SUM(BF206:BF213))</f>
        <v>0</v>
      </c>
      <c r="CX210" s="12" t="str">
        <f aca="false">BH206</f>
        <v>lavatrice</v>
      </c>
      <c r="CY210" s="14" t="n">
        <f aca="false">BI206</f>
        <v>0</v>
      </c>
      <c r="CZ210" s="12" t="str">
        <f aca="false">BH213</f>
        <v>sedie</v>
      </c>
      <c r="DA210" s="14" t="n">
        <f aca="false">BI213</f>
        <v>0</v>
      </c>
      <c r="DB210" s="12" t="str">
        <f aca="false">BJ211</f>
        <v>guaina</v>
      </c>
      <c r="DC210" s="14" t="n">
        <f aca="false">BK211</f>
        <v>0</v>
      </c>
      <c r="DD210" s="14" t="s">
        <v>41</v>
      </c>
      <c r="DE210" s="38" t="str">
        <f aca="false">BF149</f>
        <v>dubbia</v>
      </c>
    </row>
    <row r="211" customFormat="false" ht="14.4" hidden="false" customHeight="false" outlineLevel="0" collapsed="false">
      <c r="A211" s="24"/>
      <c r="B211" s="28" t="s">
        <v>61</v>
      </c>
      <c r="C211" s="29" t="n">
        <f aca="false">B176*F176+B181*F181+B185*F190+B202*F202</f>
        <v>0</v>
      </c>
      <c r="D211" s="24"/>
      <c r="E211" s="28" t="str">
        <f aca="false">D167</f>
        <v>mobile</v>
      </c>
      <c r="F211" s="28" t="n">
        <f aca="false">SUM(C167:C169)</f>
        <v>0</v>
      </c>
      <c r="G211" s="28" t="str">
        <f aca="false">D195</f>
        <v>guaina</v>
      </c>
      <c r="H211" s="28" t="n">
        <f aca="false">C195</f>
        <v>0</v>
      </c>
      <c r="L211" s="24"/>
      <c r="M211" s="28" t="s">
        <v>61</v>
      </c>
      <c r="N211" s="29" t="n">
        <f aca="false">M176*Q176+M181*Q181+M185*Q190+M202*Q202</f>
        <v>0</v>
      </c>
      <c r="O211" s="24"/>
      <c r="P211" s="28" t="str">
        <f aca="false">O167</f>
        <v>mobile</v>
      </c>
      <c r="Q211" s="28" t="n">
        <f aca="false">SUM(N167:N169)</f>
        <v>0</v>
      </c>
      <c r="R211" s="28" t="str">
        <f aca="false">O195</f>
        <v>guaina</v>
      </c>
      <c r="S211" s="28" t="n">
        <f aca="false">N195</f>
        <v>0</v>
      </c>
      <c r="W211" s="24"/>
      <c r="X211" s="28" t="s">
        <v>61</v>
      </c>
      <c r="Y211" s="29" t="n">
        <f aca="false">X176*AB176+X181*AB181+X185*AB190+X202*AB202</f>
        <v>0</v>
      </c>
      <c r="Z211" s="24"/>
      <c r="AA211" s="28" t="str">
        <f aca="false">Z167</f>
        <v>mobile</v>
      </c>
      <c r="AB211" s="28" t="n">
        <f aca="false">SUM(Y167:Y169)</f>
        <v>0</v>
      </c>
      <c r="AC211" s="28" t="str">
        <f aca="false">Z195</f>
        <v>guaina</v>
      </c>
      <c r="AD211" s="28" t="n">
        <f aca="false">Y195</f>
        <v>0</v>
      </c>
      <c r="AH211" s="24"/>
      <c r="AI211" s="28" t="s">
        <v>61</v>
      </c>
      <c r="AJ211" s="29" t="n">
        <f aca="false">AI176*AM176+AI181*AM181+AI185*AM190+AI202*AM202</f>
        <v>0</v>
      </c>
      <c r="AK211" s="24"/>
      <c r="AL211" s="28" t="str">
        <f aca="false">AK167</f>
        <v>mobile</v>
      </c>
      <c r="AM211" s="28" t="n">
        <f aca="false">SUM(AJ167:AJ169)</f>
        <v>2</v>
      </c>
      <c r="AN211" s="28" t="str">
        <f aca="false">AK195</f>
        <v>guaina</v>
      </c>
      <c r="AO211" s="28" t="n">
        <f aca="false">AJ195</f>
        <v>0</v>
      </c>
      <c r="AS211" s="24"/>
      <c r="AT211" s="28" t="s">
        <v>61</v>
      </c>
      <c r="AU211" s="29" t="n">
        <f aca="false">AT176*AX176+AT181*AX181+AT185*AX190+AT202*AX202</f>
        <v>0</v>
      </c>
      <c r="AV211" s="24"/>
      <c r="AW211" s="28" t="str">
        <f aca="false">AV167</f>
        <v>mobile</v>
      </c>
      <c r="AX211" s="28" t="n">
        <f aca="false">SUM(AU167:AU169)</f>
        <v>1</v>
      </c>
      <c r="AY211" s="28" t="str">
        <f aca="false">AV195</f>
        <v>guaina</v>
      </c>
      <c r="AZ211" s="28" t="n">
        <f aca="false">AU195</f>
        <v>0</v>
      </c>
      <c r="BD211" s="24"/>
      <c r="BE211" s="28" t="s">
        <v>61</v>
      </c>
      <c r="BF211" s="29" t="n">
        <f aca="false">BE176*BI176+BE181*BI181+BE185*BI190+BE202*BI202</f>
        <v>0</v>
      </c>
      <c r="BG211" s="24"/>
      <c r="BH211" s="28" t="str">
        <f aca="false">BG167</f>
        <v>mobile</v>
      </c>
      <c r="BI211" s="28" t="n">
        <f aca="false">SUM(BF167:BF169)</f>
        <v>0</v>
      </c>
      <c r="BJ211" s="28" t="str">
        <f aca="false">BG195</f>
        <v>guaina</v>
      </c>
      <c r="BK211" s="28" t="n">
        <f aca="false">BF195</f>
        <v>0</v>
      </c>
      <c r="BO211" s="24"/>
      <c r="BP211" s="28" t="s">
        <v>61</v>
      </c>
      <c r="BQ211" s="29" t="n">
        <f aca="false">BP176*BT176+BP181*BT181+BP185*BT190+BP202*BT202</f>
        <v>0</v>
      </c>
      <c r="BR211" s="24"/>
      <c r="BS211" s="28" t="str">
        <f aca="false">BR167</f>
        <v>mobile</v>
      </c>
      <c r="BT211" s="28" t="n">
        <f aca="false">SUM(BQ167:BQ169)</f>
        <v>0</v>
      </c>
      <c r="BU211" s="28" t="str">
        <f aca="false">BR195</f>
        <v>guaina</v>
      </c>
      <c r="BV211" s="28" t="n">
        <f aca="false">BQ195</f>
        <v>0</v>
      </c>
      <c r="BZ211" s="24"/>
      <c r="CA211" s="28" t="s">
        <v>61</v>
      </c>
      <c r="CB211" s="29" t="n">
        <f aca="false">CA176*CE176+CA181*CE181+CA185*CE190+CA202*CE202</f>
        <v>0</v>
      </c>
      <c r="CC211" s="24"/>
      <c r="CD211" s="28" t="str">
        <f aca="false">CC167</f>
        <v>mobile</v>
      </c>
      <c r="CE211" s="28" t="n">
        <f aca="false">SUM(CB167:CB169)</f>
        <v>0</v>
      </c>
      <c r="CF211" s="28" t="str">
        <f aca="false">CC195</f>
        <v>guaina</v>
      </c>
      <c r="CG211" s="28" t="n">
        <f aca="false">CB195</f>
        <v>1</v>
      </c>
      <c r="CK211" s="24"/>
      <c r="CL211" s="28" t="s">
        <v>61</v>
      </c>
      <c r="CM211" s="29" t="n">
        <f aca="false">CL176*CP176+CL181*CP181+CL185*CP190+CL202*CP202</f>
        <v>0</v>
      </c>
      <c r="CN211" s="24"/>
      <c r="CO211" s="28" t="str">
        <f aca="false">CN167</f>
        <v>mobile</v>
      </c>
      <c r="CP211" s="28" t="n">
        <f aca="false">SUM(CM167:CM169)</f>
        <v>0</v>
      </c>
      <c r="CQ211" s="28" t="str">
        <f aca="false">CN195</f>
        <v>guaina</v>
      </c>
      <c r="CR211" s="28" t="n">
        <f aca="false">CM195</f>
        <v>0</v>
      </c>
      <c r="CV211" s="17" t="s">
        <v>49</v>
      </c>
      <c r="CW211" s="18" t="n">
        <f aca="false">IF(BE205=0%,0%,BF207/SUM(BF206:BF213))</f>
        <v>0</v>
      </c>
      <c r="CX211" s="17" t="str">
        <f aca="false">BH207</f>
        <v>frigorifero</v>
      </c>
      <c r="CY211" s="19" t="n">
        <f aca="false">BI207</f>
        <v>0</v>
      </c>
      <c r="CZ211" s="17" t="str">
        <f aca="false">BH214</f>
        <v>materasso</v>
      </c>
      <c r="DA211" s="19" t="n">
        <f aca="false">BI214</f>
        <v>0</v>
      </c>
      <c r="DB211" s="17" t="str">
        <f aca="false">BJ212</f>
        <v>lamiere</v>
      </c>
      <c r="DC211" s="19" t="n">
        <f aca="false">BK212</f>
        <v>0</v>
      </c>
      <c r="DD211" s="19" t="str">
        <f aca="false">BG148</f>
        <v>altezza cumulo</v>
      </c>
      <c r="DE211" s="19" t="n">
        <f aca="false">BH148</f>
        <v>0</v>
      </c>
    </row>
    <row r="212" customFormat="false" ht="14.4" hidden="false" customHeight="false" outlineLevel="0" collapsed="false">
      <c r="A212" s="24"/>
      <c r="B212" s="28" t="s">
        <v>62</v>
      </c>
      <c r="C212" s="39" t="n">
        <f aca="false">B172*F172+B174*F174+B183*F183</f>
        <v>1</v>
      </c>
      <c r="D212" s="24"/>
      <c r="E212" s="28" t="str">
        <f aca="false">D170</f>
        <v>secchio</v>
      </c>
      <c r="F212" s="28" t="n">
        <f aca="false">C170</f>
        <v>0</v>
      </c>
      <c r="G212" s="28" t="str">
        <f aca="false">D196</f>
        <v>lamiere</v>
      </c>
      <c r="H212" s="28" t="n">
        <f aca="false">SUM(C196:C198)</f>
        <v>0</v>
      </c>
      <c r="L212" s="24"/>
      <c r="M212" s="28" t="s">
        <v>62</v>
      </c>
      <c r="N212" s="39" t="n">
        <f aca="false">M172*Q172+M174*Q174+M183*Q183</f>
        <v>0</v>
      </c>
      <c r="O212" s="24"/>
      <c r="P212" s="28" t="str">
        <f aca="false">O170</f>
        <v>secchio</v>
      </c>
      <c r="Q212" s="28" t="n">
        <f aca="false">N170</f>
        <v>0</v>
      </c>
      <c r="R212" s="28" t="str">
        <f aca="false">O196</f>
        <v>lamiere</v>
      </c>
      <c r="S212" s="28" t="n">
        <f aca="false">SUM(N196:N198)</f>
        <v>0</v>
      </c>
      <c r="W212" s="24"/>
      <c r="X212" s="28" t="s">
        <v>62</v>
      </c>
      <c r="Y212" s="39" t="n">
        <f aca="false">X172*AB172+X174*AB174+X183*AB183</f>
        <v>0</v>
      </c>
      <c r="Z212" s="24"/>
      <c r="AA212" s="28" t="str">
        <f aca="false">Z170</f>
        <v>secchio</v>
      </c>
      <c r="AB212" s="28" t="n">
        <f aca="false">Y170</f>
        <v>0</v>
      </c>
      <c r="AC212" s="28" t="str">
        <f aca="false">Z196</f>
        <v>lamiere</v>
      </c>
      <c r="AD212" s="28" t="n">
        <f aca="false">SUM(Y196:Y198)</f>
        <v>0</v>
      </c>
      <c r="AH212" s="24"/>
      <c r="AI212" s="28" t="s">
        <v>62</v>
      </c>
      <c r="AJ212" s="39" t="n">
        <f aca="false">AI172*AM172+AI174*AM174+AI183*AM183</f>
        <v>0</v>
      </c>
      <c r="AK212" s="24"/>
      <c r="AL212" s="28" t="str">
        <f aca="false">AK170</f>
        <v>secchio</v>
      </c>
      <c r="AM212" s="28" t="n">
        <f aca="false">AJ170</f>
        <v>0</v>
      </c>
      <c r="AN212" s="28" t="str">
        <f aca="false">AK196</f>
        <v>lamiere</v>
      </c>
      <c r="AO212" s="28" t="n">
        <f aca="false">SUM(AJ196:AJ198)</f>
        <v>0</v>
      </c>
      <c r="AS212" s="24"/>
      <c r="AT212" s="28" t="s">
        <v>62</v>
      </c>
      <c r="AU212" s="39" t="n">
        <f aca="false">AT172*AX172+AT174*AX174+AT183*AX183</f>
        <v>0.1</v>
      </c>
      <c r="AV212" s="24"/>
      <c r="AW212" s="28" t="str">
        <f aca="false">AV170</f>
        <v>secchio</v>
      </c>
      <c r="AX212" s="28" t="n">
        <f aca="false">AU170</f>
        <v>0</v>
      </c>
      <c r="AY212" s="28" t="str">
        <f aca="false">AV196</f>
        <v>lamiere</v>
      </c>
      <c r="AZ212" s="28" t="n">
        <f aca="false">SUM(AU196:AU198)</f>
        <v>0</v>
      </c>
      <c r="BD212" s="24"/>
      <c r="BE212" s="28" t="s">
        <v>62</v>
      </c>
      <c r="BF212" s="39" t="n">
        <f aca="false">BE172*BI172+BE174*BI174+BE183*BI183</f>
        <v>0</v>
      </c>
      <c r="BG212" s="24"/>
      <c r="BH212" s="28" t="str">
        <f aca="false">BG170</f>
        <v>secchio</v>
      </c>
      <c r="BI212" s="28" t="n">
        <f aca="false">BF170</f>
        <v>0</v>
      </c>
      <c r="BJ212" s="28" t="str">
        <f aca="false">BG196</f>
        <v>lamiere</v>
      </c>
      <c r="BK212" s="28" t="n">
        <f aca="false">SUM(BF196:BF198)</f>
        <v>0</v>
      </c>
      <c r="BO212" s="24"/>
      <c r="BP212" s="28" t="s">
        <v>62</v>
      </c>
      <c r="BQ212" s="39" t="n">
        <f aca="false">BP172*BT172+BP174*BT174+BP183*BT183</f>
        <v>0.8</v>
      </c>
      <c r="BR212" s="24"/>
      <c r="BS212" s="28" t="str">
        <f aca="false">BR170</f>
        <v>secchio</v>
      </c>
      <c r="BT212" s="28" t="n">
        <f aca="false">BQ170</f>
        <v>0</v>
      </c>
      <c r="BU212" s="28" t="str">
        <f aca="false">BR196</f>
        <v>lamiere</v>
      </c>
      <c r="BV212" s="28" t="n">
        <f aca="false">SUM(BQ196:BQ198)</f>
        <v>0</v>
      </c>
      <c r="BZ212" s="24"/>
      <c r="CA212" s="28" t="s">
        <v>62</v>
      </c>
      <c r="CB212" s="39" t="n">
        <f aca="false">CA172*CE172+CA174*CE174+CA183*CE183</f>
        <v>0</v>
      </c>
      <c r="CC212" s="24"/>
      <c r="CD212" s="28" t="str">
        <f aca="false">CC170</f>
        <v>secchio</v>
      </c>
      <c r="CE212" s="28" t="n">
        <f aca="false">CB170</f>
        <v>0</v>
      </c>
      <c r="CF212" s="28" t="str">
        <f aca="false">CC196</f>
        <v>lamiere</v>
      </c>
      <c r="CG212" s="28" t="n">
        <f aca="false">SUM(CB196:CB198)</f>
        <v>3</v>
      </c>
      <c r="CK212" s="24"/>
      <c r="CL212" s="28" t="s">
        <v>62</v>
      </c>
      <c r="CM212" s="39" t="n">
        <f aca="false">CL172*CP172+CL174*CP174+CL183*CP183</f>
        <v>0</v>
      </c>
      <c r="CN212" s="24"/>
      <c r="CO212" s="28" t="str">
        <f aca="false">CN170</f>
        <v>secchio</v>
      </c>
      <c r="CP212" s="28" t="n">
        <f aca="false">CM170</f>
        <v>0</v>
      </c>
      <c r="CQ212" s="28" t="str">
        <f aca="false">CN196</f>
        <v>lamiere</v>
      </c>
      <c r="CR212" s="28" t="n">
        <f aca="false">SUM(CM196:CM198)</f>
        <v>0</v>
      </c>
      <c r="CV212" s="17" t="s">
        <v>57</v>
      </c>
      <c r="CW212" s="18" t="n">
        <f aca="false">IF(BE205=0%,0%,(BF208+BF209)/SUM(BF206:BF213))</f>
        <v>0</v>
      </c>
      <c r="CX212" s="17" t="str">
        <f aca="false">BH208</f>
        <v>forno</v>
      </c>
      <c r="CY212" s="19" t="n">
        <f aca="false">BI208</f>
        <v>0</v>
      </c>
      <c r="CZ212" s="17" t="str">
        <f aca="false">BJ206</f>
        <v>brandina</v>
      </c>
      <c r="DA212" s="19" t="n">
        <f aca="false">BK206</f>
        <v>0</v>
      </c>
      <c r="DB212" s="17" t="str">
        <f aca="false">BJ213</f>
        <v>buste</v>
      </c>
      <c r="DC212" s="19" t="n">
        <f aca="false">BK213</f>
        <v>0</v>
      </c>
      <c r="DD212" s="19" t="str">
        <f aca="false">BG149</f>
        <v>combustione</v>
      </c>
      <c r="DE212" s="19" t="n">
        <f aca="false">BH149</f>
        <v>0</v>
      </c>
    </row>
    <row r="213" customFormat="false" ht="14.4" hidden="false" customHeight="false" outlineLevel="0" collapsed="false">
      <c r="A213" s="24"/>
      <c r="B213" s="28" t="s">
        <v>65</v>
      </c>
      <c r="C213" s="39" t="n">
        <f aca="false">B191*F191+B192*F192+B193*F193+B204*F204</f>
        <v>0</v>
      </c>
      <c r="D213" s="24"/>
      <c r="E213" s="28" t="str">
        <f aca="false">D171</f>
        <v>sedie</v>
      </c>
      <c r="F213" s="28" t="n">
        <f aca="false">C171</f>
        <v>0</v>
      </c>
      <c r="G213" s="28" t="s">
        <v>102</v>
      </c>
      <c r="H213" s="28" t="n">
        <f aca="false">SUM(C177:C190)</f>
        <v>0</v>
      </c>
      <c r="L213" s="24"/>
      <c r="M213" s="28" t="s">
        <v>65</v>
      </c>
      <c r="N213" s="39" t="n">
        <f aca="false">M191*Q191+M192*Q192+M193*Q193+M204*Q204</f>
        <v>1</v>
      </c>
      <c r="O213" s="24"/>
      <c r="P213" s="28" t="str">
        <f aca="false">O171</f>
        <v>sedie</v>
      </c>
      <c r="Q213" s="28" t="n">
        <f aca="false">N171</f>
        <v>0</v>
      </c>
      <c r="R213" s="28" t="s">
        <v>102</v>
      </c>
      <c r="S213" s="28" t="n">
        <f aca="false">SUM(N177:N190)</f>
        <v>0</v>
      </c>
      <c r="W213" s="24"/>
      <c r="X213" s="28" t="s">
        <v>65</v>
      </c>
      <c r="Y213" s="39" t="n">
        <f aca="false">X191*AB191+X192*AB192+X193*AB193+X204*AB204</f>
        <v>1</v>
      </c>
      <c r="Z213" s="24"/>
      <c r="AA213" s="28" t="str">
        <f aca="false">Z171</f>
        <v>sedie</v>
      </c>
      <c r="AB213" s="28" t="n">
        <f aca="false">Y171</f>
        <v>0</v>
      </c>
      <c r="AC213" s="28" t="s">
        <v>102</v>
      </c>
      <c r="AD213" s="28" t="n">
        <f aca="false">SUM(Y177:Y190)</f>
        <v>0</v>
      </c>
      <c r="AH213" s="24"/>
      <c r="AI213" s="28" t="s">
        <v>65</v>
      </c>
      <c r="AJ213" s="39" t="n">
        <f aca="false">AI191*AM191+AI192*AM192+AI193*AM193+AI204*AM204</f>
        <v>0</v>
      </c>
      <c r="AK213" s="24"/>
      <c r="AL213" s="28" t="str">
        <f aca="false">AK171</f>
        <v>sedie</v>
      </c>
      <c r="AM213" s="28" t="n">
        <f aca="false">AJ171</f>
        <v>0</v>
      </c>
      <c r="AN213" s="28" t="s">
        <v>102</v>
      </c>
      <c r="AO213" s="28" t="n">
        <f aca="false">SUM(AJ177:AJ190)</f>
        <v>0</v>
      </c>
      <c r="AS213" s="24"/>
      <c r="AT213" s="28" t="s">
        <v>65</v>
      </c>
      <c r="AU213" s="39" t="n">
        <f aca="false">AT191*AX191+AT192*AX192+AT193*AX193+AT204*AX204</f>
        <v>0</v>
      </c>
      <c r="AV213" s="24"/>
      <c r="AW213" s="28" t="str">
        <f aca="false">AV171</f>
        <v>sedie</v>
      </c>
      <c r="AX213" s="28" t="n">
        <f aca="false">AU171</f>
        <v>0</v>
      </c>
      <c r="AY213" s="28" t="s">
        <v>102</v>
      </c>
      <c r="AZ213" s="28" t="n">
        <f aca="false">SUM(AU177:AU190)</f>
        <v>0</v>
      </c>
      <c r="BD213" s="24"/>
      <c r="BE213" s="28" t="s">
        <v>65</v>
      </c>
      <c r="BF213" s="39" t="n">
        <f aca="false">BE191*BI191+BE192*BI192+BE193*BI193+BE204*BI204</f>
        <v>0</v>
      </c>
      <c r="BG213" s="24"/>
      <c r="BH213" s="28" t="str">
        <f aca="false">BG171</f>
        <v>sedie</v>
      </c>
      <c r="BI213" s="28" t="n">
        <f aca="false">BF171</f>
        <v>0</v>
      </c>
      <c r="BJ213" s="28" t="s">
        <v>102</v>
      </c>
      <c r="BK213" s="28" t="n">
        <f aca="false">SUM(BF177:BF190)</f>
        <v>0</v>
      </c>
      <c r="BO213" s="24"/>
      <c r="BP213" s="28" t="s">
        <v>65</v>
      </c>
      <c r="BQ213" s="39" t="n">
        <f aca="false">BP191*BT191+BP192*BT192+BP193*BT193+BP204*BT204</f>
        <v>0.15</v>
      </c>
      <c r="BR213" s="24"/>
      <c r="BS213" s="28" t="str">
        <f aca="false">BR171</f>
        <v>sedie</v>
      </c>
      <c r="BT213" s="28" t="n">
        <f aca="false">BQ171</f>
        <v>0</v>
      </c>
      <c r="BU213" s="28" t="s">
        <v>102</v>
      </c>
      <c r="BV213" s="28" t="n">
        <f aca="false">SUM(BQ177:BQ190)</f>
        <v>0</v>
      </c>
      <c r="BZ213" s="24"/>
      <c r="CA213" s="28" t="s">
        <v>65</v>
      </c>
      <c r="CB213" s="39" t="n">
        <f aca="false">CA191*CE191+CA192*CE192+CA193*CE193+CA204*CE204</f>
        <v>0.05</v>
      </c>
      <c r="CC213" s="24"/>
      <c r="CD213" s="28" t="str">
        <f aca="false">CC171</f>
        <v>sedie</v>
      </c>
      <c r="CE213" s="28" t="n">
        <f aca="false">CB171</f>
        <v>0</v>
      </c>
      <c r="CF213" s="28" t="s">
        <v>102</v>
      </c>
      <c r="CG213" s="28" t="n">
        <f aca="false">SUM(CB177:CB190)</f>
        <v>0</v>
      </c>
      <c r="CK213" s="24"/>
      <c r="CL213" s="28" t="s">
        <v>65</v>
      </c>
      <c r="CM213" s="39" t="n">
        <f aca="false">CL191*CP191+CL192*CP192+CL193*CP193+CL204*CP204</f>
        <v>0</v>
      </c>
      <c r="CN213" s="24"/>
      <c r="CO213" s="28" t="str">
        <f aca="false">CN171</f>
        <v>sedie</v>
      </c>
      <c r="CP213" s="28" t="n">
        <f aca="false">CM171</f>
        <v>0</v>
      </c>
      <c r="CQ213" s="28" t="s">
        <v>102</v>
      </c>
      <c r="CR213" s="28" t="n">
        <f aca="false">SUM(CM177:CM190)</f>
        <v>0</v>
      </c>
      <c r="CV213" s="17" t="s">
        <v>60</v>
      </c>
      <c r="CW213" s="37" t="n">
        <f aca="false">IF(BE205=0%,0%,BF210/SUM(BF206:BF213))</f>
        <v>0</v>
      </c>
      <c r="CX213" s="17" t="str">
        <f aca="false">BH209</f>
        <v>televisore</v>
      </c>
      <c r="CY213" s="19" t="n">
        <f aca="false">BI209</f>
        <v>0</v>
      </c>
      <c r="CZ213" s="17" t="str">
        <f aca="false">BJ207</f>
        <v>Scatoloni</v>
      </c>
      <c r="DA213" s="19" t="n">
        <f aca="false">BK207</f>
        <v>0</v>
      </c>
      <c r="DB213" s="19"/>
      <c r="DC213" s="19"/>
      <c r="DD213" s="19" t="str">
        <f aca="false">BG150</f>
        <v>bonifica</v>
      </c>
      <c r="DE213" s="19" t="n">
        <f aca="false">BH150</f>
        <v>0</v>
      </c>
    </row>
    <row r="214" customFormat="false" ht="14.4" hidden="false" customHeight="false" outlineLevel="0" collapsed="false">
      <c r="A214" s="24"/>
      <c r="B214" s="28" t="s">
        <v>103</v>
      </c>
      <c r="C214" s="39" t="n">
        <f aca="false">B182*F182+B203*F203</f>
        <v>0</v>
      </c>
      <c r="D214" s="24"/>
      <c r="E214" s="28" t="str">
        <f aca="false">D172</f>
        <v>materasso</v>
      </c>
      <c r="F214" s="28" t="n">
        <f aca="false">C172</f>
        <v>2</v>
      </c>
      <c r="G214" s="28" t="s">
        <v>104</v>
      </c>
      <c r="H214" s="28" t="s">
        <v>6</v>
      </c>
      <c r="L214" s="24"/>
      <c r="M214" s="28" t="s">
        <v>103</v>
      </c>
      <c r="N214" s="39" t="n">
        <f aca="false">M182*Q182+M203*Q203</f>
        <v>0</v>
      </c>
      <c r="O214" s="24"/>
      <c r="P214" s="28" t="str">
        <f aca="false">O172</f>
        <v>materasso</v>
      </c>
      <c r="Q214" s="28" t="n">
        <f aca="false">N172</f>
        <v>0</v>
      </c>
      <c r="R214" s="28" t="s">
        <v>104</v>
      </c>
      <c r="S214" s="28" t="s">
        <v>8</v>
      </c>
      <c r="W214" s="24"/>
      <c r="X214" s="28" t="s">
        <v>103</v>
      </c>
      <c r="Y214" s="39" t="n">
        <f aca="false">X182*AB182+X203*AB203</f>
        <v>0</v>
      </c>
      <c r="Z214" s="24"/>
      <c r="AA214" s="28" t="str">
        <f aca="false">Z172</f>
        <v>materasso</v>
      </c>
      <c r="AB214" s="28" t="n">
        <f aca="false">Y172</f>
        <v>0</v>
      </c>
      <c r="AC214" s="28" t="s">
        <v>104</v>
      </c>
      <c r="AD214" s="28" t="s">
        <v>6</v>
      </c>
      <c r="AH214" s="24"/>
      <c r="AI214" s="28" t="s">
        <v>103</v>
      </c>
      <c r="AJ214" s="39" t="n">
        <f aca="false">AI182*AM182+AI203*AM203</f>
        <v>0</v>
      </c>
      <c r="AK214" s="24"/>
      <c r="AL214" s="28" t="str">
        <f aca="false">AK172</f>
        <v>materasso</v>
      </c>
      <c r="AM214" s="28" t="n">
        <f aca="false">AJ172</f>
        <v>0</v>
      </c>
      <c r="AN214" s="28" t="s">
        <v>104</v>
      </c>
      <c r="AO214" s="28" t="s">
        <v>6</v>
      </c>
      <c r="AS214" s="24"/>
      <c r="AT214" s="28" t="s">
        <v>103</v>
      </c>
      <c r="AU214" s="39" t="n">
        <f aca="false">AT182*AX182+AT203*AX203</f>
        <v>0</v>
      </c>
      <c r="AV214" s="24"/>
      <c r="AW214" s="28" t="str">
        <f aca="false">AV172</f>
        <v>materasso</v>
      </c>
      <c r="AX214" s="28" t="n">
        <f aca="false">AU172</f>
        <v>0</v>
      </c>
      <c r="AY214" s="28" t="s">
        <v>104</v>
      </c>
      <c r="AZ214" s="28" t="s">
        <v>6</v>
      </c>
      <c r="BD214" s="24"/>
      <c r="BE214" s="28" t="s">
        <v>103</v>
      </c>
      <c r="BF214" s="39" t="n">
        <f aca="false">BE182*BI182+BE203*BI203</f>
        <v>0</v>
      </c>
      <c r="BG214" s="24"/>
      <c r="BH214" s="28" t="str">
        <f aca="false">BG172</f>
        <v>materasso</v>
      </c>
      <c r="BI214" s="28" t="n">
        <f aca="false">BF172</f>
        <v>0</v>
      </c>
      <c r="BJ214" s="28" t="s">
        <v>104</v>
      </c>
      <c r="BK214" s="28"/>
      <c r="BO214" s="24"/>
      <c r="BP214" s="28" t="s">
        <v>103</v>
      </c>
      <c r="BQ214" s="39" t="n">
        <f aca="false">BP182*BT182+BP203*BT203</f>
        <v>0</v>
      </c>
      <c r="BR214" s="24"/>
      <c r="BS214" s="28" t="str">
        <f aca="false">BR172</f>
        <v>materasso</v>
      </c>
      <c r="BT214" s="28" t="n">
        <f aca="false">BQ172</f>
        <v>2</v>
      </c>
      <c r="BU214" s="28" t="s">
        <v>104</v>
      </c>
      <c r="BV214" s="28" t="s">
        <v>6</v>
      </c>
      <c r="BZ214" s="24"/>
      <c r="CA214" s="28" t="s">
        <v>103</v>
      </c>
      <c r="CB214" s="39" t="n">
        <f aca="false">CA182*CE182+CA203*CE203</f>
        <v>0</v>
      </c>
      <c r="CC214" s="24"/>
      <c r="CD214" s="28" t="str">
        <f aca="false">CC172</f>
        <v>materasso</v>
      </c>
      <c r="CE214" s="28" t="n">
        <f aca="false">CB172</f>
        <v>0</v>
      </c>
      <c r="CF214" s="28" t="s">
        <v>104</v>
      </c>
      <c r="CG214" s="28" t="s">
        <v>6</v>
      </c>
      <c r="CK214" s="24"/>
      <c r="CL214" s="28" t="s">
        <v>103</v>
      </c>
      <c r="CM214" s="39" t="n">
        <f aca="false">CL182*CP182+CL203*CP203</f>
        <v>0</v>
      </c>
      <c r="CN214" s="24"/>
      <c r="CO214" s="28" t="str">
        <f aca="false">CN172</f>
        <v>materasso</v>
      </c>
      <c r="CP214" s="28" t="n">
        <f aca="false">CM172</f>
        <v>0</v>
      </c>
      <c r="CQ214" s="28" t="s">
        <v>104</v>
      </c>
      <c r="CR214" s="28" t="s">
        <v>8</v>
      </c>
      <c r="CV214" s="17" t="s">
        <v>61</v>
      </c>
      <c r="CW214" s="18" t="n">
        <f aca="false">IF(BE205=0%,0%,BF211/SUM(BF206:BF213))</f>
        <v>0</v>
      </c>
      <c r="CX214" s="17" t="str">
        <f aca="false">BH210</f>
        <v>scaldabagno</v>
      </c>
      <c r="CY214" s="19" t="n">
        <f aca="false">BI210</f>
        <v>0</v>
      </c>
      <c r="CZ214" s="17" t="str">
        <f aca="false">BJ208</f>
        <v>divano</v>
      </c>
      <c r="DA214" s="19" t="n">
        <f aca="false">BK208</f>
        <v>0</v>
      </c>
      <c r="DB214" s="19"/>
      <c r="DC214" s="19"/>
      <c r="DD214" s="19" t="str">
        <f aca="false">BI150</f>
        <v>substrato</v>
      </c>
      <c r="DE214" s="19" t="n">
        <f aca="false">BJ150</f>
        <v>0</v>
      </c>
    </row>
    <row r="215" customFormat="false" ht="14.4" hidden="false" customHeight="false" outlineLevel="0" collapsed="false">
      <c r="CV215" s="17" t="s">
        <v>62</v>
      </c>
      <c r="CW215" s="18" t="n">
        <f aca="false">IF(BE205=0%,0%,BF212/SUM(BF206:BF213))</f>
        <v>0</v>
      </c>
      <c r="CX215" s="17" t="str">
        <f aca="false">BH211</f>
        <v>mobile</v>
      </c>
      <c r="CY215" s="19" t="n">
        <f aca="false">BI211</f>
        <v>0</v>
      </c>
      <c r="CZ215" s="17" t="str">
        <f aca="false">BJ209</f>
        <v>sanitari</v>
      </c>
      <c r="DA215" s="19" t="n">
        <f aca="false">BK209</f>
        <v>0</v>
      </c>
      <c r="DB215" s="19"/>
      <c r="DC215" s="19"/>
      <c r="DD215" s="19" t="s">
        <v>63</v>
      </c>
      <c r="DE215" s="19" t="n">
        <f aca="false">BE150</f>
        <v>0</v>
      </c>
    </row>
    <row r="216" customFormat="false" ht="15" hidden="false" customHeight="false" outlineLevel="0" collapsed="false">
      <c r="A216" s="14"/>
      <c r="B216" s="59" t="s">
        <v>14</v>
      </c>
      <c r="C216" s="28" t="s">
        <v>49</v>
      </c>
      <c r="D216" s="28" t="s">
        <v>101</v>
      </c>
      <c r="E216" s="28" t="s">
        <v>12</v>
      </c>
      <c r="F216" s="28" t="s">
        <v>60</v>
      </c>
      <c r="G216" s="28" t="s">
        <v>61</v>
      </c>
      <c r="H216" s="28" t="s">
        <v>62</v>
      </c>
      <c r="I216" s="28" t="s">
        <v>65</v>
      </c>
      <c r="J216" s="28" t="s">
        <v>103</v>
      </c>
      <c r="L216" s="14"/>
      <c r="M216" s="59" t="s">
        <v>14</v>
      </c>
      <c r="N216" s="28" t="s">
        <v>49</v>
      </c>
      <c r="O216" s="28" t="s">
        <v>101</v>
      </c>
      <c r="P216" s="28" t="s">
        <v>12</v>
      </c>
      <c r="Q216" s="28" t="s">
        <v>60</v>
      </c>
      <c r="R216" s="28" t="s">
        <v>61</v>
      </c>
      <c r="S216" s="28" t="s">
        <v>62</v>
      </c>
      <c r="T216" s="28" t="s">
        <v>65</v>
      </c>
      <c r="U216" s="28" t="s">
        <v>103</v>
      </c>
      <c r="W216" s="14"/>
      <c r="X216" s="59" t="s">
        <v>14</v>
      </c>
      <c r="Y216" s="28" t="s">
        <v>49</v>
      </c>
      <c r="Z216" s="28" t="s">
        <v>101</v>
      </c>
      <c r="AA216" s="28" t="s">
        <v>12</v>
      </c>
      <c r="AB216" s="28" t="s">
        <v>60</v>
      </c>
      <c r="AC216" s="28" t="s">
        <v>61</v>
      </c>
      <c r="AD216" s="28" t="s">
        <v>62</v>
      </c>
      <c r="AE216" s="28" t="s">
        <v>65</v>
      </c>
      <c r="AF216" s="28" t="s">
        <v>103</v>
      </c>
      <c r="AH216" s="14"/>
      <c r="AI216" s="59" t="s">
        <v>14</v>
      </c>
      <c r="AJ216" s="28" t="s">
        <v>49</v>
      </c>
      <c r="AK216" s="28" t="s">
        <v>101</v>
      </c>
      <c r="AL216" s="28" t="s">
        <v>12</v>
      </c>
      <c r="AM216" s="28" t="s">
        <v>60</v>
      </c>
      <c r="AN216" s="28" t="s">
        <v>61</v>
      </c>
      <c r="AO216" s="28" t="s">
        <v>62</v>
      </c>
      <c r="AP216" s="28" t="s">
        <v>65</v>
      </c>
      <c r="AQ216" s="28" t="s">
        <v>103</v>
      </c>
      <c r="AS216" s="14"/>
      <c r="AT216" s="59" t="s">
        <v>14</v>
      </c>
      <c r="AU216" s="28" t="s">
        <v>49</v>
      </c>
      <c r="AV216" s="28" t="s">
        <v>101</v>
      </c>
      <c r="AW216" s="28" t="s">
        <v>12</v>
      </c>
      <c r="AX216" s="28" t="s">
        <v>60</v>
      </c>
      <c r="AY216" s="28" t="s">
        <v>61</v>
      </c>
      <c r="AZ216" s="28" t="s">
        <v>62</v>
      </c>
      <c r="BA216" s="28" t="s">
        <v>65</v>
      </c>
      <c r="BB216" s="28" t="s">
        <v>103</v>
      </c>
      <c r="BD216" s="14"/>
      <c r="BE216" s="59" t="s">
        <v>14</v>
      </c>
      <c r="BF216" s="28" t="s">
        <v>49</v>
      </c>
      <c r="BG216" s="28" t="s">
        <v>101</v>
      </c>
      <c r="BH216" s="28" t="s">
        <v>12</v>
      </c>
      <c r="BI216" s="28" t="s">
        <v>60</v>
      </c>
      <c r="BJ216" s="28" t="s">
        <v>61</v>
      </c>
      <c r="BK216" s="28" t="s">
        <v>62</v>
      </c>
      <c r="BL216" s="28" t="s">
        <v>65</v>
      </c>
      <c r="BM216" s="28" t="s">
        <v>103</v>
      </c>
      <c r="BO216" s="14"/>
      <c r="BP216" s="59" t="s">
        <v>14</v>
      </c>
      <c r="BQ216" s="28" t="s">
        <v>49</v>
      </c>
      <c r="BR216" s="28" t="s">
        <v>101</v>
      </c>
      <c r="BS216" s="28" t="s">
        <v>12</v>
      </c>
      <c r="BT216" s="28" t="s">
        <v>60</v>
      </c>
      <c r="BU216" s="28" t="s">
        <v>61</v>
      </c>
      <c r="BV216" s="28" t="s">
        <v>62</v>
      </c>
      <c r="BW216" s="28" t="s">
        <v>65</v>
      </c>
      <c r="BX216" s="28" t="s">
        <v>103</v>
      </c>
      <c r="BZ216" s="14"/>
      <c r="CA216" s="59" t="s">
        <v>14</v>
      </c>
      <c r="CB216" s="28" t="s">
        <v>49</v>
      </c>
      <c r="CC216" s="28" t="s">
        <v>101</v>
      </c>
      <c r="CD216" s="28" t="s">
        <v>12</v>
      </c>
      <c r="CE216" s="28" t="s">
        <v>60</v>
      </c>
      <c r="CF216" s="28" t="s">
        <v>61</v>
      </c>
      <c r="CG216" s="28" t="s">
        <v>62</v>
      </c>
      <c r="CH216" s="28" t="s">
        <v>65</v>
      </c>
      <c r="CI216" s="28" t="s">
        <v>103</v>
      </c>
      <c r="CK216" s="14"/>
      <c r="CL216" s="59" t="s">
        <v>14</v>
      </c>
      <c r="CM216" s="28" t="s">
        <v>49</v>
      </c>
      <c r="CN216" s="28" t="s">
        <v>101</v>
      </c>
      <c r="CO216" s="28" t="s">
        <v>12</v>
      </c>
      <c r="CP216" s="28" t="s">
        <v>60</v>
      </c>
      <c r="CQ216" s="28" t="s">
        <v>61</v>
      </c>
      <c r="CR216" s="28" t="s">
        <v>62</v>
      </c>
      <c r="CS216" s="28" t="s">
        <v>65</v>
      </c>
      <c r="CT216" s="28" t="s">
        <v>103</v>
      </c>
      <c r="CV216" s="17" t="s">
        <v>65</v>
      </c>
      <c r="CW216" s="18" t="n">
        <f aca="false">IF(BE205=0%,0%,BF213/SUM(BF206:BF213))</f>
        <v>0</v>
      </c>
      <c r="CX216" s="17" t="str">
        <f aca="false">BH212</f>
        <v>secchio</v>
      </c>
      <c r="CY216" s="19" t="n">
        <f aca="false">BI212</f>
        <v>0</v>
      </c>
      <c r="CZ216" s="17" t="str">
        <f aca="false">BJ210</f>
        <v>tubi</v>
      </c>
      <c r="DA216" s="19" t="n">
        <f aca="false">BK210</f>
        <v>0</v>
      </c>
      <c r="DB216" s="19"/>
      <c r="DC216" s="19"/>
      <c r="DD216" s="35" t="s">
        <v>56</v>
      </c>
      <c r="DE216" s="35" t="n">
        <f aca="false">BK148</f>
        <v>0</v>
      </c>
      <c r="DF216" s="37" t="n">
        <f aca="false">SUM(CW210:CW216)</f>
        <v>0</v>
      </c>
    </row>
    <row r="217" customFormat="false" ht="15" hidden="false" customHeight="false" outlineLevel="0" collapsed="false">
      <c r="A217" s="17" t="s">
        <v>105</v>
      </c>
      <c r="B217" s="16" t="n">
        <f aca="false">H152*F154*C152+H155*F157*C155+H158*F160*C158+H161*F162*C161</f>
        <v>0</v>
      </c>
      <c r="C217" s="16" t="n">
        <f aca="false">H161*F161*C161</f>
        <v>0</v>
      </c>
      <c r="D217" s="16" t="n">
        <f aca="false">H152*F153*C152+H155*F156*C155+H158*F159*C158+H161*F164*C161+C165*F166*H165</f>
        <v>0</v>
      </c>
      <c r="E217" s="16" t="n">
        <f aca="false">H152*F152*C152+H155*F155*C155+H158*F158*C158+H161*F163*C161+H165*F165*C165</f>
        <v>0</v>
      </c>
      <c r="F217" s="16" t="n">
        <f aca="false">C174*F175*H174</f>
        <v>0</v>
      </c>
      <c r="H217" s="16" t="n">
        <f aca="false">C172*H172+C174*F174*H174</f>
        <v>40</v>
      </c>
      <c r="J217" s="44"/>
      <c r="L217" s="17" t="s">
        <v>105</v>
      </c>
      <c r="M217" s="16" t="n">
        <f aca="false">S152*Q154*N152+S155*Q157*N155+S158*Q160*N158+S161*Q162*N161</f>
        <v>0</v>
      </c>
      <c r="N217" s="16" t="n">
        <f aca="false">S161*Q161*N161</f>
        <v>0</v>
      </c>
      <c r="O217" s="16" t="n">
        <f aca="false">S152*Q153*N152+S155*Q156*N155+S158*Q159*N158+S161*Q164*N161+N165*Q166*S165</f>
        <v>0</v>
      </c>
      <c r="P217" s="16" t="n">
        <f aca="false">S152*Q152*N152+S155*Q155*N155+S158*Q158*N158+S161*Q163*N161+S165*Q165*N165</f>
        <v>0</v>
      </c>
      <c r="Q217" s="16" t="n">
        <f aca="false">N174*Q175*S174</f>
        <v>0</v>
      </c>
      <c r="S217" s="16" t="n">
        <f aca="false">N172*S172+N174*Q174*S174</f>
        <v>0</v>
      </c>
      <c r="U217" s="44"/>
      <c r="W217" s="17" t="s">
        <v>105</v>
      </c>
      <c r="X217" s="16" t="n">
        <f aca="false">AD152*AB154*Y152+AD155*AB157*Y155+AD158*AB160*Y158+AD161*AB162*Y161</f>
        <v>0</v>
      </c>
      <c r="Y217" s="16" t="n">
        <f aca="false">AD161*AB161*Y161</f>
        <v>0</v>
      </c>
      <c r="Z217" s="16" t="n">
        <f aca="false">AD152*AB153*Y152+AD155*AB156*Y155+AD158*AB159*Y158+AD161*AB164*Y161+Y165*AB166*AD165</f>
        <v>0</v>
      </c>
      <c r="AA217" s="16" t="n">
        <f aca="false">AD152*AB152*Y152+AD155*AB155*Y155+AD158*AB158*Y158+AD161*AB163*Y161+AD165*AB165*Y165</f>
        <v>0</v>
      </c>
      <c r="AB217" s="16" t="n">
        <f aca="false">Y174*AB175*AD174</f>
        <v>0</v>
      </c>
      <c r="AD217" s="16" t="n">
        <f aca="false">Y172*AD172+Y174*AB174*AD174</f>
        <v>0</v>
      </c>
      <c r="AF217" s="44"/>
      <c r="AH217" s="17" t="s">
        <v>105</v>
      </c>
      <c r="AI217" s="16" t="n">
        <f aca="false">AO152*AM154*AJ152+AO155*AM157*AJ155+AO158*AM160*AJ158+AO161*AM162*AJ161</f>
        <v>8.35987261146497</v>
      </c>
      <c r="AJ217" s="16" t="n">
        <f aca="false">AO161*AM161*AJ161</f>
        <v>0</v>
      </c>
      <c r="AK217" s="16" t="n">
        <f aca="false">AO152*AM153*AJ152+AO155*AM156*AJ155+AO158*AM159*AJ158+AO161*AM164*AJ161+AJ165*AM166*AO165</f>
        <v>4.06050955414013</v>
      </c>
      <c r="AL217" s="16" t="n">
        <f aca="false">AO152*AM152*AJ152+AO155*AM155*AJ155+AO158*AM158*AJ158+AO161*AM163*AJ161+AO165*AM165*AJ165</f>
        <v>37.5796178343949</v>
      </c>
      <c r="AM217" s="16" t="n">
        <f aca="false">AJ174*AM175*AO174</f>
        <v>0</v>
      </c>
      <c r="AO217" s="16" t="n">
        <f aca="false">AJ172*AO172+AJ174*AM174*AO174</f>
        <v>0</v>
      </c>
      <c r="AQ217" s="44"/>
      <c r="AS217" s="17" t="s">
        <v>105</v>
      </c>
      <c r="AT217" s="16" t="n">
        <f aca="false">AZ152*AX154*AU152+AZ155*AX157*AU155+AZ158*AX160*AU158+AZ161*AX162*AU161</f>
        <v>0</v>
      </c>
      <c r="AU217" s="16" t="n">
        <f aca="false">AZ161*AX161*AU161</f>
        <v>0</v>
      </c>
      <c r="AV217" s="16" t="n">
        <f aca="false">AZ152*AX153*AU152+AZ155*AX156*AU155+AZ158*AX159*AU158+AZ161*AX164*AU161+AU165*AX166*AZ165</f>
        <v>0</v>
      </c>
      <c r="AW217" s="16" t="n">
        <f aca="false">AZ152*AX152*AU152+AZ155*AX155*AU155+AZ158*AX158*AU158+AZ161*AX163*AU161+AZ165*AX165*AU165</f>
        <v>0</v>
      </c>
      <c r="AX217" s="16" t="n">
        <f aca="false">AU174*AX175*AZ174</f>
        <v>0</v>
      </c>
      <c r="AZ217" s="16" t="n">
        <f aca="false">AU172*AZ172+AU174*AX174*AZ174</f>
        <v>0</v>
      </c>
      <c r="BB217" s="44"/>
      <c r="BD217" s="17" t="s">
        <v>105</v>
      </c>
      <c r="BE217" s="16" t="n">
        <f aca="false">BK152*BI154*BF152+BK155*BI157*BF155+BK158*BI160*BF158+BK161*BI162*BF161</f>
        <v>0</v>
      </c>
      <c r="BF217" s="16" t="n">
        <f aca="false">BK161*BI161*BF161</f>
        <v>0</v>
      </c>
      <c r="BG217" s="16" t="n">
        <f aca="false">BK152*BI153*BF152+BK155*BI156*BF155+BK158*BI159*BF158+BK161*BI164*BF161+BF165*BI166*BK165</f>
        <v>0</v>
      </c>
      <c r="BH217" s="16" t="n">
        <f aca="false">BK152*BI152*BF152+BK155*BI155*BF155+BK158*BI158*BF158+BK161*BI163*BF161+BK165*BI165*BF165</f>
        <v>0</v>
      </c>
      <c r="BI217" s="16" t="n">
        <f aca="false">BF174*BI175*BK174</f>
        <v>0</v>
      </c>
      <c r="BK217" s="16" t="n">
        <f aca="false">BF172*BK172+BF174*BI174*BK174</f>
        <v>0</v>
      </c>
      <c r="BM217" s="44"/>
      <c r="BO217" s="17" t="s">
        <v>105</v>
      </c>
      <c r="BP217" s="16" t="n">
        <f aca="false">BV152*BT154*BQ152+BV155*BT157*BQ155+BV158*BT160*BQ158+BV161*BT162*BQ161</f>
        <v>0</v>
      </c>
      <c r="BQ217" s="16" t="n">
        <f aca="false">BV161*BT161*BQ161</f>
        <v>0</v>
      </c>
      <c r="BR217" s="16" t="n">
        <f aca="false">BV152*BT153*BQ152+BV155*BT156*BQ155+BV158*BT159*BQ158+BV161*BT164*BQ161+BQ165*BT166*BV165</f>
        <v>0</v>
      </c>
      <c r="BS217" s="16" t="n">
        <f aca="false">BV152*BT152*BQ152+BV155*BT155*BQ155+BV158*BT158*BQ158+BV161*BT163*BQ161+BV165*BT165*BQ165</f>
        <v>0</v>
      </c>
      <c r="BT217" s="16" t="n">
        <f aca="false">BQ174*BT175*BV174</f>
        <v>0</v>
      </c>
      <c r="BV217" s="16" t="n">
        <f aca="false">BQ172*BV172+BQ174*BT174*BV174</f>
        <v>40</v>
      </c>
      <c r="BX217" s="44"/>
      <c r="BZ217" s="17" t="s">
        <v>105</v>
      </c>
      <c r="CA217" s="16" t="n">
        <f aca="false">CG152*CE154*CB152+CG155*CE157*CB155+CG158*CE160*CB158+CG161*CE162*CB161</f>
        <v>0</v>
      </c>
      <c r="CB217" s="16" t="n">
        <f aca="false">CG161*CE161*CB161</f>
        <v>0</v>
      </c>
      <c r="CC217" s="16" t="n">
        <f aca="false">CG152*CE153*CB152+CG155*CE156*CB155+CG158*CE159*CB158+CG161*CE164*CB161+CB165*CE166*CG165</f>
        <v>0</v>
      </c>
      <c r="CD217" s="16" t="n">
        <f aca="false">CG152*CE152*CB152+CG155*CE155*CB155+CG158*CE158*CB158+CG161*CE163*CB161+CG165*CE165*CB165</f>
        <v>0</v>
      </c>
      <c r="CE217" s="16" t="n">
        <f aca="false">CB174*CE175*CG174</f>
        <v>0</v>
      </c>
      <c r="CG217" s="16" t="n">
        <f aca="false">CB172*CG172+CB174*CE174*CG174</f>
        <v>0</v>
      </c>
      <c r="CI217" s="44"/>
      <c r="CK217" s="17" t="s">
        <v>105</v>
      </c>
      <c r="CL217" s="16" t="n">
        <f aca="false">CR152*CP154*CM152+CR155*CP157*CM155+CR158*CP160*CM158+CR161*CP162*CM161</f>
        <v>0</v>
      </c>
      <c r="CM217" s="16" t="n">
        <f aca="false">CR161*CP161*CM161</f>
        <v>0</v>
      </c>
      <c r="CN217" s="16" t="n">
        <f aca="false">CR152*CP153*CM152+CR155*CP156*CM155+CR158*CP159*CM158+CR161*CP164*CM161+CM165*CP166*CR165</f>
        <v>0</v>
      </c>
      <c r="CO217" s="16" t="n">
        <f aca="false">CR152*CP152*CM152+CR155*CP155*CM155+CR158*CP158*CM158+CR161*CP163*CM161+CR165*CP165*CM165</f>
        <v>0</v>
      </c>
      <c r="CP217" s="16" t="n">
        <f aca="false">CM174*CP175*CR174</f>
        <v>0</v>
      </c>
      <c r="CR217" s="16" t="n">
        <f aca="false">CM172*CR172+CM174*CP174*CR174</f>
        <v>0</v>
      </c>
      <c r="CT217" s="44"/>
      <c r="CV217" s="10" t="str">
        <f aca="false">BO147</f>
        <v>SITO O23</v>
      </c>
      <c r="CW217" s="10"/>
      <c r="CX217" s="10"/>
      <c r="CY217" s="10"/>
      <c r="CZ217" s="10"/>
      <c r="DA217" s="10"/>
      <c r="DB217" s="10"/>
      <c r="DC217" s="10"/>
      <c r="DD217" s="10"/>
      <c r="DE217" s="10"/>
    </row>
    <row r="218" customFormat="false" ht="14.4" hidden="false" customHeight="false" outlineLevel="0" collapsed="false">
      <c r="A218" s="33" t="s">
        <v>106</v>
      </c>
      <c r="B218" s="60" t="n">
        <f aca="false">IF(B150=100%,0,(B168*G168+B170*G170+B177*G177+B185*F185*G185+B194*G194+B195*G195+B196*G196)/(1-B150))</f>
        <v>0</v>
      </c>
      <c r="C218" s="60" t="n">
        <f aca="false">IF(B150=100%,0,(B178*G178+B185*F186*G186)/(1-B150))</f>
        <v>0</v>
      </c>
      <c r="D218" s="60" t="n">
        <f aca="false">IF(B150=100%,0,(B185*F187*G187+B179*F179*G179)/(1-B150))</f>
        <v>0</v>
      </c>
      <c r="E218" s="60" t="n">
        <f aca="false">IF(B150=100%,0,(B169*G169+B179*G180*F180+B185*F188*G188+B197*G197)/(1-B150))</f>
        <v>0</v>
      </c>
      <c r="F218" s="60" t="n">
        <f aca="false">IF(B150=100%,0,(B167*G167+B171*G171+B184*G184+B185*F189*G189)/(1-B150))</f>
        <v>0</v>
      </c>
      <c r="G218" s="61" t="n">
        <f aca="false">IF(B150=100%,0,(B176*G176+B181*G181+B185*F190*G190)/(1-B150))</f>
        <v>0</v>
      </c>
      <c r="H218" s="60" t="n">
        <f aca="false">IF(B150=100%,0,(B183*G183)/(1-B150))</f>
        <v>0</v>
      </c>
      <c r="I218" s="61" t="n">
        <f aca="false">IF(B150=100%,0,(B191*G191+B192*G192+B193*G193+B204*G204)/(1-B150))</f>
        <v>0</v>
      </c>
      <c r="J218" s="62" t="n">
        <f aca="false">IF(B150=100%,0,(B182*G182+B203*G203)/(1-B150))</f>
        <v>0</v>
      </c>
      <c r="L218" s="33" t="s">
        <v>106</v>
      </c>
      <c r="M218" s="60" t="n">
        <f aca="false">IF(M150=100%,0,(M168*R168+M170*R170+M177*R177+M185*Q185*R185+M194*R194+M195*R195+M196*R196)/(1-M150))</f>
        <v>0</v>
      </c>
      <c r="N218" s="60" t="n">
        <f aca="false">IF(M150=100%,0,(M178*R178+M185*Q186*R186)/(1-M150))</f>
        <v>0</v>
      </c>
      <c r="O218" s="60" t="n">
        <f aca="false">IF(M150=100%,0,(M185*Q187*R187+M179*Q179*R179)/(1-M150))</f>
        <v>0</v>
      </c>
      <c r="P218" s="60" t="n">
        <f aca="false">IF(M150=100%,0,(M169*R169+M179*R180*Q180+M185*Q188*R188+M197*R197)/(1-M150))</f>
        <v>0</v>
      </c>
      <c r="Q218" s="60" t="n">
        <f aca="false">IF(M150=100%,0,(M167*R167+M171*R171+M184*R184+M185*Q189*R189)/(1-M150))</f>
        <v>0</v>
      </c>
      <c r="R218" s="61" t="n">
        <f aca="false">IF(M150=100%,0,(M176*R176+M181*R181+M185*Q190*R190)/(1-M150))</f>
        <v>0</v>
      </c>
      <c r="S218" s="60" t="n">
        <f aca="false">IF(M150=100%,0,(M183*R183)/(1-M150))</f>
        <v>0</v>
      </c>
      <c r="T218" s="61" t="n">
        <f aca="false">IF(M150=100%,0,(M191*R191+M192*R192+M193*R193+M204*R204)/(1-M150))</f>
        <v>1500</v>
      </c>
      <c r="U218" s="62" t="n">
        <f aca="false">IF(M150=100%,0,(M182*R182+M203*R203)/(1-M150))</f>
        <v>0</v>
      </c>
      <c r="W218" s="33" t="s">
        <v>106</v>
      </c>
      <c r="X218" s="60" t="n">
        <f aca="false">IF(X150=100%,0,(X168*AC168+X170*AC170+X177*AC177+X185*AB185*AC185+X194*AC194+X195*AC195+X196*AC196)/(1-X150))</f>
        <v>0</v>
      </c>
      <c r="Y218" s="60" t="n">
        <f aca="false">IF(X150=100%,0,(X178*AC178+X185*AB186*AC186)/(1-X150))</f>
        <v>0</v>
      </c>
      <c r="Z218" s="60" t="n">
        <f aca="false">IF(X150=100%,0,(X185*AB187*AC187+X179*AB179*AC179)/(1-X150))</f>
        <v>0</v>
      </c>
      <c r="AA218" s="60" t="n">
        <f aca="false">IF(X150=100%,0,(X169*AC169+X179*AC180*AB180+X185*AB188*AC188+X197*AC197)/(1-X150))</f>
        <v>0</v>
      </c>
      <c r="AB218" s="60" t="n">
        <f aca="false">IF(X150=100%,0,(X167*AC167+X171*AC171+X184*AC184+X185*AB189*AC189)/(1-X150))</f>
        <v>0</v>
      </c>
      <c r="AC218" s="61" t="n">
        <f aca="false">IF(X150=100%,0,(X176*AC176+X181*AC181+X185*AB190*AC190)/(1-X150))</f>
        <v>0</v>
      </c>
      <c r="AD218" s="60" t="n">
        <f aca="false">IF(X150=100%,0,(X183*AC183)/(1-X150))</f>
        <v>0</v>
      </c>
      <c r="AE218" s="61" t="n">
        <f aca="false">IF(X150=100%,0,(X191*AC191+X192*AC192+X193*AC193+X204*AC204)/(1-X150))</f>
        <v>1500</v>
      </c>
      <c r="AF218" s="62" t="n">
        <f aca="false">IF(X150=100%,0,(X182*AC182+X203*AC203)/(1-X150))</f>
        <v>0</v>
      </c>
      <c r="AH218" s="33" t="s">
        <v>106</v>
      </c>
      <c r="AI218" s="60" t="n">
        <f aca="false">IF(AI150=100%,0,(AI168*AN168+AI170*AN170+AI177*AN177+AI185*AM185*AN185+AI194*AN194+AI195*AN195+AI196*AN196)/(1-AI150))</f>
        <v>0</v>
      </c>
      <c r="AJ218" s="60" t="n">
        <f aca="false">IF(AI150=100%,0,(AI178*AN178+AI185*AM186*AN186)/(1-AI150))</f>
        <v>0</v>
      </c>
      <c r="AK218" s="60" t="n">
        <f aca="false">IF(AI150=100%,0,(AI185*AM187*AN187+AI179*AM179*AN179)/(1-AI150))</f>
        <v>0</v>
      </c>
      <c r="AL218" s="60" t="n">
        <f aca="false">IF(AI150=100%,0,(AI169*AN169+AI179*AN180*AM180+AI185*AM188*AN188+AI197*AN197)/(1-AI150))</f>
        <v>0</v>
      </c>
      <c r="AM218" s="60" t="n">
        <f aca="false">IF(AI150=100%,0,(AI167*AN167+AI171*AN171+AI184*AN184+AI185*AM189*AN189)/(1-AI150))</f>
        <v>550</v>
      </c>
      <c r="AN218" s="61" t="n">
        <f aca="false">IF(AI150=100%,0,(AI176*AN176+AI181*AN181+AI185*AM190*AN190)/(1-AI150))</f>
        <v>0</v>
      </c>
      <c r="AO218" s="60" t="n">
        <f aca="false">IF(AI150=100%,0,(AI183*AN183)/(1-AI150))</f>
        <v>0</v>
      </c>
      <c r="AP218" s="61" t="n">
        <f aca="false">IF(AI150=100%,0,(AI191*AN191+AI192*AN192+AI193*AN193+AI204*AN204)/(1-AI150))</f>
        <v>0</v>
      </c>
      <c r="AQ218" s="62" t="n">
        <f aca="false">IF(AI150=100%,0,(AI182*AN182+AI203*AN203)/(1-AI150))</f>
        <v>0</v>
      </c>
      <c r="AS218" s="33" t="s">
        <v>106</v>
      </c>
      <c r="AT218" s="60" t="n">
        <f aca="false">IF(AT150=100%,0,(AT168*AY168+AT170*AY170+AT177*AY177+AT185*AX185*AY185+AT194*AY194+AT195*AY195+AT196*AY196)/(1-AT150))</f>
        <v>0</v>
      </c>
      <c r="AU218" s="60" t="n">
        <f aca="false">IF(AT150=100%,0,(AT178*AY178+AT185*AX186*AY186)/(1-AT150))</f>
        <v>0</v>
      </c>
      <c r="AV218" s="60" t="n">
        <f aca="false">IF(AT150=100%,0,(AT185*AX187*AY187+AT179*AX179*AY179)/(1-AT150))</f>
        <v>0</v>
      </c>
      <c r="AW218" s="60" t="n">
        <f aca="false">IF(AT150=100%,0,(AT169*AY169+AT179*AY180*AX180+AT185*AX188*AY188+AT197*AY197)/(1-AT150))</f>
        <v>0</v>
      </c>
      <c r="AX218" s="60" t="n">
        <f aca="false">IF(AT150=100%,0,(AT167*AY167+AT171*AY171+AT184*AY184+AT185*AX189*AY189)/(1-AT150))</f>
        <v>495</v>
      </c>
      <c r="AY218" s="61" t="n">
        <f aca="false">IF(AT150=100%,0,(AT176*AY176+AT181*AY181+AT185*AX190*AY190)/(1-AT150))</f>
        <v>0</v>
      </c>
      <c r="AZ218" s="60" t="n">
        <f aca="false">IF(AT150=100%,0,(AT183*AY183)/(1-AT150))</f>
        <v>17</v>
      </c>
      <c r="BA218" s="61" t="n">
        <f aca="false">IF(AT150=100%,0,(AT191*AY191+AT192*AY192+AT193*AY193+AT204*AY204)/(1-AT150))</f>
        <v>0</v>
      </c>
      <c r="BB218" s="62" t="n">
        <f aca="false">IF(AT150=100%,0,(AT182*AY182+AT203*AY203)/(1-AT150))</f>
        <v>0</v>
      </c>
      <c r="BD218" s="33" t="s">
        <v>106</v>
      </c>
      <c r="BE218" s="60" t="n">
        <f aca="false">IF(BE150=100%,0,(BE168*BJ168+BE170*BJ170+BE177*BJ177+BE185*BI185*BJ185+BE194*BJ194+BE195*BJ195+BE196*BJ196)/(1-BE150))</f>
        <v>0</v>
      </c>
      <c r="BF218" s="60" t="n">
        <f aca="false">IF(BE150=100%,0,(BE178*BJ178+BE185*BI186*BJ186)/(1-BE150))</f>
        <v>0</v>
      </c>
      <c r="BG218" s="60" t="n">
        <f aca="false">IF(BE150=100%,0,(BE185*BI187*BJ187+BE179*BI179*BJ179)/(1-BE150))</f>
        <v>0</v>
      </c>
      <c r="BH218" s="60" t="n">
        <f aca="false">IF(BE150=100%,0,(BE169*BJ169+BE179*BJ180*BI180+BE185*BI188*BJ188+BE197*BJ197)/(1-BE150))</f>
        <v>0</v>
      </c>
      <c r="BI218" s="60" t="n">
        <f aca="false">IF(BE150=100%,0,(BE167*BJ167+BE171*BJ171+BE184*BJ184+BE185*BI189*BJ189)/(1-BE150))</f>
        <v>0</v>
      </c>
      <c r="BJ218" s="61" t="n">
        <f aca="false">IF(BE150=100%,0,(BE176*BJ176+BE181*BJ181+BE185*BI190*BJ190)/(1-BE150))</f>
        <v>0</v>
      </c>
      <c r="BK218" s="60" t="n">
        <f aca="false">IF(BE150=100%,0,(BE183*BJ183)/(1-BE150))</f>
        <v>0</v>
      </c>
      <c r="BL218" s="61" t="n">
        <f aca="false">IF(BE150=100%,0,(BE191*BJ191+BE192*BJ192+BE193*BJ193+BE204*BJ204)/(1-BE150))</f>
        <v>0</v>
      </c>
      <c r="BM218" s="62" t="n">
        <f aca="false">IF(BE150=100%,0,(BE182*BJ182+BE203*BJ203)/(1-BE150))</f>
        <v>0</v>
      </c>
      <c r="BO218" s="33" t="s">
        <v>106</v>
      </c>
      <c r="BP218" s="60" t="n">
        <f aca="false">IF(BP150=100%,0,(BP168*BU168+BP170*BU170+BP177*BU177+BP185*BT185*BU185+BP194*BU194+BP195*BU195+BP196*BU196)/(1-BP150))</f>
        <v>225</v>
      </c>
      <c r="BQ218" s="60" t="n">
        <f aca="false">IF(BP150=100%,0,(BP178*BU178+BP185*BT186*BU186)/(1-BP150))</f>
        <v>0</v>
      </c>
      <c r="BR218" s="60" t="n">
        <f aca="false">IF(BP150=100%,0,(BP185*BT187*BU187+BP179*BT179*BU179)/(1-BP150))</f>
        <v>0</v>
      </c>
      <c r="BS218" s="60" t="n">
        <f aca="false">IF(BP150=100%,0,(BP169*BU169+BP179*BU180*BT180+BP185*BT188*BU188+BP197*BU197)/(1-BP150))</f>
        <v>0</v>
      </c>
      <c r="BT218" s="60" t="n">
        <f aca="false">IF(BP150=100%,0,(BP167*BU167+BP171*BU171+BP184*BU184+BP185*BT189*BU189)/(1-BP150))</f>
        <v>0</v>
      </c>
      <c r="BU218" s="61" t="n">
        <f aca="false">IF(BP150=100%,0,(BP176*BU176+BP181*BU181+BP185*BT190*BU190)/(1-BP150))</f>
        <v>0</v>
      </c>
      <c r="BV218" s="60" t="n">
        <f aca="false">IF(BP150=100%,0,(BP183*BU183)/(1-BP150))</f>
        <v>0</v>
      </c>
      <c r="BW218" s="61" t="n">
        <f aca="false">IF(BP150=100%,0,(BP191*BU191+BP192*BU192+BP193*BU193+BP204*BU204)/(1-BP150))</f>
        <v>1725</v>
      </c>
      <c r="BX218" s="62" t="n">
        <f aca="false">IF(BP150=100%,0,(BP182*BU182+BP203*BU203)/(1-BP150))</f>
        <v>0</v>
      </c>
      <c r="BZ218" s="33" t="s">
        <v>106</v>
      </c>
      <c r="CA218" s="60" t="n">
        <f aca="false">IF(CA150=100%,0,(CA168*CF168+CA170*CF170+CA177*CF177+CA185*CE185*CF185+CA194*CF194+CA195*CF195+CA196*CF196)/(1-CA150))</f>
        <v>1310</v>
      </c>
      <c r="CB218" s="60" t="n">
        <f aca="false">IF(CA150=100%,0,(CA178*CF178+CA185*CE186*CF186)/(1-CA150))</f>
        <v>0</v>
      </c>
      <c r="CC218" s="60" t="n">
        <f aca="false">IF(CA150=100%,0,(CA185*CE187*CF187+CA179*CE179*CF179)/(1-CA150))</f>
        <v>27</v>
      </c>
      <c r="CD218" s="60" t="n">
        <f aca="false">IF(CA150=100%,0,(CA169*CF169+CA179*CF180*CE180+CA185*CE188*CF188+CA197*CF197)/(1-CA150))</f>
        <v>300</v>
      </c>
      <c r="CE218" s="60" t="n">
        <f aca="false">IF(CA150=100%,0,(CA167*CF167+CA171*CF171+CA184*CF184+CA185*CE189*CF189)/(1-CA150))</f>
        <v>0</v>
      </c>
      <c r="CF218" s="61" t="n">
        <f aca="false">IF(CA150=100%,0,(CA176*CF176+CA181*CF181+CA185*CE190*CF190)/(1-CA150))</f>
        <v>0</v>
      </c>
      <c r="CG218" s="60" t="n">
        <f aca="false">IF(CA150=100%,0,(CA183*CF183)/(1-CA150))</f>
        <v>0</v>
      </c>
      <c r="CH218" s="61" t="n">
        <f aca="false">IF(CA150=100%,0,(CA191*CF191+CA192*CF192+CA193*CF193+CA204*CF204)/(1-CA150))</f>
        <v>75</v>
      </c>
      <c r="CI218" s="62" t="n">
        <f aca="false">IF(CA150=100%,0,(CA182*CF182+CA203*CF203)/(1-CA150))</f>
        <v>0</v>
      </c>
      <c r="CK218" s="33" t="s">
        <v>106</v>
      </c>
      <c r="CL218" s="60" t="n">
        <f aca="false">(CL168*CQ168+CL170*CQ170+CL177*CQ177+CL185*CP185*CQ185+CL194*CQ194+CL195*CQ195+CL196*CQ196)/(1-CL150)</f>
        <v>0</v>
      </c>
      <c r="CM218" s="60" t="n">
        <f aca="false">(CL178*CQ178+CL185*CP186*CQ186)/(1-CL150)</f>
        <v>0</v>
      </c>
      <c r="CN218" s="60" t="n">
        <f aca="false">(CL185*CP187*CQ187+CL179*CP179*CQ179)/(1-CL150)</f>
        <v>0</v>
      </c>
      <c r="CO218" s="60" t="n">
        <f aca="false">(CL169*CQ169+CL179*CQ180*CP180+CL185*CP188*CQ188+CL197*CQ197)/(1-CL150)</f>
        <v>0</v>
      </c>
      <c r="CP218" s="60" t="n">
        <f aca="false">(CL167*CQ167+CL171*CQ171+CL184*CQ184+CL185*CP189*CQ189)/(1-CL150)</f>
        <v>550</v>
      </c>
      <c r="CQ218" s="61" t="n">
        <f aca="false">(CL176*CQ176+CL181*CQ181+CL185*CP190*CQ190)/(1-CL150)</f>
        <v>0</v>
      </c>
      <c r="CR218" s="60" t="n">
        <f aca="false">(CL183*CQ183)/(1-CL150)</f>
        <v>0</v>
      </c>
      <c r="CS218" s="61" t="n">
        <f aca="false">(CL191*CQ191+CL192*CQ192+CL193*CQ193+CL204*CQ204)/(1-CL150)</f>
        <v>0</v>
      </c>
      <c r="CT218" s="62" t="n">
        <f aca="false">(CL182*CQ182+CL203*CQ203)/(1-CL150)</f>
        <v>0</v>
      </c>
      <c r="CV218" s="11" t="s">
        <v>31</v>
      </c>
      <c r="CW218" s="11"/>
      <c r="CX218" s="11" t="s">
        <v>32</v>
      </c>
      <c r="CY218" s="11"/>
      <c r="CZ218" s="11"/>
      <c r="DA218" s="11"/>
      <c r="DB218" s="11"/>
      <c r="DC218" s="11"/>
      <c r="DD218" s="11" t="s">
        <v>33</v>
      </c>
      <c r="DE218" s="11"/>
    </row>
    <row r="219" customFormat="false" ht="15" hidden="false" customHeight="false" outlineLevel="0" collapsed="false">
      <c r="CV219" s="12" t="s">
        <v>14</v>
      </c>
      <c r="CW219" s="13" t="n">
        <f aca="false">IF(BP205=0%,0%,BQ206/SUM(BQ206:BQ213))</f>
        <v>0.05</v>
      </c>
      <c r="CX219" s="12" t="str">
        <f aca="false">BS206</f>
        <v>lavatrice</v>
      </c>
      <c r="CY219" s="14" t="n">
        <f aca="false">BT206</f>
        <v>0</v>
      </c>
      <c r="CZ219" s="12" t="str">
        <f aca="false">BS213</f>
        <v>sedie</v>
      </c>
      <c r="DA219" s="14" t="n">
        <f aca="false">BT213</f>
        <v>0</v>
      </c>
      <c r="DB219" s="12" t="str">
        <f aca="false">BU211</f>
        <v>guaina</v>
      </c>
      <c r="DC219" s="15" t="n">
        <f aca="false">BV211</f>
        <v>0</v>
      </c>
      <c r="DD219" s="14" t="s">
        <v>41</v>
      </c>
      <c r="DE219" s="14" t="n">
        <f aca="false">BQ149</f>
        <v>0</v>
      </c>
    </row>
    <row r="220" customFormat="false" ht="15" hidden="false" customHeight="false" outlineLevel="0" collapsed="false">
      <c r="A220" s="9" t="s">
        <v>182</v>
      </c>
      <c r="B220" s="9"/>
      <c r="C220" s="9"/>
      <c r="D220" s="9"/>
      <c r="E220" s="9"/>
      <c r="F220" s="9"/>
      <c r="G220" s="9"/>
      <c r="L220" s="9" t="s">
        <v>183</v>
      </c>
      <c r="M220" s="9"/>
      <c r="N220" s="9"/>
      <c r="O220" s="9"/>
      <c r="P220" s="9"/>
      <c r="Q220" s="9"/>
      <c r="R220" s="9"/>
      <c r="W220" s="9" t="s">
        <v>184</v>
      </c>
      <c r="X220" s="9"/>
      <c r="Y220" s="9"/>
      <c r="Z220" s="9"/>
      <c r="AA220" s="9"/>
      <c r="AB220" s="9"/>
      <c r="AC220" s="9"/>
      <c r="AH220" s="9" t="s">
        <v>185</v>
      </c>
      <c r="AI220" s="9"/>
      <c r="AJ220" s="9"/>
      <c r="AK220" s="9"/>
      <c r="AL220" s="9"/>
      <c r="AM220" s="9"/>
      <c r="AN220" s="9"/>
      <c r="AS220" s="9" t="s">
        <v>186</v>
      </c>
      <c r="AT220" s="9"/>
      <c r="AU220" s="9"/>
      <c r="AV220" s="9"/>
      <c r="AW220" s="9"/>
      <c r="AX220" s="9"/>
      <c r="AY220" s="9"/>
      <c r="BD220" s="9" t="s">
        <v>187</v>
      </c>
      <c r="BE220" s="9"/>
      <c r="BF220" s="9"/>
      <c r="BG220" s="9"/>
      <c r="BH220" s="9"/>
      <c r="BI220" s="9"/>
      <c r="BJ220" s="9"/>
      <c r="BO220" s="9" t="s">
        <v>188</v>
      </c>
      <c r="BP220" s="9"/>
      <c r="BQ220" s="9"/>
      <c r="BR220" s="9"/>
      <c r="BS220" s="9"/>
      <c r="BT220" s="9"/>
      <c r="BU220" s="9"/>
      <c r="BZ220" s="9" t="s">
        <v>189</v>
      </c>
      <c r="CA220" s="9"/>
      <c r="CB220" s="9"/>
      <c r="CC220" s="9"/>
      <c r="CD220" s="9"/>
      <c r="CE220" s="9"/>
      <c r="CF220" s="9"/>
      <c r="CK220" s="9" t="s">
        <v>190</v>
      </c>
      <c r="CL220" s="9"/>
      <c r="CM220" s="9"/>
      <c r="CN220" s="9"/>
      <c r="CO220" s="9"/>
      <c r="CP220" s="9"/>
      <c r="CQ220" s="9"/>
      <c r="CV220" s="17" t="s">
        <v>49</v>
      </c>
      <c r="CW220" s="18" t="n">
        <f aca="false">IF(BP205=0%,0%,BQ207/SUM(BQ206:BQ213))</f>
        <v>0</v>
      </c>
      <c r="CX220" s="17" t="str">
        <f aca="false">BS207</f>
        <v>frigorifero</v>
      </c>
      <c r="CY220" s="19" t="n">
        <f aca="false">BT207</f>
        <v>0</v>
      </c>
      <c r="CZ220" s="17" t="str">
        <f aca="false">BS214</f>
        <v>materasso</v>
      </c>
      <c r="DA220" s="19" t="n">
        <f aca="false">BT214</f>
        <v>2</v>
      </c>
      <c r="DB220" s="17" t="str">
        <f aca="false">BU212</f>
        <v>lamiere</v>
      </c>
      <c r="DC220" s="20" t="n">
        <f aca="false">BV212</f>
        <v>0</v>
      </c>
      <c r="DD220" s="19" t="str">
        <f aca="false">BR148</f>
        <v>altezza cumulo</v>
      </c>
      <c r="DE220" s="19" t="n">
        <f aca="false">BS148</f>
        <v>20</v>
      </c>
    </row>
    <row r="221" customFormat="false" ht="14.4" hidden="false" customHeight="false" outlineLevel="0" collapsed="false">
      <c r="A221" s="2" t="s">
        <v>26</v>
      </c>
      <c r="B221" s="2" t="s">
        <v>131</v>
      </c>
      <c r="D221" s="4" t="s">
        <v>28</v>
      </c>
      <c r="E221" s="2" t="n">
        <v>15</v>
      </c>
      <c r="F221" s="2" t="s">
        <v>29</v>
      </c>
      <c r="G221" s="4" t="s">
        <v>30</v>
      </c>
      <c r="H221" s="2" t="n">
        <f aca="false">SUMPRODUCT(C225:C239,H225:H239)+C245*H245+C247*H247</f>
        <v>0</v>
      </c>
      <c r="L221" s="2" t="s">
        <v>26</v>
      </c>
      <c r="M221" s="2" t="s">
        <v>131</v>
      </c>
      <c r="O221" s="4" t="s">
        <v>28</v>
      </c>
      <c r="P221" s="2" t="n">
        <v>20</v>
      </c>
      <c r="Q221" s="2" t="s">
        <v>29</v>
      </c>
      <c r="R221" s="4" t="s">
        <v>30</v>
      </c>
      <c r="S221" s="2" t="n">
        <f aca="false">SUMPRODUCT(N225:N239,S225:S239)+N245*S245+N247*S247</f>
        <v>0</v>
      </c>
      <c r="W221" s="2" t="s">
        <v>26</v>
      </c>
      <c r="X221" s="2" t="s">
        <v>131</v>
      </c>
      <c r="Z221" s="4" t="s">
        <v>28</v>
      </c>
      <c r="AA221" s="2" t="n">
        <v>10</v>
      </c>
      <c r="AB221" s="2" t="s">
        <v>29</v>
      </c>
      <c r="AC221" s="4" t="s">
        <v>30</v>
      </c>
      <c r="AD221" s="2" t="n">
        <f aca="false">SUMPRODUCT(Y225:Y239,AD225:AD239)+Y245*AD245+Y247*AD247</f>
        <v>0</v>
      </c>
      <c r="AH221" s="2" t="s">
        <v>26</v>
      </c>
      <c r="AI221" s="2" t="s">
        <v>131</v>
      </c>
      <c r="AK221" s="4" t="s">
        <v>28</v>
      </c>
      <c r="AL221" s="2" t="n">
        <v>80</v>
      </c>
      <c r="AM221" s="2" t="s">
        <v>29</v>
      </c>
      <c r="AN221" s="4" t="s">
        <v>30</v>
      </c>
      <c r="AO221" s="2" t="n">
        <f aca="false">SUMPRODUCT(AJ225:AJ239,AO225:AO239)+AJ245*AO245+AJ247*AO247</f>
        <v>60</v>
      </c>
      <c r="AS221" s="2" t="s">
        <v>26</v>
      </c>
      <c r="AT221" s="2" t="s">
        <v>131</v>
      </c>
      <c r="AV221" s="4" t="s">
        <v>28</v>
      </c>
      <c r="AX221" s="2" t="s">
        <v>29</v>
      </c>
      <c r="AY221" s="4" t="s">
        <v>30</v>
      </c>
      <c r="AZ221" s="2" t="n">
        <f aca="false">SUMPRODUCT(AU225:AU239,AZ225:AZ239)+AU245*AZ245+AU247*AZ247</f>
        <v>0</v>
      </c>
      <c r="BD221" s="2" t="s">
        <v>26</v>
      </c>
      <c r="BE221" s="2" t="s">
        <v>131</v>
      </c>
      <c r="BG221" s="4" t="s">
        <v>28</v>
      </c>
      <c r="BI221" s="2" t="s">
        <v>29</v>
      </c>
      <c r="BJ221" s="4" t="s">
        <v>30</v>
      </c>
      <c r="BK221" s="2" t="n">
        <f aca="false">SUMPRODUCT(BF225:BF239,BK225:BK239)+BF245*BK245+BF247*BK247</f>
        <v>0</v>
      </c>
      <c r="BO221" s="2" t="s">
        <v>26</v>
      </c>
      <c r="BP221" s="2" t="s">
        <v>131</v>
      </c>
      <c r="BR221" s="4" t="s">
        <v>28</v>
      </c>
      <c r="BS221" s="2" t="n">
        <v>10</v>
      </c>
      <c r="BT221" s="2" t="s">
        <v>29</v>
      </c>
      <c r="BU221" s="4" t="s">
        <v>30</v>
      </c>
      <c r="BV221" s="2" t="n">
        <f aca="false">SUMPRODUCT(BQ225:BQ239,BV225:BV239)+BQ245*BV245+BQ247*BV247</f>
        <v>0</v>
      </c>
      <c r="BZ221" s="2" t="s">
        <v>26</v>
      </c>
      <c r="CA221" s="2" t="s">
        <v>131</v>
      </c>
      <c r="CC221" s="4" t="s">
        <v>28</v>
      </c>
      <c r="CD221" s="2" t="n">
        <v>5</v>
      </c>
      <c r="CE221" s="2" t="s">
        <v>29</v>
      </c>
      <c r="CF221" s="4" t="s">
        <v>30</v>
      </c>
      <c r="CG221" s="2" t="n">
        <f aca="false">SUMPRODUCT(CB225:CB239,CG225:CG239)+CB245*CG245+CB247*CG247</f>
        <v>0</v>
      </c>
      <c r="CK221" s="2" t="s">
        <v>26</v>
      </c>
      <c r="CL221" s="2" t="s">
        <v>131</v>
      </c>
      <c r="CN221" s="4" t="s">
        <v>28</v>
      </c>
      <c r="CP221" s="2" t="s">
        <v>29</v>
      </c>
      <c r="CQ221" s="4" t="s">
        <v>30</v>
      </c>
      <c r="CR221" s="2" t="n">
        <f aca="false">SUMPRODUCT(CM225:CM239,CR225:CR239)+CM245*CR245+CM247*CR247</f>
        <v>0</v>
      </c>
      <c r="CV221" s="17" t="s">
        <v>57</v>
      </c>
      <c r="CW221" s="18" t="n">
        <f aca="false">IF(BP205=0%,0%,(BQ208+BQ209)/SUM(BQ206:BQ213))</f>
        <v>0</v>
      </c>
      <c r="CX221" s="17" t="str">
        <f aca="false">BS208</f>
        <v>forno</v>
      </c>
      <c r="CY221" s="19" t="n">
        <f aca="false">BT208</f>
        <v>0</v>
      </c>
      <c r="CZ221" s="17" t="str">
        <f aca="false">BU206</f>
        <v>brandina</v>
      </c>
      <c r="DA221" s="19" t="n">
        <f aca="false">BV206</f>
        <v>0</v>
      </c>
      <c r="DB221" s="17" t="str">
        <f aca="false">BU213</f>
        <v>buste</v>
      </c>
      <c r="DC221" s="20" t="n">
        <f aca="false">BV213</f>
        <v>0</v>
      </c>
      <c r="DD221" s="19" t="str">
        <f aca="false">BR149</f>
        <v>combustione</v>
      </c>
      <c r="DE221" s="19" t="str">
        <f aca="false">BS149</f>
        <v>no</v>
      </c>
    </row>
    <row r="222" customFormat="false" ht="14.4" hidden="false" customHeight="false" outlineLevel="0" collapsed="false">
      <c r="A222" s="2" t="s">
        <v>34</v>
      </c>
      <c r="B222" s="2" t="s">
        <v>191</v>
      </c>
      <c r="D222" s="4" t="s">
        <v>36</v>
      </c>
      <c r="E222" s="2" t="s">
        <v>37</v>
      </c>
      <c r="L222" s="2" t="s">
        <v>34</v>
      </c>
      <c r="M222" s="2" t="s">
        <v>192</v>
      </c>
      <c r="O222" s="4" t="s">
        <v>36</v>
      </c>
      <c r="P222" s="2" t="s">
        <v>37</v>
      </c>
      <c r="W222" s="2" t="s">
        <v>34</v>
      </c>
      <c r="X222" s="2" t="s">
        <v>193</v>
      </c>
      <c r="Z222" s="4" t="s">
        <v>36</v>
      </c>
      <c r="AA222" s="2" t="s">
        <v>37</v>
      </c>
      <c r="AH222" s="2" t="s">
        <v>34</v>
      </c>
      <c r="AI222" s="2" t="s">
        <v>194</v>
      </c>
      <c r="AK222" s="4" t="s">
        <v>36</v>
      </c>
      <c r="AL222" s="2" t="s">
        <v>37</v>
      </c>
      <c r="AS222" s="2" t="s">
        <v>34</v>
      </c>
      <c r="AT222" s="2" t="s">
        <v>195</v>
      </c>
      <c r="AU222" s="2" t="s">
        <v>41</v>
      </c>
      <c r="AV222" s="4" t="s">
        <v>36</v>
      </c>
      <c r="BD222" s="2" t="s">
        <v>34</v>
      </c>
      <c r="BE222" s="2" t="s">
        <v>196</v>
      </c>
      <c r="BF222" s="2" t="s">
        <v>41</v>
      </c>
      <c r="BG222" s="4" t="s">
        <v>36</v>
      </c>
      <c r="BO222" s="2" t="s">
        <v>34</v>
      </c>
      <c r="BP222" s="2" t="s">
        <v>197</v>
      </c>
      <c r="BR222" s="4" t="s">
        <v>36</v>
      </c>
      <c r="BS222" s="2" t="s">
        <v>140</v>
      </c>
      <c r="BZ222" s="2" t="s">
        <v>34</v>
      </c>
      <c r="CA222" s="2" t="s">
        <v>198</v>
      </c>
      <c r="CC222" s="4" t="s">
        <v>36</v>
      </c>
      <c r="CD222" s="2" t="s">
        <v>47</v>
      </c>
      <c r="CK222" s="2" t="s">
        <v>34</v>
      </c>
      <c r="CL222" s="2" t="s">
        <v>199</v>
      </c>
      <c r="CM222" s="2" t="s">
        <v>41</v>
      </c>
      <c r="CN222" s="4" t="s">
        <v>36</v>
      </c>
      <c r="CV222" s="17" t="s">
        <v>60</v>
      </c>
      <c r="CW222" s="18" t="n">
        <f aca="false">IF(BP205=0%,0%,BQ210/SUM(BQ206:BQ213))</f>
        <v>0</v>
      </c>
      <c r="CX222" s="17" t="str">
        <f aca="false">BS209</f>
        <v>televisore</v>
      </c>
      <c r="CY222" s="19" t="n">
        <f aca="false">BT209</f>
        <v>0</v>
      </c>
      <c r="CZ222" s="17" t="str">
        <f aca="false">BU207</f>
        <v>Scatoloni</v>
      </c>
      <c r="DA222" s="19" t="n">
        <f aca="false">BV207</f>
        <v>0</v>
      </c>
      <c r="DB222" s="19"/>
      <c r="DC222" s="20"/>
      <c r="DD222" s="19" t="str">
        <f aca="false">BR150</f>
        <v>bonifica</v>
      </c>
      <c r="DE222" s="19" t="str">
        <f aca="false">BS150</f>
        <v>no</v>
      </c>
    </row>
    <row r="223" customFormat="false" ht="14.4" hidden="false" customHeight="false" outlineLevel="0" collapsed="false">
      <c r="A223" s="2" t="s">
        <v>46</v>
      </c>
      <c r="B223" s="8" t="n">
        <f aca="false">SUM(B225:B239,B245,B247)</f>
        <v>0</v>
      </c>
      <c r="C223" s="16" t="n">
        <f aca="false">SUMPRODUCT(B240:B244,G240:G244)+SUMPRODUCT(B249:B251,G249:G251)+SUMPRODUCT(B276:B277,G276:G277)+SUMPRODUCT(B264:B271,G264:G271)+SUMPRODUCT(F258:F263,G258:G263)*B258+SUMPRODUCT(G252:G253,F252:F253)*B252+SUMPRODUCT(B254:B257,G254:G257)</f>
        <v>1226.6072363684</v>
      </c>
      <c r="D223" s="4" t="s">
        <v>43</v>
      </c>
      <c r="E223" s="2" t="s">
        <v>140</v>
      </c>
      <c r="F223" s="4" t="s">
        <v>44</v>
      </c>
      <c r="G223" s="2" t="s">
        <v>45</v>
      </c>
      <c r="L223" s="2" t="s">
        <v>46</v>
      </c>
      <c r="M223" s="8" t="n">
        <f aca="false">SUM(M225:M239,M245,M247)</f>
        <v>0</v>
      </c>
      <c r="N223" s="16" t="n">
        <f aca="false">SUMPRODUCT(M240:M244,R240:R244)+SUMPRODUCT(M249:M251,R249:R251)+SUMPRODUCT(M276:M277,R276:R277)+SUMPRODUCT(M264:M271,R264:R271)+SUMPRODUCT(Q258:Q263,R258:R263)*M258+SUMPRODUCT(R252:R253,Q252:Q253)*M252+SUMPRODUCT(M254:M257,R254:R257)</f>
        <v>1831</v>
      </c>
      <c r="O223" s="4" t="s">
        <v>43</v>
      </c>
      <c r="P223" s="2" t="s">
        <v>47</v>
      </c>
      <c r="Q223" s="4" t="s">
        <v>44</v>
      </c>
      <c r="R223" s="2" t="s">
        <v>200</v>
      </c>
      <c r="W223" s="2" t="s">
        <v>46</v>
      </c>
      <c r="X223" s="8" t="n">
        <f aca="false">SUM(X225:X239,X245,X247)</f>
        <v>0</v>
      </c>
      <c r="Y223" s="16" t="n">
        <f aca="false">SUMPRODUCT(X240:X244,AC240:AC244)+SUMPRODUCT(X249:X251,AC249:AC251)+SUMPRODUCT(X276:X277,AC276:AC277)+SUMPRODUCT(X264:X271,AC264:AC271)+SUMPRODUCT(AB258:AB263,AC258:AC263)*X258+SUMPRODUCT(AC252:AC253,AB252:AB253)*X252+SUMPRODUCT(X254:X257,AC254:AC257)</f>
        <v>995</v>
      </c>
      <c r="Z223" s="4" t="s">
        <v>43</v>
      </c>
      <c r="AA223" s="2" t="s">
        <v>37</v>
      </c>
      <c r="AB223" s="4" t="s">
        <v>44</v>
      </c>
      <c r="AC223" s="2" t="s">
        <v>45</v>
      </c>
      <c r="AH223" s="2" t="s">
        <v>46</v>
      </c>
      <c r="AI223" s="8" t="n">
        <f aca="false">SUM(AI225:AI239,AI245,AI247)</f>
        <v>0.6</v>
      </c>
      <c r="AJ223" s="16" t="n">
        <f aca="false">SUMPRODUCT(AI240:AI244,AN240:AN244)+SUMPRODUCT(AI249:AI251,AN249:AN251)+SUMPRODUCT(AI276:AI277,AN276:AN277)+SUMPRODUCT(AI264:AI271,AN264:AN271)+SUMPRODUCT(AM258:AM263,AN258:AN263)*AI258+SUMPRODUCT(AN252:AN253,AM252:AM253)*AI252+SUMPRODUCT(AI254:AI257,AN254:AN257)</f>
        <v>305</v>
      </c>
      <c r="AK223" s="4" t="s">
        <v>43</v>
      </c>
      <c r="AL223" s="2" t="s">
        <v>37</v>
      </c>
      <c r="AM223" s="4" t="s">
        <v>44</v>
      </c>
      <c r="AN223" s="2" t="s">
        <v>91</v>
      </c>
      <c r="AS223" s="2" t="s">
        <v>46</v>
      </c>
      <c r="AT223" s="8" t="n">
        <f aca="false">SUM(AT225:AT239,AT245,AT247)</f>
        <v>0</v>
      </c>
      <c r="AU223" s="16" t="n">
        <f aca="false">SUMPRODUCT(AT240:AT244,AY240:AY244)+SUMPRODUCT(AT249:AT251,AY249:AY251)+SUMPRODUCT(AT276:AT277,AY276:AY277)+SUMPRODUCT(AT264:AT271,AY264:AY271)+SUMPRODUCT(AX258:AX263,AY258:AY263)*AT258+SUMPRODUCT(AY252:AY253,AX252:AX253)*AT252+SUMPRODUCT(AT254:AT257,AY254:AY257)</f>
        <v>0</v>
      </c>
      <c r="AV223" s="4" t="s">
        <v>43</v>
      </c>
      <c r="AX223" s="4" t="s">
        <v>44</v>
      </c>
      <c r="BD223" s="2" t="s">
        <v>46</v>
      </c>
      <c r="BE223" s="8" t="n">
        <f aca="false">SUM(BE225:BE239,BE245,BE247)</f>
        <v>0</v>
      </c>
      <c r="BF223" s="16" t="n">
        <f aca="false">SUMPRODUCT(BE240:BE244,BJ240:BJ244)+SUMPRODUCT(BE249:BE251,BJ249:BJ251)+SUMPRODUCT(BE276:BE277,BJ276:BJ277)+SUMPRODUCT(BE264:BE271,BJ264:BJ271)+SUMPRODUCT(BI258:BI263,BJ258:BJ263)*BE258+SUMPRODUCT(BJ252:BJ253,BI252:BI253)*BE252+SUMPRODUCT(BE254:BE257,BJ254:BJ257)</f>
        <v>0</v>
      </c>
      <c r="BG223" s="4" t="s">
        <v>43</v>
      </c>
      <c r="BI223" s="4" t="s">
        <v>44</v>
      </c>
      <c r="BO223" s="2" t="s">
        <v>46</v>
      </c>
      <c r="BP223" s="8" t="n">
        <f aca="false">SUM(BP225:BP239,BP245,BP247)</f>
        <v>0</v>
      </c>
      <c r="BQ223" s="16" t="n">
        <f aca="false">SUMPRODUCT(BP240:BP244,BU240:BU244)+SUMPRODUCT(BP249:BP251,BU249:BU251)+SUMPRODUCT(BP276:BP277,BU276:BU277)+SUMPRODUCT(BP264:BP271,BU264:BU271)+SUMPRODUCT(BT258:BT263,BU258:BU263)*BP258+SUMPRODUCT(BU252:BU253,BT252:BT253)*BP252+SUMPRODUCT(BP254:BP257,BU254:BU257)</f>
        <v>1248.75146128651</v>
      </c>
      <c r="BR223" s="4" t="s">
        <v>43</v>
      </c>
      <c r="BS223" s="2" t="s">
        <v>140</v>
      </c>
      <c r="BT223" s="4" t="s">
        <v>44</v>
      </c>
      <c r="BU223" s="2" t="s">
        <v>45</v>
      </c>
      <c r="BZ223" s="2" t="s">
        <v>46</v>
      </c>
      <c r="CA223" s="8" t="n">
        <f aca="false">SUM(CA225:CA239,CA245,CA247)</f>
        <v>0</v>
      </c>
      <c r="CB223" s="16" t="n">
        <f aca="false">SUMPRODUCT(CA240:CA244,CF240:CF244)+SUMPRODUCT(CA249:CA251,CF249:CF251)+SUMPRODUCT(CA276:CA277,CF276:CF277)+SUMPRODUCT(CA264:CA271,CF264:CF271)+SUMPRODUCT(CE258:CE263,CF258:CF263)*CA258+SUMPRODUCT(CF252:CF253,CE252:CE253)*CA252+SUMPRODUCT(CA254:CA257,CF254:CF257)</f>
        <v>1290.56359596489</v>
      </c>
      <c r="CC223" s="4" t="s">
        <v>43</v>
      </c>
      <c r="CD223" s="2" t="s">
        <v>47</v>
      </c>
      <c r="CE223" s="4" t="s">
        <v>44</v>
      </c>
      <c r="CF223" s="2" t="s">
        <v>201</v>
      </c>
      <c r="CK223" s="2" t="s">
        <v>46</v>
      </c>
      <c r="CL223" s="8" t="n">
        <f aca="false">SUM(CL225:CL239,CL245,CL247)</f>
        <v>0</v>
      </c>
      <c r="CM223" s="16" t="n">
        <f aca="false">SUMPRODUCT(CL240:CL244,CQ240:CQ244)+SUMPRODUCT(CL249:CL251,CQ249:CQ251)+SUMPRODUCT(CL276:CL277,CQ276:CQ277)+SUMPRODUCT(CL264:CL271,CQ264:CQ271)+SUMPRODUCT(CP258:CP263,CQ258:CQ263)*CL258+SUMPRODUCT(CQ252:CQ253,CP252:CP253)*CL252+SUMPRODUCT(CL254:CL257,CQ254:CQ257)</f>
        <v>1000</v>
      </c>
      <c r="CN223" s="4" t="s">
        <v>43</v>
      </c>
      <c r="CP223" s="4" t="s">
        <v>44</v>
      </c>
      <c r="CV223" s="17" t="s">
        <v>61</v>
      </c>
      <c r="CW223" s="18" t="n">
        <f aca="false">IF(BP205=0%,0%,BQ211/SUM(BQ206:BQ213))</f>
        <v>0</v>
      </c>
      <c r="CX223" s="17" t="str">
        <f aca="false">BS210</f>
        <v>scaldabagno</v>
      </c>
      <c r="CY223" s="19" t="n">
        <f aca="false">BT210</f>
        <v>0</v>
      </c>
      <c r="CZ223" s="17" t="str">
        <f aca="false">BU208</f>
        <v>divano</v>
      </c>
      <c r="DA223" s="19" t="n">
        <f aca="false">BV208</f>
        <v>0</v>
      </c>
      <c r="DB223" s="19"/>
      <c r="DC223" s="20"/>
      <c r="DD223" s="19" t="str">
        <f aca="false">BT150</f>
        <v>substrato</v>
      </c>
      <c r="DE223" s="19" t="n">
        <f aca="false">BU150</f>
        <v>0</v>
      </c>
    </row>
    <row r="224" customFormat="false" ht="14.4" hidden="false" customHeight="false" outlineLevel="0" collapsed="false">
      <c r="A224" s="21" t="s">
        <v>50</v>
      </c>
      <c r="B224" s="22" t="s">
        <v>51</v>
      </c>
      <c r="C224" s="22" t="s">
        <v>52</v>
      </c>
      <c r="D224" s="23" t="s">
        <v>53</v>
      </c>
      <c r="E224" s="22" t="s">
        <v>54</v>
      </c>
      <c r="F224" s="22"/>
      <c r="G224" s="22" t="s">
        <v>55</v>
      </c>
      <c r="H224" s="22" t="s">
        <v>56</v>
      </c>
      <c r="L224" s="21" t="s">
        <v>50</v>
      </c>
      <c r="M224" s="22" t="s">
        <v>51</v>
      </c>
      <c r="N224" s="22" t="s">
        <v>52</v>
      </c>
      <c r="O224" s="23" t="s">
        <v>53</v>
      </c>
      <c r="P224" s="22" t="s">
        <v>54</v>
      </c>
      <c r="Q224" s="22"/>
      <c r="R224" s="22" t="s">
        <v>55</v>
      </c>
      <c r="S224" s="22" t="s">
        <v>56</v>
      </c>
      <c r="W224" s="21" t="s">
        <v>50</v>
      </c>
      <c r="X224" s="22" t="s">
        <v>51</v>
      </c>
      <c r="Y224" s="22" t="s">
        <v>52</v>
      </c>
      <c r="Z224" s="23" t="s">
        <v>53</v>
      </c>
      <c r="AA224" s="22" t="s">
        <v>54</v>
      </c>
      <c r="AB224" s="22"/>
      <c r="AC224" s="22" t="s">
        <v>55</v>
      </c>
      <c r="AD224" s="22" t="s">
        <v>56</v>
      </c>
      <c r="AH224" s="21" t="s">
        <v>50</v>
      </c>
      <c r="AI224" s="22" t="s">
        <v>51</v>
      </c>
      <c r="AJ224" s="22" t="s">
        <v>52</v>
      </c>
      <c r="AK224" s="23" t="s">
        <v>53</v>
      </c>
      <c r="AL224" s="22" t="s">
        <v>54</v>
      </c>
      <c r="AM224" s="22"/>
      <c r="AN224" s="22" t="s">
        <v>55</v>
      </c>
      <c r="AO224" s="22" t="s">
        <v>56</v>
      </c>
      <c r="AS224" s="21" t="s">
        <v>50</v>
      </c>
      <c r="AT224" s="22" t="s">
        <v>51</v>
      </c>
      <c r="AU224" s="22" t="s">
        <v>52</v>
      </c>
      <c r="AV224" s="23" t="s">
        <v>53</v>
      </c>
      <c r="AW224" s="22" t="s">
        <v>54</v>
      </c>
      <c r="AX224" s="22"/>
      <c r="AY224" s="22" t="s">
        <v>55</v>
      </c>
      <c r="AZ224" s="22" t="s">
        <v>56</v>
      </c>
      <c r="BD224" s="21" t="s">
        <v>50</v>
      </c>
      <c r="BE224" s="22" t="s">
        <v>51</v>
      </c>
      <c r="BF224" s="22" t="s">
        <v>52</v>
      </c>
      <c r="BG224" s="23" t="s">
        <v>53</v>
      </c>
      <c r="BH224" s="22" t="s">
        <v>54</v>
      </c>
      <c r="BI224" s="22"/>
      <c r="BJ224" s="22" t="s">
        <v>55</v>
      </c>
      <c r="BK224" s="22" t="s">
        <v>56</v>
      </c>
      <c r="BO224" s="21" t="s">
        <v>50</v>
      </c>
      <c r="BP224" s="22" t="s">
        <v>51</v>
      </c>
      <c r="BQ224" s="22" t="s">
        <v>52</v>
      </c>
      <c r="BR224" s="23" t="s">
        <v>53</v>
      </c>
      <c r="BS224" s="22" t="s">
        <v>54</v>
      </c>
      <c r="BT224" s="22"/>
      <c r="BU224" s="22" t="s">
        <v>55</v>
      </c>
      <c r="BV224" s="22" t="s">
        <v>56</v>
      </c>
      <c r="BZ224" s="21" t="s">
        <v>50</v>
      </c>
      <c r="CA224" s="22" t="s">
        <v>51</v>
      </c>
      <c r="CB224" s="22" t="s">
        <v>52</v>
      </c>
      <c r="CC224" s="23" t="s">
        <v>53</v>
      </c>
      <c r="CD224" s="22" t="s">
        <v>54</v>
      </c>
      <c r="CE224" s="22"/>
      <c r="CF224" s="22" t="s">
        <v>55</v>
      </c>
      <c r="CG224" s="22" t="s">
        <v>56</v>
      </c>
      <c r="CK224" s="21" t="s">
        <v>50</v>
      </c>
      <c r="CL224" s="22" t="s">
        <v>51</v>
      </c>
      <c r="CM224" s="22" t="s">
        <v>52</v>
      </c>
      <c r="CN224" s="23" t="s">
        <v>53</v>
      </c>
      <c r="CO224" s="22" t="s">
        <v>54</v>
      </c>
      <c r="CP224" s="22"/>
      <c r="CQ224" s="22" t="s">
        <v>55</v>
      </c>
      <c r="CR224" s="22" t="s">
        <v>56</v>
      </c>
      <c r="CV224" s="17" t="s">
        <v>62</v>
      </c>
      <c r="CW224" s="18" t="n">
        <f aca="false">IF(BP205=0%,0%,BQ212/SUM(BQ206:BQ213))</f>
        <v>0.8</v>
      </c>
      <c r="CX224" s="17" t="str">
        <f aca="false">BS211</f>
        <v>mobile</v>
      </c>
      <c r="CY224" s="19" t="n">
        <f aca="false">BT211</f>
        <v>0</v>
      </c>
      <c r="CZ224" s="17" t="str">
        <f aca="false">BU209</f>
        <v>sanitari</v>
      </c>
      <c r="DA224" s="19" t="n">
        <f aca="false">BV209</f>
        <v>1</v>
      </c>
      <c r="DB224" s="19"/>
      <c r="DC224" s="20"/>
      <c r="DD224" s="19" t="s">
        <v>63</v>
      </c>
      <c r="DE224" s="19" t="n">
        <f aca="false">BP150</f>
        <v>0.8</v>
      </c>
    </row>
    <row r="225" customFormat="false" ht="15" hidden="false" customHeight="true" outlineLevel="0" collapsed="false">
      <c r="A225" s="24" t="s">
        <v>58</v>
      </c>
      <c r="B225" s="64"/>
      <c r="C225" s="65"/>
      <c r="D225" s="27" t="s">
        <v>59</v>
      </c>
      <c r="E225" s="28" t="s">
        <v>12</v>
      </c>
      <c r="F225" s="29" t="n">
        <f aca="false">INFO!$D$13</f>
        <v>0.751592356687898</v>
      </c>
      <c r="H225" s="30" t="n">
        <v>40</v>
      </c>
      <c r="L225" s="24" t="s">
        <v>58</v>
      </c>
      <c r="M225" s="64"/>
      <c r="N225" s="65"/>
      <c r="O225" s="27" t="s">
        <v>59</v>
      </c>
      <c r="P225" s="28" t="s">
        <v>12</v>
      </c>
      <c r="Q225" s="29" t="n">
        <f aca="false">INFO!$D$13</f>
        <v>0.751592356687898</v>
      </c>
      <c r="S225" s="30" t="n">
        <v>40</v>
      </c>
      <c r="W225" s="24" t="s">
        <v>58</v>
      </c>
      <c r="X225" s="64"/>
      <c r="Y225" s="65"/>
      <c r="Z225" s="27" t="s">
        <v>59</v>
      </c>
      <c r="AA225" s="28" t="s">
        <v>12</v>
      </c>
      <c r="AB225" s="29" t="n">
        <f aca="false">INFO!$D$13</f>
        <v>0.751592356687898</v>
      </c>
      <c r="AD225" s="30" t="n">
        <v>40</v>
      </c>
      <c r="AH225" s="24" t="s">
        <v>58</v>
      </c>
      <c r="AI225" s="64"/>
      <c r="AJ225" s="65"/>
      <c r="AK225" s="27" t="s">
        <v>59</v>
      </c>
      <c r="AL225" s="28" t="s">
        <v>12</v>
      </c>
      <c r="AM225" s="29" t="n">
        <f aca="false">INFO!$D$13</f>
        <v>0.751592356687898</v>
      </c>
      <c r="AO225" s="30" t="n">
        <v>40</v>
      </c>
      <c r="AS225" s="24" t="s">
        <v>58</v>
      </c>
      <c r="AT225" s="64"/>
      <c r="AU225" s="65"/>
      <c r="AV225" s="27" t="s">
        <v>59</v>
      </c>
      <c r="AW225" s="28" t="s">
        <v>12</v>
      </c>
      <c r="AX225" s="29" t="n">
        <f aca="false">INFO!$D$13</f>
        <v>0.751592356687898</v>
      </c>
      <c r="AZ225" s="30" t="n">
        <v>40</v>
      </c>
      <c r="BD225" s="24" t="s">
        <v>58</v>
      </c>
      <c r="BE225" s="64"/>
      <c r="BF225" s="65"/>
      <c r="BG225" s="27" t="s">
        <v>59</v>
      </c>
      <c r="BH225" s="28" t="s">
        <v>12</v>
      </c>
      <c r="BI225" s="29" t="n">
        <f aca="false">INFO!$D$13</f>
        <v>0.751592356687898</v>
      </c>
      <c r="BK225" s="30" t="n">
        <v>40</v>
      </c>
      <c r="BO225" s="24" t="s">
        <v>58</v>
      </c>
      <c r="BP225" s="64"/>
      <c r="BQ225" s="65"/>
      <c r="BR225" s="27" t="s">
        <v>59</v>
      </c>
      <c r="BS225" s="28" t="s">
        <v>12</v>
      </c>
      <c r="BT225" s="29" t="n">
        <f aca="false">INFO!$D$13</f>
        <v>0.751592356687898</v>
      </c>
      <c r="BV225" s="30" t="n">
        <v>40</v>
      </c>
      <c r="BZ225" s="24" t="s">
        <v>58</v>
      </c>
      <c r="CA225" s="64"/>
      <c r="CB225" s="65"/>
      <c r="CC225" s="27" t="s">
        <v>59</v>
      </c>
      <c r="CD225" s="28" t="s">
        <v>12</v>
      </c>
      <c r="CE225" s="29" t="n">
        <f aca="false">INFO!$D$13</f>
        <v>0.751592356687898</v>
      </c>
      <c r="CG225" s="30" t="n">
        <v>40</v>
      </c>
      <c r="CK225" s="24" t="s">
        <v>58</v>
      </c>
      <c r="CL225" s="64"/>
      <c r="CM225" s="65"/>
      <c r="CN225" s="27" t="s">
        <v>59</v>
      </c>
      <c r="CO225" s="28" t="s">
        <v>12</v>
      </c>
      <c r="CP225" s="29" t="n">
        <f aca="false">INFO!$D$13</f>
        <v>0.751592356687898</v>
      </c>
      <c r="CR225" s="30" t="n">
        <v>40</v>
      </c>
      <c r="CV225" s="33" t="s">
        <v>65</v>
      </c>
      <c r="CW225" s="34" t="n">
        <f aca="false">IF(BP205=0%,0%,BQ213/SUM(BQ206:BQ213))</f>
        <v>0.15</v>
      </c>
      <c r="CX225" s="33" t="str">
        <f aca="false">BS212</f>
        <v>secchio</v>
      </c>
      <c r="CY225" s="35" t="n">
        <f aca="false">BT212</f>
        <v>0</v>
      </c>
      <c r="CZ225" s="33" t="str">
        <f aca="false">BU210</f>
        <v>tubi</v>
      </c>
      <c r="DA225" s="35" t="n">
        <f aca="false">BV210</f>
        <v>0</v>
      </c>
      <c r="DB225" s="35"/>
      <c r="DC225" s="36"/>
      <c r="DD225" s="35" t="s">
        <v>56</v>
      </c>
      <c r="DE225" s="35" t="n">
        <f aca="false">BV148</f>
        <v>40</v>
      </c>
      <c r="DF225" s="37" t="n">
        <f aca="false">SUM(CW219:CW225)</f>
        <v>1</v>
      </c>
    </row>
    <row r="226" customFormat="false" ht="15" hidden="false" customHeight="false" outlineLevel="0" collapsed="false">
      <c r="A226" s="24"/>
      <c r="B226" s="64"/>
      <c r="C226" s="65"/>
      <c r="D226" s="27"/>
      <c r="E226" s="28" t="s">
        <v>13</v>
      </c>
      <c r="F226" s="29" t="n">
        <f aca="false">INFO!$D$14</f>
        <v>0.0812101910828025</v>
      </c>
      <c r="H226" s="30"/>
      <c r="L226" s="24"/>
      <c r="M226" s="64"/>
      <c r="N226" s="65"/>
      <c r="O226" s="27"/>
      <c r="P226" s="28" t="s">
        <v>13</v>
      </c>
      <c r="Q226" s="29" t="n">
        <f aca="false">INFO!$D$14</f>
        <v>0.0812101910828025</v>
      </c>
      <c r="S226" s="30"/>
      <c r="W226" s="24"/>
      <c r="X226" s="64"/>
      <c r="Y226" s="65"/>
      <c r="Z226" s="27"/>
      <c r="AA226" s="28" t="s">
        <v>13</v>
      </c>
      <c r="AB226" s="29" t="n">
        <f aca="false">INFO!$D$14</f>
        <v>0.0812101910828025</v>
      </c>
      <c r="AD226" s="30"/>
      <c r="AH226" s="24"/>
      <c r="AI226" s="64"/>
      <c r="AJ226" s="65"/>
      <c r="AK226" s="27"/>
      <c r="AL226" s="28" t="s">
        <v>13</v>
      </c>
      <c r="AM226" s="29" t="n">
        <f aca="false">INFO!$D$14</f>
        <v>0.0812101910828025</v>
      </c>
      <c r="AO226" s="30"/>
      <c r="AS226" s="24"/>
      <c r="AT226" s="64"/>
      <c r="AU226" s="65"/>
      <c r="AV226" s="27"/>
      <c r="AW226" s="28" t="s">
        <v>13</v>
      </c>
      <c r="AX226" s="29" t="n">
        <f aca="false">INFO!$D$14</f>
        <v>0.0812101910828025</v>
      </c>
      <c r="AZ226" s="30"/>
      <c r="BD226" s="24"/>
      <c r="BE226" s="64"/>
      <c r="BF226" s="65"/>
      <c r="BG226" s="27"/>
      <c r="BH226" s="28" t="s">
        <v>13</v>
      </c>
      <c r="BI226" s="29" t="n">
        <f aca="false">INFO!$D$14</f>
        <v>0.0812101910828025</v>
      </c>
      <c r="BK226" s="30"/>
      <c r="BO226" s="24"/>
      <c r="BP226" s="64"/>
      <c r="BQ226" s="65"/>
      <c r="BR226" s="27"/>
      <c r="BS226" s="28" t="s">
        <v>13</v>
      </c>
      <c r="BT226" s="29" t="n">
        <f aca="false">INFO!$D$14</f>
        <v>0.0812101910828025</v>
      </c>
      <c r="BV226" s="30"/>
      <c r="BZ226" s="24"/>
      <c r="CA226" s="64"/>
      <c r="CB226" s="65"/>
      <c r="CC226" s="27"/>
      <c r="CD226" s="28" t="s">
        <v>13</v>
      </c>
      <c r="CE226" s="29" t="n">
        <f aca="false">INFO!$D$14</f>
        <v>0.0812101910828025</v>
      </c>
      <c r="CG226" s="30"/>
      <c r="CK226" s="24"/>
      <c r="CL226" s="64"/>
      <c r="CM226" s="65"/>
      <c r="CN226" s="27"/>
      <c r="CO226" s="28" t="s">
        <v>13</v>
      </c>
      <c r="CP226" s="29" t="n">
        <f aca="false">INFO!$D$14</f>
        <v>0.0812101910828025</v>
      </c>
      <c r="CR226" s="30"/>
      <c r="CV226" s="10" t="str">
        <f aca="false">BZ147</f>
        <v>SITO O24</v>
      </c>
      <c r="CW226" s="10"/>
      <c r="CX226" s="10"/>
      <c r="CY226" s="10"/>
      <c r="CZ226" s="10"/>
      <c r="DA226" s="10"/>
      <c r="DB226" s="10"/>
      <c r="DC226" s="10"/>
      <c r="DD226" s="10"/>
      <c r="DE226" s="10"/>
    </row>
    <row r="227" customFormat="false" ht="14.4" hidden="false" customHeight="true" outlineLevel="0" collapsed="false">
      <c r="A227" s="24"/>
      <c r="B227" s="64"/>
      <c r="C227" s="65"/>
      <c r="D227" s="27"/>
      <c r="E227" s="28" t="s">
        <v>14</v>
      </c>
      <c r="F227" s="29" t="n">
        <f aca="false">INFO!$D$15</f>
        <v>0.167197452229299</v>
      </c>
      <c r="H227" s="30"/>
      <c r="L227" s="24"/>
      <c r="M227" s="64"/>
      <c r="N227" s="65"/>
      <c r="O227" s="27"/>
      <c r="P227" s="28" t="s">
        <v>14</v>
      </c>
      <c r="Q227" s="29" t="n">
        <f aca="false">INFO!$D$15</f>
        <v>0.167197452229299</v>
      </c>
      <c r="S227" s="30"/>
      <c r="W227" s="24"/>
      <c r="X227" s="64"/>
      <c r="Y227" s="65"/>
      <c r="Z227" s="27"/>
      <c r="AA227" s="28" t="s">
        <v>14</v>
      </c>
      <c r="AB227" s="29" t="n">
        <f aca="false">INFO!$D$15</f>
        <v>0.167197452229299</v>
      </c>
      <c r="AD227" s="30"/>
      <c r="AH227" s="24"/>
      <c r="AI227" s="64"/>
      <c r="AJ227" s="65"/>
      <c r="AK227" s="27"/>
      <c r="AL227" s="28" t="s">
        <v>14</v>
      </c>
      <c r="AM227" s="29" t="n">
        <f aca="false">INFO!$D$15</f>
        <v>0.167197452229299</v>
      </c>
      <c r="AO227" s="30"/>
      <c r="AS227" s="24"/>
      <c r="AT227" s="64"/>
      <c r="AU227" s="65"/>
      <c r="AV227" s="27"/>
      <c r="AW227" s="28" t="s">
        <v>14</v>
      </c>
      <c r="AX227" s="29" t="n">
        <f aca="false">INFO!$D$15</f>
        <v>0.167197452229299</v>
      </c>
      <c r="AZ227" s="30"/>
      <c r="BD227" s="24"/>
      <c r="BE227" s="64"/>
      <c r="BF227" s="65"/>
      <c r="BG227" s="27"/>
      <c r="BH227" s="28" t="s">
        <v>14</v>
      </c>
      <c r="BI227" s="29" t="n">
        <f aca="false">INFO!$D$15</f>
        <v>0.167197452229299</v>
      </c>
      <c r="BK227" s="30"/>
      <c r="BO227" s="24"/>
      <c r="BP227" s="64"/>
      <c r="BQ227" s="65"/>
      <c r="BR227" s="27"/>
      <c r="BS227" s="28" t="s">
        <v>14</v>
      </c>
      <c r="BT227" s="29" t="n">
        <f aca="false">INFO!$D$15</f>
        <v>0.167197452229299</v>
      </c>
      <c r="BV227" s="30"/>
      <c r="BZ227" s="24"/>
      <c r="CA227" s="64"/>
      <c r="CB227" s="65"/>
      <c r="CC227" s="27"/>
      <c r="CD227" s="28" t="s">
        <v>14</v>
      </c>
      <c r="CE227" s="29" t="n">
        <f aca="false">INFO!$D$15</f>
        <v>0.167197452229299</v>
      </c>
      <c r="CG227" s="30"/>
      <c r="CK227" s="24"/>
      <c r="CL227" s="64"/>
      <c r="CM227" s="65"/>
      <c r="CN227" s="27"/>
      <c r="CO227" s="28" t="s">
        <v>14</v>
      </c>
      <c r="CP227" s="29" t="n">
        <f aca="false">INFO!$D$15</f>
        <v>0.167197452229299</v>
      </c>
      <c r="CR227" s="30"/>
      <c r="CV227" s="11" t="s">
        <v>31</v>
      </c>
      <c r="CW227" s="11"/>
      <c r="CX227" s="11" t="s">
        <v>32</v>
      </c>
      <c r="CY227" s="11"/>
      <c r="CZ227" s="11"/>
      <c r="DA227" s="11"/>
      <c r="DB227" s="11"/>
      <c r="DC227" s="11"/>
      <c r="DD227" s="11" t="s">
        <v>33</v>
      </c>
      <c r="DE227" s="11"/>
    </row>
    <row r="228" customFormat="false" ht="14.4" hidden="false" customHeight="false" outlineLevel="0" collapsed="false">
      <c r="A228" s="24"/>
      <c r="B228" s="66"/>
      <c r="C228" s="67"/>
      <c r="D228" s="27" t="s">
        <v>64</v>
      </c>
      <c r="E228" s="28" t="s">
        <v>12</v>
      </c>
      <c r="F228" s="29" t="n">
        <f aca="false">INFO!$D$13</f>
        <v>0.751592356687898</v>
      </c>
      <c r="H228" s="32" t="n">
        <v>50</v>
      </c>
      <c r="L228" s="24"/>
      <c r="M228" s="66"/>
      <c r="N228" s="67"/>
      <c r="O228" s="27" t="s">
        <v>64</v>
      </c>
      <c r="P228" s="28" t="s">
        <v>12</v>
      </c>
      <c r="Q228" s="29" t="n">
        <f aca="false">INFO!$D$13</f>
        <v>0.751592356687898</v>
      </c>
      <c r="S228" s="32" t="n">
        <v>50</v>
      </c>
      <c r="W228" s="24"/>
      <c r="X228" s="66"/>
      <c r="Y228" s="67"/>
      <c r="Z228" s="27" t="s">
        <v>64</v>
      </c>
      <c r="AA228" s="28" t="s">
        <v>12</v>
      </c>
      <c r="AB228" s="29" t="n">
        <f aca="false">INFO!$D$13</f>
        <v>0.751592356687898</v>
      </c>
      <c r="AD228" s="32" t="n">
        <v>50</v>
      </c>
      <c r="AH228" s="24"/>
      <c r="AI228" s="66"/>
      <c r="AJ228" s="67"/>
      <c r="AK228" s="27" t="s">
        <v>64</v>
      </c>
      <c r="AL228" s="28" t="s">
        <v>12</v>
      </c>
      <c r="AM228" s="29" t="n">
        <f aca="false">INFO!$D$13</f>
        <v>0.751592356687898</v>
      </c>
      <c r="AO228" s="32" t="n">
        <v>50</v>
      </c>
      <c r="AS228" s="24"/>
      <c r="AT228" s="66"/>
      <c r="AU228" s="67"/>
      <c r="AV228" s="27" t="s">
        <v>64</v>
      </c>
      <c r="AW228" s="28" t="s">
        <v>12</v>
      </c>
      <c r="AX228" s="29" t="n">
        <f aca="false">INFO!$D$13</f>
        <v>0.751592356687898</v>
      </c>
      <c r="AZ228" s="32" t="n">
        <v>50</v>
      </c>
      <c r="BD228" s="24"/>
      <c r="BE228" s="66"/>
      <c r="BF228" s="67"/>
      <c r="BG228" s="27" t="s">
        <v>64</v>
      </c>
      <c r="BH228" s="28" t="s">
        <v>12</v>
      </c>
      <c r="BI228" s="29" t="n">
        <f aca="false">INFO!$D$13</f>
        <v>0.751592356687898</v>
      </c>
      <c r="BK228" s="32" t="n">
        <v>50</v>
      </c>
      <c r="BO228" s="24"/>
      <c r="BP228" s="66"/>
      <c r="BQ228" s="67"/>
      <c r="BR228" s="27" t="s">
        <v>64</v>
      </c>
      <c r="BS228" s="28" t="s">
        <v>12</v>
      </c>
      <c r="BT228" s="29" t="n">
        <f aca="false">INFO!$D$13</f>
        <v>0.751592356687898</v>
      </c>
      <c r="BV228" s="32" t="n">
        <v>50</v>
      </c>
      <c r="BZ228" s="24"/>
      <c r="CA228" s="66"/>
      <c r="CB228" s="67"/>
      <c r="CC228" s="27" t="s">
        <v>64</v>
      </c>
      <c r="CD228" s="28" t="s">
        <v>12</v>
      </c>
      <c r="CE228" s="29" t="n">
        <f aca="false">INFO!$D$13</f>
        <v>0.751592356687898</v>
      </c>
      <c r="CG228" s="32" t="n">
        <v>50</v>
      </c>
      <c r="CK228" s="24"/>
      <c r="CL228" s="66"/>
      <c r="CM228" s="67"/>
      <c r="CN228" s="27" t="s">
        <v>64</v>
      </c>
      <c r="CO228" s="28" t="s">
        <v>12</v>
      </c>
      <c r="CP228" s="29" t="n">
        <f aca="false">INFO!$D$13</f>
        <v>0.751592356687898</v>
      </c>
      <c r="CR228" s="32" t="n">
        <v>50</v>
      </c>
      <c r="CV228" s="12" t="s">
        <v>14</v>
      </c>
      <c r="CW228" s="13" t="n">
        <f aca="false">IF(CA205=0%,0%,CB206/SUM(CB206:CB213))</f>
        <v>0.9</v>
      </c>
      <c r="CX228" s="12" t="str">
        <f aca="false">CD206</f>
        <v>lavatrice</v>
      </c>
      <c r="CY228" s="14" t="n">
        <f aca="false">CE206</f>
        <v>0</v>
      </c>
      <c r="CZ228" s="12" t="str">
        <f aca="false">CD213</f>
        <v>sedie</v>
      </c>
      <c r="DA228" s="14" t="n">
        <f aca="false">CE213</f>
        <v>0</v>
      </c>
      <c r="DB228" s="12" t="str">
        <f aca="false">CF211</f>
        <v>guaina</v>
      </c>
      <c r="DC228" s="14" t="n">
        <f aca="false">CG211</f>
        <v>1</v>
      </c>
      <c r="DD228" s="14" t="s">
        <v>41</v>
      </c>
      <c r="DE228" s="38" t="n">
        <f aca="false">CB149</f>
        <v>0</v>
      </c>
    </row>
    <row r="229" customFormat="false" ht="14.4" hidden="false" customHeight="false" outlineLevel="0" collapsed="false">
      <c r="A229" s="24"/>
      <c r="B229" s="66"/>
      <c r="C229" s="67"/>
      <c r="D229" s="27"/>
      <c r="E229" s="28" t="s">
        <v>13</v>
      </c>
      <c r="F229" s="29" t="n">
        <f aca="false">INFO!$D$14</f>
        <v>0.0812101910828025</v>
      </c>
      <c r="H229" s="32"/>
      <c r="L229" s="24"/>
      <c r="M229" s="66"/>
      <c r="N229" s="67"/>
      <c r="O229" s="27"/>
      <c r="P229" s="28" t="s">
        <v>13</v>
      </c>
      <c r="Q229" s="29" t="n">
        <f aca="false">INFO!$D$14</f>
        <v>0.0812101910828025</v>
      </c>
      <c r="S229" s="32"/>
      <c r="W229" s="24"/>
      <c r="X229" s="66"/>
      <c r="Y229" s="67"/>
      <c r="Z229" s="27"/>
      <c r="AA229" s="28" t="s">
        <v>13</v>
      </c>
      <c r="AB229" s="29" t="n">
        <f aca="false">INFO!$D$14</f>
        <v>0.0812101910828025</v>
      </c>
      <c r="AD229" s="32"/>
      <c r="AH229" s="24"/>
      <c r="AI229" s="66"/>
      <c r="AJ229" s="67"/>
      <c r="AK229" s="27"/>
      <c r="AL229" s="28" t="s">
        <v>13</v>
      </c>
      <c r="AM229" s="29" t="n">
        <f aca="false">INFO!$D$14</f>
        <v>0.0812101910828025</v>
      </c>
      <c r="AO229" s="32"/>
      <c r="AS229" s="24"/>
      <c r="AT229" s="66"/>
      <c r="AU229" s="67"/>
      <c r="AV229" s="27"/>
      <c r="AW229" s="28" t="s">
        <v>13</v>
      </c>
      <c r="AX229" s="29" t="n">
        <f aca="false">INFO!$D$14</f>
        <v>0.0812101910828025</v>
      </c>
      <c r="AZ229" s="32"/>
      <c r="BD229" s="24"/>
      <c r="BE229" s="66"/>
      <c r="BF229" s="67"/>
      <c r="BG229" s="27"/>
      <c r="BH229" s="28" t="s">
        <v>13</v>
      </c>
      <c r="BI229" s="29" t="n">
        <f aca="false">INFO!$D$14</f>
        <v>0.0812101910828025</v>
      </c>
      <c r="BK229" s="32"/>
      <c r="BO229" s="24"/>
      <c r="BP229" s="66"/>
      <c r="BQ229" s="67"/>
      <c r="BR229" s="27"/>
      <c r="BS229" s="28" t="s">
        <v>13</v>
      </c>
      <c r="BT229" s="29" t="n">
        <f aca="false">INFO!$D$14</f>
        <v>0.0812101910828025</v>
      </c>
      <c r="BV229" s="32"/>
      <c r="BZ229" s="24"/>
      <c r="CA229" s="66"/>
      <c r="CB229" s="67"/>
      <c r="CC229" s="27"/>
      <c r="CD229" s="28" t="s">
        <v>13</v>
      </c>
      <c r="CE229" s="29" t="n">
        <f aca="false">INFO!$D$14</f>
        <v>0.0812101910828025</v>
      </c>
      <c r="CG229" s="32"/>
      <c r="CK229" s="24"/>
      <c r="CL229" s="66"/>
      <c r="CM229" s="67"/>
      <c r="CN229" s="27"/>
      <c r="CO229" s="28" t="s">
        <v>13</v>
      </c>
      <c r="CP229" s="29" t="n">
        <f aca="false">INFO!$D$14</f>
        <v>0.0812101910828025</v>
      </c>
      <c r="CR229" s="32"/>
      <c r="CV229" s="17" t="s">
        <v>49</v>
      </c>
      <c r="CW229" s="18" t="n">
        <f aca="false">IF(CA205=0%,0%,CB207/SUM(CB206:CB213))</f>
        <v>0</v>
      </c>
      <c r="CX229" s="17" t="str">
        <f aca="false">CD207</f>
        <v>frigorifero</v>
      </c>
      <c r="CY229" s="19" t="n">
        <f aca="false">CE207</f>
        <v>0</v>
      </c>
      <c r="CZ229" s="17" t="str">
        <f aca="false">CD214</f>
        <v>materasso</v>
      </c>
      <c r="DA229" s="19" t="n">
        <f aca="false">CE214</f>
        <v>0</v>
      </c>
      <c r="DB229" s="17" t="str">
        <f aca="false">CF212</f>
        <v>lamiere</v>
      </c>
      <c r="DC229" s="19" t="n">
        <f aca="false">CG212</f>
        <v>3</v>
      </c>
      <c r="DD229" s="19" t="str">
        <f aca="false">CC148</f>
        <v>altezza cumulo</v>
      </c>
      <c r="DE229" s="19" t="str">
        <f aca="false">CD148</f>
        <v>??</v>
      </c>
    </row>
    <row r="230" customFormat="false" ht="14.4" hidden="false" customHeight="false" outlineLevel="0" collapsed="false">
      <c r="A230" s="24"/>
      <c r="B230" s="66"/>
      <c r="C230" s="67"/>
      <c r="D230" s="27"/>
      <c r="E230" s="28" t="s">
        <v>14</v>
      </c>
      <c r="F230" s="29" t="n">
        <f aca="false">INFO!$D$15</f>
        <v>0.167197452229299</v>
      </c>
      <c r="H230" s="32"/>
      <c r="L230" s="24"/>
      <c r="M230" s="66"/>
      <c r="N230" s="67"/>
      <c r="O230" s="27"/>
      <c r="P230" s="28" t="s">
        <v>14</v>
      </c>
      <c r="Q230" s="29" t="n">
        <f aca="false">INFO!$D$15</f>
        <v>0.167197452229299</v>
      </c>
      <c r="S230" s="32"/>
      <c r="W230" s="24"/>
      <c r="X230" s="66"/>
      <c r="Y230" s="67"/>
      <c r="Z230" s="27"/>
      <c r="AA230" s="28" t="s">
        <v>14</v>
      </c>
      <c r="AB230" s="29" t="n">
        <f aca="false">INFO!$D$15</f>
        <v>0.167197452229299</v>
      </c>
      <c r="AD230" s="32"/>
      <c r="AH230" s="24"/>
      <c r="AI230" s="66"/>
      <c r="AJ230" s="67"/>
      <c r="AK230" s="27"/>
      <c r="AL230" s="28" t="s">
        <v>14</v>
      </c>
      <c r="AM230" s="29" t="n">
        <f aca="false">INFO!$D$15</f>
        <v>0.167197452229299</v>
      </c>
      <c r="AO230" s="32"/>
      <c r="AS230" s="24"/>
      <c r="AT230" s="66"/>
      <c r="AU230" s="67"/>
      <c r="AV230" s="27"/>
      <c r="AW230" s="28" t="s">
        <v>14</v>
      </c>
      <c r="AX230" s="29" t="n">
        <f aca="false">INFO!$D$15</f>
        <v>0.167197452229299</v>
      </c>
      <c r="AZ230" s="32"/>
      <c r="BD230" s="24"/>
      <c r="BE230" s="66"/>
      <c r="BF230" s="67"/>
      <c r="BG230" s="27"/>
      <c r="BH230" s="28" t="s">
        <v>14</v>
      </c>
      <c r="BI230" s="29" t="n">
        <f aca="false">INFO!$D$15</f>
        <v>0.167197452229299</v>
      </c>
      <c r="BK230" s="32"/>
      <c r="BO230" s="24"/>
      <c r="BP230" s="66"/>
      <c r="BQ230" s="67"/>
      <c r="BR230" s="27"/>
      <c r="BS230" s="28" t="s">
        <v>14</v>
      </c>
      <c r="BT230" s="29" t="n">
        <f aca="false">INFO!$D$15</f>
        <v>0.167197452229299</v>
      </c>
      <c r="BV230" s="32"/>
      <c r="BZ230" s="24"/>
      <c r="CA230" s="66"/>
      <c r="CB230" s="67"/>
      <c r="CC230" s="27"/>
      <c r="CD230" s="28" t="s">
        <v>14</v>
      </c>
      <c r="CE230" s="29" t="n">
        <f aca="false">INFO!$D$15</f>
        <v>0.167197452229299</v>
      </c>
      <c r="CG230" s="32"/>
      <c r="CK230" s="24"/>
      <c r="CL230" s="66"/>
      <c r="CM230" s="67"/>
      <c r="CN230" s="27"/>
      <c r="CO230" s="28" t="s">
        <v>14</v>
      </c>
      <c r="CP230" s="29" t="n">
        <f aca="false">INFO!$D$15</f>
        <v>0.167197452229299</v>
      </c>
      <c r="CR230" s="32"/>
      <c r="CV230" s="17" t="s">
        <v>57</v>
      </c>
      <c r="CW230" s="18" t="n">
        <f aca="false">IF(CA205=0%,0%,(CB208+CB209)/SUM(CB206:CB213))</f>
        <v>0.05</v>
      </c>
      <c r="CX230" s="17" t="str">
        <f aca="false">CD208</f>
        <v>forno</v>
      </c>
      <c r="CY230" s="19" t="n">
        <f aca="false">CE208</f>
        <v>0</v>
      </c>
      <c r="CZ230" s="17" t="str">
        <f aca="false">CF206</f>
        <v>brandina</v>
      </c>
      <c r="DA230" s="19" t="n">
        <f aca="false">CG206</f>
        <v>0</v>
      </c>
      <c r="DB230" s="17" t="str">
        <f aca="false">CF213</f>
        <v>buste</v>
      </c>
      <c r="DC230" s="19" t="n">
        <f aca="false">CG213</f>
        <v>0</v>
      </c>
      <c r="DD230" s="19" t="str">
        <f aca="false">CC149</f>
        <v>combustione</v>
      </c>
      <c r="DE230" s="19" t="str">
        <f aca="false">CD149</f>
        <v>no</v>
      </c>
    </row>
    <row r="231" customFormat="false" ht="14.4" hidden="false" customHeight="false" outlineLevel="0" collapsed="false">
      <c r="A231" s="24"/>
      <c r="B231" s="66"/>
      <c r="C231" s="67"/>
      <c r="D231" s="27" t="s">
        <v>66</v>
      </c>
      <c r="E231" s="28" t="s">
        <v>12</v>
      </c>
      <c r="F231" s="29" t="n">
        <f aca="false">INFO!$D$13</f>
        <v>0.751592356687898</v>
      </c>
      <c r="H231" s="32" t="n">
        <v>15</v>
      </c>
      <c r="L231" s="24"/>
      <c r="M231" s="66"/>
      <c r="N231" s="67"/>
      <c r="O231" s="27" t="s">
        <v>66</v>
      </c>
      <c r="P231" s="28" t="s">
        <v>12</v>
      </c>
      <c r="Q231" s="29" t="n">
        <f aca="false">INFO!$D$13</f>
        <v>0.751592356687898</v>
      </c>
      <c r="S231" s="32" t="n">
        <v>15</v>
      </c>
      <c r="W231" s="24"/>
      <c r="X231" s="66"/>
      <c r="Y231" s="67"/>
      <c r="Z231" s="27" t="s">
        <v>66</v>
      </c>
      <c r="AA231" s="28" t="s">
        <v>12</v>
      </c>
      <c r="AB231" s="29" t="n">
        <f aca="false">INFO!$D$13</f>
        <v>0.751592356687898</v>
      </c>
      <c r="AD231" s="32" t="n">
        <v>15</v>
      </c>
      <c r="AH231" s="24"/>
      <c r="AI231" s="66"/>
      <c r="AJ231" s="67"/>
      <c r="AK231" s="27" t="s">
        <v>66</v>
      </c>
      <c r="AL231" s="28" t="s">
        <v>12</v>
      </c>
      <c r="AM231" s="29" t="n">
        <f aca="false">INFO!$D$13</f>
        <v>0.751592356687898</v>
      </c>
      <c r="AO231" s="32" t="n">
        <v>15</v>
      </c>
      <c r="AS231" s="24"/>
      <c r="AT231" s="66"/>
      <c r="AU231" s="67"/>
      <c r="AV231" s="27" t="s">
        <v>66</v>
      </c>
      <c r="AW231" s="28" t="s">
        <v>12</v>
      </c>
      <c r="AX231" s="29" t="n">
        <f aca="false">INFO!$D$13</f>
        <v>0.751592356687898</v>
      </c>
      <c r="AZ231" s="32" t="n">
        <v>15</v>
      </c>
      <c r="BD231" s="24"/>
      <c r="BE231" s="66"/>
      <c r="BF231" s="67"/>
      <c r="BG231" s="27" t="s">
        <v>66</v>
      </c>
      <c r="BH231" s="28" t="s">
        <v>12</v>
      </c>
      <c r="BI231" s="29" t="n">
        <f aca="false">INFO!$D$13</f>
        <v>0.751592356687898</v>
      </c>
      <c r="BK231" s="32" t="n">
        <v>15</v>
      </c>
      <c r="BO231" s="24"/>
      <c r="BP231" s="66"/>
      <c r="BQ231" s="67"/>
      <c r="BR231" s="27" t="s">
        <v>66</v>
      </c>
      <c r="BS231" s="28" t="s">
        <v>12</v>
      </c>
      <c r="BT231" s="29" t="n">
        <f aca="false">INFO!$D$13</f>
        <v>0.751592356687898</v>
      </c>
      <c r="BV231" s="32" t="n">
        <v>15</v>
      </c>
      <c r="BZ231" s="24"/>
      <c r="CA231" s="66"/>
      <c r="CB231" s="67"/>
      <c r="CC231" s="27" t="s">
        <v>66</v>
      </c>
      <c r="CD231" s="28" t="s">
        <v>12</v>
      </c>
      <c r="CE231" s="29" t="n">
        <f aca="false">INFO!$D$13</f>
        <v>0.751592356687898</v>
      </c>
      <c r="CG231" s="32" t="n">
        <v>15</v>
      </c>
      <c r="CK231" s="24"/>
      <c r="CL231" s="66"/>
      <c r="CM231" s="67"/>
      <c r="CN231" s="27" t="s">
        <v>66</v>
      </c>
      <c r="CO231" s="28" t="s">
        <v>12</v>
      </c>
      <c r="CP231" s="29" t="n">
        <f aca="false">INFO!$D$13</f>
        <v>0.751592356687898</v>
      </c>
      <c r="CR231" s="32" t="n">
        <v>15</v>
      </c>
      <c r="CV231" s="17" t="s">
        <v>60</v>
      </c>
      <c r="CW231" s="37" t="n">
        <f aca="false">IF(CA205=0%,0%,CB210/SUM(CB206:CB213))</f>
        <v>0</v>
      </c>
      <c r="CX231" s="17" t="str">
        <f aca="false">CD209</f>
        <v>televisore</v>
      </c>
      <c r="CY231" s="19" t="n">
        <f aca="false">CE209</f>
        <v>0</v>
      </c>
      <c r="CZ231" s="17" t="str">
        <f aca="false">CF207</f>
        <v>Scatoloni</v>
      </c>
      <c r="DA231" s="19" t="n">
        <f aca="false">CG207</f>
        <v>0</v>
      </c>
      <c r="DB231" s="19"/>
      <c r="DC231" s="19"/>
      <c r="DD231" s="19" t="str">
        <f aca="false">CC150</f>
        <v>bonifica</v>
      </c>
      <c r="DE231" s="19" t="str">
        <f aca="false">CD150</f>
        <v>no</v>
      </c>
    </row>
    <row r="232" customFormat="false" ht="14.4" hidden="false" customHeight="true" outlineLevel="0" collapsed="false">
      <c r="A232" s="24"/>
      <c r="B232" s="66"/>
      <c r="C232" s="67"/>
      <c r="D232" s="27"/>
      <c r="E232" s="28" t="s">
        <v>13</v>
      </c>
      <c r="F232" s="29" t="n">
        <f aca="false">INFO!$D$14</f>
        <v>0.0812101910828025</v>
      </c>
      <c r="H232" s="32"/>
      <c r="L232" s="24"/>
      <c r="M232" s="66"/>
      <c r="N232" s="67"/>
      <c r="O232" s="27"/>
      <c r="P232" s="28" t="s">
        <v>13</v>
      </c>
      <c r="Q232" s="29" t="n">
        <f aca="false">INFO!$D$14</f>
        <v>0.0812101910828025</v>
      </c>
      <c r="S232" s="32"/>
      <c r="W232" s="24"/>
      <c r="X232" s="66"/>
      <c r="Y232" s="67"/>
      <c r="Z232" s="27"/>
      <c r="AA232" s="28" t="s">
        <v>13</v>
      </c>
      <c r="AB232" s="29" t="n">
        <f aca="false">INFO!$D$14</f>
        <v>0.0812101910828025</v>
      </c>
      <c r="AD232" s="32"/>
      <c r="AH232" s="24"/>
      <c r="AI232" s="66"/>
      <c r="AJ232" s="67"/>
      <c r="AK232" s="27"/>
      <c r="AL232" s="28" t="s">
        <v>13</v>
      </c>
      <c r="AM232" s="29" t="n">
        <f aca="false">INFO!$D$14</f>
        <v>0.0812101910828025</v>
      </c>
      <c r="AO232" s="32"/>
      <c r="AS232" s="24"/>
      <c r="AT232" s="66"/>
      <c r="AU232" s="67"/>
      <c r="AV232" s="27"/>
      <c r="AW232" s="28" t="s">
        <v>13</v>
      </c>
      <c r="AX232" s="29" t="n">
        <f aca="false">INFO!$D$14</f>
        <v>0.0812101910828025</v>
      </c>
      <c r="AZ232" s="32"/>
      <c r="BD232" s="24"/>
      <c r="BE232" s="66"/>
      <c r="BF232" s="67"/>
      <c r="BG232" s="27"/>
      <c r="BH232" s="28" t="s">
        <v>13</v>
      </c>
      <c r="BI232" s="29" t="n">
        <f aca="false">INFO!$D$14</f>
        <v>0.0812101910828025</v>
      </c>
      <c r="BK232" s="32"/>
      <c r="BO232" s="24"/>
      <c r="BP232" s="66"/>
      <c r="BQ232" s="67"/>
      <c r="BR232" s="27"/>
      <c r="BS232" s="28" t="s">
        <v>13</v>
      </c>
      <c r="BT232" s="29" t="n">
        <f aca="false">INFO!$D$14</f>
        <v>0.0812101910828025</v>
      </c>
      <c r="BV232" s="32"/>
      <c r="BZ232" s="24"/>
      <c r="CA232" s="66"/>
      <c r="CB232" s="67"/>
      <c r="CC232" s="27"/>
      <c r="CD232" s="28" t="s">
        <v>13</v>
      </c>
      <c r="CE232" s="29" t="n">
        <f aca="false">INFO!$D$14</f>
        <v>0.0812101910828025</v>
      </c>
      <c r="CG232" s="32"/>
      <c r="CK232" s="24"/>
      <c r="CL232" s="66"/>
      <c r="CM232" s="67"/>
      <c r="CN232" s="27"/>
      <c r="CO232" s="28" t="s">
        <v>13</v>
      </c>
      <c r="CP232" s="29" t="n">
        <f aca="false">INFO!$D$14</f>
        <v>0.0812101910828025</v>
      </c>
      <c r="CR232" s="32"/>
      <c r="CV232" s="17" t="s">
        <v>61</v>
      </c>
      <c r="CW232" s="18" t="n">
        <f aca="false">IF(CA205=0%,0%,CB211/SUM(CB206:CB213))</f>
        <v>0</v>
      </c>
      <c r="CX232" s="17" t="str">
        <f aca="false">CD210</f>
        <v>scaldabagno</v>
      </c>
      <c r="CY232" s="19" t="n">
        <f aca="false">CE210</f>
        <v>0</v>
      </c>
      <c r="CZ232" s="17" t="str">
        <f aca="false">CF208</f>
        <v>divano</v>
      </c>
      <c r="DA232" s="19" t="n">
        <f aca="false">CG208</f>
        <v>0</v>
      </c>
      <c r="DB232" s="19"/>
      <c r="DC232" s="19"/>
      <c r="DD232" s="19" t="str">
        <f aca="false">CE150</f>
        <v>substrato</v>
      </c>
      <c r="DE232" s="19" t="n">
        <f aca="false">CF150</f>
        <v>0</v>
      </c>
    </row>
    <row r="233" customFormat="false" ht="14.4" hidden="false" customHeight="false" outlineLevel="0" collapsed="false">
      <c r="A233" s="24"/>
      <c r="B233" s="66"/>
      <c r="C233" s="67"/>
      <c r="D233" s="27"/>
      <c r="E233" s="28" t="s">
        <v>14</v>
      </c>
      <c r="F233" s="29" t="n">
        <f aca="false">INFO!$D$15</f>
        <v>0.167197452229299</v>
      </c>
      <c r="H233" s="32"/>
      <c r="L233" s="24"/>
      <c r="M233" s="66"/>
      <c r="N233" s="67"/>
      <c r="O233" s="27"/>
      <c r="P233" s="28" t="s">
        <v>14</v>
      </c>
      <c r="Q233" s="29" t="n">
        <f aca="false">INFO!$D$15</f>
        <v>0.167197452229299</v>
      </c>
      <c r="S233" s="32"/>
      <c r="W233" s="24"/>
      <c r="X233" s="66"/>
      <c r="Y233" s="67"/>
      <c r="Z233" s="27"/>
      <c r="AA233" s="28" t="s">
        <v>14</v>
      </c>
      <c r="AB233" s="29" t="n">
        <f aca="false">INFO!$D$15</f>
        <v>0.167197452229299</v>
      </c>
      <c r="AD233" s="32"/>
      <c r="AH233" s="24"/>
      <c r="AI233" s="66"/>
      <c r="AJ233" s="67"/>
      <c r="AK233" s="27"/>
      <c r="AL233" s="28" t="s">
        <v>14</v>
      </c>
      <c r="AM233" s="29" t="n">
        <f aca="false">INFO!$D$15</f>
        <v>0.167197452229299</v>
      </c>
      <c r="AO233" s="32"/>
      <c r="AS233" s="24"/>
      <c r="AT233" s="66"/>
      <c r="AU233" s="67"/>
      <c r="AV233" s="27"/>
      <c r="AW233" s="28" t="s">
        <v>14</v>
      </c>
      <c r="AX233" s="29" t="n">
        <f aca="false">INFO!$D$15</f>
        <v>0.167197452229299</v>
      </c>
      <c r="AZ233" s="32"/>
      <c r="BD233" s="24"/>
      <c r="BE233" s="66"/>
      <c r="BF233" s="67"/>
      <c r="BG233" s="27"/>
      <c r="BH233" s="28" t="s">
        <v>14</v>
      </c>
      <c r="BI233" s="29" t="n">
        <f aca="false">INFO!$D$15</f>
        <v>0.167197452229299</v>
      </c>
      <c r="BK233" s="32"/>
      <c r="BO233" s="24"/>
      <c r="BP233" s="66"/>
      <c r="BQ233" s="67"/>
      <c r="BR233" s="27"/>
      <c r="BS233" s="28" t="s">
        <v>14</v>
      </c>
      <c r="BT233" s="29" t="n">
        <f aca="false">INFO!$D$15</f>
        <v>0.167197452229299</v>
      </c>
      <c r="BV233" s="32"/>
      <c r="BZ233" s="24"/>
      <c r="CA233" s="66"/>
      <c r="CB233" s="67"/>
      <c r="CC233" s="27"/>
      <c r="CD233" s="28" t="s">
        <v>14</v>
      </c>
      <c r="CE233" s="29" t="n">
        <f aca="false">INFO!$D$15</f>
        <v>0.167197452229299</v>
      </c>
      <c r="CG233" s="32"/>
      <c r="CK233" s="24"/>
      <c r="CL233" s="66"/>
      <c r="CM233" s="67"/>
      <c r="CN233" s="27"/>
      <c r="CO233" s="28" t="s">
        <v>14</v>
      </c>
      <c r="CP233" s="29" t="n">
        <f aca="false">INFO!$D$15</f>
        <v>0.167197452229299</v>
      </c>
      <c r="CR233" s="32"/>
      <c r="CV233" s="17" t="s">
        <v>62</v>
      </c>
      <c r="CW233" s="18" t="n">
        <f aca="false">IF(CA205=0%,0%,CB212/SUM(CB206:CB213))</f>
        <v>0</v>
      </c>
      <c r="CX233" s="17" t="str">
        <f aca="false">CD211</f>
        <v>mobile</v>
      </c>
      <c r="CY233" s="19" t="n">
        <f aca="false">CE211</f>
        <v>0</v>
      </c>
      <c r="CZ233" s="17" t="str">
        <f aca="false">CF209</f>
        <v>sanitari</v>
      </c>
      <c r="DA233" s="19" t="n">
        <f aca="false">CG209</f>
        <v>0</v>
      </c>
      <c r="DB233" s="19"/>
      <c r="DC233" s="19"/>
      <c r="DD233" s="19" t="s">
        <v>63</v>
      </c>
      <c r="DE233" s="19" t="n">
        <f aca="false">CA150</f>
        <v>0</v>
      </c>
    </row>
    <row r="234" customFormat="false" ht="14.4" hidden="false" customHeight="true" outlineLevel="0" collapsed="false">
      <c r="A234" s="24"/>
      <c r="B234" s="66"/>
      <c r="C234" s="67"/>
      <c r="D234" s="27" t="s">
        <v>67</v>
      </c>
      <c r="E234" s="28" t="s">
        <v>21</v>
      </c>
      <c r="F234" s="39" t="n">
        <f aca="false">INFO!$C$24</f>
        <v>0.607753705815279</v>
      </c>
      <c r="H234" s="32" t="n">
        <v>12</v>
      </c>
      <c r="L234" s="24"/>
      <c r="M234" s="66"/>
      <c r="N234" s="67"/>
      <c r="O234" s="27" t="s">
        <v>67</v>
      </c>
      <c r="P234" s="28" t="s">
        <v>21</v>
      </c>
      <c r="Q234" s="39" t="n">
        <f aca="false">INFO!$C$24</f>
        <v>0.607753705815279</v>
      </c>
      <c r="S234" s="32" t="n">
        <v>12</v>
      </c>
      <c r="W234" s="24"/>
      <c r="X234" s="66"/>
      <c r="Y234" s="67"/>
      <c r="Z234" s="27" t="s">
        <v>67</v>
      </c>
      <c r="AA234" s="28" t="s">
        <v>21</v>
      </c>
      <c r="AB234" s="39" t="n">
        <f aca="false">INFO!$C$24</f>
        <v>0.607753705815279</v>
      </c>
      <c r="AD234" s="32" t="n">
        <v>12</v>
      </c>
      <c r="AH234" s="24"/>
      <c r="AI234" s="66"/>
      <c r="AJ234" s="67"/>
      <c r="AK234" s="27" t="s">
        <v>67</v>
      </c>
      <c r="AL234" s="28" t="s">
        <v>21</v>
      </c>
      <c r="AM234" s="39" t="n">
        <f aca="false">INFO!$C$24</f>
        <v>0.607753705815279</v>
      </c>
      <c r="AO234" s="32" t="n">
        <v>12</v>
      </c>
      <c r="AS234" s="24"/>
      <c r="AT234" s="66"/>
      <c r="AU234" s="67"/>
      <c r="AV234" s="27" t="s">
        <v>67</v>
      </c>
      <c r="AW234" s="28" t="s">
        <v>21</v>
      </c>
      <c r="AX234" s="39" t="n">
        <f aca="false">INFO!$C$24</f>
        <v>0.607753705815279</v>
      </c>
      <c r="AZ234" s="32" t="n">
        <v>12</v>
      </c>
      <c r="BD234" s="24"/>
      <c r="BE234" s="66"/>
      <c r="BF234" s="67"/>
      <c r="BG234" s="27" t="s">
        <v>67</v>
      </c>
      <c r="BH234" s="28" t="s">
        <v>21</v>
      </c>
      <c r="BI234" s="39" t="n">
        <f aca="false">INFO!$C$24</f>
        <v>0.607753705815279</v>
      </c>
      <c r="BK234" s="32" t="n">
        <v>12</v>
      </c>
      <c r="BO234" s="24"/>
      <c r="BP234" s="66"/>
      <c r="BQ234" s="67"/>
      <c r="BR234" s="27" t="s">
        <v>67</v>
      </c>
      <c r="BS234" s="28" t="s">
        <v>21</v>
      </c>
      <c r="BT234" s="39" t="n">
        <f aca="false">INFO!$C$24</f>
        <v>0.607753705815279</v>
      </c>
      <c r="BV234" s="32" t="n">
        <v>12</v>
      </c>
      <c r="BZ234" s="24"/>
      <c r="CA234" s="66"/>
      <c r="CB234" s="67"/>
      <c r="CC234" s="27" t="s">
        <v>67</v>
      </c>
      <c r="CD234" s="28" t="s">
        <v>21</v>
      </c>
      <c r="CE234" s="39" t="n">
        <f aca="false">INFO!$C$24</f>
        <v>0.607753705815279</v>
      </c>
      <c r="CG234" s="32" t="n">
        <v>12</v>
      </c>
      <c r="CK234" s="24"/>
      <c r="CL234" s="66"/>
      <c r="CM234" s="67"/>
      <c r="CN234" s="27" t="s">
        <v>67</v>
      </c>
      <c r="CO234" s="28" t="s">
        <v>21</v>
      </c>
      <c r="CP234" s="39" t="n">
        <f aca="false">INFO!$C$24</f>
        <v>0.607753705815279</v>
      </c>
      <c r="CR234" s="32" t="n">
        <v>12</v>
      </c>
      <c r="CV234" s="33" t="s">
        <v>65</v>
      </c>
      <c r="CW234" s="34" t="n">
        <f aca="false">IF(CA205=0%,0%,CB213/SUM(CB206:CB213))</f>
        <v>0.05</v>
      </c>
      <c r="CX234" s="33" t="str">
        <f aca="false">CD212</f>
        <v>secchio</v>
      </c>
      <c r="CY234" s="35" t="n">
        <f aca="false">CE212</f>
        <v>0</v>
      </c>
      <c r="CZ234" s="33" t="str">
        <f aca="false">CF210</f>
        <v>tubi</v>
      </c>
      <c r="DA234" s="35" t="n">
        <f aca="false">CG210</f>
        <v>8</v>
      </c>
      <c r="DB234" s="35"/>
      <c r="DC234" s="35"/>
      <c r="DD234" s="35" t="s">
        <v>56</v>
      </c>
      <c r="DE234" s="35" t="n">
        <f aca="false">CG148</f>
        <v>0</v>
      </c>
      <c r="DF234" s="37" t="n">
        <f aca="false">SUM(CW228:CW234)</f>
        <v>1</v>
      </c>
    </row>
    <row r="235" customFormat="false" ht="15" hidden="false" customHeight="false" outlineLevel="0" collapsed="false">
      <c r="A235" s="24"/>
      <c r="B235" s="66"/>
      <c r="C235" s="67"/>
      <c r="D235" s="27"/>
      <c r="E235" s="28" t="s">
        <v>14</v>
      </c>
      <c r="F235" s="39" t="n">
        <f aca="false">INFO!$C$25</f>
        <v>0.182440136830103</v>
      </c>
      <c r="H235" s="32"/>
      <c r="L235" s="24"/>
      <c r="M235" s="66"/>
      <c r="N235" s="67"/>
      <c r="O235" s="27"/>
      <c r="P235" s="28" t="s">
        <v>14</v>
      </c>
      <c r="Q235" s="39" t="n">
        <f aca="false">INFO!$C$25</f>
        <v>0.182440136830103</v>
      </c>
      <c r="S235" s="32"/>
      <c r="W235" s="24"/>
      <c r="X235" s="66"/>
      <c r="Y235" s="67"/>
      <c r="Z235" s="27"/>
      <c r="AA235" s="28" t="s">
        <v>14</v>
      </c>
      <c r="AB235" s="39" t="n">
        <f aca="false">INFO!$C$25</f>
        <v>0.182440136830103</v>
      </c>
      <c r="AD235" s="32"/>
      <c r="AH235" s="24"/>
      <c r="AI235" s="66"/>
      <c r="AJ235" s="67"/>
      <c r="AK235" s="27"/>
      <c r="AL235" s="28" t="s">
        <v>14</v>
      </c>
      <c r="AM235" s="39" t="n">
        <f aca="false">INFO!$C$25</f>
        <v>0.182440136830103</v>
      </c>
      <c r="AO235" s="32"/>
      <c r="AS235" s="24"/>
      <c r="AT235" s="66"/>
      <c r="AU235" s="67"/>
      <c r="AV235" s="27"/>
      <c r="AW235" s="28" t="s">
        <v>14</v>
      </c>
      <c r="AX235" s="39" t="n">
        <f aca="false">INFO!$C$25</f>
        <v>0.182440136830103</v>
      </c>
      <c r="AZ235" s="32"/>
      <c r="BD235" s="24"/>
      <c r="BE235" s="66"/>
      <c r="BF235" s="67"/>
      <c r="BG235" s="27"/>
      <c r="BH235" s="28" t="s">
        <v>14</v>
      </c>
      <c r="BI235" s="39" t="n">
        <f aca="false">INFO!$C$25</f>
        <v>0.182440136830103</v>
      </c>
      <c r="BK235" s="32"/>
      <c r="BO235" s="24"/>
      <c r="BP235" s="66"/>
      <c r="BQ235" s="67"/>
      <c r="BR235" s="27"/>
      <c r="BS235" s="28" t="s">
        <v>14</v>
      </c>
      <c r="BT235" s="39" t="n">
        <f aca="false">INFO!$C$25</f>
        <v>0.182440136830103</v>
      </c>
      <c r="BV235" s="32"/>
      <c r="BZ235" s="24"/>
      <c r="CA235" s="66"/>
      <c r="CB235" s="67"/>
      <c r="CC235" s="27"/>
      <c r="CD235" s="28" t="s">
        <v>14</v>
      </c>
      <c r="CE235" s="39" t="n">
        <f aca="false">INFO!$C$25</f>
        <v>0.182440136830103</v>
      </c>
      <c r="CG235" s="32"/>
      <c r="CK235" s="24"/>
      <c r="CL235" s="66"/>
      <c r="CM235" s="67"/>
      <c r="CN235" s="27"/>
      <c r="CO235" s="28" t="s">
        <v>14</v>
      </c>
      <c r="CP235" s="39" t="n">
        <f aca="false">INFO!$C$25</f>
        <v>0.182440136830103</v>
      </c>
      <c r="CR235" s="32"/>
      <c r="CV235" s="10" t="str">
        <f aca="false">CK147</f>
        <v>SITO O25</v>
      </c>
      <c r="CW235" s="10"/>
      <c r="CX235" s="10"/>
      <c r="CY235" s="10"/>
      <c r="CZ235" s="10"/>
      <c r="DA235" s="10"/>
      <c r="DB235" s="10"/>
      <c r="DC235" s="10"/>
      <c r="DD235" s="10"/>
      <c r="DE235" s="10"/>
    </row>
    <row r="236" customFormat="false" ht="14.4" hidden="false" customHeight="false" outlineLevel="0" collapsed="false">
      <c r="A236" s="24"/>
      <c r="B236" s="66"/>
      <c r="C236" s="67"/>
      <c r="D236" s="27"/>
      <c r="E236" s="28" t="s">
        <v>22</v>
      </c>
      <c r="F236" s="39" t="n">
        <f aca="false">INFO!$C$26</f>
        <v>0.122006841505131</v>
      </c>
      <c r="H236" s="32"/>
      <c r="L236" s="24"/>
      <c r="M236" s="66"/>
      <c r="N236" s="67"/>
      <c r="O236" s="27"/>
      <c r="P236" s="28" t="s">
        <v>22</v>
      </c>
      <c r="Q236" s="39" t="n">
        <f aca="false">INFO!$C$26</f>
        <v>0.122006841505131</v>
      </c>
      <c r="S236" s="32"/>
      <c r="W236" s="24"/>
      <c r="X236" s="66"/>
      <c r="Y236" s="67"/>
      <c r="Z236" s="27"/>
      <c r="AA236" s="28" t="s">
        <v>22</v>
      </c>
      <c r="AB236" s="39" t="n">
        <f aca="false">INFO!$C$26</f>
        <v>0.122006841505131</v>
      </c>
      <c r="AD236" s="32"/>
      <c r="AH236" s="24"/>
      <c r="AI236" s="66"/>
      <c r="AJ236" s="67"/>
      <c r="AK236" s="27"/>
      <c r="AL236" s="28" t="s">
        <v>22</v>
      </c>
      <c r="AM236" s="39" t="n">
        <f aca="false">INFO!$C$26</f>
        <v>0.122006841505131</v>
      </c>
      <c r="AO236" s="32"/>
      <c r="AS236" s="24"/>
      <c r="AT236" s="66"/>
      <c r="AU236" s="67"/>
      <c r="AV236" s="27"/>
      <c r="AW236" s="28" t="s">
        <v>22</v>
      </c>
      <c r="AX236" s="39" t="n">
        <f aca="false">INFO!$C$26</f>
        <v>0.122006841505131</v>
      </c>
      <c r="AZ236" s="32"/>
      <c r="BD236" s="24"/>
      <c r="BE236" s="66"/>
      <c r="BF236" s="67"/>
      <c r="BG236" s="27"/>
      <c r="BH236" s="28" t="s">
        <v>22</v>
      </c>
      <c r="BI236" s="39" t="n">
        <f aca="false">INFO!$C$26</f>
        <v>0.122006841505131</v>
      </c>
      <c r="BK236" s="32"/>
      <c r="BO236" s="24"/>
      <c r="BP236" s="66"/>
      <c r="BQ236" s="67"/>
      <c r="BR236" s="27"/>
      <c r="BS236" s="28" t="s">
        <v>22</v>
      </c>
      <c r="BT236" s="39" t="n">
        <f aca="false">INFO!$C$26</f>
        <v>0.122006841505131</v>
      </c>
      <c r="BV236" s="32"/>
      <c r="BZ236" s="24"/>
      <c r="CA236" s="66"/>
      <c r="CB236" s="67"/>
      <c r="CC236" s="27"/>
      <c r="CD236" s="28" t="s">
        <v>22</v>
      </c>
      <c r="CE236" s="39" t="n">
        <f aca="false">INFO!$C$26</f>
        <v>0.122006841505131</v>
      </c>
      <c r="CG236" s="32"/>
      <c r="CK236" s="24"/>
      <c r="CL236" s="66"/>
      <c r="CM236" s="67"/>
      <c r="CN236" s="27"/>
      <c r="CO236" s="28" t="s">
        <v>22</v>
      </c>
      <c r="CP236" s="39" t="n">
        <f aca="false">INFO!$C$26</f>
        <v>0.122006841505131</v>
      </c>
      <c r="CR236" s="32"/>
      <c r="CV236" s="11" t="s">
        <v>31</v>
      </c>
      <c r="CW236" s="11"/>
      <c r="CX236" s="11" t="s">
        <v>32</v>
      </c>
      <c r="CY236" s="11"/>
      <c r="CZ236" s="11"/>
      <c r="DA236" s="11"/>
      <c r="DB236" s="11"/>
      <c r="DC236" s="11"/>
      <c r="DD236" s="11" t="s">
        <v>33</v>
      </c>
      <c r="DE236" s="11"/>
    </row>
    <row r="237" customFormat="false" ht="14.4" hidden="false" customHeight="false" outlineLevel="0" collapsed="false">
      <c r="A237" s="24"/>
      <c r="B237" s="66"/>
      <c r="C237" s="67"/>
      <c r="D237" s="27"/>
      <c r="E237" s="28" t="s">
        <v>13</v>
      </c>
      <c r="F237" s="39" t="n">
        <f aca="false">INFO!$C$27</f>
        <v>0.0877993158494869</v>
      </c>
      <c r="H237" s="32"/>
      <c r="L237" s="24"/>
      <c r="M237" s="66"/>
      <c r="N237" s="67"/>
      <c r="O237" s="27"/>
      <c r="P237" s="28" t="s">
        <v>13</v>
      </c>
      <c r="Q237" s="39" t="n">
        <f aca="false">INFO!$C$27</f>
        <v>0.0877993158494869</v>
      </c>
      <c r="S237" s="32"/>
      <c r="W237" s="24"/>
      <c r="X237" s="66"/>
      <c r="Y237" s="67"/>
      <c r="Z237" s="27"/>
      <c r="AA237" s="28" t="s">
        <v>13</v>
      </c>
      <c r="AB237" s="39" t="n">
        <f aca="false">INFO!$C$27</f>
        <v>0.0877993158494869</v>
      </c>
      <c r="AD237" s="32"/>
      <c r="AH237" s="24"/>
      <c r="AI237" s="66"/>
      <c r="AJ237" s="67"/>
      <c r="AK237" s="27"/>
      <c r="AL237" s="28" t="s">
        <v>13</v>
      </c>
      <c r="AM237" s="39" t="n">
        <f aca="false">INFO!$C$27</f>
        <v>0.0877993158494869</v>
      </c>
      <c r="AO237" s="32"/>
      <c r="AS237" s="24"/>
      <c r="AT237" s="66"/>
      <c r="AU237" s="67"/>
      <c r="AV237" s="27"/>
      <c r="AW237" s="28" t="s">
        <v>13</v>
      </c>
      <c r="AX237" s="39" t="n">
        <f aca="false">INFO!$C$27</f>
        <v>0.0877993158494869</v>
      </c>
      <c r="AZ237" s="32"/>
      <c r="BD237" s="24"/>
      <c r="BE237" s="66"/>
      <c r="BF237" s="67"/>
      <c r="BG237" s="27"/>
      <c r="BH237" s="28" t="s">
        <v>13</v>
      </c>
      <c r="BI237" s="39" t="n">
        <f aca="false">INFO!$C$27</f>
        <v>0.0877993158494869</v>
      </c>
      <c r="BK237" s="32"/>
      <c r="BO237" s="24"/>
      <c r="BP237" s="66"/>
      <c r="BQ237" s="67"/>
      <c r="BR237" s="27"/>
      <c r="BS237" s="28" t="s">
        <v>13</v>
      </c>
      <c r="BT237" s="39" t="n">
        <f aca="false">INFO!$C$27</f>
        <v>0.0877993158494869</v>
      </c>
      <c r="BV237" s="32"/>
      <c r="BZ237" s="24"/>
      <c r="CA237" s="66"/>
      <c r="CB237" s="67"/>
      <c r="CC237" s="27"/>
      <c r="CD237" s="28" t="s">
        <v>13</v>
      </c>
      <c r="CE237" s="39" t="n">
        <f aca="false">INFO!$C$27</f>
        <v>0.0877993158494869</v>
      </c>
      <c r="CG237" s="32"/>
      <c r="CK237" s="24"/>
      <c r="CL237" s="66"/>
      <c r="CM237" s="67"/>
      <c r="CN237" s="27"/>
      <c r="CO237" s="28" t="s">
        <v>13</v>
      </c>
      <c r="CP237" s="39" t="n">
        <f aca="false">INFO!$C$27</f>
        <v>0.0877993158494869</v>
      </c>
      <c r="CR237" s="32"/>
      <c r="CV237" s="12" t="s">
        <v>14</v>
      </c>
      <c r="CW237" s="13" t="n">
        <f aca="false">IF(CL205=0%,0%,CM206/SUM(CM206:CM213))</f>
        <v>0</v>
      </c>
      <c r="CX237" s="12" t="str">
        <f aca="false">CO206</f>
        <v>lavatrice</v>
      </c>
      <c r="CY237" s="14" t="n">
        <f aca="false">CP206</f>
        <v>0</v>
      </c>
      <c r="CZ237" s="12" t="str">
        <f aca="false">CO213</f>
        <v>sedie</v>
      </c>
      <c r="DA237" s="14" t="n">
        <f aca="false">CP213</f>
        <v>0</v>
      </c>
      <c r="DB237" s="12" t="str">
        <f aca="false">CQ211</f>
        <v>guaina</v>
      </c>
      <c r="DC237" s="14" t="n">
        <f aca="false">CR211</f>
        <v>0</v>
      </c>
      <c r="DD237" s="14" t="s">
        <v>41</v>
      </c>
      <c r="DE237" s="38" t="n">
        <f aca="false">CM149</f>
        <v>0</v>
      </c>
    </row>
    <row r="238" customFormat="false" ht="14.4" hidden="false" customHeight="false" outlineLevel="0" collapsed="false">
      <c r="A238" s="24"/>
      <c r="B238" s="66"/>
      <c r="C238" s="67"/>
      <c r="D238" s="40" t="s">
        <v>68</v>
      </c>
      <c r="E238" s="41" t="s">
        <v>22</v>
      </c>
      <c r="F238" s="39" t="n">
        <v>0.8</v>
      </c>
      <c r="H238" s="32" t="n">
        <v>12</v>
      </c>
      <c r="L238" s="24"/>
      <c r="M238" s="66"/>
      <c r="N238" s="67"/>
      <c r="O238" s="40" t="s">
        <v>68</v>
      </c>
      <c r="P238" s="41" t="s">
        <v>22</v>
      </c>
      <c r="Q238" s="39" t="n">
        <v>0.8</v>
      </c>
      <c r="S238" s="32" t="n">
        <v>12</v>
      </c>
      <c r="W238" s="24"/>
      <c r="X238" s="66"/>
      <c r="Y238" s="67"/>
      <c r="Z238" s="40" t="s">
        <v>68</v>
      </c>
      <c r="AA238" s="41" t="s">
        <v>22</v>
      </c>
      <c r="AB238" s="39" t="n">
        <v>0.8</v>
      </c>
      <c r="AD238" s="32" t="n">
        <v>12</v>
      </c>
      <c r="AH238" s="24"/>
      <c r="AI238" s="66"/>
      <c r="AJ238" s="67"/>
      <c r="AK238" s="40" t="s">
        <v>68</v>
      </c>
      <c r="AL238" s="41" t="s">
        <v>22</v>
      </c>
      <c r="AM238" s="39" t="n">
        <v>0.8</v>
      </c>
      <c r="AO238" s="32" t="n">
        <v>12</v>
      </c>
      <c r="AS238" s="24"/>
      <c r="AT238" s="66"/>
      <c r="AU238" s="67"/>
      <c r="AV238" s="40" t="s">
        <v>68</v>
      </c>
      <c r="AW238" s="41" t="s">
        <v>22</v>
      </c>
      <c r="AX238" s="39" t="n">
        <v>0.8</v>
      </c>
      <c r="AZ238" s="32" t="n">
        <v>12</v>
      </c>
      <c r="BD238" s="24"/>
      <c r="BE238" s="66"/>
      <c r="BF238" s="67"/>
      <c r="BG238" s="40" t="s">
        <v>68</v>
      </c>
      <c r="BH238" s="41" t="s">
        <v>22</v>
      </c>
      <c r="BI238" s="39" t="n">
        <v>0.8</v>
      </c>
      <c r="BK238" s="32" t="n">
        <v>12</v>
      </c>
      <c r="BO238" s="24"/>
      <c r="BP238" s="66"/>
      <c r="BQ238" s="67"/>
      <c r="BR238" s="40" t="s">
        <v>68</v>
      </c>
      <c r="BS238" s="41" t="s">
        <v>22</v>
      </c>
      <c r="BT238" s="39" t="n">
        <v>0.8</v>
      </c>
      <c r="BV238" s="32" t="n">
        <v>12</v>
      </c>
      <c r="BZ238" s="24"/>
      <c r="CA238" s="66"/>
      <c r="CB238" s="67"/>
      <c r="CC238" s="40" t="s">
        <v>68</v>
      </c>
      <c r="CD238" s="41" t="s">
        <v>22</v>
      </c>
      <c r="CE238" s="39" t="n">
        <v>0.8</v>
      </c>
      <c r="CG238" s="32" t="n">
        <v>12</v>
      </c>
      <c r="CK238" s="24"/>
      <c r="CL238" s="66"/>
      <c r="CM238" s="67"/>
      <c r="CN238" s="40" t="s">
        <v>68</v>
      </c>
      <c r="CO238" s="41" t="s">
        <v>22</v>
      </c>
      <c r="CP238" s="39" t="n">
        <v>0.8</v>
      </c>
      <c r="CR238" s="32" t="n">
        <v>12</v>
      </c>
      <c r="CV238" s="17" t="s">
        <v>49</v>
      </c>
      <c r="CW238" s="18" t="n">
        <f aca="false">IF(CL205=0%,0%,CM207/SUM(CM206:CM213))</f>
        <v>0</v>
      </c>
      <c r="CX238" s="17" t="str">
        <f aca="false">CO207</f>
        <v>frigorifero</v>
      </c>
      <c r="CY238" s="19" t="n">
        <f aca="false">CP207</f>
        <v>0</v>
      </c>
      <c r="CZ238" s="17" t="str">
        <f aca="false">CO214</f>
        <v>materasso</v>
      </c>
      <c r="DA238" s="19" t="n">
        <f aca="false">CP214</f>
        <v>0</v>
      </c>
      <c r="DB238" s="17" t="str">
        <f aca="false">CQ212</f>
        <v>lamiere</v>
      </c>
      <c r="DC238" s="19" t="n">
        <f aca="false">CR212</f>
        <v>0</v>
      </c>
      <c r="DD238" s="19" t="str">
        <f aca="false">CN148</f>
        <v>altezza cumulo</v>
      </c>
      <c r="DE238" s="19" t="n">
        <f aca="false">CO148</f>
        <v>50</v>
      </c>
    </row>
    <row r="239" customFormat="false" ht="14.4" hidden="false" customHeight="false" outlineLevel="0" collapsed="false">
      <c r="A239" s="24"/>
      <c r="B239" s="66"/>
      <c r="C239" s="67"/>
      <c r="D239" s="40"/>
      <c r="E239" s="41" t="s">
        <v>13</v>
      </c>
      <c r="F239" s="39" t="n">
        <v>0.2</v>
      </c>
      <c r="H239" s="32"/>
      <c r="L239" s="24"/>
      <c r="M239" s="66"/>
      <c r="N239" s="67"/>
      <c r="O239" s="40"/>
      <c r="P239" s="41" t="s">
        <v>13</v>
      </c>
      <c r="Q239" s="39" t="n">
        <v>0.2</v>
      </c>
      <c r="S239" s="32"/>
      <c r="W239" s="24"/>
      <c r="X239" s="66"/>
      <c r="Y239" s="67"/>
      <c r="Z239" s="40"/>
      <c r="AA239" s="41" t="s">
        <v>13</v>
      </c>
      <c r="AB239" s="39" t="n">
        <v>0.2</v>
      </c>
      <c r="AD239" s="32"/>
      <c r="AH239" s="24"/>
      <c r="AI239" s="66"/>
      <c r="AJ239" s="67"/>
      <c r="AK239" s="40"/>
      <c r="AL239" s="41" t="s">
        <v>13</v>
      </c>
      <c r="AM239" s="39" t="n">
        <v>0.2</v>
      </c>
      <c r="AO239" s="32"/>
      <c r="AS239" s="24"/>
      <c r="AT239" s="66"/>
      <c r="AU239" s="67"/>
      <c r="AV239" s="40"/>
      <c r="AW239" s="41" t="s">
        <v>13</v>
      </c>
      <c r="AX239" s="39" t="n">
        <v>0.2</v>
      </c>
      <c r="AZ239" s="32"/>
      <c r="BD239" s="24"/>
      <c r="BE239" s="66"/>
      <c r="BF239" s="67"/>
      <c r="BG239" s="40"/>
      <c r="BH239" s="41" t="s">
        <v>13</v>
      </c>
      <c r="BI239" s="39" t="n">
        <v>0.2</v>
      </c>
      <c r="BK239" s="32"/>
      <c r="BO239" s="24"/>
      <c r="BP239" s="66"/>
      <c r="BQ239" s="67"/>
      <c r="BR239" s="40"/>
      <c r="BS239" s="41" t="s">
        <v>13</v>
      </c>
      <c r="BT239" s="39" t="n">
        <v>0.2</v>
      </c>
      <c r="BV239" s="32"/>
      <c r="BZ239" s="24"/>
      <c r="CA239" s="66"/>
      <c r="CB239" s="67"/>
      <c r="CC239" s="40"/>
      <c r="CD239" s="41" t="s">
        <v>13</v>
      </c>
      <c r="CE239" s="39" t="n">
        <v>0.2</v>
      </c>
      <c r="CG239" s="32"/>
      <c r="CK239" s="24"/>
      <c r="CL239" s="66"/>
      <c r="CM239" s="67"/>
      <c r="CN239" s="40"/>
      <c r="CO239" s="41" t="s">
        <v>13</v>
      </c>
      <c r="CP239" s="39" t="n">
        <v>0.2</v>
      </c>
      <c r="CR239" s="32"/>
      <c r="CV239" s="17" t="s">
        <v>57</v>
      </c>
      <c r="CW239" s="18" t="n">
        <f aca="false">IF(CL205=0%,0%,(CM208+CM209)/SUM(CM206:CM213))</f>
        <v>0</v>
      </c>
      <c r="CX239" s="17" t="str">
        <f aca="false">CO208</f>
        <v>forno</v>
      </c>
      <c r="CY239" s="19" t="n">
        <f aca="false">CP208</f>
        <v>0</v>
      </c>
      <c r="CZ239" s="17" t="str">
        <f aca="false">CQ206</f>
        <v>brandina</v>
      </c>
      <c r="DA239" s="19" t="n">
        <f aca="false">CR206</f>
        <v>0</v>
      </c>
      <c r="DB239" s="17" t="str">
        <f aca="false">CQ213</f>
        <v>buste</v>
      </c>
      <c r="DC239" s="19" t="n">
        <f aca="false">CR213</f>
        <v>0</v>
      </c>
      <c r="DD239" s="19" t="str">
        <f aca="false">CN149</f>
        <v>combustione</v>
      </c>
      <c r="DE239" s="19" t="str">
        <f aca="false">CO149</f>
        <v>no</v>
      </c>
    </row>
    <row r="240" customFormat="false" ht="14.4" hidden="false" customHeight="false" outlineLevel="0" collapsed="false">
      <c r="A240" s="24"/>
      <c r="B240" s="45"/>
      <c r="C240" s="43"/>
      <c r="D240" s="27" t="s">
        <v>69</v>
      </c>
      <c r="E240" s="41" t="s">
        <v>60</v>
      </c>
      <c r="F240" s="39" t="n">
        <v>1</v>
      </c>
      <c r="G240" s="2" t="n">
        <v>550</v>
      </c>
      <c r="H240" s="44"/>
      <c r="L240" s="24"/>
      <c r="M240" s="45"/>
      <c r="N240" s="43"/>
      <c r="O240" s="27" t="s">
        <v>69</v>
      </c>
      <c r="P240" s="41" t="s">
        <v>60</v>
      </c>
      <c r="Q240" s="39" t="n">
        <v>1</v>
      </c>
      <c r="R240" s="2" t="n">
        <v>550</v>
      </c>
      <c r="S240" s="44"/>
      <c r="W240" s="24"/>
      <c r="X240" s="45"/>
      <c r="Y240" s="43"/>
      <c r="Z240" s="27" t="s">
        <v>69</v>
      </c>
      <c r="AA240" s="41" t="s">
        <v>60</v>
      </c>
      <c r="AB240" s="39" t="n">
        <v>1</v>
      </c>
      <c r="AC240" s="2" t="n">
        <v>550</v>
      </c>
      <c r="AD240" s="44"/>
      <c r="AH240" s="24"/>
      <c r="AI240" s="45" t="n">
        <v>0.3</v>
      </c>
      <c r="AJ240" s="4" t="n">
        <v>1</v>
      </c>
      <c r="AK240" s="27" t="s">
        <v>69</v>
      </c>
      <c r="AL240" s="41" t="s">
        <v>60</v>
      </c>
      <c r="AM240" s="39" t="n">
        <v>1</v>
      </c>
      <c r="AN240" s="2" t="n">
        <v>550</v>
      </c>
      <c r="AO240" s="44"/>
      <c r="AS240" s="24"/>
      <c r="AT240" s="45"/>
      <c r="AU240" s="43"/>
      <c r="AV240" s="27" t="s">
        <v>69</v>
      </c>
      <c r="AW240" s="41" t="s">
        <v>60</v>
      </c>
      <c r="AX240" s="39" t="n">
        <v>1</v>
      </c>
      <c r="AY240" s="2" t="n">
        <v>550</v>
      </c>
      <c r="AZ240" s="44"/>
      <c r="BD240" s="24"/>
      <c r="BE240" s="45"/>
      <c r="BF240" s="43"/>
      <c r="BG240" s="27" t="s">
        <v>69</v>
      </c>
      <c r="BH240" s="41" t="s">
        <v>60</v>
      </c>
      <c r="BI240" s="39" t="n">
        <v>1</v>
      </c>
      <c r="BJ240" s="2" t="n">
        <v>550</v>
      </c>
      <c r="BK240" s="44"/>
      <c r="BO240" s="24"/>
      <c r="BP240" s="45"/>
      <c r="BQ240" s="43"/>
      <c r="BR240" s="27" t="s">
        <v>69</v>
      </c>
      <c r="BS240" s="41" t="s">
        <v>60</v>
      </c>
      <c r="BT240" s="39" t="n">
        <v>1</v>
      </c>
      <c r="BU240" s="2" t="n">
        <v>550</v>
      </c>
      <c r="BV240" s="44"/>
      <c r="BZ240" s="24"/>
      <c r="CA240" s="45"/>
      <c r="CB240" s="43"/>
      <c r="CC240" s="27" t="s">
        <v>69</v>
      </c>
      <c r="CD240" s="41" t="s">
        <v>60</v>
      </c>
      <c r="CE240" s="39" t="n">
        <v>1</v>
      </c>
      <c r="CF240" s="2" t="n">
        <v>550</v>
      </c>
      <c r="CG240" s="44"/>
      <c r="CK240" s="24"/>
      <c r="CL240" s="45"/>
      <c r="CM240" s="43"/>
      <c r="CN240" s="27" t="s">
        <v>69</v>
      </c>
      <c r="CO240" s="41" t="s">
        <v>60</v>
      </c>
      <c r="CP240" s="39" t="n">
        <v>1</v>
      </c>
      <c r="CQ240" s="2" t="n">
        <v>550</v>
      </c>
      <c r="CR240" s="44"/>
      <c r="CV240" s="17" t="s">
        <v>60</v>
      </c>
      <c r="CW240" s="37" t="n">
        <f aca="false">IF(CL205=0%,0%,CM210/SUM(CM206:CM213))</f>
        <v>1</v>
      </c>
      <c r="CX240" s="17" t="str">
        <f aca="false">CO209</f>
        <v>televisore</v>
      </c>
      <c r="CY240" s="19" t="n">
        <f aca="false">CP209</f>
        <v>0</v>
      </c>
      <c r="CZ240" s="17" t="str">
        <f aca="false">CQ207</f>
        <v>Scatoloni</v>
      </c>
      <c r="DA240" s="19" t="n">
        <f aca="false">CR207</f>
        <v>0</v>
      </c>
      <c r="DB240" s="19"/>
      <c r="DC240" s="19"/>
      <c r="DD240" s="19" t="str">
        <f aca="false">CN150</f>
        <v>bonifica</v>
      </c>
      <c r="DE240" s="19" t="str">
        <f aca="false">CO150</f>
        <v>no</v>
      </c>
    </row>
    <row r="241" customFormat="false" ht="14.4" hidden="false" customHeight="false" outlineLevel="0" collapsed="false">
      <c r="A241" s="24"/>
      <c r="B241" s="42"/>
      <c r="C241" s="43"/>
      <c r="D241" s="27"/>
      <c r="E241" s="41" t="s">
        <v>14</v>
      </c>
      <c r="F241" s="39" t="n">
        <v>1</v>
      </c>
      <c r="G241" s="47" t="n">
        <v>1400</v>
      </c>
      <c r="H241" s="44"/>
      <c r="L241" s="24"/>
      <c r="M241" s="42"/>
      <c r="N241" s="43"/>
      <c r="O241" s="27"/>
      <c r="P241" s="41" t="s">
        <v>14</v>
      </c>
      <c r="Q241" s="39" t="n">
        <v>1</v>
      </c>
      <c r="R241" s="47" t="n">
        <v>1400</v>
      </c>
      <c r="S241" s="44"/>
      <c r="W241" s="24"/>
      <c r="X241" s="42"/>
      <c r="Y241" s="43"/>
      <c r="Z241" s="27"/>
      <c r="AA241" s="41" t="s">
        <v>14</v>
      </c>
      <c r="AB241" s="39" t="n">
        <v>1</v>
      </c>
      <c r="AC241" s="47" t="n">
        <v>1400</v>
      </c>
      <c r="AD241" s="44"/>
      <c r="AH241" s="24"/>
      <c r="AI241" s="45" t="n">
        <v>0.1</v>
      </c>
      <c r="AJ241" s="4" t="n">
        <v>1</v>
      </c>
      <c r="AK241" s="27"/>
      <c r="AL241" s="41" t="s">
        <v>14</v>
      </c>
      <c r="AM241" s="39" t="n">
        <v>1</v>
      </c>
      <c r="AN241" s="47" t="n">
        <v>1400</v>
      </c>
      <c r="AO241" s="44"/>
      <c r="AS241" s="24"/>
      <c r="AT241" s="42"/>
      <c r="AU241" s="43"/>
      <c r="AV241" s="27"/>
      <c r="AW241" s="41" t="s">
        <v>14</v>
      </c>
      <c r="AX241" s="39" t="n">
        <v>1</v>
      </c>
      <c r="AY241" s="47" t="n">
        <v>1400</v>
      </c>
      <c r="AZ241" s="44"/>
      <c r="BD241" s="24"/>
      <c r="BE241" s="42"/>
      <c r="BF241" s="43"/>
      <c r="BG241" s="27"/>
      <c r="BH241" s="41" t="s">
        <v>14</v>
      </c>
      <c r="BI241" s="39" t="n">
        <v>1</v>
      </c>
      <c r="BJ241" s="47" t="n">
        <v>1400</v>
      </c>
      <c r="BK241" s="44"/>
      <c r="BO241" s="24"/>
      <c r="BP241" s="42"/>
      <c r="BQ241" s="43"/>
      <c r="BR241" s="27"/>
      <c r="BS241" s="41" t="s">
        <v>14</v>
      </c>
      <c r="BT241" s="39" t="n">
        <v>1</v>
      </c>
      <c r="BU241" s="47" t="n">
        <v>1400</v>
      </c>
      <c r="BV241" s="44"/>
      <c r="BZ241" s="24"/>
      <c r="CA241" s="42"/>
      <c r="CB241" s="43"/>
      <c r="CC241" s="27"/>
      <c r="CD241" s="41" t="s">
        <v>14</v>
      </c>
      <c r="CE241" s="39" t="n">
        <v>1</v>
      </c>
      <c r="CF241" s="47" t="n">
        <v>1400</v>
      </c>
      <c r="CG241" s="44"/>
      <c r="CK241" s="24"/>
      <c r="CL241" s="42"/>
      <c r="CM241" s="43"/>
      <c r="CN241" s="27"/>
      <c r="CO241" s="41" t="s">
        <v>14</v>
      </c>
      <c r="CP241" s="39" t="n">
        <v>1</v>
      </c>
      <c r="CQ241" s="47" t="n">
        <v>1400</v>
      </c>
      <c r="CR241" s="44"/>
      <c r="CV241" s="17" t="s">
        <v>61</v>
      </c>
      <c r="CW241" s="18" t="n">
        <f aca="false">IF(CL205=0%,0%,CM211/SUM(CM206:CM213))</f>
        <v>0</v>
      </c>
      <c r="CX241" s="17" t="str">
        <f aca="false">CO210</f>
        <v>scaldabagno</v>
      </c>
      <c r="CY241" s="19" t="n">
        <f aca="false">CP210</f>
        <v>0</v>
      </c>
      <c r="CZ241" s="17" t="str">
        <f aca="false">CQ208</f>
        <v>divano</v>
      </c>
      <c r="DA241" s="19" t="n">
        <f aca="false">CR208</f>
        <v>0</v>
      </c>
      <c r="DB241" s="19"/>
      <c r="DC241" s="19"/>
      <c r="DD241" s="19" t="str">
        <f aca="false">CP150</f>
        <v>substrato</v>
      </c>
      <c r="DE241" s="19" t="n">
        <f aca="false">CQ150</f>
        <v>0</v>
      </c>
    </row>
    <row r="242" customFormat="false" ht="14.4" hidden="false" customHeight="false" outlineLevel="0" collapsed="false">
      <c r="A242" s="24"/>
      <c r="B242" s="42"/>
      <c r="C242" s="43"/>
      <c r="D242" s="27"/>
      <c r="E242" s="41" t="s">
        <v>22</v>
      </c>
      <c r="F242" s="39" t="n">
        <v>1</v>
      </c>
      <c r="G242" s="47" t="n">
        <v>7500</v>
      </c>
      <c r="H242" s="44"/>
      <c r="L242" s="24"/>
      <c r="M242" s="42"/>
      <c r="N242" s="43"/>
      <c r="O242" s="27"/>
      <c r="P242" s="41" t="s">
        <v>22</v>
      </c>
      <c r="Q242" s="39" t="n">
        <v>1</v>
      </c>
      <c r="R242" s="47" t="n">
        <v>7500</v>
      </c>
      <c r="S242" s="44"/>
      <c r="W242" s="24"/>
      <c r="X242" s="42"/>
      <c r="Y242" s="43"/>
      <c r="Z242" s="27"/>
      <c r="AA242" s="41" t="s">
        <v>22</v>
      </c>
      <c r="AB242" s="39" t="n">
        <v>1</v>
      </c>
      <c r="AC242" s="47" t="n">
        <v>7500</v>
      </c>
      <c r="AD242" s="44"/>
      <c r="AH242" s="24"/>
      <c r="AJ242" s="44"/>
      <c r="AK242" s="27"/>
      <c r="AL242" s="41" t="s">
        <v>22</v>
      </c>
      <c r="AM242" s="39" t="n">
        <v>1</v>
      </c>
      <c r="AN242" s="47" t="n">
        <v>7500</v>
      </c>
      <c r="AO242" s="44"/>
      <c r="AS242" s="24"/>
      <c r="AT242" s="42"/>
      <c r="AU242" s="43"/>
      <c r="AV242" s="27"/>
      <c r="AW242" s="41" t="s">
        <v>22</v>
      </c>
      <c r="AX242" s="39" t="n">
        <v>1</v>
      </c>
      <c r="AY242" s="47" t="n">
        <v>7500</v>
      </c>
      <c r="AZ242" s="44"/>
      <c r="BD242" s="24"/>
      <c r="BE242" s="42"/>
      <c r="BF242" s="43"/>
      <c r="BG242" s="27"/>
      <c r="BH242" s="41" t="s">
        <v>22</v>
      </c>
      <c r="BI242" s="39" t="n">
        <v>1</v>
      </c>
      <c r="BJ242" s="47" t="n">
        <v>7500</v>
      </c>
      <c r="BK242" s="44"/>
      <c r="BO242" s="24"/>
      <c r="BP242" s="42"/>
      <c r="BQ242" s="43"/>
      <c r="BR242" s="27"/>
      <c r="BS242" s="41" t="s">
        <v>22</v>
      </c>
      <c r="BT242" s="39" t="n">
        <v>1</v>
      </c>
      <c r="BU242" s="47" t="n">
        <v>7500</v>
      </c>
      <c r="BV242" s="44"/>
      <c r="BZ242" s="24"/>
      <c r="CA242" s="42"/>
      <c r="CB242" s="43"/>
      <c r="CC242" s="27"/>
      <c r="CD242" s="41" t="s">
        <v>22</v>
      </c>
      <c r="CE242" s="39" t="n">
        <v>1</v>
      </c>
      <c r="CF242" s="47" t="n">
        <v>7500</v>
      </c>
      <c r="CG242" s="44"/>
      <c r="CK242" s="24"/>
      <c r="CL242" s="42"/>
      <c r="CM242" s="43"/>
      <c r="CN242" s="27"/>
      <c r="CO242" s="41" t="s">
        <v>22</v>
      </c>
      <c r="CP242" s="39" t="n">
        <v>1</v>
      </c>
      <c r="CQ242" s="47" t="n">
        <v>7500</v>
      </c>
      <c r="CR242" s="44"/>
      <c r="CV242" s="17" t="s">
        <v>62</v>
      </c>
      <c r="CW242" s="18" t="n">
        <f aca="false">IF(CL205=0%,0%,CM212/SUM(CM206:CM213))</f>
        <v>0</v>
      </c>
      <c r="CX242" s="17" t="str">
        <f aca="false">CO211</f>
        <v>mobile</v>
      </c>
      <c r="CY242" s="19" t="n">
        <f aca="false">CP211</f>
        <v>0</v>
      </c>
      <c r="CZ242" s="17" t="str">
        <f aca="false">CQ209</f>
        <v>sanitari</v>
      </c>
      <c r="DA242" s="19" t="n">
        <f aca="false">CR209</f>
        <v>0</v>
      </c>
      <c r="DB242" s="19"/>
      <c r="DC242" s="19"/>
      <c r="DD242" s="19" t="s">
        <v>63</v>
      </c>
      <c r="DE242" s="19" t="n">
        <f aca="false">CL150</f>
        <v>0</v>
      </c>
    </row>
    <row r="243" customFormat="false" ht="15" hidden="false" customHeight="false" outlineLevel="0" collapsed="false">
      <c r="A243" s="24"/>
      <c r="B243" s="45"/>
      <c r="C243" s="4"/>
      <c r="D243" s="28" t="s">
        <v>70</v>
      </c>
      <c r="E243" s="41" t="s">
        <v>14</v>
      </c>
      <c r="F243" s="39" t="n">
        <v>1</v>
      </c>
      <c r="G243" s="47" t="n">
        <v>1400</v>
      </c>
      <c r="H243" s="44"/>
      <c r="L243" s="24"/>
      <c r="M243" s="45"/>
      <c r="N243" s="4"/>
      <c r="O243" s="28" t="s">
        <v>70</v>
      </c>
      <c r="P243" s="41" t="s">
        <v>14</v>
      </c>
      <c r="Q243" s="39" t="n">
        <v>1</v>
      </c>
      <c r="R243" s="47" t="n">
        <v>1400</v>
      </c>
      <c r="S243" s="44"/>
      <c r="W243" s="24"/>
      <c r="X243" s="45"/>
      <c r="Y243" s="4"/>
      <c r="Z243" s="28" t="s">
        <v>70</v>
      </c>
      <c r="AA243" s="41" t="s">
        <v>14</v>
      </c>
      <c r="AB243" s="39" t="n">
        <v>1</v>
      </c>
      <c r="AC243" s="47" t="n">
        <v>1400</v>
      </c>
      <c r="AD243" s="44"/>
      <c r="AH243" s="24"/>
      <c r="AJ243" s="44"/>
      <c r="AK243" s="28" t="s">
        <v>70</v>
      </c>
      <c r="AL243" s="41" t="s">
        <v>14</v>
      </c>
      <c r="AM243" s="39" t="n">
        <v>1</v>
      </c>
      <c r="AN243" s="47" t="n">
        <v>1400</v>
      </c>
      <c r="AO243" s="44"/>
      <c r="AS243" s="24"/>
      <c r="AT243" s="45"/>
      <c r="AU243" s="4"/>
      <c r="AV243" s="28" t="s">
        <v>70</v>
      </c>
      <c r="AW243" s="41" t="s">
        <v>14</v>
      </c>
      <c r="AX243" s="39" t="n">
        <v>1</v>
      </c>
      <c r="AY243" s="47" t="n">
        <v>1400</v>
      </c>
      <c r="AZ243" s="44"/>
      <c r="BD243" s="24"/>
      <c r="BE243" s="45"/>
      <c r="BF243" s="4"/>
      <c r="BG243" s="28" t="s">
        <v>70</v>
      </c>
      <c r="BH243" s="41" t="s">
        <v>14</v>
      </c>
      <c r="BI243" s="39" t="n">
        <v>1</v>
      </c>
      <c r="BJ243" s="47" t="n">
        <v>1400</v>
      </c>
      <c r="BK243" s="44"/>
      <c r="BO243" s="24"/>
      <c r="BP243" s="45"/>
      <c r="BQ243" s="4"/>
      <c r="BR243" s="28" t="s">
        <v>70</v>
      </c>
      <c r="BS243" s="41" t="s">
        <v>14</v>
      </c>
      <c r="BT243" s="39" t="n">
        <v>1</v>
      </c>
      <c r="BU243" s="47" t="n">
        <v>1400</v>
      </c>
      <c r="BV243" s="44"/>
      <c r="BZ243" s="24"/>
      <c r="CA243" s="45"/>
      <c r="CB243" s="4"/>
      <c r="CC243" s="28" t="s">
        <v>70</v>
      </c>
      <c r="CD243" s="41" t="s">
        <v>14</v>
      </c>
      <c r="CE243" s="39" t="n">
        <v>1</v>
      </c>
      <c r="CF243" s="47" t="n">
        <v>1400</v>
      </c>
      <c r="CG243" s="44"/>
      <c r="CK243" s="24"/>
      <c r="CL243" s="45"/>
      <c r="CM243" s="4"/>
      <c r="CN243" s="28" t="s">
        <v>70</v>
      </c>
      <c r="CO243" s="41" t="s">
        <v>14</v>
      </c>
      <c r="CP243" s="39" t="n">
        <v>1</v>
      </c>
      <c r="CQ243" s="47" t="n">
        <v>1400</v>
      </c>
      <c r="CR243" s="44"/>
      <c r="CV243" s="17" t="s">
        <v>65</v>
      </c>
      <c r="CW243" s="18" t="n">
        <f aca="false">IF(CL205=0%,0%,CM213/SUM(CM206:CM213))</f>
        <v>0</v>
      </c>
      <c r="CX243" s="17" t="str">
        <f aca="false">CO212</f>
        <v>secchio</v>
      </c>
      <c r="CY243" s="19" t="n">
        <f aca="false">CP212</f>
        <v>0</v>
      </c>
      <c r="CZ243" s="17" t="str">
        <f aca="false">CQ210</f>
        <v>tubi</v>
      </c>
      <c r="DA243" s="19" t="n">
        <f aca="false">CR210</f>
        <v>0</v>
      </c>
      <c r="DB243" s="19"/>
      <c r="DC243" s="19"/>
      <c r="DD243" s="35" t="s">
        <v>56</v>
      </c>
      <c r="DE243" s="35" t="n">
        <f aca="false">CR148</f>
        <v>0</v>
      </c>
      <c r="DF243" s="37" t="n">
        <f aca="false">SUM(CW237:CW243)</f>
        <v>1</v>
      </c>
    </row>
    <row r="244" customFormat="false" ht="15" hidden="false" customHeight="false" outlineLevel="0" collapsed="false">
      <c r="A244" s="24"/>
      <c r="B244" s="42"/>
      <c r="C244" s="43"/>
      <c r="D244" s="28" t="s">
        <v>71</v>
      </c>
      <c r="E244" s="41" t="s">
        <v>60</v>
      </c>
      <c r="F244" s="39" t="n">
        <v>1</v>
      </c>
      <c r="G244" s="47" t="n">
        <v>550</v>
      </c>
      <c r="H244" s="44"/>
      <c r="L244" s="24"/>
      <c r="M244" s="42"/>
      <c r="N244" s="43"/>
      <c r="O244" s="28" t="s">
        <v>71</v>
      </c>
      <c r="P244" s="41" t="s">
        <v>60</v>
      </c>
      <c r="Q244" s="39" t="n">
        <v>1</v>
      </c>
      <c r="R244" s="47" t="n">
        <v>550</v>
      </c>
      <c r="S244" s="44"/>
      <c r="W244" s="24"/>
      <c r="X244" s="42"/>
      <c r="Y244" s="43"/>
      <c r="Z244" s="28" t="s">
        <v>71</v>
      </c>
      <c r="AA244" s="41" t="s">
        <v>60</v>
      </c>
      <c r="AB244" s="39" t="n">
        <v>1</v>
      </c>
      <c r="AC244" s="47" t="n">
        <v>550</v>
      </c>
      <c r="AD244" s="44"/>
      <c r="AH244" s="24"/>
      <c r="AJ244" s="44"/>
      <c r="AK244" s="28" t="s">
        <v>71</v>
      </c>
      <c r="AL244" s="41" t="s">
        <v>60</v>
      </c>
      <c r="AM244" s="39" t="n">
        <v>1</v>
      </c>
      <c r="AN244" s="47" t="n">
        <v>550</v>
      </c>
      <c r="AO244" s="44"/>
      <c r="AS244" s="24"/>
      <c r="AT244" s="42"/>
      <c r="AU244" s="43"/>
      <c r="AV244" s="28" t="s">
        <v>71</v>
      </c>
      <c r="AW244" s="41" t="s">
        <v>60</v>
      </c>
      <c r="AX244" s="39" t="n">
        <v>1</v>
      </c>
      <c r="AY244" s="47" t="n">
        <v>550</v>
      </c>
      <c r="AZ244" s="44"/>
      <c r="BD244" s="24"/>
      <c r="BE244" s="42"/>
      <c r="BF244" s="43"/>
      <c r="BG244" s="28" t="s">
        <v>71</v>
      </c>
      <c r="BH244" s="41" t="s">
        <v>60</v>
      </c>
      <c r="BI244" s="39" t="n">
        <v>1</v>
      </c>
      <c r="BJ244" s="47" t="n">
        <v>550</v>
      </c>
      <c r="BK244" s="44"/>
      <c r="BO244" s="24"/>
      <c r="BP244" s="42"/>
      <c r="BQ244" s="43"/>
      <c r="BR244" s="28" t="s">
        <v>71</v>
      </c>
      <c r="BS244" s="41" t="s">
        <v>60</v>
      </c>
      <c r="BT244" s="39" t="n">
        <v>1</v>
      </c>
      <c r="BU244" s="47" t="n">
        <v>550</v>
      </c>
      <c r="BV244" s="44"/>
      <c r="BZ244" s="24"/>
      <c r="CA244" s="42"/>
      <c r="CB244" s="43"/>
      <c r="CC244" s="28" t="s">
        <v>71</v>
      </c>
      <c r="CD244" s="41" t="s">
        <v>60</v>
      </c>
      <c r="CE244" s="39" t="n">
        <v>1</v>
      </c>
      <c r="CF244" s="47" t="n">
        <v>550</v>
      </c>
      <c r="CG244" s="44"/>
      <c r="CK244" s="24"/>
      <c r="CL244" s="42"/>
      <c r="CM244" s="43"/>
      <c r="CN244" s="28" t="s">
        <v>71</v>
      </c>
      <c r="CO244" s="41" t="s">
        <v>60</v>
      </c>
      <c r="CP244" s="39" t="n">
        <v>1</v>
      </c>
      <c r="CQ244" s="47" t="n">
        <v>550</v>
      </c>
      <c r="CR244" s="44"/>
      <c r="CV244" s="10" t="str">
        <f aca="false">A220</f>
        <v>SITO O26</v>
      </c>
      <c r="CW244" s="10"/>
      <c r="CX244" s="10"/>
      <c r="CY244" s="10"/>
      <c r="CZ244" s="10"/>
      <c r="DA244" s="10"/>
      <c r="DB244" s="10"/>
      <c r="DC244" s="10"/>
      <c r="DD244" s="10"/>
      <c r="DE244" s="10"/>
    </row>
    <row r="245" customFormat="false" ht="14.4" hidden="false" customHeight="false" outlineLevel="0" collapsed="false">
      <c r="A245" s="24"/>
      <c r="B245" s="42"/>
      <c r="C245" s="43"/>
      <c r="D245" s="28" t="s">
        <v>72</v>
      </c>
      <c r="E245" s="41" t="s">
        <v>62</v>
      </c>
      <c r="F245" s="39" t="n">
        <v>1</v>
      </c>
      <c r="H245" s="44" t="n">
        <v>20</v>
      </c>
      <c r="L245" s="24"/>
      <c r="M245" s="42"/>
      <c r="N245" s="43"/>
      <c r="O245" s="28" t="s">
        <v>72</v>
      </c>
      <c r="P245" s="41" t="s">
        <v>62</v>
      </c>
      <c r="Q245" s="39" t="n">
        <v>1</v>
      </c>
      <c r="S245" s="44" t="n">
        <v>20</v>
      </c>
      <c r="W245" s="24"/>
      <c r="X245" s="42"/>
      <c r="Y245" s="43"/>
      <c r="Z245" s="28" t="s">
        <v>72</v>
      </c>
      <c r="AA245" s="41" t="s">
        <v>62</v>
      </c>
      <c r="AB245" s="39" t="n">
        <v>1</v>
      </c>
      <c r="AD245" s="44" t="n">
        <v>20</v>
      </c>
      <c r="AH245" s="24"/>
      <c r="AI245" s="51" t="n">
        <v>0.6</v>
      </c>
      <c r="AJ245" s="4" t="n">
        <v>3</v>
      </c>
      <c r="AK245" s="28" t="s">
        <v>72</v>
      </c>
      <c r="AL245" s="41" t="s">
        <v>62</v>
      </c>
      <c r="AM245" s="39" t="n">
        <v>1</v>
      </c>
      <c r="AO245" s="44" t="n">
        <v>20</v>
      </c>
      <c r="AS245" s="24"/>
      <c r="AT245" s="42"/>
      <c r="AU245" s="43"/>
      <c r="AV245" s="28" t="s">
        <v>72</v>
      </c>
      <c r="AW245" s="41" t="s">
        <v>62</v>
      </c>
      <c r="AX245" s="39" t="n">
        <v>1</v>
      </c>
      <c r="AZ245" s="44" t="n">
        <v>20</v>
      </c>
      <c r="BD245" s="24"/>
      <c r="BE245" s="42"/>
      <c r="BF245" s="43"/>
      <c r="BG245" s="28" t="s">
        <v>72</v>
      </c>
      <c r="BH245" s="41" t="s">
        <v>62</v>
      </c>
      <c r="BI245" s="39" t="n">
        <v>1</v>
      </c>
      <c r="BK245" s="44" t="n">
        <v>20</v>
      </c>
      <c r="BO245" s="24"/>
      <c r="BP245" s="42"/>
      <c r="BQ245" s="43"/>
      <c r="BR245" s="28" t="s">
        <v>72</v>
      </c>
      <c r="BS245" s="41" t="s">
        <v>62</v>
      </c>
      <c r="BT245" s="39" t="n">
        <v>1</v>
      </c>
      <c r="BV245" s="44" t="n">
        <v>20</v>
      </c>
      <c r="BZ245" s="24"/>
      <c r="CA245" s="42"/>
      <c r="CB245" s="43"/>
      <c r="CC245" s="28" t="s">
        <v>72</v>
      </c>
      <c r="CD245" s="41" t="s">
        <v>62</v>
      </c>
      <c r="CE245" s="39" t="n">
        <v>1</v>
      </c>
      <c r="CG245" s="44" t="n">
        <v>20</v>
      </c>
      <c r="CK245" s="24"/>
      <c r="CL245" s="42"/>
      <c r="CM245" s="43"/>
      <c r="CN245" s="28" t="s">
        <v>72</v>
      </c>
      <c r="CO245" s="41" t="s">
        <v>62</v>
      </c>
      <c r="CP245" s="39" t="n">
        <v>1</v>
      </c>
      <c r="CR245" s="44" t="n">
        <v>20</v>
      </c>
      <c r="CV245" s="11" t="s">
        <v>31</v>
      </c>
      <c r="CW245" s="11"/>
      <c r="CX245" s="11" t="s">
        <v>32</v>
      </c>
      <c r="CY245" s="11"/>
      <c r="CZ245" s="11"/>
      <c r="DA245" s="11"/>
      <c r="DB245" s="11"/>
      <c r="DC245" s="11"/>
      <c r="DD245" s="11" t="s">
        <v>33</v>
      </c>
      <c r="DE245" s="11"/>
    </row>
    <row r="246" customFormat="false" ht="14.4" hidden="false" customHeight="false" outlineLevel="0" collapsed="false">
      <c r="A246" s="24"/>
      <c r="B246" s="42"/>
      <c r="C246" s="43"/>
      <c r="D246" s="28" t="s">
        <v>73</v>
      </c>
      <c r="E246" s="41" t="s">
        <v>22</v>
      </c>
      <c r="F246" s="39" t="n">
        <v>1</v>
      </c>
      <c r="H246" s="44"/>
      <c r="L246" s="24"/>
      <c r="M246" s="42"/>
      <c r="N246" s="43"/>
      <c r="O246" s="28" t="s">
        <v>73</v>
      </c>
      <c r="P246" s="41" t="s">
        <v>22</v>
      </c>
      <c r="Q246" s="39" t="n">
        <v>1</v>
      </c>
      <c r="S246" s="44"/>
      <c r="W246" s="24"/>
      <c r="X246" s="42"/>
      <c r="Y246" s="43"/>
      <c r="Z246" s="28" t="s">
        <v>73</v>
      </c>
      <c r="AA246" s="41" t="s">
        <v>22</v>
      </c>
      <c r="AB246" s="39" t="n">
        <v>1</v>
      </c>
      <c r="AD246" s="44"/>
      <c r="AH246" s="24"/>
      <c r="AI246" s="42"/>
      <c r="AJ246" s="43"/>
      <c r="AK246" s="28" t="s">
        <v>73</v>
      </c>
      <c r="AL246" s="41" t="s">
        <v>22</v>
      </c>
      <c r="AM246" s="39" t="n">
        <v>1</v>
      </c>
      <c r="AO246" s="44"/>
      <c r="AS246" s="24"/>
      <c r="AT246" s="42"/>
      <c r="AU246" s="43"/>
      <c r="AV246" s="28" t="s">
        <v>73</v>
      </c>
      <c r="AW246" s="41" t="s">
        <v>22</v>
      </c>
      <c r="AX246" s="39" t="n">
        <v>1</v>
      </c>
      <c r="AZ246" s="44"/>
      <c r="BD246" s="24"/>
      <c r="BE246" s="42"/>
      <c r="BF246" s="43"/>
      <c r="BG246" s="28" t="s">
        <v>73</v>
      </c>
      <c r="BH246" s="41" t="s">
        <v>22</v>
      </c>
      <c r="BI246" s="39" t="n">
        <v>1</v>
      </c>
      <c r="BK246" s="44"/>
      <c r="BO246" s="24"/>
      <c r="BP246" s="42"/>
      <c r="BQ246" s="43"/>
      <c r="BR246" s="28" t="s">
        <v>73</v>
      </c>
      <c r="BS246" s="41" t="s">
        <v>22</v>
      </c>
      <c r="BT246" s="39" t="n">
        <v>1</v>
      </c>
      <c r="BV246" s="44"/>
      <c r="BZ246" s="24"/>
      <c r="CA246" s="42"/>
      <c r="CB246" s="43"/>
      <c r="CC246" s="28" t="s">
        <v>73</v>
      </c>
      <c r="CD246" s="41" t="s">
        <v>22</v>
      </c>
      <c r="CE246" s="39" t="n">
        <v>1</v>
      </c>
      <c r="CG246" s="44"/>
      <c r="CK246" s="24"/>
      <c r="CL246" s="42"/>
      <c r="CM246" s="43"/>
      <c r="CN246" s="28" t="s">
        <v>73</v>
      </c>
      <c r="CO246" s="41" t="s">
        <v>22</v>
      </c>
      <c r="CP246" s="39" t="n">
        <v>1</v>
      </c>
      <c r="CR246" s="44"/>
      <c r="CV246" s="12" t="s">
        <v>14</v>
      </c>
      <c r="CW246" s="13" t="n">
        <f aca="false">IF(B278=0%,0%,C279/SUM(C279:C286))</f>
        <v>0.677426850821496</v>
      </c>
      <c r="CX246" s="12" t="str">
        <f aca="false">E279</f>
        <v>lavatrice</v>
      </c>
      <c r="CY246" s="14" t="n">
        <f aca="false">F279</f>
        <v>0</v>
      </c>
      <c r="CZ246" s="12" t="str">
        <f aca="false">E286</f>
        <v>sedie</v>
      </c>
      <c r="DA246" s="14" t="n">
        <f aca="false">F286</f>
        <v>0</v>
      </c>
      <c r="DB246" s="12" t="str">
        <f aca="false">G284</f>
        <v>guaina</v>
      </c>
      <c r="DC246" s="14" t="n">
        <f aca="false">H284</f>
        <v>0</v>
      </c>
      <c r="DD246" s="14" t="s">
        <v>41</v>
      </c>
      <c r="DE246" s="38" t="n">
        <f aca="false">C222</f>
        <v>0</v>
      </c>
    </row>
    <row r="247" customFormat="false" ht="14.4" hidden="false" customHeight="false" outlineLevel="0" collapsed="false">
      <c r="A247" s="24"/>
      <c r="B247" s="66"/>
      <c r="C247" s="67"/>
      <c r="D247" s="27" t="s">
        <v>74</v>
      </c>
      <c r="E247" s="41" t="s">
        <v>62</v>
      </c>
      <c r="F247" s="39" t="n">
        <v>0.8</v>
      </c>
      <c r="H247" s="32" t="n">
        <v>50</v>
      </c>
      <c r="L247" s="24"/>
      <c r="M247" s="66"/>
      <c r="N247" s="67"/>
      <c r="O247" s="27" t="s">
        <v>74</v>
      </c>
      <c r="P247" s="41" t="s">
        <v>62</v>
      </c>
      <c r="Q247" s="39" t="n">
        <v>0.8</v>
      </c>
      <c r="S247" s="32" t="n">
        <v>50</v>
      </c>
      <c r="W247" s="24"/>
      <c r="X247" s="66"/>
      <c r="Y247" s="67"/>
      <c r="Z247" s="27" t="s">
        <v>74</v>
      </c>
      <c r="AA247" s="41" t="s">
        <v>62</v>
      </c>
      <c r="AB247" s="39" t="n">
        <v>0.8</v>
      </c>
      <c r="AD247" s="32" t="n">
        <v>50</v>
      </c>
      <c r="AH247" s="24"/>
      <c r="AI247" s="66"/>
      <c r="AJ247" s="67"/>
      <c r="AK247" s="27" t="s">
        <v>74</v>
      </c>
      <c r="AL247" s="41" t="s">
        <v>62</v>
      </c>
      <c r="AM247" s="39" t="n">
        <v>0.8</v>
      </c>
      <c r="AO247" s="32" t="n">
        <v>50</v>
      </c>
      <c r="AS247" s="24"/>
      <c r="AT247" s="66"/>
      <c r="AU247" s="67"/>
      <c r="AV247" s="27" t="s">
        <v>74</v>
      </c>
      <c r="AW247" s="41" t="s">
        <v>62</v>
      </c>
      <c r="AX247" s="39" t="n">
        <v>0.8</v>
      </c>
      <c r="AZ247" s="32" t="n">
        <v>50</v>
      </c>
      <c r="BD247" s="24"/>
      <c r="BE247" s="66"/>
      <c r="BF247" s="67"/>
      <c r="BG247" s="27" t="s">
        <v>74</v>
      </c>
      <c r="BH247" s="41" t="s">
        <v>62</v>
      </c>
      <c r="BI247" s="39" t="n">
        <v>0.8</v>
      </c>
      <c r="BK247" s="32" t="n">
        <v>50</v>
      </c>
      <c r="BO247" s="24"/>
      <c r="BP247" s="66"/>
      <c r="BQ247" s="67"/>
      <c r="BR247" s="27" t="s">
        <v>74</v>
      </c>
      <c r="BS247" s="41" t="s">
        <v>62</v>
      </c>
      <c r="BT247" s="39" t="n">
        <v>0.8</v>
      </c>
      <c r="BV247" s="32" t="n">
        <v>50</v>
      </c>
      <c r="BZ247" s="24"/>
      <c r="CA247" s="66"/>
      <c r="CB247" s="67"/>
      <c r="CC247" s="27" t="s">
        <v>74</v>
      </c>
      <c r="CD247" s="41" t="s">
        <v>62</v>
      </c>
      <c r="CE247" s="39" t="n">
        <v>0.8</v>
      </c>
      <c r="CG247" s="32" t="n">
        <v>50</v>
      </c>
      <c r="CK247" s="24"/>
      <c r="CL247" s="66"/>
      <c r="CM247" s="67"/>
      <c r="CN247" s="27" t="s">
        <v>74</v>
      </c>
      <c r="CO247" s="41" t="s">
        <v>62</v>
      </c>
      <c r="CP247" s="39" t="n">
        <v>0.8</v>
      </c>
      <c r="CR247" s="32" t="n">
        <v>50</v>
      </c>
      <c r="CV247" s="17" t="s">
        <v>49</v>
      </c>
      <c r="CW247" s="18" t="n">
        <f aca="false">IF(B278=0%,0%,C280/SUM(C279:C286))</f>
        <v>0.0848687569548995</v>
      </c>
      <c r="CX247" s="17" t="str">
        <f aca="false">E280</f>
        <v>frigorifero</v>
      </c>
      <c r="CY247" s="19" t="n">
        <f aca="false">F280</f>
        <v>0</v>
      </c>
      <c r="CZ247" s="17" t="str">
        <f aca="false">E287</f>
        <v>materasso</v>
      </c>
      <c r="DA247" s="19" t="n">
        <f aca="false">F287</f>
        <v>0</v>
      </c>
      <c r="DB247" s="17" t="str">
        <f aca="false">G285</f>
        <v>lamiere</v>
      </c>
      <c r="DC247" s="19" t="n">
        <f aca="false">H285</f>
        <v>0</v>
      </c>
      <c r="DD247" s="19" t="str">
        <f aca="false">D221</f>
        <v>altezza cumulo</v>
      </c>
      <c r="DE247" s="19" t="n">
        <f aca="false">E221</f>
        <v>15</v>
      </c>
    </row>
    <row r="248" customFormat="false" ht="14.4" hidden="false" customHeight="false" outlineLevel="0" collapsed="false">
      <c r="A248" s="24"/>
      <c r="B248" s="66"/>
      <c r="C248" s="67"/>
      <c r="D248" s="27"/>
      <c r="E248" s="41" t="s">
        <v>60</v>
      </c>
      <c r="F248" s="39" t="n">
        <v>0.2</v>
      </c>
      <c r="H248" s="32"/>
      <c r="L248" s="24"/>
      <c r="M248" s="66"/>
      <c r="N248" s="67"/>
      <c r="O248" s="27"/>
      <c r="P248" s="41" t="s">
        <v>60</v>
      </c>
      <c r="Q248" s="39" t="n">
        <v>0.2</v>
      </c>
      <c r="S248" s="32"/>
      <c r="W248" s="24"/>
      <c r="X248" s="66"/>
      <c r="Y248" s="67"/>
      <c r="Z248" s="27"/>
      <c r="AA248" s="41" t="s">
        <v>60</v>
      </c>
      <c r="AB248" s="39" t="n">
        <v>0.2</v>
      </c>
      <c r="AD248" s="32"/>
      <c r="AH248" s="24"/>
      <c r="AI248" s="66"/>
      <c r="AJ248" s="67"/>
      <c r="AK248" s="27"/>
      <c r="AL248" s="41" t="s">
        <v>60</v>
      </c>
      <c r="AM248" s="39" t="n">
        <v>0.2</v>
      </c>
      <c r="AO248" s="32"/>
      <c r="AS248" s="24"/>
      <c r="AT248" s="66"/>
      <c r="AU248" s="67"/>
      <c r="AV248" s="27"/>
      <c r="AW248" s="41" t="s">
        <v>60</v>
      </c>
      <c r="AX248" s="39" t="n">
        <v>0.2</v>
      </c>
      <c r="AZ248" s="32"/>
      <c r="BD248" s="24"/>
      <c r="BE248" s="66"/>
      <c r="BF248" s="67"/>
      <c r="BG248" s="27"/>
      <c r="BH248" s="41" t="s">
        <v>60</v>
      </c>
      <c r="BI248" s="39" t="n">
        <v>0.2</v>
      </c>
      <c r="BK248" s="32"/>
      <c r="BO248" s="24"/>
      <c r="BP248" s="66"/>
      <c r="BQ248" s="67"/>
      <c r="BR248" s="27"/>
      <c r="BS248" s="41" t="s">
        <v>60</v>
      </c>
      <c r="BT248" s="39" t="n">
        <v>0.2</v>
      </c>
      <c r="BV248" s="32"/>
      <c r="BZ248" s="24"/>
      <c r="CA248" s="66"/>
      <c r="CB248" s="67"/>
      <c r="CC248" s="27"/>
      <c r="CD248" s="41" t="s">
        <v>60</v>
      </c>
      <c r="CE248" s="39" t="n">
        <v>0.2</v>
      </c>
      <c r="CG248" s="32"/>
      <c r="CK248" s="24"/>
      <c r="CL248" s="66"/>
      <c r="CM248" s="67"/>
      <c r="CN248" s="27"/>
      <c r="CO248" s="41" t="s">
        <v>60</v>
      </c>
      <c r="CP248" s="39" t="n">
        <v>0.2</v>
      </c>
      <c r="CR248" s="32"/>
      <c r="CV248" s="17" t="s">
        <v>57</v>
      </c>
      <c r="CW248" s="18" t="n">
        <f aca="false">IF(B278=0%,0%,(C281+C282)/SUM(C279:C286))</f>
        <v>0.0359396478366171</v>
      </c>
      <c r="CX248" s="17" t="str">
        <f aca="false">E281</f>
        <v>forno</v>
      </c>
      <c r="CY248" s="19" t="n">
        <f aca="false">F281</f>
        <v>0</v>
      </c>
      <c r="CZ248" s="17" t="str">
        <f aca="false">G279</f>
        <v>brandina</v>
      </c>
      <c r="DA248" s="19" t="n">
        <f aca="false">H279</f>
        <v>0</v>
      </c>
      <c r="DB248" s="17" t="str">
        <f aca="false">G286</f>
        <v>buste</v>
      </c>
      <c r="DC248" s="19" t="n">
        <f aca="false">H286</f>
        <v>0</v>
      </c>
      <c r="DD248" s="19" t="str">
        <f aca="false">D222</f>
        <v>combustione</v>
      </c>
      <c r="DE248" s="19" t="str">
        <f aca="false">E222</f>
        <v>no</v>
      </c>
    </row>
    <row r="249" customFormat="false" ht="14.4" hidden="false" customHeight="false" outlineLevel="0" collapsed="false">
      <c r="A249" s="21" t="s">
        <v>75</v>
      </c>
      <c r="B249" s="51"/>
      <c r="C249" s="4"/>
      <c r="D249" s="41" t="s">
        <v>76</v>
      </c>
      <c r="E249" s="20" t="s">
        <v>61</v>
      </c>
      <c r="F249" s="39" t="n">
        <v>1</v>
      </c>
      <c r="G249" s="47" t="n">
        <v>1000</v>
      </c>
      <c r="H249" s="44"/>
      <c r="L249" s="21" t="s">
        <v>75</v>
      </c>
      <c r="M249" s="51"/>
      <c r="N249" s="4"/>
      <c r="O249" s="41" t="s">
        <v>76</v>
      </c>
      <c r="P249" s="20" t="s">
        <v>61</v>
      </c>
      <c r="Q249" s="39" t="n">
        <v>1</v>
      </c>
      <c r="R249" s="47" t="n">
        <v>1000</v>
      </c>
      <c r="S249" s="44"/>
      <c r="W249" s="21" t="s">
        <v>75</v>
      </c>
      <c r="X249" s="51" t="n">
        <v>0.95</v>
      </c>
      <c r="Y249" s="4"/>
      <c r="Z249" s="41" t="s">
        <v>76</v>
      </c>
      <c r="AA249" s="20" t="s">
        <v>61</v>
      </c>
      <c r="AB249" s="39" t="n">
        <v>1</v>
      </c>
      <c r="AC249" s="47" t="n">
        <v>1000</v>
      </c>
      <c r="AD249" s="44"/>
      <c r="AH249" s="21" t="s">
        <v>75</v>
      </c>
      <c r="AI249" s="51"/>
      <c r="AJ249" s="4"/>
      <c r="AK249" s="41" t="s">
        <v>76</v>
      </c>
      <c r="AL249" s="20" t="s">
        <v>61</v>
      </c>
      <c r="AM249" s="39" t="n">
        <v>1</v>
      </c>
      <c r="AN249" s="47" t="n">
        <v>1000</v>
      </c>
      <c r="AO249" s="44"/>
      <c r="AS249" s="21" t="s">
        <v>75</v>
      </c>
      <c r="AT249" s="51"/>
      <c r="AU249" s="4"/>
      <c r="AV249" s="41" t="s">
        <v>76</v>
      </c>
      <c r="AW249" s="20" t="s">
        <v>61</v>
      </c>
      <c r="AX249" s="39" t="n">
        <v>1</v>
      </c>
      <c r="AY249" s="47" t="n">
        <v>1000</v>
      </c>
      <c r="AZ249" s="44"/>
      <c r="BD249" s="21" t="s">
        <v>75</v>
      </c>
      <c r="BE249" s="51"/>
      <c r="BF249" s="4"/>
      <c r="BG249" s="41" t="s">
        <v>76</v>
      </c>
      <c r="BH249" s="20" t="s">
        <v>61</v>
      </c>
      <c r="BI249" s="39" t="n">
        <v>1</v>
      </c>
      <c r="BJ249" s="47" t="n">
        <v>1000</v>
      </c>
      <c r="BK249" s="44"/>
      <c r="BO249" s="21" t="s">
        <v>75</v>
      </c>
      <c r="BP249" s="51"/>
      <c r="BQ249" s="4"/>
      <c r="BR249" s="41" t="s">
        <v>76</v>
      </c>
      <c r="BS249" s="20" t="s">
        <v>61</v>
      </c>
      <c r="BT249" s="39" t="n">
        <v>1</v>
      </c>
      <c r="BU249" s="47" t="n">
        <v>1000</v>
      </c>
      <c r="BV249" s="44"/>
      <c r="BZ249" s="21" t="s">
        <v>75</v>
      </c>
      <c r="CA249" s="51"/>
      <c r="CB249" s="4"/>
      <c r="CC249" s="41" t="s">
        <v>76</v>
      </c>
      <c r="CD249" s="20" t="s">
        <v>61</v>
      </c>
      <c r="CE249" s="39" t="n">
        <v>1</v>
      </c>
      <c r="CF249" s="47" t="n">
        <v>1000</v>
      </c>
      <c r="CG249" s="44"/>
      <c r="CK249" s="21" t="s">
        <v>75</v>
      </c>
      <c r="CL249" s="51" t="n">
        <v>1</v>
      </c>
      <c r="CM249" s="4"/>
      <c r="CN249" s="41" t="s">
        <v>76</v>
      </c>
      <c r="CO249" s="20" t="s">
        <v>61</v>
      </c>
      <c r="CP249" s="39" t="n">
        <v>1</v>
      </c>
      <c r="CQ249" s="47" t="n">
        <v>1000</v>
      </c>
      <c r="CR249" s="44"/>
      <c r="CV249" s="17" t="s">
        <v>60</v>
      </c>
      <c r="CW249" s="37" t="n">
        <f aca="false">IF(B278=0%,0%,C283/SUM(C279:C286))</f>
        <v>0.00610754729331675</v>
      </c>
      <c r="CX249" s="17" t="str">
        <f aca="false">E282</f>
        <v>televisore</v>
      </c>
      <c r="CY249" s="19" t="n">
        <f aca="false">F282</f>
        <v>0</v>
      </c>
      <c r="CZ249" s="17" t="str">
        <f aca="false">G280</f>
        <v>Scatoloni</v>
      </c>
      <c r="DA249" s="19" t="n">
        <f aca="false">H280</f>
        <v>0</v>
      </c>
      <c r="DB249" s="19"/>
      <c r="DC249" s="19"/>
      <c r="DD249" s="19" t="str">
        <f aca="false">D223</f>
        <v>bonifica</v>
      </c>
      <c r="DE249" s="19" t="str">
        <f aca="false">E223</f>
        <v>si</v>
      </c>
    </row>
    <row r="250" customFormat="false" ht="14.4" hidden="false" customHeight="true" outlineLevel="0" collapsed="false">
      <c r="A250" s="24" t="s">
        <v>77</v>
      </c>
      <c r="B250" s="51" t="n">
        <v>0.65</v>
      </c>
      <c r="C250" s="4"/>
      <c r="D250" s="41" t="s">
        <v>14</v>
      </c>
      <c r="E250" s="28"/>
      <c r="F250" s="39" t="n">
        <v>1</v>
      </c>
      <c r="G250" s="47" t="n">
        <v>900</v>
      </c>
      <c r="H250" s="44"/>
      <c r="L250" s="24" t="s">
        <v>77</v>
      </c>
      <c r="M250" s="51" t="n">
        <v>0.8</v>
      </c>
      <c r="N250" s="4"/>
      <c r="O250" s="41" t="s">
        <v>14</v>
      </c>
      <c r="P250" s="28"/>
      <c r="Q250" s="39" t="n">
        <v>1</v>
      </c>
      <c r="R250" s="47" t="n">
        <v>900</v>
      </c>
      <c r="S250" s="44"/>
      <c r="W250" s="24" t="s">
        <v>77</v>
      </c>
      <c r="X250" s="51" t="n">
        <v>0.05</v>
      </c>
      <c r="Y250" s="4"/>
      <c r="Z250" s="41" t="s">
        <v>14</v>
      </c>
      <c r="AA250" s="28"/>
      <c r="AB250" s="39" t="n">
        <v>1</v>
      </c>
      <c r="AC250" s="47" t="n">
        <v>900</v>
      </c>
      <c r="AD250" s="44"/>
      <c r="AH250" s="24" t="s">
        <v>77</v>
      </c>
      <c r="AI250" s="45"/>
      <c r="AJ250" s="4"/>
      <c r="AK250" s="41" t="s">
        <v>14</v>
      </c>
      <c r="AL250" s="28"/>
      <c r="AM250" s="39" t="n">
        <v>1</v>
      </c>
      <c r="AN250" s="47" t="n">
        <v>900</v>
      </c>
      <c r="AO250" s="44"/>
      <c r="AS250" s="24" t="s">
        <v>77</v>
      </c>
      <c r="AT250" s="45"/>
      <c r="AU250" s="4"/>
      <c r="AV250" s="41" t="s">
        <v>14</v>
      </c>
      <c r="AW250" s="28"/>
      <c r="AX250" s="39" t="n">
        <v>1</v>
      </c>
      <c r="AY250" s="47" t="n">
        <v>900</v>
      </c>
      <c r="AZ250" s="44"/>
      <c r="BD250" s="24" t="s">
        <v>77</v>
      </c>
      <c r="BE250" s="45"/>
      <c r="BF250" s="4"/>
      <c r="BG250" s="41" t="s">
        <v>14</v>
      </c>
      <c r="BH250" s="28"/>
      <c r="BI250" s="39" t="n">
        <v>1</v>
      </c>
      <c r="BJ250" s="47" t="n">
        <v>900</v>
      </c>
      <c r="BK250" s="44"/>
      <c r="BO250" s="24" t="s">
        <v>77</v>
      </c>
      <c r="BP250" s="45"/>
      <c r="BQ250" s="4"/>
      <c r="BR250" s="41" t="s">
        <v>14</v>
      </c>
      <c r="BS250" s="28"/>
      <c r="BT250" s="39" t="n">
        <v>1</v>
      </c>
      <c r="BU250" s="47" t="n">
        <v>900</v>
      </c>
      <c r="BV250" s="44"/>
      <c r="BZ250" s="24" t="s">
        <v>77</v>
      </c>
      <c r="CA250" s="51" t="n">
        <v>0.25</v>
      </c>
      <c r="CB250" s="4"/>
      <c r="CC250" s="41" t="s">
        <v>14</v>
      </c>
      <c r="CD250" s="28"/>
      <c r="CE250" s="39" t="n">
        <v>1</v>
      </c>
      <c r="CF250" s="47" t="n">
        <v>900</v>
      </c>
      <c r="CG250" s="44"/>
      <c r="CK250" s="24" t="s">
        <v>77</v>
      </c>
      <c r="CL250" s="45"/>
      <c r="CM250" s="4"/>
      <c r="CN250" s="41" t="s">
        <v>14</v>
      </c>
      <c r="CO250" s="28"/>
      <c r="CP250" s="39" t="n">
        <v>1</v>
      </c>
      <c r="CQ250" s="47" t="n">
        <v>900</v>
      </c>
      <c r="CR250" s="44"/>
      <c r="CV250" s="17" t="s">
        <v>61</v>
      </c>
      <c r="CW250" s="18" t="n">
        <f aca="false">IF(B278=0%,0%,C284/SUM(C279:C286))</f>
        <v>0.14565719709367</v>
      </c>
      <c r="CX250" s="17" t="str">
        <f aca="false">E283</f>
        <v>scaldabagno</v>
      </c>
      <c r="CY250" s="19" t="n">
        <f aca="false">F283</f>
        <v>0</v>
      </c>
      <c r="CZ250" s="17" t="str">
        <f aca="false">G281</f>
        <v>divano</v>
      </c>
      <c r="DA250" s="19" t="n">
        <f aca="false">H281</f>
        <v>0</v>
      </c>
      <c r="DB250" s="19"/>
      <c r="DC250" s="19"/>
      <c r="DD250" s="19" t="str">
        <f aca="false">F223</f>
        <v>substrato</v>
      </c>
      <c r="DE250" s="19" t="str">
        <f aca="false">G223</f>
        <v>suolo</v>
      </c>
    </row>
    <row r="251" customFormat="false" ht="14.4" hidden="false" customHeight="false" outlineLevel="0" collapsed="false">
      <c r="A251" s="24"/>
      <c r="B251" s="4"/>
      <c r="C251" s="43"/>
      <c r="D251" s="41" t="s">
        <v>49</v>
      </c>
      <c r="E251" s="28"/>
      <c r="F251" s="39" t="n">
        <v>1</v>
      </c>
      <c r="G251" s="47" t="n">
        <v>2600</v>
      </c>
      <c r="H251" s="44"/>
      <c r="L251" s="24"/>
      <c r="M251" s="51" t="n">
        <v>0.05</v>
      </c>
      <c r="N251" s="43"/>
      <c r="O251" s="41" t="s">
        <v>49</v>
      </c>
      <c r="P251" s="28"/>
      <c r="Q251" s="39" t="n">
        <v>1</v>
      </c>
      <c r="R251" s="47" t="n">
        <v>2600</v>
      </c>
      <c r="S251" s="44"/>
      <c r="W251" s="24"/>
      <c r="X251" s="42"/>
      <c r="Y251" s="43"/>
      <c r="Z251" s="41" t="s">
        <v>49</v>
      </c>
      <c r="AA251" s="28"/>
      <c r="AB251" s="39" t="n">
        <v>1</v>
      </c>
      <c r="AC251" s="47" t="n">
        <v>2600</v>
      </c>
      <c r="AD251" s="44"/>
      <c r="AH251" s="24"/>
      <c r="AI251" s="42"/>
      <c r="AJ251" s="43"/>
      <c r="AK251" s="41" t="s">
        <v>49</v>
      </c>
      <c r="AL251" s="28"/>
      <c r="AM251" s="39" t="n">
        <v>1</v>
      </c>
      <c r="AN251" s="47" t="n">
        <v>2600</v>
      </c>
      <c r="AO251" s="44"/>
      <c r="AS251" s="24"/>
      <c r="AT251" s="42"/>
      <c r="AU251" s="43"/>
      <c r="AV251" s="41" t="s">
        <v>49</v>
      </c>
      <c r="AW251" s="28"/>
      <c r="AX251" s="39" t="n">
        <v>1</v>
      </c>
      <c r="AY251" s="47" t="n">
        <v>2600</v>
      </c>
      <c r="AZ251" s="44"/>
      <c r="BD251" s="24"/>
      <c r="BE251" s="42"/>
      <c r="BF251" s="43"/>
      <c r="BG251" s="41" t="s">
        <v>49</v>
      </c>
      <c r="BH251" s="28"/>
      <c r="BI251" s="39" t="n">
        <v>1</v>
      </c>
      <c r="BJ251" s="47" t="n">
        <v>2600</v>
      </c>
      <c r="BK251" s="44"/>
      <c r="BO251" s="24"/>
      <c r="BP251" s="42"/>
      <c r="BQ251" s="43"/>
      <c r="BR251" s="41" t="s">
        <v>49</v>
      </c>
      <c r="BS251" s="28"/>
      <c r="BT251" s="39" t="n">
        <v>1</v>
      </c>
      <c r="BU251" s="47" t="n">
        <v>2600</v>
      </c>
      <c r="BV251" s="44"/>
      <c r="BZ251" s="24"/>
      <c r="CA251" s="4"/>
      <c r="CB251" s="43"/>
      <c r="CC251" s="41" t="s">
        <v>49</v>
      </c>
      <c r="CD251" s="28"/>
      <c r="CE251" s="39" t="n">
        <v>1</v>
      </c>
      <c r="CF251" s="47" t="n">
        <v>2600</v>
      </c>
      <c r="CG251" s="44"/>
      <c r="CK251" s="24"/>
      <c r="CL251" s="42"/>
      <c r="CM251" s="43"/>
      <c r="CN251" s="41" t="s">
        <v>49</v>
      </c>
      <c r="CO251" s="28"/>
      <c r="CP251" s="39" t="n">
        <v>1</v>
      </c>
      <c r="CQ251" s="47" t="n">
        <v>2600</v>
      </c>
      <c r="CR251" s="44"/>
      <c r="CV251" s="17" t="s">
        <v>62</v>
      </c>
      <c r="CW251" s="18" t="n">
        <f aca="false">IF(B278=0%,0%,C285/SUM(C279:C286))</f>
        <v>0</v>
      </c>
      <c r="CX251" s="17" t="str">
        <f aca="false">E284</f>
        <v>mobile</v>
      </c>
      <c r="CY251" s="19" t="n">
        <f aca="false">F284</f>
        <v>0</v>
      </c>
      <c r="CZ251" s="17" t="str">
        <f aca="false">G282</f>
        <v>sanitari</v>
      </c>
      <c r="DA251" s="19" t="n">
        <f aca="false">H282</f>
        <v>0</v>
      </c>
      <c r="DB251" s="19"/>
      <c r="DC251" s="19"/>
      <c r="DD251" s="19" t="s">
        <v>63</v>
      </c>
      <c r="DE251" s="19" t="n">
        <f aca="false">B223</f>
        <v>0</v>
      </c>
    </row>
    <row r="252" customFormat="false" ht="15" hidden="false" customHeight="false" outlineLevel="0" collapsed="false">
      <c r="A252" s="24"/>
      <c r="B252" s="72" t="n">
        <v>0.03</v>
      </c>
      <c r="C252" s="43"/>
      <c r="D252" s="41" t="s">
        <v>13</v>
      </c>
      <c r="E252" s="28"/>
      <c r="F252" s="39" t="n">
        <v>0.2</v>
      </c>
      <c r="G252" s="47" t="n">
        <v>2700</v>
      </c>
      <c r="H252" s="44"/>
      <c r="L252" s="24"/>
      <c r="M252" s="75" t="n">
        <v>0.15</v>
      </c>
      <c r="N252" s="43"/>
      <c r="O252" s="41" t="s">
        <v>13</v>
      </c>
      <c r="P252" s="28"/>
      <c r="Q252" s="39" t="n">
        <v>0.2</v>
      </c>
      <c r="R252" s="47" t="n">
        <v>2700</v>
      </c>
      <c r="S252" s="44"/>
      <c r="W252" s="24"/>
      <c r="X252" s="25"/>
      <c r="Y252" s="43"/>
      <c r="Z252" s="41" t="s">
        <v>13</v>
      </c>
      <c r="AA252" s="28"/>
      <c r="AB252" s="39" t="n">
        <v>0.2</v>
      </c>
      <c r="AC252" s="47" t="n">
        <v>2700</v>
      </c>
      <c r="AD252" s="44"/>
      <c r="AH252" s="24"/>
      <c r="AI252" s="25"/>
      <c r="AJ252" s="43"/>
      <c r="AK252" s="41" t="s">
        <v>13</v>
      </c>
      <c r="AL252" s="28"/>
      <c r="AM252" s="39" t="n">
        <v>0.2</v>
      </c>
      <c r="AN252" s="47" t="n">
        <v>2700</v>
      </c>
      <c r="AO252" s="44"/>
      <c r="AS252" s="24"/>
      <c r="AT252" s="25"/>
      <c r="AU252" s="43"/>
      <c r="AV252" s="41" t="s">
        <v>13</v>
      </c>
      <c r="AW252" s="28"/>
      <c r="AX252" s="39" t="n">
        <v>0.2</v>
      </c>
      <c r="AY252" s="47" t="n">
        <v>2700</v>
      </c>
      <c r="AZ252" s="44"/>
      <c r="BD252" s="24"/>
      <c r="BE252" s="25"/>
      <c r="BF252" s="43"/>
      <c r="BG252" s="41" t="s">
        <v>13</v>
      </c>
      <c r="BH252" s="28"/>
      <c r="BI252" s="39" t="n">
        <v>0.2</v>
      </c>
      <c r="BJ252" s="47" t="n">
        <v>2700</v>
      </c>
      <c r="BK252" s="44"/>
      <c r="BO252" s="24"/>
      <c r="BP252" s="25"/>
      <c r="BQ252" s="43"/>
      <c r="BR252" s="41" t="s">
        <v>13</v>
      </c>
      <c r="BS252" s="28"/>
      <c r="BT252" s="39" t="n">
        <v>0.2</v>
      </c>
      <c r="BU252" s="47" t="n">
        <v>2700</v>
      </c>
      <c r="BV252" s="44"/>
      <c r="BZ252" s="24"/>
      <c r="CA252" s="72" t="n">
        <v>0.1</v>
      </c>
      <c r="CB252" s="43"/>
      <c r="CC252" s="41" t="s">
        <v>13</v>
      </c>
      <c r="CD252" s="28"/>
      <c r="CE252" s="39" t="n">
        <v>0.2</v>
      </c>
      <c r="CF252" s="47" t="n">
        <v>2700</v>
      </c>
      <c r="CG252" s="44"/>
      <c r="CK252" s="24"/>
      <c r="CL252" s="25"/>
      <c r="CM252" s="43"/>
      <c r="CN252" s="41" t="s">
        <v>13</v>
      </c>
      <c r="CO252" s="28"/>
      <c r="CP252" s="39" t="n">
        <v>0.2</v>
      </c>
      <c r="CQ252" s="47" t="n">
        <v>2700</v>
      </c>
      <c r="CR252" s="44"/>
      <c r="CV252" s="33" t="s">
        <v>65</v>
      </c>
      <c r="CW252" s="34" t="n">
        <f aca="false">IF(B278=0%,0%,C286/SUM(C279:C286))</f>
        <v>0.05</v>
      </c>
      <c r="CX252" s="33" t="str">
        <f aca="false">E285</f>
        <v>secchio</v>
      </c>
      <c r="CY252" s="35" t="n">
        <f aca="false">F285</f>
        <v>0</v>
      </c>
      <c r="CZ252" s="33" t="str">
        <f aca="false">G283</f>
        <v>tubi</v>
      </c>
      <c r="DA252" s="35" t="n">
        <f aca="false">H283</f>
        <v>0</v>
      </c>
      <c r="DB252" s="35"/>
      <c r="DC252" s="35"/>
      <c r="DD252" s="35" t="s">
        <v>56</v>
      </c>
      <c r="DE252" s="35" t="n">
        <f aca="false">H221</f>
        <v>0</v>
      </c>
      <c r="DF252" s="37" t="n">
        <f aca="false">SUM(CW246:CW252)</f>
        <v>1</v>
      </c>
    </row>
    <row r="253" customFormat="false" ht="15" hidden="false" customHeight="false" outlineLevel="0" collapsed="false">
      <c r="A253" s="24"/>
      <c r="B253" s="72"/>
      <c r="C253" s="43"/>
      <c r="D253" s="41" t="s">
        <v>12</v>
      </c>
      <c r="E253" s="28"/>
      <c r="F253" s="39" t="n">
        <v>0.8</v>
      </c>
      <c r="G253" s="47" t="n">
        <v>7500</v>
      </c>
      <c r="H253" s="44"/>
      <c r="L253" s="24"/>
      <c r="M253" s="75"/>
      <c r="N253" s="43"/>
      <c r="O253" s="41" t="s">
        <v>12</v>
      </c>
      <c r="P253" s="28"/>
      <c r="Q253" s="39" t="n">
        <v>0.8</v>
      </c>
      <c r="R253" s="47" t="n">
        <v>7500</v>
      </c>
      <c r="S253" s="44"/>
      <c r="W253" s="24"/>
      <c r="X253" s="25"/>
      <c r="Y253" s="43"/>
      <c r="Z253" s="41" t="s">
        <v>12</v>
      </c>
      <c r="AA253" s="28"/>
      <c r="AB253" s="39" t="n">
        <v>0.8</v>
      </c>
      <c r="AC253" s="47" t="n">
        <v>7500</v>
      </c>
      <c r="AD253" s="44"/>
      <c r="AH253" s="24"/>
      <c r="AI253" s="25"/>
      <c r="AJ253" s="43"/>
      <c r="AK253" s="41" t="s">
        <v>12</v>
      </c>
      <c r="AL253" s="28"/>
      <c r="AM253" s="39" t="n">
        <v>0.8</v>
      </c>
      <c r="AN253" s="47" t="n">
        <v>7500</v>
      </c>
      <c r="AO253" s="44"/>
      <c r="AS253" s="24"/>
      <c r="AT253" s="25"/>
      <c r="AU253" s="43"/>
      <c r="AV253" s="41" t="s">
        <v>12</v>
      </c>
      <c r="AW253" s="28"/>
      <c r="AX253" s="39" t="n">
        <v>0.8</v>
      </c>
      <c r="AY253" s="47" t="n">
        <v>7500</v>
      </c>
      <c r="AZ253" s="44"/>
      <c r="BD253" s="24"/>
      <c r="BE253" s="25"/>
      <c r="BF253" s="43"/>
      <c r="BG253" s="41" t="s">
        <v>12</v>
      </c>
      <c r="BH253" s="28"/>
      <c r="BI253" s="39" t="n">
        <v>0.8</v>
      </c>
      <c r="BJ253" s="47" t="n">
        <v>7500</v>
      </c>
      <c r="BK253" s="44"/>
      <c r="BO253" s="24"/>
      <c r="BP253" s="25"/>
      <c r="BQ253" s="43"/>
      <c r="BR253" s="41" t="s">
        <v>12</v>
      </c>
      <c r="BS253" s="28"/>
      <c r="BT253" s="39" t="n">
        <v>0.8</v>
      </c>
      <c r="BU253" s="47" t="n">
        <v>7500</v>
      </c>
      <c r="BV253" s="44"/>
      <c r="BZ253" s="24"/>
      <c r="CA253" s="72"/>
      <c r="CB253" s="43"/>
      <c r="CC253" s="41" t="s">
        <v>12</v>
      </c>
      <c r="CD253" s="28"/>
      <c r="CE253" s="39" t="n">
        <v>0.8</v>
      </c>
      <c r="CF253" s="47" t="n">
        <v>7500</v>
      </c>
      <c r="CG253" s="44"/>
      <c r="CK253" s="24"/>
      <c r="CL253" s="25"/>
      <c r="CM253" s="43"/>
      <c r="CN253" s="41" t="s">
        <v>12</v>
      </c>
      <c r="CO253" s="28"/>
      <c r="CP253" s="39" t="n">
        <v>0.8</v>
      </c>
      <c r="CQ253" s="47" t="n">
        <v>7500</v>
      </c>
      <c r="CR253" s="44"/>
      <c r="CV253" s="10" t="str">
        <f aca="false">L220</f>
        <v>SITO O28</v>
      </c>
      <c r="CW253" s="10"/>
      <c r="CX253" s="10"/>
      <c r="CY253" s="10"/>
      <c r="CZ253" s="10"/>
      <c r="DA253" s="10"/>
      <c r="DB253" s="10"/>
      <c r="DC253" s="10"/>
      <c r="DD253" s="10"/>
      <c r="DE253" s="10"/>
    </row>
    <row r="254" customFormat="false" ht="14.4" hidden="false" customHeight="true" outlineLevel="0" collapsed="false">
      <c r="A254" s="24"/>
      <c r="B254" s="42"/>
      <c r="C254" s="43"/>
      <c r="D254" s="41" t="s">
        <v>61</v>
      </c>
      <c r="E254" s="28"/>
      <c r="F254" s="39" t="n">
        <v>1</v>
      </c>
      <c r="G254" s="47" t="n">
        <v>1000</v>
      </c>
      <c r="H254" s="44"/>
      <c r="L254" s="24"/>
      <c r="M254" s="42"/>
      <c r="N254" s="43"/>
      <c r="O254" s="41" t="s">
        <v>61</v>
      </c>
      <c r="P254" s="28"/>
      <c r="Q254" s="39" t="n">
        <v>1</v>
      </c>
      <c r="R254" s="47" t="n">
        <v>1000</v>
      </c>
      <c r="S254" s="44"/>
      <c r="W254" s="24"/>
      <c r="X254" s="42"/>
      <c r="Y254" s="43"/>
      <c r="Z254" s="41" t="s">
        <v>61</v>
      </c>
      <c r="AA254" s="28"/>
      <c r="AB254" s="39" t="n">
        <v>1</v>
      </c>
      <c r="AC254" s="47" t="n">
        <v>1000</v>
      </c>
      <c r="AD254" s="44"/>
      <c r="AH254" s="24"/>
      <c r="AI254" s="42"/>
      <c r="AJ254" s="43"/>
      <c r="AK254" s="41" t="s">
        <v>61</v>
      </c>
      <c r="AL254" s="28"/>
      <c r="AM254" s="39" t="n">
        <v>1</v>
      </c>
      <c r="AN254" s="47" t="n">
        <v>1000</v>
      </c>
      <c r="AO254" s="44"/>
      <c r="AS254" s="24"/>
      <c r="AT254" s="42"/>
      <c r="AU254" s="43"/>
      <c r="AV254" s="41" t="s">
        <v>61</v>
      </c>
      <c r="AW254" s="28"/>
      <c r="AX254" s="39" t="n">
        <v>1</v>
      </c>
      <c r="AY254" s="47" t="n">
        <v>1000</v>
      </c>
      <c r="AZ254" s="44"/>
      <c r="BD254" s="24"/>
      <c r="BE254" s="42"/>
      <c r="BF254" s="43"/>
      <c r="BG254" s="41" t="s">
        <v>61</v>
      </c>
      <c r="BH254" s="28"/>
      <c r="BI254" s="39" t="n">
        <v>1</v>
      </c>
      <c r="BJ254" s="47" t="n">
        <v>1000</v>
      </c>
      <c r="BK254" s="44"/>
      <c r="BO254" s="24"/>
      <c r="BP254" s="42"/>
      <c r="BQ254" s="43"/>
      <c r="BR254" s="41" t="s">
        <v>61</v>
      </c>
      <c r="BS254" s="28"/>
      <c r="BT254" s="39" t="n">
        <v>1</v>
      </c>
      <c r="BU254" s="47" t="n">
        <v>1000</v>
      </c>
      <c r="BV254" s="44"/>
      <c r="BZ254" s="24"/>
      <c r="CB254" s="43"/>
      <c r="CC254" s="41" t="s">
        <v>61</v>
      </c>
      <c r="CD254" s="28"/>
      <c r="CE254" s="39" t="n">
        <v>1</v>
      </c>
      <c r="CF254" s="47" t="n">
        <v>1000</v>
      </c>
      <c r="CG254" s="44"/>
      <c r="CK254" s="24"/>
      <c r="CL254" s="42"/>
      <c r="CM254" s="43"/>
      <c r="CN254" s="41" t="s">
        <v>61</v>
      </c>
      <c r="CO254" s="28"/>
      <c r="CP254" s="39" t="n">
        <v>1</v>
      </c>
      <c r="CQ254" s="47" t="n">
        <v>1000</v>
      </c>
      <c r="CR254" s="44"/>
      <c r="CV254" s="11" t="s">
        <v>31</v>
      </c>
      <c r="CW254" s="11"/>
      <c r="CX254" s="11" t="s">
        <v>32</v>
      </c>
      <c r="CY254" s="11"/>
      <c r="CZ254" s="11"/>
      <c r="DA254" s="11"/>
      <c r="DB254" s="11"/>
      <c r="DC254" s="11"/>
      <c r="DD254" s="11" t="s">
        <v>33</v>
      </c>
      <c r="DE254" s="11"/>
    </row>
    <row r="255" customFormat="false" ht="14.4" hidden="false" customHeight="true" outlineLevel="0" collapsed="false">
      <c r="A255" s="24"/>
      <c r="B255" s="42"/>
      <c r="C255" s="43"/>
      <c r="D255" s="41" t="s">
        <v>78</v>
      </c>
      <c r="E255" s="28"/>
      <c r="F255" s="39" t="n">
        <v>1</v>
      </c>
      <c r="G255" s="47" t="n">
        <v>800</v>
      </c>
      <c r="H255" s="44"/>
      <c r="L255" s="24"/>
      <c r="M255" s="42"/>
      <c r="N255" s="43"/>
      <c r="O255" s="41" t="s">
        <v>78</v>
      </c>
      <c r="P255" s="28"/>
      <c r="Q255" s="39" t="n">
        <v>1</v>
      </c>
      <c r="R255" s="47" t="n">
        <v>800</v>
      </c>
      <c r="S255" s="44"/>
      <c r="W255" s="24"/>
      <c r="X255" s="42"/>
      <c r="Y255" s="43"/>
      <c r="Z255" s="41" t="s">
        <v>78</v>
      </c>
      <c r="AA255" s="28"/>
      <c r="AB255" s="39" t="n">
        <v>1</v>
      </c>
      <c r="AC255" s="47" t="n">
        <v>800</v>
      </c>
      <c r="AD255" s="44"/>
      <c r="AH255" s="24"/>
      <c r="AI255" s="42"/>
      <c r="AJ255" s="43"/>
      <c r="AK255" s="41" t="s">
        <v>78</v>
      </c>
      <c r="AL255" s="28"/>
      <c r="AM255" s="39" t="n">
        <v>1</v>
      </c>
      <c r="AN255" s="47" t="n">
        <v>800</v>
      </c>
      <c r="AO255" s="44"/>
      <c r="AS255" s="24"/>
      <c r="AT255" s="42"/>
      <c r="AU255" s="43"/>
      <c r="AV255" s="41" t="s">
        <v>78</v>
      </c>
      <c r="AW255" s="28"/>
      <c r="AX255" s="39" t="n">
        <v>1</v>
      </c>
      <c r="AY255" s="47" t="n">
        <v>800</v>
      </c>
      <c r="AZ255" s="44"/>
      <c r="BD255" s="24"/>
      <c r="BE255" s="42"/>
      <c r="BF255" s="43"/>
      <c r="BG255" s="41" t="s">
        <v>78</v>
      </c>
      <c r="BH255" s="28"/>
      <c r="BI255" s="39" t="n">
        <v>1</v>
      </c>
      <c r="BJ255" s="47" t="n">
        <v>800</v>
      </c>
      <c r="BK255" s="44"/>
      <c r="BO255" s="24"/>
      <c r="BP255" s="42"/>
      <c r="BQ255" s="43"/>
      <c r="BR255" s="41" t="s">
        <v>78</v>
      </c>
      <c r="BS255" s="28"/>
      <c r="BT255" s="39" t="n">
        <v>1</v>
      </c>
      <c r="BU255" s="47" t="n">
        <v>800</v>
      </c>
      <c r="BV255" s="44"/>
      <c r="BZ255" s="24"/>
      <c r="CB255" s="43"/>
      <c r="CC255" s="41" t="s">
        <v>78</v>
      </c>
      <c r="CD255" s="28"/>
      <c r="CE255" s="39" t="n">
        <v>1</v>
      </c>
      <c r="CF255" s="47" t="n">
        <v>800</v>
      </c>
      <c r="CG255" s="44"/>
      <c r="CK255" s="24"/>
      <c r="CL255" s="42"/>
      <c r="CM255" s="43"/>
      <c r="CN255" s="41" t="s">
        <v>78</v>
      </c>
      <c r="CO255" s="28"/>
      <c r="CP255" s="39" t="n">
        <v>1</v>
      </c>
      <c r="CQ255" s="47" t="n">
        <v>800</v>
      </c>
      <c r="CR255" s="44"/>
      <c r="CV255" s="12" t="s">
        <v>14</v>
      </c>
      <c r="CW255" s="13" t="n">
        <f aca="false">IF(M278=0%,0%,N279/SUM(N279:N286))</f>
        <v>0.8</v>
      </c>
      <c r="CX255" s="12" t="str">
        <f aca="false">P279</f>
        <v>lavatrice</v>
      </c>
      <c r="CY255" s="14" t="n">
        <f aca="false">Q279</f>
        <v>0</v>
      </c>
      <c r="CZ255" s="12" t="str">
        <f aca="false">P286</f>
        <v>sedie</v>
      </c>
      <c r="DA255" s="14" t="n">
        <f aca="false">Q286</f>
        <v>0</v>
      </c>
      <c r="DB255" s="12" t="str">
        <f aca="false">R284</f>
        <v>guaina</v>
      </c>
      <c r="DC255" s="14" t="n">
        <f aca="false">S284</f>
        <v>0</v>
      </c>
      <c r="DD255" s="14" t="s">
        <v>41</v>
      </c>
      <c r="DE255" s="38" t="n">
        <f aca="false">N222</f>
        <v>0</v>
      </c>
    </row>
    <row r="256" customFormat="false" ht="14.4" hidden="false" customHeight="false" outlineLevel="0" collapsed="false">
      <c r="A256" s="24"/>
      <c r="B256" s="42"/>
      <c r="C256" s="43"/>
      <c r="D256" s="41" t="s">
        <v>79</v>
      </c>
      <c r="E256" s="28"/>
      <c r="F256" s="39" t="n">
        <v>1</v>
      </c>
      <c r="G256" s="47" t="n">
        <v>170</v>
      </c>
      <c r="H256" s="44"/>
      <c r="L256" s="24"/>
      <c r="M256" s="42"/>
      <c r="N256" s="43"/>
      <c r="O256" s="41" t="s">
        <v>79</v>
      </c>
      <c r="P256" s="28"/>
      <c r="Q256" s="39" t="n">
        <v>1</v>
      </c>
      <c r="R256" s="47" t="n">
        <v>170</v>
      </c>
      <c r="S256" s="44"/>
      <c r="W256" s="24"/>
      <c r="X256" s="42"/>
      <c r="Y256" s="43"/>
      <c r="Z256" s="41" t="s">
        <v>79</v>
      </c>
      <c r="AA256" s="28"/>
      <c r="AB256" s="39" t="n">
        <v>1</v>
      </c>
      <c r="AC256" s="47" t="n">
        <v>170</v>
      </c>
      <c r="AD256" s="44"/>
      <c r="AH256" s="24"/>
      <c r="AI256" s="42"/>
      <c r="AJ256" s="43"/>
      <c r="AK256" s="41" t="s">
        <v>79</v>
      </c>
      <c r="AL256" s="28"/>
      <c r="AM256" s="39" t="n">
        <v>1</v>
      </c>
      <c r="AN256" s="47" t="n">
        <v>170</v>
      </c>
      <c r="AO256" s="44"/>
      <c r="AS256" s="24"/>
      <c r="AT256" s="42"/>
      <c r="AU256" s="43"/>
      <c r="AV256" s="41" t="s">
        <v>79</v>
      </c>
      <c r="AW256" s="28"/>
      <c r="AX256" s="39" t="n">
        <v>1</v>
      </c>
      <c r="AY256" s="47" t="n">
        <v>170</v>
      </c>
      <c r="AZ256" s="44"/>
      <c r="BD256" s="24"/>
      <c r="BE256" s="42"/>
      <c r="BF256" s="43"/>
      <c r="BG256" s="41" t="s">
        <v>79</v>
      </c>
      <c r="BH256" s="28"/>
      <c r="BI256" s="39" t="n">
        <v>1</v>
      </c>
      <c r="BJ256" s="47" t="n">
        <v>170</v>
      </c>
      <c r="BK256" s="44"/>
      <c r="BO256" s="24"/>
      <c r="BP256" s="42"/>
      <c r="BQ256" s="43"/>
      <c r="BR256" s="41" t="s">
        <v>79</v>
      </c>
      <c r="BS256" s="28"/>
      <c r="BT256" s="39" t="n">
        <v>1</v>
      </c>
      <c r="BU256" s="47" t="n">
        <v>170</v>
      </c>
      <c r="BV256" s="44"/>
      <c r="BZ256" s="24"/>
      <c r="CB256" s="43"/>
      <c r="CC256" s="41" t="s">
        <v>79</v>
      </c>
      <c r="CD256" s="28"/>
      <c r="CE256" s="39" t="n">
        <v>1</v>
      </c>
      <c r="CF256" s="47" t="n">
        <v>170</v>
      </c>
      <c r="CG256" s="44"/>
      <c r="CK256" s="24"/>
      <c r="CL256" s="42"/>
      <c r="CM256" s="43"/>
      <c r="CN256" s="41" t="s">
        <v>79</v>
      </c>
      <c r="CO256" s="28"/>
      <c r="CP256" s="39" t="n">
        <v>1</v>
      </c>
      <c r="CQ256" s="47" t="n">
        <v>170</v>
      </c>
      <c r="CR256" s="44"/>
      <c r="CV256" s="17" t="s">
        <v>49</v>
      </c>
      <c r="CW256" s="18" t="n">
        <f aca="false">IF(M278=0%,0%,N280/SUM(N279:N286))</f>
        <v>0.05</v>
      </c>
      <c r="CX256" s="17" t="str">
        <f aca="false">P280</f>
        <v>frigorifero</v>
      </c>
      <c r="CY256" s="19" t="n">
        <f aca="false">Q280</f>
        <v>0</v>
      </c>
      <c r="CZ256" s="17" t="str">
        <f aca="false">P287</f>
        <v>materasso</v>
      </c>
      <c r="DA256" s="19" t="n">
        <f aca="false">Q287</f>
        <v>0</v>
      </c>
      <c r="DB256" s="17" t="str">
        <f aca="false">R285</f>
        <v>lamiere</v>
      </c>
      <c r="DC256" s="19" t="n">
        <f aca="false">S285</f>
        <v>0</v>
      </c>
      <c r="DD256" s="19" t="str">
        <f aca="false">O221</f>
        <v>altezza cumulo</v>
      </c>
      <c r="DE256" s="19" t="n">
        <f aca="false">P221</f>
        <v>20</v>
      </c>
    </row>
    <row r="257" customFormat="false" ht="14.4" hidden="false" customHeight="false" outlineLevel="0" collapsed="false">
      <c r="A257" s="24"/>
      <c r="B257" s="42"/>
      <c r="C257" s="43"/>
      <c r="D257" s="41" t="s">
        <v>80</v>
      </c>
      <c r="E257" s="28"/>
      <c r="F257" s="39" t="n">
        <v>1</v>
      </c>
      <c r="G257" s="47" t="n">
        <v>550</v>
      </c>
      <c r="H257" s="44"/>
      <c r="L257" s="24"/>
      <c r="M257" s="42"/>
      <c r="N257" s="43"/>
      <c r="O257" s="41" t="s">
        <v>80</v>
      </c>
      <c r="P257" s="28"/>
      <c r="Q257" s="39" t="n">
        <v>1</v>
      </c>
      <c r="R257" s="47" t="n">
        <v>550</v>
      </c>
      <c r="S257" s="44"/>
      <c r="W257" s="24"/>
      <c r="X257" s="42"/>
      <c r="Y257" s="43"/>
      <c r="Z257" s="41" t="s">
        <v>80</v>
      </c>
      <c r="AA257" s="28"/>
      <c r="AB257" s="39" t="n">
        <v>1</v>
      </c>
      <c r="AC257" s="47" t="n">
        <v>550</v>
      </c>
      <c r="AD257" s="44"/>
      <c r="AH257" s="24"/>
      <c r="AI257" s="42"/>
      <c r="AJ257" s="43"/>
      <c r="AK257" s="41" t="s">
        <v>80</v>
      </c>
      <c r="AL257" s="28"/>
      <c r="AM257" s="39" t="n">
        <v>1</v>
      </c>
      <c r="AN257" s="47" t="n">
        <v>550</v>
      </c>
      <c r="AO257" s="44"/>
      <c r="AS257" s="24"/>
      <c r="AT257" s="42"/>
      <c r="AU257" s="43"/>
      <c r="AV257" s="41" t="s">
        <v>80</v>
      </c>
      <c r="AW257" s="28"/>
      <c r="AX257" s="39" t="n">
        <v>1</v>
      </c>
      <c r="AY257" s="47" t="n">
        <v>550</v>
      </c>
      <c r="AZ257" s="44"/>
      <c r="BD257" s="24"/>
      <c r="BE257" s="42"/>
      <c r="BF257" s="43"/>
      <c r="BG257" s="41" t="s">
        <v>80</v>
      </c>
      <c r="BH257" s="28"/>
      <c r="BI257" s="39" t="n">
        <v>1</v>
      </c>
      <c r="BJ257" s="47" t="n">
        <v>550</v>
      </c>
      <c r="BK257" s="44"/>
      <c r="BO257" s="24"/>
      <c r="BP257" s="42"/>
      <c r="BQ257" s="43"/>
      <c r="BR257" s="41" t="s">
        <v>80</v>
      </c>
      <c r="BS257" s="28"/>
      <c r="BT257" s="39" t="n">
        <v>1</v>
      </c>
      <c r="BU257" s="47" t="n">
        <v>550</v>
      </c>
      <c r="BV257" s="44"/>
      <c r="BZ257" s="24"/>
      <c r="CB257" s="43"/>
      <c r="CC257" s="41" t="s">
        <v>80</v>
      </c>
      <c r="CD257" s="28"/>
      <c r="CE257" s="39" t="n">
        <v>1</v>
      </c>
      <c r="CF257" s="47" t="n">
        <v>550</v>
      </c>
      <c r="CG257" s="44"/>
      <c r="CK257" s="24"/>
      <c r="CL257" s="42"/>
      <c r="CM257" s="43"/>
      <c r="CN257" s="41" t="s">
        <v>80</v>
      </c>
      <c r="CO257" s="28"/>
      <c r="CP257" s="39" t="n">
        <v>1</v>
      </c>
      <c r="CQ257" s="47" t="n">
        <v>550</v>
      </c>
      <c r="CR257" s="44"/>
      <c r="CV257" s="17" t="s">
        <v>57</v>
      </c>
      <c r="CW257" s="18" t="n">
        <f aca="false">IF(M278=0%,0%,(N281+N282)/SUM(N279:N286))</f>
        <v>0.15</v>
      </c>
      <c r="CX257" s="17" t="str">
        <f aca="false">P281</f>
        <v>forno</v>
      </c>
      <c r="CY257" s="19" t="n">
        <f aca="false">Q281</f>
        <v>0</v>
      </c>
      <c r="CZ257" s="17" t="str">
        <f aca="false">R279</f>
        <v>brandina</v>
      </c>
      <c r="DA257" s="19" t="n">
        <f aca="false">S279</f>
        <v>0</v>
      </c>
      <c r="DB257" s="17" t="str">
        <f aca="false">R286</f>
        <v>buste</v>
      </c>
      <c r="DC257" s="19" t="n">
        <f aca="false">S286</f>
        <v>0</v>
      </c>
      <c r="DD257" s="19" t="str">
        <f aca="false">O222</f>
        <v>combustione</v>
      </c>
      <c r="DE257" s="19" t="str">
        <f aca="false">P222</f>
        <v>no</v>
      </c>
    </row>
    <row r="258" customFormat="false" ht="14.4" hidden="false" customHeight="true" outlineLevel="0" collapsed="false">
      <c r="A258" s="24" t="s">
        <v>81</v>
      </c>
      <c r="B258" s="72" t="n">
        <v>0.27</v>
      </c>
      <c r="C258" s="73"/>
      <c r="D258" s="28" t="s">
        <v>14</v>
      </c>
      <c r="E258" s="28"/>
      <c r="F258" s="52" t="n">
        <f aca="false">INFO!$B$17/SUM(INFO!$B$17:$B$21)</f>
        <v>0.101580928968505</v>
      </c>
      <c r="G258" s="47" t="n">
        <v>900</v>
      </c>
      <c r="H258" s="44"/>
      <c r="L258" s="24" t="s">
        <v>81</v>
      </c>
      <c r="M258" s="25"/>
      <c r="N258" s="73"/>
      <c r="O258" s="28" t="s">
        <v>14</v>
      </c>
      <c r="P258" s="28"/>
      <c r="Q258" s="52" t="n">
        <f aca="false">INFO!$B$17/SUM(INFO!$B$17:$B$21)</f>
        <v>0.101580928968505</v>
      </c>
      <c r="R258" s="47" t="n">
        <v>900</v>
      </c>
      <c r="S258" s="44"/>
      <c r="W258" s="24" t="s">
        <v>81</v>
      </c>
      <c r="X258" s="25"/>
      <c r="Y258" s="73"/>
      <c r="Z258" s="28" t="s">
        <v>14</v>
      </c>
      <c r="AA258" s="28"/>
      <c r="AB258" s="52" t="n">
        <f aca="false">INFO!$B$17/SUM(INFO!$B$17:$B$21)</f>
        <v>0.101580928968505</v>
      </c>
      <c r="AC258" s="47" t="n">
        <v>900</v>
      </c>
      <c r="AD258" s="44"/>
      <c r="AH258" s="24" t="s">
        <v>81</v>
      </c>
      <c r="AI258" s="25"/>
      <c r="AJ258" s="73"/>
      <c r="AK258" s="28" t="s">
        <v>14</v>
      </c>
      <c r="AL258" s="28"/>
      <c r="AM258" s="52" t="n">
        <f aca="false">INFO!$B$17/SUM(INFO!$B$17:$B$21)</f>
        <v>0.101580928968505</v>
      </c>
      <c r="AN258" s="47" t="n">
        <v>900</v>
      </c>
      <c r="AO258" s="44"/>
      <c r="AS258" s="24" t="s">
        <v>81</v>
      </c>
      <c r="AT258" s="25"/>
      <c r="AU258" s="73"/>
      <c r="AV258" s="28" t="s">
        <v>14</v>
      </c>
      <c r="AW258" s="28"/>
      <c r="AX258" s="52" t="n">
        <f aca="false">INFO!$B$17/SUM(INFO!$B$17:$B$21)</f>
        <v>0.101580928968505</v>
      </c>
      <c r="AY258" s="47" t="n">
        <v>900</v>
      </c>
      <c r="AZ258" s="44"/>
      <c r="BD258" s="24" t="s">
        <v>81</v>
      </c>
      <c r="BE258" s="25"/>
      <c r="BF258" s="73"/>
      <c r="BG258" s="28" t="s">
        <v>14</v>
      </c>
      <c r="BH258" s="28"/>
      <c r="BI258" s="52" t="n">
        <f aca="false">INFO!$B$17/SUM(INFO!$B$17:$B$21)</f>
        <v>0.101580928968505</v>
      </c>
      <c r="BJ258" s="47" t="n">
        <v>900</v>
      </c>
      <c r="BK258" s="44"/>
      <c r="BO258" s="24" t="s">
        <v>81</v>
      </c>
      <c r="BP258" s="72" t="n">
        <v>0.4</v>
      </c>
      <c r="BQ258" s="67" t="n">
        <v>1</v>
      </c>
      <c r="BR258" s="28" t="s">
        <v>14</v>
      </c>
      <c r="BS258" s="28"/>
      <c r="BT258" s="52" t="n">
        <f aca="false">INFO!$B$17/SUM(INFO!$B$17:$B$21)</f>
        <v>0.101580928968505</v>
      </c>
      <c r="BU258" s="47" t="n">
        <v>900</v>
      </c>
      <c r="BV258" s="44"/>
      <c r="BZ258" s="24" t="s">
        <v>81</v>
      </c>
      <c r="CA258" s="72" t="n">
        <v>0.3</v>
      </c>
      <c r="CB258" s="73"/>
      <c r="CC258" s="28" t="s">
        <v>14</v>
      </c>
      <c r="CD258" s="28"/>
      <c r="CE258" s="52" t="n">
        <f aca="false">INFO!$B$17/SUM(INFO!$B$17:$B$21)</f>
        <v>0.101580928968505</v>
      </c>
      <c r="CF258" s="47" t="n">
        <v>900</v>
      </c>
      <c r="CG258" s="44"/>
      <c r="CK258" s="24" t="s">
        <v>81</v>
      </c>
      <c r="CL258" s="25"/>
      <c r="CM258" s="73"/>
      <c r="CN258" s="28" t="s">
        <v>14</v>
      </c>
      <c r="CO258" s="28"/>
      <c r="CP258" s="52" t="n">
        <f aca="false">INFO!$B$17/SUM(INFO!$B$17:$B$21)</f>
        <v>0.101580928968505</v>
      </c>
      <c r="CQ258" s="47" t="n">
        <v>900</v>
      </c>
      <c r="CR258" s="44"/>
      <c r="CV258" s="17" t="s">
        <v>60</v>
      </c>
      <c r="CW258" s="37" t="n">
        <f aca="false">IF(M278=0%,0%,N283/SUM(N279:N286))</f>
        <v>0</v>
      </c>
      <c r="CX258" s="17" t="str">
        <f aca="false">P282</f>
        <v>televisore</v>
      </c>
      <c r="CY258" s="19" t="n">
        <f aca="false">Q282</f>
        <v>0</v>
      </c>
      <c r="CZ258" s="17" t="str">
        <f aca="false">R280</f>
        <v>Scatoloni</v>
      </c>
      <c r="DA258" s="19" t="n">
        <f aca="false">S280</f>
        <v>0</v>
      </c>
      <c r="DB258" s="19"/>
      <c r="DC258" s="19"/>
      <c r="DD258" s="19" t="str">
        <f aca="false">O223</f>
        <v>bonifica</v>
      </c>
      <c r="DE258" s="19" t="str">
        <f aca="false">P223</f>
        <v>si-no</v>
      </c>
    </row>
    <row r="259" customFormat="false" ht="14.4" hidden="false" customHeight="false" outlineLevel="0" collapsed="false">
      <c r="A259" s="24"/>
      <c r="B259" s="72"/>
      <c r="C259" s="73"/>
      <c r="D259" s="28" t="s">
        <v>49</v>
      </c>
      <c r="E259" s="28"/>
      <c r="F259" s="52" t="n">
        <f aca="false">INFO!$B$18/SUM(INFO!$B$17:$B$21)</f>
        <v>0.314328729462591</v>
      </c>
      <c r="G259" s="47" t="n">
        <v>2600</v>
      </c>
      <c r="H259" s="44"/>
      <c r="L259" s="24"/>
      <c r="M259" s="25"/>
      <c r="N259" s="73"/>
      <c r="O259" s="28" t="s">
        <v>49</v>
      </c>
      <c r="P259" s="28"/>
      <c r="Q259" s="52" t="n">
        <f aca="false">INFO!$B$18/SUM(INFO!$B$17:$B$21)</f>
        <v>0.314328729462591</v>
      </c>
      <c r="R259" s="47" t="n">
        <v>2600</v>
      </c>
      <c r="S259" s="44"/>
      <c r="W259" s="24"/>
      <c r="X259" s="25"/>
      <c r="Y259" s="73"/>
      <c r="Z259" s="28" t="s">
        <v>49</v>
      </c>
      <c r="AA259" s="28"/>
      <c r="AB259" s="52" t="n">
        <f aca="false">INFO!$B$18/SUM(INFO!$B$17:$B$21)</f>
        <v>0.314328729462591</v>
      </c>
      <c r="AC259" s="47" t="n">
        <v>2600</v>
      </c>
      <c r="AD259" s="44"/>
      <c r="AH259" s="24"/>
      <c r="AI259" s="25"/>
      <c r="AJ259" s="73"/>
      <c r="AK259" s="28" t="s">
        <v>49</v>
      </c>
      <c r="AL259" s="28"/>
      <c r="AM259" s="52" t="n">
        <f aca="false">INFO!$B$18/SUM(INFO!$B$17:$B$21)</f>
        <v>0.314328729462591</v>
      </c>
      <c r="AN259" s="47" t="n">
        <v>2600</v>
      </c>
      <c r="AO259" s="44"/>
      <c r="AS259" s="24"/>
      <c r="AT259" s="25"/>
      <c r="AU259" s="73"/>
      <c r="AV259" s="28" t="s">
        <v>49</v>
      </c>
      <c r="AW259" s="28"/>
      <c r="AX259" s="52" t="n">
        <f aca="false">INFO!$B$18/SUM(INFO!$B$17:$B$21)</f>
        <v>0.314328729462591</v>
      </c>
      <c r="AY259" s="47" t="n">
        <v>2600</v>
      </c>
      <c r="AZ259" s="44"/>
      <c r="BD259" s="24"/>
      <c r="BE259" s="25"/>
      <c r="BF259" s="73"/>
      <c r="BG259" s="28" t="s">
        <v>49</v>
      </c>
      <c r="BH259" s="28"/>
      <c r="BI259" s="52" t="n">
        <f aca="false">INFO!$B$18/SUM(INFO!$B$17:$B$21)</f>
        <v>0.314328729462591</v>
      </c>
      <c r="BJ259" s="47" t="n">
        <v>2600</v>
      </c>
      <c r="BK259" s="44"/>
      <c r="BO259" s="24"/>
      <c r="BP259" s="72"/>
      <c r="BQ259" s="67"/>
      <c r="BR259" s="28" t="s">
        <v>49</v>
      </c>
      <c r="BS259" s="28"/>
      <c r="BT259" s="52" t="n">
        <f aca="false">INFO!$B$18/SUM(INFO!$B$17:$B$21)</f>
        <v>0.314328729462591</v>
      </c>
      <c r="BU259" s="47" t="n">
        <v>2600</v>
      </c>
      <c r="BV259" s="44"/>
      <c r="BZ259" s="24"/>
      <c r="CA259" s="72"/>
      <c r="CB259" s="73"/>
      <c r="CC259" s="28" t="s">
        <v>49</v>
      </c>
      <c r="CD259" s="28"/>
      <c r="CE259" s="52" t="n">
        <f aca="false">INFO!$B$18/SUM(INFO!$B$17:$B$21)</f>
        <v>0.314328729462591</v>
      </c>
      <c r="CF259" s="47" t="n">
        <v>2600</v>
      </c>
      <c r="CG259" s="44"/>
      <c r="CK259" s="24"/>
      <c r="CL259" s="25"/>
      <c r="CM259" s="73"/>
      <c r="CN259" s="28" t="s">
        <v>49</v>
      </c>
      <c r="CO259" s="28"/>
      <c r="CP259" s="52" t="n">
        <f aca="false">INFO!$B$18/SUM(INFO!$B$17:$B$21)</f>
        <v>0.314328729462591</v>
      </c>
      <c r="CQ259" s="47" t="n">
        <v>2600</v>
      </c>
      <c r="CR259" s="44"/>
      <c r="CV259" s="17" t="s">
        <v>61</v>
      </c>
      <c r="CW259" s="18" t="n">
        <f aca="false">IF(M278=0%,0%,N284/SUM(N279:N286))</f>
        <v>0</v>
      </c>
      <c r="CX259" s="17" t="str">
        <f aca="false">P283</f>
        <v>scaldabagno</v>
      </c>
      <c r="CY259" s="19" t="n">
        <f aca="false">Q283</f>
        <v>0</v>
      </c>
      <c r="CZ259" s="17" t="str">
        <f aca="false">R281</f>
        <v>divano</v>
      </c>
      <c r="DA259" s="19" t="n">
        <f aca="false">S281</f>
        <v>0</v>
      </c>
      <c r="DB259" s="19"/>
      <c r="DC259" s="19"/>
      <c r="DD259" s="19" t="str">
        <f aca="false">Q223</f>
        <v>substrato</v>
      </c>
      <c r="DE259" s="19" t="str">
        <f aca="false">R223</f>
        <v>sabbia</v>
      </c>
    </row>
    <row r="260" customFormat="false" ht="14.4" hidden="false" customHeight="false" outlineLevel="0" collapsed="false">
      <c r="A260" s="24"/>
      <c r="B260" s="72"/>
      <c r="C260" s="73"/>
      <c r="D260" s="28" t="s">
        <v>13</v>
      </c>
      <c r="E260" s="28"/>
      <c r="F260" s="52" t="n">
        <f aca="false">INFO!$B$19/SUM(INFO!$B$17:$B$21)*0.2</f>
        <v>0.00439973913823492</v>
      </c>
      <c r="G260" s="47" t="n">
        <v>2700</v>
      </c>
      <c r="H260" s="44"/>
      <c r="L260" s="24"/>
      <c r="M260" s="25"/>
      <c r="N260" s="73"/>
      <c r="O260" s="28" t="s">
        <v>13</v>
      </c>
      <c r="P260" s="28"/>
      <c r="Q260" s="52" t="n">
        <f aca="false">INFO!$B$19/SUM(INFO!$B$17:$B$21)*0.2</f>
        <v>0.00439973913823492</v>
      </c>
      <c r="R260" s="47" t="n">
        <v>2700</v>
      </c>
      <c r="S260" s="44"/>
      <c r="W260" s="24"/>
      <c r="X260" s="25"/>
      <c r="Y260" s="73"/>
      <c r="Z260" s="28" t="s">
        <v>13</v>
      </c>
      <c r="AA260" s="28"/>
      <c r="AB260" s="52" t="n">
        <f aca="false">INFO!$B$19/SUM(INFO!$B$17:$B$21)*0.2</f>
        <v>0.00439973913823492</v>
      </c>
      <c r="AC260" s="47" t="n">
        <v>2700</v>
      </c>
      <c r="AD260" s="44"/>
      <c r="AH260" s="24"/>
      <c r="AI260" s="25"/>
      <c r="AJ260" s="73"/>
      <c r="AK260" s="28" t="s">
        <v>13</v>
      </c>
      <c r="AL260" s="28"/>
      <c r="AM260" s="52" t="n">
        <f aca="false">INFO!$B$19/SUM(INFO!$B$17:$B$21)*0.2</f>
        <v>0.00439973913823492</v>
      </c>
      <c r="AN260" s="47" t="n">
        <v>2700</v>
      </c>
      <c r="AO260" s="44"/>
      <c r="AS260" s="24"/>
      <c r="AT260" s="25"/>
      <c r="AU260" s="73"/>
      <c r="AV260" s="28" t="s">
        <v>13</v>
      </c>
      <c r="AW260" s="28"/>
      <c r="AX260" s="52" t="n">
        <f aca="false">INFO!$B$19/SUM(INFO!$B$17:$B$21)*0.2</f>
        <v>0.00439973913823492</v>
      </c>
      <c r="AY260" s="47" t="n">
        <v>2700</v>
      </c>
      <c r="AZ260" s="44"/>
      <c r="BD260" s="24"/>
      <c r="BE260" s="25"/>
      <c r="BF260" s="73"/>
      <c r="BG260" s="28" t="s">
        <v>13</v>
      </c>
      <c r="BH260" s="28"/>
      <c r="BI260" s="52" t="n">
        <f aca="false">INFO!$B$19/SUM(INFO!$B$17:$B$21)*0.2</f>
        <v>0.00439973913823492</v>
      </c>
      <c r="BJ260" s="47" t="n">
        <v>2700</v>
      </c>
      <c r="BK260" s="44"/>
      <c r="BO260" s="24"/>
      <c r="BP260" s="72"/>
      <c r="BQ260" s="67"/>
      <c r="BR260" s="28" t="s">
        <v>13</v>
      </c>
      <c r="BS260" s="28"/>
      <c r="BT260" s="52" t="n">
        <f aca="false">INFO!$B$19/SUM(INFO!$B$17:$B$21)*0.2</f>
        <v>0.00439973913823492</v>
      </c>
      <c r="BU260" s="47" t="n">
        <v>2700</v>
      </c>
      <c r="BV260" s="44"/>
      <c r="BZ260" s="24"/>
      <c r="CA260" s="72"/>
      <c r="CB260" s="73"/>
      <c r="CC260" s="28" t="s">
        <v>13</v>
      </c>
      <c r="CD260" s="28"/>
      <c r="CE260" s="52" t="n">
        <f aca="false">INFO!$B$19/SUM(INFO!$B$17:$B$21)*0.2</f>
        <v>0.00439973913823492</v>
      </c>
      <c r="CF260" s="47" t="n">
        <v>2700</v>
      </c>
      <c r="CG260" s="44"/>
      <c r="CK260" s="24"/>
      <c r="CL260" s="25"/>
      <c r="CM260" s="73"/>
      <c r="CN260" s="28" t="s">
        <v>13</v>
      </c>
      <c r="CO260" s="28"/>
      <c r="CP260" s="52" t="n">
        <f aca="false">INFO!$B$19/SUM(INFO!$B$17:$B$21)*0.2</f>
        <v>0.00439973913823492</v>
      </c>
      <c r="CQ260" s="47" t="n">
        <v>2700</v>
      </c>
      <c r="CR260" s="44"/>
      <c r="CV260" s="17" t="s">
        <v>62</v>
      </c>
      <c r="CW260" s="18" t="n">
        <f aca="false">IF(M278=0%,0%,N285/SUM(N279:N286))</f>
        <v>0</v>
      </c>
      <c r="CX260" s="17" t="str">
        <f aca="false">P284</f>
        <v>mobile</v>
      </c>
      <c r="CY260" s="19" t="n">
        <f aca="false">Q284</f>
        <v>0</v>
      </c>
      <c r="CZ260" s="17" t="str">
        <f aca="false">R282</f>
        <v>sanitari</v>
      </c>
      <c r="DA260" s="19" t="n">
        <f aca="false">S282</f>
        <v>0</v>
      </c>
      <c r="DB260" s="19"/>
      <c r="DC260" s="19"/>
      <c r="DD260" s="19" t="s">
        <v>63</v>
      </c>
      <c r="DE260" s="19" t="n">
        <f aca="false">M223</f>
        <v>0</v>
      </c>
    </row>
    <row r="261" customFormat="false" ht="14.4" hidden="false" customHeight="true" outlineLevel="0" collapsed="false">
      <c r="A261" s="24"/>
      <c r="B261" s="72"/>
      <c r="C261" s="73"/>
      <c r="D261" s="28" t="s">
        <v>12</v>
      </c>
      <c r="E261" s="28"/>
      <c r="F261" s="52" t="n">
        <f aca="false">INFO!$B$19/SUM(INFO!$B$17:$B$21)*0.8</f>
        <v>0.0175989565529397</v>
      </c>
      <c r="G261" s="47" t="n">
        <v>7500</v>
      </c>
      <c r="H261" s="44"/>
      <c r="L261" s="24"/>
      <c r="M261" s="25"/>
      <c r="N261" s="73"/>
      <c r="O261" s="28" t="s">
        <v>12</v>
      </c>
      <c r="P261" s="28"/>
      <c r="Q261" s="52" t="n">
        <f aca="false">INFO!$B$19/SUM(INFO!$B$17:$B$21)*0.8</f>
        <v>0.0175989565529397</v>
      </c>
      <c r="R261" s="47" t="n">
        <v>7500</v>
      </c>
      <c r="S261" s="44"/>
      <c r="W261" s="24"/>
      <c r="X261" s="25"/>
      <c r="Y261" s="73"/>
      <c r="Z261" s="28" t="s">
        <v>12</v>
      </c>
      <c r="AA261" s="28"/>
      <c r="AB261" s="52" t="n">
        <f aca="false">INFO!$B$19/SUM(INFO!$B$17:$B$21)*0.8</f>
        <v>0.0175989565529397</v>
      </c>
      <c r="AC261" s="47" t="n">
        <v>7500</v>
      </c>
      <c r="AD261" s="44"/>
      <c r="AH261" s="24"/>
      <c r="AI261" s="25"/>
      <c r="AJ261" s="73"/>
      <c r="AK261" s="28" t="s">
        <v>12</v>
      </c>
      <c r="AL261" s="28"/>
      <c r="AM261" s="52" t="n">
        <f aca="false">INFO!$B$19/SUM(INFO!$B$17:$B$21)*0.8</f>
        <v>0.0175989565529397</v>
      </c>
      <c r="AN261" s="47" t="n">
        <v>7500</v>
      </c>
      <c r="AO261" s="44"/>
      <c r="AS261" s="24"/>
      <c r="AT261" s="25"/>
      <c r="AU261" s="73"/>
      <c r="AV261" s="28" t="s">
        <v>12</v>
      </c>
      <c r="AW261" s="28"/>
      <c r="AX261" s="52" t="n">
        <f aca="false">INFO!$B$19/SUM(INFO!$B$17:$B$21)*0.8</f>
        <v>0.0175989565529397</v>
      </c>
      <c r="AY261" s="47" t="n">
        <v>7500</v>
      </c>
      <c r="AZ261" s="44"/>
      <c r="BD261" s="24"/>
      <c r="BE261" s="25"/>
      <c r="BF261" s="73"/>
      <c r="BG261" s="28" t="s">
        <v>12</v>
      </c>
      <c r="BH261" s="28"/>
      <c r="BI261" s="52" t="n">
        <f aca="false">INFO!$B$19/SUM(INFO!$B$17:$B$21)*0.8</f>
        <v>0.0175989565529397</v>
      </c>
      <c r="BJ261" s="47" t="n">
        <v>7500</v>
      </c>
      <c r="BK261" s="44"/>
      <c r="BO261" s="24"/>
      <c r="BP261" s="72"/>
      <c r="BQ261" s="67"/>
      <c r="BR261" s="28" t="s">
        <v>12</v>
      </c>
      <c r="BS261" s="28"/>
      <c r="BT261" s="52" t="n">
        <f aca="false">INFO!$B$19/SUM(INFO!$B$17:$B$21)*0.8</f>
        <v>0.0175989565529397</v>
      </c>
      <c r="BU261" s="47" t="n">
        <v>7500</v>
      </c>
      <c r="BV261" s="44"/>
      <c r="BZ261" s="24"/>
      <c r="CA261" s="72"/>
      <c r="CB261" s="73"/>
      <c r="CC261" s="28" t="s">
        <v>12</v>
      </c>
      <c r="CD261" s="28"/>
      <c r="CE261" s="52" t="n">
        <f aca="false">INFO!$B$19/SUM(INFO!$B$17:$B$21)*0.8</f>
        <v>0.0175989565529397</v>
      </c>
      <c r="CF261" s="47" t="n">
        <v>7500</v>
      </c>
      <c r="CG261" s="44"/>
      <c r="CK261" s="24"/>
      <c r="CL261" s="25"/>
      <c r="CM261" s="73"/>
      <c r="CN261" s="28" t="s">
        <v>12</v>
      </c>
      <c r="CO261" s="28"/>
      <c r="CP261" s="52" t="n">
        <f aca="false">INFO!$B$19/SUM(INFO!$B$17:$B$21)*0.8</f>
        <v>0.0175989565529397</v>
      </c>
      <c r="CQ261" s="47" t="n">
        <v>7500</v>
      </c>
      <c r="CR261" s="44"/>
      <c r="CV261" s="17" t="s">
        <v>65</v>
      </c>
      <c r="CW261" s="18" t="n">
        <f aca="false">IF(M278=0%,0%,N286/SUM(N279:N286))</f>
        <v>0</v>
      </c>
      <c r="CX261" s="17" t="str">
        <f aca="false">P285</f>
        <v>secchio</v>
      </c>
      <c r="CY261" s="19" t="n">
        <f aca="false">Q285</f>
        <v>0</v>
      </c>
      <c r="CZ261" s="17" t="str">
        <f aca="false">R283</f>
        <v>tubi</v>
      </c>
      <c r="DA261" s="19" t="n">
        <f aca="false">S283</f>
        <v>0</v>
      </c>
      <c r="DB261" s="19"/>
      <c r="DC261" s="19"/>
      <c r="DD261" s="35" t="s">
        <v>56</v>
      </c>
      <c r="DE261" s="35" t="n">
        <f aca="false">S221</f>
        <v>0</v>
      </c>
      <c r="DF261" s="37" t="n">
        <f aca="false">SUM(CW255:CW261)</f>
        <v>1</v>
      </c>
    </row>
    <row r="262" customFormat="false" ht="14.4" hidden="false" customHeight="true" outlineLevel="0" collapsed="false">
      <c r="A262" s="24"/>
      <c r="B262" s="72"/>
      <c r="C262" s="73"/>
      <c r="D262" s="28" t="s">
        <v>60</v>
      </c>
      <c r="E262" s="28"/>
      <c r="F262" s="52" t="n">
        <f aca="false">INFO!$B$20/SUM(INFO!$B$17:$B$21)</f>
        <v>0.0226205455308028</v>
      </c>
      <c r="G262" s="47" t="n">
        <v>1000</v>
      </c>
      <c r="H262" s="44"/>
      <c r="L262" s="24"/>
      <c r="M262" s="25"/>
      <c r="N262" s="73"/>
      <c r="O262" s="28" t="s">
        <v>60</v>
      </c>
      <c r="P262" s="28"/>
      <c r="Q262" s="52" t="n">
        <f aca="false">INFO!$B$20/SUM(INFO!$B$17:$B$21)</f>
        <v>0.0226205455308028</v>
      </c>
      <c r="R262" s="47" t="n">
        <v>1000</v>
      </c>
      <c r="S262" s="44"/>
      <c r="W262" s="24"/>
      <c r="X262" s="25"/>
      <c r="Y262" s="73"/>
      <c r="Z262" s="28" t="s">
        <v>60</v>
      </c>
      <c r="AA262" s="28"/>
      <c r="AB262" s="52" t="n">
        <f aca="false">INFO!$B$20/SUM(INFO!$B$17:$B$21)</f>
        <v>0.0226205455308028</v>
      </c>
      <c r="AC262" s="47" t="n">
        <v>1000</v>
      </c>
      <c r="AD262" s="44"/>
      <c r="AH262" s="24"/>
      <c r="AI262" s="25"/>
      <c r="AJ262" s="73"/>
      <c r="AK262" s="28" t="s">
        <v>60</v>
      </c>
      <c r="AL262" s="28"/>
      <c r="AM262" s="52" t="n">
        <f aca="false">INFO!$B$20/SUM(INFO!$B$17:$B$21)</f>
        <v>0.0226205455308028</v>
      </c>
      <c r="AN262" s="47" t="n">
        <v>1000</v>
      </c>
      <c r="AO262" s="44"/>
      <c r="AS262" s="24"/>
      <c r="AT262" s="25"/>
      <c r="AU262" s="73"/>
      <c r="AV262" s="28" t="s">
        <v>60</v>
      </c>
      <c r="AW262" s="28"/>
      <c r="AX262" s="52" t="n">
        <f aca="false">INFO!$B$20/SUM(INFO!$B$17:$B$21)</f>
        <v>0.0226205455308028</v>
      </c>
      <c r="AY262" s="47" t="n">
        <v>1000</v>
      </c>
      <c r="AZ262" s="44"/>
      <c r="BD262" s="24"/>
      <c r="BE262" s="25"/>
      <c r="BF262" s="73"/>
      <c r="BG262" s="28" t="s">
        <v>60</v>
      </c>
      <c r="BH262" s="28"/>
      <c r="BI262" s="52" t="n">
        <f aca="false">INFO!$B$20/SUM(INFO!$B$17:$B$21)</f>
        <v>0.0226205455308028</v>
      </c>
      <c r="BJ262" s="47" t="n">
        <v>1000</v>
      </c>
      <c r="BK262" s="44"/>
      <c r="BO262" s="24"/>
      <c r="BP262" s="72"/>
      <c r="BQ262" s="67"/>
      <c r="BR262" s="28" t="s">
        <v>60</v>
      </c>
      <c r="BS262" s="28"/>
      <c r="BT262" s="52" t="n">
        <f aca="false">INFO!$B$20/SUM(INFO!$B$17:$B$21)</f>
        <v>0.0226205455308028</v>
      </c>
      <c r="BU262" s="47" t="n">
        <v>1000</v>
      </c>
      <c r="BV262" s="44"/>
      <c r="BZ262" s="24"/>
      <c r="CA262" s="72"/>
      <c r="CB262" s="73"/>
      <c r="CC262" s="28" t="s">
        <v>60</v>
      </c>
      <c r="CD262" s="28"/>
      <c r="CE262" s="52" t="n">
        <f aca="false">INFO!$B$20/SUM(INFO!$B$17:$B$21)</f>
        <v>0.0226205455308028</v>
      </c>
      <c r="CF262" s="47" t="n">
        <v>1000</v>
      </c>
      <c r="CG262" s="44"/>
      <c r="CK262" s="24"/>
      <c r="CL262" s="25"/>
      <c r="CM262" s="73"/>
      <c r="CN262" s="28" t="s">
        <v>60</v>
      </c>
      <c r="CO262" s="28"/>
      <c r="CP262" s="52" t="n">
        <f aca="false">INFO!$B$20/SUM(INFO!$B$17:$B$21)</f>
        <v>0.0226205455308028</v>
      </c>
      <c r="CQ262" s="47" t="n">
        <v>1000</v>
      </c>
      <c r="CR262" s="44"/>
      <c r="CV262" s="10" t="str">
        <f aca="false">W220</f>
        <v>SITO O105</v>
      </c>
      <c r="CW262" s="10"/>
      <c r="CX262" s="10"/>
      <c r="CY262" s="10"/>
      <c r="CZ262" s="10"/>
      <c r="DA262" s="10"/>
      <c r="DB262" s="10"/>
      <c r="DC262" s="10"/>
      <c r="DD262" s="10"/>
      <c r="DE262" s="10"/>
    </row>
    <row r="263" customFormat="false" ht="14.4" hidden="false" customHeight="false" outlineLevel="0" collapsed="false">
      <c r="A263" s="24"/>
      <c r="B263" s="72"/>
      <c r="C263" s="73"/>
      <c r="D263" s="28" t="s">
        <v>61</v>
      </c>
      <c r="E263" s="28"/>
      <c r="F263" s="52" t="n">
        <f aca="false">INFO!$B$21/SUM(INFO!$B$17:$B$21)</f>
        <v>0.539471100346927</v>
      </c>
      <c r="G263" s="47" t="n">
        <v>550</v>
      </c>
      <c r="H263" s="44"/>
      <c r="L263" s="24"/>
      <c r="M263" s="25"/>
      <c r="N263" s="73"/>
      <c r="O263" s="28" t="s">
        <v>61</v>
      </c>
      <c r="P263" s="28"/>
      <c r="Q263" s="52" t="n">
        <f aca="false">INFO!$B$21/SUM(INFO!$B$17:$B$21)</f>
        <v>0.539471100346927</v>
      </c>
      <c r="R263" s="47" t="n">
        <v>550</v>
      </c>
      <c r="S263" s="44"/>
      <c r="W263" s="24"/>
      <c r="X263" s="25"/>
      <c r="Y263" s="73"/>
      <c r="Z263" s="28" t="s">
        <v>61</v>
      </c>
      <c r="AA263" s="28"/>
      <c r="AB263" s="52" t="n">
        <f aca="false">INFO!$B$21/SUM(INFO!$B$17:$B$21)</f>
        <v>0.539471100346927</v>
      </c>
      <c r="AC263" s="47" t="n">
        <v>550</v>
      </c>
      <c r="AD263" s="44"/>
      <c r="AH263" s="24"/>
      <c r="AI263" s="25"/>
      <c r="AJ263" s="73"/>
      <c r="AK263" s="28" t="s">
        <v>61</v>
      </c>
      <c r="AL263" s="28"/>
      <c r="AM263" s="52" t="n">
        <f aca="false">INFO!$B$21/SUM(INFO!$B$17:$B$21)</f>
        <v>0.539471100346927</v>
      </c>
      <c r="AN263" s="47" t="n">
        <v>550</v>
      </c>
      <c r="AO263" s="44"/>
      <c r="AS263" s="24"/>
      <c r="AT263" s="25"/>
      <c r="AU263" s="73"/>
      <c r="AV263" s="28" t="s">
        <v>61</v>
      </c>
      <c r="AW263" s="28"/>
      <c r="AX263" s="52" t="n">
        <f aca="false">INFO!$B$21/SUM(INFO!$B$17:$B$21)</f>
        <v>0.539471100346927</v>
      </c>
      <c r="AY263" s="47" t="n">
        <v>550</v>
      </c>
      <c r="AZ263" s="44"/>
      <c r="BD263" s="24"/>
      <c r="BE263" s="25"/>
      <c r="BF263" s="73"/>
      <c r="BG263" s="28" t="s">
        <v>61</v>
      </c>
      <c r="BH263" s="28"/>
      <c r="BI263" s="52" t="n">
        <f aca="false">INFO!$B$21/SUM(INFO!$B$17:$B$21)</f>
        <v>0.539471100346927</v>
      </c>
      <c r="BJ263" s="47" t="n">
        <v>550</v>
      </c>
      <c r="BK263" s="44"/>
      <c r="BO263" s="24"/>
      <c r="BP263" s="72"/>
      <c r="BQ263" s="67"/>
      <c r="BR263" s="28" t="s">
        <v>61</v>
      </c>
      <c r="BS263" s="28"/>
      <c r="BT263" s="52" t="n">
        <f aca="false">INFO!$B$21/SUM(INFO!$B$17:$B$21)</f>
        <v>0.539471100346927</v>
      </c>
      <c r="BU263" s="47" t="n">
        <v>550</v>
      </c>
      <c r="BV263" s="44"/>
      <c r="BZ263" s="24"/>
      <c r="CA263" s="72"/>
      <c r="CB263" s="73"/>
      <c r="CC263" s="28" t="s">
        <v>61</v>
      </c>
      <c r="CD263" s="28"/>
      <c r="CE263" s="52" t="n">
        <f aca="false">INFO!$B$21/SUM(INFO!$B$17:$B$21)</f>
        <v>0.539471100346927</v>
      </c>
      <c r="CF263" s="47" t="n">
        <v>550</v>
      </c>
      <c r="CG263" s="44"/>
      <c r="CK263" s="24"/>
      <c r="CL263" s="25"/>
      <c r="CM263" s="73"/>
      <c r="CN263" s="28" t="s">
        <v>61</v>
      </c>
      <c r="CO263" s="28"/>
      <c r="CP263" s="52" t="n">
        <f aca="false">INFO!$B$21/SUM(INFO!$B$17:$B$21)</f>
        <v>0.539471100346927</v>
      </c>
      <c r="CQ263" s="47" t="n">
        <v>550</v>
      </c>
      <c r="CR263" s="44"/>
      <c r="CV263" s="11" t="s">
        <v>31</v>
      </c>
      <c r="CW263" s="11"/>
      <c r="CX263" s="11" t="s">
        <v>32</v>
      </c>
      <c r="CY263" s="11"/>
      <c r="CZ263" s="11"/>
      <c r="DA263" s="11"/>
      <c r="DB263" s="11"/>
      <c r="DC263" s="11"/>
      <c r="DD263" s="11" t="s">
        <v>33</v>
      </c>
      <c r="DE263" s="11"/>
    </row>
    <row r="264" customFormat="false" ht="14.4" hidden="false" customHeight="false" outlineLevel="0" collapsed="false">
      <c r="A264" s="53" t="s">
        <v>82</v>
      </c>
      <c r="B264" s="42"/>
      <c r="C264" s="43"/>
      <c r="D264" s="28" t="s">
        <v>83</v>
      </c>
      <c r="E264" s="41" t="s">
        <v>65</v>
      </c>
      <c r="F264" s="39" t="n">
        <v>1</v>
      </c>
      <c r="G264" s="47" t="n">
        <v>1700</v>
      </c>
      <c r="H264" s="44"/>
      <c r="L264" s="53" t="s">
        <v>82</v>
      </c>
      <c r="M264" s="42"/>
      <c r="N264" s="43"/>
      <c r="O264" s="28" t="s">
        <v>83</v>
      </c>
      <c r="P264" s="41" t="s">
        <v>65</v>
      </c>
      <c r="Q264" s="39" t="n">
        <v>1</v>
      </c>
      <c r="R264" s="47" t="n">
        <v>1700</v>
      </c>
      <c r="S264" s="44"/>
      <c r="W264" s="53" t="s">
        <v>82</v>
      </c>
      <c r="X264" s="42"/>
      <c r="Y264" s="43"/>
      <c r="Z264" s="28" t="s">
        <v>83</v>
      </c>
      <c r="AA264" s="41" t="s">
        <v>65</v>
      </c>
      <c r="AB264" s="39" t="n">
        <v>1</v>
      </c>
      <c r="AC264" s="47" t="n">
        <v>1700</v>
      </c>
      <c r="AD264" s="44"/>
      <c r="AH264" s="53" t="s">
        <v>82</v>
      </c>
      <c r="AI264" s="42"/>
      <c r="AJ264" s="43"/>
      <c r="AK264" s="28" t="s">
        <v>83</v>
      </c>
      <c r="AL264" s="41" t="s">
        <v>65</v>
      </c>
      <c r="AM264" s="39" t="n">
        <v>1</v>
      </c>
      <c r="AN264" s="47" t="n">
        <v>1700</v>
      </c>
      <c r="AO264" s="44"/>
      <c r="AS264" s="53" t="s">
        <v>82</v>
      </c>
      <c r="AT264" s="42"/>
      <c r="AU264" s="43"/>
      <c r="AV264" s="28" t="s">
        <v>83</v>
      </c>
      <c r="AW264" s="41" t="s">
        <v>65</v>
      </c>
      <c r="AX264" s="39" t="n">
        <v>1</v>
      </c>
      <c r="AY264" s="47" t="n">
        <v>1700</v>
      </c>
      <c r="AZ264" s="44"/>
      <c r="BD264" s="53" t="s">
        <v>82</v>
      </c>
      <c r="BE264" s="42"/>
      <c r="BF264" s="43"/>
      <c r="BG264" s="28" t="s">
        <v>83</v>
      </c>
      <c r="BH264" s="41" t="s">
        <v>65</v>
      </c>
      <c r="BI264" s="39" t="n">
        <v>1</v>
      </c>
      <c r="BJ264" s="47" t="n">
        <v>1700</v>
      </c>
      <c r="BK264" s="44"/>
      <c r="BO264" s="53" t="s">
        <v>82</v>
      </c>
      <c r="BQ264" s="43"/>
      <c r="BR264" s="28" t="s">
        <v>83</v>
      </c>
      <c r="BS264" s="41" t="s">
        <v>65</v>
      </c>
      <c r="BT264" s="39" t="n">
        <v>1</v>
      </c>
      <c r="BU264" s="47" t="n">
        <v>1700</v>
      </c>
      <c r="BV264" s="44"/>
      <c r="BZ264" s="53" t="s">
        <v>82</v>
      </c>
      <c r="CB264" s="43"/>
      <c r="CC264" s="28" t="s">
        <v>83</v>
      </c>
      <c r="CD264" s="41" t="s">
        <v>65</v>
      </c>
      <c r="CE264" s="39" t="n">
        <v>1</v>
      </c>
      <c r="CF264" s="47" t="n">
        <v>1700</v>
      </c>
      <c r="CG264" s="44"/>
      <c r="CK264" s="53" t="s">
        <v>82</v>
      </c>
      <c r="CL264" s="42"/>
      <c r="CM264" s="43"/>
      <c r="CN264" s="28" t="s">
        <v>83</v>
      </c>
      <c r="CO264" s="41" t="s">
        <v>65</v>
      </c>
      <c r="CP264" s="39" t="n">
        <v>1</v>
      </c>
      <c r="CQ264" s="47" t="n">
        <v>1700</v>
      </c>
      <c r="CR264" s="44"/>
      <c r="CV264" s="12" t="s">
        <v>14</v>
      </c>
      <c r="CW264" s="13" t="n">
        <f aca="false">IF(X278=0%,0%,Y279/SUM(Y279:Y286))</f>
        <v>0.05</v>
      </c>
      <c r="CX264" s="12" t="str">
        <f aca="false">AA279</f>
        <v>lavatrice</v>
      </c>
      <c r="CY264" s="14" t="n">
        <f aca="false">AB279</f>
        <v>0</v>
      </c>
      <c r="CZ264" s="12" t="str">
        <f aca="false">AA286</f>
        <v>sedie</v>
      </c>
      <c r="DA264" s="14" t="n">
        <f aca="false">AB286</f>
        <v>0</v>
      </c>
      <c r="DB264" s="12" t="str">
        <f aca="false">AC284</f>
        <v>guaina</v>
      </c>
      <c r="DC264" s="15" t="n">
        <f aca="false">AD284</f>
        <v>0</v>
      </c>
      <c r="DD264" s="14" t="s">
        <v>41</v>
      </c>
      <c r="DE264" s="14" t="n">
        <f aca="false">Y222</f>
        <v>0</v>
      </c>
    </row>
    <row r="265" customFormat="false" ht="14.4" hidden="false" customHeight="false" outlineLevel="0" collapsed="false">
      <c r="A265" s="53"/>
      <c r="B265" s="51" t="n">
        <v>0.05</v>
      </c>
      <c r="C265" s="43"/>
      <c r="D265" s="28" t="s">
        <v>84</v>
      </c>
      <c r="E265" s="41" t="s">
        <v>65</v>
      </c>
      <c r="F265" s="39" t="n">
        <v>1</v>
      </c>
      <c r="G265" s="47" t="n">
        <v>1500</v>
      </c>
      <c r="H265" s="44"/>
      <c r="L265" s="53"/>
      <c r="M265" s="45"/>
      <c r="N265" s="43"/>
      <c r="O265" s="28" t="s">
        <v>84</v>
      </c>
      <c r="P265" s="41" t="s">
        <v>65</v>
      </c>
      <c r="Q265" s="39" t="n">
        <v>1</v>
      </c>
      <c r="R265" s="47" t="n">
        <v>2500</v>
      </c>
      <c r="S265" s="44"/>
      <c r="W265" s="53"/>
      <c r="X265" s="45"/>
      <c r="Y265" s="43"/>
      <c r="Z265" s="28" t="s">
        <v>84</v>
      </c>
      <c r="AA265" s="41" t="s">
        <v>65</v>
      </c>
      <c r="AB265" s="39" t="n">
        <v>1</v>
      </c>
      <c r="AC265" s="47" t="n">
        <v>1500</v>
      </c>
      <c r="AD265" s="44"/>
      <c r="AH265" s="53"/>
      <c r="AI265" s="45"/>
      <c r="AJ265" s="43"/>
      <c r="AK265" s="28" t="s">
        <v>84</v>
      </c>
      <c r="AL265" s="41" t="s">
        <v>65</v>
      </c>
      <c r="AM265" s="39" t="n">
        <v>1</v>
      </c>
      <c r="AN265" s="47" t="n">
        <v>1500</v>
      </c>
      <c r="AO265" s="44"/>
      <c r="AS265" s="53"/>
      <c r="AT265" s="45"/>
      <c r="AU265" s="43"/>
      <c r="AV265" s="28" t="s">
        <v>84</v>
      </c>
      <c r="AW265" s="41" t="s">
        <v>65</v>
      </c>
      <c r="AX265" s="39" t="n">
        <v>1</v>
      </c>
      <c r="AY265" s="47" t="n">
        <v>1500</v>
      </c>
      <c r="AZ265" s="44"/>
      <c r="BD265" s="53"/>
      <c r="BE265" s="45"/>
      <c r="BF265" s="43"/>
      <c r="BG265" s="28" t="s">
        <v>84</v>
      </c>
      <c r="BH265" s="41" t="s">
        <v>65</v>
      </c>
      <c r="BI265" s="39" t="n">
        <v>1</v>
      </c>
      <c r="BJ265" s="47" t="n">
        <v>1500</v>
      </c>
      <c r="BK265" s="44"/>
      <c r="BO265" s="53"/>
      <c r="BP265" s="76" t="n">
        <v>0.2</v>
      </c>
      <c r="BQ265" s="43"/>
      <c r="BR265" s="28" t="s">
        <v>84</v>
      </c>
      <c r="BS265" s="41" t="s">
        <v>65</v>
      </c>
      <c r="BT265" s="39" t="n">
        <v>1</v>
      </c>
      <c r="BU265" s="47" t="n">
        <v>1500</v>
      </c>
      <c r="BV265" s="44"/>
      <c r="BZ265" s="53"/>
      <c r="CB265" s="43"/>
      <c r="CC265" s="28" t="s">
        <v>84</v>
      </c>
      <c r="CD265" s="41" t="s">
        <v>65</v>
      </c>
      <c r="CE265" s="39" t="n">
        <v>1</v>
      </c>
      <c r="CF265" s="47" t="n">
        <v>1500</v>
      </c>
      <c r="CG265" s="44"/>
      <c r="CK265" s="53"/>
      <c r="CL265" s="45"/>
      <c r="CM265" s="43"/>
      <c r="CN265" s="28" t="s">
        <v>84</v>
      </c>
      <c r="CO265" s="41" t="s">
        <v>65</v>
      </c>
      <c r="CP265" s="39" t="n">
        <v>1</v>
      </c>
      <c r="CQ265" s="47" t="n">
        <v>1500</v>
      </c>
      <c r="CR265" s="44"/>
      <c r="CV265" s="17" t="s">
        <v>49</v>
      </c>
      <c r="CW265" s="18" t="n">
        <f aca="false">IF(X278=0%,0%,Y280/SUM(Y279:Y286))</f>
        <v>0</v>
      </c>
      <c r="CX265" s="17" t="str">
        <f aca="false">AA280</f>
        <v>frigorifero</v>
      </c>
      <c r="CY265" s="19" t="n">
        <f aca="false">AB280</f>
        <v>0</v>
      </c>
      <c r="CZ265" s="17" t="str">
        <f aca="false">AA287</f>
        <v>materasso</v>
      </c>
      <c r="DA265" s="19" t="n">
        <f aca="false">AB287</f>
        <v>0</v>
      </c>
      <c r="DB265" s="17" t="str">
        <f aca="false">AC285</f>
        <v>lamiere</v>
      </c>
      <c r="DC265" s="20" t="n">
        <f aca="false">AD285</f>
        <v>0</v>
      </c>
      <c r="DD265" s="19" t="str">
        <f aca="false">Z221</f>
        <v>altezza cumulo</v>
      </c>
      <c r="DE265" s="19" t="n">
        <f aca="false">AA221</f>
        <v>10</v>
      </c>
    </row>
    <row r="266" customFormat="false" ht="14.4" hidden="false" customHeight="false" outlineLevel="0" collapsed="false">
      <c r="A266" s="53"/>
      <c r="B266" s="42"/>
      <c r="C266" s="43"/>
      <c r="D266" s="28" t="s">
        <v>85</v>
      </c>
      <c r="E266" s="41" t="s">
        <v>65</v>
      </c>
      <c r="F266" s="39" t="n">
        <v>1</v>
      </c>
      <c r="G266" s="47" t="n">
        <v>2300</v>
      </c>
      <c r="H266" s="44"/>
      <c r="L266" s="53"/>
      <c r="M266" s="42"/>
      <c r="N266" s="43"/>
      <c r="O266" s="28" t="s">
        <v>85</v>
      </c>
      <c r="P266" s="41" t="s">
        <v>65</v>
      </c>
      <c r="Q266" s="39" t="n">
        <v>1</v>
      </c>
      <c r="R266" s="47" t="n">
        <v>2300</v>
      </c>
      <c r="S266" s="44"/>
      <c r="W266" s="53"/>
      <c r="X266" s="42"/>
      <c r="Y266" s="43"/>
      <c r="Z266" s="28" t="s">
        <v>85</v>
      </c>
      <c r="AA266" s="41" t="s">
        <v>65</v>
      </c>
      <c r="AB266" s="39" t="n">
        <v>1</v>
      </c>
      <c r="AC266" s="47" t="n">
        <v>2300</v>
      </c>
      <c r="AD266" s="44"/>
      <c r="AH266" s="53"/>
      <c r="AI266" s="42"/>
      <c r="AJ266" s="43"/>
      <c r="AK266" s="28" t="s">
        <v>85</v>
      </c>
      <c r="AL266" s="41" t="s">
        <v>65</v>
      </c>
      <c r="AM266" s="39" t="n">
        <v>1</v>
      </c>
      <c r="AN266" s="47" t="n">
        <v>2300</v>
      </c>
      <c r="AO266" s="44"/>
      <c r="AS266" s="53"/>
      <c r="AT266" s="42"/>
      <c r="AU266" s="43"/>
      <c r="AV266" s="28" t="s">
        <v>85</v>
      </c>
      <c r="AW266" s="41" t="s">
        <v>65</v>
      </c>
      <c r="AX266" s="39" t="n">
        <v>1</v>
      </c>
      <c r="AY266" s="47" t="n">
        <v>2300</v>
      </c>
      <c r="AZ266" s="44"/>
      <c r="BD266" s="53"/>
      <c r="BE266" s="42"/>
      <c r="BF266" s="43"/>
      <c r="BG266" s="28" t="s">
        <v>85</v>
      </c>
      <c r="BH266" s="41" t="s">
        <v>65</v>
      </c>
      <c r="BI266" s="39" t="n">
        <v>1</v>
      </c>
      <c r="BJ266" s="47" t="n">
        <v>2300</v>
      </c>
      <c r="BK266" s="44"/>
      <c r="BO266" s="53"/>
      <c r="BP266" s="20"/>
      <c r="BQ266" s="43"/>
      <c r="BR266" s="28" t="s">
        <v>85</v>
      </c>
      <c r="BS266" s="41" t="s">
        <v>65</v>
      </c>
      <c r="BT266" s="39" t="n">
        <v>1</v>
      </c>
      <c r="BU266" s="47" t="n">
        <v>2300</v>
      </c>
      <c r="BV266" s="44"/>
      <c r="BZ266" s="53"/>
      <c r="CB266" s="43"/>
      <c r="CC266" s="28" t="s">
        <v>85</v>
      </c>
      <c r="CD266" s="41" t="s">
        <v>65</v>
      </c>
      <c r="CE266" s="39" t="n">
        <v>1</v>
      </c>
      <c r="CF266" s="47" t="n">
        <v>2300</v>
      </c>
      <c r="CG266" s="44"/>
      <c r="CK266" s="53"/>
      <c r="CL266" s="42"/>
      <c r="CM266" s="43"/>
      <c r="CN266" s="28" t="s">
        <v>85</v>
      </c>
      <c r="CO266" s="41" t="s">
        <v>65</v>
      </c>
      <c r="CP266" s="39" t="n">
        <v>1</v>
      </c>
      <c r="CQ266" s="47" t="n">
        <v>2300</v>
      </c>
      <c r="CR266" s="44"/>
      <c r="CV266" s="17" t="s">
        <v>57</v>
      </c>
      <c r="CW266" s="18" t="n">
        <f aca="false">IF(X278=0%,0%,(Y281+Y282)/SUM(Y279:Y286))</f>
        <v>0</v>
      </c>
      <c r="CX266" s="17" t="str">
        <f aca="false">AA281</f>
        <v>forno</v>
      </c>
      <c r="CY266" s="19" t="n">
        <f aca="false">AB281</f>
        <v>0</v>
      </c>
      <c r="CZ266" s="17" t="str">
        <f aca="false">AC279</f>
        <v>brandina</v>
      </c>
      <c r="DA266" s="19" t="n">
        <f aca="false">AD279</f>
        <v>0</v>
      </c>
      <c r="DB266" s="17" t="str">
        <f aca="false">AC286</f>
        <v>buste</v>
      </c>
      <c r="DC266" s="20" t="n">
        <f aca="false">AD286</f>
        <v>0</v>
      </c>
      <c r="DD266" s="19" t="str">
        <f aca="false">Z222</f>
        <v>combustione</v>
      </c>
      <c r="DE266" s="19" t="str">
        <f aca="false">AA222</f>
        <v>no</v>
      </c>
    </row>
    <row r="267" customFormat="false" ht="14.4" hidden="false" customHeight="false" outlineLevel="0" collapsed="false">
      <c r="A267" s="53"/>
      <c r="B267" s="42"/>
      <c r="C267" s="43"/>
      <c r="D267" s="28" t="s">
        <v>86</v>
      </c>
      <c r="E267" s="41" t="s">
        <v>87</v>
      </c>
      <c r="F267" s="39" t="n">
        <v>1</v>
      </c>
      <c r="G267" s="47" t="n">
        <v>1400</v>
      </c>
      <c r="H267" s="44"/>
      <c r="L267" s="53"/>
      <c r="M267" s="42"/>
      <c r="N267" s="43"/>
      <c r="O267" s="28" t="s">
        <v>86</v>
      </c>
      <c r="P267" s="41" t="s">
        <v>87</v>
      </c>
      <c r="Q267" s="39" t="n">
        <v>1</v>
      </c>
      <c r="R267" s="47" t="n">
        <v>1400</v>
      </c>
      <c r="S267" s="44"/>
      <c r="W267" s="53"/>
      <c r="X267" s="42"/>
      <c r="Y267" s="43"/>
      <c r="Z267" s="28" t="s">
        <v>86</v>
      </c>
      <c r="AA267" s="41" t="s">
        <v>87</v>
      </c>
      <c r="AB267" s="39" t="n">
        <v>1</v>
      </c>
      <c r="AC267" s="47" t="n">
        <v>1400</v>
      </c>
      <c r="AD267" s="44"/>
      <c r="AH267" s="53"/>
      <c r="AI267" s="42"/>
      <c r="AJ267" s="43"/>
      <c r="AK267" s="28" t="s">
        <v>86</v>
      </c>
      <c r="AL267" s="41" t="s">
        <v>87</v>
      </c>
      <c r="AM267" s="39" t="n">
        <v>1</v>
      </c>
      <c r="AN267" s="47" t="n">
        <v>1400</v>
      </c>
      <c r="AO267" s="44"/>
      <c r="AS267" s="53"/>
      <c r="AT267" s="42"/>
      <c r="AU267" s="43"/>
      <c r="AV267" s="28" t="s">
        <v>86</v>
      </c>
      <c r="AW267" s="41" t="s">
        <v>87</v>
      </c>
      <c r="AX267" s="39" t="n">
        <v>1</v>
      </c>
      <c r="AY267" s="47" t="n">
        <v>1400</v>
      </c>
      <c r="AZ267" s="44"/>
      <c r="BD267" s="53"/>
      <c r="BE267" s="42"/>
      <c r="BF267" s="43"/>
      <c r="BG267" s="28" t="s">
        <v>86</v>
      </c>
      <c r="BH267" s="41" t="s">
        <v>87</v>
      </c>
      <c r="BI267" s="39" t="n">
        <v>1</v>
      </c>
      <c r="BJ267" s="47" t="n">
        <v>1400</v>
      </c>
      <c r="BK267" s="44"/>
      <c r="BO267" s="53"/>
      <c r="BP267" s="20"/>
      <c r="BQ267" s="43"/>
      <c r="BR267" s="28" t="s">
        <v>86</v>
      </c>
      <c r="BS267" s="41" t="s">
        <v>87</v>
      </c>
      <c r="BT267" s="39" t="n">
        <v>1</v>
      </c>
      <c r="BU267" s="47" t="n">
        <v>1400</v>
      </c>
      <c r="BV267" s="44"/>
      <c r="BZ267" s="53"/>
      <c r="CB267" s="43"/>
      <c r="CC267" s="28" t="s">
        <v>86</v>
      </c>
      <c r="CD267" s="41" t="s">
        <v>87</v>
      </c>
      <c r="CE267" s="39" t="n">
        <v>1</v>
      </c>
      <c r="CF267" s="47" t="n">
        <v>1400</v>
      </c>
      <c r="CG267" s="44"/>
      <c r="CK267" s="53"/>
      <c r="CL267" s="42"/>
      <c r="CM267" s="43"/>
      <c r="CN267" s="28" t="s">
        <v>86</v>
      </c>
      <c r="CO267" s="41" t="s">
        <v>87</v>
      </c>
      <c r="CP267" s="39" t="n">
        <v>1</v>
      </c>
      <c r="CQ267" s="47" t="n">
        <v>1400</v>
      </c>
      <c r="CR267" s="44"/>
      <c r="CV267" s="17" t="s">
        <v>60</v>
      </c>
      <c r="CW267" s="18" t="n">
        <f aca="false">IF(X278=0%,0%,Y283/SUM(Y279:Y286))</f>
        <v>0</v>
      </c>
      <c r="CX267" s="17" t="str">
        <f aca="false">AA282</f>
        <v>televisore</v>
      </c>
      <c r="CY267" s="19" t="n">
        <f aca="false">AB282</f>
        <v>0</v>
      </c>
      <c r="CZ267" s="17" t="str">
        <f aca="false">AC280</f>
        <v>Scatoloni</v>
      </c>
      <c r="DA267" s="19" t="n">
        <f aca="false">AD280</f>
        <v>0</v>
      </c>
      <c r="DB267" s="19"/>
      <c r="DC267" s="20"/>
      <c r="DD267" s="19" t="str">
        <f aca="false">Z223</f>
        <v>bonifica</v>
      </c>
      <c r="DE267" s="19" t="str">
        <f aca="false">AA223</f>
        <v>no</v>
      </c>
    </row>
    <row r="268" customFormat="false" ht="14.4" hidden="false" customHeight="false" outlineLevel="0" collapsed="false">
      <c r="A268" s="53"/>
      <c r="B268" s="42"/>
      <c r="C268" s="43"/>
      <c r="D268" s="28" t="s">
        <v>88</v>
      </c>
      <c r="E268" s="41" t="s">
        <v>14</v>
      </c>
      <c r="F268" s="39" t="n">
        <v>1</v>
      </c>
      <c r="G268" s="47" t="n">
        <v>1400</v>
      </c>
      <c r="H268" s="44"/>
      <c r="L268" s="53"/>
      <c r="M268" s="42"/>
      <c r="N268" s="43"/>
      <c r="O268" s="28" t="s">
        <v>88</v>
      </c>
      <c r="P268" s="41" t="s">
        <v>14</v>
      </c>
      <c r="Q268" s="39" t="n">
        <v>1</v>
      </c>
      <c r="R268" s="47" t="n">
        <v>1400</v>
      </c>
      <c r="S268" s="44"/>
      <c r="W268" s="53"/>
      <c r="X268" s="42"/>
      <c r="Y268" s="43"/>
      <c r="Z268" s="28" t="s">
        <v>88</v>
      </c>
      <c r="AA268" s="41" t="s">
        <v>14</v>
      </c>
      <c r="AB268" s="39" t="n">
        <v>1</v>
      </c>
      <c r="AC268" s="47" t="n">
        <v>1400</v>
      </c>
      <c r="AD268" s="44"/>
      <c r="AH268" s="53"/>
      <c r="AI268" s="42"/>
      <c r="AJ268" s="43"/>
      <c r="AK268" s="28" t="s">
        <v>88</v>
      </c>
      <c r="AL268" s="41" t="s">
        <v>14</v>
      </c>
      <c r="AM268" s="39" t="n">
        <v>1</v>
      </c>
      <c r="AN268" s="47" t="n">
        <v>1400</v>
      </c>
      <c r="AO268" s="44"/>
      <c r="AS268" s="53"/>
      <c r="AT268" s="42"/>
      <c r="AU268" s="43"/>
      <c r="AV268" s="28" t="s">
        <v>88</v>
      </c>
      <c r="AW268" s="41" t="s">
        <v>14</v>
      </c>
      <c r="AX268" s="39" t="n">
        <v>1</v>
      </c>
      <c r="AY268" s="47" t="n">
        <v>1400</v>
      </c>
      <c r="AZ268" s="44"/>
      <c r="BD268" s="53"/>
      <c r="BE268" s="42"/>
      <c r="BF268" s="43"/>
      <c r="BG268" s="28" t="s">
        <v>88</v>
      </c>
      <c r="BH268" s="41" t="s">
        <v>14</v>
      </c>
      <c r="BI268" s="39" t="n">
        <v>1</v>
      </c>
      <c r="BJ268" s="47" t="n">
        <v>1400</v>
      </c>
      <c r="BK268" s="44"/>
      <c r="BO268" s="53"/>
      <c r="BP268" s="20"/>
      <c r="BQ268" s="43"/>
      <c r="BR268" s="28" t="s">
        <v>88</v>
      </c>
      <c r="BS268" s="41" t="s">
        <v>14</v>
      </c>
      <c r="BT268" s="39" t="n">
        <v>1</v>
      </c>
      <c r="BU268" s="47" t="n">
        <v>1400</v>
      </c>
      <c r="BV268" s="44"/>
      <c r="BZ268" s="53"/>
      <c r="CB268" s="43"/>
      <c r="CC268" s="28" t="s">
        <v>88</v>
      </c>
      <c r="CD268" s="41" t="s">
        <v>14</v>
      </c>
      <c r="CE268" s="39" t="n">
        <v>1</v>
      </c>
      <c r="CF268" s="47" t="n">
        <v>1400</v>
      </c>
      <c r="CG268" s="44"/>
      <c r="CK268" s="53"/>
      <c r="CL268" s="42"/>
      <c r="CM268" s="43"/>
      <c r="CN268" s="28" t="s">
        <v>88</v>
      </c>
      <c r="CO268" s="41" t="s">
        <v>14</v>
      </c>
      <c r="CP268" s="39" t="n">
        <v>1</v>
      </c>
      <c r="CQ268" s="47" t="n">
        <v>1400</v>
      </c>
      <c r="CR268" s="44"/>
      <c r="CV268" s="17" t="s">
        <v>61</v>
      </c>
      <c r="CW268" s="18" t="n">
        <f aca="false">IF(X278=0%,0%,Y284/SUM(Y279:Y286))</f>
        <v>0.95</v>
      </c>
      <c r="CX268" s="17" t="str">
        <f aca="false">AA283</f>
        <v>scaldabagno</v>
      </c>
      <c r="CY268" s="19" t="n">
        <f aca="false">AB283</f>
        <v>0</v>
      </c>
      <c r="CZ268" s="17" t="str">
        <f aca="false">AC281</f>
        <v>divano</v>
      </c>
      <c r="DA268" s="19" t="n">
        <f aca="false">AD281</f>
        <v>0</v>
      </c>
      <c r="DB268" s="19"/>
      <c r="DC268" s="20"/>
      <c r="DD268" s="19" t="str">
        <f aca="false">AB223</f>
        <v>substrato</v>
      </c>
      <c r="DE268" s="19" t="str">
        <f aca="false">AC223</f>
        <v>suolo</v>
      </c>
    </row>
    <row r="269" customFormat="false" ht="14.4" hidden="false" customHeight="true" outlineLevel="0" collapsed="false">
      <c r="A269" s="53"/>
      <c r="B269" s="42"/>
      <c r="C269" s="43"/>
      <c r="D269" s="27" t="s">
        <v>89</v>
      </c>
      <c r="E269" s="41" t="s">
        <v>14</v>
      </c>
      <c r="F269" s="39" t="n">
        <v>1</v>
      </c>
      <c r="G269" s="55" t="n">
        <v>1500</v>
      </c>
      <c r="H269" s="44"/>
      <c r="L269" s="53"/>
      <c r="M269" s="42"/>
      <c r="N269" s="43"/>
      <c r="O269" s="27" t="s">
        <v>89</v>
      </c>
      <c r="P269" s="41" t="s">
        <v>14</v>
      </c>
      <c r="Q269" s="39" t="n">
        <v>1</v>
      </c>
      <c r="R269" s="55" t="n">
        <v>1500</v>
      </c>
      <c r="S269" s="44"/>
      <c r="W269" s="53"/>
      <c r="X269" s="42"/>
      <c r="Y269" s="43"/>
      <c r="Z269" s="27" t="s">
        <v>89</v>
      </c>
      <c r="AA269" s="41" t="s">
        <v>14</v>
      </c>
      <c r="AB269" s="39" t="n">
        <v>1</v>
      </c>
      <c r="AC269" s="55" t="n">
        <v>1500</v>
      </c>
      <c r="AD269" s="44"/>
      <c r="AH269" s="53"/>
      <c r="AI269" s="42"/>
      <c r="AJ269" s="43"/>
      <c r="AK269" s="27" t="s">
        <v>89</v>
      </c>
      <c r="AL269" s="41" t="s">
        <v>14</v>
      </c>
      <c r="AM269" s="39" t="n">
        <v>1</v>
      </c>
      <c r="AN269" s="55" t="n">
        <v>1500</v>
      </c>
      <c r="AO269" s="44"/>
      <c r="AS269" s="53"/>
      <c r="AT269" s="42"/>
      <c r="AU269" s="43"/>
      <c r="AV269" s="27" t="s">
        <v>89</v>
      </c>
      <c r="AW269" s="41" t="s">
        <v>14</v>
      </c>
      <c r="AX269" s="39" t="n">
        <v>1</v>
      </c>
      <c r="AY269" s="55" t="n">
        <v>1500</v>
      </c>
      <c r="AZ269" s="44"/>
      <c r="BD269" s="53"/>
      <c r="BE269" s="42"/>
      <c r="BF269" s="43"/>
      <c r="BG269" s="27" t="s">
        <v>89</v>
      </c>
      <c r="BH269" s="41" t="s">
        <v>14</v>
      </c>
      <c r="BI269" s="39" t="n">
        <v>1</v>
      </c>
      <c r="BJ269" s="55" t="n">
        <v>1500</v>
      </c>
      <c r="BK269" s="44"/>
      <c r="BO269" s="53"/>
      <c r="BP269" s="20"/>
      <c r="BQ269" s="43"/>
      <c r="BR269" s="27" t="s">
        <v>89</v>
      </c>
      <c r="BS269" s="41" t="s">
        <v>14</v>
      </c>
      <c r="BT269" s="39" t="n">
        <v>1</v>
      </c>
      <c r="BU269" s="55" t="n">
        <v>1500</v>
      </c>
      <c r="BV269" s="44"/>
      <c r="BZ269" s="53"/>
      <c r="CB269" s="43"/>
      <c r="CC269" s="27" t="s">
        <v>89</v>
      </c>
      <c r="CD269" s="41" t="s">
        <v>14</v>
      </c>
      <c r="CE269" s="39" t="n">
        <v>1</v>
      </c>
      <c r="CF269" s="55" t="n">
        <v>1500</v>
      </c>
      <c r="CG269" s="44"/>
      <c r="CK269" s="53"/>
      <c r="CL269" s="42"/>
      <c r="CM269" s="43"/>
      <c r="CN269" s="27" t="s">
        <v>89</v>
      </c>
      <c r="CO269" s="41" t="s">
        <v>14</v>
      </c>
      <c r="CP269" s="39" t="n">
        <v>1</v>
      </c>
      <c r="CQ269" s="55" t="n">
        <v>1500</v>
      </c>
      <c r="CR269" s="44"/>
      <c r="CV269" s="17" t="s">
        <v>62</v>
      </c>
      <c r="CW269" s="18" t="n">
        <f aca="false">IF(X278=0%,0%,Y285/SUM(Y279:Y286))</f>
        <v>0</v>
      </c>
      <c r="CX269" s="17" t="str">
        <f aca="false">AA284</f>
        <v>mobile</v>
      </c>
      <c r="CY269" s="19" t="n">
        <f aca="false">AB284</f>
        <v>0</v>
      </c>
      <c r="CZ269" s="17" t="str">
        <f aca="false">AC282</f>
        <v>sanitari</v>
      </c>
      <c r="DA269" s="19" t="n">
        <f aca="false">AD282</f>
        <v>0</v>
      </c>
      <c r="DB269" s="19"/>
      <c r="DC269" s="20"/>
      <c r="DD269" s="19" t="s">
        <v>63</v>
      </c>
      <c r="DE269" s="19" t="n">
        <f aca="false">X223</f>
        <v>0</v>
      </c>
    </row>
    <row r="270" customFormat="false" ht="15" hidden="false" customHeight="false" outlineLevel="0" collapsed="false">
      <c r="A270" s="53"/>
      <c r="B270" s="42"/>
      <c r="C270" s="43"/>
      <c r="D270" s="27"/>
      <c r="E270" s="41" t="s">
        <v>22</v>
      </c>
      <c r="F270" s="39" t="n">
        <v>1</v>
      </c>
      <c r="G270" s="47" t="n">
        <v>7850</v>
      </c>
      <c r="H270" s="44"/>
      <c r="L270" s="53"/>
      <c r="M270" s="42"/>
      <c r="N270" s="43"/>
      <c r="O270" s="27"/>
      <c r="P270" s="41" t="s">
        <v>22</v>
      </c>
      <c r="Q270" s="39" t="n">
        <v>1</v>
      </c>
      <c r="R270" s="47" t="n">
        <v>7850</v>
      </c>
      <c r="S270" s="44"/>
      <c r="W270" s="53"/>
      <c r="X270" s="42"/>
      <c r="Y270" s="43"/>
      <c r="Z270" s="27"/>
      <c r="AA270" s="41" t="s">
        <v>22</v>
      </c>
      <c r="AB270" s="39" t="n">
        <v>1</v>
      </c>
      <c r="AC270" s="47" t="n">
        <v>7850</v>
      </c>
      <c r="AD270" s="44"/>
      <c r="AH270" s="53"/>
      <c r="AI270" s="42"/>
      <c r="AJ270" s="43"/>
      <c r="AK270" s="27"/>
      <c r="AL270" s="41" t="s">
        <v>22</v>
      </c>
      <c r="AM270" s="39" t="n">
        <v>1</v>
      </c>
      <c r="AN270" s="47" t="n">
        <v>7850</v>
      </c>
      <c r="AO270" s="44"/>
      <c r="AS270" s="53"/>
      <c r="AT270" s="42"/>
      <c r="AU270" s="43"/>
      <c r="AV270" s="27"/>
      <c r="AW270" s="41" t="s">
        <v>22</v>
      </c>
      <c r="AX270" s="39" t="n">
        <v>1</v>
      </c>
      <c r="AY270" s="47" t="n">
        <v>7850</v>
      </c>
      <c r="AZ270" s="44"/>
      <c r="BD270" s="53"/>
      <c r="BE270" s="42"/>
      <c r="BF270" s="43"/>
      <c r="BG270" s="27"/>
      <c r="BH270" s="41" t="s">
        <v>22</v>
      </c>
      <c r="BI270" s="39" t="n">
        <v>1</v>
      </c>
      <c r="BJ270" s="47" t="n">
        <v>7850</v>
      </c>
      <c r="BK270" s="44"/>
      <c r="BO270" s="53"/>
      <c r="BP270" s="20"/>
      <c r="BQ270" s="43"/>
      <c r="BR270" s="27"/>
      <c r="BS270" s="41" t="s">
        <v>22</v>
      </c>
      <c r="BT270" s="39" t="n">
        <v>1</v>
      </c>
      <c r="BU270" s="47" t="n">
        <v>7850</v>
      </c>
      <c r="BV270" s="44"/>
      <c r="BZ270" s="53"/>
      <c r="CB270" s="43"/>
      <c r="CC270" s="27"/>
      <c r="CD270" s="41" t="s">
        <v>22</v>
      </c>
      <c r="CE270" s="39" t="n">
        <v>1</v>
      </c>
      <c r="CF270" s="47" t="n">
        <v>7850</v>
      </c>
      <c r="CG270" s="44"/>
      <c r="CK270" s="53"/>
      <c r="CL270" s="42"/>
      <c r="CM270" s="43"/>
      <c r="CN270" s="27"/>
      <c r="CO270" s="41" t="s">
        <v>22</v>
      </c>
      <c r="CP270" s="39" t="n">
        <v>1</v>
      </c>
      <c r="CQ270" s="47" t="n">
        <v>7850</v>
      </c>
      <c r="CR270" s="44"/>
      <c r="CU270" s="8"/>
      <c r="CV270" s="33" t="s">
        <v>65</v>
      </c>
      <c r="CW270" s="34" t="n">
        <f aca="false">IF(X278=0%,0%,Y286/SUM(Y279:Y286))</f>
        <v>0</v>
      </c>
      <c r="CX270" s="33" t="str">
        <f aca="false">AA285</f>
        <v>secchio</v>
      </c>
      <c r="CY270" s="35" t="n">
        <f aca="false">AB285</f>
        <v>0</v>
      </c>
      <c r="CZ270" s="33" t="str">
        <f aca="false">AC283</f>
        <v>tubi</v>
      </c>
      <c r="DA270" s="35" t="n">
        <f aca="false">AD283</f>
        <v>0</v>
      </c>
      <c r="DB270" s="35"/>
      <c r="DC270" s="36"/>
      <c r="DD270" s="35" t="s">
        <v>56</v>
      </c>
      <c r="DE270" s="35" t="n">
        <f aca="false">AD221</f>
        <v>0</v>
      </c>
      <c r="DF270" s="37" t="n">
        <f aca="false">SUM(CW264:CW270)</f>
        <v>1</v>
      </c>
    </row>
    <row r="271" customFormat="false" ht="15" hidden="false" customHeight="false" outlineLevel="0" collapsed="false">
      <c r="A271" s="53"/>
      <c r="B271" s="42"/>
      <c r="C271" s="43"/>
      <c r="D271" s="27"/>
      <c r="E271" s="41" t="s">
        <v>90</v>
      </c>
      <c r="F271" s="39" t="n">
        <v>1</v>
      </c>
      <c r="G271" s="55" t="n">
        <v>2000</v>
      </c>
      <c r="H271" s="44"/>
      <c r="L271" s="53"/>
      <c r="M271" s="42"/>
      <c r="N271" s="43"/>
      <c r="O271" s="27"/>
      <c r="P271" s="41" t="s">
        <v>90</v>
      </c>
      <c r="Q271" s="39" t="n">
        <v>1</v>
      </c>
      <c r="R271" s="55" t="n">
        <v>2000</v>
      </c>
      <c r="S271" s="44"/>
      <c r="W271" s="53"/>
      <c r="X271" s="42"/>
      <c r="Y271" s="43"/>
      <c r="Z271" s="27"/>
      <c r="AA271" s="41" t="s">
        <v>90</v>
      </c>
      <c r="AB271" s="39" t="n">
        <v>1</v>
      </c>
      <c r="AC271" s="55" t="n">
        <v>2000</v>
      </c>
      <c r="AD271" s="44"/>
      <c r="AH271" s="53"/>
      <c r="AI271" s="42"/>
      <c r="AJ271" s="43"/>
      <c r="AK271" s="27"/>
      <c r="AL271" s="41" t="s">
        <v>90</v>
      </c>
      <c r="AM271" s="39" t="n">
        <v>1</v>
      </c>
      <c r="AN271" s="55" t="n">
        <v>2000</v>
      </c>
      <c r="AO271" s="44"/>
      <c r="AS271" s="53"/>
      <c r="AT271" s="42"/>
      <c r="AU271" s="43"/>
      <c r="AV271" s="27"/>
      <c r="AW271" s="41" t="s">
        <v>90</v>
      </c>
      <c r="AX271" s="39" t="n">
        <v>1</v>
      </c>
      <c r="AY271" s="55" t="n">
        <v>2000</v>
      </c>
      <c r="AZ271" s="44"/>
      <c r="BD271" s="53"/>
      <c r="BE271" s="42"/>
      <c r="BF271" s="43"/>
      <c r="BG271" s="27"/>
      <c r="BH271" s="41" t="s">
        <v>90</v>
      </c>
      <c r="BI271" s="39" t="n">
        <v>1</v>
      </c>
      <c r="BJ271" s="55" t="n">
        <v>2000</v>
      </c>
      <c r="BK271" s="44"/>
      <c r="BO271" s="53"/>
      <c r="BP271" s="20"/>
      <c r="BQ271" s="43"/>
      <c r="BR271" s="27"/>
      <c r="BS271" s="41" t="s">
        <v>90</v>
      </c>
      <c r="BT271" s="39" t="n">
        <v>1</v>
      </c>
      <c r="BU271" s="55" t="n">
        <v>2000</v>
      </c>
      <c r="BV271" s="44"/>
      <c r="BZ271" s="53"/>
      <c r="CB271" s="43"/>
      <c r="CC271" s="27"/>
      <c r="CD271" s="41" t="s">
        <v>90</v>
      </c>
      <c r="CE271" s="39" t="n">
        <v>1</v>
      </c>
      <c r="CF271" s="55" t="n">
        <v>2000</v>
      </c>
      <c r="CG271" s="44"/>
      <c r="CK271" s="53"/>
      <c r="CL271" s="42"/>
      <c r="CM271" s="43"/>
      <c r="CN271" s="27"/>
      <c r="CO271" s="41" t="s">
        <v>90</v>
      </c>
      <c r="CP271" s="39" t="n">
        <v>1</v>
      </c>
      <c r="CQ271" s="55" t="n">
        <v>2000</v>
      </c>
      <c r="CR271" s="44"/>
      <c r="CV271" s="10" t="str">
        <f aca="false">AH220</f>
        <v>SITO O106</v>
      </c>
      <c r="CW271" s="10"/>
      <c r="CX271" s="10"/>
      <c r="CY271" s="10"/>
      <c r="CZ271" s="10"/>
      <c r="DA271" s="10"/>
      <c r="DB271" s="10"/>
      <c r="DC271" s="10"/>
      <c r="DD271" s="10"/>
      <c r="DE271" s="10"/>
    </row>
    <row r="272" customFormat="false" ht="14.4" hidden="false" customHeight="false" outlineLevel="0" collapsed="false">
      <c r="A272" s="53" t="s">
        <v>91</v>
      </c>
      <c r="B272" s="42"/>
      <c r="C272" s="43"/>
      <c r="D272" s="28" t="s">
        <v>92</v>
      </c>
      <c r="E272" s="41" t="s">
        <v>49</v>
      </c>
      <c r="F272" s="39" t="n">
        <v>1</v>
      </c>
      <c r="H272" s="44"/>
      <c r="L272" s="53" t="s">
        <v>91</v>
      </c>
      <c r="M272" s="42"/>
      <c r="N272" s="43"/>
      <c r="O272" s="28" t="s">
        <v>92</v>
      </c>
      <c r="P272" s="41" t="s">
        <v>49</v>
      </c>
      <c r="Q272" s="39" t="n">
        <v>1</v>
      </c>
      <c r="S272" s="44"/>
      <c r="W272" s="53" t="s">
        <v>91</v>
      </c>
      <c r="X272" s="42"/>
      <c r="Y272" s="43"/>
      <c r="Z272" s="28" t="s">
        <v>92</v>
      </c>
      <c r="AA272" s="41" t="s">
        <v>49</v>
      </c>
      <c r="AB272" s="39" t="n">
        <v>1</v>
      </c>
      <c r="AD272" s="44"/>
      <c r="AH272" s="53" t="s">
        <v>91</v>
      </c>
      <c r="AI272" s="42"/>
      <c r="AJ272" s="43"/>
      <c r="AK272" s="28" t="s">
        <v>92</v>
      </c>
      <c r="AL272" s="41" t="s">
        <v>49</v>
      </c>
      <c r="AM272" s="39" t="n">
        <v>1</v>
      </c>
      <c r="AO272" s="44"/>
      <c r="AS272" s="53" t="s">
        <v>91</v>
      </c>
      <c r="AT272" s="42"/>
      <c r="AU272" s="43"/>
      <c r="AV272" s="28" t="s">
        <v>92</v>
      </c>
      <c r="AW272" s="41" t="s">
        <v>49</v>
      </c>
      <c r="AX272" s="39" t="n">
        <v>1</v>
      </c>
      <c r="AZ272" s="44"/>
      <c r="BD272" s="53" t="s">
        <v>91</v>
      </c>
      <c r="BE272" s="42"/>
      <c r="BF272" s="43"/>
      <c r="BG272" s="28" t="s">
        <v>92</v>
      </c>
      <c r="BH272" s="41" t="s">
        <v>49</v>
      </c>
      <c r="BI272" s="39" t="n">
        <v>1</v>
      </c>
      <c r="BK272" s="44"/>
      <c r="BO272" s="77" t="s">
        <v>91</v>
      </c>
      <c r="BP272" s="20"/>
      <c r="BQ272" s="43"/>
      <c r="BR272" s="28" t="s">
        <v>92</v>
      </c>
      <c r="BS272" s="41" t="s">
        <v>49</v>
      </c>
      <c r="BT272" s="39" t="n">
        <v>1</v>
      </c>
      <c r="BV272" s="44"/>
      <c r="BZ272" s="53" t="s">
        <v>91</v>
      </c>
      <c r="CA272" s="8" t="n">
        <v>0.35</v>
      </c>
      <c r="CB272" s="43"/>
      <c r="CC272" s="28" t="s">
        <v>92</v>
      </c>
      <c r="CD272" s="41" t="s">
        <v>49</v>
      </c>
      <c r="CE272" s="39" t="n">
        <v>1</v>
      </c>
      <c r="CG272" s="44"/>
      <c r="CK272" s="53" t="s">
        <v>91</v>
      </c>
      <c r="CL272" s="42"/>
      <c r="CM272" s="43"/>
      <c r="CN272" s="28" t="s">
        <v>92</v>
      </c>
      <c r="CO272" s="41" t="s">
        <v>49</v>
      </c>
      <c r="CP272" s="39" t="n">
        <v>1</v>
      </c>
      <c r="CR272" s="44"/>
      <c r="CV272" s="11" t="s">
        <v>31</v>
      </c>
      <c r="CW272" s="11"/>
      <c r="CX272" s="11" t="s">
        <v>32</v>
      </c>
      <c r="CY272" s="11"/>
      <c r="CZ272" s="11"/>
      <c r="DA272" s="11"/>
      <c r="DB272" s="11"/>
      <c r="DC272" s="11"/>
      <c r="DD272" s="11" t="s">
        <v>33</v>
      </c>
      <c r="DE272" s="11"/>
    </row>
    <row r="273" customFormat="false" ht="14.4" hidden="false" customHeight="false" outlineLevel="0" collapsed="false">
      <c r="A273" s="53"/>
      <c r="B273" s="42"/>
      <c r="C273" s="43"/>
      <c r="D273" s="28" t="s">
        <v>93</v>
      </c>
      <c r="E273" s="41" t="s">
        <v>14</v>
      </c>
      <c r="F273" s="39" t="n">
        <v>1</v>
      </c>
      <c r="H273" s="44"/>
      <c r="L273" s="53"/>
      <c r="M273" s="42"/>
      <c r="N273" s="43"/>
      <c r="O273" s="28" t="s">
        <v>93</v>
      </c>
      <c r="P273" s="41" t="s">
        <v>14</v>
      </c>
      <c r="Q273" s="39" t="n">
        <v>1</v>
      </c>
      <c r="S273" s="44"/>
      <c r="W273" s="53"/>
      <c r="X273" s="42"/>
      <c r="Y273" s="43"/>
      <c r="Z273" s="28" t="s">
        <v>93</v>
      </c>
      <c r="AA273" s="41" t="s">
        <v>14</v>
      </c>
      <c r="AB273" s="39" t="n">
        <v>1</v>
      </c>
      <c r="AD273" s="44"/>
      <c r="AH273" s="53"/>
      <c r="AI273" s="42"/>
      <c r="AJ273" s="43"/>
      <c r="AK273" s="28" t="s">
        <v>93</v>
      </c>
      <c r="AL273" s="41" t="s">
        <v>14</v>
      </c>
      <c r="AM273" s="39" t="n">
        <v>1</v>
      </c>
      <c r="AO273" s="44"/>
      <c r="AS273" s="53"/>
      <c r="AT273" s="42"/>
      <c r="AU273" s="43"/>
      <c r="AV273" s="28" t="s">
        <v>93</v>
      </c>
      <c r="AW273" s="41" t="s">
        <v>14</v>
      </c>
      <c r="AX273" s="39" t="n">
        <v>1</v>
      </c>
      <c r="AZ273" s="44"/>
      <c r="BD273" s="53"/>
      <c r="BE273" s="42"/>
      <c r="BF273" s="43"/>
      <c r="BG273" s="28" t="s">
        <v>93</v>
      </c>
      <c r="BH273" s="41" t="s">
        <v>14</v>
      </c>
      <c r="BI273" s="39" t="n">
        <v>1</v>
      </c>
      <c r="BK273" s="44"/>
      <c r="BO273" s="77"/>
      <c r="BP273" s="20"/>
      <c r="BQ273" s="43"/>
      <c r="BR273" s="28" t="s">
        <v>93</v>
      </c>
      <c r="BS273" s="41" t="s">
        <v>14</v>
      </c>
      <c r="BT273" s="39" t="n">
        <v>1</v>
      </c>
      <c r="BV273" s="44"/>
      <c r="BZ273" s="53"/>
      <c r="CA273" s="42"/>
      <c r="CB273" s="43"/>
      <c r="CC273" s="28" t="s">
        <v>93</v>
      </c>
      <c r="CD273" s="41" t="s">
        <v>14</v>
      </c>
      <c r="CE273" s="39" t="n">
        <v>1</v>
      </c>
      <c r="CG273" s="44"/>
      <c r="CK273" s="53"/>
      <c r="CL273" s="42"/>
      <c r="CM273" s="43"/>
      <c r="CN273" s="28" t="s">
        <v>93</v>
      </c>
      <c r="CO273" s="41" t="s">
        <v>14</v>
      </c>
      <c r="CP273" s="39" t="n">
        <v>1</v>
      </c>
      <c r="CR273" s="44"/>
      <c r="CV273" s="12" t="s">
        <v>14</v>
      </c>
      <c r="CW273" s="13" t="n">
        <f aca="false">IF(AI278=0%,0%,AJ279/SUM(AJ279:AJ286))</f>
        <v>0.1</v>
      </c>
      <c r="CX273" s="12" t="str">
        <f aca="false">AL279</f>
        <v>lavatrice</v>
      </c>
      <c r="CY273" s="14" t="n">
        <f aca="false">AM279</f>
        <v>0</v>
      </c>
      <c r="CZ273" s="12" t="str">
        <f aca="false">AL286</f>
        <v>sedie</v>
      </c>
      <c r="DA273" s="14" t="n">
        <f aca="false">AM286</f>
        <v>0</v>
      </c>
      <c r="DB273" s="12" t="str">
        <f aca="false">AN284</f>
        <v>guaina</v>
      </c>
      <c r="DC273" s="14" t="n">
        <f aca="false">AO284</f>
        <v>0</v>
      </c>
      <c r="DD273" s="14" t="s">
        <v>41</v>
      </c>
      <c r="DE273" s="38" t="n">
        <f aca="false">AJ222</f>
        <v>0</v>
      </c>
    </row>
    <row r="274" customFormat="false" ht="14.4" hidden="false" customHeight="true" outlineLevel="0" collapsed="false">
      <c r="A274" s="53"/>
      <c r="B274" s="42"/>
      <c r="C274" s="43"/>
      <c r="D274" s="28" t="s">
        <v>94</v>
      </c>
      <c r="E274" s="41" t="s">
        <v>22</v>
      </c>
      <c r="F274" s="39" t="n">
        <v>1</v>
      </c>
      <c r="H274" s="44"/>
      <c r="L274" s="53"/>
      <c r="M274" s="42"/>
      <c r="N274" s="43"/>
      <c r="O274" s="28" t="s">
        <v>94</v>
      </c>
      <c r="P274" s="41" t="s">
        <v>22</v>
      </c>
      <c r="Q274" s="39" t="n">
        <v>1</v>
      </c>
      <c r="S274" s="44"/>
      <c r="W274" s="53"/>
      <c r="X274" s="42"/>
      <c r="Y274" s="43"/>
      <c r="Z274" s="28" t="s">
        <v>94</v>
      </c>
      <c r="AA274" s="41" t="s">
        <v>22</v>
      </c>
      <c r="AB274" s="39" t="n">
        <v>1</v>
      </c>
      <c r="AD274" s="44"/>
      <c r="AH274" s="53"/>
      <c r="AI274" s="42"/>
      <c r="AJ274" s="43"/>
      <c r="AK274" s="28" t="s">
        <v>94</v>
      </c>
      <c r="AL274" s="41" t="s">
        <v>22</v>
      </c>
      <c r="AM274" s="39" t="n">
        <v>1</v>
      </c>
      <c r="AO274" s="44"/>
      <c r="AS274" s="53"/>
      <c r="AT274" s="42"/>
      <c r="AU274" s="43"/>
      <c r="AV274" s="28" t="s">
        <v>94</v>
      </c>
      <c r="AW274" s="41" t="s">
        <v>22</v>
      </c>
      <c r="AX274" s="39" t="n">
        <v>1</v>
      </c>
      <c r="AZ274" s="44"/>
      <c r="BD274" s="53"/>
      <c r="BE274" s="42"/>
      <c r="BF274" s="43"/>
      <c r="BG274" s="28" t="s">
        <v>94</v>
      </c>
      <c r="BH274" s="41" t="s">
        <v>22</v>
      </c>
      <c r="BI274" s="39" t="n">
        <v>1</v>
      </c>
      <c r="BK274" s="44"/>
      <c r="BO274" s="77"/>
      <c r="BP274" s="20"/>
      <c r="BQ274" s="43"/>
      <c r="BR274" s="28" t="s">
        <v>94</v>
      </c>
      <c r="BS274" s="41" t="s">
        <v>22</v>
      </c>
      <c r="BT274" s="39" t="n">
        <v>1</v>
      </c>
      <c r="BV274" s="44"/>
      <c r="BZ274" s="53"/>
      <c r="CA274" s="42"/>
      <c r="CB274" s="43"/>
      <c r="CC274" s="28" t="s">
        <v>94</v>
      </c>
      <c r="CD274" s="41" t="s">
        <v>22</v>
      </c>
      <c r="CE274" s="39" t="n">
        <v>1</v>
      </c>
      <c r="CG274" s="44"/>
      <c r="CK274" s="53"/>
      <c r="CL274" s="42"/>
      <c r="CM274" s="43"/>
      <c r="CN274" s="28" t="s">
        <v>94</v>
      </c>
      <c r="CO274" s="41" t="s">
        <v>22</v>
      </c>
      <c r="CP274" s="39" t="n">
        <v>1</v>
      </c>
      <c r="CR274" s="44"/>
      <c r="CV274" s="17" t="s">
        <v>49</v>
      </c>
      <c r="CW274" s="18" t="n">
        <f aca="false">IF(AI278=0%,0%,AJ280/SUM(AJ279:AJ286))</f>
        <v>0</v>
      </c>
      <c r="CX274" s="17" t="str">
        <f aca="false">AL280</f>
        <v>frigorifero</v>
      </c>
      <c r="CY274" s="19" t="n">
        <f aca="false">AM280</f>
        <v>0</v>
      </c>
      <c r="CZ274" s="17" t="str">
        <f aca="false">AL287</f>
        <v>materasso</v>
      </c>
      <c r="DA274" s="19" t="n">
        <f aca="false">AM287</f>
        <v>3</v>
      </c>
      <c r="DB274" s="17" t="str">
        <f aca="false">AN285</f>
        <v>lamiere</v>
      </c>
      <c r="DC274" s="19" t="n">
        <f aca="false">AO285</f>
        <v>0</v>
      </c>
      <c r="DD274" s="19" t="str">
        <f aca="false">AK221</f>
        <v>altezza cumulo</v>
      </c>
      <c r="DE274" s="19" t="n">
        <f aca="false">AL221</f>
        <v>80</v>
      </c>
    </row>
    <row r="275" customFormat="false" ht="14.4" hidden="false" customHeight="false" outlineLevel="0" collapsed="false">
      <c r="A275" s="53"/>
      <c r="B275" s="42"/>
      <c r="C275" s="43"/>
      <c r="D275" s="28" t="s">
        <v>95</v>
      </c>
      <c r="E275" s="41" t="s">
        <v>61</v>
      </c>
      <c r="F275" s="39" t="n">
        <v>1</v>
      </c>
      <c r="H275" s="44"/>
      <c r="L275" s="53"/>
      <c r="M275" s="42"/>
      <c r="N275" s="43"/>
      <c r="O275" s="28" t="s">
        <v>95</v>
      </c>
      <c r="P275" s="41" t="s">
        <v>61</v>
      </c>
      <c r="Q275" s="39" t="n">
        <v>1</v>
      </c>
      <c r="S275" s="44"/>
      <c r="W275" s="53"/>
      <c r="X275" s="42"/>
      <c r="Y275" s="43"/>
      <c r="Z275" s="28" t="s">
        <v>95</v>
      </c>
      <c r="AA275" s="41" t="s">
        <v>61</v>
      </c>
      <c r="AB275" s="39" t="n">
        <v>1</v>
      </c>
      <c r="AD275" s="44"/>
      <c r="AH275" s="53"/>
      <c r="AI275" s="42"/>
      <c r="AJ275" s="43"/>
      <c r="AK275" s="28" t="s">
        <v>95</v>
      </c>
      <c r="AL275" s="41" t="s">
        <v>61</v>
      </c>
      <c r="AM275" s="39" t="n">
        <v>1</v>
      </c>
      <c r="AO275" s="44"/>
      <c r="AS275" s="53"/>
      <c r="AT275" s="42"/>
      <c r="AU275" s="43"/>
      <c r="AV275" s="28" t="s">
        <v>95</v>
      </c>
      <c r="AW275" s="41" t="s">
        <v>61</v>
      </c>
      <c r="AX275" s="39" t="n">
        <v>1</v>
      </c>
      <c r="AZ275" s="44"/>
      <c r="BD275" s="53"/>
      <c r="BE275" s="42"/>
      <c r="BF275" s="43"/>
      <c r="BG275" s="28" t="s">
        <v>95</v>
      </c>
      <c r="BH275" s="41" t="s">
        <v>61</v>
      </c>
      <c r="BI275" s="39" t="n">
        <v>1</v>
      </c>
      <c r="BK275" s="44"/>
      <c r="BO275" s="77"/>
      <c r="BP275" s="20"/>
      <c r="BQ275" s="43"/>
      <c r="BR275" s="28" t="s">
        <v>95</v>
      </c>
      <c r="BS275" s="41" t="s">
        <v>61</v>
      </c>
      <c r="BT275" s="39" t="n">
        <v>1</v>
      </c>
      <c r="BV275" s="44"/>
      <c r="BZ275" s="53"/>
      <c r="CA275" s="42"/>
      <c r="CB275" s="43"/>
      <c r="CC275" s="28" t="s">
        <v>95</v>
      </c>
      <c r="CD275" s="41" t="s">
        <v>61</v>
      </c>
      <c r="CE275" s="39" t="n">
        <v>1</v>
      </c>
      <c r="CG275" s="44"/>
      <c r="CK275" s="53"/>
      <c r="CL275" s="42"/>
      <c r="CM275" s="43"/>
      <c r="CN275" s="28" t="s">
        <v>95</v>
      </c>
      <c r="CO275" s="41" t="s">
        <v>61</v>
      </c>
      <c r="CP275" s="39" t="n">
        <v>1</v>
      </c>
      <c r="CR275" s="44"/>
      <c r="CV275" s="17" t="s">
        <v>57</v>
      </c>
      <c r="CW275" s="18" t="n">
        <f aca="false">IF(AI278=0%,0%,(AJ281+AJ282)/SUM(AJ279:AJ286))</f>
        <v>0</v>
      </c>
      <c r="CX275" s="17" t="str">
        <f aca="false">AL281</f>
        <v>forno</v>
      </c>
      <c r="CY275" s="19" t="n">
        <f aca="false">AM281</f>
        <v>0</v>
      </c>
      <c r="CZ275" s="17" t="str">
        <f aca="false">AN279</f>
        <v>brandina</v>
      </c>
      <c r="DA275" s="19" t="n">
        <f aca="false">AO279</f>
        <v>0</v>
      </c>
      <c r="DB275" s="17" t="str">
        <f aca="false">AN286</f>
        <v>buste</v>
      </c>
      <c r="DC275" s="19" t="n">
        <f aca="false">AO286</f>
        <v>0</v>
      </c>
      <c r="DD275" s="19" t="str">
        <f aca="false">AK222</f>
        <v>combustione</v>
      </c>
      <c r="DE275" s="19" t="str">
        <f aca="false">AL222</f>
        <v>no</v>
      </c>
    </row>
    <row r="276" customFormat="false" ht="14.4" hidden="false" customHeight="false" outlineLevel="0" collapsed="false">
      <c r="A276" s="53"/>
      <c r="B276" s="42"/>
      <c r="C276" s="43"/>
      <c r="D276" s="28" t="s">
        <v>96</v>
      </c>
      <c r="E276" s="41" t="s">
        <v>97</v>
      </c>
      <c r="F276" s="39" t="n">
        <v>1</v>
      </c>
      <c r="G276" s="55" t="n">
        <v>400</v>
      </c>
      <c r="H276" s="44"/>
      <c r="L276" s="53"/>
      <c r="M276" s="42"/>
      <c r="N276" s="43"/>
      <c r="O276" s="28" t="s">
        <v>96</v>
      </c>
      <c r="P276" s="41" t="s">
        <v>97</v>
      </c>
      <c r="Q276" s="39" t="n">
        <v>1</v>
      </c>
      <c r="R276" s="55" t="n">
        <v>400</v>
      </c>
      <c r="S276" s="44"/>
      <c r="W276" s="53"/>
      <c r="X276" s="42"/>
      <c r="Y276" s="43"/>
      <c r="Z276" s="28" t="s">
        <v>96</v>
      </c>
      <c r="AA276" s="41" t="s">
        <v>97</v>
      </c>
      <c r="AB276" s="39" t="n">
        <v>1</v>
      </c>
      <c r="AC276" s="55" t="n">
        <v>400</v>
      </c>
      <c r="AD276" s="44"/>
      <c r="AH276" s="53"/>
      <c r="AI276" s="42"/>
      <c r="AJ276" s="43"/>
      <c r="AK276" s="28" t="s">
        <v>96</v>
      </c>
      <c r="AL276" s="41" t="s">
        <v>97</v>
      </c>
      <c r="AM276" s="39" t="n">
        <v>1</v>
      </c>
      <c r="AN276" s="55" t="n">
        <v>400</v>
      </c>
      <c r="AO276" s="44"/>
      <c r="AS276" s="53"/>
      <c r="AT276" s="42"/>
      <c r="AU276" s="43"/>
      <c r="AV276" s="28" t="s">
        <v>96</v>
      </c>
      <c r="AW276" s="41" t="s">
        <v>97</v>
      </c>
      <c r="AX276" s="39" t="n">
        <v>1</v>
      </c>
      <c r="AY276" s="55" t="n">
        <v>400</v>
      </c>
      <c r="AZ276" s="44"/>
      <c r="BD276" s="53"/>
      <c r="BE276" s="42"/>
      <c r="BF276" s="43"/>
      <c r="BG276" s="28" t="s">
        <v>96</v>
      </c>
      <c r="BH276" s="41" t="s">
        <v>97</v>
      </c>
      <c r="BI276" s="39" t="n">
        <v>1</v>
      </c>
      <c r="BJ276" s="55" t="n">
        <v>400</v>
      </c>
      <c r="BK276" s="44"/>
      <c r="BO276" s="77"/>
      <c r="BP276" s="20"/>
      <c r="BQ276" s="43"/>
      <c r="BR276" s="28" t="s">
        <v>96</v>
      </c>
      <c r="BS276" s="41" t="s">
        <v>97</v>
      </c>
      <c r="BT276" s="39" t="n">
        <v>1</v>
      </c>
      <c r="BU276" s="55" t="n">
        <v>400</v>
      </c>
      <c r="BV276" s="44"/>
      <c r="BZ276" s="53"/>
      <c r="CA276" s="42"/>
      <c r="CB276" s="43"/>
      <c r="CC276" s="28" t="s">
        <v>96</v>
      </c>
      <c r="CD276" s="41" t="s">
        <v>97</v>
      </c>
      <c r="CE276" s="39" t="n">
        <v>1</v>
      </c>
      <c r="CF276" s="55" t="n">
        <v>400</v>
      </c>
      <c r="CG276" s="44"/>
      <c r="CK276" s="53"/>
      <c r="CL276" s="42"/>
      <c r="CM276" s="43"/>
      <c r="CN276" s="28" t="s">
        <v>96</v>
      </c>
      <c r="CO276" s="41" t="s">
        <v>97</v>
      </c>
      <c r="CP276" s="39" t="n">
        <v>1</v>
      </c>
      <c r="CQ276" s="55" t="n">
        <v>400</v>
      </c>
      <c r="CR276" s="44"/>
      <c r="CV276" s="17" t="s">
        <v>60</v>
      </c>
      <c r="CW276" s="37" t="n">
        <f aca="false">IF(AI278=0%,0%,AJ283/SUM(AJ279:AJ286))</f>
        <v>0.3</v>
      </c>
      <c r="CX276" s="17" t="str">
        <f aca="false">AL282</f>
        <v>televisore</v>
      </c>
      <c r="CY276" s="19" t="n">
        <f aca="false">AM282</f>
        <v>0</v>
      </c>
      <c r="CZ276" s="17" t="str">
        <f aca="false">AN280</f>
        <v>Scatoloni</v>
      </c>
      <c r="DA276" s="19" t="n">
        <f aca="false">AO280</f>
        <v>0</v>
      </c>
      <c r="DB276" s="19"/>
      <c r="DC276" s="19"/>
      <c r="DD276" s="19" t="str">
        <f aca="false">AK223</f>
        <v>bonifica</v>
      </c>
      <c r="DE276" s="19" t="str">
        <f aca="false">AL223</f>
        <v>no</v>
      </c>
    </row>
    <row r="277" customFormat="false" ht="14.4" hidden="false" customHeight="false" outlineLevel="0" collapsed="false">
      <c r="A277" s="53"/>
      <c r="B277" s="56"/>
      <c r="C277" s="57"/>
      <c r="D277" s="28" t="s">
        <v>98</v>
      </c>
      <c r="E277" s="41" t="s">
        <v>65</v>
      </c>
      <c r="F277" s="39" t="n">
        <v>1</v>
      </c>
      <c r="G277" s="55" t="n">
        <v>1000</v>
      </c>
      <c r="H277" s="58"/>
      <c r="L277" s="53"/>
      <c r="M277" s="56"/>
      <c r="N277" s="57"/>
      <c r="O277" s="28" t="s">
        <v>98</v>
      </c>
      <c r="P277" s="41" t="s">
        <v>65</v>
      </c>
      <c r="Q277" s="39" t="n">
        <v>1</v>
      </c>
      <c r="R277" s="55" t="n">
        <v>1000</v>
      </c>
      <c r="S277" s="58"/>
      <c r="W277" s="53"/>
      <c r="X277" s="56"/>
      <c r="Y277" s="57"/>
      <c r="Z277" s="28" t="s">
        <v>98</v>
      </c>
      <c r="AA277" s="41" t="s">
        <v>65</v>
      </c>
      <c r="AB277" s="39" t="n">
        <v>1</v>
      </c>
      <c r="AC277" s="55" t="n">
        <v>1000</v>
      </c>
      <c r="AD277" s="58"/>
      <c r="AH277" s="53"/>
      <c r="AI277" s="56"/>
      <c r="AJ277" s="57"/>
      <c r="AK277" s="28" t="s">
        <v>98</v>
      </c>
      <c r="AL277" s="41" t="s">
        <v>65</v>
      </c>
      <c r="AM277" s="39" t="n">
        <v>1</v>
      </c>
      <c r="AN277" s="55" t="n">
        <v>1000</v>
      </c>
      <c r="AO277" s="58"/>
      <c r="AS277" s="53"/>
      <c r="AT277" s="56"/>
      <c r="AU277" s="57"/>
      <c r="AV277" s="28" t="s">
        <v>98</v>
      </c>
      <c r="AW277" s="41" t="s">
        <v>65</v>
      </c>
      <c r="AX277" s="39" t="n">
        <v>1</v>
      </c>
      <c r="AY277" s="55" t="n">
        <v>1000</v>
      </c>
      <c r="AZ277" s="58"/>
      <c r="BD277" s="53"/>
      <c r="BE277" s="56"/>
      <c r="BF277" s="57"/>
      <c r="BG277" s="28" t="s">
        <v>98</v>
      </c>
      <c r="BH277" s="41" t="s">
        <v>65</v>
      </c>
      <c r="BI277" s="39" t="n">
        <v>1</v>
      </c>
      <c r="BJ277" s="55" t="n">
        <v>1000</v>
      </c>
      <c r="BK277" s="58"/>
      <c r="BO277" s="77"/>
      <c r="BP277" s="51" t="n">
        <v>0.4</v>
      </c>
      <c r="BQ277" s="57"/>
      <c r="BR277" s="28" t="s">
        <v>98</v>
      </c>
      <c r="BS277" s="41" t="s">
        <v>65</v>
      </c>
      <c r="BT277" s="39" t="n">
        <v>1</v>
      </c>
      <c r="BU277" s="55" t="n">
        <v>1000</v>
      </c>
      <c r="BV277" s="58"/>
      <c r="BZ277" s="53"/>
      <c r="CA277" s="56"/>
      <c r="CB277" s="57"/>
      <c r="CC277" s="28" t="s">
        <v>98</v>
      </c>
      <c r="CD277" s="41" t="s">
        <v>65</v>
      </c>
      <c r="CE277" s="39" t="n">
        <v>1</v>
      </c>
      <c r="CF277" s="55" t="n">
        <v>1000</v>
      </c>
      <c r="CG277" s="58"/>
      <c r="CK277" s="53"/>
      <c r="CL277" s="56"/>
      <c r="CM277" s="57"/>
      <c r="CN277" s="28" t="s">
        <v>98</v>
      </c>
      <c r="CO277" s="41" t="s">
        <v>65</v>
      </c>
      <c r="CP277" s="39" t="n">
        <v>1</v>
      </c>
      <c r="CQ277" s="55" t="n">
        <v>1000</v>
      </c>
      <c r="CR277" s="58"/>
      <c r="CV277" s="17" t="s">
        <v>61</v>
      </c>
      <c r="CW277" s="18" t="n">
        <f aca="false">IF(AI278=0%,0%,AJ284/SUM(AJ279:AJ286))</f>
        <v>0</v>
      </c>
      <c r="CX277" s="17" t="str">
        <f aca="false">AL283</f>
        <v>scaldabagno</v>
      </c>
      <c r="CY277" s="19" t="n">
        <f aca="false">AM283</f>
        <v>0</v>
      </c>
      <c r="CZ277" s="17" t="str">
        <f aca="false">AN281</f>
        <v>divano</v>
      </c>
      <c r="DA277" s="19" t="n">
        <f aca="false">AO281</f>
        <v>0</v>
      </c>
      <c r="DB277" s="19"/>
      <c r="DC277" s="19"/>
      <c r="DD277" s="19" t="str">
        <f aca="false">AM223</f>
        <v>substrato</v>
      </c>
      <c r="DE277" s="19" t="str">
        <f aca="false">AN223</f>
        <v>stradale</v>
      </c>
    </row>
    <row r="278" customFormat="false" ht="14.4" hidden="false" customHeight="false" outlineLevel="0" collapsed="false">
      <c r="B278" s="8" t="n">
        <f aca="false">SUM(B225:B277)</f>
        <v>1</v>
      </c>
      <c r="M278" s="8" t="n">
        <f aca="false">SUM(M225:M277)</f>
        <v>1</v>
      </c>
      <c r="X278" s="8" t="n">
        <f aca="false">SUM(X225:X277)</f>
        <v>1</v>
      </c>
      <c r="AI278" s="8" t="n">
        <f aca="false">SUM(AI225:AI277)</f>
        <v>1</v>
      </c>
      <c r="AT278" s="8" t="n">
        <f aca="false">SUM(AT225:AT277)</f>
        <v>0</v>
      </c>
      <c r="BE278" s="8" t="n">
        <f aca="false">SUM(BE225:BE277)</f>
        <v>0</v>
      </c>
      <c r="BP278" s="8" t="n">
        <f aca="false">SUM(BP225:BP277)</f>
        <v>1</v>
      </c>
      <c r="CA278" s="8" t="n">
        <f aca="false">SUM(CA225:CA277)</f>
        <v>1</v>
      </c>
      <c r="CL278" s="8" t="n">
        <f aca="false">SUM(CL224:CL277)</f>
        <v>1</v>
      </c>
      <c r="CV278" s="17" t="s">
        <v>62</v>
      </c>
      <c r="CW278" s="18" t="n">
        <f aca="false">IF(AI278=0%,0%,AJ285/SUM(AJ279:AJ286))</f>
        <v>0.6</v>
      </c>
      <c r="CX278" s="17" t="str">
        <f aca="false">AL284</f>
        <v>mobile</v>
      </c>
      <c r="CY278" s="19" t="n">
        <f aca="false">AM284</f>
        <v>2</v>
      </c>
      <c r="CZ278" s="17" t="str">
        <f aca="false">AN282</f>
        <v>sanitari</v>
      </c>
      <c r="DA278" s="19" t="n">
        <f aca="false">AO282</f>
        <v>0</v>
      </c>
      <c r="DB278" s="19"/>
      <c r="DC278" s="19"/>
      <c r="DD278" s="19" t="s">
        <v>63</v>
      </c>
      <c r="DE278" s="19" t="n">
        <f aca="false">AI223</f>
        <v>0.6</v>
      </c>
    </row>
    <row r="279" customFormat="false" ht="14.4" hidden="false" customHeight="true" outlineLevel="0" collapsed="false">
      <c r="A279" s="24" t="s">
        <v>99</v>
      </c>
      <c r="B279" s="28" t="s">
        <v>14</v>
      </c>
      <c r="C279" s="29" t="n">
        <f aca="false">B225*F227+B228*F230+B231*F233+B234*F235+B241*F241+B243*F243+B250*F250+B258*F258+B267*F267+B268*F268+B269*F269+B273*F273</f>
        <v>0.677426850821496</v>
      </c>
      <c r="D279" s="24" t="s">
        <v>100</v>
      </c>
      <c r="E279" s="28" t="str">
        <f aca="false">D225</f>
        <v>lavatrice</v>
      </c>
      <c r="F279" s="28" t="n">
        <f aca="false">C225</f>
        <v>0</v>
      </c>
      <c r="G279" s="28" t="str">
        <f aca="false">D246</f>
        <v>brandina</v>
      </c>
      <c r="H279" s="28" t="n">
        <f aca="false">C246</f>
        <v>0</v>
      </c>
      <c r="L279" s="24" t="s">
        <v>99</v>
      </c>
      <c r="M279" s="28" t="s">
        <v>14</v>
      </c>
      <c r="N279" s="29" t="n">
        <f aca="false">M225*Q227+M228*Q230+M231*Q233+M234*Q235+M241*Q241+M243*Q243+M250*Q250+M258*Q258+M267*Q267+M268*Q268+M269*Q269+M273*Q273</f>
        <v>0.8</v>
      </c>
      <c r="O279" s="24" t="s">
        <v>100</v>
      </c>
      <c r="P279" s="28" t="str">
        <f aca="false">O225</f>
        <v>lavatrice</v>
      </c>
      <c r="Q279" s="28" t="n">
        <f aca="false">N225</f>
        <v>0</v>
      </c>
      <c r="R279" s="28" t="str">
        <f aca="false">O246</f>
        <v>brandina</v>
      </c>
      <c r="S279" s="28" t="n">
        <f aca="false">N246</f>
        <v>0</v>
      </c>
      <c r="W279" s="24" t="s">
        <v>99</v>
      </c>
      <c r="X279" s="28" t="s">
        <v>14</v>
      </c>
      <c r="Y279" s="29" t="n">
        <f aca="false">X225*AB227+X228*AB230+X231*AB233+X234*AB235+X241*AB241+X243*AB243+X250*AB250+X258*AB258+X267*AB267+X268*AB268+X269*AB269+X273*AB273</f>
        <v>0.05</v>
      </c>
      <c r="Z279" s="24" t="s">
        <v>100</v>
      </c>
      <c r="AA279" s="28" t="str">
        <f aca="false">Z225</f>
        <v>lavatrice</v>
      </c>
      <c r="AB279" s="28" t="n">
        <f aca="false">Y225</f>
        <v>0</v>
      </c>
      <c r="AC279" s="28" t="str">
        <f aca="false">Z246</f>
        <v>brandina</v>
      </c>
      <c r="AD279" s="28" t="n">
        <f aca="false">Y246</f>
        <v>0</v>
      </c>
      <c r="AH279" s="24" t="s">
        <v>99</v>
      </c>
      <c r="AI279" s="28" t="s">
        <v>14</v>
      </c>
      <c r="AJ279" s="29" t="n">
        <f aca="false">AI225*AM227+AI228*AM230+AI231*AM233+AI234*AM235+AI241*AM241+AI243*AM243+AI250*AM250+AI258*AM258+AI267*AM267+AI268*AM268+AI269*AM269+AI273*AM273</f>
        <v>0.1</v>
      </c>
      <c r="AK279" s="24" t="s">
        <v>100</v>
      </c>
      <c r="AL279" s="28" t="str">
        <f aca="false">AK225</f>
        <v>lavatrice</v>
      </c>
      <c r="AM279" s="28" t="n">
        <f aca="false">AJ225</f>
        <v>0</v>
      </c>
      <c r="AN279" s="28" t="str">
        <f aca="false">AK246</f>
        <v>brandina</v>
      </c>
      <c r="AO279" s="28" t="n">
        <f aca="false">AJ246</f>
        <v>0</v>
      </c>
      <c r="AS279" s="24" t="s">
        <v>99</v>
      </c>
      <c r="AT279" s="28" t="s">
        <v>14</v>
      </c>
      <c r="AU279" s="29" t="n">
        <f aca="false">AT225*AX227+AT228*AX230+AT231*AX233+AT234*AX235+AT241*AX241+AT243*AX243+AT250*AX250+AT258*AX258+AT267*AX267+AT268*AX268+AT269*AX269+AT273*AX273</f>
        <v>0</v>
      </c>
      <c r="AV279" s="24" t="s">
        <v>100</v>
      </c>
      <c r="AW279" s="28" t="str">
        <f aca="false">AV225</f>
        <v>lavatrice</v>
      </c>
      <c r="AX279" s="28" t="n">
        <f aca="false">AU225</f>
        <v>0</v>
      </c>
      <c r="AY279" s="28" t="str">
        <f aca="false">AV246</f>
        <v>brandina</v>
      </c>
      <c r="AZ279" s="28" t="n">
        <f aca="false">AU246</f>
        <v>0</v>
      </c>
      <c r="BD279" s="24" t="s">
        <v>99</v>
      </c>
      <c r="BE279" s="28" t="s">
        <v>14</v>
      </c>
      <c r="BF279" s="29" t="n">
        <f aca="false">BE225*BI227+BE228*BI230+BE231*BI233+BE234*BI235+BE241*BI241+BE243*BI243+BE250*BI250+BE258*BI258+BE267*BI267+BE268*BI268+BE269*BI269+BE273*BI273</f>
        <v>0</v>
      </c>
      <c r="BG279" s="24" t="s">
        <v>100</v>
      </c>
      <c r="BH279" s="28" t="str">
        <f aca="false">BG225</f>
        <v>lavatrice</v>
      </c>
      <c r="BI279" s="28" t="n">
        <f aca="false">BF225</f>
        <v>0</v>
      </c>
      <c r="BJ279" s="28" t="str">
        <f aca="false">BG246</f>
        <v>brandina</v>
      </c>
      <c r="BK279" s="28" t="n">
        <f aca="false">BF246</f>
        <v>0</v>
      </c>
      <c r="BO279" s="24" t="s">
        <v>99</v>
      </c>
      <c r="BP279" s="28" t="s">
        <v>14</v>
      </c>
      <c r="BQ279" s="29" t="n">
        <f aca="false">BP225*BT227+BP228*BT230+BP231*BT233+BP234*BT235+BP241*BT241+BP243*BT243+BP250*BT250+BP258*BT258+BP267*BT267+BP268*BT268+BP269*BT269+BP273*BT273</f>
        <v>0.040632371587402</v>
      </c>
      <c r="BR279" s="24" t="s">
        <v>100</v>
      </c>
      <c r="BS279" s="28" t="str">
        <f aca="false">BR225</f>
        <v>lavatrice</v>
      </c>
      <c r="BT279" s="28" t="n">
        <f aca="false">BQ225</f>
        <v>0</v>
      </c>
      <c r="BU279" s="28" t="str">
        <f aca="false">BR246</f>
        <v>brandina</v>
      </c>
      <c r="BV279" s="28" t="n">
        <f aca="false">BQ246</f>
        <v>0</v>
      </c>
      <c r="BZ279" s="24" t="s">
        <v>99</v>
      </c>
      <c r="CA279" s="28" t="s">
        <v>14</v>
      </c>
      <c r="CB279" s="29" t="n">
        <f aca="false">CA225*CE227+CA228*CE230+CA231*CE233+CA234*CE235+CA241*CE241+CA243*CE243+CA250*CE250+CA258*CE258+CA267*CE267+CA268*CE268+CA269*CE269+CA273*CE273</f>
        <v>0.280474278690552</v>
      </c>
      <c r="CC279" s="24" t="s">
        <v>100</v>
      </c>
      <c r="CD279" s="28" t="str">
        <f aca="false">CC225</f>
        <v>lavatrice</v>
      </c>
      <c r="CE279" s="28" t="n">
        <f aca="false">CB225</f>
        <v>0</v>
      </c>
      <c r="CF279" s="28" t="str">
        <f aca="false">CC246</f>
        <v>brandina</v>
      </c>
      <c r="CG279" s="28" t="n">
        <f aca="false">CB246</f>
        <v>0</v>
      </c>
      <c r="CK279" s="24" t="s">
        <v>99</v>
      </c>
      <c r="CL279" s="28" t="s">
        <v>14</v>
      </c>
      <c r="CM279" s="29" t="n">
        <f aca="false">CL225*CP227+CL228*CP230+CL231*CP233+CL234*CP235+CL241*CP241+CL243*CP243+CL250*CP250+CL258*CP258+CL267*CP267+CL268*CP268+CL269*CP269+CL273*CP273</f>
        <v>0</v>
      </c>
      <c r="CN279" s="24" t="s">
        <v>100</v>
      </c>
      <c r="CO279" s="28" t="str">
        <f aca="false">CN225</f>
        <v>lavatrice</v>
      </c>
      <c r="CP279" s="28" t="n">
        <f aca="false">CM225</f>
        <v>0</v>
      </c>
      <c r="CQ279" s="28" t="str">
        <f aca="false">CN246</f>
        <v>brandina</v>
      </c>
      <c r="CR279" s="28" t="n">
        <f aca="false">CM246</f>
        <v>0</v>
      </c>
      <c r="CV279" s="33" t="s">
        <v>65</v>
      </c>
      <c r="CW279" s="34" t="n">
        <f aca="false">IF(AI278=0%,0%,AJ286/SUM(AJ279:AJ286))</f>
        <v>0</v>
      </c>
      <c r="CX279" s="33" t="str">
        <f aca="false">AL285</f>
        <v>secchio</v>
      </c>
      <c r="CY279" s="35" t="n">
        <f aca="false">AM285</f>
        <v>0</v>
      </c>
      <c r="CZ279" s="33" t="str">
        <f aca="false">AN283</f>
        <v>tubi</v>
      </c>
      <c r="DA279" s="35" t="n">
        <f aca="false">AO283</f>
        <v>0</v>
      </c>
      <c r="DB279" s="35"/>
      <c r="DC279" s="35"/>
      <c r="DD279" s="35" t="s">
        <v>56</v>
      </c>
      <c r="DE279" s="35" t="n">
        <f aca="false">AO221</f>
        <v>60</v>
      </c>
      <c r="DF279" s="37" t="n">
        <f aca="false">SUM(CW273:CW279)</f>
        <v>1</v>
      </c>
    </row>
    <row r="280" customFormat="false" ht="15" hidden="false" customHeight="false" outlineLevel="0" collapsed="false">
      <c r="A280" s="24"/>
      <c r="B280" s="28" t="s">
        <v>49</v>
      </c>
      <c r="C280" s="29" t="n">
        <f aca="false">B234*F234+B251*F251+B258*F259</f>
        <v>0.0848687569548995</v>
      </c>
      <c r="D280" s="24"/>
      <c r="E280" s="28" t="str">
        <f aca="false">D228</f>
        <v>frigorifero</v>
      </c>
      <c r="F280" s="28" t="n">
        <f aca="false">C228</f>
        <v>0</v>
      </c>
      <c r="G280" s="28" t="str">
        <f aca="false">A249</f>
        <v>Scatoloni</v>
      </c>
      <c r="H280" s="28" t="n">
        <f aca="false">C249</f>
        <v>0</v>
      </c>
      <c r="L280" s="24"/>
      <c r="M280" s="28" t="s">
        <v>49</v>
      </c>
      <c r="N280" s="29" t="n">
        <f aca="false">M234*Q234+M251*Q251+M258*Q259</f>
        <v>0.05</v>
      </c>
      <c r="O280" s="24"/>
      <c r="P280" s="28" t="str">
        <f aca="false">O228</f>
        <v>frigorifero</v>
      </c>
      <c r="Q280" s="28" t="n">
        <f aca="false">N228</f>
        <v>0</v>
      </c>
      <c r="R280" s="28" t="str">
        <f aca="false">L249</f>
        <v>Scatoloni</v>
      </c>
      <c r="S280" s="28" t="n">
        <f aca="false">N249</f>
        <v>0</v>
      </c>
      <c r="W280" s="24"/>
      <c r="X280" s="28" t="s">
        <v>49</v>
      </c>
      <c r="Y280" s="29" t="n">
        <f aca="false">X234*AB234+X251*AB251+X258*AB259</f>
        <v>0</v>
      </c>
      <c r="Z280" s="24"/>
      <c r="AA280" s="28" t="str">
        <f aca="false">Z228</f>
        <v>frigorifero</v>
      </c>
      <c r="AB280" s="28" t="n">
        <f aca="false">Y228</f>
        <v>0</v>
      </c>
      <c r="AC280" s="28" t="str">
        <f aca="false">W249</f>
        <v>Scatoloni</v>
      </c>
      <c r="AD280" s="28" t="n">
        <f aca="false">Y249</f>
        <v>0</v>
      </c>
      <c r="AH280" s="24"/>
      <c r="AI280" s="28" t="s">
        <v>49</v>
      </c>
      <c r="AJ280" s="29" t="n">
        <f aca="false">AI234*AM234+AI251*AM251+AI258*AM259</f>
        <v>0</v>
      </c>
      <c r="AK280" s="24"/>
      <c r="AL280" s="28" t="str">
        <f aca="false">AK228</f>
        <v>frigorifero</v>
      </c>
      <c r="AM280" s="28" t="n">
        <f aca="false">AJ228</f>
        <v>0</v>
      </c>
      <c r="AN280" s="28" t="str">
        <f aca="false">AH249</f>
        <v>Scatoloni</v>
      </c>
      <c r="AO280" s="28" t="n">
        <f aca="false">AJ249</f>
        <v>0</v>
      </c>
      <c r="AS280" s="24"/>
      <c r="AT280" s="28" t="s">
        <v>49</v>
      </c>
      <c r="AU280" s="29" t="n">
        <f aca="false">AT234*AX234+AT251*AX251+AT258*AX259</f>
        <v>0</v>
      </c>
      <c r="AV280" s="24"/>
      <c r="AW280" s="28" t="str">
        <f aca="false">AV228</f>
        <v>frigorifero</v>
      </c>
      <c r="AX280" s="28" t="n">
        <f aca="false">AU228</f>
        <v>0</v>
      </c>
      <c r="AY280" s="28" t="str">
        <f aca="false">AS249</f>
        <v>Scatoloni</v>
      </c>
      <c r="AZ280" s="28" t="n">
        <f aca="false">AU249</f>
        <v>0</v>
      </c>
      <c r="BD280" s="24"/>
      <c r="BE280" s="28" t="s">
        <v>49</v>
      </c>
      <c r="BF280" s="29" t="n">
        <f aca="false">BE234*BI234+BE251*BI251+BE258*BI259</f>
        <v>0</v>
      </c>
      <c r="BG280" s="24"/>
      <c r="BH280" s="28" t="str">
        <f aca="false">BG228</f>
        <v>frigorifero</v>
      </c>
      <c r="BI280" s="28" t="n">
        <f aca="false">BF228</f>
        <v>0</v>
      </c>
      <c r="BJ280" s="28" t="str">
        <f aca="false">BD249</f>
        <v>Scatoloni</v>
      </c>
      <c r="BK280" s="28" t="n">
        <f aca="false">BF249</f>
        <v>0</v>
      </c>
      <c r="BO280" s="24"/>
      <c r="BP280" s="28" t="s">
        <v>49</v>
      </c>
      <c r="BQ280" s="29" t="n">
        <f aca="false">BP234*BT234+BP251*BT251+BP258*BT259</f>
        <v>0.125731491785036</v>
      </c>
      <c r="BR280" s="24"/>
      <c r="BS280" s="28" t="str">
        <f aca="false">BR228</f>
        <v>frigorifero</v>
      </c>
      <c r="BT280" s="28" t="n">
        <f aca="false">BQ228</f>
        <v>0</v>
      </c>
      <c r="BU280" s="28" t="str">
        <f aca="false">BO249</f>
        <v>Scatoloni</v>
      </c>
      <c r="BV280" s="28" t="n">
        <f aca="false">BQ249</f>
        <v>0</v>
      </c>
      <c r="BZ280" s="24"/>
      <c r="CA280" s="28" t="s">
        <v>49</v>
      </c>
      <c r="CB280" s="29" t="n">
        <f aca="false">CA234*CE234+CA251*CE251+CA258*CE259</f>
        <v>0.0942986188387772</v>
      </c>
      <c r="CC280" s="24"/>
      <c r="CD280" s="28" t="str">
        <f aca="false">CC228</f>
        <v>frigorifero</v>
      </c>
      <c r="CE280" s="28" t="n">
        <f aca="false">CB228</f>
        <v>0</v>
      </c>
      <c r="CF280" s="28" t="str">
        <f aca="false">BZ249</f>
        <v>Scatoloni</v>
      </c>
      <c r="CG280" s="28" t="n">
        <f aca="false">CB249</f>
        <v>0</v>
      </c>
      <c r="CK280" s="24"/>
      <c r="CL280" s="28" t="s">
        <v>49</v>
      </c>
      <c r="CM280" s="29" t="n">
        <f aca="false">CL234*CP234+CL251*CP251+CL258*CP259</f>
        <v>0</v>
      </c>
      <c r="CN280" s="24"/>
      <c r="CO280" s="28" t="str">
        <f aca="false">CN228</f>
        <v>frigorifero</v>
      </c>
      <c r="CP280" s="28" t="n">
        <f aca="false">CM228</f>
        <v>0</v>
      </c>
      <c r="CQ280" s="28" t="str">
        <f aca="false">CK249</f>
        <v>Scatoloni</v>
      </c>
      <c r="CR280" s="28" t="n">
        <f aca="false">CM249</f>
        <v>0</v>
      </c>
      <c r="CV280" s="10" t="str">
        <f aca="false">AS220</f>
        <v>SITO O107</v>
      </c>
      <c r="CW280" s="10"/>
      <c r="CX280" s="10"/>
      <c r="CY280" s="10"/>
      <c r="CZ280" s="10"/>
      <c r="DA280" s="10"/>
      <c r="DB280" s="10"/>
      <c r="DC280" s="10"/>
      <c r="DD280" s="10"/>
      <c r="DE280" s="10"/>
    </row>
    <row r="281" customFormat="false" ht="14.4" hidden="false" customHeight="false" outlineLevel="0" collapsed="false">
      <c r="A281" s="24"/>
      <c r="B281" s="28" t="s">
        <v>101</v>
      </c>
      <c r="C281" s="29" t="n">
        <f aca="false">B225*F226+B228*F229+B231*F232+B234*F237+B238*F239+B252*F252+B258*F260</f>
        <v>0.00718792956732343</v>
      </c>
      <c r="D281" s="24"/>
      <c r="E281" s="28" t="str">
        <f aca="false">D231</f>
        <v>forno</v>
      </c>
      <c r="F281" s="28" t="n">
        <f aca="false">C231</f>
        <v>0</v>
      </c>
      <c r="G281" s="28" t="str">
        <f aca="false">D247</f>
        <v>divano</v>
      </c>
      <c r="H281" s="28" t="n">
        <f aca="false">C247</f>
        <v>0</v>
      </c>
      <c r="L281" s="24"/>
      <c r="M281" s="28" t="s">
        <v>101</v>
      </c>
      <c r="N281" s="29" t="n">
        <f aca="false">M225*Q226+M228*Q229+M231*Q232+M234*Q237+M238*Q239+M252*Q252+M258*Q260</f>
        <v>0.03</v>
      </c>
      <c r="O281" s="24"/>
      <c r="P281" s="28" t="str">
        <f aca="false">O231</f>
        <v>forno</v>
      </c>
      <c r="Q281" s="28" t="n">
        <f aca="false">N231</f>
        <v>0</v>
      </c>
      <c r="R281" s="28" t="str">
        <f aca="false">O247</f>
        <v>divano</v>
      </c>
      <c r="S281" s="28" t="n">
        <f aca="false">N247</f>
        <v>0</v>
      </c>
      <c r="W281" s="24"/>
      <c r="X281" s="28" t="s">
        <v>101</v>
      </c>
      <c r="Y281" s="29" t="n">
        <f aca="false">X225*AB226+X228*AB229+X231*AB232+X234*AB237+X238*AB239+X252*AB252+X258*AB260</f>
        <v>0</v>
      </c>
      <c r="Z281" s="24"/>
      <c r="AA281" s="28" t="str">
        <f aca="false">Z231</f>
        <v>forno</v>
      </c>
      <c r="AB281" s="28" t="n">
        <f aca="false">Y231</f>
        <v>0</v>
      </c>
      <c r="AC281" s="28" t="str">
        <f aca="false">Z247</f>
        <v>divano</v>
      </c>
      <c r="AD281" s="28" t="n">
        <f aca="false">Y247</f>
        <v>0</v>
      </c>
      <c r="AH281" s="24"/>
      <c r="AI281" s="28" t="s">
        <v>101</v>
      </c>
      <c r="AJ281" s="29" t="n">
        <f aca="false">AI225*AM226+AI228*AM229+AI231*AM232+AI234*AM237+AI238*AM239+AI252*AM252+AI258*AM260</f>
        <v>0</v>
      </c>
      <c r="AK281" s="24"/>
      <c r="AL281" s="28" t="str">
        <f aca="false">AK231</f>
        <v>forno</v>
      </c>
      <c r="AM281" s="28" t="n">
        <f aca="false">AJ231</f>
        <v>0</v>
      </c>
      <c r="AN281" s="28" t="str">
        <f aca="false">AK247</f>
        <v>divano</v>
      </c>
      <c r="AO281" s="28" t="n">
        <f aca="false">AJ247</f>
        <v>0</v>
      </c>
      <c r="AS281" s="24"/>
      <c r="AT281" s="28" t="s">
        <v>101</v>
      </c>
      <c r="AU281" s="29" t="n">
        <f aca="false">AT225*AX226+AT228*AX229+AT231*AX232+AT234*AX237+AT238*AX239+AT252*AX252+AT258*AX260</f>
        <v>0</v>
      </c>
      <c r="AV281" s="24"/>
      <c r="AW281" s="28" t="str">
        <f aca="false">AV231</f>
        <v>forno</v>
      </c>
      <c r="AX281" s="28" t="n">
        <f aca="false">AU231</f>
        <v>0</v>
      </c>
      <c r="AY281" s="28" t="str">
        <f aca="false">AV247</f>
        <v>divano</v>
      </c>
      <c r="AZ281" s="28" t="n">
        <f aca="false">AU247</f>
        <v>0</v>
      </c>
      <c r="BD281" s="24"/>
      <c r="BE281" s="28" t="s">
        <v>101</v>
      </c>
      <c r="BF281" s="29" t="n">
        <f aca="false">BE225*BI226+BE228*BI229+BE231*BI232+BE234*BI237+BE238*BI239+BE252*BI252+BE258*BI260</f>
        <v>0</v>
      </c>
      <c r="BG281" s="24"/>
      <c r="BH281" s="28" t="str">
        <f aca="false">BG231</f>
        <v>forno</v>
      </c>
      <c r="BI281" s="28" t="n">
        <f aca="false">BF231</f>
        <v>0</v>
      </c>
      <c r="BJ281" s="28" t="str">
        <f aca="false">BG247</f>
        <v>divano</v>
      </c>
      <c r="BK281" s="28" t="n">
        <f aca="false">BF247</f>
        <v>0</v>
      </c>
      <c r="BO281" s="24"/>
      <c r="BP281" s="28" t="s">
        <v>101</v>
      </c>
      <c r="BQ281" s="29" t="n">
        <f aca="false">BP225*BT226+BP228*BT229+BP231*BT232+BP234*BT237+BP238*BT239+BP252*BT252+BP258*BT260</f>
        <v>0.00175989565529397</v>
      </c>
      <c r="BR281" s="24"/>
      <c r="BS281" s="28" t="str">
        <f aca="false">BR231</f>
        <v>forno</v>
      </c>
      <c r="BT281" s="28" t="n">
        <f aca="false">BQ231</f>
        <v>0</v>
      </c>
      <c r="BU281" s="28" t="str">
        <f aca="false">BR247</f>
        <v>divano</v>
      </c>
      <c r="BV281" s="28" t="n">
        <f aca="false">BQ247</f>
        <v>0</v>
      </c>
      <c r="BZ281" s="24"/>
      <c r="CA281" s="28" t="s">
        <v>101</v>
      </c>
      <c r="CB281" s="29" t="n">
        <f aca="false">CA225*CE226+CA228*CE229+CA231*CE232+CA234*CE237+CA238*CE239+CA252*CE252+CA258*CE260</f>
        <v>0.0213199217414705</v>
      </c>
      <c r="CC281" s="24"/>
      <c r="CD281" s="28" t="str">
        <f aca="false">CC231</f>
        <v>forno</v>
      </c>
      <c r="CE281" s="28" t="n">
        <f aca="false">CB231</f>
        <v>0</v>
      </c>
      <c r="CF281" s="28" t="str">
        <f aca="false">CC247</f>
        <v>divano</v>
      </c>
      <c r="CG281" s="28" t="n">
        <f aca="false">CB247</f>
        <v>0</v>
      </c>
      <c r="CK281" s="24"/>
      <c r="CL281" s="28" t="s">
        <v>101</v>
      </c>
      <c r="CM281" s="29" t="n">
        <f aca="false">CL225*CP226+CL228*CP229+CL231*CP232+CL234*CP237+CL238*CP239+CL252*CP252+CL258*CP260</f>
        <v>0</v>
      </c>
      <c r="CN281" s="24"/>
      <c r="CO281" s="28" t="str">
        <f aca="false">CN231</f>
        <v>forno</v>
      </c>
      <c r="CP281" s="28" t="n">
        <f aca="false">CM231</f>
        <v>0</v>
      </c>
      <c r="CQ281" s="28" t="str">
        <f aca="false">CN247</f>
        <v>divano</v>
      </c>
      <c r="CR281" s="28" t="n">
        <f aca="false">CM247</f>
        <v>0</v>
      </c>
      <c r="CV281" s="11" t="s">
        <v>31</v>
      </c>
      <c r="CW281" s="11"/>
      <c r="CX281" s="11" t="s">
        <v>32</v>
      </c>
      <c r="CY281" s="11"/>
      <c r="CZ281" s="11"/>
      <c r="DA281" s="11"/>
      <c r="DB281" s="11"/>
      <c r="DC281" s="11"/>
      <c r="DD281" s="11" t="s">
        <v>33</v>
      </c>
      <c r="DE281" s="11"/>
    </row>
    <row r="282" customFormat="false" ht="14.4" hidden="false" customHeight="false" outlineLevel="0" collapsed="false">
      <c r="A282" s="24"/>
      <c r="B282" s="28" t="s">
        <v>12</v>
      </c>
      <c r="C282" s="29" t="n">
        <f aca="false">B225*F225+B228*F228+B231*F231+B234*F236+B238*F238+B242*F242+B246*F246+B252*F253+B258*F261+B270*F270+B274*F274</f>
        <v>0.0287517182692937</v>
      </c>
      <c r="D282" s="24"/>
      <c r="E282" s="28" t="str">
        <f aca="false">D234</f>
        <v>televisore</v>
      </c>
      <c r="F282" s="28" t="n">
        <f aca="false">C234</f>
        <v>0</v>
      </c>
      <c r="G282" s="28" t="str">
        <f aca="false">D266</f>
        <v>sanitari</v>
      </c>
      <c r="H282" s="28" t="n">
        <f aca="false">C266</f>
        <v>0</v>
      </c>
      <c r="L282" s="24"/>
      <c r="M282" s="28" t="s">
        <v>12</v>
      </c>
      <c r="N282" s="29" t="n">
        <f aca="false">M225*Q225+M228*Q228+M231*Q231+M234*Q236+M238*Q238+M242*Q242+M246*Q246+M252*Q253+M258*Q261+M270*Q270+M274*Q274</f>
        <v>0.12</v>
      </c>
      <c r="O282" s="24"/>
      <c r="P282" s="28" t="str">
        <f aca="false">O234</f>
        <v>televisore</v>
      </c>
      <c r="Q282" s="28" t="n">
        <f aca="false">N234</f>
        <v>0</v>
      </c>
      <c r="R282" s="28" t="str">
        <f aca="false">O266</f>
        <v>sanitari</v>
      </c>
      <c r="S282" s="28" t="n">
        <f aca="false">N266</f>
        <v>0</v>
      </c>
      <c r="W282" s="24"/>
      <c r="X282" s="28" t="s">
        <v>12</v>
      </c>
      <c r="Y282" s="29" t="n">
        <f aca="false">X225*AB225+X228*AB228+X231*AB231+X234*AB236+X238*AB238+X242*AB242+X246*AB246+X252*AB253+X258*AB261+X270*AB270+X274*AB274</f>
        <v>0</v>
      </c>
      <c r="Z282" s="24"/>
      <c r="AA282" s="28" t="str">
        <f aca="false">Z234</f>
        <v>televisore</v>
      </c>
      <c r="AB282" s="28" t="n">
        <f aca="false">Y234</f>
        <v>0</v>
      </c>
      <c r="AC282" s="28" t="str">
        <f aca="false">Z266</f>
        <v>sanitari</v>
      </c>
      <c r="AD282" s="28" t="n">
        <f aca="false">Y266</f>
        <v>0</v>
      </c>
      <c r="AH282" s="24"/>
      <c r="AI282" s="28" t="s">
        <v>12</v>
      </c>
      <c r="AJ282" s="29" t="n">
        <f aca="false">AI225*AM225+AI228*AM228+AI231*AM231+AI234*AM236+AI238*AM238+AI242*AM242+AI246*AM246+AI252*AM253+AI258*AM261+AI270*AM270+AI274*AM274</f>
        <v>0</v>
      </c>
      <c r="AK282" s="24"/>
      <c r="AL282" s="28" t="str">
        <f aca="false">AK234</f>
        <v>televisore</v>
      </c>
      <c r="AM282" s="28" t="n">
        <f aca="false">AJ234</f>
        <v>0</v>
      </c>
      <c r="AN282" s="28" t="str">
        <f aca="false">AK266</f>
        <v>sanitari</v>
      </c>
      <c r="AO282" s="28" t="n">
        <f aca="false">AJ266</f>
        <v>0</v>
      </c>
      <c r="AS282" s="24"/>
      <c r="AT282" s="28" t="s">
        <v>12</v>
      </c>
      <c r="AU282" s="29" t="n">
        <f aca="false">AT225*AX225+AT228*AX228+AT231*AX231+AT234*AX236+AT238*AX238+AT242*AX242+AT246*AX246+AT252*AX253+AT258*AX261+AT270*AX270+AT274*AX274</f>
        <v>0</v>
      </c>
      <c r="AV282" s="24"/>
      <c r="AW282" s="28" t="str">
        <f aca="false">AV234</f>
        <v>televisore</v>
      </c>
      <c r="AX282" s="28" t="n">
        <f aca="false">AU234</f>
        <v>0</v>
      </c>
      <c r="AY282" s="28" t="str">
        <f aca="false">AV266</f>
        <v>sanitari</v>
      </c>
      <c r="AZ282" s="28" t="n">
        <f aca="false">AU266</f>
        <v>0</v>
      </c>
      <c r="BD282" s="24"/>
      <c r="BE282" s="28" t="s">
        <v>12</v>
      </c>
      <c r="BF282" s="29" t="n">
        <f aca="false">BE225*BI225+BE228*BI228+BE231*BI231+BE234*BI236+BE238*BI238+BE242*BI242+BE246*BI246+BE252*BI253+BE258*BI261+BE270*BI270+BE274*BI274</f>
        <v>0</v>
      </c>
      <c r="BG282" s="24"/>
      <c r="BH282" s="28" t="str">
        <f aca="false">BG234</f>
        <v>televisore</v>
      </c>
      <c r="BI282" s="28" t="n">
        <f aca="false">BF234</f>
        <v>0</v>
      </c>
      <c r="BJ282" s="28" t="str">
        <f aca="false">BG266</f>
        <v>sanitari</v>
      </c>
      <c r="BK282" s="28" t="n">
        <f aca="false">BF266</f>
        <v>0</v>
      </c>
      <c r="BO282" s="24"/>
      <c r="BP282" s="28" t="s">
        <v>12</v>
      </c>
      <c r="BQ282" s="29" t="n">
        <f aca="false">BP225*BT225+BP228*BT228+BP231*BT231+BP234*BT236+BP238*BT238+BP242*BT242+BP246*BT246+BP252*BT253+BP258*BT261+BP270*BT270+BP274*BT274</f>
        <v>0.00703958262117587</v>
      </c>
      <c r="BR282" s="24"/>
      <c r="BS282" s="28" t="str">
        <f aca="false">BR234</f>
        <v>televisore</v>
      </c>
      <c r="BT282" s="28" t="n">
        <f aca="false">BQ234</f>
        <v>0</v>
      </c>
      <c r="BU282" s="28" t="str">
        <f aca="false">BR266</f>
        <v>sanitari</v>
      </c>
      <c r="BV282" s="28" t="n">
        <f aca="false">BQ266</f>
        <v>0</v>
      </c>
      <c r="BZ282" s="24"/>
      <c r="CA282" s="28" t="s">
        <v>12</v>
      </c>
      <c r="CB282" s="29" t="n">
        <f aca="false">CA225*CE225+CA228*CE228+CA231*CE231+CA234*CE236+CA238*CE238+CA242*CE242+CA246*CE246+CA252*CE253+CA258*CE261+CA270*CE270+CA274*CE274</f>
        <v>0.0852796869658819</v>
      </c>
      <c r="CC282" s="24"/>
      <c r="CD282" s="28" t="str">
        <f aca="false">CC234</f>
        <v>televisore</v>
      </c>
      <c r="CE282" s="28" t="n">
        <f aca="false">CB234</f>
        <v>0</v>
      </c>
      <c r="CF282" s="28" t="str">
        <f aca="false">CC266</f>
        <v>sanitari</v>
      </c>
      <c r="CG282" s="28" t="n">
        <f aca="false">CB266</f>
        <v>0</v>
      </c>
      <c r="CK282" s="24"/>
      <c r="CL282" s="28" t="s">
        <v>12</v>
      </c>
      <c r="CM282" s="29" t="n">
        <f aca="false">CL225*CP225+CL228*CP228+CL231*CP231+CL234*CP236+CL238*CP238+CL242*CP242+CL246*CP246+CL252*CP253+CL258*CP261+CL270*CP270+CL274*CP274</f>
        <v>0</v>
      </c>
      <c r="CN282" s="24"/>
      <c r="CO282" s="28" t="str">
        <f aca="false">CN234</f>
        <v>televisore</v>
      </c>
      <c r="CP282" s="28" t="n">
        <f aca="false">CM234</f>
        <v>0</v>
      </c>
      <c r="CQ282" s="28" t="str">
        <f aca="false">CN266</f>
        <v>sanitari</v>
      </c>
      <c r="CR282" s="28" t="n">
        <f aca="false">CM266</f>
        <v>0</v>
      </c>
      <c r="CV282" s="12" t="s">
        <v>14</v>
      </c>
      <c r="CW282" s="13" t="n">
        <f aca="false">IF(AT278=0%,0%,AU279/SUM(AU279:AU286))</f>
        <v>0</v>
      </c>
      <c r="CX282" s="12" t="str">
        <f aca="false">AW279</f>
        <v>lavatrice</v>
      </c>
      <c r="CY282" s="14" t="n">
        <f aca="false">AX279</f>
        <v>0</v>
      </c>
      <c r="CZ282" s="12" t="str">
        <f aca="false">AW286</f>
        <v>sedie</v>
      </c>
      <c r="DA282" s="14" t="n">
        <f aca="false">AX286</f>
        <v>0</v>
      </c>
      <c r="DB282" s="12" t="str">
        <f aca="false">AY284</f>
        <v>guaina</v>
      </c>
      <c r="DC282" s="14" t="n">
        <f aca="false">AZ284</f>
        <v>0</v>
      </c>
      <c r="DD282" s="14" t="s">
        <v>41</v>
      </c>
      <c r="DE282" s="38" t="str">
        <f aca="false">AU222</f>
        <v>dubbia</v>
      </c>
    </row>
    <row r="283" customFormat="false" ht="14.4" hidden="false" customHeight="false" outlineLevel="0" collapsed="false">
      <c r="A283" s="24"/>
      <c r="B283" s="28" t="s">
        <v>60</v>
      </c>
      <c r="C283" s="29" t="n">
        <f aca="false">B240*F240+B244*F244+B247*F248+B257*F257+B258*F262</f>
        <v>0.00610754729331675</v>
      </c>
      <c r="D283" s="24"/>
      <c r="E283" s="28" t="str">
        <f aca="false">D238</f>
        <v>scaldabagno</v>
      </c>
      <c r="F283" s="28" t="n">
        <f aca="false">C238</f>
        <v>0</v>
      </c>
      <c r="G283" s="28" t="str">
        <f aca="false">D267</f>
        <v>tubi</v>
      </c>
      <c r="H283" s="28" t="n">
        <f aca="false">C267</f>
        <v>0</v>
      </c>
      <c r="L283" s="24"/>
      <c r="M283" s="28" t="s">
        <v>60</v>
      </c>
      <c r="N283" s="29" t="n">
        <f aca="false">M240*Q240+M244*Q244+M247*Q248+M257*Q257+M258*Q262</f>
        <v>0</v>
      </c>
      <c r="O283" s="24"/>
      <c r="P283" s="28" t="str">
        <f aca="false">O238</f>
        <v>scaldabagno</v>
      </c>
      <c r="Q283" s="28" t="n">
        <f aca="false">N238</f>
        <v>0</v>
      </c>
      <c r="R283" s="28" t="str">
        <f aca="false">O267</f>
        <v>tubi</v>
      </c>
      <c r="S283" s="28" t="n">
        <f aca="false">N267</f>
        <v>0</v>
      </c>
      <c r="W283" s="24"/>
      <c r="X283" s="28" t="s">
        <v>60</v>
      </c>
      <c r="Y283" s="29" t="n">
        <f aca="false">X240*AB240+X244*AB244+X247*AB248+X257*AB257+X258*AB262</f>
        <v>0</v>
      </c>
      <c r="Z283" s="24"/>
      <c r="AA283" s="28" t="str">
        <f aca="false">Z238</f>
        <v>scaldabagno</v>
      </c>
      <c r="AB283" s="28" t="n">
        <f aca="false">Y238</f>
        <v>0</v>
      </c>
      <c r="AC283" s="28" t="str">
        <f aca="false">Z267</f>
        <v>tubi</v>
      </c>
      <c r="AD283" s="28" t="n">
        <f aca="false">Y267</f>
        <v>0</v>
      </c>
      <c r="AH283" s="24"/>
      <c r="AI283" s="28" t="s">
        <v>60</v>
      </c>
      <c r="AJ283" s="29" t="n">
        <f aca="false">AI240*AM240+AI244*AM244+AI247*AM248+AI257*AM257+AI258*AM262</f>
        <v>0.3</v>
      </c>
      <c r="AK283" s="24"/>
      <c r="AL283" s="28" t="str">
        <f aca="false">AK238</f>
        <v>scaldabagno</v>
      </c>
      <c r="AM283" s="28" t="n">
        <f aca="false">AJ238</f>
        <v>0</v>
      </c>
      <c r="AN283" s="28" t="str">
        <f aca="false">AK267</f>
        <v>tubi</v>
      </c>
      <c r="AO283" s="28" t="n">
        <f aca="false">AJ267</f>
        <v>0</v>
      </c>
      <c r="AS283" s="24"/>
      <c r="AT283" s="28" t="s">
        <v>60</v>
      </c>
      <c r="AU283" s="29" t="n">
        <f aca="false">AT240*AX240+AT244*AX244+AT247*AX248+AT257*AX257+AT258*AX262</f>
        <v>0</v>
      </c>
      <c r="AV283" s="24"/>
      <c r="AW283" s="28" t="str">
        <f aca="false">AV238</f>
        <v>scaldabagno</v>
      </c>
      <c r="AX283" s="28" t="n">
        <f aca="false">AU238</f>
        <v>0</v>
      </c>
      <c r="AY283" s="28" t="str">
        <f aca="false">AV267</f>
        <v>tubi</v>
      </c>
      <c r="AZ283" s="28" t="n">
        <f aca="false">AU267</f>
        <v>0</v>
      </c>
      <c r="BD283" s="24"/>
      <c r="BE283" s="28" t="s">
        <v>60</v>
      </c>
      <c r="BF283" s="29" t="n">
        <f aca="false">BE240*BI240+BE244*BI244+BE247*BI248+BE257*BI257+BE258*BI262</f>
        <v>0</v>
      </c>
      <c r="BG283" s="24"/>
      <c r="BH283" s="28" t="str">
        <f aca="false">BG238</f>
        <v>scaldabagno</v>
      </c>
      <c r="BI283" s="28" t="n">
        <f aca="false">BF238</f>
        <v>0</v>
      </c>
      <c r="BJ283" s="28" t="str">
        <f aca="false">BG267</f>
        <v>tubi</v>
      </c>
      <c r="BK283" s="28" t="n">
        <f aca="false">BF267</f>
        <v>0</v>
      </c>
      <c r="BO283" s="24"/>
      <c r="BP283" s="28" t="s">
        <v>60</v>
      </c>
      <c r="BQ283" s="29" t="n">
        <f aca="false">BP240*BT240+BP244*BT244+BP247*BT248+BP257*BT257+BP258*BT262</f>
        <v>0.00904821821232111</v>
      </c>
      <c r="BR283" s="24"/>
      <c r="BS283" s="28" t="str">
        <f aca="false">BR238</f>
        <v>scaldabagno</v>
      </c>
      <c r="BT283" s="28" t="n">
        <f aca="false">BQ238</f>
        <v>0</v>
      </c>
      <c r="BU283" s="28" t="str">
        <f aca="false">BR267</f>
        <v>tubi</v>
      </c>
      <c r="BV283" s="28" t="n">
        <f aca="false">BQ267</f>
        <v>0</v>
      </c>
      <c r="BZ283" s="24"/>
      <c r="CA283" s="28" t="s">
        <v>60</v>
      </c>
      <c r="CB283" s="29" t="n">
        <f aca="false">CA240*CE240+CA244*CE244+CA247*CE248+CA257*CE257+CA258*CE262</f>
        <v>0.00678616365924083</v>
      </c>
      <c r="CC283" s="24"/>
      <c r="CD283" s="28" t="str">
        <f aca="false">CC238</f>
        <v>scaldabagno</v>
      </c>
      <c r="CE283" s="28" t="n">
        <f aca="false">CB238</f>
        <v>0</v>
      </c>
      <c r="CF283" s="28" t="str">
        <f aca="false">CC267</f>
        <v>tubi</v>
      </c>
      <c r="CG283" s="28" t="n">
        <f aca="false">CB267</f>
        <v>0</v>
      </c>
      <c r="CK283" s="24"/>
      <c r="CL283" s="28" t="s">
        <v>60</v>
      </c>
      <c r="CM283" s="29" t="n">
        <f aca="false">CL240*CP240+CL244*CP244+CL247*CP248+CL257*CP257+CL258*CP262</f>
        <v>0</v>
      </c>
      <c r="CN283" s="24"/>
      <c r="CO283" s="28" t="str">
        <f aca="false">CN238</f>
        <v>scaldabagno</v>
      </c>
      <c r="CP283" s="28" t="n">
        <f aca="false">CM238</f>
        <v>0</v>
      </c>
      <c r="CQ283" s="28" t="str">
        <f aca="false">CN267</f>
        <v>tubi</v>
      </c>
      <c r="CR283" s="28" t="n">
        <f aca="false">CM267</f>
        <v>0</v>
      </c>
      <c r="CV283" s="17" t="s">
        <v>49</v>
      </c>
      <c r="CW283" s="18" t="n">
        <f aca="false">IF(AT278=0%,0%,AU280/SUM(AU279:AU286))</f>
        <v>0</v>
      </c>
      <c r="CX283" s="17" t="str">
        <f aca="false">AW280</f>
        <v>frigorifero</v>
      </c>
      <c r="CY283" s="19" t="n">
        <f aca="false">AX280</f>
        <v>0</v>
      </c>
      <c r="CZ283" s="17" t="str">
        <f aca="false">AW287</f>
        <v>materasso</v>
      </c>
      <c r="DA283" s="19" t="n">
        <f aca="false">AX287</f>
        <v>0</v>
      </c>
      <c r="DB283" s="17" t="str">
        <f aca="false">AY285</f>
        <v>lamiere</v>
      </c>
      <c r="DC283" s="19" t="n">
        <f aca="false">AZ285</f>
        <v>0</v>
      </c>
      <c r="DD283" s="19" t="str">
        <f aca="false">AV221</f>
        <v>altezza cumulo</v>
      </c>
      <c r="DE283" s="19" t="n">
        <f aca="false">AW221</f>
        <v>0</v>
      </c>
    </row>
    <row r="284" customFormat="false" ht="14.4" hidden="false" customHeight="false" outlineLevel="0" collapsed="false">
      <c r="A284" s="24"/>
      <c r="B284" s="28" t="s">
        <v>61</v>
      </c>
      <c r="C284" s="29" t="n">
        <f aca="false">B249*F249+B254*F254+B258*F263+B275*F275</f>
        <v>0.14565719709367</v>
      </c>
      <c r="D284" s="24"/>
      <c r="E284" s="28" t="str">
        <f aca="false">D240</f>
        <v>mobile</v>
      </c>
      <c r="F284" s="28" t="n">
        <f aca="false">SUM(C240:C242)</f>
        <v>0</v>
      </c>
      <c r="G284" s="28" t="str">
        <f aca="false">D268</f>
        <v>guaina</v>
      </c>
      <c r="H284" s="28" t="n">
        <f aca="false">C268</f>
        <v>0</v>
      </c>
      <c r="L284" s="24"/>
      <c r="M284" s="28" t="s">
        <v>61</v>
      </c>
      <c r="N284" s="29" t="n">
        <f aca="false">M249*Q249+M254*Q254+M258*Q263+M275*Q275</f>
        <v>0</v>
      </c>
      <c r="O284" s="24"/>
      <c r="P284" s="28" t="str">
        <f aca="false">O240</f>
        <v>mobile</v>
      </c>
      <c r="Q284" s="28" t="n">
        <f aca="false">SUM(N240:N242)</f>
        <v>0</v>
      </c>
      <c r="R284" s="28" t="str">
        <f aca="false">O268</f>
        <v>guaina</v>
      </c>
      <c r="S284" s="28" t="n">
        <f aca="false">N268</f>
        <v>0</v>
      </c>
      <c r="W284" s="24"/>
      <c r="X284" s="28" t="s">
        <v>61</v>
      </c>
      <c r="Y284" s="29" t="n">
        <f aca="false">X249*AB249+X254*AB254+X258*AB263+X275*AB275</f>
        <v>0.95</v>
      </c>
      <c r="Z284" s="24"/>
      <c r="AA284" s="28" t="str">
        <f aca="false">Z240</f>
        <v>mobile</v>
      </c>
      <c r="AB284" s="28" t="n">
        <f aca="false">SUM(Y240:Y242)</f>
        <v>0</v>
      </c>
      <c r="AC284" s="28" t="str">
        <f aca="false">Z268</f>
        <v>guaina</v>
      </c>
      <c r="AD284" s="28" t="n">
        <f aca="false">Y268</f>
        <v>0</v>
      </c>
      <c r="AH284" s="24"/>
      <c r="AI284" s="28" t="s">
        <v>61</v>
      </c>
      <c r="AJ284" s="29" t="n">
        <f aca="false">AI249*AM249+AI254*AM254+AI258*AM263+AI275*AM275</f>
        <v>0</v>
      </c>
      <c r="AK284" s="24"/>
      <c r="AL284" s="28" t="str">
        <f aca="false">AK240</f>
        <v>mobile</v>
      </c>
      <c r="AM284" s="28" t="n">
        <f aca="false">SUM(AJ240:AJ242)</f>
        <v>2</v>
      </c>
      <c r="AN284" s="28" t="str">
        <f aca="false">AK268</f>
        <v>guaina</v>
      </c>
      <c r="AO284" s="28" t="n">
        <f aca="false">AJ268</f>
        <v>0</v>
      </c>
      <c r="AS284" s="24"/>
      <c r="AT284" s="28" t="s">
        <v>61</v>
      </c>
      <c r="AU284" s="29" t="n">
        <f aca="false">AT249*AX249+AT254*AX254+AT258*AX263+AT275*AX275</f>
        <v>0</v>
      </c>
      <c r="AV284" s="24"/>
      <c r="AW284" s="28" t="str">
        <f aca="false">AV240</f>
        <v>mobile</v>
      </c>
      <c r="AX284" s="28" t="n">
        <f aca="false">SUM(AU240:AU242)</f>
        <v>0</v>
      </c>
      <c r="AY284" s="28" t="str">
        <f aca="false">AV268</f>
        <v>guaina</v>
      </c>
      <c r="AZ284" s="28" t="n">
        <f aca="false">AU268</f>
        <v>0</v>
      </c>
      <c r="BD284" s="24"/>
      <c r="BE284" s="28" t="s">
        <v>61</v>
      </c>
      <c r="BF284" s="29" t="n">
        <f aca="false">BE249*BI249+BE254*BI254+BE258*BI263+BE275*BI275</f>
        <v>0</v>
      </c>
      <c r="BG284" s="24"/>
      <c r="BH284" s="28" t="str">
        <f aca="false">BG240</f>
        <v>mobile</v>
      </c>
      <c r="BI284" s="28" t="n">
        <f aca="false">SUM(BF240:BF242)</f>
        <v>0</v>
      </c>
      <c r="BJ284" s="28" t="str">
        <f aca="false">BG268</f>
        <v>guaina</v>
      </c>
      <c r="BK284" s="28" t="n">
        <f aca="false">BF268</f>
        <v>0</v>
      </c>
      <c r="BO284" s="24"/>
      <c r="BP284" s="28" t="s">
        <v>61</v>
      </c>
      <c r="BQ284" s="29" t="n">
        <f aca="false">BP249*BT249+BP254*BT254+BP258*BT263+BP275*BT275</f>
        <v>0.215788440138771</v>
      </c>
      <c r="BR284" s="24"/>
      <c r="BS284" s="28" t="str">
        <f aca="false">BR240</f>
        <v>mobile</v>
      </c>
      <c r="BT284" s="28" t="n">
        <f aca="false">SUM(BQ240:BQ242)</f>
        <v>0</v>
      </c>
      <c r="BU284" s="28" t="str">
        <f aca="false">BR268</f>
        <v>guaina</v>
      </c>
      <c r="BV284" s="28" t="n">
        <f aca="false">BQ268</f>
        <v>0</v>
      </c>
      <c r="BZ284" s="24"/>
      <c r="CA284" s="28" t="s">
        <v>61</v>
      </c>
      <c r="CB284" s="29" t="n">
        <f aca="false">CA249*CE249+CA254*CE254+CA258*CE263+CA275*CE275</f>
        <v>0.161841330104078</v>
      </c>
      <c r="CC284" s="24"/>
      <c r="CD284" s="28" t="str">
        <f aca="false">CC240</f>
        <v>mobile</v>
      </c>
      <c r="CE284" s="28" t="n">
        <f aca="false">SUM(CB240:CB242)</f>
        <v>0</v>
      </c>
      <c r="CF284" s="28" t="str">
        <f aca="false">CC268</f>
        <v>guaina</v>
      </c>
      <c r="CG284" s="28" t="n">
        <f aca="false">CB268</f>
        <v>0</v>
      </c>
      <c r="CK284" s="24"/>
      <c r="CL284" s="28" t="s">
        <v>61</v>
      </c>
      <c r="CM284" s="29" t="n">
        <f aca="false">CL249*CP249+CL254*CP254+CL258*CP263+CL275*CP275</f>
        <v>1</v>
      </c>
      <c r="CN284" s="24"/>
      <c r="CO284" s="28" t="str">
        <f aca="false">CN240</f>
        <v>mobile</v>
      </c>
      <c r="CP284" s="28" t="n">
        <f aca="false">SUM(CM240:CM242)</f>
        <v>0</v>
      </c>
      <c r="CQ284" s="28" t="str">
        <f aca="false">CN268</f>
        <v>guaina</v>
      </c>
      <c r="CR284" s="28" t="n">
        <f aca="false">CM268</f>
        <v>0</v>
      </c>
      <c r="CV284" s="17" t="s">
        <v>57</v>
      </c>
      <c r="CW284" s="18" t="n">
        <f aca="false">IF(AT278=0%,0%,(AU281+AU282)/SUM(AU279:AU286))</f>
        <v>0</v>
      </c>
      <c r="CX284" s="17" t="str">
        <f aca="false">AW281</f>
        <v>forno</v>
      </c>
      <c r="CY284" s="19" t="n">
        <f aca="false">AX281</f>
        <v>0</v>
      </c>
      <c r="CZ284" s="17" t="str">
        <f aca="false">AY279</f>
        <v>brandina</v>
      </c>
      <c r="DA284" s="19" t="n">
        <f aca="false">AZ279</f>
        <v>0</v>
      </c>
      <c r="DB284" s="17" t="str">
        <f aca="false">AY286</f>
        <v>buste</v>
      </c>
      <c r="DC284" s="19" t="n">
        <f aca="false">AZ286</f>
        <v>0</v>
      </c>
      <c r="DD284" s="19" t="str">
        <f aca="false">AV222</f>
        <v>combustione</v>
      </c>
      <c r="DE284" s="19" t="n">
        <f aca="false">AW222</f>
        <v>0</v>
      </c>
    </row>
    <row r="285" customFormat="false" ht="14.4" hidden="false" customHeight="false" outlineLevel="0" collapsed="false">
      <c r="A285" s="24"/>
      <c r="B285" s="28" t="s">
        <v>62</v>
      </c>
      <c r="C285" s="39" t="n">
        <f aca="false">B245*F245+B247*F247+B256*F256</f>
        <v>0</v>
      </c>
      <c r="D285" s="24"/>
      <c r="E285" s="28" t="str">
        <f aca="false">D243</f>
        <v>secchio</v>
      </c>
      <c r="F285" s="28" t="n">
        <f aca="false">C243</f>
        <v>0</v>
      </c>
      <c r="G285" s="28" t="str">
        <f aca="false">D269</f>
        <v>lamiere</v>
      </c>
      <c r="H285" s="28" t="n">
        <f aca="false">SUM(C269:C271)</f>
        <v>0</v>
      </c>
      <c r="L285" s="24"/>
      <c r="M285" s="28" t="s">
        <v>62</v>
      </c>
      <c r="N285" s="39" t="n">
        <f aca="false">M245*Q245+M247*Q247+M256*Q256</f>
        <v>0</v>
      </c>
      <c r="O285" s="24"/>
      <c r="P285" s="28" t="str">
        <f aca="false">O243</f>
        <v>secchio</v>
      </c>
      <c r="Q285" s="28" t="n">
        <f aca="false">N243</f>
        <v>0</v>
      </c>
      <c r="R285" s="28" t="str">
        <f aca="false">O269</f>
        <v>lamiere</v>
      </c>
      <c r="S285" s="28" t="n">
        <f aca="false">SUM(N269:N271)</f>
        <v>0</v>
      </c>
      <c r="W285" s="24"/>
      <c r="X285" s="28" t="s">
        <v>62</v>
      </c>
      <c r="Y285" s="39" t="n">
        <f aca="false">X245*AB245+X247*AB247+X256*AB256</f>
        <v>0</v>
      </c>
      <c r="Z285" s="24"/>
      <c r="AA285" s="28" t="str">
        <f aca="false">Z243</f>
        <v>secchio</v>
      </c>
      <c r="AB285" s="28" t="n">
        <f aca="false">Y243</f>
        <v>0</v>
      </c>
      <c r="AC285" s="28" t="str">
        <f aca="false">Z269</f>
        <v>lamiere</v>
      </c>
      <c r="AD285" s="28" t="n">
        <f aca="false">SUM(Y269:Y271)</f>
        <v>0</v>
      </c>
      <c r="AH285" s="24"/>
      <c r="AI285" s="28" t="s">
        <v>62</v>
      </c>
      <c r="AJ285" s="39" t="n">
        <f aca="false">AI245*AM245+AI247*AM247+AI256*AM256</f>
        <v>0.6</v>
      </c>
      <c r="AK285" s="24"/>
      <c r="AL285" s="28" t="str">
        <f aca="false">AK243</f>
        <v>secchio</v>
      </c>
      <c r="AM285" s="28" t="n">
        <f aca="false">AJ243</f>
        <v>0</v>
      </c>
      <c r="AN285" s="28" t="str">
        <f aca="false">AK269</f>
        <v>lamiere</v>
      </c>
      <c r="AO285" s="28" t="n">
        <f aca="false">SUM(AJ269:AJ271)</f>
        <v>0</v>
      </c>
      <c r="AS285" s="24"/>
      <c r="AT285" s="28" t="s">
        <v>62</v>
      </c>
      <c r="AU285" s="39" t="n">
        <f aca="false">AT245*AX245+AT247*AX247+AT256*AX256</f>
        <v>0</v>
      </c>
      <c r="AV285" s="24"/>
      <c r="AW285" s="28" t="str">
        <f aca="false">AV243</f>
        <v>secchio</v>
      </c>
      <c r="AX285" s="28" t="n">
        <f aca="false">AU243</f>
        <v>0</v>
      </c>
      <c r="AY285" s="28" t="str">
        <f aca="false">AV269</f>
        <v>lamiere</v>
      </c>
      <c r="AZ285" s="28" t="n">
        <f aca="false">SUM(AU269:AU271)</f>
        <v>0</v>
      </c>
      <c r="BD285" s="24"/>
      <c r="BE285" s="28" t="s">
        <v>62</v>
      </c>
      <c r="BF285" s="39" t="n">
        <f aca="false">BE245*BI245+BE247*BI247+BE256*BI256</f>
        <v>0</v>
      </c>
      <c r="BG285" s="24"/>
      <c r="BH285" s="28" t="str">
        <f aca="false">BG243</f>
        <v>secchio</v>
      </c>
      <c r="BI285" s="28" t="n">
        <f aca="false">BF243</f>
        <v>0</v>
      </c>
      <c r="BJ285" s="28" t="str">
        <f aca="false">BG269</f>
        <v>lamiere</v>
      </c>
      <c r="BK285" s="28" t="n">
        <f aca="false">SUM(BF269:BF271)</f>
        <v>0</v>
      </c>
      <c r="BO285" s="24"/>
      <c r="BP285" s="28" t="s">
        <v>62</v>
      </c>
      <c r="BQ285" s="39" t="n">
        <f aca="false">BP245*BT245+BP247*BT247+BP256*BT256</f>
        <v>0</v>
      </c>
      <c r="BR285" s="24"/>
      <c r="BS285" s="28" t="str">
        <f aca="false">BR243</f>
        <v>secchio</v>
      </c>
      <c r="BT285" s="28" t="n">
        <f aca="false">BQ243</f>
        <v>0</v>
      </c>
      <c r="BU285" s="28" t="str">
        <f aca="false">BR269</f>
        <v>lamiere</v>
      </c>
      <c r="BV285" s="28" t="n">
        <f aca="false">SUM(BQ269:BQ271)</f>
        <v>0</v>
      </c>
      <c r="BZ285" s="24"/>
      <c r="CA285" s="28" t="s">
        <v>62</v>
      </c>
      <c r="CB285" s="39" t="n">
        <f aca="false">CA245*CE245+CA247*CE247+CA256*CE256</f>
        <v>0</v>
      </c>
      <c r="CC285" s="24"/>
      <c r="CD285" s="28" t="str">
        <f aca="false">CC243</f>
        <v>secchio</v>
      </c>
      <c r="CE285" s="28" t="n">
        <f aca="false">CB243</f>
        <v>0</v>
      </c>
      <c r="CF285" s="28" t="str">
        <f aca="false">CC269</f>
        <v>lamiere</v>
      </c>
      <c r="CG285" s="28" t="n">
        <f aca="false">SUM(CB269:CB271)</f>
        <v>0</v>
      </c>
      <c r="CK285" s="24"/>
      <c r="CL285" s="28" t="s">
        <v>62</v>
      </c>
      <c r="CM285" s="39" t="n">
        <f aca="false">CL245*CP245+CL247*CP247+CL256*CP256</f>
        <v>0</v>
      </c>
      <c r="CN285" s="24"/>
      <c r="CO285" s="28" t="str">
        <f aca="false">CN243</f>
        <v>secchio</v>
      </c>
      <c r="CP285" s="28" t="n">
        <f aca="false">CM243</f>
        <v>0</v>
      </c>
      <c r="CQ285" s="28" t="str">
        <f aca="false">CN269</f>
        <v>lamiere</v>
      </c>
      <c r="CR285" s="28" t="n">
        <f aca="false">SUM(CM269:CM271)</f>
        <v>0</v>
      </c>
      <c r="CV285" s="17" t="s">
        <v>60</v>
      </c>
      <c r="CW285" s="37" t="n">
        <f aca="false">IF(AT278=0%,0%,AU283/SUM(AU279:AU286))</f>
        <v>0</v>
      </c>
      <c r="CX285" s="17" t="str">
        <f aca="false">AW282</f>
        <v>televisore</v>
      </c>
      <c r="CY285" s="19" t="n">
        <f aca="false">AX282</f>
        <v>0</v>
      </c>
      <c r="CZ285" s="17" t="str">
        <f aca="false">AY280</f>
        <v>Scatoloni</v>
      </c>
      <c r="DA285" s="19" t="n">
        <f aca="false">AZ280</f>
        <v>0</v>
      </c>
      <c r="DB285" s="19"/>
      <c r="DC285" s="19"/>
      <c r="DD285" s="19" t="str">
        <f aca="false">AV223</f>
        <v>bonifica</v>
      </c>
      <c r="DE285" s="19" t="n">
        <f aca="false">AW223</f>
        <v>0</v>
      </c>
    </row>
    <row r="286" customFormat="false" ht="14.4" hidden="false" customHeight="false" outlineLevel="0" collapsed="false">
      <c r="A286" s="24"/>
      <c r="B286" s="28" t="s">
        <v>65</v>
      </c>
      <c r="C286" s="39" t="n">
        <f aca="false">B264*F264+B265*F265+B266*F266+B277*F277</f>
        <v>0.05</v>
      </c>
      <c r="D286" s="24"/>
      <c r="E286" s="28" t="str">
        <f aca="false">D244</f>
        <v>sedie</v>
      </c>
      <c r="F286" s="28" t="n">
        <f aca="false">C244</f>
        <v>0</v>
      </c>
      <c r="G286" s="28" t="s">
        <v>102</v>
      </c>
      <c r="H286" s="28" t="n">
        <f aca="false">SUM(C250:C263)</f>
        <v>0</v>
      </c>
      <c r="L286" s="24"/>
      <c r="M286" s="28" t="s">
        <v>65</v>
      </c>
      <c r="N286" s="39" t="n">
        <f aca="false">M264*Q264+M265*Q265+M266*Q266+M277*Q277</f>
        <v>0</v>
      </c>
      <c r="O286" s="24"/>
      <c r="P286" s="28" t="str">
        <f aca="false">O244</f>
        <v>sedie</v>
      </c>
      <c r="Q286" s="28" t="n">
        <f aca="false">N244</f>
        <v>0</v>
      </c>
      <c r="R286" s="28" t="s">
        <v>102</v>
      </c>
      <c r="S286" s="28" t="n">
        <f aca="false">SUM(N250:N263)</f>
        <v>0</v>
      </c>
      <c r="W286" s="24"/>
      <c r="X286" s="28" t="s">
        <v>65</v>
      </c>
      <c r="Y286" s="39" t="n">
        <f aca="false">X264*AB264+X265*AB265+X266*AB266+X277*AB277</f>
        <v>0</v>
      </c>
      <c r="Z286" s="24"/>
      <c r="AA286" s="28" t="str">
        <f aca="false">Z244</f>
        <v>sedie</v>
      </c>
      <c r="AB286" s="28" t="n">
        <f aca="false">Y244</f>
        <v>0</v>
      </c>
      <c r="AC286" s="28" t="s">
        <v>102</v>
      </c>
      <c r="AD286" s="28" t="n">
        <f aca="false">SUM(Y250:Y263)</f>
        <v>0</v>
      </c>
      <c r="AH286" s="24"/>
      <c r="AI286" s="28" t="s">
        <v>65</v>
      </c>
      <c r="AJ286" s="39" t="n">
        <f aca="false">AI264*AM264+AI265*AM265+AI266*AM266+AI277*AM277</f>
        <v>0</v>
      </c>
      <c r="AK286" s="24"/>
      <c r="AL286" s="28" t="str">
        <f aca="false">AK244</f>
        <v>sedie</v>
      </c>
      <c r="AM286" s="28" t="n">
        <f aca="false">AJ244</f>
        <v>0</v>
      </c>
      <c r="AN286" s="28" t="s">
        <v>102</v>
      </c>
      <c r="AO286" s="28" t="n">
        <f aca="false">SUM(AJ250:AJ263)</f>
        <v>0</v>
      </c>
      <c r="AS286" s="24"/>
      <c r="AT286" s="28" t="s">
        <v>65</v>
      </c>
      <c r="AU286" s="39" t="n">
        <f aca="false">AT264*AX264+AT265*AX265+AT266*AX266+AT277*AX277</f>
        <v>0</v>
      </c>
      <c r="AV286" s="24"/>
      <c r="AW286" s="28" t="str">
        <f aca="false">AV244</f>
        <v>sedie</v>
      </c>
      <c r="AX286" s="28" t="n">
        <f aca="false">AU244</f>
        <v>0</v>
      </c>
      <c r="AY286" s="28" t="s">
        <v>102</v>
      </c>
      <c r="AZ286" s="28" t="n">
        <f aca="false">SUM(AU250:AU263)</f>
        <v>0</v>
      </c>
      <c r="BD286" s="24"/>
      <c r="BE286" s="28" t="s">
        <v>65</v>
      </c>
      <c r="BF286" s="39" t="n">
        <f aca="false">BE264*BI264+BE265*BI265+BE266*BI266+BE277*BI277</f>
        <v>0</v>
      </c>
      <c r="BG286" s="24"/>
      <c r="BH286" s="28" t="str">
        <f aca="false">BG244</f>
        <v>sedie</v>
      </c>
      <c r="BI286" s="28" t="n">
        <f aca="false">BF244</f>
        <v>0</v>
      </c>
      <c r="BJ286" s="28" t="s">
        <v>102</v>
      </c>
      <c r="BK286" s="28" t="n">
        <f aca="false">SUM(BF250:BF263)</f>
        <v>0</v>
      </c>
      <c r="BO286" s="24"/>
      <c r="BP286" s="28" t="s">
        <v>65</v>
      </c>
      <c r="BQ286" s="39" t="n">
        <f aca="false">BP264*BT264+BP265*BT265+BP266*BT266+BP277*BT277</f>
        <v>0.6</v>
      </c>
      <c r="BR286" s="24"/>
      <c r="BS286" s="28" t="str">
        <f aca="false">BR244</f>
        <v>sedie</v>
      </c>
      <c r="BT286" s="28" t="n">
        <f aca="false">BQ244</f>
        <v>0</v>
      </c>
      <c r="BU286" s="28" t="s">
        <v>102</v>
      </c>
      <c r="BV286" s="28" t="n">
        <f aca="false">SUM(BQ250:BQ263)</f>
        <v>1</v>
      </c>
      <c r="BZ286" s="24"/>
      <c r="CA286" s="28" t="s">
        <v>65</v>
      </c>
      <c r="CB286" s="39" t="n">
        <f aca="false">CA264*CE264+CA265*CE265+CA266*CE266+CA277*CE277</f>
        <v>0</v>
      </c>
      <c r="CC286" s="24"/>
      <c r="CD286" s="28" t="str">
        <f aca="false">CC244</f>
        <v>sedie</v>
      </c>
      <c r="CE286" s="28" t="n">
        <f aca="false">CB244</f>
        <v>0</v>
      </c>
      <c r="CF286" s="28" t="s">
        <v>102</v>
      </c>
      <c r="CG286" s="28" t="n">
        <f aca="false">SUM(CB250:CB263)</f>
        <v>0</v>
      </c>
      <c r="CK286" s="24"/>
      <c r="CL286" s="28" t="s">
        <v>65</v>
      </c>
      <c r="CM286" s="39" t="n">
        <f aca="false">CL264*CP264+CL265*CP265+CL266*CP266+CL277*CP277</f>
        <v>0</v>
      </c>
      <c r="CN286" s="24"/>
      <c r="CO286" s="28" t="str">
        <f aca="false">CN244</f>
        <v>sedie</v>
      </c>
      <c r="CP286" s="28" t="n">
        <f aca="false">CM244</f>
        <v>0</v>
      </c>
      <c r="CQ286" s="28" t="s">
        <v>102</v>
      </c>
      <c r="CR286" s="28" t="n">
        <f aca="false">SUM(CM250:CM263)</f>
        <v>0</v>
      </c>
      <c r="CV286" s="17" t="s">
        <v>61</v>
      </c>
      <c r="CW286" s="18" t="n">
        <f aca="false">IF(AT278=0%,0%,AU284/SUM(AU279:AU286))</f>
        <v>0</v>
      </c>
      <c r="CX286" s="17" t="str">
        <f aca="false">AW283</f>
        <v>scaldabagno</v>
      </c>
      <c r="CY286" s="19" t="n">
        <f aca="false">AX283</f>
        <v>0</v>
      </c>
      <c r="CZ286" s="17" t="str">
        <f aca="false">AY281</f>
        <v>divano</v>
      </c>
      <c r="DA286" s="19" t="n">
        <f aca="false">AZ281</f>
        <v>0</v>
      </c>
      <c r="DB286" s="19"/>
      <c r="DC286" s="19"/>
      <c r="DD286" s="19" t="str">
        <f aca="false">AX223</f>
        <v>substrato</v>
      </c>
      <c r="DE286" s="19" t="n">
        <f aca="false">AY223</f>
        <v>0</v>
      </c>
    </row>
    <row r="287" customFormat="false" ht="14.4" hidden="false" customHeight="false" outlineLevel="0" collapsed="false">
      <c r="A287" s="24"/>
      <c r="B287" s="28" t="s">
        <v>103</v>
      </c>
      <c r="C287" s="39" t="n">
        <f aca="false">B255*F255+B276*F276</f>
        <v>0</v>
      </c>
      <c r="D287" s="24"/>
      <c r="E287" s="28" t="str">
        <f aca="false">D245</f>
        <v>materasso</v>
      </c>
      <c r="F287" s="28" t="n">
        <f aca="false">C245</f>
        <v>0</v>
      </c>
      <c r="G287" s="28" t="s">
        <v>104</v>
      </c>
      <c r="H287" s="28" t="s">
        <v>8</v>
      </c>
      <c r="L287" s="24"/>
      <c r="M287" s="28" t="s">
        <v>103</v>
      </c>
      <c r="N287" s="39" t="n">
        <f aca="false">M255*Q255+M276*Q276</f>
        <v>0</v>
      </c>
      <c r="O287" s="24"/>
      <c r="P287" s="28" t="str">
        <f aca="false">O245</f>
        <v>materasso</v>
      </c>
      <c r="Q287" s="28" t="n">
        <f aca="false">N245</f>
        <v>0</v>
      </c>
      <c r="R287" s="28" t="s">
        <v>104</v>
      </c>
      <c r="S287" s="28" t="s">
        <v>6</v>
      </c>
      <c r="W287" s="24"/>
      <c r="X287" s="28" t="s">
        <v>103</v>
      </c>
      <c r="Y287" s="39" t="n">
        <f aca="false">X255*AB255+X276*AB276</f>
        <v>0</v>
      </c>
      <c r="Z287" s="24"/>
      <c r="AA287" s="28" t="str">
        <f aca="false">Z245</f>
        <v>materasso</v>
      </c>
      <c r="AB287" s="28" t="n">
        <f aca="false">Y245</f>
        <v>0</v>
      </c>
      <c r="AC287" s="28" t="s">
        <v>104</v>
      </c>
      <c r="AD287" s="28" t="s">
        <v>4</v>
      </c>
      <c r="AH287" s="24"/>
      <c r="AI287" s="28" t="s">
        <v>103</v>
      </c>
      <c r="AJ287" s="39" t="n">
        <f aca="false">AI255*AM255+AI276*AM276</f>
        <v>0</v>
      </c>
      <c r="AK287" s="24"/>
      <c r="AL287" s="28" t="str">
        <f aca="false">AK245</f>
        <v>materasso</v>
      </c>
      <c r="AM287" s="28" t="n">
        <f aca="false">AJ245</f>
        <v>3</v>
      </c>
      <c r="AN287" s="28" t="s">
        <v>104</v>
      </c>
      <c r="AO287" s="28" t="s">
        <v>8</v>
      </c>
      <c r="AS287" s="24"/>
      <c r="AT287" s="28" t="s">
        <v>103</v>
      </c>
      <c r="AU287" s="39" t="n">
        <f aca="false">AT255*AX255+AT276*AX276</f>
        <v>0</v>
      </c>
      <c r="AV287" s="24"/>
      <c r="AW287" s="28" t="str">
        <f aca="false">AV245</f>
        <v>materasso</v>
      </c>
      <c r="AX287" s="28" t="n">
        <f aca="false">AU245</f>
        <v>0</v>
      </c>
      <c r="AY287" s="28" t="s">
        <v>104</v>
      </c>
      <c r="AZ287" s="28" t="s">
        <v>8</v>
      </c>
      <c r="BD287" s="24"/>
      <c r="BE287" s="28" t="s">
        <v>103</v>
      </c>
      <c r="BF287" s="39" t="n">
        <f aca="false">BE255*BI255+BE276*BI276</f>
        <v>0</v>
      </c>
      <c r="BG287" s="24"/>
      <c r="BH287" s="28" t="str">
        <f aca="false">BG245</f>
        <v>materasso</v>
      </c>
      <c r="BI287" s="28" t="n">
        <f aca="false">BF245</f>
        <v>0</v>
      </c>
      <c r="BJ287" s="28" t="s">
        <v>104</v>
      </c>
      <c r="BK287" s="28" t="s">
        <v>4</v>
      </c>
      <c r="BO287" s="24"/>
      <c r="BP287" s="28" t="s">
        <v>103</v>
      </c>
      <c r="BQ287" s="39" t="n">
        <f aca="false">BP255*BT255+BP276*BT276</f>
        <v>0</v>
      </c>
      <c r="BR287" s="24"/>
      <c r="BS287" s="28" t="str">
        <f aca="false">BR245</f>
        <v>materasso</v>
      </c>
      <c r="BT287" s="28" t="n">
        <f aca="false">BQ245</f>
        <v>0</v>
      </c>
      <c r="BU287" s="28" t="s">
        <v>104</v>
      </c>
      <c r="BV287" s="28" t="s">
        <v>8</v>
      </c>
      <c r="BZ287" s="24"/>
      <c r="CA287" s="28" t="s">
        <v>103</v>
      </c>
      <c r="CB287" s="39" t="n">
        <f aca="false">CA255*CE255+CA276*CE276</f>
        <v>0</v>
      </c>
      <c r="CC287" s="24"/>
      <c r="CD287" s="28" t="str">
        <f aca="false">CC245</f>
        <v>materasso</v>
      </c>
      <c r="CE287" s="28" t="n">
        <f aca="false">CB245</f>
        <v>0</v>
      </c>
      <c r="CF287" s="28" t="s">
        <v>104</v>
      </c>
      <c r="CG287" s="28" t="s">
        <v>8</v>
      </c>
      <c r="CK287" s="24"/>
      <c r="CL287" s="28" t="s">
        <v>103</v>
      </c>
      <c r="CM287" s="39" t="n">
        <f aca="false">CL255*CP255+CL276*CP276</f>
        <v>0</v>
      </c>
      <c r="CN287" s="24"/>
      <c r="CO287" s="28" t="str">
        <f aca="false">CN245</f>
        <v>materasso</v>
      </c>
      <c r="CP287" s="28" t="n">
        <f aca="false">CM245</f>
        <v>0</v>
      </c>
      <c r="CQ287" s="28" t="s">
        <v>104</v>
      </c>
      <c r="CR287" s="28" t="s">
        <v>2</v>
      </c>
      <c r="CV287" s="17" t="s">
        <v>62</v>
      </c>
      <c r="CW287" s="18" t="n">
        <f aca="false">IF(AT278=0%,0%,AU285/SUM(AU279:AU286))</f>
        <v>0</v>
      </c>
      <c r="CX287" s="17" t="str">
        <f aca="false">AW284</f>
        <v>mobile</v>
      </c>
      <c r="CY287" s="19" t="n">
        <f aca="false">AX284</f>
        <v>0</v>
      </c>
      <c r="CZ287" s="17" t="str">
        <f aca="false">AY282</f>
        <v>sanitari</v>
      </c>
      <c r="DA287" s="19" t="n">
        <f aca="false">AZ282</f>
        <v>0</v>
      </c>
      <c r="DB287" s="19"/>
      <c r="DC287" s="19"/>
      <c r="DD287" s="19" t="s">
        <v>63</v>
      </c>
      <c r="DE287" s="19" t="n">
        <f aca="false">AT223</f>
        <v>0</v>
      </c>
    </row>
    <row r="288" customFormat="false" ht="15" hidden="false" customHeight="false" outlineLevel="0" collapsed="false">
      <c r="CV288" s="17" t="s">
        <v>65</v>
      </c>
      <c r="CW288" s="18" t="n">
        <f aca="false">IF(AT278=0%,0%,AU286/SUM(AU279:AU286))</f>
        <v>0</v>
      </c>
      <c r="CX288" s="17" t="str">
        <f aca="false">AW285</f>
        <v>secchio</v>
      </c>
      <c r="CY288" s="19" t="n">
        <f aca="false">AX285</f>
        <v>0</v>
      </c>
      <c r="CZ288" s="17" t="str">
        <f aca="false">AY283</f>
        <v>tubi</v>
      </c>
      <c r="DA288" s="19" t="n">
        <f aca="false">AZ283</f>
        <v>0</v>
      </c>
      <c r="DB288" s="19"/>
      <c r="DC288" s="19"/>
      <c r="DD288" s="35" t="s">
        <v>56</v>
      </c>
      <c r="DE288" s="35" t="n">
        <f aca="false">AZ221</f>
        <v>0</v>
      </c>
      <c r="DF288" s="37" t="n">
        <f aca="false">SUM(CW282:CW288)</f>
        <v>0</v>
      </c>
    </row>
    <row r="289" customFormat="false" ht="15" hidden="false" customHeight="false" outlineLevel="0" collapsed="false">
      <c r="A289" s="14"/>
      <c r="B289" s="59" t="s">
        <v>14</v>
      </c>
      <c r="C289" s="28" t="s">
        <v>49</v>
      </c>
      <c r="D289" s="28" t="s">
        <v>101</v>
      </c>
      <c r="E289" s="28" t="s">
        <v>12</v>
      </c>
      <c r="F289" s="28" t="s">
        <v>60</v>
      </c>
      <c r="G289" s="28" t="s">
        <v>61</v>
      </c>
      <c r="H289" s="28" t="s">
        <v>62</v>
      </c>
      <c r="I289" s="28" t="s">
        <v>65</v>
      </c>
      <c r="J289" s="28" t="s">
        <v>103</v>
      </c>
      <c r="L289" s="14"/>
      <c r="M289" s="59" t="s">
        <v>14</v>
      </c>
      <c r="N289" s="28" t="s">
        <v>49</v>
      </c>
      <c r="O289" s="28" t="s">
        <v>101</v>
      </c>
      <c r="P289" s="28" t="s">
        <v>12</v>
      </c>
      <c r="Q289" s="28" t="s">
        <v>60</v>
      </c>
      <c r="R289" s="28" t="s">
        <v>61</v>
      </c>
      <c r="S289" s="28" t="s">
        <v>62</v>
      </c>
      <c r="T289" s="28" t="s">
        <v>65</v>
      </c>
      <c r="U289" s="28" t="s">
        <v>103</v>
      </c>
      <c r="W289" s="14"/>
      <c r="X289" s="59" t="s">
        <v>14</v>
      </c>
      <c r="Y289" s="28" t="s">
        <v>49</v>
      </c>
      <c r="Z289" s="28" t="s">
        <v>101</v>
      </c>
      <c r="AA289" s="28" t="s">
        <v>12</v>
      </c>
      <c r="AB289" s="28" t="s">
        <v>60</v>
      </c>
      <c r="AC289" s="28" t="s">
        <v>61</v>
      </c>
      <c r="AD289" s="28" t="s">
        <v>62</v>
      </c>
      <c r="AE289" s="28" t="s">
        <v>65</v>
      </c>
      <c r="AF289" s="28" t="s">
        <v>103</v>
      </c>
      <c r="AH289" s="14"/>
      <c r="AI289" s="59" t="s">
        <v>14</v>
      </c>
      <c r="AJ289" s="28" t="s">
        <v>49</v>
      </c>
      <c r="AK289" s="28" t="s">
        <v>101</v>
      </c>
      <c r="AL289" s="28" t="s">
        <v>12</v>
      </c>
      <c r="AM289" s="28" t="s">
        <v>60</v>
      </c>
      <c r="AN289" s="28" t="s">
        <v>61</v>
      </c>
      <c r="AO289" s="28" t="s">
        <v>62</v>
      </c>
      <c r="AP289" s="28" t="s">
        <v>65</v>
      </c>
      <c r="AQ289" s="28" t="s">
        <v>103</v>
      </c>
      <c r="AS289" s="14"/>
      <c r="AT289" s="59" t="s">
        <v>14</v>
      </c>
      <c r="AU289" s="28" t="s">
        <v>49</v>
      </c>
      <c r="AV289" s="28" t="s">
        <v>101</v>
      </c>
      <c r="AW289" s="28" t="s">
        <v>12</v>
      </c>
      <c r="AX289" s="28" t="s">
        <v>60</v>
      </c>
      <c r="AY289" s="28" t="s">
        <v>61</v>
      </c>
      <c r="AZ289" s="28" t="s">
        <v>62</v>
      </c>
      <c r="BA289" s="28" t="s">
        <v>65</v>
      </c>
      <c r="BB289" s="28" t="s">
        <v>103</v>
      </c>
      <c r="BD289" s="14"/>
      <c r="BE289" s="59" t="s">
        <v>14</v>
      </c>
      <c r="BF289" s="28" t="s">
        <v>49</v>
      </c>
      <c r="BG289" s="28" t="s">
        <v>101</v>
      </c>
      <c r="BH289" s="28" t="s">
        <v>12</v>
      </c>
      <c r="BI289" s="28" t="s">
        <v>60</v>
      </c>
      <c r="BJ289" s="28" t="s">
        <v>61</v>
      </c>
      <c r="BK289" s="28" t="s">
        <v>62</v>
      </c>
      <c r="BL289" s="28" t="s">
        <v>65</v>
      </c>
      <c r="BM289" s="28" t="s">
        <v>103</v>
      </c>
      <c r="BO289" s="14"/>
      <c r="BP289" s="59" t="s">
        <v>14</v>
      </c>
      <c r="BQ289" s="28" t="s">
        <v>49</v>
      </c>
      <c r="BR289" s="28" t="s">
        <v>101</v>
      </c>
      <c r="BS289" s="28" t="s">
        <v>12</v>
      </c>
      <c r="BT289" s="28" t="s">
        <v>60</v>
      </c>
      <c r="BU289" s="28" t="s">
        <v>61</v>
      </c>
      <c r="BV289" s="28" t="s">
        <v>62</v>
      </c>
      <c r="BW289" s="28" t="s">
        <v>65</v>
      </c>
      <c r="BX289" s="28" t="s">
        <v>103</v>
      </c>
      <c r="BZ289" s="14"/>
      <c r="CA289" s="59" t="s">
        <v>14</v>
      </c>
      <c r="CB289" s="28" t="s">
        <v>49</v>
      </c>
      <c r="CC289" s="28" t="s">
        <v>101</v>
      </c>
      <c r="CD289" s="28" t="s">
        <v>12</v>
      </c>
      <c r="CE289" s="28" t="s">
        <v>60</v>
      </c>
      <c r="CF289" s="28" t="s">
        <v>61</v>
      </c>
      <c r="CG289" s="28" t="s">
        <v>62</v>
      </c>
      <c r="CH289" s="28" t="s">
        <v>65</v>
      </c>
      <c r="CI289" s="28" t="s">
        <v>103</v>
      </c>
      <c r="CK289" s="14"/>
      <c r="CL289" s="59" t="s">
        <v>14</v>
      </c>
      <c r="CM289" s="28" t="s">
        <v>49</v>
      </c>
      <c r="CN289" s="28" t="s">
        <v>101</v>
      </c>
      <c r="CO289" s="28" t="s">
        <v>12</v>
      </c>
      <c r="CP289" s="28" t="s">
        <v>60</v>
      </c>
      <c r="CQ289" s="28" t="s">
        <v>61</v>
      </c>
      <c r="CR289" s="28" t="s">
        <v>62</v>
      </c>
      <c r="CS289" s="28" t="s">
        <v>65</v>
      </c>
      <c r="CT289" s="28" t="s">
        <v>103</v>
      </c>
      <c r="CV289" s="10" t="str">
        <f aca="false">BD220</f>
        <v>SITO O119</v>
      </c>
      <c r="CW289" s="10"/>
      <c r="CX289" s="10"/>
      <c r="CY289" s="10"/>
      <c r="CZ289" s="10"/>
      <c r="DA289" s="10"/>
      <c r="DB289" s="10"/>
      <c r="DC289" s="10"/>
      <c r="DD289" s="10"/>
      <c r="DE289" s="10"/>
    </row>
    <row r="290" customFormat="false" ht="14.4" hidden="false" customHeight="false" outlineLevel="0" collapsed="false">
      <c r="A290" s="17" t="s">
        <v>105</v>
      </c>
      <c r="B290" s="16" t="n">
        <f aca="false">H225*F227*C225+H228*F230*C228+H231*F233*C231+H234*F235*C234</f>
        <v>0</v>
      </c>
      <c r="C290" s="16" t="n">
        <f aca="false">H234*F234*C234</f>
        <v>0</v>
      </c>
      <c r="D290" s="16" t="n">
        <f aca="false">H225*F226*C225+H228*F229*C228+H231*F232*C231+H234*F237*C234+C238*F239*H238</f>
        <v>0</v>
      </c>
      <c r="E290" s="16" t="n">
        <f aca="false">H225*F225*C225+H228*F228*C228+H231*F231*C231+H234*F236*C234+H238*F238*C238</f>
        <v>0</v>
      </c>
      <c r="F290" s="16" t="n">
        <f aca="false">C247*F248*H247</f>
        <v>0</v>
      </c>
      <c r="H290" s="16" t="n">
        <f aca="false">C245*H245+C247*F247*H247</f>
        <v>0</v>
      </c>
      <c r="J290" s="44"/>
      <c r="L290" s="17" t="s">
        <v>105</v>
      </c>
      <c r="M290" s="16" t="n">
        <f aca="false">S225*Q227*N225+S228*Q230*N228+S231*Q233*N231+S234*Q235*N234</f>
        <v>0</v>
      </c>
      <c r="N290" s="16" t="n">
        <f aca="false">S234*Q234*N234</f>
        <v>0</v>
      </c>
      <c r="O290" s="16" t="n">
        <f aca="false">S225*Q226*N225+S228*Q229*N228+S231*Q232*N231+S234*Q237*N234+N238*Q239*S238</f>
        <v>0</v>
      </c>
      <c r="P290" s="16" t="n">
        <f aca="false">S225*Q225*N225+S228*Q228*N228+S231*Q231*N231+S234*Q236*N234+S238*Q238*N238</f>
        <v>0</v>
      </c>
      <c r="Q290" s="16" t="n">
        <f aca="false">N247*Q248*S247</f>
        <v>0</v>
      </c>
      <c r="S290" s="16" t="n">
        <f aca="false">N245*S245+N247*Q247*S247</f>
        <v>0</v>
      </c>
      <c r="U290" s="44"/>
      <c r="W290" s="17" t="s">
        <v>105</v>
      </c>
      <c r="X290" s="16" t="n">
        <f aca="false">AD225*AB227*Y225+AD228*AB230*Y228+AD231*AB233*Y231+AD234*AB235*Y234</f>
        <v>0</v>
      </c>
      <c r="Y290" s="16" t="n">
        <f aca="false">AD234*AB234*Y234</f>
        <v>0</v>
      </c>
      <c r="Z290" s="16" t="n">
        <f aca="false">AD225*AB226*Y225+AD228*AB229*Y228+AD231*AB232*Y231+AD234*AB237*Y234+Y238*AB239*AD238</f>
        <v>0</v>
      </c>
      <c r="AA290" s="16" t="n">
        <f aca="false">AD225*AB225*Y225+AD228*AB228*Y228+AD231*AB231*Y231+AD234*AB236*Y234+AD238*AB238*Y238</f>
        <v>0</v>
      </c>
      <c r="AB290" s="16" t="n">
        <f aca="false">Y247*AB248*AD247</f>
        <v>0</v>
      </c>
      <c r="AD290" s="16" t="n">
        <f aca="false">Y245*AD245+Y247*AB247*AD247</f>
        <v>0</v>
      </c>
      <c r="AF290" s="44"/>
      <c r="AH290" s="17" t="s">
        <v>105</v>
      </c>
      <c r="AI290" s="16" t="n">
        <f aca="false">AO225*AM227*AJ225+AO228*AM230*AJ228+AO231*AM233*AJ231+AO234*AM235*AJ234</f>
        <v>0</v>
      </c>
      <c r="AJ290" s="16" t="n">
        <f aca="false">AO234*AM234*AJ234</f>
        <v>0</v>
      </c>
      <c r="AK290" s="16" t="n">
        <f aca="false">AO225*AM226*AJ225+AO228*AM229*AJ228+AO231*AM232*AJ231+AO234*AM237*AJ234+AJ238*AM239*AO238</f>
        <v>0</v>
      </c>
      <c r="AL290" s="16" t="n">
        <f aca="false">AO225*AM225*AJ225+AO228*AM228*AJ228+AO231*AM231*AJ231+AO234*AM236*AJ234+AO238*AM238*AJ238</f>
        <v>0</v>
      </c>
      <c r="AM290" s="16" t="n">
        <f aca="false">AJ247*AM248*AO247</f>
        <v>0</v>
      </c>
      <c r="AO290" s="16" t="n">
        <f aca="false">AJ245*AO245+AJ247*AM247*AO247</f>
        <v>60</v>
      </c>
      <c r="AQ290" s="44"/>
      <c r="AS290" s="17" t="s">
        <v>105</v>
      </c>
      <c r="AT290" s="16" t="n">
        <f aca="false">AZ225*AX227*AU225+AZ228*AX230*AU228+AZ231*AX233*AU231+AZ234*AX235*AU234</f>
        <v>0</v>
      </c>
      <c r="AU290" s="16" t="n">
        <f aca="false">AZ234*AX234*AU234</f>
        <v>0</v>
      </c>
      <c r="AV290" s="16" t="n">
        <f aca="false">AZ225*AX226*AU225+AZ228*AX229*AU228+AZ231*AX232*AU231+AZ234*AX237*AU234+AU238*AX239*AZ238</f>
        <v>0</v>
      </c>
      <c r="AW290" s="16" t="n">
        <f aca="false">AZ225*AX225*AU225+AZ228*AX228*AU228+AZ231*AX231*AU231+AZ234*AX236*AU234+AZ238*AX238*AU238</f>
        <v>0</v>
      </c>
      <c r="AX290" s="16" t="n">
        <f aca="false">AU247*AX248*AZ247</f>
        <v>0</v>
      </c>
      <c r="AZ290" s="16" t="n">
        <f aca="false">AU245*AZ245+AU247*AX247*AZ247</f>
        <v>0</v>
      </c>
      <c r="BB290" s="44"/>
      <c r="BD290" s="17" t="s">
        <v>105</v>
      </c>
      <c r="BE290" s="16" t="n">
        <f aca="false">BK225*BI227*BF225+BK228*BI230*BF228+BK231*BI233*BF231+BK234*BI235*BF234</f>
        <v>0</v>
      </c>
      <c r="BF290" s="16" t="n">
        <f aca="false">BK234*BI234*BF234</f>
        <v>0</v>
      </c>
      <c r="BG290" s="16" t="n">
        <f aca="false">BK225*BI226*BF225+BK228*BI229*BF228+BK231*BI232*BF231+BK234*BI237*BF234+BF238*BI239*BK238</f>
        <v>0</v>
      </c>
      <c r="BH290" s="16" t="n">
        <f aca="false">BK225*BI225*BF225+BK228*BI228*BF228+BK231*BI231*BF231+BK234*BI236*BF234+BK238*BI238*BF238</f>
        <v>0</v>
      </c>
      <c r="BI290" s="16" t="n">
        <f aca="false">BF247*BI248*BK247</f>
        <v>0</v>
      </c>
      <c r="BK290" s="16" t="n">
        <f aca="false">BF245*BK245+BF247*BI247*BK247</f>
        <v>0</v>
      </c>
      <c r="BM290" s="44"/>
      <c r="BO290" s="17" t="s">
        <v>105</v>
      </c>
      <c r="BP290" s="16" t="n">
        <f aca="false">BV225*BT227*BQ225+BV228*BT230*BQ228+BV231*BT233*BQ231+BV234*BT235*BQ234</f>
        <v>0</v>
      </c>
      <c r="BQ290" s="16" t="n">
        <f aca="false">BV234*BT234*BQ234</f>
        <v>0</v>
      </c>
      <c r="BR290" s="16" t="n">
        <f aca="false">BV225*BT226*BQ225+BV228*BT229*BQ228+BV231*BT232*BQ231+BV234*BT237*BQ234+BQ238*BT239*BV238</f>
        <v>0</v>
      </c>
      <c r="BS290" s="16" t="n">
        <f aca="false">BV225*BT225*BQ225+BV228*BT228*BQ228+BV231*BT231*BQ231+BV234*BT236*BQ234+BV238*BT238*BQ238</f>
        <v>0</v>
      </c>
      <c r="BT290" s="16" t="n">
        <f aca="false">BQ247*BT248*BV247</f>
        <v>0</v>
      </c>
      <c r="BV290" s="16" t="n">
        <f aca="false">BQ245*BV245+BQ247*BT247*BV247</f>
        <v>0</v>
      </c>
      <c r="BX290" s="44"/>
      <c r="BZ290" s="17" t="s">
        <v>105</v>
      </c>
      <c r="CA290" s="16" t="n">
        <f aca="false">CG225*CE227*CB225+CG228*CE230*CB228+CG231*CE233*CB231+CG234*CE235*CB234</f>
        <v>0</v>
      </c>
      <c r="CB290" s="16" t="n">
        <f aca="false">CG234*CE234*CB234</f>
        <v>0</v>
      </c>
      <c r="CC290" s="16" t="n">
        <f aca="false">CG225*CE226*CB225+CG228*CE229*CB228+CG231*CE232*CB231+CG234*CE237*CB234+CB238*CE239*CG238</f>
        <v>0</v>
      </c>
      <c r="CD290" s="16" t="n">
        <f aca="false">CG225*CE225*CB225+CG228*CE228*CB228+CG231*CE231*CB231+CG234*CE236*CB234+CG238*CE238*CB238</f>
        <v>0</v>
      </c>
      <c r="CE290" s="16" t="n">
        <f aca="false">CB247*CE248*CG247</f>
        <v>0</v>
      </c>
      <c r="CG290" s="16" t="n">
        <f aca="false">CB245*CG245+CB247*CE247*CG247</f>
        <v>0</v>
      </c>
      <c r="CI290" s="44"/>
      <c r="CK290" s="17" t="s">
        <v>105</v>
      </c>
      <c r="CL290" s="16" t="n">
        <f aca="false">CR225*CP227*CM225+CR228*CP230*CM228+CR231*CP233*CM231+CR234*CP235*CM234</f>
        <v>0</v>
      </c>
      <c r="CM290" s="16" t="n">
        <f aca="false">CR234*CP234*CM234</f>
        <v>0</v>
      </c>
      <c r="CN290" s="16" t="n">
        <f aca="false">CR225*CP226*CM225+CR228*CP229*CM228+CR231*CP232*CM231+CR234*CP237*CM234+CM238*CP239*CR238</f>
        <v>0</v>
      </c>
      <c r="CO290" s="16" t="n">
        <f aca="false">CR225*CP225*CM225+CR228*CP228*CM228+CR231*CP231*CM231+CR234*CP236*CM234+CR238*CP238*CM238</f>
        <v>0</v>
      </c>
      <c r="CP290" s="16" t="n">
        <f aca="false">CM247*CP248*CR247</f>
        <v>0</v>
      </c>
      <c r="CR290" s="16" t="n">
        <f aca="false">CM245*CR245+CM247*CP247*CR247</f>
        <v>0</v>
      </c>
      <c r="CT290" s="44"/>
      <c r="CV290" s="11" t="s">
        <v>31</v>
      </c>
      <c r="CW290" s="11"/>
      <c r="CX290" s="11" t="s">
        <v>32</v>
      </c>
      <c r="CY290" s="11"/>
      <c r="CZ290" s="11"/>
      <c r="DA290" s="11"/>
      <c r="DB290" s="11"/>
      <c r="DC290" s="11"/>
      <c r="DD290" s="11" t="s">
        <v>33</v>
      </c>
      <c r="DE290" s="11"/>
    </row>
    <row r="291" customFormat="false" ht="14.4" hidden="false" customHeight="false" outlineLevel="0" collapsed="false">
      <c r="A291" s="33" t="s">
        <v>106</v>
      </c>
      <c r="B291" s="60" t="n">
        <f aca="false">IF(B223=100%,0,(B241*G241+B243*G243+B250*G250+B258*F258*G258+B267*G267+B268*G268+B269*G269)/(1-B223))</f>
        <v>609.684165739347</v>
      </c>
      <c r="C291" s="60" t="n">
        <f aca="false">IF(B223=100%,0,(B251*G251+B258*F259*G259)/(1-B223))</f>
        <v>220.658768082739</v>
      </c>
      <c r="D291" s="60" t="n">
        <f aca="false">IF(B223=100%,0,(B258*F260*G260+B252*F252*G252)/(1-B223))</f>
        <v>19.4074098317733</v>
      </c>
      <c r="E291" s="60" t="n">
        <f aca="false">IF(B223=100%,0,(B242*G242+B252*G253*F253+B258*F261*G261+B270*G270)/(1-B223))</f>
        <v>215.637887019703</v>
      </c>
      <c r="F291" s="60" t="n">
        <f aca="false">IF(B223=100%,0,(B240*G240+B244*G244+B257*G257+B258*F262*G262)/(1-B223))</f>
        <v>6.10754729331675</v>
      </c>
      <c r="G291" s="61" t="n">
        <f aca="false">IF(B223=100%,0,(B249*G249+B254*G254+B258*F263*G263)/(1-B223))</f>
        <v>80.1114584015187</v>
      </c>
      <c r="H291" s="60" t="n">
        <f aca="false">IF(B223=100%,0,(B256*G256)/(1-B223))</f>
        <v>0</v>
      </c>
      <c r="I291" s="61" t="n">
        <f aca="false">IF(B223=100%,0,(B264*G264+B265*G265+B266*G266+B277*G277)/(1-B223))</f>
        <v>75</v>
      </c>
      <c r="J291" s="62" t="n">
        <f aca="false">IF(B223=100%,0,(B255*G255+B276*G276)/(1-B223))</f>
        <v>0</v>
      </c>
      <c r="L291" s="33" t="s">
        <v>106</v>
      </c>
      <c r="M291" s="60" t="n">
        <f aca="false">IF(M223=100%,0,(M241*R241+M243*R243+M250*R250+M258*Q258*R258+M267*R267+M268*R268+M269*R269)/(1-M223))</f>
        <v>720</v>
      </c>
      <c r="N291" s="60" t="n">
        <f aca="false">IF(M223=100%,0,(M251*R251+M258*Q259*R259)/(1-M223))</f>
        <v>130</v>
      </c>
      <c r="O291" s="60" t="n">
        <f aca="false">IF(M223=100%,0,(M258*Q260*R260+M252*Q252*R252)/(1-M223))</f>
        <v>81</v>
      </c>
      <c r="P291" s="60" t="n">
        <f aca="false">IF(M223=100%,0,(M242*R242+M252*R253*Q253+M258*Q261*R261+M270*R270)/(1-M223))</f>
        <v>900</v>
      </c>
      <c r="Q291" s="60" t="n">
        <f aca="false">IF(M223=100%,0,(M240*R240+M244*R244+M257*R257+M258*Q262*R262)/(1-M223))</f>
        <v>0</v>
      </c>
      <c r="R291" s="61" t="n">
        <f aca="false">IF(M223=100%,0,(M249*R249+M254*R254+M258*Q263*R263)/(1-M223))</f>
        <v>0</v>
      </c>
      <c r="S291" s="60" t="n">
        <f aca="false">IF(M223=100%,0,(M256*R256)/(1-M223))</f>
        <v>0</v>
      </c>
      <c r="T291" s="61" t="n">
        <f aca="false">IF(M223=100%,0,(M264*R264+M265*R265+M266*R266+M277*R277)/(1-M223))</f>
        <v>0</v>
      </c>
      <c r="U291" s="62" t="n">
        <f aca="false">IF(M223=100%,0,(M255*R255+M276*R276)/(1-M223))</f>
        <v>0</v>
      </c>
      <c r="W291" s="33" t="s">
        <v>106</v>
      </c>
      <c r="X291" s="60" t="n">
        <f aca="false">IF(X223=100%,0,(X241*AC241+X243*AC243+X250*AC250+X258*AB258*AC258+X267*AC267+X268*AC268+X269*AC269)/(1-X223))</f>
        <v>45</v>
      </c>
      <c r="Y291" s="60" t="n">
        <f aca="false">IF(X223=100%,0,(X251*AC251+X258*AB259*AC259)/(1-X223))</f>
        <v>0</v>
      </c>
      <c r="Z291" s="60" t="n">
        <f aca="false">IF(X223=100%,0,(X258*AB260*AC260+X252*AB252*AC252)/(1-X223))</f>
        <v>0</v>
      </c>
      <c r="AA291" s="60" t="n">
        <f aca="false">IF(X223=100%,0,(X242*AC242+X252*AC253*AB253+X258*AB261*AC261+X270*AC270)/(1-X223))</f>
        <v>0</v>
      </c>
      <c r="AB291" s="60" t="n">
        <f aca="false">IF(X223=100%,0,(X240*AC240+X244*AC244+X257*AC257+X258*AB262*AC262)/(1-X223))</f>
        <v>0</v>
      </c>
      <c r="AC291" s="61" t="n">
        <f aca="false">IF(X223=100%,0,(X249*AC249+X254*AC254+X258*AB263*AC263)/(1-X223))</f>
        <v>950</v>
      </c>
      <c r="AD291" s="60" t="n">
        <f aca="false">IF(X223=100%,0,(X256*AC256)/(1-X223))</f>
        <v>0</v>
      </c>
      <c r="AE291" s="61" t="n">
        <f aca="false">IF(X223=100%,0,(X264*AC264+X265*AC265+X266*AC266+X277*AC277)/(1-X223))</f>
        <v>0</v>
      </c>
      <c r="AF291" s="62" t="n">
        <f aca="false">IF(X223=100%,0,(X255*AC255+X276*AC276)/(1-X223))</f>
        <v>0</v>
      </c>
      <c r="AH291" s="33" t="s">
        <v>106</v>
      </c>
      <c r="AI291" s="60" t="n">
        <f aca="false">IF(AI223=100%,0,(AI241*AN241+AI243*AN243+AI250*AN250+AI258*AM258*AN258+AI267*AN267+AI268*AN268+AI269*AN269)/(1-AI223))</f>
        <v>350</v>
      </c>
      <c r="AJ291" s="60" t="n">
        <f aca="false">IF(AI223=100%,0,(AI251*AN251+AI258*AM259*AN259)/(1-AI223))</f>
        <v>0</v>
      </c>
      <c r="AK291" s="60" t="n">
        <f aca="false">IF(AI223=100%,0,(AI258*AM260*AN260+AI252*AM252*AN252)/(1-AI223))</f>
        <v>0</v>
      </c>
      <c r="AL291" s="60" t="n">
        <f aca="false">IF(AI223=100%,0,(AI242*AN242+AI252*AN253*AM253+AI258*AM261*AN261+AI270*AN270)/(1-AI223))</f>
        <v>0</v>
      </c>
      <c r="AM291" s="60" t="n">
        <f aca="false">IF(AI223=100%,0,(AI240*AN240+AI244*AN244+AI257*AN257+AI258*AM262*AN262)/(1-AI223))</f>
        <v>412.5</v>
      </c>
      <c r="AN291" s="61" t="n">
        <f aca="false">IF(AI223=100%,0,(AI249*AN249+AI254*AN254+AI258*AM263*AN263)/(1-AI223))</f>
        <v>0</v>
      </c>
      <c r="AO291" s="60" t="n">
        <f aca="false">IF(AI223=100%,0,(AI256*AN256)/(1-AI223))</f>
        <v>0</v>
      </c>
      <c r="AP291" s="61" t="n">
        <f aca="false">IF(AI223=100%,0,(AI264*AN264+AI265*AN265+AI266*AN266+AI277*AN277)/(1-AI223))</f>
        <v>0</v>
      </c>
      <c r="AQ291" s="62" t="n">
        <f aca="false">IF(AI223=100%,0,(AI255*AN255+AI276*AN276)/(1-AI223))</f>
        <v>0</v>
      </c>
      <c r="AS291" s="33" t="s">
        <v>106</v>
      </c>
      <c r="AT291" s="60" t="n">
        <f aca="false">IF(AT223=100%,0,(AT241*AY241+AT243*AY243+AT250*AY250+AT258*AX258*AY258+AT267*AY267+AT268*AY268+AT269*AY269)/(1-AT223))</f>
        <v>0</v>
      </c>
      <c r="AU291" s="60" t="n">
        <f aca="false">IF(AT223=100%,0,(AT251*AY251+AT258*AX259*AY259)/(1-AT223))</f>
        <v>0</v>
      </c>
      <c r="AV291" s="60" t="n">
        <f aca="false">IF(AT223=100%,0,(AT258*AX260*AY260+AT252*AX252*AY252)/(1-AT223))</f>
        <v>0</v>
      </c>
      <c r="AW291" s="60" t="n">
        <f aca="false">IF(AT223=100%,0,(AT242*AY242+AT252*AY253*AX253+AT258*AX261*AY261+AT270*AY270)/(1-AT223))</f>
        <v>0</v>
      </c>
      <c r="AX291" s="60" t="n">
        <f aca="false">IF(AT223=100%,0,(AT240*AY240+AT244*AY244+AT257*AY257+AT258*AX262*AY262)/(1-AT223))</f>
        <v>0</v>
      </c>
      <c r="AY291" s="61" t="n">
        <f aca="false">IF(AT223=100%,0,(AT249*AY249+AT254*AY254+AT258*AX263*AY263)/(1-AT223))</f>
        <v>0</v>
      </c>
      <c r="AZ291" s="60" t="n">
        <f aca="false">IF(AT223=100%,0,(AT256*AY256)/(1-AT223))</f>
        <v>0</v>
      </c>
      <c r="BA291" s="61" t="n">
        <f aca="false">IF(AT223=100%,0,(AT264*AY264+AT265*AY265+AT266*AY266+AT277*AY277)/(1-AT223))</f>
        <v>0</v>
      </c>
      <c r="BB291" s="62" t="n">
        <f aca="false">IF(AT223=100%,0,(AT255*AY255+AT276*AY276)/(1-AT223))</f>
        <v>0</v>
      </c>
      <c r="BD291" s="33" t="s">
        <v>106</v>
      </c>
      <c r="BE291" s="60" t="n">
        <f aca="false">IF(BE223=100%,0,(BE241*BJ241+BE243*BJ243+BE250*BJ250+BE258*BI258*BJ258+BE267*BJ267+BE268*BJ268+BE269*BJ269)/(1-BE223))</f>
        <v>0</v>
      </c>
      <c r="BF291" s="60" t="n">
        <f aca="false">IF(BE223=100%,0,(BE251*BJ251+BE258*BI259*BJ259)/(1-BE223))</f>
        <v>0</v>
      </c>
      <c r="BG291" s="60" t="n">
        <f aca="false">IF(BE223=100%,0,(BE258*BI260*BJ260+BE252*BI252*BJ252)/(1-BE223))</f>
        <v>0</v>
      </c>
      <c r="BH291" s="60" t="n">
        <f aca="false">IF(BE223=100%,0,(BE242*BJ242+BE252*BJ253*BI253+BE258*BI261*BJ261+BE270*BJ270)/(1-BE223))</f>
        <v>0</v>
      </c>
      <c r="BI291" s="60" t="n">
        <f aca="false">IF(BE223=100%,0,(BE240*BJ240+BE244*BJ244+BE257*BJ257+BE258*BI262*BJ262)/(1-BE223))</f>
        <v>0</v>
      </c>
      <c r="BJ291" s="61" t="n">
        <f aca="false">IF(BE223=100%,0,(BE249*BJ249+BE254*BJ254+BE258*BI263*BJ263)/(1-BE223))</f>
        <v>0</v>
      </c>
      <c r="BK291" s="60" t="n">
        <f aca="false">IF(BE223=100%,0,(BE256*BJ256)/(1-BE223))</f>
        <v>0</v>
      </c>
      <c r="BL291" s="61" t="n">
        <f aca="false">IF(BE223=100%,0,(BE264*BJ264+BE265*BJ265+BE266*BJ266+BE277*BJ277)/(1-BE223))</f>
        <v>0</v>
      </c>
      <c r="BM291" s="62" t="n">
        <f aca="false">IF(BE223=100%,0,(BE255*BJ255+BE276*BJ276)/(1-BE223))</f>
        <v>0</v>
      </c>
      <c r="BO291" s="33" t="s">
        <v>106</v>
      </c>
      <c r="BP291" s="60" t="n">
        <f aca="false">IF(BP223=100%,0,(BP241*BU241+BP243*BU243+BP250*BU250+BP258*BT258*BU258+BP267*BU267+BP268*BU268+BP269*BU269)/(1-BP223))</f>
        <v>36.5691344286618</v>
      </c>
      <c r="BQ291" s="60" t="n">
        <f aca="false">IF(BP223=100%,0,(BP251*BU251+BP258*BT259*BU259)/(1-BP223))</f>
        <v>326.901878641094</v>
      </c>
      <c r="BR291" s="60" t="n">
        <f aca="false">IF(BP223=100%,0,(BP258*BT260*BU260+BP252*BT252*BU252)/(1-BP223))</f>
        <v>4.75171826929371</v>
      </c>
      <c r="BS291" s="60" t="n">
        <f aca="false">IF(BP223=100%,0,(BP242*BU242+BP252*BU253*BT253+BP258*BT261*BU261+BP270*BU270)/(1-BP223))</f>
        <v>52.796869658819</v>
      </c>
      <c r="BT291" s="60" t="n">
        <f aca="false">IF(BP223=100%,0,(BP240*BU240+BP244*BU244+BP257*BU257+BP258*BT262*BU262)/(1-BP223))</f>
        <v>9.04821821232111</v>
      </c>
      <c r="BU291" s="61" t="n">
        <f aca="false">IF(BP223=100%,0,(BP249*BU249+BP254*BU254+BP258*BT263*BU263)/(1-BP223))</f>
        <v>118.683642076324</v>
      </c>
      <c r="BV291" s="60" t="n">
        <f aca="false">IF(BP223=100%,0,(BP256*BU256)/(1-BP223))</f>
        <v>0</v>
      </c>
      <c r="BW291" s="61" t="n">
        <f aca="false">IF(BP223=100%,0,(BP264*BU264+BP265*BU265+BP266*BU266+BP277*BU277)/(1-BP223))</f>
        <v>700</v>
      </c>
      <c r="BX291" s="62" t="n">
        <f aca="false">IF(BP223=100%,0,(BP255*BU255+BP276*BU276)/(1-BP223))</f>
        <v>0</v>
      </c>
      <c r="BZ291" s="33" t="s">
        <v>106</v>
      </c>
      <c r="CA291" s="60" t="n">
        <f aca="false">IF(CA223=100%,0,(CA241*CF241+CA243*CF243+CA250*CF250+CA258*CE258*CF258+CA267*CF267+CA268*CF268+CA269*CF269)/(1-CA223))</f>
        <v>252.426850821496</v>
      </c>
      <c r="CB291" s="60" t="n">
        <f aca="false">IF(CA223=100%,0,(CA251*CF251+CA258*CE259*CF259)/(1-CA223))</f>
        <v>245.176408980821</v>
      </c>
      <c r="CC291" s="60" t="n">
        <f aca="false">IF(CA223=100%,0,(CA258*CE260*CF260+CA252*CE252*CF252)/(1-CA223))</f>
        <v>57.5637887019703</v>
      </c>
      <c r="CD291" s="60" t="n">
        <f aca="false">IF(CA223=100%,0,(CA242*CF242+CA252*CF253*CE253+CA258*CE261*CF261+CA270*CF270)/(1-CA223))</f>
        <v>639.597652244114</v>
      </c>
      <c r="CE291" s="60" t="n">
        <f aca="false">IF(CA223=100%,0,(CA240*CF240+CA244*CF244+CA257*CF257+CA258*CE262*CF262)/(1-CA223))</f>
        <v>6.78616365924083</v>
      </c>
      <c r="CF291" s="61" t="n">
        <f aca="false">IF(CA223=100%,0,(CA249*CF249+CA254*CF254+CA258*CE263*CF263)/(1-CA223))</f>
        <v>89.0127315572429</v>
      </c>
      <c r="CG291" s="60" t="n">
        <f aca="false">IF(CA223=100%,0,(CA256*CF256)/(1-CA223))</f>
        <v>0</v>
      </c>
      <c r="CH291" s="61" t="n">
        <f aca="false">IF(CA223=100%,0,(CA264*CF264+CA265*CF265+CA266*CF266+CA277*CF277)/(1-CA223))</f>
        <v>0</v>
      </c>
      <c r="CI291" s="62" t="n">
        <f aca="false">IF(CA223=100%,0,(CA255*CF255+CA276*CF276)/(1-CA223))</f>
        <v>0</v>
      </c>
      <c r="CK291" s="33" t="s">
        <v>106</v>
      </c>
      <c r="CL291" s="60" t="n">
        <f aca="false">(CL241*CQ241+CL243*CQ243+CL250*CQ250+CL258*CP258*CQ258+CL267*CQ267+CL268*CQ268+CL269*CQ269)/(1-CL223)</f>
        <v>0</v>
      </c>
      <c r="CM291" s="60" t="n">
        <f aca="false">(CL251*CQ251+CL258*CP259*CQ259)/(1-CL223)</f>
        <v>0</v>
      </c>
      <c r="CN291" s="60" t="n">
        <f aca="false">(CL258*CP260*CQ260+CL252*CP252*CQ252)/(1-CL223)</f>
        <v>0</v>
      </c>
      <c r="CO291" s="60" t="n">
        <f aca="false">(CL242*CQ242+CL252*CQ253*CP253+CL258*CP261*CQ261+CL270*CQ270)/(1-CL223)</f>
        <v>0</v>
      </c>
      <c r="CP291" s="60" t="n">
        <f aca="false">(CL240*CQ240+CL244*CQ244+CL257*CQ257+CL258*CP262*CQ262)/(1-CL223)</f>
        <v>0</v>
      </c>
      <c r="CQ291" s="61" t="n">
        <f aca="false">(CL249*CQ249+CL254*CQ254+CL258*CP263*CQ263)/(1-CL223)</f>
        <v>1000</v>
      </c>
      <c r="CR291" s="60" t="n">
        <f aca="false">(CL256*CQ256)/(1-CL223)</f>
        <v>0</v>
      </c>
      <c r="CS291" s="61" t="n">
        <f aca="false">(CL264*CQ264+CL265*CQ265+CL266*CQ266+CL277*CQ277)/(1-CL223)</f>
        <v>0</v>
      </c>
      <c r="CT291" s="62" t="n">
        <f aca="false">(CL255*CQ255+CL276*CQ276)/(1-CL223)</f>
        <v>0</v>
      </c>
      <c r="CV291" s="12" t="s">
        <v>14</v>
      </c>
      <c r="CW291" s="13" t="n">
        <f aca="false">IF(BE278=0%,0%,BF279/SUM(BF279:BF286))</f>
        <v>0</v>
      </c>
      <c r="CX291" s="12" t="str">
        <f aca="false">BH279</f>
        <v>lavatrice</v>
      </c>
      <c r="CY291" s="14" t="n">
        <f aca="false">BI279</f>
        <v>0</v>
      </c>
      <c r="CZ291" s="12" t="str">
        <f aca="false">BH286</f>
        <v>sedie</v>
      </c>
      <c r="DA291" s="14" t="n">
        <f aca="false">BI286</f>
        <v>0</v>
      </c>
      <c r="DB291" s="12" t="str">
        <f aca="false">BJ284</f>
        <v>guaina</v>
      </c>
      <c r="DC291" s="14" t="n">
        <f aca="false">BK284</f>
        <v>0</v>
      </c>
      <c r="DD291" s="14" t="s">
        <v>41</v>
      </c>
      <c r="DE291" s="38" t="str">
        <f aca="false">BF222</f>
        <v>dubbia</v>
      </c>
    </row>
    <row r="292" customFormat="false" ht="14.4" hidden="false" customHeight="true" outlineLevel="0" collapsed="false">
      <c r="CV292" s="17" t="s">
        <v>49</v>
      </c>
      <c r="CW292" s="18" t="n">
        <f aca="false">IF(BE278=0%,0%,BF280/SUM(BF279:BF286))</f>
        <v>0</v>
      </c>
      <c r="CX292" s="17" t="str">
        <f aca="false">BH280</f>
        <v>frigorifero</v>
      </c>
      <c r="CY292" s="19" t="n">
        <f aca="false">BI280</f>
        <v>0</v>
      </c>
      <c r="CZ292" s="17" t="str">
        <f aca="false">BH287</f>
        <v>materasso</v>
      </c>
      <c r="DA292" s="19" t="n">
        <f aca="false">BI287</f>
        <v>0</v>
      </c>
      <c r="DB292" s="17" t="str">
        <f aca="false">BJ285</f>
        <v>lamiere</v>
      </c>
      <c r="DC292" s="19" t="n">
        <f aca="false">BK285</f>
        <v>0</v>
      </c>
      <c r="DD292" s="19" t="str">
        <f aca="false">BG221</f>
        <v>altezza cumulo</v>
      </c>
      <c r="DE292" s="19" t="n">
        <f aca="false">BH221</f>
        <v>0</v>
      </c>
    </row>
    <row r="293" customFormat="false" ht="15" hidden="false" customHeight="false" outlineLevel="0" collapsed="false">
      <c r="A293" s="9" t="s">
        <v>202</v>
      </c>
      <c r="B293" s="9"/>
      <c r="C293" s="9"/>
      <c r="D293" s="9"/>
      <c r="E293" s="9"/>
      <c r="F293" s="9"/>
      <c r="G293" s="9"/>
      <c r="L293" s="9" t="s">
        <v>203</v>
      </c>
      <c r="M293" s="9"/>
      <c r="N293" s="9"/>
      <c r="O293" s="9"/>
      <c r="P293" s="9"/>
      <c r="Q293" s="9"/>
      <c r="R293" s="9"/>
      <c r="W293" s="9" t="s">
        <v>204</v>
      </c>
      <c r="X293" s="9"/>
      <c r="Y293" s="9"/>
      <c r="Z293" s="9"/>
      <c r="AA293" s="9"/>
      <c r="AB293" s="9"/>
      <c r="AC293" s="9"/>
      <c r="AH293" s="9" t="s">
        <v>205</v>
      </c>
      <c r="AI293" s="9"/>
      <c r="AJ293" s="9"/>
      <c r="AK293" s="9"/>
      <c r="AL293" s="9"/>
      <c r="AM293" s="9"/>
      <c r="AN293" s="9"/>
      <c r="AS293" s="9" t="s">
        <v>206</v>
      </c>
      <c r="AT293" s="9"/>
      <c r="AU293" s="9"/>
      <c r="AV293" s="9"/>
      <c r="AW293" s="9"/>
      <c r="AX293" s="9"/>
      <c r="AY293" s="9"/>
      <c r="BD293" s="9" t="s">
        <v>207</v>
      </c>
      <c r="BE293" s="9"/>
      <c r="BF293" s="9"/>
      <c r="BG293" s="9"/>
      <c r="BH293" s="9"/>
      <c r="BI293" s="9"/>
      <c r="BJ293" s="9"/>
      <c r="BO293" s="9" t="s">
        <v>208</v>
      </c>
      <c r="BP293" s="9"/>
      <c r="BQ293" s="9"/>
      <c r="BR293" s="9"/>
      <c r="BS293" s="9"/>
      <c r="BT293" s="9"/>
      <c r="BU293" s="9"/>
      <c r="BZ293" s="9" t="s">
        <v>209</v>
      </c>
      <c r="CA293" s="9"/>
      <c r="CB293" s="9"/>
      <c r="CC293" s="9"/>
      <c r="CD293" s="9"/>
      <c r="CE293" s="9"/>
      <c r="CF293" s="9"/>
      <c r="CK293" s="9" t="s">
        <v>210</v>
      </c>
      <c r="CL293" s="9"/>
      <c r="CM293" s="9"/>
      <c r="CN293" s="9"/>
      <c r="CO293" s="9"/>
      <c r="CP293" s="9"/>
      <c r="CQ293" s="9"/>
      <c r="CV293" s="17" t="s">
        <v>57</v>
      </c>
      <c r="CW293" s="18" t="n">
        <f aca="false">IF(BE278=0%,0%,(BF281+BF282)/SUM(BF279:BF286))</f>
        <v>0</v>
      </c>
      <c r="CX293" s="17" t="str">
        <f aca="false">BH281</f>
        <v>forno</v>
      </c>
      <c r="CY293" s="19" t="n">
        <f aca="false">BI281</f>
        <v>0</v>
      </c>
      <c r="CZ293" s="17" t="str">
        <f aca="false">BJ279</f>
        <v>brandina</v>
      </c>
      <c r="DA293" s="19" t="n">
        <f aca="false">BK279</f>
        <v>0</v>
      </c>
      <c r="DB293" s="17" t="str">
        <f aca="false">BJ286</f>
        <v>buste</v>
      </c>
      <c r="DC293" s="19" t="n">
        <f aca="false">BK286</f>
        <v>0</v>
      </c>
      <c r="DD293" s="19" t="str">
        <f aca="false">BG222</f>
        <v>combustione</v>
      </c>
      <c r="DE293" s="19" t="n">
        <f aca="false">BH222</f>
        <v>0</v>
      </c>
    </row>
    <row r="294" customFormat="false" ht="14.4" hidden="false" customHeight="false" outlineLevel="0" collapsed="false">
      <c r="A294" s="2" t="s">
        <v>26</v>
      </c>
      <c r="B294" s="2" t="s">
        <v>131</v>
      </c>
      <c r="D294" s="4" t="s">
        <v>28</v>
      </c>
      <c r="E294" s="2" t="n">
        <v>25</v>
      </c>
      <c r="F294" s="2" t="s">
        <v>29</v>
      </c>
      <c r="G294" s="4" t="s">
        <v>30</v>
      </c>
      <c r="H294" s="2" t="n">
        <f aca="false">SUMPRODUCT(C298:C312,H298:H312)+C318*H318+C320*H320</f>
        <v>0</v>
      </c>
      <c r="L294" s="2" t="s">
        <v>26</v>
      </c>
      <c r="M294" s="2" t="s">
        <v>131</v>
      </c>
      <c r="O294" s="4" t="s">
        <v>28</v>
      </c>
      <c r="P294" s="2" t="n">
        <v>20</v>
      </c>
      <c r="Q294" s="2" t="s">
        <v>29</v>
      </c>
      <c r="R294" s="4" t="s">
        <v>30</v>
      </c>
      <c r="S294" s="2" t="n">
        <f aca="false">SUMPRODUCT(N298:N312,S298:S312)+N318*S318+N320*S320</f>
        <v>0</v>
      </c>
      <c r="W294" s="2" t="s">
        <v>26</v>
      </c>
      <c r="X294" s="2" t="s">
        <v>131</v>
      </c>
      <c r="Z294" s="4" t="s">
        <v>28</v>
      </c>
      <c r="AA294" s="2" t="n">
        <v>20</v>
      </c>
      <c r="AB294" s="2" t="s">
        <v>29</v>
      </c>
      <c r="AC294" s="4" t="s">
        <v>30</v>
      </c>
      <c r="AD294" s="2" t="n">
        <f aca="false">SUMPRODUCT(Y298:Y312,AD298:AD312)+Y318*AD318+Y320*AD320</f>
        <v>0</v>
      </c>
      <c r="AH294" s="2" t="s">
        <v>26</v>
      </c>
      <c r="AI294" s="2" t="s">
        <v>131</v>
      </c>
      <c r="AK294" s="4" t="s">
        <v>28</v>
      </c>
      <c r="AL294" s="2" t="n">
        <v>20</v>
      </c>
      <c r="AM294" s="2" t="s">
        <v>29</v>
      </c>
      <c r="AN294" s="4" t="s">
        <v>30</v>
      </c>
      <c r="AO294" s="2" t="n">
        <f aca="false">SUMPRODUCT(AJ298:AJ312,AO298:AO312)+AJ318*AO318+AJ320*AO320</f>
        <v>0</v>
      </c>
      <c r="AS294" s="2" t="s">
        <v>26</v>
      </c>
      <c r="AT294" s="2" t="s">
        <v>131</v>
      </c>
      <c r="AV294" s="4" t="s">
        <v>28</v>
      </c>
      <c r="AW294" s="2" t="n">
        <v>70</v>
      </c>
      <c r="AX294" s="2" t="s">
        <v>29</v>
      </c>
      <c r="AY294" s="4" t="s">
        <v>30</v>
      </c>
      <c r="AZ294" s="2" t="n">
        <f aca="false">SUMPRODUCT(AU298:AU312,AZ298:AZ312)+AU318*AZ318+AU320*AZ320</f>
        <v>0</v>
      </c>
      <c r="BD294" s="2" t="s">
        <v>26</v>
      </c>
      <c r="BE294" s="2" t="s">
        <v>131</v>
      </c>
      <c r="BG294" s="4" t="s">
        <v>28</v>
      </c>
      <c r="BH294" s="2" t="n">
        <v>10</v>
      </c>
      <c r="BI294" s="2" t="s">
        <v>29</v>
      </c>
      <c r="BJ294" s="4" t="s">
        <v>30</v>
      </c>
      <c r="BK294" s="2" t="n">
        <f aca="false">SUMPRODUCT(BF298:BF312,BK298:BK312)+BF318*BK318+BF320*BK320</f>
        <v>0</v>
      </c>
      <c r="BO294" s="2" t="s">
        <v>26</v>
      </c>
      <c r="BP294" s="2" t="s">
        <v>131</v>
      </c>
      <c r="BR294" s="4" t="s">
        <v>28</v>
      </c>
      <c r="BS294" s="2" t="n">
        <v>15</v>
      </c>
      <c r="BT294" s="2" t="s">
        <v>29</v>
      </c>
      <c r="BU294" s="4" t="s">
        <v>30</v>
      </c>
      <c r="BV294" s="2" t="n">
        <f aca="false">SUMPRODUCT(BQ298:BQ312,BV298:BV312)+BQ318*BV318+BQ320*BV320</f>
        <v>0</v>
      </c>
      <c r="BZ294" s="2" t="s">
        <v>26</v>
      </c>
      <c r="CA294" s="2" t="s">
        <v>131</v>
      </c>
      <c r="CC294" s="4" t="s">
        <v>28</v>
      </c>
      <c r="CE294" s="2" t="s">
        <v>29</v>
      </c>
      <c r="CF294" s="4" t="s">
        <v>30</v>
      </c>
      <c r="CG294" s="2" t="n">
        <f aca="false">SUMPRODUCT(CB298:CB312,CG298:CG312)+CB318*CG318+CB320*CG320</f>
        <v>0</v>
      </c>
      <c r="CK294" s="2" t="s">
        <v>26</v>
      </c>
      <c r="CL294" s="2" t="s">
        <v>131</v>
      </c>
      <c r="CN294" s="4" t="s">
        <v>28</v>
      </c>
      <c r="CP294" s="2" t="s">
        <v>29</v>
      </c>
      <c r="CQ294" s="4" t="s">
        <v>30</v>
      </c>
      <c r="CR294" s="2" t="n">
        <f aca="false">SUMPRODUCT(CM298:CM312,CR298:CR312)+CM318*CR318+CM320*CR320</f>
        <v>0</v>
      </c>
      <c r="CV294" s="17" t="s">
        <v>60</v>
      </c>
      <c r="CW294" s="37" t="n">
        <f aca="false">IF(BE278=0%,0%,BF283/SUM(BF279:BF286))</f>
        <v>0</v>
      </c>
      <c r="CX294" s="17" t="str">
        <f aca="false">BH282</f>
        <v>televisore</v>
      </c>
      <c r="CY294" s="19" t="n">
        <f aca="false">BI282</f>
        <v>0</v>
      </c>
      <c r="CZ294" s="17" t="str">
        <f aca="false">BJ280</f>
        <v>Scatoloni</v>
      </c>
      <c r="DA294" s="19" t="n">
        <f aca="false">BK280</f>
        <v>0</v>
      </c>
      <c r="DB294" s="19"/>
      <c r="DC294" s="19"/>
      <c r="DD294" s="19" t="str">
        <f aca="false">BG223</f>
        <v>bonifica</v>
      </c>
      <c r="DE294" s="19" t="n">
        <f aca="false">BH223</f>
        <v>0</v>
      </c>
    </row>
    <row r="295" customFormat="false" ht="14.4" hidden="false" customHeight="false" outlineLevel="0" collapsed="false">
      <c r="A295" s="2" t="s">
        <v>34</v>
      </c>
      <c r="B295" s="2" t="s">
        <v>211</v>
      </c>
      <c r="D295" s="4" t="s">
        <v>36</v>
      </c>
      <c r="E295" s="2" t="s">
        <v>37</v>
      </c>
      <c r="L295" s="2" t="s">
        <v>34</v>
      </c>
      <c r="M295" s="2" t="s">
        <v>212</v>
      </c>
      <c r="O295" s="4" t="s">
        <v>36</v>
      </c>
      <c r="P295" s="2" t="s">
        <v>37</v>
      </c>
      <c r="W295" s="2" t="s">
        <v>34</v>
      </c>
      <c r="X295" s="2" t="s">
        <v>213</v>
      </c>
      <c r="Z295" s="4" t="s">
        <v>36</v>
      </c>
      <c r="AA295" s="2" t="s">
        <v>37</v>
      </c>
      <c r="AH295" s="2" t="s">
        <v>34</v>
      </c>
      <c r="AI295" s="2" t="s">
        <v>214</v>
      </c>
      <c r="AK295" s="4" t="s">
        <v>36</v>
      </c>
      <c r="AL295" s="2" t="s">
        <v>37</v>
      </c>
      <c r="AS295" s="2" t="s">
        <v>34</v>
      </c>
      <c r="AT295" s="2" t="s">
        <v>215</v>
      </c>
      <c r="AV295" s="4" t="s">
        <v>36</v>
      </c>
      <c r="AW295" s="2" t="s">
        <v>37</v>
      </c>
      <c r="BD295" s="2" t="s">
        <v>34</v>
      </c>
      <c r="BE295" s="2" t="s">
        <v>216</v>
      </c>
      <c r="BG295" s="4" t="s">
        <v>36</v>
      </c>
      <c r="BH295" s="2" t="s">
        <v>37</v>
      </c>
      <c r="BO295" s="2" t="s">
        <v>34</v>
      </c>
      <c r="BP295" s="2" t="s">
        <v>217</v>
      </c>
      <c r="BR295" s="4" t="s">
        <v>36</v>
      </c>
      <c r="BS295" s="2" t="s">
        <v>37</v>
      </c>
      <c r="BZ295" s="2" t="s">
        <v>34</v>
      </c>
      <c r="CA295" s="2" t="s">
        <v>218</v>
      </c>
      <c r="CB295" s="2" t="s">
        <v>41</v>
      </c>
      <c r="CC295" s="4" t="s">
        <v>36</v>
      </c>
      <c r="CK295" s="2" t="s">
        <v>34</v>
      </c>
      <c r="CL295" s="2" t="s">
        <v>219</v>
      </c>
      <c r="CM295" s="2" t="s">
        <v>41</v>
      </c>
      <c r="CN295" s="4" t="s">
        <v>36</v>
      </c>
      <c r="CV295" s="17" t="s">
        <v>61</v>
      </c>
      <c r="CW295" s="18" t="n">
        <f aca="false">IF(BE278=0%,0%,BF284/SUM(BF279:BF286))</f>
        <v>0</v>
      </c>
      <c r="CX295" s="17" t="str">
        <f aca="false">BH283</f>
        <v>scaldabagno</v>
      </c>
      <c r="CY295" s="19" t="n">
        <f aca="false">BI283</f>
        <v>0</v>
      </c>
      <c r="CZ295" s="17" t="str">
        <f aca="false">BJ281</f>
        <v>divano</v>
      </c>
      <c r="DA295" s="19" t="n">
        <f aca="false">BK281</f>
        <v>0</v>
      </c>
      <c r="DB295" s="19"/>
      <c r="DC295" s="19"/>
      <c r="DD295" s="19" t="str">
        <f aca="false">BI223</f>
        <v>substrato</v>
      </c>
      <c r="DE295" s="19" t="n">
        <f aca="false">BJ223</f>
        <v>0</v>
      </c>
    </row>
    <row r="296" customFormat="false" ht="14.4" hidden="false" customHeight="false" outlineLevel="0" collapsed="false">
      <c r="A296" s="2" t="s">
        <v>46</v>
      </c>
      <c r="B296" s="8" t="n">
        <f aca="false">SUM(B298:B312,B318,B320)</f>
        <v>0</v>
      </c>
      <c r="C296" s="16" t="n">
        <f aca="false">SUMPRODUCT(B313:B317,G313:G317)+SUMPRODUCT(B322:B324,G322:G324)+SUMPRODUCT(B349:B350,G349:G350)+SUMPRODUCT(B337:B344,G337:G344)+SUMPRODUCT(F331:F336,G331:G336)*B331+SUMPRODUCT(G325:G326,F325:F326)*B325+SUMPRODUCT(B327:B330,G327:G330)</f>
        <v>943.9</v>
      </c>
      <c r="D296" s="4" t="s">
        <v>43</v>
      </c>
      <c r="E296" s="2" t="s">
        <v>37</v>
      </c>
      <c r="F296" s="4" t="s">
        <v>44</v>
      </c>
      <c r="G296" s="2" t="s">
        <v>220</v>
      </c>
      <c r="L296" s="2" t="s">
        <v>46</v>
      </c>
      <c r="M296" s="8" t="n">
        <f aca="false">SUM(M298:M312,M318,M320)</f>
        <v>0</v>
      </c>
      <c r="N296" s="16" t="n">
        <f aca="false">SUMPRODUCT(M313:M317,R313:R317)+SUMPRODUCT(M322:M324,R322:R324)+SUMPRODUCT(M349:M350,R349:R350)+SUMPRODUCT(M337:M344,R337:R344)+SUMPRODUCT(Q331:Q336,R331:R336)*M331+SUMPRODUCT(R325:R326,Q325:Q326)*M325+SUMPRODUCT(M327:M330,R327:R330)</f>
        <v>1094.5</v>
      </c>
      <c r="O296" s="4" t="s">
        <v>43</v>
      </c>
      <c r="P296" s="2" t="s">
        <v>37</v>
      </c>
      <c r="Q296" s="4" t="s">
        <v>44</v>
      </c>
      <c r="R296" s="2" t="s">
        <v>91</v>
      </c>
      <c r="W296" s="2" t="s">
        <v>46</v>
      </c>
      <c r="X296" s="8" t="n">
        <f aca="false">SUM(X298:X312,X318,X320)</f>
        <v>0</v>
      </c>
      <c r="Y296" s="16" t="n">
        <f aca="false">SUMPRODUCT(X313:X317,AC313:AC317)+SUMPRODUCT(X322:X324,AC322:AC324)+SUMPRODUCT(X349:X350,AC349:AC350)+SUMPRODUCT(X337:X344,AC337:AC344)+SUMPRODUCT(AB331:AB336,AC331:AC336)*X331+SUMPRODUCT(AC325:AC326,AB325:AB326)*X325+SUMPRODUCT(X327:X330,AC327:AC330)</f>
        <v>1500</v>
      </c>
      <c r="Z296" s="4" t="s">
        <v>43</v>
      </c>
      <c r="AA296" s="2" t="s">
        <v>37</v>
      </c>
      <c r="AB296" s="4" t="s">
        <v>44</v>
      </c>
      <c r="AC296" s="2" t="s">
        <v>91</v>
      </c>
      <c r="AH296" s="2" t="s">
        <v>46</v>
      </c>
      <c r="AI296" s="8" t="n">
        <f aca="false">SUM(AI298:AI312,AI318,AI320)</f>
        <v>0</v>
      </c>
      <c r="AJ296" s="16" t="n">
        <f aca="false">SUMPRODUCT(AI313:AI317,AN313:AN317)+SUMPRODUCT(AI322:AI324,AN322:AN324)+SUMPRODUCT(AI349:AI350,AN349:AN350)+SUMPRODUCT(AI337:AI344,AN337:AN344)+SUMPRODUCT(AM331:AM336,AN331:AN336)*AI331+SUMPRODUCT(AN325:AN326,AM325:AM326)*AI325+SUMPRODUCT(AI327:AI330,AN327:AN330)</f>
        <v>891.127191929771</v>
      </c>
      <c r="AK296" s="4" t="s">
        <v>43</v>
      </c>
      <c r="AL296" s="2" t="s">
        <v>37</v>
      </c>
      <c r="AM296" s="4" t="s">
        <v>44</v>
      </c>
      <c r="AN296" s="2" t="s">
        <v>91</v>
      </c>
      <c r="AS296" s="2" t="s">
        <v>46</v>
      </c>
      <c r="AT296" s="8" t="n">
        <f aca="false">SUM(AT298:AT312,AT318,AT320)</f>
        <v>0</v>
      </c>
      <c r="AU296" s="16" t="n">
        <f aca="false">SUMPRODUCT(AT313:AT317,AY313:AY317)+SUMPRODUCT(AT322:AT324,AY322:AY324)+SUMPRODUCT(AT349:AT350,AY349:AY350)+SUMPRODUCT(AT337:AT344,AY337:AY344)+SUMPRODUCT(AX331:AX336,AY331:AY336)*AT331+SUMPRODUCT(AY325:AY326,AX325:AX326)*AT325+SUMPRODUCT(AT327:AT330,AY327:AY330)</f>
        <v>613.42</v>
      </c>
      <c r="AV296" s="4" t="s">
        <v>43</v>
      </c>
      <c r="AW296" s="2" t="s">
        <v>47</v>
      </c>
      <c r="AX296" s="4" t="s">
        <v>44</v>
      </c>
      <c r="AY296" s="2" t="s">
        <v>221</v>
      </c>
      <c r="BD296" s="2" t="s">
        <v>46</v>
      </c>
      <c r="BE296" s="8" t="n">
        <f aca="false">SUM(BE298:BE312,BE318,BE320)</f>
        <v>0</v>
      </c>
      <c r="BF296" s="16" t="n">
        <f aca="false">SUMPRODUCT(BE313:BE317,BJ313:BJ317)+SUMPRODUCT(BE322:BE324,BJ322:BJ324)+SUMPRODUCT(BE349:BE350,BJ349:BJ350)+SUMPRODUCT(BE337:BE344,BJ337:BJ344)+SUMPRODUCT(BI331:BI336,BJ331:BJ336)*BE331+SUMPRODUCT(BJ325:BJ326,BI325:BI326)*BE325+SUMPRODUCT(BE327:BE330,BJ327:BJ330)</f>
        <v>1315</v>
      </c>
      <c r="BG296" s="4" t="s">
        <v>43</v>
      </c>
      <c r="BH296" s="2" t="s">
        <v>37</v>
      </c>
      <c r="BI296" s="4" t="s">
        <v>44</v>
      </c>
      <c r="BO296" s="2" t="s">
        <v>46</v>
      </c>
      <c r="BP296" s="8" t="n">
        <f aca="false">SUM(BP298:BP312,BP318,BP320)</f>
        <v>0</v>
      </c>
      <c r="BQ296" s="16" t="n">
        <f aca="false">SUMPRODUCT(BP313:BP317,BU313:BU317)+SUMPRODUCT(BP322:BP324,BU322:BU324)+SUMPRODUCT(BP349:BP350,BU349:BU350)+SUMPRODUCT(BP337:BP344,BU337:BU344)+SUMPRODUCT(BT331:BT336,BU331:BU336)*BP331+SUMPRODUCT(BU325:BU326,BT325:BT326)*BP325+SUMPRODUCT(BP327:BP330,BU327:BU330)</f>
        <v>843.281797982443</v>
      </c>
      <c r="BR296" s="4" t="s">
        <v>43</v>
      </c>
      <c r="BS296" s="2" t="s">
        <v>37</v>
      </c>
      <c r="BT296" s="4" t="s">
        <v>44</v>
      </c>
      <c r="BZ296" s="2" t="s">
        <v>46</v>
      </c>
      <c r="CA296" s="8" t="n">
        <f aca="false">SUM(CA298:CA312,CA318,CA320)</f>
        <v>0</v>
      </c>
      <c r="CB296" s="16" t="n">
        <f aca="false">SUMPRODUCT(CA313:CA317,CF313:CF317)+SUMPRODUCT(CA322:CA324,CF322:CF324)+SUMPRODUCT(CA349:CA350,CF349:CF350)+SUMPRODUCT(CA337:CA344,CF337:CF344)+SUMPRODUCT(CE331:CE336,CF331:CF336)*CA331+SUMPRODUCT(CF325:CF326,CE325:CE326)*CA325+SUMPRODUCT(CA327:CA330,CF327:CF330)</f>
        <v>0</v>
      </c>
      <c r="CC296" s="4" t="s">
        <v>43</v>
      </c>
      <c r="CE296" s="4" t="s">
        <v>44</v>
      </c>
      <c r="CK296" s="2" t="s">
        <v>46</v>
      </c>
      <c r="CL296" s="8" t="n">
        <f aca="false">SUM(CL298:CL312,CL318,CL320)</f>
        <v>0</v>
      </c>
      <c r="CM296" s="16" t="n">
        <f aca="false">SUMPRODUCT(CL313:CL317,CQ313:CQ317)+SUMPRODUCT(CL322:CL324,CQ322:CQ324)+SUMPRODUCT(CL349:CL350,CQ349:CQ350)+SUMPRODUCT(CL337:CL344,CQ337:CQ344)+SUMPRODUCT(CP331:CP336,CQ331:CQ336)*CL331+SUMPRODUCT(CQ325:CQ326,CP325:CP326)*CL325+SUMPRODUCT(CL327:CL330,CQ327:CQ330)</f>
        <v>0</v>
      </c>
      <c r="CN296" s="4" t="s">
        <v>43</v>
      </c>
      <c r="CP296" s="4" t="s">
        <v>44</v>
      </c>
      <c r="CV296" s="17" t="s">
        <v>62</v>
      </c>
      <c r="CW296" s="18" t="n">
        <f aca="false">IF(BE278=0%,0%,BF285/SUM(BF279:BF286))</f>
        <v>0</v>
      </c>
      <c r="CX296" s="17" t="str">
        <f aca="false">BH284</f>
        <v>mobile</v>
      </c>
      <c r="CY296" s="19" t="n">
        <f aca="false">BI284</f>
        <v>0</v>
      </c>
      <c r="CZ296" s="17" t="str">
        <f aca="false">BJ282</f>
        <v>sanitari</v>
      </c>
      <c r="DA296" s="19" t="n">
        <f aca="false">BK282</f>
        <v>0</v>
      </c>
      <c r="DB296" s="19"/>
      <c r="DC296" s="19"/>
      <c r="DD296" s="19" t="s">
        <v>63</v>
      </c>
      <c r="DE296" s="19" t="n">
        <f aca="false">BE223</f>
        <v>0</v>
      </c>
    </row>
    <row r="297" customFormat="false" ht="15" hidden="false" customHeight="false" outlineLevel="0" collapsed="false">
      <c r="A297" s="21" t="s">
        <v>50</v>
      </c>
      <c r="B297" s="22" t="s">
        <v>51</v>
      </c>
      <c r="C297" s="22" t="s">
        <v>52</v>
      </c>
      <c r="D297" s="23" t="s">
        <v>53</v>
      </c>
      <c r="E297" s="22" t="s">
        <v>54</v>
      </c>
      <c r="F297" s="22"/>
      <c r="G297" s="22" t="s">
        <v>55</v>
      </c>
      <c r="H297" s="22" t="s">
        <v>56</v>
      </c>
      <c r="L297" s="21" t="s">
        <v>50</v>
      </c>
      <c r="M297" s="22" t="s">
        <v>51</v>
      </c>
      <c r="N297" s="22" t="s">
        <v>52</v>
      </c>
      <c r="O297" s="23" t="s">
        <v>53</v>
      </c>
      <c r="P297" s="22" t="s">
        <v>54</v>
      </c>
      <c r="Q297" s="22"/>
      <c r="R297" s="22" t="s">
        <v>55</v>
      </c>
      <c r="S297" s="22" t="s">
        <v>56</v>
      </c>
      <c r="W297" s="21" t="s">
        <v>50</v>
      </c>
      <c r="X297" s="22" t="s">
        <v>51</v>
      </c>
      <c r="Y297" s="22" t="s">
        <v>52</v>
      </c>
      <c r="Z297" s="23" t="s">
        <v>53</v>
      </c>
      <c r="AA297" s="22" t="s">
        <v>54</v>
      </c>
      <c r="AB297" s="22"/>
      <c r="AC297" s="22" t="s">
        <v>55</v>
      </c>
      <c r="AD297" s="22" t="s">
        <v>56</v>
      </c>
      <c r="AH297" s="21" t="s">
        <v>50</v>
      </c>
      <c r="AI297" s="22" t="s">
        <v>51</v>
      </c>
      <c r="AJ297" s="22" t="s">
        <v>52</v>
      </c>
      <c r="AK297" s="23" t="s">
        <v>53</v>
      </c>
      <c r="AL297" s="22" t="s">
        <v>54</v>
      </c>
      <c r="AM297" s="22"/>
      <c r="AN297" s="22" t="s">
        <v>55</v>
      </c>
      <c r="AO297" s="22" t="s">
        <v>56</v>
      </c>
      <c r="AS297" s="21" t="s">
        <v>50</v>
      </c>
      <c r="AT297" s="22" t="s">
        <v>51</v>
      </c>
      <c r="AU297" s="22" t="s">
        <v>52</v>
      </c>
      <c r="AV297" s="23" t="s">
        <v>53</v>
      </c>
      <c r="AW297" s="22" t="s">
        <v>54</v>
      </c>
      <c r="AX297" s="22"/>
      <c r="AY297" s="22" t="s">
        <v>55</v>
      </c>
      <c r="AZ297" s="22" t="s">
        <v>56</v>
      </c>
      <c r="BD297" s="21" t="s">
        <v>50</v>
      </c>
      <c r="BE297" s="22" t="s">
        <v>51</v>
      </c>
      <c r="BF297" s="22" t="s">
        <v>52</v>
      </c>
      <c r="BG297" s="23" t="s">
        <v>53</v>
      </c>
      <c r="BH297" s="22" t="s">
        <v>54</v>
      </c>
      <c r="BI297" s="22"/>
      <c r="BJ297" s="22" t="s">
        <v>55</v>
      </c>
      <c r="BK297" s="22" t="s">
        <v>56</v>
      </c>
      <c r="BO297" s="21" t="s">
        <v>50</v>
      </c>
      <c r="BP297" s="22" t="s">
        <v>51</v>
      </c>
      <c r="BQ297" s="22" t="s">
        <v>52</v>
      </c>
      <c r="BR297" s="23" t="s">
        <v>53</v>
      </c>
      <c r="BS297" s="22" t="s">
        <v>54</v>
      </c>
      <c r="BT297" s="22"/>
      <c r="BU297" s="22" t="s">
        <v>55</v>
      </c>
      <c r="BV297" s="22" t="s">
        <v>56</v>
      </c>
      <c r="BZ297" s="21" t="s">
        <v>50</v>
      </c>
      <c r="CA297" s="22" t="s">
        <v>51</v>
      </c>
      <c r="CB297" s="22" t="s">
        <v>52</v>
      </c>
      <c r="CC297" s="23" t="s">
        <v>53</v>
      </c>
      <c r="CD297" s="22" t="s">
        <v>54</v>
      </c>
      <c r="CE297" s="22"/>
      <c r="CF297" s="22" t="s">
        <v>55</v>
      </c>
      <c r="CG297" s="22" t="s">
        <v>56</v>
      </c>
      <c r="CK297" s="21" t="s">
        <v>50</v>
      </c>
      <c r="CL297" s="22" t="s">
        <v>51</v>
      </c>
      <c r="CM297" s="22" t="s">
        <v>52</v>
      </c>
      <c r="CN297" s="23" t="s">
        <v>53</v>
      </c>
      <c r="CO297" s="22" t="s">
        <v>54</v>
      </c>
      <c r="CP297" s="22"/>
      <c r="CQ297" s="22" t="s">
        <v>55</v>
      </c>
      <c r="CR297" s="22" t="s">
        <v>56</v>
      </c>
      <c r="CV297" s="17" t="s">
        <v>65</v>
      </c>
      <c r="CW297" s="18" t="n">
        <f aca="false">IF(BE278=0%,0%,BF286/SUM(BF279:BF286))</f>
        <v>0</v>
      </c>
      <c r="CX297" s="17" t="str">
        <f aca="false">BH285</f>
        <v>secchio</v>
      </c>
      <c r="CY297" s="19" t="n">
        <f aca="false">BI285</f>
        <v>0</v>
      </c>
      <c r="CZ297" s="17" t="str">
        <f aca="false">BJ283</f>
        <v>tubi</v>
      </c>
      <c r="DA297" s="19" t="n">
        <f aca="false">BK283</f>
        <v>0</v>
      </c>
      <c r="DB297" s="19"/>
      <c r="DC297" s="19"/>
      <c r="DD297" s="35" t="s">
        <v>56</v>
      </c>
      <c r="DE297" s="35" t="n">
        <f aca="false">BK221</f>
        <v>0</v>
      </c>
      <c r="DF297" s="37" t="n">
        <f aca="false">SUM(CW291:CW297)</f>
        <v>0</v>
      </c>
    </row>
    <row r="298" customFormat="false" ht="15" hidden="false" customHeight="true" outlineLevel="0" collapsed="false">
      <c r="A298" s="24" t="s">
        <v>58</v>
      </c>
      <c r="B298" s="64"/>
      <c r="C298" s="65"/>
      <c r="D298" s="27" t="s">
        <v>59</v>
      </c>
      <c r="E298" s="28" t="s">
        <v>12</v>
      </c>
      <c r="F298" s="29" t="n">
        <f aca="false">INFO!$D$13</f>
        <v>0.751592356687898</v>
      </c>
      <c r="H298" s="30" t="n">
        <v>40</v>
      </c>
      <c r="L298" s="24" t="s">
        <v>58</v>
      </c>
      <c r="M298" s="64"/>
      <c r="N298" s="65"/>
      <c r="O298" s="27" t="s">
        <v>59</v>
      </c>
      <c r="P298" s="28" t="s">
        <v>12</v>
      </c>
      <c r="Q298" s="29" t="n">
        <f aca="false">INFO!$D$13</f>
        <v>0.751592356687898</v>
      </c>
      <c r="S298" s="30" t="n">
        <v>40</v>
      </c>
      <c r="W298" s="24" t="s">
        <v>58</v>
      </c>
      <c r="X298" s="64"/>
      <c r="Y298" s="65"/>
      <c r="Z298" s="27" t="s">
        <v>59</v>
      </c>
      <c r="AA298" s="28" t="s">
        <v>12</v>
      </c>
      <c r="AB298" s="29" t="n">
        <f aca="false">INFO!$D$13</f>
        <v>0.751592356687898</v>
      </c>
      <c r="AD298" s="30" t="n">
        <v>40</v>
      </c>
      <c r="AH298" s="24" t="s">
        <v>58</v>
      </c>
      <c r="AI298" s="64"/>
      <c r="AJ298" s="65"/>
      <c r="AK298" s="27" t="s">
        <v>59</v>
      </c>
      <c r="AL298" s="28" t="s">
        <v>12</v>
      </c>
      <c r="AM298" s="29" t="n">
        <f aca="false">INFO!$D$13</f>
        <v>0.751592356687898</v>
      </c>
      <c r="AO298" s="30" t="n">
        <v>40</v>
      </c>
      <c r="AS298" s="24" t="s">
        <v>58</v>
      </c>
      <c r="AT298" s="64"/>
      <c r="AU298" s="65"/>
      <c r="AV298" s="27" t="s">
        <v>59</v>
      </c>
      <c r="AW298" s="28" t="s">
        <v>12</v>
      </c>
      <c r="AX298" s="29" t="n">
        <f aca="false">INFO!$D$13</f>
        <v>0.751592356687898</v>
      </c>
      <c r="AZ298" s="30" t="n">
        <v>40</v>
      </c>
      <c r="BD298" s="24" t="s">
        <v>58</v>
      </c>
      <c r="BE298" s="64"/>
      <c r="BF298" s="65"/>
      <c r="BG298" s="27" t="s">
        <v>59</v>
      </c>
      <c r="BH298" s="28" t="s">
        <v>12</v>
      </c>
      <c r="BI298" s="29" t="n">
        <f aca="false">INFO!$D$13</f>
        <v>0.751592356687898</v>
      </c>
      <c r="BK298" s="30" t="n">
        <v>40</v>
      </c>
      <c r="BO298" s="24" t="s">
        <v>58</v>
      </c>
      <c r="BP298" s="64"/>
      <c r="BQ298" s="65"/>
      <c r="BR298" s="27" t="s">
        <v>59</v>
      </c>
      <c r="BS298" s="28" t="s">
        <v>12</v>
      </c>
      <c r="BT298" s="29" t="n">
        <f aca="false">INFO!$D$13</f>
        <v>0.751592356687898</v>
      </c>
      <c r="BV298" s="30" t="n">
        <v>40</v>
      </c>
      <c r="BZ298" s="24" t="s">
        <v>58</v>
      </c>
      <c r="CA298" s="64"/>
      <c r="CB298" s="65"/>
      <c r="CC298" s="27" t="s">
        <v>59</v>
      </c>
      <c r="CD298" s="28" t="s">
        <v>12</v>
      </c>
      <c r="CE298" s="29" t="n">
        <f aca="false">INFO!$D$13</f>
        <v>0.751592356687898</v>
      </c>
      <c r="CG298" s="30" t="n">
        <v>40</v>
      </c>
      <c r="CK298" s="24" t="s">
        <v>58</v>
      </c>
      <c r="CL298" s="64"/>
      <c r="CM298" s="65"/>
      <c r="CN298" s="27" t="s">
        <v>59</v>
      </c>
      <c r="CO298" s="28" t="s">
        <v>12</v>
      </c>
      <c r="CP298" s="29" t="n">
        <f aca="false">INFO!$D$13</f>
        <v>0.751592356687898</v>
      </c>
      <c r="CR298" s="30" t="n">
        <v>40</v>
      </c>
      <c r="CV298" s="10" t="str">
        <f aca="false">BO220</f>
        <v>SITO O120</v>
      </c>
      <c r="CW298" s="10"/>
      <c r="CX298" s="10"/>
      <c r="CY298" s="10"/>
      <c r="CZ298" s="10"/>
      <c r="DA298" s="10"/>
      <c r="DB298" s="10"/>
      <c r="DC298" s="10"/>
      <c r="DD298" s="10"/>
      <c r="DE298" s="10"/>
    </row>
    <row r="299" customFormat="false" ht="14.4" hidden="false" customHeight="true" outlineLevel="0" collapsed="false">
      <c r="A299" s="24"/>
      <c r="B299" s="64"/>
      <c r="C299" s="65"/>
      <c r="D299" s="27"/>
      <c r="E299" s="28" t="s">
        <v>13</v>
      </c>
      <c r="F299" s="29" t="n">
        <f aca="false">INFO!$D$14</f>
        <v>0.0812101910828025</v>
      </c>
      <c r="H299" s="30"/>
      <c r="L299" s="24"/>
      <c r="M299" s="64"/>
      <c r="N299" s="65"/>
      <c r="O299" s="27"/>
      <c r="P299" s="28" t="s">
        <v>13</v>
      </c>
      <c r="Q299" s="29" t="n">
        <f aca="false">INFO!$D$14</f>
        <v>0.0812101910828025</v>
      </c>
      <c r="S299" s="30"/>
      <c r="W299" s="24"/>
      <c r="X299" s="64"/>
      <c r="Y299" s="65"/>
      <c r="Z299" s="27"/>
      <c r="AA299" s="28" t="s">
        <v>13</v>
      </c>
      <c r="AB299" s="29" t="n">
        <f aca="false">INFO!$D$14</f>
        <v>0.0812101910828025</v>
      </c>
      <c r="AD299" s="30"/>
      <c r="AH299" s="24"/>
      <c r="AI299" s="64"/>
      <c r="AJ299" s="65"/>
      <c r="AK299" s="27"/>
      <c r="AL299" s="28" t="s">
        <v>13</v>
      </c>
      <c r="AM299" s="29" t="n">
        <f aca="false">INFO!$D$14</f>
        <v>0.0812101910828025</v>
      </c>
      <c r="AO299" s="30"/>
      <c r="AS299" s="24"/>
      <c r="AT299" s="64"/>
      <c r="AU299" s="65"/>
      <c r="AV299" s="27"/>
      <c r="AW299" s="28" t="s">
        <v>13</v>
      </c>
      <c r="AX299" s="29" t="n">
        <f aca="false">INFO!$D$14</f>
        <v>0.0812101910828025</v>
      </c>
      <c r="AZ299" s="30"/>
      <c r="BD299" s="24"/>
      <c r="BE299" s="64"/>
      <c r="BF299" s="65"/>
      <c r="BG299" s="27"/>
      <c r="BH299" s="28" t="s">
        <v>13</v>
      </c>
      <c r="BI299" s="29" t="n">
        <f aca="false">INFO!$D$14</f>
        <v>0.0812101910828025</v>
      </c>
      <c r="BK299" s="30"/>
      <c r="BO299" s="24"/>
      <c r="BP299" s="64"/>
      <c r="BQ299" s="65"/>
      <c r="BR299" s="27"/>
      <c r="BS299" s="28" t="s">
        <v>13</v>
      </c>
      <c r="BT299" s="29" t="n">
        <f aca="false">INFO!$D$14</f>
        <v>0.0812101910828025</v>
      </c>
      <c r="BV299" s="30"/>
      <c r="BZ299" s="24"/>
      <c r="CA299" s="64"/>
      <c r="CB299" s="65"/>
      <c r="CC299" s="27"/>
      <c r="CD299" s="28" t="s">
        <v>13</v>
      </c>
      <c r="CE299" s="29" t="n">
        <f aca="false">INFO!$D$14</f>
        <v>0.0812101910828025</v>
      </c>
      <c r="CG299" s="30"/>
      <c r="CK299" s="24"/>
      <c r="CL299" s="64"/>
      <c r="CM299" s="65"/>
      <c r="CN299" s="27"/>
      <c r="CO299" s="28" t="s">
        <v>13</v>
      </c>
      <c r="CP299" s="29" t="n">
        <f aca="false">INFO!$D$14</f>
        <v>0.0812101910828025</v>
      </c>
      <c r="CR299" s="30"/>
      <c r="CV299" s="11" t="s">
        <v>31</v>
      </c>
      <c r="CW299" s="11"/>
      <c r="CX299" s="11" t="s">
        <v>32</v>
      </c>
      <c r="CY299" s="11"/>
      <c r="CZ299" s="11"/>
      <c r="DA299" s="11"/>
      <c r="DB299" s="11"/>
      <c r="DC299" s="11"/>
      <c r="DD299" s="11" t="s">
        <v>33</v>
      </c>
      <c r="DE299" s="11"/>
    </row>
    <row r="300" customFormat="false" ht="14.4" hidden="false" customHeight="true" outlineLevel="0" collapsed="false">
      <c r="A300" s="24"/>
      <c r="B300" s="64"/>
      <c r="C300" s="65"/>
      <c r="D300" s="27"/>
      <c r="E300" s="28" t="s">
        <v>14</v>
      </c>
      <c r="F300" s="29" t="n">
        <f aca="false">INFO!$D$15</f>
        <v>0.167197452229299</v>
      </c>
      <c r="H300" s="30"/>
      <c r="L300" s="24"/>
      <c r="M300" s="64"/>
      <c r="N300" s="65"/>
      <c r="O300" s="27"/>
      <c r="P300" s="28" t="s">
        <v>14</v>
      </c>
      <c r="Q300" s="29" t="n">
        <f aca="false">INFO!$D$15</f>
        <v>0.167197452229299</v>
      </c>
      <c r="S300" s="30"/>
      <c r="W300" s="24"/>
      <c r="X300" s="64"/>
      <c r="Y300" s="65"/>
      <c r="Z300" s="27"/>
      <c r="AA300" s="28" t="s">
        <v>14</v>
      </c>
      <c r="AB300" s="29" t="n">
        <f aca="false">INFO!$D$15</f>
        <v>0.167197452229299</v>
      </c>
      <c r="AD300" s="30"/>
      <c r="AH300" s="24"/>
      <c r="AI300" s="64"/>
      <c r="AJ300" s="65"/>
      <c r="AK300" s="27"/>
      <c r="AL300" s="28" t="s">
        <v>14</v>
      </c>
      <c r="AM300" s="29" t="n">
        <f aca="false">INFO!$D$15</f>
        <v>0.167197452229299</v>
      </c>
      <c r="AO300" s="30"/>
      <c r="AS300" s="24"/>
      <c r="AT300" s="64"/>
      <c r="AU300" s="65"/>
      <c r="AV300" s="27"/>
      <c r="AW300" s="28" t="s">
        <v>14</v>
      </c>
      <c r="AX300" s="29" t="n">
        <f aca="false">INFO!$D$15</f>
        <v>0.167197452229299</v>
      </c>
      <c r="AZ300" s="30"/>
      <c r="BD300" s="24"/>
      <c r="BE300" s="64"/>
      <c r="BF300" s="65"/>
      <c r="BG300" s="27"/>
      <c r="BH300" s="28" t="s">
        <v>14</v>
      </c>
      <c r="BI300" s="29" t="n">
        <f aca="false">INFO!$D$15</f>
        <v>0.167197452229299</v>
      </c>
      <c r="BK300" s="30"/>
      <c r="BO300" s="24"/>
      <c r="BP300" s="64"/>
      <c r="BQ300" s="65"/>
      <c r="BR300" s="27"/>
      <c r="BS300" s="28" t="s">
        <v>14</v>
      </c>
      <c r="BT300" s="29" t="n">
        <f aca="false">INFO!$D$15</f>
        <v>0.167197452229299</v>
      </c>
      <c r="BV300" s="30"/>
      <c r="BZ300" s="24"/>
      <c r="CA300" s="64"/>
      <c r="CB300" s="65"/>
      <c r="CC300" s="27"/>
      <c r="CD300" s="28" t="s">
        <v>14</v>
      </c>
      <c r="CE300" s="29" t="n">
        <f aca="false">INFO!$D$15</f>
        <v>0.167197452229299</v>
      </c>
      <c r="CG300" s="30"/>
      <c r="CK300" s="24"/>
      <c r="CL300" s="64"/>
      <c r="CM300" s="65"/>
      <c r="CN300" s="27"/>
      <c r="CO300" s="28" t="s">
        <v>14</v>
      </c>
      <c r="CP300" s="29" t="n">
        <f aca="false">INFO!$D$15</f>
        <v>0.167197452229299</v>
      </c>
      <c r="CR300" s="30"/>
      <c r="CV300" s="12" t="s">
        <v>14</v>
      </c>
      <c r="CW300" s="13" t="n">
        <f aca="false">IF(BP278=0%,0%,BQ279/SUM(BQ279:BQ286))</f>
        <v>0.040632371587402</v>
      </c>
      <c r="CX300" s="12" t="str">
        <f aca="false">BS279</f>
        <v>lavatrice</v>
      </c>
      <c r="CY300" s="14" t="n">
        <f aca="false">BT279</f>
        <v>0</v>
      </c>
      <c r="CZ300" s="12" t="str">
        <f aca="false">BS286</f>
        <v>sedie</v>
      </c>
      <c r="DA300" s="14" t="n">
        <f aca="false">BT286</f>
        <v>0</v>
      </c>
      <c r="DB300" s="12" t="str">
        <f aca="false">BU284</f>
        <v>guaina</v>
      </c>
      <c r="DC300" s="15" t="n">
        <f aca="false">BV284</f>
        <v>0</v>
      </c>
      <c r="DD300" s="14" t="s">
        <v>41</v>
      </c>
      <c r="DE300" s="14" t="n">
        <f aca="false">BQ222</f>
        <v>0</v>
      </c>
    </row>
    <row r="301" customFormat="false" ht="14.4" hidden="false" customHeight="false" outlineLevel="0" collapsed="false">
      <c r="A301" s="24"/>
      <c r="B301" s="66"/>
      <c r="C301" s="67"/>
      <c r="D301" s="27" t="s">
        <v>64</v>
      </c>
      <c r="E301" s="28" t="s">
        <v>12</v>
      </c>
      <c r="F301" s="29" t="n">
        <f aca="false">INFO!$D$13</f>
        <v>0.751592356687898</v>
      </c>
      <c r="H301" s="32" t="n">
        <v>50</v>
      </c>
      <c r="L301" s="24"/>
      <c r="M301" s="66"/>
      <c r="N301" s="67"/>
      <c r="O301" s="27" t="s">
        <v>64</v>
      </c>
      <c r="P301" s="28" t="s">
        <v>12</v>
      </c>
      <c r="Q301" s="29" t="n">
        <f aca="false">INFO!$D$13</f>
        <v>0.751592356687898</v>
      </c>
      <c r="S301" s="32" t="n">
        <v>50</v>
      </c>
      <c r="W301" s="24"/>
      <c r="X301" s="66"/>
      <c r="Y301" s="67"/>
      <c r="Z301" s="27" t="s">
        <v>64</v>
      </c>
      <c r="AA301" s="28" t="s">
        <v>12</v>
      </c>
      <c r="AB301" s="29" t="n">
        <f aca="false">INFO!$D$13</f>
        <v>0.751592356687898</v>
      </c>
      <c r="AD301" s="32" t="n">
        <v>50</v>
      </c>
      <c r="AH301" s="24"/>
      <c r="AI301" s="66"/>
      <c r="AJ301" s="67"/>
      <c r="AK301" s="27" t="s">
        <v>64</v>
      </c>
      <c r="AL301" s="28" t="s">
        <v>12</v>
      </c>
      <c r="AM301" s="29" t="n">
        <f aca="false">INFO!$D$13</f>
        <v>0.751592356687898</v>
      </c>
      <c r="AO301" s="32" t="n">
        <v>50</v>
      </c>
      <c r="AS301" s="24"/>
      <c r="AT301" s="66"/>
      <c r="AU301" s="67"/>
      <c r="AV301" s="27" t="s">
        <v>64</v>
      </c>
      <c r="AW301" s="28" t="s">
        <v>12</v>
      </c>
      <c r="AX301" s="29" t="n">
        <f aca="false">INFO!$D$13</f>
        <v>0.751592356687898</v>
      </c>
      <c r="AZ301" s="32" t="n">
        <v>50</v>
      </c>
      <c r="BD301" s="24"/>
      <c r="BE301" s="66"/>
      <c r="BF301" s="67"/>
      <c r="BG301" s="27" t="s">
        <v>64</v>
      </c>
      <c r="BH301" s="28" t="s">
        <v>12</v>
      </c>
      <c r="BI301" s="29" t="n">
        <f aca="false">INFO!$D$13</f>
        <v>0.751592356687898</v>
      </c>
      <c r="BK301" s="32" t="n">
        <v>50</v>
      </c>
      <c r="BO301" s="24"/>
      <c r="BP301" s="66"/>
      <c r="BQ301" s="67"/>
      <c r="BR301" s="27" t="s">
        <v>64</v>
      </c>
      <c r="BS301" s="28" t="s">
        <v>12</v>
      </c>
      <c r="BT301" s="29" t="n">
        <f aca="false">INFO!$D$13</f>
        <v>0.751592356687898</v>
      </c>
      <c r="BV301" s="32" t="n">
        <v>50</v>
      </c>
      <c r="BZ301" s="24"/>
      <c r="CA301" s="66"/>
      <c r="CB301" s="67"/>
      <c r="CC301" s="27" t="s">
        <v>64</v>
      </c>
      <c r="CD301" s="28" t="s">
        <v>12</v>
      </c>
      <c r="CE301" s="29" t="n">
        <f aca="false">INFO!$D$13</f>
        <v>0.751592356687898</v>
      </c>
      <c r="CG301" s="32" t="n">
        <v>50</v>
      </c>
      <c r="CK301" s="24"/>
      <c r="CL301" s="66"/>
      <c r="CM301" s="67"/>
      <c r="CN301" s="27" t="s">
        <v>64</v>
      </c>
      <c r="CO301" s="28" t="s">
        <v>12</v>
      </c>
      <c r="CP301" s="29" t="n">
        <f aca="false">INFO!$D$13</f>
        <v>0.751592356687898</v>
      </c>
      <c r="CR301" s="32" t="n">
        <v>50</v>
      </c>
      <c r="CV301" s="17" t="s">
        <v>49</v>
      </c>
      <c r="CW301" s="18" t="n">
        <f aca="false">IF(BP278=0%,0%,BQ280/SUM(BQ279:BQ286))</f>
        <v>0.125731491785036</v>
      </c>
      <c r="CX301" s="17" t="str">
        <f aca="false">BS280</f>
        <v>frigorifero</v>
      </c>
      <c r="CY301" s="19" t="n">
        <f aca="false">BT280</f>
        <v>0</v>
      </c>
      <c r="CZ301" s="17" t="str">
        <f aca="false">BS287</f>
        <v>materasso</v>
      </c>
      <c r="DA301" s="19" t="n">
        <f aca="false">BT287</f>
        <v>0</v>
      </c>
      <c r="DB301" s="17" t="str">
        <f aca="false">BU285</f>
        <v>lamiere</v>
      </c>
      <c r="DC301" s="20" t="n">
        <f aca="false">BV285</f>
        <v>0</v>
      </c>
      <c r="DD301" s="19" t="str">
        <f aca="false">BR221</f>
        <v>altezza cumulo</v>
      </c>
      <c r="DE301" s="19" t="n">
        <f aca="false">BS221</f>
        <v>10</v>
      </c>
    </row>
    <row r="302" customFormat="false" ht="14.4" hidden="false" customHeight="false" outlineLevel="0" collapsed="false">
      <c r="A302" s="24"/>
      <c r="B302" s="66"/>
      <c r="C302" s="67"/>
      <c r="D302" s="27"/>
      <c r="E302" s="28" t="s">
        <v>13</v>
      </c>
      <c r="F302" s="29" t="n">
        <f aca="false">INFO!$D$14</f>
        <v>0.0812101910828025</v>
      </c>
      <c r="H302" s="32"/>
      <c r="L302" s="24"/>
      <c r="M302" s="66"/>
      <c r="N302" s="67"/>
      <c r="O302" s="27"/>
      <c r="P302" s="28" t="s">
        <v>13</v>
      </c>
      <c r="Q302" s="29" t="n">
        <f aca="false">INFO!$D$14</f>
        <v>0.0812101910828025</v>
      </c>
      <c r="S302" s="32"/>
      <c r="W302" s="24"/>
      <c r="X302" s="66"/>
      <c r="Y302" s="67"/>
      <c r="Z302" s="27"/>
      <c r="AA302" s="28" t="s">
        <v>13</v>
      </c>
      <c r="AB302" s="29" t="n">
        <f aca="false">INFO!$D$14</f>
        <v>0.0812101910828025</v>
      </c>
      <c r="AD302" s="32"/>
      <c r="AH302" s="24"/>
      <c r="AI302" s="66"/>
      <c r="AJ302" s="67"/>
      <c r="AK302" s="27"/>
      <c r="AL302" s="28" t="s">
        <v>13</v>
      </c>
      <c r="AM302" s="29" t="n">
        <f aca="false">INFO!$D$14</f>
        <v>0.0812101910828025</v>
      </c>
      <c r="AO302" s="32"/>
      <c r="AS302" s="24"/>
      <c r="AT302" s="66"/>
      <c r="AU302" s="67"/>
      <c r="AV302" s="27"/>
      <c r="AW302" s="28" t="s">
        <v>13</v>
      </c>
      <c r="AX302" s="29" t="n">
        <f aca="false">INFO!$D$14</f>
        <v>0.0812101910828025</v>
      </c>
      <c r="AZ302" s="32"/>
      <c r="BD302" s="24"/>
      <c r="BE302" s="66"/>
      <c r="BF302" s="67"/>
      <c r="BG302" s="27"/>
      <c r="BH302" s="28" t="s">
        <v>13</v>
      </c>
      <c r="BI302" s="29" t="n">
        <f aca="false">INFO!$D$14</f>
        <v>0.0812101910828025</v>
      </c>
      <c r="BK302" s="32"/>
      <c r="BO302" s="24"/>
      <c r="BP302" s="66"/>
      <c r="BQ302" s="67"/>
      <c r="BR302" s="27"/>
      <c r="BS302" s="28" t="s">
        <v>13</v>
      </c>
      <c r="BT302" s="29" t="n">
        <f aca="false">INFO!$D$14</f>
        <v>0.0812101910828025</v>
      </c>
      <c r="BV302" s="32"/>
      <c r="BZ302" s="24"/>
      <c r="CA302" s="66"/>
      <c r="CB302" s="67"/>
      <c r="CC302" s="27"/>
      <c r="CD302" s="28" t="s">
        <v>13</v>
      </c>
      <c r="CE302" s="29" t="n">
        <f aca="false">INFO!$D$14</f>
        <v>0.0812101910828025</v>
      </c>
      <c r="CG302" s="32"/>
      <c r="CK302" s="24"/>
      <c r="CL302" s="66"/>
      <c r="CM302" s="67"/>
      <c r="CN302" s="27"/>
      <c r="CO302" s="28" t="s">
        <v>13</v>
      </c>
      <c r="CP302" s="29" t="n">
        <f aca="false">INFO!$D$14</f>
        <v>0.0812101910828025</v>
      </c>
      <c r="CR302" s="32"/>
      <c r="CV302" s="17" t="s">
        <v>57</v>
      </c>
      <c r="CW302" s="18" t="n">
        <f aca="false">IF(BP278=0%,0%,(BQ281+BQ282)/SUM(BQ279:BQ286))</f>
        <v>0.00879947827646983</v>
      </c>
      <c r="CX302" s="17" t="str">
        <f aca="false">BS281</f>
        <v>forno</v>
      </c>
      <c r="CY302" s="19" t="n">
        <f aca="false">BT281</f>
        <v>0</v>
      </c>
      <c r="CZ302" s="17" t="str">
        <f aca="false">BU279</f>
        <v>brandina</v>
      </c>
      <c r="DA302" s="19" t="n">
        <f aca="false">BV279</f>
        <v>0</v>
      </c>
      <c r="DB302" s="17" t="str">
        <f aca="false">BU286</f>
        <v>buste</v>
      </c>
      <c r="DC302" s="20" t="n">
        <f aca="false">BV286</f>
        <v>1</v>
      </c>
      <c r="DD302" s="19" t="str">
        <f aca="false">BR222</f>
        <v>combustione</v>
      </c>
      <c r="DE302" s="19" t="str">
        <f aca="false">BS222</f>
        <v>si</v>
      </c>
    </row>
    <row r="303" customFormat="false" ht="14.4" hidden="false" customHeight="false" outlineLevel="0" collapsed="false">
      <c r="A303" s="24"/>
      <c r="B303" s="66"/>
      <c r="C303" s="67"/>
      <c r="D303" s="27"/>
      <c r="E303" s="28" t="s">
        <v>14</v>
      </c>
      <c r="F303" s="29" t="n">
        <f aca="false">INFO!$D$15</f>
        <v>0.167197452229299</v>
      </c>
      <c r="H303" s="32"/>
      <c r="L303" s="24"/>
      <c r="M303" s="66"/>
      <c r="N303" s="67"/>
      <c r="O303" s="27"/>
      <c r="P303" s="28" t="s">
        <v>14</v>
      </c>
      <c r="Q303" s="29" t="n">
        <f aca="false">INFO!$D$15</f>
        <v>0.167197452229299</v>
      </c>
      <c r="S303" s="32"/>
      <c r="W303" s="24"/>
      <c r="X303" s="66"/>
      <c r="Y303" s="67"/>
      <c r="Z303" s="27"/>
      <c r="AA303" s="28" t="s">
        <v>14</v>
      </c>
      <c r="AB303" s="29" t="n">
        <f aca="false">INFO!$D$15</f>
        <v>0.167197452229299</v>
      </c>
      <c r="AD303" s="32"/>
      <c r="AH303" s="24"/>
      <c r="AI303" s="66"/>
      <c r="AJ303" s="67"/>
      <c r="AK303" s="27"/>
      <c r="AL303" s="28" t="s">
        <v>14</v>
      </c>
      <c r="AM303" s="29" t="n">
        <f aca="false">INFO!$D$15</f>
        <v>0.167197452229299</v>
      </c>
      <c r="AO303" s="32"/>
      <c r="AS303" s="24"/>
      <c r="AT303" s="66"/>
      <c r="AU303" s="67"/>
      <c r="AV303" s="27"/>
      <c r="AW303" s="28" t="s">
        <v>14</v>
      </c>
      <c r="AX303" s="29" t="n">
        <f aca="false">INFO!$D$15</f>
        <v>0.167197452229299</v>
      </c>
      <c r="AZ303" s="32"/>
      <c r="BD303" s="24"/>
      <c r="BE303" s="66"/>
      <c r="BF303" s="67"/>
      <c r="BG303" s="27"/>
      <c r="BH303" s="28" t="s">
        <v>14</v>
      </c>
      <c r="BI303" s="29" t="n">
        <f aca="false">INFO!$D$15</f>
        <v>0.167197452229299</v>
      </c>
      <c r="BK303" s="32"/>
      <c r="BO303" s="24"/>
      <c r="BP303" s="66"/>
      <c r="BQ303" s="67"/>
      <c r="BR303" s="27"/>
      <c r="BS303" s="28" t="s">
        <v>14</v>
      </c>
      <c r="BT303" s="29" t="n">
        <f aca="false">INFO!$D$15</f>
        <v>0.167197452229299</v>
      </c>
      <c r="BV303" s="32"/>
      <c r="BZ303" s="24"/>
      <c r="CA303" s="66"/>
      <c r="CB303" s="67"/>
      <c r="CC303" s="27"/>
      <c r="CD303" s="28" t="s">
        <v>14</v>
      </c>
      <c r="CE303" s="29" t="n">
        <f aca="false">INFO!$D$15</f>
        <v>0.167197452229299</v>
      </c>
      <c r="CG303" s="32"/>
      <c r="CK303" s="24"/>
      <c r="CL303" s="66"/>
      <c r="CM303" s="67"/>
      <c r="CN303" s="27"/>
      <c r="CO303" s="28" t="s">
        <v>14</v>
      </c>
      <c r="CP303" s="29" t="n">
        <f aca="false">INFO!$D$15</f>
        <v>0.167197452229299</v>
      </c>
      <c r="CR303" s="32"/>
      <c r="CV303" s="17" t="s">
        <v>60</v>
      </c>
      <c r="CW303" s="18" t="n">
        <f aca="false">IF(BP278=0%,0%,BQ283/SUM(BQ279:BQ286))</f>
        <v>0.00904821821232111</v>
      </c>
      <c r="CX303" s="17" t="str">
        <f aca="false">BS282</f>
        <v>televisore</v>
      </c>
      <c r="CY303" s="19" t="n">
        <f aca="false">BT282</f>
        <v>0</v>
      </c>
      <c r="CZ303" s="17" t="str">
        <f aca="false">BU280</f>
        <v>Scatoloni</v>
      </c>
      <c r="DA303" s="19" t="n">
        <f aca="false">BV280</f>
        <v>0</v>
      </c>
      <c r="DB303" s="19"/>
      <c r="DC303" s="20"/>
      <c r="DD303" s="19" t="str">
        <f aca="false">BR223</f>
        <v>bonifica</v>
      </c>
      <c r="DE303" s="19" t="str">
        <f aca="false">BS223</f>
        <v>si</v>
      </c>
    </row>
    <row r="304" customFormat="false" ht="14.4" hidden="false" customHeight="false" outlineLevel="0" collapsed="false">
      <c r="A304" s="24"/>
      <c r="B304" s="66"/>
      <c r="C304" s="67"/>
      <c r="D304" s="27" t="s">
        <v>66</v>
      </c>
      <c r="E304" s="28" t="s">
        <v>12</v>
      </c>
      <c r="F304" s="29" t="n">
        <f aca="false">INFO!$D$13</f>
        <v>0.751592356687898</v>
      </c>
      <c r="H304" s="32" t="n">
        <v>15</v>
      </c>
      <c r="L304" s="24"/>
      <c r="M304" s="66"/>
      <c r="N304" s="67"/>
      <c r="O304" s="27" t="s">
        <v>66</v>
      </c>
      <c r="P304" s="28" t="s">
        <v>12</v>
      </c>
      <c r="Q304" s="29" t="n">
        <f aca="false">INFO!$D$13</f>
        <v>0.751592356687898</v>
      </c>
      <c r="S304" s="32" t="n">
        <v>15</v>
      </c>
      <c r="W304" s="24"/>
      <c r="X304" s="66"/>
      <c r="Y304" s="67"/>
      <c r="Z304" s="27" t="s">
        <v>66</v>
      </c>
      <c r="AA304" s="28" t="s">
        <v>12</v>
      </c>
      <c r="AB304" s="29" t="n">
        <f aca="false">INFO!$D$13</f>
        <v>0.751592356687898</v>
      </c>
      <c r="AD304" s="32" t="n">
        <v>15</v>
      </c>
      <c r="AH304" s="24"/>
      <c r="AI304" s="66"/>
      <c r="AJ304" s="67"/>
      <c r="AK304" s="27" t="s">
        <v>66</v>
      </c>
      <c r="AL304" s="28" t="s">
        <v>12</v>
      </c>
      <c r="AM304" s="29" t="n">
        <f aca="false">INFO!$D$13</f>
        <v>0.751592356687898</v>
      </c>
      <c r="AO304" s="32" t="n">
        <v>15</v>
      </c>
      <c r="AS304" s="24"/>
      <c r="AT304" s="66"/>
      <c r="AU304" s="67"/>
      <c r="AV304" s="27" t="s">
        <v>66</v>
      </c>
      <c r="AW304" s="28" t="s">
        <v>12</v>
      </c>
      <c r="AX304" s="29" t="n">
        <f aca="false">INFO!$D$13</f>
        <v>0.751592356687898</v>
      </c>
      <c r="AZ304" s="32" t="n">
        <v>15</v>
      </c>
      <c r="BD304" s="24"/>
      <c r="BE304" s="66"/>
      <c r="BF304" s="67"/>
      <c r="BG304" s="27" t="s">
        <v>66</v>
      </c>
      <c r="BH304" s="28" t="s">
        <v>12</v>
      </c>
      <c r="BI304" s="29" t="n">
        <f aca="false">INFO!$D$13</f>
        <v>0.751592356687898</v>
      </c>
      <c r="BK304" s="32" t="n">
        <v>15</v>
      </c>
      <c r="BO304" s="24"/>
      <c r="BP304" s="66"/>
      <c r="BQ304" s="67"/>
      <c r="BR304" s="27" t="s">
        <v>66</v>
      </c>
      <c r="BS304" s="28" t="s">
        <v>12</v>
      </c>
      <c r="BT304" s="29" t="n">
        <f aca="false">INFO!$D$13</f>
        <v>0.751592356687898</v>
      </c>
      <c r="BV304" s="32" t="n">
        <v>15</v>
      </c>
      <c r="BZ304" s="24"/>
      <c r="CA304" s="66"/>
      <c r="CB304" s="67"/>
      <c r="CC304" s="27" t="s">
        <v>66</v>
      </c>
      <c r="CD304" s="28" t="s">
        <v>12</v>
      </c>
      <c r="CE304" s="29" t="n">
        <f aca="false">INFO!$D$13</f>
        <v>0.751592356687898</v>
      </c>
      <c r="CG304" s="32" t="n">
        <v>15</v>
      </c>
      <c r="CK304" s="24"/>
      <c r="CL304" s="66"/>
      <c r="CM304" s="67"/>
      <c r="CN304" s="27" t="s">
        <v>66</v>
      </c>
      <c r="CO304" s="28" t="s">
        <v>12</v>
      </c>
      <c r="CP304" s="29" t="n">
        <f aca="false">INFO!$D$13</f>
        <v>0.751592356687898</v>
      </c>
      <c r="CR304" s="32" t="n">
        <v>15</v>
      </c>
      <c r="CV304" s="17" t="s">
        <v>61</v>
      </c>
      <c r="CW304" s="18" t="n">
        <f aca="false">IF(BP278=0%,0%,BQ284/SUM(BQ279:BQ286))</f>
        <v>0.215788440138771</v>
      </c>
      <c r="CX304" s="17" t="str">
        <f aca="false">BS283</f>
        <v>scaldabagno</v>
      </c>
      <c r="CY304" s="19" t="n">
        <f aca="false">BT283</f>
        <v>0</v>
      </c>
      <c r="CZ304" s="17" t="str">
        <f aca="false">BU281</f>
        <v>divano</v>
      </c>
      <c r="DA304" s="19" t="n">
        <f aca="false">BV281</f>
        <v>0</v>
      </c>
      <c r="DB304" s="19"/>
      <c r="DC304" s="20"/>
      <c r="DD304" s="19" t="str">
        <f aca="false">BT223</f>
        <v>substrato</v>
      </c>
      <c r="DE304" s="19" t="str">
        <f aca="false">BU223</f>
        <v>suolo</v>
      </c>
    </row>
    <row r="305" customFormat="false" ht="14.4" hidden="false" customHeight="false" outlineLevel="0" collapsed="false">
      <c r="A305" s="24"/>
      <c r="B305" s="66"/>
      <c r="C305" s="67"/>
      <c r="D305" s="27"/>
      <c r="E305" s="28" t="s">
        <v>13</v>
      </c>
      <c r="F305" s="29" t="n">
        <f aca="false">INFO!$D$14</f>
        <v>0.0812101910828025</v>
      </c>
      <c r="H305" s="32"/>
      <c r="L305" s="24"/>
      <c r="M305" s="66"/>
      <c r="N305" s="67"/>
      <c r="O305" s="27"/>
      <c r="P305" s="28" t="s">
        <v>13</v>
      </c>
      <c r="Q305" s="29" t="n">
        <f aca="false">INFO!$D$14</f>
        <v>0.0812101910828025</v>
      </c>
      <c r="S305" s="32"/>
      <c r="W305" s="24"/>
      <c r="X305" s="66"/>
      <c r="Y305" s="67"/>
      <c r="Z305" s="27"/>
      <c r="AA305" s="28" t="s">
        <v>13</v>
      </c>
      <c r="AB305" s="29" t="n">
        <f aca="false">INFO!$D$14</f>
        <v>0.0812101910828025</v>
      </c>
      <c r="AD305" s="32"/>
      <c r="AH305" s="24"/>
      <c r="AI305" s="66"/>
      <c r="AJ305" s="67"/>
      <c r="AK305" s="27"/>
      <c r="AL305" s="28" t="s">
        <v>13</v>
      </c>
      <c r="AM305" s="29" t="n">
        <f aca="false">INFO!$D$14</f>
        <v>0.0812101910828025</v>
      </c>
      <c r="AO305" s="32"/>
      <c r="AS305" s="24"/>
      <c r="AT305" s="66"/>
      <c r="AU305" s="67"/>
      <c r="AV305" s="27"/>
      <c r="AW305" s="28" t="s">
        <v>13</v>
      </c>
      <c r="AX305" s="29" t="n">
        <f aca="false">INFO!$D$14</f>
        <v>0.0812101910828025</v>
      </c>
      <c r="AZ305" s="32"/>
      <c r="BD305" s="24"/>
      <c r="BE305" s="66"/>
      <c r="BF305" s="67"/>
      <c r="BG305" s="27"/>
      <c r="BH305" s="28" t="s">
        <v>13</v>
      </c>
      <c r="BI305" s="29" t="n">
        <f aca="false">INFO!$D$14</f>
        <v>0.0812101910828025</v>
      </c>
      <c r="BK305" s="32"/>
      <c r="BO305" s="24"/>
      <c r="BP305" s="66"/>
      <c r="BQ305" s="67"/>
      <c r="BR305" s="27"/>
      <c r="BS305" s="28" t="s">
        <v>13</v>
      </c>
      <c r="BT305" s="29" t="n">
        <f aca="false">INFO!$D$14</f>
        <v>0.0812101910828025</v>
      </c>
      <c r="BV305" s="32"/>
      <c r="BZ305" s="24"/>
      <c r="CA305" s="66"/>
      <c r="CB305" s="67"/>
      <c r="CC305" s="27"/>
      <c r="CD305" s="28" t="s">
        <v>13</v>
      </c>
      <c r="CE305" s="29" t="n">
        <f aca="false">INFO!$D$14</f>
        <v>0.0812101910828025</v>
      </c>
      <c r="CG305" s="32"/>
      <c r="CK305" s="24"/>
      <c r="CL305" s="66"/>
      <c r="CM305" s="67"/>
      <c r="CN305" s="27"/>
      <c r="CO305" s="28" t="s">
        <v>13</v>
      </c>
      <c r="CP305" s="29" t="n">
        <f aca="false">INFO!$D$14</f>
        <v>0.0812101910828025</v>
      </c>
      <c r="CR305" s="32"/>
      <c r="CV305" s="17" t="s">
        <v>62</v>
      </c>
      <c r="CW305" s="18" t="n">
        <f aca="false">IF(BP278=0%,0%,BQ285/SUM(BQ279:BQ286))</f>
        <v>0</v>
      </c>
      <c r="CX305" s="17" t="str">
        <f aca="false">BS284</f>
        <v>mobile</v>
      </c>
      <c r="CY305" s="19" t="n">
        <f aca="false">BT284</f>
        <v>0</v>
      </c>
      <c r="CZ305" s="17" t="str">
        <f aca="false">BU282</f>
        <v>sanitari</v>
      </c>
      <c r="DA305" s="19" t="n">
        <f aca="false">BV282</f>
        <v>0</v>
      </c>
      <c r="DB305" s="19"/>
      <c r="DC305" s="20"/>
      <c r="DD305" s="19" t="s">
        <v>63</v>
      </c>
      <c r="DE305" s="19" t="n">
        <f aca="false">BP223</f>
        <v>0</v>
      </c>
    </row>
    <row r="306" customFormat="false" ht="15" hidden="false" customHeight="false" outlineLevel="0" collapsed="false">
      <c r="A306" s="24"/>
      <c r="B306" s="66"/>
      <c r="C306" s="67"/>
      <c r="D306" s="27"/>
      <c r="E306" s="28" t="s">
        <v>14</v>
      </c>
      <c r="F306" s="29" t="n">
        <f aca="false">INFO!$D$15</f>
        <v>0.167197452229299</v>
      </c>
      <c r="H306" s="32"/>
      <c r="L306" s="24"/>
      <c r="M306" s="66"/>
      <c r="N306" s="67"/>
      <c r="O306" s="27"/>
      <c r="P306" s="28" t="s">
        <v>14</v>
      </c>
      <c r="Q306" s="29" t="n">
        <f aca="false">INFO!$D$15</f>
        <v>0.167197452229299</v>
      </c>
      <c r="S306" s="32"/>
      <c r="W306" s="24"/>
      <c r="X306" s="66"/>
      <c r="Y306" s="67"/>
      <c r="Z306" s="27"/>
      <c r="AA306" s="28" t="s">
        <v>14</v>
      </c>
      <c r="AB306" s="29" t="n">
        <f aca="false">INFO!$D$15</f>
        <v>0.167197452229299</v>
      </c>
      <c r="AD306" s="32"/>
      <c r="AH306" s="24"/>
      <c r="AI306" s="66"/>
      <c r="AJ306" s="67"/>
      <c r="AK306" s="27"/>
      <c r="AL306" s="28" t="s">
        <v>14</v>
      </c>
      <c r="AM306" s="29" t="n">
        <f aca="false">INFO!$D$15</f>
        <v>0.167197452229299</v>
      </c>
      <c r="AO306" s="32"/>
      <c r="AS306" s="24"/>
      <c r="AT306" s="66"/>
      <c r="AU306" s="67"/>
      <c r="AV306" s="27"/>
      <c r="AW306" s="28" t="s">
        <v>14</v>
      </c>
      <c r="AX306" s="29" t="n">
        <f aca="false">INFO!$D$15</f>
        <v>0.167197452229299</v>
      </c>
      <c r="AZ306" s="32"/>
      <c r="BD306" s="24"/>
      <c r="BE306" s="66"/>
      <c r="BF306" s="67"/>
      <c r="BG306" s="27"/>
      <c r="BH306" s="28" t="s">
        <v>14</v>
      </c>
      <c r="BI306" s="29" t="n">
        <f aca="false">INFO!$D$15</f>
        <v>0.167197452229299</v>
      </c>
      <c r="BK306" s="32"/>
      <c r="BO306" s="24"/>
      <c r="BP306" s="66"/>
      <c r="BQ306" s="67"/>
      <c r="BR306" s="27"/>
      <c r="BS306" s="28" t="s">
        <v>14</v>
      </c>
      <c r="BT306" s="29" t="n">
        <f aca="false">INFO!$D$15</f>
        <v>0.167197452229299</v>
      </c>
      <c r="BV306" s="32"/>
      <c r="BZ306" s="24"/>
      <c r="CA306" s="66"/>
      <c r="CB306" s="67"/>
      <c r="CC306" s="27"/>
      <c r="CD306" s="28" t="s">
        <v>14</v>
      </c>
      <c r="CE306" s="29" t="n">
        <f aca="false">INFO!$D$15</f>
        <v>0.167197452229299</v>
      </c>
      <c r="CG306" s="32"/>
      <c r="CK306" s="24"/>
      <c r="CL306" s="66"/>
      <c r="CM306" s="67"/>
      <c r="CN306" s="27"/>
      <c r="CO306" s="28" t="s">
        <v>14</v>
      </c>
      <c r="CP306" s="29" t="n">
        <f aca="false">INFO!$D$15</f>
        <v>0.167197452229299</v>
      </c>
      <c r="CR306" s="32"/>
      <c r="CV306" s="33" t="s">
        <v>65</v>
      </c>
      <c r="CW306" s="34" t="n">
        <f aca="false">IF(BP278=0%,0%,BQ286/SUM(BQ279:BQ286))</f>
        <v>0.6</v>
      </c>
      <c r="CX306" s="33" t="str">
        <f aca="false">BS285</f>
        <v>secchio</v>
      </c>
      <c r="CY306" s="35" t="n">
        <f aca="false">BT285</f>
        <v>0</v>
      </c>
      <c r="CZ306" s="33" t="str">
        <f aca="false">BU283</f>
        <v>tubi</v>
      </c>
      <c r="DA306" s="35" t="n">
        <f aca="false">BV283</f>
        <v>0</v>
      </c>
      <c r="DB306" s="35"/>
      <c r="DC306" s="36"/>
      <c r="DD306" s="35" t="s">
        <v>56</v>
      </c>
      <c r="DE306" s="35" t="n">
        <f aca="false">BV221</f>
        <v>0</v>
      </c>
      <c r="DF306" s="37" t="n">
        <f aca="false">SUM(CW300:CW306)</f>
        <v>1</v>
      </c>
    </row>
    <row r="307" customFormat="false" ht="15" hidden="false" customHeight="false" outlineLevel="0" collapsed="false">
      <c r="A307" s="24"/>
      <c r="B307" s="66"/>
      <c r="C307" s="67"/>
      <c r="D307" s="27" t="s">
        <v>67</v>
      </c>
      <c r="E307" s="28" t="s">
        <v>21</v>
      </c>
      <c r="F307" s="39" t="n">
        <f aca="false">INFO!$C$24</f>
        <v>0.607753705815279</v>
      </c>
      <c r="H307" s="32" t="n">
        <v>12</v>
      </c>
      <c r="L307" s="24"/>
      <c r="M307" s="66"/>
      <c r="N307" s="67"/>
      <c r="O307" s="27" t="s">
        <v>67</v>
      </c>
      <c r="P307" s="28" t="s">
        <v>21</v>
      </c>
      <c r="Q307" s="39" t="n">
        <f aca="false">INFO!$C$24</f>
        <v>0.607753705815279</v>
      </c>
      <c r="S307" s="32" t="n">
        <v>12</v>
      </c>
      <c r="W307" s="24"/>
      <c r="X307" s="66"/>
      <c r="Y307" s="67"/>
      <c r="Z307" s="27" t="s">
        <v>67</v>
      </c>
      <c r="AA307" s="28" t="s">
        <v>21</v>
      </c>
      <c r="AB307" s="39" t="n">
        <f aca="false">INFO!$C$24</f>
        <v>0.607753705815279</v>
      </c>
      <c r="AD307" s="32" t="n">
        <v>12</v>
      </c>
      <c r="AH307" s="24"/>
      <c r="AI307" s="66"/>
      <c r="AJ307" s="67"/>
      <c r="AK307" s="27" t="s">
        <v>67</v>
      </c>
      <c r="AL307" s="28" t="s">
        <v>21</v>
      </c>
      <c r="AM307" s="39" t="n">
        <f aca="false">INFO!$C$24</f>
        <v>0.607753705815279</v>
      </c>
      <c r="AO307" s="32" t="n">
        <v>12</v>
      </c>
      <c r="AS307" s="24"/>
      <c r="AT307" s="66"/>
      <c r="AU307" s="67"/>
      <c r="AV307" s="27" t="s">
        <v>67</v>
      </c>
      <c r="AW307" s="28" t="s">
        <v>21</v>
      </c>
      <c r="AX307" s="39" t="n">
        <f aca="false">INFO!$C$24</f>
        <v>0.607753705815279</v>
      </c>
      <c r="AZ307" s="32" t="n">
        <v>12</v>
      </c>
      <c r="BD307" s="24"/>
      <c r="BE307" s="66"/>
      <c r="BF307" s="67"/>
      <c r="BG307" s="27" t="s">
        <v>67</v>
      </c>
      <c r="BH307" s="28" t="s">
        <v>21</v>
      </c>
      <c r="BI307" s="39" t="n">
        <f aca="false">INFO!$C$24</f>
        <v>0.607753705815279</v>
      </c>
      <c r="BK307" s="32" t="n">
        <v>12</v>
      </c>
      <c r="BO307" s="24"/>
      <c r="BP307" s="66"/>
      <c r="BQ307" s="67"/>
      <c r="BR307" s="27" t="s">
        <v>67</v>
      </c>
      <c r="BS307" s="28" t="s">
        <v>21</v>
      </c>
      <c r="BT307" s="39" t="n">
        <f aca="false">INFO!$C$24</f>
        <v>0.607753705815279</v>
      </c>
      <c r="BV307" s="32" t="n">
        <v>12</v>
      </c>
      <c r="BZ307" s="24"/>
      <c r="CA307" s="66"/>
      <c r="CB307" s="67"/>
      <c r="CC307" s="27" t="s">
        <v>67</v>
      </c>
      <c r="CD307" s="28" t="s">
        <v>21</v>
      </c>
      <c r="CE307" s="39" t="n">
        <f aca="false">INFO!$C$24</f>
        <v>0.607753705815279</v>
      </c>
      <c r="CG307" s="32" t="n">
        <v>12</v>
      </c>
      <c r="CK307" s="24"/>
      <c r="CL307" s="66"/>
      <c r="CM307" s="67"/>
      <c r="CN307" s="27" t="s">
        <v>67</v>
      </c>
      <c r="CO307" s="28" t="s">
        <v>21</v>
      </c>
      <c r="CP307" s="39" t="n">
        <f aca="false">INFO!$C$24</f>
        <v>0.607753705815279</v>
      </c>
      <c r="CR307" s="32" t="n">
        <v>12</v>
      </c>
      <c r="CV307" s="10" t="str">
        <f aca="false">BZ220</f>
        <v>SITO O121</v>
      </c>
      <c r="CW307" s="10"/>
      <c r="CX307" s="10"/>
      <c r="CY307" s="10"/>
      <c r="CZ307" s="10"/>
      <c r="DA307" s="10"/>
      <c r="DB307" s="10"/>
      <c r="DC307" s="10"/>
      <c r="DD307" s="10"/>
      <c r="DE307" s="10"/>
    </row>
    <row r="308" customFormat="false" ht="14.4" hidden="false" customHeight="false" outlineLevel="0" collapsed="false">
      <c r="A308" s="24"/>
      <c r="B308" s="66"/>
      <c r="C308" s="67"/>
      <c r="D308" s="27"/>
      <c r="E308" s="28" t="s">
        <v>14</v>
      </c>
      <c r="F308" s="39" t="n">
        <f aca="false">INFO!$C$25</f>
        <v>0.182440136830103</v>
      </c>
      <c r="H308" s="32"/>
      <c r="L308" s="24"/>
      <c r="M308" s="66"/>
      <c r="N308" s="67"/>
      <c r="O308" s="27"/>
      <c r="P308" s="28" t="s">
        <v>14</v>
      </c>
      <c r="Q308" s="39" t="n">
        <f aca="false">INFO!$C$25</f>
        <v>0.182440136830103</v>
      </c>
      <c r="S308" s="32"/>
      <c r="W308" s="24"/>
      <c r="X308" s="66"/>
      <c r="Y308" s="67"/>
      <c r="Z308" s="27"/>
      <c r="AA308" s="28" t="s">
        <v>14</v>
      </c>
      <c r="AB308" s="39" t="n">
        <f aca="false">INFO!$C$25</f>
        <v>0.182440136830103</v>
      </c>
      <c r="AD308" s="32"/>
      <c r="AH308" s="24"/>
      <c r="AI308" s="66"/>
      <c r="AJ308" s="67"/>
      <c r="AK308" s="27"/>
      <c r="AL308" s="28" t="s">
        <v>14</v>
      </c>
      <c r="AM308" s="39" t="n">
        <f aca="false">INFO!$C$25</f>
        <v>0.182440136830103</v>
      </c>
      <c r="AO308" s="32"/>
      <c r="AS308" s="24"/>
      <c r="AT308" s="66"/>
      <c r="AU308" s="67"/>
      <c r="AV308" s="27"/>
      <c r="AW308" s="28" t="s">
        <v>14</v>
      </c>
      <c r="AX308" s="39" t="n">
        <f aca="false">INFO!$C$25</f>
        <v>0.182440136830103</v>
      </c>
      <c r="AZ308" s="32"/>
      <c r="BD308" s="24"/>
      <c r="BE308" s="66"/>
      <c r="BF308" s="67"/>
      <c r="BG308" s="27"/>
      <c r="BH308" s="28" t="s">
        <v>14</v>
      </c>
      <c r="BI308" s="39" t="n">
        <f aca="false">INFO!$C$25</f>
        <v>0.182440136830103</v>
      </c>
      <c r="BK308" s="32"/>
      <c r="BO308" s="24"/>
      <c r="BP308" s="66"/>
      <c r="BQ308" s="67"/>
      <c r="BR308" s="27"/>
      <c r="BS308" s="28" t="s">
        <v>14</v>
      </c>
      <c r="BT308" s="39" t="n">
        <f aca="false">INFO!$C$25</f>
        <v>0.182440136830103</v>
      </c>
      <c r="BV308" s="32"/>
      <c r="BZ308" s="24"/>
      <c r="CA308" s="66"/>
      <c r="CB308" s="67"/>
      <c r="CC308" s="27"/>
      <c r="CD308" s="28" t="s">
        <v>14</v>
      </c>
      <c r="CE308" s="39" t="n">
        <f aca="false">INFO!$C$25</f>
        <v>0.182440136830103</v>
      </c>
      <c r="CG308" s="32"/>
      <c r="CK308" s="24"/>
      <c r="CL308" s="66"/>
      <c r="CM308" s="67"/>
      <c r="CN308" s="27"/>
      <c r="CO308" s="28" t="s">
        <v>14</v>
      </c>
      <c r="CP308" s="39" t="n">
        <f aca="false">INFO!$C$25</f>
        <v>0.182440136830103</v>
      </c>
      <c r="CR308" s="32"/>
      <c r="CV308" s="11" t="s">
        <v>31</v>
      </c>
      <c r="CW308" s="11"/>
      <c r="CX308" s="11" t="s">
        <v>32</v>
      </c>
      <c r="CY308" s="11"/>
      <c r="CZ308" s="11"/>
      <c r="DA308" s="11"/>
      <c r="DB308" s="11"/>
      <c r="DC308" s="11"/>
      <c r="DD308" s="11" t="s">
        <v>33</v>
      </c>
      <c r="DE308" s="11"/>
    </row>
    <row r="309" customFormat="false" ht="14.4" hidden="false" customHeight="false" outlineLevel="0" collapsed="false">
      <c r="A309" s="24"/>
      <c r="B309" s="66"/>
      <c r="C309" s="67"/>
      <c r="D309" s="27"/>
      <c r="E309" s="28" t="s">
        <v>22</v>
      </c>
      <c r="F309" s="39" t="n">
        <f aca="false">INFO!$C$26</f>
        <v>0.122006841505131</v>
      </c>
      <c r="H309" s="32"/>
      <c r="L309" s="24"/>
      <c r="M309" s="66"/>
      <c r="N309" s="67"/>
      <c r="O309" s="27"/>
      <c r="P309" s="28" t="s">
        <v>22</v>
      </c>
      <c r="Q309" s="39" t="n">
        <f aca="false">INFO!$C$26</f>
        <v>0.122006841505131</v>
      </c>
      <c r="S309" s="32"/>
      <c r="W309" s="24"/>
      <c r="X309" s="66"/>
      <c r="Y309" s="67"/>
      <c r="Z309" s="27"/>
      <c r="AA309" s="28" t="s">
        <v>22</v>
      </c>
      <c r="AB309" s="39" t="n">
        <f aca="false">INFO!$C$26</f>
        <v>0.122006841505131</v>
      </c>
      <c r="AD309" s="32"/>
      <c r="AH309" s="24"/>
      <c r="AI309" s="66"/>
      <c r="AJ309" s="67"/>
      <c r="AK309" s="27"/>
      <c r="AL309" s="28" t="s">
        <v>22</v>
      </c>
      <c r="AM309" s="39" t="n">
        <f aca="false">INFO!$C$26</f>
        <v>0.122006841505131</v>
      </c>
      <c r="AO309" s="32"/>
      <c r="AS309" s="24"/>
      <c r="AT309" s="66"/>
      <c r="AU309" s="67"/>
      <c r="AV309" s="27"/>
      <c r="AW309" s="28" t="s">
        <v>22</v>
      </c>
      <c r="AX309" s="39" t="n">
        <f aca="false">INFO!$C$26</f>
        <v>0.122006841505131</v>
      </c>
      <c r="AZ309" s="32"/>
      <c r="BD309" s="24"/>
      <c r="BE309" s="66"/>
      <c r="BF309" s="67"/>
      <c r="BG309" s="27"/>
      <c r="BH309" s="28" t="s">
        <v>22</v>
      </c>
      <c r="BI309" s="39" t="n">
        <f aca="false">INFO!$C$26</f>
        <v>0.122006841505131</v>
      </c>
      <c r="BK309" s="32"/>
      <c r="BO309" s="24"/>
      <c r="BP309" s="66"/>
      <c r="BQ309" s="67"/>
      <c r="BR309" s="27"/>
      <c r="BS309" s="28" t="s">
        <v>22</v>
      </c>
      <c r="BT309" s="39" t="n">
        <f aca="false">INFO!$C$26</f>
        <v>0.122006841505131</v>
      </c>
      <c r="BV309" s="32"/>
      <c r="BZ309" s="24"/>
      <c r="CA309" s="66"/>
      <c r="CB309" s="67"/>
      <c r="CC309" s="27"/>
      <c r="CD309" s="28" t="s">
        <v>22</v>
      </c>
      <c r="CE309" s="39" t="n">
        <f aca="false">INFO!$C$26</f>
        <v>0.122006841505131</v>
      </c>
      <c r="CG309" s="32"/>
      <c r="CK309" s="24"/>
      <c r="CL309" s="66"/>
      <c r="CM309" s="67"/>
      <c r="CN309" s="27"/>
      <c r="CO309" s="28" t="s">
        <v>22</v>
      </c>
      <c r="CP309" s="39" t="n">
        <f aca="false">INFO!$C$26</f>
        <v>0.122006841505131</v>
      </c>
      <c r="CR309" s="32"/>
      <c r="CV309" s="12" t="s">
        <v>14</v>
      </c>
      <c r="CW309" s="13" t="n">
        <f aca="false">IF(CA278=0%,0%,CB279/SUM(CB279:CB286))</f>
        <v>0.431498890293156</v>
      </c>
      <c r="CX309" s="12" t="str">
        <f aca="false">CD279</f>
        <v>lavatrice</v>
      </c>
      <c r="CY309" s="14" t="n">
        <f aca="false">CE279</f>
        <v>0</v>
      </c>
      <c r="CZ309" s="12" t="str">
        <f aca="false">CD286</f>
        <v>sedie</v>
      </c>
      <c r="DA309" s="14" t="n">
        <f aca="false">CE286</f>
        <v>0</v>
      </c>
      <c r="DB309" s="12" t="str">
        <f aca="false">CF284</f>
        <v>guaina</v>
      </c>
      <c r="DC309" s="14" t="n">
        <f aca="false">CG284</f>
        <v>0</v>
      </c>
      <c r="DD309" s="14" t="s">
        <v>41</v>
      </c>
      <c r="DE309" s="38" t="n">
        <f aca="false">CB222</f>
        <v>0</v>
      </c>
    </row>
    <row r="310" customFormat="false" ht="14.4" hidden="false" customHeight="false" outlineLevel="0" collapsed="false">
      <c r="A310" s="24"/>
      <c r="B310" s="66"/>
      <c r="C310" s="67"/>
      <c r="D310" s="27"/>
      <c r="E310" s="28" t="s">
        <v>13</v>
      </c>
      <c r="F310" s="39" t="n">
        <f aca="false">INFO!$C$27</f>
        <v>0.0877993158494869</v>
      </c>
      <c r="H310" s="32"/>
      <c r="L310" s="24"/>
      <c r="M310" s="66"/>
      <c r="N310" s="67"/>
      <c r="O310" s="27"/>
      <c r="P310" s="28" t="s">
        <v>13</v>
      </c>
      <c r="Q310" s="39" t="n">
        <f aca="false">INFO!$C$27</f>
        <v>0.0877993158494869</v>
      </c>
      <c r="S310" s="32"/>
      <c r="W310" s="24"/>
      <c r="X310" s="66"/>
      <c r="Y310" s="67"/>
      <c r="Z310" s="27"/>
      <c r="AA310" s="28" t="s">
        <v>13</v>
      </c>
      <c r="AB310" s="39" t="n">
        <f aca="false">INFO!$C$27</f>
        <v>0.0877993158494869</v>
      </c>
      <c r="AD310" s="32"/>
      <c r="AH310" s="24"/>
      <c r="AI310" s="66"/>
      <c r="AJ310" s="67"/>
      <c r="AK310" s="27"/>
      <c r="AL310" s="28" t="s">
        <v>13</v>
      </c>
      <c r="AM310" s="39" t="n">
        <f aca="false">INFO!$C$27</f>
        <v>0.0877993158494869</v>
      </c>
      <c r="AO310" s="32"/>
      <c r="AS310" s="24"/>
      <c r="AT310" s="66"/>
      <c r="AU310" s="67"/>
      <c r="AV310" s="27"/>
      <c r="AW310" s="28" t="s">
        <v>13</v>
      </c>
      <c r="AX310" s="39" t="n">
        <f aca="false">INFO!$C$27</f>
        <v>0.0877993158494869</v>
      </c>
      <c r="AZ310" s="32"/>
      <c r="BD310" s="24"/>
      <c r="BE310" s="66"/>
      <c r="BF310" s="67"/>
      <c r="BG310" s="27"/>
      <c r="BH310" s="28" t="s">
        <v>13</v>
      </c>
      <c r="BI310" s="39" t="n">
        <f aca="false">INFO!$C$27</f>
        <v>0.0877993158494869</v>
      </c>
      <c r="BK310" s="32"/>
      <c r="BO310" s="24"/>
      <c r="BP310" s="66"/>
      <c r="BQ310" s="67"/>
      <c r="BR310" s="27"/>
      <c r="BS310" s="28" t="s">
        <v>13</v>
      </c>
      <c r="BT310" s="39" t="n">
        <f aca="false">INFO!$C$27</f>
        <v>0.0877993158494869</v>
      </c>
      <c r="BV310" s="32"/>
      <c r="BZ310" s="24"/>
      <c r="CA310" s="66"/>
      <c r="CB310" s="67"/>
      <c r="CC310" s="27"/>
      <c r="CD310" s="28" t="s">
        <v>13</v>
      </c>
      <c r="CE310" s="39" t="n">
        <f aca="false">INFO!$C$27</f>
        <v>0.0877993158494869</v>
      </c>
      <c r="CG310" s="32"/>
      <c r="CK310" s="24"/>
      <c r="CL310" s="66"/>
      <c r="CM310" s="67"/>
      <c r="CN310" s="27"/>
      <c r="CO310" s="28" t="s">
        <v>13</v>
      </c>
      <c r="CP310" s="39" t="n">
        <f aca="false">INFO!$C$27</f>
        <v>0.0877993158494869</v>
      </c>
      <c r="CR310" s="32"/>
      <c r="CV310" s="17" t="s">
        <v>49</v>
      </c>
      <c r="CW310" s="18" t="n">
        <f aca="false">IF(CA278=0%,0%,CB280/SUM(CB279:CB286))</f>
        <v>0.145074798213503</v>
      </c>
      <c r="CX310" s="17" t="str">
        <f aca="false">CD280</f>
        <v>frigorifero</v>
      </c>
      <c r="CY310" s="19" t="n">
        <f aca="false">CE280</f>
        <v>0</v>
      </c>
      <c r="CZ310" s="17" t="str">
        <f aca="false">CD287</f>
        <v>materasso</v>
      </c>
      <c r="DA310" s="19" t="n">
        <f aca="false">CE287</f>
        <v>0</v>
      </c>
      <c r="DB310" s="17" t="str">
        <f aca="false">CF285</f>
        <v>lamiere</v>
      </c>
      <c r="DC310" s="19" t="n">
        <f aca="false">CG285</f>
        <v>0</v>
      </c>
      <c r="DD310" s="19" t="str">
        <f aca="false">CC221</f>
        <v>altezza cumulo</v>
      </c>
      <c r="DE310" s="19" t="n">
        <f aca="false">CD221</f>
        <v>5</v>
      </c>
    </row>
    <row r="311" customFormat="false" ht="14.4" hidden="false" customHeight="false" outlineLevel="0" collapsed="false">
      <c r="A311" s="24"/>
      <c r="B311" s="66"/>
      <c r="C311" s="67"/>
      <c r="D311" s="40" t="s">
        <v>68</v>
      </c>
      <c r="E311" s="41" t="s">
        <v>22</v>
      </c>
      <c r="F311" s="39" t="n">
        <v>0.8</v>
      </c>
      <c r="H311" s="32" t="n">
        <v>12</v>
      </c>
      <c r="L311" s="24"/>
      <c r="M311" s="66"/>
      <c r="N311" s="67"/>
      <c r="O311" s="40" t="s">
        <v>68</v>
      </c>
      <c r="P311" s="41" t="s">
        <v>22</v>
      </c>
      <c r="Q311" s="39" t="n">
        <v>0.8</v>
      </c>
      <c r="S311" s="32" t="n">
        <v>12</v>
      </c>
      <c r="W311" s="24"/>
      <c r="X311" s="66"/>
      <c r="Y311" s="67"/>
      <c r="Z311" s="40" t="s">
        <v>68</v>
      </c>
      <c r="AA311" s="41" t="s">
        <v>22</v>
      </c>
      <c r="AB311" s="39" t="n">
        <v>0.8</v>
      </c>
      <c r="AD311" s="32" t="n">
        <v>12</v>
      </c>
      <c r="AH311" s="24"/>
      <c r="AI311" s="66"/>
      <c r="AJ311" s="67"/>
      <c r="AK311" s="40" t="s">
        <v>68</v>
      </c>
      <c r="AL311" s="41" t="s">
        <v>22</v>
      </c>
      <c r="AM311" s="39" t="n">
        <v>0.8</v>
      </c>
      <c r="AO311" s="32" t="n">
        <v>12</v>
      </c>
      <c r="AS311" s="24"/>
      <c r="AT311" s="66"/>
      <c r="AU311" s="67"/>
      <c r="AV311" s="40" t="s">
        <v>68</v>
      </c>
      <c r="AW311" s="41" t="s">
        <v>22</v>
      </c>
      <c r="AX311" s="39" t="n">
        <v>0.8</v>
      </c>
      <c r="AZ311" s="32" t="n">
        <v>12</v>
      </c>
      <c r="BD311" s="24"/>
      <c r="BE311" s="66"/>
      <c r="BF311" s="67"/>
      <c r="BG311" s="40" t="s">
        <v>68</v>
      </c>
      <c r="BH311" s="41" t="s">
        <v>22</v>
      </c>
      <c r="BI311" s="39" t="n">
        <v>0.8</v>
      </c>
      <c r="BK311" s="32" t="n">
        <v>12</v>
      </c>
      <c r="BO311" s="24"/>
      <c r="BP311" s="66"/>
      <c r="BQ311" s="67"/>
      <c r="BR311" s="40" t="s">
        <v>68</v>
      </c>
      <c r="BS311" s="41" t="s">
        <v>22</v>
      </c>
      <c r="BT311" s="39" t="n">
        <v>0.8</v>
      </c>
      <c r="BV311" s="32" t="n">
        <v>12</v>
      </c>
      <c r="BZ311" s="24"/>
      <c r="CA311" s="66"/>
      <c r="CB311" s="67"/>
      <c r="CC311" s="40" t="s">
        <v>68</v>
      </c>
      <c r="CD311" s="41" t="s">
        <v>22</v>
      </c>
      <c r="CE311" s="39" t="n">
        <v>0.8</v>
      </c>
      <c r="CG311" s="32" t="n">
        <v>12</v>
      </c>
      <c r="CK311" s="24"/>
      <c r="CL311" s="66"/>
      <c r="CM311" s="67"/>
      <c r="CN311" s="40" t="s">
        <v>68</v>
      </c>
      <c r="CO311" s="41" t="s">
        <v>22</v>
      </c>
      <c r="CP311" s="39" t="n">
        <v>0.8</v>
      </c>
      <c r="CR311" s="32" t="n">
        <v>12</v>
      </c>
      <c r="CV311" s="17" t="s">
        <v>57</v>
      </c>
      <c r="CW311" s="18" t="n">
        <f aca="false">IF(CA278=0%,0%,(CB281+CB282)/SUM(CB279:CB286))</f>
        <v>0.163999398011311</v>
      </c>
      <c r="CX311" s="17" t="str">
        <f aca="false">CD281</f>
        <v>forno</v>
      </c>
      <c r="CY311" s="19" t="n">
        <f aca="false">CE281</f>
        <v>0</v>
      </c>
      <c r="CZ311" s="17" t="str">
        <f aca="false">CF279</f>
        <v>brandina</v>
      </c>
      <c r="DA311" s="19" t="n">
        <f aca="false">CG279</f>
        <v>0</v>
      </c>
      <c r="DB311" s="17" t="str">
        <f aca="false">CF286</f>
        <v>buste</v>
      </c>
      <c r="DC311" s="19" t="n">
        <f aca="false">CG286</f>
        <v>0</v>
      </c>
      <c r="DD311" s="19" t="str">
        <f aca="false">CC222</f>
        <v>combustione</v>
      </c>
      <c r="DE311" s="19" t="str">
        <f aca="false">CD222</f>
        <v>si-no</v>
      </c>
    </row>
    <row r="312" customFormat="false" ht="14.4" hidden="false" customHeight="false" outlineLevel="0" collapsed="false">
      <c r="A312" s="24"/>
      <c r="B312" s="66"/>
      <c r="C312" s="67"/>
      <c r="D312" s="40"/>
      <c r="E312" s="41" t="s">
        <v>13</v>
      </c>
      <c r="F312" s="39" t="n">
        <v>0.2</v>
      </c>
      <c r="H312" s="32"/>
      <c r="L312" s="24"/>
      <c r="M312" s="66"/>
      <c r="N312" s="67"/>
      <c r="O312" s="40"/>
      <c r="P312" s="41" t="s">
        <v>13</v>
      </c>
      <c r="Q312" s="39" t="n">
        <v>0.2</v>
      </c>
      <c r="S312" s="32"/>
      <c r="W312" s="24"/>
      <c r="X312" s="66"/>
      <c r="Y312" s="67"/>
      <c r="Z312" s="40"/>
      <c r="AA312" s="41" t="s">
        <v>13</v>
      </c>
      <c r="AB312" s="39" t="n">
        <v>0.2</v>
      </c>
      <c r="AD312" s="32"/>
      <c r="AH312" s="24"/>
      <c r="AI312" s="66"/>
      <c r="AJ312" s="67"/>
      <c r="AK312" s="40"/>
      <c r="AL312" s="41" t="s">
        <v>13</v>
      </c>
      <c r="AM312" s="39" t="n">
        <v>0.2</v>
      </c>
      <c r="AO312" s="32"/>
      <c r="AS312" s="24"/>
      <c r="AT312" s="66"/>
      <c r="AU312" s="67"/>
      <c r="AV312" s="40"/>
      <c r="AW312" s="41" t="s">
        <v>13</v>
      </c>
      <c r="AX312" s="39" t="n">
        <v>0.2</v>
      </c>
      <c r="AZ312" s="32"/>
      <c r="BD312" s="24"/>
      <c r="BE312" s="66"/>
      <c r="BF312" s="67"/>
      <c r="BG312" s="40"/>
      <c r="BH312" s="41" t="s">
        <v>13</v>
      </c>
      <c r="BI312" s="39" t="n">
        <v>0.2</v>
      </c>
      <c r="BK312" s="32"/>
      <c r="BO312" s="24"/>
      <c r="BP312" s="66"/>
      <c r="BQ312" s="67"/>
      <c r="BR312" s="40"/>
      <c r="BS312" s="41" t="s">
        <v>13</v>
      </c>
      <c r="BT312" s="39" t="n">
        <v>0.2</v>
      </c>
      <c r="BV312" s="32"/>
      <c r="BZ312" s="24"/>
      <c r="CA312" s="66"/>
      <c r="CB312" s="67"/>
      <c r="CC312" s="40"/>
      <c r="CD312" s="41" t="s">
        <v>13</v>
      </c>
      <c r="CE312" s="39" t="n">
        <v>0.2</v>
      </c>
      <c r="CG312" s="32"/>
      <c r="CK312" s="24"/>
      <c r="CL312" s="66"/>
      <c r="CM312" s="67"/>
      <c r="CN312" s="40"/>
      <c r="CO312" s="41" t="s">
        <v>13</v>
      </c>
      <c r="CP312" s="39" t="n">
        <v>0.2</v>
      </c>
      <c r="CR312" s="32"/>
      <c r="CV312" s="17" t="s">
        <v>60</v>
      </c>
      <c r="CW312" s="37" t="n">
        <f aca="false">IF(CA278=0%,0%,CB283/SUM(CB279:CB286))</f>
        <v>0.0104402517834474</v>
      </c>
      <c r="CX312" s="17" t="str">
        <f aca="false">CD282</f>
        <v>televisore</v>
      </c>
      <c r="CY312" s="19" t="n">
        <f aca="false">CE282</f>
        <v>0</v>
      </c>
      <c r="CZ312" s="17" t="str">
        <f aca="false">CF280</f>
        <v>Scatoloni</v>
      </c>
      <c r="DA312" s="19" t="n">
        <f aca="false">CG280</f>
        <v>0</v>
      </c>
      <c r="DB312" s="19"/>
      <c r="DC312" s="19"/>
      <c r="DD312" s="19" t="str">
        <f aca="false">CC223</f>
        <v>bonifica</v>
      </c>
      <c r="DE312" s="19" t="str">
        <f aca="false">CD223</f>
        <v>si-no</v>
      </c>
    </row>
    <row r="313" customFormat="false" ht="14.4" hidden="false" customHeight="false" outlineLevel="0" collapsed="false">
      <c r="A313" s="24"/>
      <c r="B313" s="45"/>
      <c r="C313" s="43"/>
      <c r="D313" s="27" t="s">
        <v>69</v>
      </c>
      <c r="E313" s="41" t="s">
        <v>60</v>
      </c>
      <c r="F313" s="39" t="n">
        <v>1</v>
      </c>
      <c r="G313" s="2" t="n">
        <v>550</v>
      </c>
      <c r="H313" s="44"/>
      <c r="L313" s="24"/>
      <c r="M313" s="45"/>
      <c r="N313" s="43"/>
      <c r="O313" s="27" t="s">
        <v>69</v>
      </c>
      <c r="P313" s="41" t="s">
        <v>60</v>
      </c>
      <c r="Q313" s="39" t="n">
        <v>1</v>
      </c>
      <c r="R313" s="2" t="n">
        <v>550</v>
      </c>
      <c r="S313" s="44"/>
      <c r="W313" s="24"/>
      <c r="X313" s="45"/>
      <c r="Y313" s="43"/>
      <c r="Z313" s="27" t="s">
        <v>69</v>
      </c>
      <c r="AA313" s="41" t="s">
        <v>60</v>
      </c>
      <c r="AB313" s="39" t="n">
        <v>1</v>
      </c>
      <c r="AC313" s="2" t="n">
        <v>550</v>
      </c>
      <c r="AD313" s="44"/>
      <c r="AH313" s="24"/>
      <c r="AI313" s="45"/>
      <c r="AJ313" s="43"/>
      <c r="AK313" s="27" t="s">
        <v>69</v>
      </c>
      <c r="AL313" s="41" t="s">
        <v>60</v>
      </c>
      <c r="AM313" s="39" t="n">
        <v>1</v>
      </c>
      <c r="AN313" s="2" t="n">
        <v>550</v>
      </c>
      <c r="AO313" s="44"/>
      <c r="AS313" s="24"/>
      <c r="AT313" s="45"/>
      <c r="AU313" s="43"/>
      <c r="AV313" s="27" t="s">
        <v>69</v>
      </c>
      <c r="AW313" s="41" t="s">
        <v>60</v>
      </c>
      <c r="AX313" s="39" t="n">
        <v>1</v>
      </c>
      <c r="AY313" s="2" t="n">
        <v>550</v>
      </c>
      <c r="AZ313" s="44"/>
      <c r="BD313" s="24"/>
      <c r="BE313" s="45"/>
      <c r="BF313" s="43"/>
      <c r="BG313" s="27" t="s">
        <v>69</v>
      </c>
      <c r="BH313" s="41" t="s">
        <v>60</v>
      </c>
      <c r="BI313" s="39" t="n">
        <v>1</v>
      </c>
      <c r="BJ313" s="2" t="n">
        <v>550</v>
      </c>
      <c r="BK313" s="44"/>
      <c r="BO313" s="24"/>
      <c r="BP313" s="45"/>
      <c r="BQ313" s="43"/>
      <c r="BR313" s="27" t="s">
        <v>69</v>
      </c>
      <c r="BS313" s="41" t="s">
        <v>60</v>
      </c>
      <c r="BT313" s="39" t="n">
        <v>1</v>
      </c>
      <c r="BU313" s="2" t="n">
        <v>550</v>
      </c>
      <c r="BV313" s="44"/>
      <c r="BZ313" s="24"/>
      <c r="CA313" s="45"/>
      <c r="CB313" s="43"/>
      <c r="CC313" s="27" t="s">
        <v>69</v>
      </c>
      <c r="CD313" s="41" t="s">
        <v>60</v>
      </c>
      <c r="CE313" s="39" t="n">
        <v>1</v>
      </c>
      <c r="CF313" s="2" t="n">
        <v>550</v>
      </c>
      <c r="CG313" s="44"/>
      <c r="CK313" s="24"/>
      <c r="CL313" s="45"/>
      <c r="CM313" s="43"/>
      <c r="CN313" s="27" t="s">
        <v>69</v>
      </c>
      <c r="CO313" s="41" t="s">
        <v>60</v>
      </c>
      <c r="CP313" s="39" t="n">
        <v>1</v>
      </c>
      <c r="CQ313" s="2" t="n">
        <v>550</v>
      </c>
      <c r="CR313" s="44"/>
      <c r="CV313" s="17" t="s">
        <v>61</v>
      </c>
      <c r="CW313" s="18" t="n">
        <f aca="false">IF(CA278=0%,0%,CB284/SUM(CB279:CB286))</f>
        <v>0.248986661698582</v>
      </c>
      <c r="CX313" s="17" t="str">
        <f aca="false">CD283</f>
        <v>scaldabagno</v>
      </c>
      <c r="CY313" s="19" t="n">
        <f aca="false">CE283</f>
        <v>0</v>
      </c>
      <c r="CZ313" s="17" t="str">
        <f aca="false">CF281</f>
        <v>divano</v>
      </c>
      <c r="DA313" s="19" t="n">
        <f aca="false">CG281</f>
        <v>0</v>
      </c>
      <c r="DB313" s="19"/>
      <c r="DC313" s="19"/>
      <c r="DD313" s="19" t="str">
        <f aca="false">CE223</f>
        <v>substrato</v>
      </c>
      <c r="DE313" s="19" t="str">
        <f aca="false">CF223</f>
        <v>stradale-suolo</v>
      </c>
    </row>
    <row r="314" customFormat="false" ht="14.4" hidden="false" customHeight="true" outlineLevel="0" collapsed="false">
      <c r="A314" s="24"/>
      <c r="B314" s="42"/>
      <c r="C314" s="43"/>
      <c r="D314" s="27"/>
      <c r="E314" s="41" t="s">
        <v>14</v>
      </c>
      <c r="F314" s="39" t="n">
        <v>1</v>
      </c>
      <c r="G314" s="47" t="n">
        <v>1400</v>
      </c>
      <c r="H314" s="44"/>
      <c r="L314" s="24"/>
      <c r="M314" s="42"/>
      <c r="N314" s="43"/>
      <c r="O314" s="27"/>
      <c r="P314" s="41" t="s">
        <v>14</v>
      </c>
      <c r="Q314" s="39" t="n">
        <v>1</v>
      </c>
      <c r="R314" s="47" t="n">
        <v>1400</v>
      </c>
      <c r="S314" s="44"/>
      <c r="W314" s="24"/>
      <c r="X314" s="42"/>
      <c r="Y314" s="43"/>
      <c r="Z314" s="27"/>
      <c r="AA314" s="41" t="s">
        <v>14</v>
      </c>
      <c r="AB314" s="39" t="n">
        <v>1</v>
      </c>
      <c r="AC314" s="47" t="n">
        <v>1400</v>
      </c>
      <c r="AD314" s="44"/>
      <c r="AH314" s="24"/>
      <c r="AI314" s="42"/>
      <c r="AJ314" s="43"/>
      <c r="AK314" s="27"/>
      <c r="AL314" s="41" t="s">
        <v>14</v>
      </c>
      <c r="AM314" s="39" t="n">
        <v>1</v>
      </c>
      <c r="AN314" s="47" t="n">
        <v>1400</v>
      </c>
      <c r="AO314" s="44"/>
      <c r="AS314" s="24"/>
      <c r="AT314" s="42"/>
      <c r="AU314" s="43"/>
      <c r="AV314" s="27"/>
      <c r="AW314" s="41" t="s">
        <v>14</v>
      </c>
      <c r="AX314" s="39" t="n">
        <v>1</v>
      </c>
      <c r="AY314" s="47" t="n">
        <v>1400</v>
      </c>
      <c r="AZ314" s="44"/>
      <c r="BD314" s="24"/>
      <c r="BE314" s="42"/>
      <c r="BF314" s="43"/>
      <c r="BG314" s="27"/>
      <c r="BH314" s="41" t="s">
        <v>14</v>
      </c>
      <c r="BI314" s="39" t="n">
        <v>1</v>
      </c>
      <c r="BJ314" s="47" t="n">
        <v>1400</v>
      </c>
      <c r="BK314" s="44"/>
      <c r="BO314" s="24"/>
      <c r="BP314" s="42"/>
      <c r="BQ314" s="43"/>
      <c r="BR314" s="27"/>
      <c r="BS314" s="41" t="s">
        <v>14</v>
      </c>
      <c r="BT314" s="39" t="n">
        <v>1</v>
      </c>
      <c r="BU314" s="47" t="n">
        <v>1400</v>
      </c>
      <c r="BV314" s="44"/>
      <c r="BZ314" s="24"/>
      <c r="CA314" s="42"/>
      <c r="CB314" s="43"/>
      <c r="CC314" s="27"/>
      <c r="CD314" s="41" t="s">
        <v>14</v>
      </c>
      <c r="CE314" s="39" t="n">
        <v>1</v>
      </c>
      <c r="CF314" s="47" t="n">
        <v>1400</v>
      </c>
      <c r="CG314" s="44"/>
      <c r="CK314" s="24"/>
      <c r="CL314" s="42"/>
      <c r="CM314" s="43"/>
      <c r="CN314" s="27"/>
      <c r="CO314" s="41" t="s">
        <v>14</v>
      </c>
      <c r="CP314" s="39" t="n">
        <v>1</v>
      </c>
      <c r="CQ314" s="47" t="n">
        <v>1400</v>
      </c>
      <c r="CR314" s="44"/>
      <c r="CV314" s="17" t="s">
        <v>62</v>
      </c>
      <c r="CW314" s="18" t="n">
        <f aca="false">IF(CA278=0%,0%,CB285/SUM(CB279:CB286))</f>
        <v>0</v>
      </c>
      <c r="CX314" s="17" t="str">
        <f aca="false">CD284</f>
        <v>mobile</v>
      </c>
      <c r="CY314" s="19" t="n">
        <f aca="false">CE284</f>
        <v>0</v>
      </c>
      <c r="CZ314" s="17" t="str">
        <f aca="false">CF282</f>
        <v>sanitari</v>
      </c>
      <c r="DA314" s="19" t="n">
        <f aca="false">CG282</f>
        <v>0</v>
      </c>
      <c r="DB314" s="19"/>
      <c r="DC314" s="19"/>
      <c r="DD314" s="19" t="s">
        <v>63</v>
      </c>
      <c r="DE314" s="19" t="n">
        <f aca="false">CA223</f>
        <v>0</v>
      </c>
    </row>
    <row r="315" customFormat="false" ht="14.4" hidden="false" customHeight="true" outlineLevel="0" collapsed="false">
      <c r="A315" s="24"/>
      <c r="B315" s="42"/>
      <c r="C315" s="43"/>
      <c r="D315" s="27"/>
      <c r="E315" s="41" t="s">
        <v>22</v>
      </c>
      <c r="F315" s="39" t="n">
        <v>1</v>
      </c>
      <c r="G315" s="47" t="n">
        <v>7500</v>
      </c>
      <c r="H315" s="44"/>
      <c r="L315" s="24"/>
      <c r="M315" s="42"/>
      <c r="N315" s="43"/>
      <c r="O315" s="27"/>
      <c r="P315" s="41" t="s">
        <v>22</v>
      </c>
      <c r="Q315" s="39" t="n">
        <v>1</v>
      </c>
      <c r="R315" s="47" t="n">
        <v>7500</v>
      </c>
      <c r="S315" s="44"/>
      <c r="W315" s="24"/>
      <c r="X315" s="42"/>
      <c r="Y315" s="43"/>
      <c r="Z315" s="27"/>
      <c r="AA315" s="41" t="s">
        <v>22</v>
      </c>
      <c r="AB315" s="39" t="n">
        <v>1</v>
      </c>
      <c r="AC315" s="47" t="n">
        <v>7500</v>
      </c>
      <c r="AD315" s="44"/>
      <c r="AH315" s="24"/>
      <c r="AI315" s="42"/>
      <c r="AJ315" s="43"/>
      <c r="AK315" s="27"/>
      <c r="AL315" s="41" t="s">
        <v>22</v>
      </c>
      <c r="AM315" s="39" t="n">
        <v>1</v>
      </c>
      <c r="AN315" s="47" t="n">
        <v>7500</v>
      </c>
      <c r="AO315" s="44"/>
      <c r="AS315" s="24"/>
      <c r="AT315" s="42"/>
      <c r="AU315" s="43"/>
      <c r="AV315" s="27"/>
      <c r="AW315" s="41" t="s">
        <v>22</v>
      </c>
      <c r="AX315" s="39" t="n">
        <v>1</v>
      </c>
      <c r="AY315" s="47" t="n">
        <v>7500</v>
      </c>
      <c r="AZ315" s="44"/>
      <c r="BD315" s="24"/>
      <c r="BE315" s="42"/>
      <c r="BF315" s="43"/>
      <c r="BG315" s="27"/>
      <c r="BH315" s="41" t="s">
        <v>22</v>
      </c>
      <c r="BI315" s="39" t="n">
        <v>1</v>
      </c>
      <c r="BJ315" s="47" t="n">
        <v>7500</v>
      </c>
      <c r="BK315" s="44"/>
      <c r="BO315" s="24"/>
      <c r="BP315" s="42"/>
      <c r="BQ315" s="43"/>
      <c r="BR315" s="27"/>
      <c r="BS315" s="41" t="s">
        <v>22</v>
      </c>
      <c r="BT315" s="39" t="n">
        <v>1</v>
      </c>
      <c r="BU315" s="47" t="n">
        <v>7500</v>
      </c>
      <c r="BV315" s="44"/>
      <c r="BZ315" s="24"/>
      <c r="CA315" s="42"/>
      <c r="CB315" s="43"/>
      <c r="CC315" s="27"/>
      <c r="CD315" s="41" t="s">
        <v>22</v>
      </c>
      <c r="CE315" s="39" t="n">
        <v>1</v>
      </c>
      <c r="CF315" s="47" t="n">
        <v>7500</v>
      </c>
      <c r="CG315" s="44"/>
      <c r="CK315" s="24"/>
      <c r="CL315" s="42"/>
      <c r="CM315" s="43"/>
      <c r="CN315" s="27"/>
      <c r="CO315" s="41" t="s">
        <v>22</v>
      </c>
      <c r="CP315" s="39" t="n">
        <v>1</v>
      </c>
      <c r="CQ315" s="47" t="n">
        <v>7500</v>
      </c>
      <c r="CR315" s="44"/>
      <c r="CV315" s="33" t="s">
        <v>65</v>
      </c>
      <c r="CW315" s="34" t="n">
        <f aca="false">IF(CA278=0%,0%,CB286/SUM(CB279:CB286))</f>
        <v>0</v>
      </c>
      <c r="CX315" s="33" t="str">
        <f aca="false">CD285</f>
        <v>secchio</v>
      </c>
      <c r="CY315" s="35" t="n">
        <f aca="false">CE285</f>
        <v>0</v>
      </c>
      <c r="CZ315" s="33" t="str">
        <f aca="false">CF283</f>
        <v>tubi</v>
      </c>
      <c r="DA315" s="35" t="n">
        <f aca="false">CG283</f>
        <v>0</v>
      </c>
      <c r="DB315" s="35"/>
      <c r="DC315" s="35"/>
      <c r="DD315" s="35" t="s">
        <v>56</v>
      </c>
      <c r="DE315" s="35" t="n">
        <f aca="false">CG221</f>
        <v>0</v>
      </c>
      <c r="DF315" s="37" t="n">
        <f aca="false">SUM(CW309:CW315)</f>
        <v>1</v>
      </c>
    </row>
    <row r="316" customFormat="false" ht="15" hidden="false" customHeight="false" outlineLevel="0" collapsed="false">
      <c r="A316" s="24"/>
      <c r="B316" s="45"/>
      <c r="C316" s="4"/>
      <c r="D316" s="28" t="s">
        <v>70</v>
      </c>
      <c r="E316" s="41" t="s">
        <v>14</v>
      </c>
      <c r="F316" s="39" t="n">
        <v>1</v>
      </c>
      <c r="G316" s="47" t="n">
        <v>1400</v>
      </c>
      <c r="H316" s="44"/>
      <c r="L316" s="24"/>
      <c r="M316" s="45"/>
      <c r="N316" s="4"/>
      <c r="O316" s="28" t="s">
        <v>70</v>
      </c>
      <c r="P316" s="41" t="s">
        <v>14</v>
      </c>
      <c r="Q316" s="39" t="n">
        <v>1</v>
      </c>
      <c r="R316" s="47" t="n">
        <v>1400</v>
      </c>
      <c r="S316" s="44"/>
      <c r="W316" s="24"/>
      <c r="X316" s="45"/>
      <c r="Y316" s="4"/>
      <c r="Z316" s="28" t="s">
        <v>70</v>
      </c>
      <c r="AA316" s="41" t="s">
        <v>14</v>
      </c>
      <c r="AB316" s="39" t="n">
        <v>1</v>
      </c>
      <c r="AC316" s="47" t="n">
        <v>1400</v>
      </c>
      <c r="AD316" s="44"/>
      <c r="AH316" s="24"/>
      <c r="AI316" s="45"/>
      <c r="AJ316" s="4"/>
      <c r="AK316" s="28" t="s">
        <v>70</v>
      </c>
      <c r="AL316" s="41" t="s">
        <v>14</v>
      </c>
      <c r="AM316" s="39" t="n">
        <v>1</v>
      </c>
      <c r="AN316" s="47" t="n">
        <v>1400</v>
      </c>
      <c r="AO316" s="44"/>
      <c r="AS316" s="24"/>
      <c r="AT316" s="45"/>
      <c r="AU316" s="4"/>
      <c r="AV316" s="28" t="s">
        <v>70</v>
      </c>
      <c r="AW316" s="41" t="s">
        <v>14</v>
      </c>
      <c r="AX316" s="39" t="n">
        <v>1</v>
      </c>
      <c r="AY316" s="47" t="n">
        <v>1400</v>
      </c>
      <c r="AZ316" s="44"/>
      <c r="BD316" s="24"/>
      <c r="BE316" s="45"/>
      <c r="BF316" s="4"/>
      <c r="BG316" s="28" t="s">
        <v>70</v>
      </c>
      <c r="BH316" s="41" t="s">
        <v>14</v>
      </c>
      <c r="BI316" s="39" t="n">
        <v>1</v>
      </c>
      <c r="BJ316" s="47" t="n">
        <v>1400</v>
      </c>
      <c r="BK316" s="44"/>
      <c r="BO316" s="24"/>
      <c r="BP316" s="45"/>
      <c r="BQ316" s="4"/>
      <c r="BR316" s="28" t="s">
        <v>70</v>
      </c>
      <c r="BS316" s="41" t="s">
        <v>14</v>
      </c>
      <c r="BT316" s="39" t="n">
        <v>1</v>
      </c>
      <c r="BU316" s="47" t="n">
        <v>1400</v>
      </c>
      <c r="BV316" s="44"/>
      <c r="BZ316" s="24"/>
      <c r="CA316" s="45"/>
      <c r="CB316" s="4"/>
      <c r="CC316" s="28" t="s">
        <v>70</v>
      </c>
      <c r="CD316" s="41" t="s">
        <v>14</v>
      </c>
      <c r="CE316" s="39" t="n">
        <v>1</v>
      </c>
      <c r="CF316" s="47" t="n">
        <v>1400</v>
      </c>
      <c r="CG316" s="44"/>
      <c r="CK316" s="24"/>
      <c r="CL316" s="45"/>
      <c r="CM316" s="4"/>
      <c r="CN316" s="28" t="s">
        <v>70</v>
      </c>
      <c r="CO316" s="41" t="s">
        <v>14</v>
      </c>
      <c r="CP316" s="39" t="n">
        <v>1</v>
      </c>
      <c r="CQ316" s="47" t="n">
        <v>1400</v>
      </c>
      <c r="CR316" s="44"/>
      <c r="CV316" s="10" t="str">
        <f aca="false">CK220</f>
        <v>SITO 122</v>
      </c>
      <c r="CW316" s="10"/>
      <c r="CX316" s="10"/>
      <c r="CY316" s="10"/>
      <c r="CZ316" s="10"/>
      <c r="DA316" s="10"/>
      <c r="DB316" s="10"/>
      <c r="DC316" s="10"/>
      <c r="DD316" s="10"/>
      <c r="DE316" s="10"/>
    </row>
    <row r="317" customFormat="false" ht="14.4" hidden="false" customHeight="false" outlineLevel="0" collapsed="false">
      <c r="A317" s="24"/>
      <c r="B317" s="42"/>
      <c r="C317" s="43"/>
      <c r="D317" s="28" t="s">
        <v>71</v>
      </c>
      <c r="E317" s="41" t="s">
        <v>60</v>
      </c>
      <c r="F317" s="39" t="n">
        <v>1</v>
      </c>
      <c r="G317" s="47" t="n">
        <v>550</v>
      </c>
      <c r="H317" s="44"/>
      <c r="L317" s="24"/>
      <c r="M317" s="42"/>
      <c r="N317" s="43"/>
      <c r="O317" s="28" t="s">
        <v>71</v>
      </c>
      <c r="P317" s="41" t="s">
        <v>60</v>
      </c>
      <c r="Q317" s="39" t="n">
        <v>1</v>
      </c>
      <c r="R317" s="47" t="n">
        <v>550</v>
      </c>
      <c r="S317" s="44"/>
      <c r="W317" s="24"/>
      <c r="X317" s="42"/>
      <c r="Y317" s="43"/>
      <c r="Z317" s="28" t="s">
        <v>71</v>
      </c>
      <c r="AA317" s="41" t="s">
        <v>60</v>
      </c>
      <c r="AB317" s="39" t="n">
        <v>1</v>
      </c>
      <c r="AC317" s="47" t="n">
        <v>550</v>
      </c>
      <c r="AD317" s="44"/>
      <c r="AH317" s="24"/>
      <c r="AI317" s="42"/>
      <c r="AJ317" s="43"/>
      <c r="AK317" s="28" t="s">
        <v>71</v>
      </c>
      <c r="AL317" s="41" t="s">
        <v>60</v>
      </c>
      <c r="AM317" s="39" t="n">
        <v>1</v>
      </c>
      <c r="AN317" s="47" t="n">
        <v>550</v>
      </c>
      <c r="AO317" s="44"/>
      <c r="AS317" s="24"/>
      <c r="AT317" s="42"/>
      <c r="AU317" s="43"/>
      <c r="AV317" s="28" t="s">
        <v>71</v>
      </c>
      <c r="AW317" s="41" t="s">
        <v>60</v>
      </c>
      <c r="AX317" s="39" t="n">
        <v>1</v>
      </c>
      <c r="AY317" s="47" t="n">
        <v>550</v>
      </c>
      <c r="AZ317" s="44"/>
      <c r="BD317" s="24"/>
      <c r="BE317" s="42"/>
      <c r="BF317" s="43"/>
      <c r="BG317" s="28" t="s">
        <v>71</v>
      </c>
      <c r="BH317" s="41" t="s">
        <v>60</v>
      </c>
      <c r="BI317" s="39" t="n">
        <v>1</v>
      </c>
      <c r="BJ317" s="47" t="n">
        <v>550</v>
      </c>
      <c r="BK317" s="44"/>
      <c r="BO317" s="24"/>
      <c r="BP317" s="42"/>
      <c r="BQ317" s="43"/>
      <c r="BR317" s="28" t="s">
        <v>71</v>
      </c>
      <c r="BS317" s="41" t="s">
        <v>60</v>
      </c>
      <c r="BT317" s="39" t="n">
        <v>1</v>
      </c>
      <c r="BU317" s="47" t="n">
        <v>550</v>
      </c>
      <c r="BV317" s="44"/>
      <c r="BZ317" s="24"/>
      <c r="CA317" s="42"/>
      <c r="CB317" s="43"/>
      <c r="CC317" s="28" t="s">
        <v>71</v>
      </c>
      <c r="CD317" s="41" t="s">
        <v>60</v>
      </c>
      <c r="CE317" s="39" t="n">
        <v>1</v>
      </c>
      <c r="CF317" s="47" t="n">
        <v>550</v>
      </c>
      <c r="CG317" s="44"/>
      <c r="CK317" s="24"/>
      <c r="CL317" s="42"/>
      <c r="CM317" s="43"/>
      <c r="CN317" s="28" t="s">
        <v>71</v>
      </c>
      <c r="CO317" s="41" t="s">
        <v>60</v>
      </c>
      <c r="CP317" s="39" t="n">
        <v>1</v>
      </c>
      <c r="CQ317" s="47" t="n">
        <v>550</v>
      </c>
      <c r="CR317" s="44"/>
      <c r="CV317" s="11" t="s">
        <v>31</v>
      </c>
      <c r="CW317" s="11"/>
      <c r="CX317" s="11" t="s">
        <v>32</v>
      </c>
      <c r="CY317" s="11"/>
      <c r="CZ317" s="11"/>
      <c r="DA317" s="11"/>
      <c r="DB317" s="11"/>
      <c r="DC317" s="11"/>
      <c r="DD317" s="11" t="s">
        <v>33</v>
      </c>
      <c r="DE317" s="11"/>
    </row>
    <row r="318" customFormat="false" ht="14.4" hidden="false" customHeight="false" outlineLevel="0" collapsed="false">
      <c r="A318" s="24"/>
      <c r="B318" s="42"/>
      <c r="C318" s="43"/>
      <c r="D318" s="28" t="s">
        <v>72</v>
      </c>
      <c r="E318" s="41" t="s">
        <v>62</v>
      </c>
      <c r="F318" s="39" t="n">
        <v>1</v>
      </c>
      <c r="H318" s="44" t="n">
        <v>20</v>
      </c>
      <c r="L318" s="24"/>
      <c r="M318" s="42"/>
      <c r="N318" s="43"/>
      <c r="O318" s="28" t="s">
        <v>72</v>
      </c>
      <c r="P318" s="41" t="s">
        <v>62</v>
      </c>
      <c r="Q318" s="39" t="n">
        <v>1</v>
      </c>
      <c r="S318" s="44" t="n">
        <v>20</v>
      </c>
      <c r="W318" s="24"/>
      <c r="X318" s="42"/>
      <c r="Y318" s="43"/>
      <c r="Z318" s="28" t="s">
        <v>72</v>
      </c>
      <c r="AA318" s="41" t="s">
        <v>62</v>
      </c>
      <c r="AB318" s="39" t="n">
        <v>1</v>
      </c>
      <c r="AD318" s="44" t="n">
        <v>20</v>
      </c>
      <c r="AH318" s="24"/>
      <c r="AI318" s="42"/>
      <c r="AJ318" s="43"/>
      <c r="AK318" s="28" t="s">
        <v>72</v>
      </c>
      <c r="AL318" s="41" t="s">
        <v>62</v>
      </c>
      <c r="AM318" s="39" t="n">
        <v>1</v>
      </c>
      <c r="AO318" s="44" t="n">
        <v>20</v>
      </c>
      <c r="AS318" s="24"/>
      <c r="AT318" s="42"/>
      <c r="AU318" s="43"/>
      <c r="AV318" s="28" t="s">
        <v>72</v>
      </c>
      <c r="AW318" s="41" t="s">
        <v>62</v>
      </c>
      <c r="AX318" s="39" t="n">
        <v>1</v>
      </c>
      <c r="AZ318" s="44" t="n">
        <v>20</v>
      </c>
      <c r="BD318" s="24"/>
      <c r="BE318" s="42"/>
      <c r="BF318" s="43"/>
      <c r="BG318" s="28" t="s">
        <v>72</v>
      </c>
      <c r="BH318" s="41" t="s">
        <v>62</v>
      </c>
      <c r="BI318" s="39" t="n">
        <v>1</v>
      </c>
      <c r="BK318" s="44" t="n">
        <v>20</v>
      </c>
      <c r="BO318" s="24"/>
      <c r="BP318" s="42"/>
      <c r="BQ318" s="43"/>
      <c r="BR318" s="28" t="s">
        <v>72</v>
      </c>
      <c r="BS318" s="41" t="s">
        <v>62</v>
      </c>
      <c r="BT318" s="39" t="n">
        <v>1</v>
      </c>
      <c r="BV318" s="44" t="n">
        <v>20</v>
      </c>
      <c r="BZ318" s="24"/>
      <c r="CA318" s="42"/>
      <c r="CB318" s="43"/>
      <c r="CC318" s="28" t="s">
        <v>72</v>
      </c>
      <c r="CD318" s="41" t="s">
        <v>62</v>
      </c>
      <c r="CE318" s="39" t="n">
        <v>1</v>
      </c>
      <c r="CG318" s="44" t="n">
        <v>20</v>
      </c>
      <c r="CK318" s="24"/>
      <c r="CL318" s="42"/>
      <c r="CM318" s="43"/>
      <c r="CN318" s="28" t="s">
        <v>72</v>
      </c>
      <c r="CO318" s="41" t="s">
        <v>62</v>
      </c>
      <c r="CP318" s="39" t="n">
        <v>1</v>
      </c>
      <c r="CR318" s="44" t="n">
        <v>20</v>
      </c>
      <c r="CV318" s="12" t="s">
        <v>14</v>
      </c>
      <c r="CW318" s="13" t="n">
        <f aca="false">IF(CL278=0%,0%,CM279/SUM(CM279:CM286))</f>
        <v>0</v>
      </c>
      <c r="CX318" s="12" t="str">
        <f aca="false">CO279</f>
        <v>lavatrice</v>
      </c>
      <c r="CY318" s="14" t="n">
        <f aca="false">CP279</f>
        <v>0</v>
      </c>
      <c r="CZ318" s="12" t="str">
        <f aca="false">CO286</f>
        <v>sedie</v>
      </c>
      <c r="DA318" s="14" t="n">
        <f aca="false">CP286</f>
        <v>0</v>
      </c>
      <c r="DB318" s="12" t="str">
        <f aca="false">CQ284</f>
        <v>guaina</v>
      </c>
      <c r="DC318" s="14" t="n">
        <f aca="false">CR284</f>
        <v>0</v>
      </c>
      <c r="DD318" s="14" t="s">
        <v>41</v>
      </c>
      <c r="DE318" s="38" t="str">
        <f aca="false">CM222</f>
        <v>dubbia</v>
      </c>
    </row>
    <row r="319" customFormat="false" ht="14.4" hidden="false" customHeight="false" outlineLevel="0" collapsed="false">
      <c r="A319" s="24"/>
      <c r="B319" s="42"/>
      <c r="C319" s="43"/>
      <c r="D319" s="28" t="s">
        <v>73</v>
      </c>
      <c r="E319" s="41" t="s">
        <v>22</v>
      </c>
      <c r="F319" s="39" t="n">
        <v>1</v>
      </c>
      <c r="H319" s="44"/>
      <c r="L319" s="24"/>
      <c r="M319" s="42"/>
      <c r="N319" s="43"/>
      <c r="O319" s="28" t="s">
        <v>73</v>
      </c>
      <c r="P319" s="41" t="s">
        <v>22</v>
      </c>
      <c r="Q319" s="39" t="n">
        <v>1</v>
      </c>
      <c r="S319" s="44"/>
      <c r="W319" s="24"/>
      <c r="X319" s="42"/>
      <c r="Y319" s="43"/>
      <c r="Z319" s="28" t="s">
        <v>73</v>
      </c>
      <c r="AA319" s="41" t="s">
        <v>22</v>
      </c>
      <c r="AB319" s="39" t="n">
        <v>1</v>
      </c>
      <c r="AD319" s="44"/>
      <c r="AH319" s="24"/>
      <c r="AI319" s="42"/>
      <c r="AJ319" s="43"/>
      <c r="AK319" s="28" t="s">
        <v>73</v>
      </c>
      <c r="AL319" s="41" t="s">
        <v>22</v>
      </c>
      <c r="AM319" s="39" t="n">
        <v>1</v>
      </c>
      <c r="AO319" s="44"/>
      <c r="AS319" s="24"/>
      <c r="AT319" s="42"/>
      <c r="AU319" s="43"/>
      <c r="AV319" s="28" t="s">
        <v>73</v>
      </c>
      <c r="AW319" s="41" t="s">
        <v>22</v>
      </c>
      <c r="AX319" s="39" t="n">
        <v>1</v>
      </c>
      <c r="AZ319" s="44"/>
      <c r="BD319" s="24"/>
      <c r="BE319" s="42"/>
      <c r="BF319" s="43"/>
      <c r="BG319" s="28" t="s">
        <v>73</v>
      </c>
      <c r="BH319" s="41" t="s">
        <v>22</v>
      </c>
      <c r="BI319" s="39" t="n">
        <v>1</v>
      </c>
      <c r="BK319" s="44"/>
      <c r="BO319" s="24"/>
      <c r="BP319" s="42"/>
      <c r="BQ319" s="43"/>
      <c r="BR319" s="28" t="s">
        <v>73</v>
      </c>
      <c r="BS319" s="41" t="s">
        <v>22</v>
      </c>
      <c r="BT319" s="39" t="n">
        <v>1</v>
      </c>
      <c r="BV319" s="44"/>
      <c r="BZ319" s="24"/>
      <c r="CA319" s="42"/>
      <c r="CB319" s="43"/>
      <c r="CC319" s="28" t="s">
        <v>73</v>
      </c>
      <c r="CD319" s="41" t="s">
        <v>22</v>
      </c>
      <c r="CE319" s="39" t="n">
        <v>1</v>
      </c>
      <c r="CG319" s="44"/>
      <c r="CK319" s="24"/>
      <c r="CL319" s="42"/>
      <c r="CM319" s="43"/>
      <c r="CN319" s="28" t="s">
        <v>73</v>
      </c>
      <c r="CO319" s="41" t="s">
        <v>22</v>
      </c>
      <c r="CP319" s="39" t="n">
        <v>1</v>
      </c>
      <c r="CR319" s="44"/>
      <c r="CV319" s="17" t="s">
        <v>49</v>
      </c>
      <c r="CW319" s="18" t="n">
        <f aca="false">IF(CL278=0%,0%,CM280/SUM(CM279:CM286))</f>
        <v>0</v>
      </c>
      <c r="CX319" s="17" t="str">
        <f aca="false">CO280</f>
        <v>frigorifero</v>
      </c>
      <c r="CY319" s="19" t="n">
        <f aca="false">CP280</f>
        <v>0</v>
      </c>
      <c r="CZ319" s="17" t="str">
        <f aca="false">CO287</f>
        <v>materasso</v>
      </c>
      <c r="DA319" s="19" t="n">
        <f aca="false">CP287</f>
        <v>0</v>
      </c>
      <c r="DB319" s="17" t="str">
        <f aca="false">CQ285</f>
        <v>lamiere</v>
      </c>
      <c r="DC319" s="19" t="n">
        <f aca="false">CR285</f>
        <v>0</v>
      </c>
      <c r="DD319" s="19" t="str">
        <f aca="false">CN221</f>
        <v>altezza cumulo</v>
      </c>
      <c r="DE319" s="19" t="n">
        <f aca="false">CO221</f>
        <v>0</v>
      </c>
    </row>
    <row r="320" customFormat="false" ht="14.4" hidden="false" customHeight="false" outlineLevel="0" collapsed="false">
      <c r="A320" s="24"/>
      <c r="B320" s="66"/>
      <c r="C320" s="67"/>
      <c r="D320" s="27" t="s">
        <v>74</v>
      </c>
      <c r="E320" s="41" t="s">
        <v>62</v>
      </c>
      <c r="F320" s="39" t="n">
        <v>0.8</v>
      </c>
      <c r="H320" s="32" t="n">
        <v>50</v>
      </c>
      <c r="L320" s="24"/>
      <c r="M320" s="66"/>
      <c r="N320" s="67"/>
      <c r="O320" s="27" t="s">
        <v>74</v>
      </c>
      <c r="P320" s="41" t="s">
        <v>62</v>
      </c>
      <c r="Q320" s="39" t="n">
        <v>0.8</v>
      </c>
      <c r="S320" s="32" t="n">
        <v>50</v>
      </c>
      <c r="W320" s="24"/>
      <c r="X320" s="66"/>
      <c r="Y320" s="67"/>
      <c r="Z320" s="27" t="s">
        <v>74</v>
      </c>
      <c r="AA320" s="41" t="s">
        <v>62</v>
      </c>
      <c r="AB320" s="39" t="n">
        <v>0.8</v>
      </c>
      <c r="AD320" s="32" t="n">
        <v>50</v>
      </c>
      <c r="AH320" s="24"/>
      <c r="AI320" s="66"/>
      <c r="AJ320" s="67"/>
      <c r="AK320" s="27" t="s">
        <v>74</v>
      </c>
      <c r="AL320" s="41" t="s">
        <v>62</v>
      </c>
      <c r="AM320" s="39" t="n">
        <v>0.8</v>
      </c>
      <c r="AO320" s="32" t="n">
        <v>50</v>
      </c>
      <c r="AS320" s="24"/>
      <c r="AT320" s="66"/>
      <c r="AU320" s="67"/>
      <c r="AV320" s="27" t="s">
        <v>74</v>
      </c>
      <c r="AW320" s="41" t="s">
        <v>62</v>
      </c>
      <c r="AX320" s="39" t="n">
        <v>0.8</v>
      </c>
      <c r="AZ320" s="32" t="n">
        <v>50</v>
      </c>
      <c r="BD320" s="24"/>
      <c r="BE320" s="66"/>
      <c r="BF320" s="67"/>
      <c r="BG320" s="27" t="s">
        <v>74</v>
      </c>
      <c r="BH320" s="41" t="s">
        <v>62</v>
      </c>
      <c r="BI320" s="39" t="n">
        <v>0.8</v>
      </c>
      <c r="BK320" s="32" t="n">
        <v>50</v>
      </c>
      <c r="BO320" s="24"/>
      <c r="BP320" s="66"/>
      <c r="BQ320" s="67"/>
      <c r="BR320" s="27" t="s">
        <v>74</v>
      </c>
      <c r="BS320" s="41" t="s">
        <v>62</v>
      </c>
      <c r="BT320" s="39" t="n">
        <v>0.8</v>
      </c>
      <c r="BV320" s="32" t="n">
        <v>50</v>
      </c>
      <c r="BZ320" s="24"/>
      <c r="CA320" s="66"/>
      <c r="CB320" s="67"/>
      <c r="CC320" s="27" t="s">
        <v>74</v>
      </c>
      <c r="CD320" s="41" t="s">
        <v>62</v>
      </c>
      <c r="CE320" s="39" t="n">
        <v>0.8</v>
      </c>
      <c r="CG320" s="32" t="n">
        <v>50</v>
      </c>
      <c r="CK320" s="24"/>
      <c r="CL320" s="66"/>
      <c r="CM320" s="67"/>
      <c r="CN320" s="27" t="s">
        <v>74</v>
      </c>
      <c r="CO320" s="41" t="s">
        <v>62</v>
      </c>
      <c r="CP320" s="39" t="n">
        <v>0.8</v>
      </c>
      <c r="CR320" s="32" t="n">
        <v>50</v>
      </c>
      <c r="CV320" s="17" t="s">
        <v>57</v>
      </c>
      <c r="CW320" s="18" t="n">
        <f aca="false">IF(CL278=0%,0%,(CM281+CM282)/SUM(CM279:CM286))</f>
        <v>0</v>
      </c>
      <c r="CX320" s="17" t="str">
        <f aca="false">CO281</f>
        <v>forno</v>
      </c>
      <c r="CY320" s="19" t="n">
        <f aca="false">CP281</f>
        <v>0</v>
      </c>
      <c r="CZ320" s="17" t="str">
        <f aca="false">CQ279</f>
        <v>brandina</v>
      </c>
      <c r="DA320" s="19" t="n">
        <f aca="false">CR279</f>
        <v>0</v>
      </c>
      <c r="DB320" s="17" t="str">
        <f aca="false">CQ286</f>
        <v>buste</v>
      </c>
      <c r="DC320" s="19" t="n">
        <f aca="false">CR286</f>
        <v>0</v>
      </c>
      <c r="DD320" s="19" t="str">
        <f aca="false">CN222</f>
        <v>combustione</v>
      </c>
      <c r="DE320" s="19" t="n">
        <f aca="false">CO222</f>
        <v>0</v>
      </c>
    </row>
    <row r="321" customFormat="false" ht="14.4" hidden="false" customHeight="true" outlineLevel="0" collapsed="false">
      <c r="A321" s="24"/>
      <c r="B321" s="66"/>
      <c r="C321" s="67"/>
      <c r="D321" s="27"/>
      <c r="E321" s="41" t="s">
        <v>60</v>
      </c>
      <c r="F321" s="39" t="n">
        <v>0.2</v>
      </c>
      <c r="H321" s="32"/>
      <c r="L321" s="24"/>
      <c r="M321" s="66"/>
      <c r="N321" s="67"/>
      <c r="O321" s="27"/>
      <c r="P321" s="41" t="s">
        <v>60</v>
      </c>
      <c r="Q321" s="39" t="n">
        <v>0.2</v>
      </c>
      <c r="S321" s="32"/>
      <c r="W321" s="24"/>
      <c r="X321" s="66"/>
      <c r="Y321" s="67"/>
      <c r="Z321" s="27"/>
      <c r="AA321" s="41" t="s">
        <v>60</v>
      </c>
      <c r="AB321" s="39" t="n">
        <v>0.2</v>
      </c>
      <c r="AD321" s="32"/>
      <c r="AH321" s="24"/>
      <c r="AI321" s="66"/>
      <c r="AJ321" s="67"/>
      <c r="AK321" s="27"/>
      <c r="AL321" s="41" t="s">
        <v>60</v>
      </c>
      <c r="AM321" s="39" t="n">
        <v>0.2</v>
      </c>
      <c r="AO321" s="32"/>
      <c r="AS321" s="24"/>
      <c r="AT321" s="66"/>
      <c r="AU321" s="67"/>
      <c r="AV321" s="27"/>
      <c r="AW321" s="41" t="s">
        <v>60</v>
      </c>
      <c r="AX321" s="39" t="n">
        <v>0.2</v>
      </c>
      <c r="AZ321" s="32"/>
      <c r="BD321" s="24"/>
      <c r="BE321" s="66"/>
      <c r="BF321" s="67"/>
      <c r="BG321" s="27"/>
      <c r="BH321" s="41" t="s">
        <v>60</v>
      </c>
      <c r="BI321" s="39" t="n">
        <v>0.2</v>
      </c>
      <c r="BK321" s="32"/>
      <c r="BO321" s="24"/>
      <c r="BP321" s="66"/>
      <c r="BQ321" s="67"/>
      <c r="BR321" s="27"/>
      <c r="BS321" s="41" t="s">
        <v>60</v>
      </c>
      <c r="BT321" s="39" t="n">
        <v>0.2</v>
      </c>
      <c r="BV321" s="32"/>
      <c r="BZ321" s="24"/>
      <c r="CA321" s="66"/>
      <c r="CB321" s="67"/>
      <c r="CC321" s="27"/>
      <c r="CD321" s="41" t="s">
        <v>60</v>
      </c>
      <c r="CE321" s="39" t="n">
        <v>0.2</v>
      </c>
      <c r="CG321" s="32"/>
      <c r="CK321" s="24"/>
      <c r="CL321" s="66"/>
      <c r="CM321" s="67"/>
      <c r="CN321" s="27"/>
      <c r="CO321" s="41" t="s">
        <v>60</v>
      </c>
      <c r="CP321" s="39" t="n">
        <v>0.2</v>
      </c>
      <c r="CR321" s="32"/>
      <c r="CV321" s="17" t="s">
        <v>60</v>
      </c>
      <c r="CW321" s="37" t="n">
        <f aca="false">IF(CL278=0%,0%,CM283/SUM(CM279:CM286))</f>
        <v>0</v>
      </c>
      <c r="CX321" s="17" t="str">
        <f aca="false">CO282</f>
        <v>televisore</v>
      </c>
      <c r="CY321" s="19" t="n">
        <f aca="false">CP282</f>
        <v>0</v>
      </c>
      <c r="CZ321" s="17" t="str">
        <f aca="false">CQ280</f>
        <v>Scatoloni</v>
      </c>
      <c r="DA321" s="19" t="n">
        <f aca="false">CR280</f>
        <v>0</v>
      </c>
      <c r="DB321" s="19"/>
      <c r="DC321" s="19"/>
      <c r="DD321" s="19" t="str">
        <f aca="false">CN223</f>
        <v>bonifica</v>
      </c>
      <c r="DE321" s="19" t="n">
        <f aca="false">CO223</f>
        <v>0</v>
      </c>
    </row>
    <row r="322" customFormat="false" ht="14.4" hidden="false" customHeight="true" outlineLevel="0" collapsed="false">
      <c r="A322" s="21" t="s">
        <v>75</v>
      </c>
      <c r="B322" s="51"/>
      <c r="C322" s="4"/>
      <c r="D322" s="41" t="s">
        <v>76</v>
      </c>
      <c r="E322" s="20" t="s">
        <v>61</v>
      </c>
      <c r="F322" s="39" t="n">
        <v>1</v>
      </c>
      <c r="G322" s="47" t="n">
        <v>1000</v>
      </c>
      <c r="H322" s="44"/>
      <c r="L322" s="21" t="s">
        <v>75</v>
      </c>
      <c r="M322" s="51"/>
      <c r="N322" s="4"/>
      <c r="O322" s="41" t="s">
        <v>76</v>
      </c>
      <c r="P322" s="20" t="s">
        <v>61</v>
      </c>
      <c r="Q322" s="39" t="n">
        <v>1</v>
      </c>
      <c r="R322" s="47" t="n">
        <v>1000</v>
      </c>
      <c r="S322" s="44"/>
      <c r="W322" s="21" t="s">
        <v>75</v>
      </c>
      <c r="X322" s="51"/>
      <c r="Y322" s="4"/>
      <c r="Z322" s="41" t="s">
        <v>76</v>
      </c>
      <c r="AA322" s="20" t="s">
        <v>61</v>
      </c>
      <c r="AB322" s="39" t="n">
        <v>1</v>
      </c>
      <c r="AC322" s="47" t="n">
        <v>1000</v>
      </c>
      <c r="AD322" s="44"/>
      <c r="AH322" s="21" t="s">
        <v>75</v>
      </c>
      <c r="AI322" s="51"/>
      <c r="AJ322" s="4"/>
      <c r="AK322" s="41" t="s">
        <v>76</v>
      </c>
      <c r="AL322" s="20" t="s">
        <v>61</v>
      </c>
      <c r="AM322" s="39" t="n">
        <v>1</v>
      </c>
      <c r="AN322" s="47" t="n">
        <v>1000</v>
      </c>
      <c r="AO322" s="44"/>
      <c r="AS322" s="21" t="s">
        <v>75</v>
      </c>
      <c r="AT322" s="51"/>
      <c r="AU322" s="4"/>
      <c r="AV322" s="41" t="s">
        <v>76</v>
      </c>
      <c r="AW322" s="20" t="s">
        <v>61</v>
      </c>
      <c r="AX322" s="39" t="n">
        <v>1</v>
      </c>
      <c r="AY322" s="47" t="n">
        <v>1000</v>
      </c>
      <c r="AZ322" s="44"/>
      <c r="BD322" s="21" t="s">
        <v>75</v>
      </c>
      <c r="BE322" s="51"/>
      <c r="BF322" s="4"/>
      <c r="BG322" s="41" t="s">
        <v>76</v>
      </c>
      <c r="BH322" s="20" t="s">
        <v>61</v>
      </c>
      <c r="BI322" s="39" t="n">
        <v>1</v>
      </c>
      <c r="BJ322" s="47" t="n">
        <v>1000</v>
      </c>
      <c r="BK322" s="44"/>
      <c r="BO322" s="21" t="s">
        <v>75</v>
      </c>
      <c r="BP322" s="51"/>
      <c r="BQ322" s="4"/>
      <c r="BR322" s="41" t="s">
        <v>76</v>
      </c>
      <c r="BS322" s="20" t="s">
        <v>61</v>
      </c>
      <c r="BT322" s="39" t="n">
        <v>1</v>
      </c>
      <c r="BU322" s="47" t="n">
        <v>1000</v>
      </c>
      <c r="BV322" s="44"/>
      <c r="BZ322" s="21" t="s">
        <v>75</v>
      </c>
      <c r="CA322" s="51"/>
      <c r="CB322" s="4"/>
      <c r="CC322" s="41" t="s">
        <v>76</v>
      </c>
      <c r="CD322" s="20" t="s">
        <v>61</v>
      </c>
      <c r="CE322" s="39" t="n">
        <v>1</v>
      </c>
      <c r="CF322" s="47" t="n">
        <v>1000</v>
      </c>
      <c r="CG322" s="44"/>
      <c r="CK322" s="21" t="s">
        <v>75</v>
      </c>
      <c r="CL322" s="51"/>
      <c r="CM322" s="4"/>
      <c r="CN322" s="41" t="s">
        <v>76</v>
      </c>
      <c r="CO322" s="20" t="s">
        <v>61</v>
      </c>
      <c r="CP322" s="39" t="n">
        <v>1</v>
      </c>
      <c r="CQ322" s="47" t="n">
        <v>1000</v>
      </c>
      <c r="CR322" s="44"/>
      <c r="CV322" s="17" t="s">
        <v>61</v>
      </c>
      <c r="CW322" s="18" t="n">
        <f aca="false">IF(CL278=0%,0%,CM284/SUM(CM279:CM286))</f>
        <v>1</v>
      </c>
      <c r="CX322" s="17" t="str">
        <f aca="false">CO283</f>
        <v>scaldabagno</v>
      </c>
      <c r="CY322" s="19" t="n">
        <f aca="false">CP283</f>
        <v>0</v>
      </c>
      <c r="CZ322" s="17" t="str">
        <f aca="false">CQ281</f>
        <v>divano</v>
      </c>
      <c r="DA322" s="19" t="n">
        <f aca="false">CR281</f>
        <v>0</v>
      </c>
      <c r="DB322" s="19"/>
      <c r="DC322" s="19"/>
      <c r="DD322" s="19" t="str">
        <f aca="false">CP223</f>
        <v>substrato</v>
      </c>
      <c r="DE322" s="19" t="n">
        <f aca="false">CQ223</f>
        <v>0</v>
      </c>
    </row>
    <row r="323" customFormat="false" ht="14.4" hidden="false" customHeight="true" outlineLevel="0" collapsed="false">
      <c r="A323" s="24" t="s">
        <v>77</v>
      </c>
      <c r="B323" s="51" t="n">
        <v>0.6</v>
      </c>
      <c r="C323" s="4"/>
      <c r="D323" s="41" t="s">
        <v>14</v>
      </c>
      <c r="E323" s="28"/>
      <c r="F323" s="39" t="n">
        <v>1</v>
      </c>
      <c r="G323" s="47" t="n">
        <v>900</v>
      </c>
      <c r="H323" s="44"/>
      <c r="L323" s="24" t="s">
        <v>77</v>
      </c>
      <c r="M323" s="51" t="n">
        <v>0.7</v>
      </c>
      <c r="N323" s="4"/>
      <c r="O323" s="41" t="s">
        <v>14</v>
      </c>
      <c r="P323" s="28"/>
      <c r="Q323" s="39" t="n">
        <v>1</v>
      </c>
      <c r="R323" s="47" t="n">
        <v>900</v>
      </c>
      <c r="S323" s="44"/>
      <c r="W323" s="24" t="s">
        <v>77</v>
      </c>
      <c r="X323" s="45"/>
      <c r="Y323" s="4"/>
      <c r="Z323" s="41" t="s">
        <v>14</v>
      </c>
      <c r="AA323" s="28"/>
      <c r="AB323" s="39" t="n">
        <v>1</v>
      </c>
      <c r="AC323" s="47" t="n">
        <v>900</v>
      </c>
      <c r="AD323" s="44"/>
      <c r="AH323" s="24" t="s">
        <v>77</v>
      </c>
      <c r="AI323" s="45"/>
      <c r="AJ323" s="4"/>
      <c r="AK323" s="41" t="s">
        <v>14</v>
      </c>
      <c r="AL323" s="28"/>
      <c r="AM323" s="39" t="n">
        <v>1</v>
      </c>
      <c r="AN323" s="47" t="n">
        <v>900</v>
      </c>
      <c r="AO323" s="44"/>
      <c r="AS323" s="24" t="s">
        <v>77</v>
      </c>
      <c r="AT323" s="8" t="n">
        <v>0.117</v>
      </c>
      <c r="AU323" s="4"/>
      <c r="AV323" s="41" t="s">
        <v>14</v>
      </c>
      <c r="AW323" s="28"/>
      <c r="AX323" s="39" t="n">
        <v>1</v>
      </c>
      <c r="AY323" s="47" t="n">
        <v>900</v>
      </c>
      <c r="AZ323" s="44"/>
      <c r="BD323" s="24" t="s">
        <v>77</v>
      </c>
      <c r="BE323" s="8" t="n">
        <v>0.2</v>
      </c>
      <c r="BF323" s="4"/>
      <c r="BG323" s="41" t="s">
        <v>14</v>
      </c>
      <c r="BH323" s="28"/>
      <c r="BI323" s="39" t="n">
        <v>1</v>
      </c>
      <c r="BJ323" s="47" t="n">
        <v>900</v>
      </c>
      <c r="BK323" s="44"/>
      <c r="BO323" s="24" t="s">
        <v>77</v>
      </c>
      <c r="BP323" s="8" t="n">
        <v>0.1</v>
      </c>
      <c r="BQ323" s="4"/>
      <c r="BR323" s="41" t="s">
        <v>14</v>
      </c>
      <c r="BS323" s="28"/>
      <c r="BT323" s="39" t="n">
        <v>1</v>
      </c>
      <c r="BU323" s="47" t="n">
        <v>900</v>
      </c>
      <c r="BV323" s="44"/>
      <c r="BZ323" s="24" t="s">
        <v>77</v>
      </c>
      <c r="CA323" s="45"/>
      <c r="CB323" s="4"/>
      <c r="CC323" s="41" t="s">
        <v>14</v>
      </c>
      <c r="CD323" s="28"/>
      <c r="CE323" s="39" t="n">
        <v>1</v>
      </c>
      <c r="CF323" s="47" t="n">
        <v>900</v>
      </c>
      <c r="CG323" s="44"/>
      <c r="CK323" s="24" t="s">
        <v>77</v>
      </c>
      <c r="CL323" s="45"/>
      <c r="CM323" s="4"/>
      <c r="CN323" s="41" t="s">
        <v>14</v>
      </c>
      <c r="CO323" s="28"/>
      <c r="CP323" s="39" t="n">
        <v>1</v>
      </c>
      <c r="CQ323" s="47" t="n">
        <v>900</v>
      </c>
      <c r="CR323" s="44"/>
      <c r="CV323" s="17" t="s">
        <v>62</v>
      </c>
      <c r="CW323" s="18" t="n">
        <f aca="false">IF(CL278=0%,0%,CM285/SUM(CM279:CM286))</f>
        <v>0</v>
      </c>
      <c r="CX323" s="17" t="str">
        <f aca="false">CO284</f>
        <v>mobile</v>
      </c>
      <c r="CY323" s="19" t="n">
        <f aca="false">CP284</f>
        <v>0</v>
      </c>
      <c r="CZ323" s="17" t="str">
        <f aca="false">CQ282</f>
        <v>sanitari</v>
      </c>
      <c r="DA323" s="19" t="n">
        <f aca="false">CR282</f>
        <v>0</v>
      </c>
      <c r="DB323" s="19"/>
      <c r="DC323" s="19"/>
      <c r="DD323" s="19" t="s">
        <v>63</v>
      </c>
      <c r="DE323" s="19" t="n">
        <f aca="false">CL223</f>
        <v>0</v>
      </c>
    </row>
    <row r="324" customFormat="false" ht="15" hidden="false" customHeight="false" outlineLevel="0" collapsed="false">
      <c r="A324" s="24"/>
      <c r="B324" s="51" t="n">
        <v>0.05</v>
      </c>
      <c r="C324" s="43"/>
      <c r="D324" s="41" t="s">
        <v>49</v>
      </c>
      <c r="E324" s="28"/>
      <c r="F324" s="39" t="n">
        <v>1</v>
      </c>
      <c r="G324" s="47" t="n">
        <v>2600</v>
      </c>
      <c r="H324" s="44"/>
      <c r="L324" s="24"/>
      <c r="M324" s="4"/>
      <c r="N324" s="43"/>
      <c r="O324" s="41" t="s">
        <v>49</v>
      </c>
      <c r="P324" s="28"/>
      <c r="Q324" s="39" t="n">
        <v>1</v>
      </c>
      <c r="R324" s="47" t="n">
        <v>2600</v>
      </c>
      <c r="S324" s="44"/>
      <c r="W324" s="24"/>
      <c r="X324" s="42"/>
      <c r="Y324" s="43"/>
      <c r="Z324" s="41" t="s">
        <v>49</v>
      </c>
      <c r="AA324" s="28"/>
      <c r="AB324" s="39" t="n">
        <v>1</v>
      </c>
      <c r="AC324" s="47" t="n">
        <v>2600</v>
      </c>
      <c r="AD324" s="44"/>
      <c r="AH324" s="24"/>
      <c r="AI324" s="42"/>
      <c r="AJ324" s="43"/>
      <c r="AK324" s="41" t="s">
        <v>49</v>
      </c>
      <c r="AL324" s="28"/>
      <c r="AM324" s="39" t="n">
        <v>1</v>
      </c>
      <c r="AN324" s="47" t="n">
        <v>2600</v>
      </c>
      <c r="AO324" s="44"/>
      <c r="AS324" s="24"/>
      <c r="AT324" s="8" t="n">
        <v>0.05</v>
      </c>
      <c r="AU324" s="43"/>
      <c r="AV324" s="41" t="s">
        <v>49</v>
      </c>
      <c r="AW324" s="28"/>
      <c r="AX324" s="39" t="n">
        <v>1</v>
      </c>
      <c r="AY324" s="47" t="n">
        <v>2600</v>
      </c>
      <c r="AZ324" s="44"/>
      <c r="BD324" s="24"/>
      <c r="BE324" s="8" t="n">
        <v>0.05</v>
      </c>
      <c r="BF324" s="43"/>
      <c r="BG324" s="41" t="s">
        <v>49</v>
      </c>
      <c r="BH324" s="28"/>
      <c r="BI324" s="39" t="n">
        <v>1</v>
      </c>
      <c r="BJ324" s="47" t="n">
        <v>2600</v>
      </c>
      <c r="BK324" s="44"/>
      <c r="BO324" s="24"/>
      <c r="BQ324" s="43"/>
      <c r="BR324" s="41" t="s">
        <v>49</v>
      </c>
      <c r="BS324" s="28"/>
      <c r="BT324" s="39" t="n">
        <v>1</v>
      </c>
      <c r="BU324" s="47" t="n">
        <v>2600</v>
      </c>
      <c r="BV324" s="44"/>
      <c r="BZ324" s="24"/>
      <c r="CA324" s="42"/>
      <c r="CB324" s="43"/>
      <c r="CC324" s="41" t="s">
        <v>49</v>
      </c>
      <c r="CD324" s="28"/>
      <c r="CE324" s="39" t="n">
        <v>1</v>
      </c>
      <c r="CF324" s="47" t="n">
        <v>2600</v>
      </c>
      <c r="CG324" s="44"/>
      <c r="CK324" s="24"/>
      <c r="CL324" s="42"/>
      <c r="CM324" s="43"/>
      <c r="CN324" s="41" t="s">
        <v>49</v>
      </c>
      <c r="CO324" s="28"/>
      <c r="CP324" s="39" t="n">
        <v>1</v>
      </c>
      <c r="CQ324" s="47" t="n">
        <v>2600</v>
      </c>
      <c r="CR324" s="44"/>
      <c r="CV324" s="17" t="s">
        <v>65</v>
      </c>
      <c r="CW324" s="18" t="n">
        <f aca="false">IF(CL278=0%,0%,CM286/SUM(CM279:CM286))</f>
        <v>0</v>
      </c>
      <c r="CX324" s="17" t="str">
        <f aca="false">CO285</f>
        <v>secchio</v>
      </c>
      <c r="CY324" s="19" t="n">
        <f aca="false">CP285</f>
        <v>0</v>
      </c>
      <c r="CZ324" s="17" t="str">
        <f aca="false">CQ283</f>
        <v>tubi</v>
      </c>
      <c r="DA324" s="19" t="n">
        <f aca="false">CR283</f>
        <v>0</v>
      </c>
      <c r="DB324" s="19"/>
      <c r="DC324" s="19"/>
      <c r="DD324" s="35" t="s">
        <v>56</v>
      </c>
      <c r="DE324" s="35" t="n">
        <f aca="false">CR221</f>
        <v>0</v>
      </c>
      <c r="DF324" s="37" t="n">
        <f aca="false">SUM(CW318:CW324)</f>
        <v>1</v>
      </c>
    </row>
    <row r="325" customFormat="false" ht="15" hidden="false" customHeight="false" outlineLevel="0" collapsed="false">
      <c r="A325" s="24"/>
      <c r="B325" s="72" t="n">
        <v>0.01</v>
      </c>
      <c r="C325" s="43"/>
      <c r="D325" s="41" t="s">
        <v>13</v>
      </c>
      <c r="E325" s="28"/>
      <c r="F325" s="39" t="n">
        <v>0.2</v>
      </c>
      <c r="G325" s="47" t="n">
        <v>2700</v>
      </c>
      <c r="H325" s="44"/>
      <c r="L325" s="24"/>
      <c r="M325" s="72" t="n">
        <v>0.05</v>
      </c>
      <c r="N325" s="43"/>
      <c r="O325" s="41" t="s">
        <v>13</v>
      </c>
      <c r="P325" s="28"/>
      <c r="Q325" s="39" t="n">
        <v>0.2</v>
      </c>
      <c r="R325" s="47" t="n">
        <v>2700</v>
      </c>
      <c r="S325" s="44"/>
      <c r="W325" s="24"/>
      <c r="X325" s="25"/>
      <c r="Y325" s="43"/>
      <c r="Z325" s="41" t="s">
        <v>13</v>
      </c>
      <c r="AA325" s="28"/>
      <c r="AB325" s="39" t="n">
        <v>0.2</v>
      </c>
      <c r="AC325" s="47" t="n">
        <v>2700</v>
      </c>
      <c r="AD325" s="44"/>
      <c r="AH325" s="24"/>
      <c r="AI325" s="25"/>
      <c r="AJ325" s="43"/>
      <c r="AK325" s="41" t="s">
        <v>13</v>
      </c>
      <c r="AL325" s="28"/>
      <c r="AM325" s="39" t="n">
        <v>0.2</v>
      </c>
      <c r="AN325" s="47" t="n">
        <v>2700</v>
      </c>
      <c r="AO325" s="44"/>
      <c r="AS325" s="24"/>
      <c r="AT325" s="78" t="n">
        <v>0.003</v>
      </c>
      <c r="AU325" s="43"/>
      <c r="AV325" s="41" t="s">
        <v>13</v>
      </c>
      <c r="AW325" s="28"/>
      <c r="AX325" s="39" t="n">
        <v>0.2</v>
      </c>
      <c r="AY325" s="47" t="n">
        <v>2700</v>
      </c>
      <c r="AZ325" s="44"/>
      <c r="BD325" s="24"/>
      <c r="BF325" s="43"/>
      <c r="BG325" s="41" t="s">
        <v>13</v>
      </c>
      <c r="BH325" s="28"/>
      <c r="BI325" s="39" t="n">
        <v>0.2</v>
      </c>
      <c r="BJ325" s="47" t="n">
        <v>2700</v>
      </c>
      <c r="BK325" s="44"/>
      <c r="BO325" s="24"/>
      <c r="BQ325" s="43"/>
      <c r="BR325" s="41" t="s">
        <v>13</v>
      </c>
      <c r="BS325" s="28"/>
      <c r="BT325" s="39" t="n">
        <v>0.2</v>
      </c>
      <c r="BU325" s="47" t="n">
        <v>2700</v>
      </c>
      <c r="BV325" s="44"/>
      <c r="BZ325" s="24"/>
      <c r="CA325" s="25"/>
      <c r="CB325" s="43"/>
      <c r="CC325" s="41" t="s">
        <v>13</v>
      </c>
      <c r="CD325" s="28"/>
      <c r="CE325" s="39" t="n">
        <v>0.2</v>
      </c>
      <c r="CF325" s="47" t="n">
        <v>2700</v>
      </c>
      <c r="CG325" s="44"/>
      <c r="CK325" s="24"/>
      <c r="CL325" s="25"/>
      <c r="CM325" s="43"/>
      <c r="CN325" s="41" t="s">
        <v>13</v>
      </c>
      <c r="CO325" s="28"/>
      <c r="CP325" s="39" t="n">
        <v>0.2</v>
      </c>
      <c r="CQ325" s="47" t="n">
        <v>2700</v>
      </c>
      <c r="CR325" s="44"/>
      <c r="CV325" s="10" t="str">
        <f aca="false">A293</f>
        <v>SITO O123</v>
      </c>
      <c r="CW325" s="10"/>
      <c r="CX325" s="10"/>
      <c r="CY325" s="10"/>
      <c r="CZ325" s="10"/>
      <c r="DA325" s="10"/>
      <c r="DB325" s="10"/>
      <c r="DC325" s="10"/>
      <c r="DD325" s="10"/>
      <c r="DE325" s="10"/>
    </row>
    <row r="326" customFormat="false" ht="14.4" hidden="false" customHeight="false" outlineLevel="0" collapsed="false">
      <c r="A326" s="24"/>
      <c r="B326" s="72"/>
      <c r="C326" s="43"/>
      <c r="D326" s="41" t="s">
        <v>12</v>
      </c>
      <c r="E326" s="28"/>
      <c r="F326" s="39" t="n">
        <v>0.8</v>
      </c>
      <c r="G326" s="47" t="n">
        <v>7500</v>
      </c>
      <c r="H326" s="44"/>
      <c r="L326" s="24"/>
      <c r="M326" s="72"/>
      <c r="N326" s="43"/>
      <c r="O326" s="41" t="s">
        <v>12</v>
      </c>
      <c r="P326" s="28"/>
      <c r="Q326" s="39" t="n">
        <v>0.8</v>
      </c>
      <c r="R326" s="47" t="n">
        <v>7500</v>
      </c>
      <c r="S326" s="44"/>
      <c r="W326" s="24"/>
      <c r="X326" s="25"/>
      <c r="Y326" s="43"/>
      <c r="Z326" s="41" t="s">
        <v>12</v>
      </c>
      <c r="AA326" s="28"/>
      <c r="AB326" s="39" t="n">
        <v>0.8</v>
      </c>
      <c r="AC326" s="47" t="n">
        <v>7500</v>
      </c>
      <c r="AD326" s="44"/>
      <c r="AH326" s="24"/>
      <c r="AI326" s="25"/>
      <c r="AJ326" s="43"/>
      <c r="AK326" s="41" t="s">
        <v>12</v>
      </c>
      <c r="AL326" s="28"/>
      <c r="AM326" s="39" t="n">
        <v>0.8</v>
      </c>
      <c r="AN326" s="47" t="n">
        <v>7500</v>
      </c>
      <c r="AO326" s="44"/>
      <c r="AS326" s="24"/>
      <c r="AT326" s="78"/>
      <c r="AU326" s="43"/>
      <c r="AV326" s="41" t="s">
        <v>12</v>
      </c>
      <c r="AW326" s="28"/>
      <c r="AX326" s="39" t="n">
        <v>0.8</v>
      </c>
      <c r="AY326" s="47" t="n">
        <v>7500</v>
      </c>
      <c r="AZ326" s="44"/>
      <c r="BD326" s="24"/>
      <c r="BF326" s="43"/>
      <c r="BG326" s="41" t="s">
        <v>12</v>
      </c>
      <c r="BH326" s="28"/>
      <c r="BI326" s="39" t="n">
        <v>0.8</v>
      </c>
      <c r="BJ326" s="47" t="n">
        <v>7500</v>
      </c>
      <c r="BK326" s="44"/>
      <c r="BO326" s="24"/>
      <c r="BQ326" s="43"/>
      <c r="BR326" s="41" t="s">
        <v>12</v>
      </c>
      <c r="BS326" s="28"/>
      <c r="BT326" s="39" t="n">
        <v>0.8</v>
      </c>
      <c r="BU326" s="47" t="n">
        <v>7500</v>
      </c>
      <c r="BV326" s="44"/>
      <c r="BZ326" s="24"/>
      <c r="CA326" s="25"/>
      <c r="CB326" s="43"/>
      <c r="CC326" s="41" t="s">
        <v>12</v>
      </c>
      <c r="CD326" s="28"/>
      <c r="CE326" s="39" t="n">
        <v>0.8</v>
      </c>
      <c r="CF326" s="47" t="n">
        <v>7500</v>
      </c>
      <c r="CG326" s="44"/>
      <c r="CK326" s="24"/>
      <c r="CL326" s="25"/>
      <c r="CM326" s="43"/>
      <c r="CN326" s="41" t="s">
        <v>12</v>
      </c>
      <c r="CO326" s="28"/>
      <c r="CP326" s="39" t="n">
        <v>0.8</v>
      </c>
      <c r="CQ326" s="47" t="n">
        <v>7500</v>
      </c>
      <c r="CR326" s="44"/>
      <c r="CV326" s="11" t="s">
        <v>31</v>
      </c>
      <c r="CW326" s="11"/>
      <c r="CX326" s="11" t="s">
        <v>32</v>
      </c>
      <c r="CY326" s="11"/>
      <c r="CZ326" s="11"/>
      <c r="DA326" s="11"/>
      <c r="DB326" s="11"/>
      <c r="DC326" s="11"/>
      <c r="DD326" s="11" t="s">
        <v>33</v>
      </c>
      <c r="DE326" s="11"/>
    </row>
    <row r="327" customFormat="false" ht="14.4" hidden="false" customHeight="false" outlineLevel="0" collapsed="false">
      <c r="A327" s="24"/>
      <c r="B327" s="51" t="n">
        <v>0.14</v>
      </c>
      <c r="C327" s="43"/>
      <c r="D327" s="41" t="s">
        <v>61</v>
      </c>
      <c r="E327" s="28"/>
      <c r="F327" s="39" t="n">
        <v>1</v>
      </c>
      <c r="G327" s="47" t="n">
        <v>1000</v>
      </c>
      <c r="H327" s="44"/>
      <c r="L327" s="24"/>
      <c r="M327" s="4"/>
      <c r="N327" s="43"/>
      <c r="O327" s="41" t="s">
        <v>61</v>
      </c>
      <c r="P327" s="28"/>
      <c r="Q327" s="39" t="n">
        <v>1</v>
      </c>
      <c r="R327" s="47" t="n">
        <v>1000</v>
      </c>
      <c r="S327" s="44"/>
      <c r="W327" s="24"/>
      <c r="X327" s="42"/>
      <c r="Y327" s="43"/>
      <c r="Z327" s="41" t="s">
        <v>61</v>
      </c>
      <c r="AA327" s="28"/>
      <c r="AB327" s="39" t="n">
        <v>1</v>
      </c>
      <c r="AC327" s="47" t="n">
        <v>1000</v>
      </c>
      <c r="AD327" s="44"/>
      <c r="AH327" s="24"/>
      <c r="AI327" s="42"/>
      <c r="AJ327" s="43"/>
      <c r="AK327" s="41" t="s">
        <v>61</v>
      </c>
      <c r="AL327" s="28"/>
      <c r="AM327" s="39" t="n">
        <v>1</v>
      </c>
      <c r="AN327" s="47" t="n">
        <v>1000</v>
      </c>
      <c r="AO327" s="44"/>
      <c r="AS327" s="24"/>
      <c r="AT327" s="51" t="n">
        <v>0.05</v>
      </c>
      <c r="AU327" s="43"/>
      <c r="AV327" s="41" t="s">
        <v>61</v>
      </c>
      <c r="AW327" s="28"/>
      <c r="AX327" s="39" t="n">
        <v>1</v>
      </c>
      <c r="AY327" s="47" t="n">
        <v>1000</v>
      </c>
      <c r="AZ327" s="44"/>
      <c r="BD327" s="24"/>
      <c r="BE327" s="51" t="n">
        <v>0.05</v>
      </c>
      <c r="BF327" s="43"/>
      <c r="BG327" s="41" t="s">
        <v>61</v>
      </c>
      <c r="BH327" s="28"/>
      <c r="BI327" s="39" t="n">
        <v>1</v>
      </c>
      <c r="BJ327" s="47" t="n">
        <v>1000</v>
      </c>
      <c r="BK327" s="44"/>
      <c r="BO327" s="24"/>
      <c r="BP327" s="51" t="n">
        <v>0.3</v>
      </c>
      <c r="BQ327" s="43"/>
      <c r="BR327" s="41" t="s">
        <v>61</v>
      </c>
      <c r="BS327" s="28"/>
      <c r="BT327" s="39" t="n">
        <v>1</v>
      </c>
      <c r="BU327" s="47" t="n">
        <v>1000</v>
      </c>
      <c r="BV327" s="44"/>
      <c r="BZ327" s="24"/>
      <c r="CA327" s="42"/>
      <c r="CB327" s="43"/>
      <c r="CC327" s="41" t="s">
        <v>61</v>
      </c>
      <c r="CD327" s="28"/>
      <c r="CE327" s="39" t="n">
        <v>1</v>
      </c>
      <c r="CF327" s="47" t="n">
        <v>1000</v>
      </c>
      <c r="CG327" s="44"/>
      <c r="CK327" s="24"/>
      <c r="CL327" s="42"/>
      <c r="CM327" s="43"/>
      <c r="CN327" s="41" t="s">
        <v>61</v>
      </c>
      <c r="CO327" s="28"/>
      <c r="CP327" s="39" t="n">
        <v>1</v>
      </c>
      <c r="CQ327" s="47" t="n">
        <v>1000</v>
      </c>
      <c r="CR327" s="44"/>
      <c r="CV327" s="12" t="s">
        <v>14</v>
      </c>
      <c r="CW327" s="13" t="n">
        <f aca="false">IF(B351=0%,0%,C352/SUM(C352:C359))</f>
        <v>0.705882352941176</v>
      </c>
      <c r="CX327" s="12" t="str">
        <f aca="false">E352</f>
        <v>lavatrice</v>
      </c>
      <c r="CY327" s="14" t="n">
        <f aca="false">F352</f>
        <v>0</v>
      </c>
      <c r="CZ327" s="12" t="str">
        <f aca="false">E359</f>
        <v>sedie</v>
      </c>
      <c r="DA327" s="14" t="n">
        <f aca="false">F359</f>
        <v>0</v>
      </c>
      <c r="DB327" s="12" t="str">
        <f aca="false">G357</f>
        <v>guaina</v>
      </c>
      <c r="DC327" s="14" t="n">
        <f aca="false">H357</f>
        <v>0</v>
      </c>
      <c r="DD327" s="14" t="s">
        <v>41</v>
      </c>
      <c r="DE327" s="38" t="n">
        <f aca="false">C295</f>
        <v>0</v>
      </c>
    </row>
    <row r="328" customFormat="false" ht="14.4" hidden="false" customHeight="false" outlineLevel="0" collapsed="false">
      <c r="A328" s="24"/>
      <c r="B328" s="4"/>
      <c r="C328" s="43"/>
      <c r="D328" s="41" t="s">
        <v>78</v>
      </c>
      <c r="E328" s="28"/>
      <c r="F328" s="39" t="n">
        <v>1</v>
      </c>
      <c r="G328" s="47" t="n">
        <v>800</v>
      </c>
      <c r="H328" s="44"/>
      <c r="L328" s="24"/>
      <c r="M328" s="4"/>
      <c r="N328" s="43"/>
      <c r="O328" s="41" t="s">
        <v>78</v>
      </c>
      <c r="P328" s="28"/>
      <c r="Q328" s="39" t="n">
        <v>1</v>
      </c>
      <c r="R328" s="47" t="n">
        <v>800</v>
      </c>
      <c r="S328" s="44"/>
      <c r="W328" s="24"/>
      <c r="X328" s="42"/>
      <c r="Y328" s="43"/>
      <c r="Z328" s="41" t="s">
        <v>78</v>
      </c>
      <c r="AA328" s="28"/>
      <c r="AB328" s="39" t="n">
        <v>1</v>
      </c>
      <c r="AC328" s="47" t="n">
        <v>800</v>
      </c>
      <c r="AD328" s="44"/>
      <c r="AH328" s="24"/>
      <c r="AI328" s="42"/>
      <c r="AJ328" s="43"/>
      <c r="AK328" s="41" t="s">
        <v>78</v>
      </c>
      <c r="AL328" s="28"/>
      <c r="AM328" s="39" t="n">
        <v>1</v>
      </c>
      <c r="AN328" s="47" t="n">
        <v>800</v>
      </c>
      <c r="AO328" s="44"/>
      <c r="AS328" s="24"/>
      <c r="AT328" s="4"/>
      <c r="AU328" s="43"/>
      <c r="AV328" s="41" t="s">
        <v>78</v>
      </c>
      <c r="AW328" s="28"/>
      <c r="AX328" s="39" t="n">
        <v>1</v>
      </c>
      <c r="AY328" s="47" t="n">
        <v>800</v>
      </c>
      <c r="AZ328" s="44"/>
      <c r="BD328" s="24"/>
      <c r="BE328" s="4"/>
      <c r="BF328" s="43"/>
      <c r="BG328" s="41" t="s">
        <v>78</v>
      </c>
      <c r="BH328" s="28"/>
      <c r="BI328" s="39" t="n">
        <v>1</v>
      </c>
      <c r="BJ328" s="47" t="n">
        <v>800</v>
      </c>
      <c r="BK328" s="44"/>
      <c r="BO328" s="24"/>
      <c r="BP328" s="4"/>
      <c r="BQ328" s="43"/>
      <c r="BR328" s="41" t="s">
        <v>78</v>
      </c>
      <c r="BS328" s="28"/>
      <c r="BT328" s="39" t="n">
        <v>1</v>
      </c>
      <c r="BU328" s="47" t="n">
        <v>800</v>
      </c>
      <c r="BV328" s="44"/>
      <c r="BZ328" s="24"/>
      <c r="CA328" s="42"/>
      <c r="CB328" s="43"/>
      <c r="CC328" s="41" t="s">
        <v>78</v>
      </c>
      <c r="CD328" s="28"/>
      <c r="CE328" s="39" t="n">
        <v>1</v>
      </c>
      <c r="CF328" s="47" t="n">
        <v>800</v>
      </c>
      <c r="CG328" s="44"/>
      <c r="CK328" s="24"/>
      <c r="CL328" s="42"/>
      <c r="CM328" s="43"/>
      <c r="CN328" s="41" t="s">
        <v>78</v>
      </c>
      <c r="CO328" s="28"/>
      <c r="CP328" s="39" t="n">
        <v>1</v>
      </c>
      <c r="CQ328" s="47" t="n">
        <v>800</v>
      </c>
      <c r="CR328" s="44"/>
      <c r="CV328" s="17" t="s">
        <v>49</v>
      </c>
      <c r="CW328" s="18" t="n">
        <f aca="false">IF(B351=0%,0%,C353/SUM(C352:C359))</f>
        <v>0.0588235294117647</v>
      </c>
      <c r="CX328" s="17" t="str">
        <f aca="false">E353</f>
        <v>frigorifero</v>
      </c>
      <c r="CY328" s="19" t="n">
        <f aca="false">F353</f>
        <v>0</v>
      </c>
      <c r="CZ328" s="17" t="str">
        <f aca="false">E360</f>
        <v>materasso</v>
      </c>
      <c r="DA328" s="19" t="n">
        <f aca="false">F360</f>
        <v>0</v>
      </c>
      <c r="DB328" s="17" t="str">
        <f aca="false">G358</f>
        <v>lamiere</v>
      </c>
      <c r="DC328" s="19" t="n">
        <f aca="false">H358</f>
        <v>0</v>
      </c>
      <c r="DD328" s="19" t="str">
        <f aca="false">D294</f>
        <v>altezza cumulo</v>
      </c>
      <c r="DE328" s="19" t="n">
        <f aca="false">E294</f>
        <v>25</v>
      </c>
    </row>
    <row r="329" customFormat="false" ht="14.4" hidden="false" customHeight="true" outlineLevel="0" collapsed="false">
      <c r="A329" s="24"/>
      <c r="B329" s="51" t="n">
        <v>0.05</v>
      </c>
      <c r="C329" s="43"/>
      <c r="D329" s="41" t="s">
        <v>79</v>
      </c>
      <c r="E329" s="28"/>
      <c r="F329" s="39" t="n">
        <v>1</v>
      </c>
      <c r="G329" s="47" t="n">
        <v>170</v>
      </c>
      <c r="H329" s="44"/>
      <c r="L329" s="24"/>
      <c r="M329" s="4"/>
      <c r="N329" s="43"/>
      <c r="O329" s="41" t="s">
        <v>79</v>
      </c>
      <c r="P329" s="28"/>
      <c r="Q329" s="39" t="n">
        <v>1</v>
      </c>
      <c r="R329" s="47" t="n">
        <v>170</v>
      </c>
      <c r="S329" s="44"/>
      <c r="W329" s="24"/>
      <c r="X329" s="42"/>
      <c r="Y329" s="43"/>
      <c r="Z329" s="41" t="s">
        <v>79</v>
      </c>
      <c r="AA329" s="28"/>
      <c r="AB329" s="39" t="n">
        <v>1</v>
      </c>
      <c r="AC329" s="47" t="n">
        <v>170</v>
      </c>
      <c r="AD329" s="44"/>
      <c r="AH329" s="24"/>
      <c r="AI329" s="8" t="n">
        <v>0.4</v>
      </c>
      <c r="AJ329" s="43"/>
      <c r="AK329" s="41" t="s">
        <v>79</v>
      </c>
      <c r="AL329" s="28"/>
      <c r="AM329" s="39" t="n">
        <v>1</v>
      </c>
      <c r="AN329" s="47" t="n">
        <v>170</v>
      </c>
      <c r="AO329" s="44"/>
      <c r="AS329" s="24"/>
      <c r="AT329" s="51" t="n">
        <v>0.1</v>
      </c>
      <c r="AU329" s="43"/>
      <c r="AV329" s="41" t="s">
        <v>79</v>
      </c>
      <c r="AW329" s="28"/>
      <c r="AX329" s="39" t="n">
        <v>1</v>
      </c>
      <c r="AY329" s="47" t="n">
        <v>170</v>
      </c>
      <c r="AZ329" s="44"/>
      <c r="BD329" s="24"/>
      <c r="BE329" s="4"/>
      <c r="BF329" s="43"/>
      <c r="BG329" s="41" t="s">
        <v>79</v>
      </c>
      <c r="BH329" s="28"/>
      <c r="BI329" s="39" t="n">
        <v>1</v>
      </c>
      <c r="BJ329" s="47" t="n">
        <v>170</v>
      </c>
      <c r="BK329" s="44"/>
      <c r="BO329" s="24"/>
      <c r="BP329" s="4"/>
      <c r="BQ329" s="43"/>
      <c r="BR329" s="41" t="s">
        <v>79</v>
      </c>
      <c r="BS329" s="28"/>
      <c r="BT329" s="39" t="n">
        <v>1</v>
      </c>
      <c r="BU329" s="47" t="n">
        <v>170</v>
      </c>
      <c r="BV329" s="44"/>
      <c r="BZ329" s="24"/>
      <c r="CA329" s="42"/>
      <c r="CB329" s="43"/>
      <c r="CC329" s="41" t="s">
        <v>79</v>
      </c>
      <c r="CD329" s="28"/>
      <c r="CE329" s="39" t="n">
        <v>1</v>
      </c>
      <c r="CF329" s="47" t="n">
        <v>170</v>
      </c>
      <c r="CG329" s="44"/>
      <c r="CK329" s="24"/>
      <c r="CL329" s="42"/>
      <c r="CM329" s="43"/>
      <c r="CN329" s="41" t="s">
        <v>79</v>
      </c>
      <c r="CO329" s="28"/>
      <c r="CP329" s="39" t="n">
        <v>1</v>
      </c>
      <c r="CQ329" s="47" t="n">
        <v>170</v>
      </c>
      <c r="CR329" s="44"/>
      <c r="CV329" s="17" t="s">
        <v>57</v>
      </c>
      <c r="CW329" s="18" t="n">
        <f aca="false">IF(B351=0%,0%,(C354+C355)/SUM(C352:C359))</f>
        <v>0.0117647058823529</v>
      </c>
      <c r="CX329" s="17" t="str">
        <f aca="false">E354</f>
        <v>forno</v>
      </c>
      <c r="CY329" s="19" t="n">
        <f aca="false">F354</f>
        <v>0</v>
      </c>
      <c r="CZ329" s="17" t="str">
        <f aca="false">G352</f>
        <v>brandina</v>
      </c>
      <c r="DA329" s="19" t="n">
        <f aca="false">H352</f>
        <v>0</v>
      </c>
      <c r="DB329" s="17" t="str">
        <f aca="false">G359</f>
        <v>buste</v>
      </c>
      <c r="DC329" s="19" t="n">
        <f aca="false">H359</f>
        <v>0</v>
      </c>
      <c r="DD329" s="19" t="str">
        <f aca="false">D295</f>
        <v>combustione</v>
      </c>
      <c r="DE329" s="19" t="str">
        <f aca="false">E295</f>
        <v>no</v>
      </c>
    </row>
    <row r="330" customFormat="false" ht="14.4" hidden="false" customHeight="false" outlineLevel="0" collapsed="false">
      <c r="A330" s="24"/>
      <c r="B330" s="42"/>
      <c r="C330" s="43"/>
      <c r="D330" s="41" t="s">
        <v>80</v>
      </c>
      <c r="E330" s="28"/>
      <c r="F330" s="39" t="n">
        <v>1</v>
      </c>
      <c r="G330" s="47" t="n">
        <v>550</v>
      </c>
      <c r="H330" s="44"/>
      <c r="L330" s="24"/>
      <c r="M330" s="8" t="n">
        <v>0.25</v>
      </c>
      <c r="N330" s="43"/>
      <c r="O330" s="41" t="s">
        <v>80</v>
      </c>
      <c r="P330" s="28"/>
      <c r="Q330" s="39" t="n">
        <v>1</v>
      </c>
      <c r="R330" s="47" t="n">
        <v>550</v>
      </c>
      <c r="S330" s="44"/>
      <c r="W330" s="24"/>
      <c r="X330" s="42"/>
      <c r="Y330" s="43"/>
      <c r="Z330" s="41" t="s">
        <v>80</v>
      </c>
      <c r="AA330" s="28"/>
      <c r="AB330" s="39" t="n">
        <v>1</v>
      </c>
      <c r="AC330" s="47" t="n">
        <v>550</v>
      </c>
      <c r="AD330" s="44"/>
      <c r="AH330" s="24"/>
      <c r="AI330" s="8"/>
      <c r="AJ330" s="43"/>
      <c r="AK330" s="41" t="s">
        <v>80</v>
      </c>
      <c r="AL330" s="28"/>
      <c r="AM330" s="39" t="n">
        <v>1</v>
      </c>
      <c r="AN330" s="47" t="n">
        <v>550</v>
      </c>
      <c r="AO330" s="44"/>
      <c r="AS330" s="24"/>
      <c r="AT330" s="8" t="n">
        <v>0.13</v>
      </c>
      <c r="AU330" s="43"/>
      <c r="AV330" s="41" t="s">
        <v>80</v>
      </c>
      <c r="AW330" s="28"/>
      <c r="AX330" s="39" t="n">
        <v>1</v>
      </c>
      <c r="AY330" s="47" t="n">
        <v>550</v>
      </c>
      <c r="AZ330" s="44"/>
      <c r="BD330" s="24"/>
      <c r="BE330" s="8" t="n">
        <v>0.1</v>
      </c>
      <c r="BF330" s="43"/>
      <c r="BG330" s="41" t="s">
        <v>80</v>
      </c>
      <c r="BH330" s="28"/>
      <c r="BI330" s="39" t="n">
        <v>1</v>
      </c>
      <c r="BJ330" s="47" t="n">
        <v>550</v>
      </c>
      <c r="BK330" s="44"/>
      <c r="BO330" s="24"/>
      <c r="BP330" s="8" t="n">
        <v>0.45</v>
      </c>
      <c r="BQ330" s="43"/>
      <c r="BR330" s="41" t="s">
        <v>80</v>
      </c>
      <c r="BS330" s="28"/>
      <c r="BT330" s="39" t="n">
        <v>1</v>
      </c>
      <c r="BU330" s="47" t="n">
        <v>550</v>
      </c>
      <c r="BV330" s="44"/>
      <c r="BZ330" s="24"/>
      <c r="CA330" s="42"/>
      <c r="CB330" s="43"/>
      <c r="CC330" s="41" t="s">
        <v>80</v>
      </c>
      <c r="CD330" s="28"/>
      <c r="CE330" s="39" t="n">
        <v>1</v>
      </c>
      <c r="CF330" s="47" t="n">
        <v>550</v>
      </c>
      <c r="CG330" s="44"/>
      <c r="CK330" s="24"/>
      <c r="CL330" s="42"/>
      <c r="CM330" s="43"/>
      <c r="CN330" s="41" t="s">
        <v>80</v>
      </c>
      <c r="CO330" s="28"/>
      <c r="CP330" s="39" t="n">
        <v>1</v>
      </c>
      <c r="CQ330" s="47" t="n">
        <v>550</v>
      </c>
      <c r="CR330" s="44"/>
      <c r="CV330" s="17" t="s">
        <v>60</v>
      </c>
      <c r="CW330" s="37" t="n">
        <f aca="false">IF(B351=0%,0%,C356/SUM(C352:C359))</f>
        <v>0</v>
      </c>
      <c r="CX330" s="17" t="str">
        <f aca="false">E355</f>
        <v>televisore</v>
      </c>
      <c r="CY330" s="19" t="n">
        <f aca="false">F355</f>
        <v>0</v>
      </c>
      <c r="CZ330" s="17" t="str">
        <f aca="false">G353</f>
        <v>Scatoloni</v>
      </c>
      <c r="DA330" s="19" t="n">
        <f aca="false">H353</f>
        <v>0</v>
      </c>
      <c r="DB330" s="19"/>
      <c r="DC330" s="19"/>
      <c r="DD330" s="19" t="str">
        <f aca="false">D296</f>
        <v>bonifica</v>
      </c>
      <c r="DE330" s="19" t="str">
        <f aca="false">E296</f>
        <v>no</v>
      </c>
    </row>
    <row r="331" customFormat="false" ht="14.4" hidden="false" customHeight="true" outlineLevel="0" collapsed="false">
      <c r="A331" s="24" t="s">
        <v>81</v>
      </c>
      <c r="B331" s="25"/>
      <c r="C331" s="73"/>
      <c r="D331" s="28" t="s">
        <v>14</v>
      </c>
      <c r="E331" s="28"/>
      <c r="F331" s="52" t="n">
        <f aca="false">INFO!$B$17/SUM(INFO!$B$17:$B$21)</f>
        <v>0.101580928968505</v>
      </c>
      <c r="G331" s="47" t="n">
        <v>900</v>
      </c>
      <c r="H331" s="44"/>
      <c r="L331" s="24" t="s">
        <v>81</v>
      </c>
      <c r="M331" s="25"/>
      <c r="N331" s="73"/>
      <c r="O331" s="28" t="s">
        <v>14</v>
      </c>
      <c r="P331" s="28"/>
      <c r="Q331" s="52" t="n">
        <f aca="false">INFO!$B$17/SUM(INFO!$B$17:$B$21)</f>
        <v>0.101580928968505</v>
      </c>
      <c r="R331" s="47" t="n">
        <v>900</v>
      </c>
      <c r="S331" s="44"/>
      <c r="W331" s="24" t="s">
        <v>81</v>
      </c>
      <c r="X331" s="25"/>
      <c r="Y331" s="73"/>
      <c r="Z331" s="28" t="s">
        <v>14</v>
      </c>
      <c r="AA331" s="28"/>
      <c r="AB331" s="52" t="n">
        <f aca="false">INFO!$B$17/SUM(INFO!$B$17:$B$21)</f>
        <v>0.101580928968505</v>
      </c>
      <c r="AC331" s="47" t="n">
        <v>900</v>
      </c>
      <c r="AD331" s="44"/>
      <c r="AH331" s="24" t="s">
        <v>81</v>
      </c>
      <c r="AI331" s="68" t="n">
        <v>0.6</v>
      </c>
      <c r="AJ331" s="73"/>
      <c r="AK331" s="28" t="s">
        <v>14</v>
      </c>
      <c r="AL331" s="28"/>
      <c r="AM331" s="52" t="n">
        <f aca="false">INFO!$B$17/SUM(INFO!$B$17:$B$21)</f>
        <v>0.101580928968505</v>
      </c>
      <c r="AN331" s="47" t="n">
        <v>900</v>
      </c>
      <c r="AO331" s="44"/>
      <c r="AS331" s="24" t="s">
        <v>81</v>
      </c>
      <c r="AU331" s="73"/>
      <c r="AV331" s="28" t="s">
        <v>14</v>
      </c>
      <c r="AW331" s="28"/>
      <c r="AX331" s="52" t="n">
        <f aca="false">INFO!$B$17/SUM(INFO!$B$17:$B$21)</f>
        <v>0.101580928968505</v>
      </c>
      <c r="AY331" s="47" t="n">
        <v>900</v>
      </c>
      <c r="AZ331" s="44"/>
      <c r="BD331" s="79" t="s">
        <v>81</v>
      </c>
      <c r="BE331" s="20"/>
      <c r="BF331" s="73"/>
      <c r="BG331" s="28" t="s">
        <v>14</v>
      </c>
      <c r="BH331" s="28"/>
      <c r="BI331" s="52" t="n">
        <f aca="false">INFO!$B$17/SUM(INFO!$B$17:$B$21)</f>
        <v>0.101580928968505</v>
      </c>
      <c r="BJ331" s="47" t="n">
        <v>900</v>
      </c>
      <c r="BK331" s="44"/>
      <c r="BO331" s="24" t="s">
        <v>81</v>
      </c>
      <c r="BP331" s="68" t="n">
        <v>0.15</v>
      </c>
      <c r="BQ331" s="73"/>
      <c r="BR331" s="28" t="s">
        <v>14</v>
      </c>
      <c r="BS331" s="28"/>
      <c r="BT331" s="52" t="n">
        <f aca="false">INFO!$B$17/SUM(INFO!$B$17:$B$21)</f>
        <v>0.101580928968505</v>
      </c>
      <c r="BU331" s="47" t="n">
        <v>900</v>
      </c>
      <c r="BV331" s="44"/>
      <c r="BZ331" s="24" t="s">
        <v>81</v>
      </c>
      <c r="CA331" s="25"/>
      <c r="CB331" s="73"/>
      <c r="CC331" s="28" t="s">
        <v>14</v>
      </c>
      <c r="CD331" s="28"/>
      <c r="CE331" s="52" t="n">
        <f aca="false">INFO!$B$17/SUM(INFO!$B$17:$B$21)</f>
        <v>0.101580928968505</v>
      </c>
      <c r="CF331" s="47" t="n">
        <v>900</v>
      </c>
      <c r="CG331" s="44"/>
      <c r="CK331" s="24" t="s">
        <v>81</v>
      </c>
      <c r="CL331" s="25"/>
      <c r="CM331" s="73"/>
      <c r="CN331" s="28" t="s">
        <v>14</v>
      </c>
      <c r="CO331" s="28"/>
      <c r="CP331" s="52" t="n">
        <f aca="false">INFO!$B$17/SUM(INFO!$B$17:$B$21)</f>
        <v>0.101580928968505</v>
      </c>
      <c r="CQ331" s="47" t="n">
        <v>900</v>
      </c>
      <c r="CR331" s="44"/>
      <c r="CV331" s="17" t="s">
        <v>61</v>
      </c>
      <c r="CW331" s="18" t="n">
        <f aca="false">IF(B351=0%,0%,C357/SUM(C352:C359))</f>
        <v>0.164705882352941</v>
      </c>
      <c r="CX331" s="17" t="str">
        <f aca="false">E356</f>
        <v>scaldabagno</v>
      </c>
      <c r="CY331" s="19" t="n">
        <f aca="false">F356</f>
        <v>0</v>
      </c>
      <c r="CZ331" s="17" t="str">
        <f aca="false">G354</f>
        <v>divano</v>
      </c>
      <c r="DA331" s="19" t="n">
        <f aca="false">H354</f>
        <v>0</v>
      </c>
      <c r="DB331" s="19"/>
      <c r="DC331" s="19"/>
      <c r="DD331" s="19" t="str">
        <f aca="false">F296</f>
        <v>substrato</v>
      </c>
      <c r="DE331" s="19" t="str">
        <f aca="false">G296</f>
        <v>stradae</v>
      </c>
    </row>
    <row r="332" customFormat="false" ht="14.4" hidden="false" customHeight="false" outlineLevel="0" collapsed="false">
      <c r="A332" s="24"/>
      <c r="B332" s="25"/>
      <c r="C332" s="73"/>
      <c r="D332" s="28" t="s">
        <v>49</v>
      </c>
      <c r="E332" s="28"/>
      <c r="F332" s="52" t="n">
        <f aca="false">INFO!$B$18/SUM(INFO!$B$17:$B$21)</f>
        <v>0.314328729462591</v>
      </c>
      <c r="G332" s="47" t="n">
        <v>2600</v>
      </c>
      <c r="H332" s="44"/>
      <c r="L332" s="24"/>
      <c r="M332" s="25"/>
      <c r="N332" s="73"/>
      <c r="O332" s="28" t="s">
        <v>49</v>
      </c>
      <c r="P332" s="28"/>
      <c r="Q332" s="52" t="n">
        <f aca="false">INFO!$B$18/SUM(INFO!$B$17:$B$21)</f>
        <v>0.314328729462591</v>
      </c>
      <c r="R332" s="47" t="n">
        <v>2600</v>
      </c>
      <c r="S332" s="44"/>
      <c r="W332" s="24"/>
      <c r="X332" s="25"/>
      <c r="Y332" s="73"/>
      <c r="Z332" s="28" t="s">
        <v>49</v>
      </c>
      <c r="AA332" s="28"/>
      <c r="AB332" s="52" t="n">
        <f aca="false">INFO!$B$18/SUM(INFO!$B$17:$B$21)</f>
        <v>0.314328729462591</v>
      </c>
      <c r="AC332" s="47" t="n">
        <v>2600</v>
      </c>
      <c r="AD332" s="44"/>
      <c r="AH332" s="24"/>
      <c r="AI332" s="68"/>
      <c r="AJ332" s="73"/>
      <c r="AK332" s="28" t="s">
        <v>49</v>
      </c>
      <c r="AL332" s="28"/>
      <c r="AM332" s="52" t="n">
        <f aca="false">INFO!$B$18/SUM(INFO!$B$17:$B$21)</f>
        <v>0.314328729462591</v>
      </c>
      <c r="AN332" s="47" t="n">
        <v>2600</v>
      </c>
      <c r="AO332" s="44"/>
      <c r="AS332" s="24"/>
      <c r="AU332" s="73"/>
      <c r="AV332" s="28" t="s">
        <v>49</v>
      </c>
      <c r="AW332" s="28"/>
      <c r="AX332" s="52" t="n">
        <f aca="false">INFO!$B$18/SUM(INFO!$B$17:$B$21)</f>
        <v>0.314328729462591</v>
      </c>
      <c r="AY332" s="47" t="n">
        <v>2600</v>
      </c>
      <c r="AZ332" s="44"/>
      <c r="BD332" s="79"/>
      <c r="BE332" s="20"/>
      <c r="BF332" s="73"/>
      <c r="BG332" s="28" t="s">
        <v>49</v>
      </c>
      <c r="BH332" s="28"/>
      <c r="BI332" s="52" t="n">
        <f aca="false">INFO!$B$18/SUM(INFO!$B$17:$B$21)</f>
        <v>0.314328729462591</v>
      </c>
      <c r="BJ332" s="47" t="n">
        <v>2600</v>
      </c>
      <c r="BK332" s="44"/>
      <c r="BO332" s="24"/>
      <c r="BP332" s="68"/>
      <c r="BQ332" s="73"/>
      <c r="BR332" s="28" t="s">
        <v>49</v>
      </c>
      <c r="BS332" s="28"/>
      <c r="BT332" s="52" t="n">
        <f aca="false">INFO!$B$18/SUM(INFO!$B$17:$B$21)</f>
        <v>0.314328729462591</v>
      </c>
      <c r="BU332" s="47" t="n">
        <v>2600</v>
      </c>
      <c r="BV332" s="44"/>
      <c r="BZ332" s="24"/>
      <c r="CA332" s="25"/>
      <c r="CB332" s="73"/>
      <c r="CC332" s="28" t="s">
        <v>49</v>
      </c>
      <c r="CD332" s="28"/>
      <c r="CE332" s="52" t="n">
        <f aca="false">INFO!$B$18/SUM(INFO!$B$17:$B$21)</f>
        <v>0.314328729462591</v>
      </c>
      <c r="CF332" s="47" t="n">
        <v>2600</v>
      </c>
      <c r="CG332" s="44"/>
      <c r="CK332" s="24"/>
      <c r="CL332" s="25"/>
      <c r="CM332" s="73"/>
      <c r="CN332" s="28" t="s">
        <v>49</v>
      </c>
      <c r="CO332" s="28"/>
      <c r="CP332" s="52" t="n">
        <f aca="false">INFO!$B$18/SUM(INFO!$B$17:$B$21)</f>
        <v>0.314328729462591</v>
      </c>
      <c r="CQ332" s="47" t="n">
        <v>2600</v>
      </c>
      <c r="CR332" s="44"/>
      <c r="CV332" s="17" t="s">
        <v>62</v>
      </c>
      <c r="CW332" s="18" t="n">
        <f aca="false">IF(B351=0%,0%,C358/SUM(C352:C359))</f>
        <v>0.0588235294117647</v>
      </c>
      <c r="CX332" s="17" t="str">
        <f aca="false">E357</f>
        <v>mobile</v>
      </c>
      <c r="CY332" s="19" t="n">
        <f aca="false">F357</f>
        <v>0</v>
      </c>
      <c r="CZ332" s="17" t="str">
        <f aca="false">G355</f>
        <v>sanitari</v>
      </c>
      <c r="DA332" s="19" t="n">
        <f aca="false">H355</f>
        <v>0</v>
      </c>
      <c r="DB332" s="19"/>
      <c r="DC332" s="19"/>
      <c r="DD332" s="19" t="s">
        <v>63</v>
      </c>
      <c r="DE332" s="19" t="n">
        <f aca="false">B296</f>
        <v>0</v>
      </c>
    </row>
    <row r="333" customFormat="false" ht="15" hidden="false" customHeight="false" outlineLevel="0" collapsed="false">
      <c r="A333" s="24"/>
      <c r="B333" s="25"/>
      <c r="C333" s="73"/>
      <c r="D333" s="28" t="s">
        <v>13</v>
      </c>
      <c r="E333" s="28"/>
      <c r="F333" s="52" t="n">
        <f aca="false">INFO!$B$19/SUM(INFO!$B$17:$B$21)*0.2</f>
        <v>0.00439973913823492</v>
      </c>
      <c r="G333" s="47" t="n">
        <v>2700</v>
      </c>
      <c r="H333" s="44"/>
      <c r="L333" s="24"/>
      <c r="M333" s="25"/>
      <c r="N333" s="73"/>
      <c r="O333" s="28" t="s">
        <v>13</v>
      </c>
      <c r="P333" s="28"/>
      <c r="Q333" s="52" t="n">
        <f aca="false">INFO!$B$19/SUM(INFO!$B$17:$B$21)*0.2</f>
        <v>0.00439973913823492</v>
      </c>
      <c r="R333" s="47" t="n">
        <v>2700</v>
      </c>
      <c r="S333" s="44"/>
      <c r="W333" s="24"/>
      <c r="X333" s="25"/>
      <c r="Y333" s="73"/>
      <c r="Z333" s="28" t="s">
        <v>13</v>
      </c>
      <c r="AA333" s="28"/>
      <c r="AB333" s="52" t="n">
        <f aca="false">INFO!$B$19/SUM(INFO!$B$17:$B$21)*0.2</f>
        <v>0.00439973913823492</v>
      </c>
      <c r="AC333" s="47" t="n">
        <v>2700</v>
      </c>
      <c r="AD333" s="44"/>
      <c r="AH333" s="24"/>
      <c r="AI333" s="68"/>
      <c r="AJ333" s="73"/>
      <c r="AK333" s="28" t="s">
        <v>13</v>
      </c>
      <c r="AL333" s="28"/>
      <c r="AM333" s="52" t="n">
        <f aca="false">INFO!$B$19/SUM(INFO!$B$17:$B$21)*0.2</f>
        <v>0.00439973913823492</v>
      </c>
      <c r="AN333" s="47" t="n">
        <v>2700</v>
      </c>
      <c r="AO333" s="44"/>
      <c r="AS333" s="24"/>
      <c r="AU333" s="73"/>
      <c r="AV333" s="28" t="s">
        <v>13</v>
      </c>
      <c r="AW333" s="28"/>
      <c r="AX333" s="52" t="n">
        <f aca="false">INFO!$B$19/SUM(INFO!$B$17:$B$21)*0.2</f>
        <v>0.00439973913823492</v>
      </c>
      <c r="AY333" s="47" t="n">
        <v>2700</v>
      </c>
      <c r="AZ333" s="44"/>
      <c r="BD333" s="79"/>
      <c r="BE333" s="20"/>
      <c r="BF333" s="73"/>
      <c r="BG333" s="28" t="s">
        <v>13</v>
      </c>
      <c r="BH333" s="28"/>
      <c r="BI333" s="52" t="n">
        <f aca="false">INFO!$B$19/SUM(INFO!$B$17:$B$21)*0.2</f>
        <v>0.00439973913823492</v>
      </c>
      <c r="BJ333" s="47" t="n">
        <v>2700</v>
      </c>
      <c r="BK333" s="44"/>
      <c r="BO333" s="24"/>
      <c r="BP333" s="68"/>
      <c r="BQ333" s="73"/>
      <c r="BR333" s="28" t="s">
        <v>13</v>
      </c>
      <c r="BS333" s="28"/>
      <c r="BT333" s="52" t="n">
        <f aca="false">INFO!$B$19/SUM(INFO!$B$17:$B$21)*0.2</f>
        <v>0.00439973913823492</v>
      </c>
      <c r="BU333" s="47" t="n">
        <v>2700</v>
      </c>
      <c r="BV333" s="44"/>
      <c r="BZ333" s="24"/>
      <c r="CA333" s="25"/>
      <c r="CB333" s="73"/>
      <c r="CC333" s="28" t="s">
        <v>13</v>
      </c>
      <c r="CD333" s="28"/>
      <c r="CE333" s="52" t="n">
        <f aca="false">INFO!$B$19/SUM(INFO!$B$17:$B$21)*0.2</f>
        <v>0.00439973913823492</v>
      </c>
      <c r="CF333" s="47" t="n">
        <v>2700</v>
      </c>
      <c r="CG333" s="44"/>
      <c r="CK333" s="24"/>
      <c r="CL333" s="25"/>
      <c r="CM333" s="73"/>
      <c r="CN333" s="28" t="s">
        <v>13</v>
      </c>
      <c r="CO333" s="28"/>
      <c r="CP333" s="52" t="n">
        <f aca="false">INFO!$B$19/SUM(INFO!$B$17:$B$21)*0.2</f>
        <v>0.00439973913823492</v>
      </c>
      <c r="CQ333" s="47" t="n">
        <v>2700</v>
      </c>
      <c r="CR333" s="44"/>
      <c r="CV333" s="33" t="s">
        <v>65</v>
      </c>
      <c r="CW333" s="34" t="n">
        <f aca="false">IF(B351=0%,0%,C359/SUM(C352:C359))</f>
        <v>0</v>
      </c>
      <c r="CX333" s="33" t="str">
        <f aca="false">E358</f>
        <v>secchio</v>
      </c>
      <c r="CY333" s="35" t="n">
        <f aca="false">F358</f>
        <v>0</v>
      </c>
      <c r="CZ333" s="33" t="str">
        <f aca="false">G356</f>
        <v>tubi</v>
      </c>
      <c r="DA333" s="35" t="n">
        <f aca="false">H356</f>
        <v>0</v>
      </c>
      <c r="DB333" s="35"/>
      <c r="DC333" s="35"/>
      <c r="DD333" s="35" t="s">
        <v>56</v>
      </c>
      <c r="DE333" s="35" t="n">
        <f aca="false">H294</f>
        <v>0</v>
      </c>
      <c r="DF333" s="37" t="n">
        <f aca="false">SUM(CW327:CW333)</f>
        <v>1</v>
      </c>
    </row>
    <row r="334" customFormat="false" ht="15" hidden="false" customHeight="false" outlineLevel="0" collapsed="false">
      <c r="A334" s="24"/>
      <c r="B334" s="25"/>
      <c r="C334" s="73"/>
      <c r="D334" s="28" t="s">
        <v>12</v>
      </c>
      <c r="E334" s="28"/>
      <c r="F334" s="52" t="n">
        <f aca="false">INFO!$B$19/SUM(INFO!$B$17:$B$21)*0.8</f>
        <v>0.0175989565529397</v>
      </c>
      <c r="G334" s="47" t="n">
        <v>7500</v>
      </c>
      <c r="H334" s="44"/>
      <c r="L334" s="24"/>
      <c r="M334" s="25"/>
      <c r="N334" s="73"/>
      <c r="O334" s="28" t="s">
        <v>12</v>
      </c>
      <c r="P334" s="28"/>
      <c r="Q334" s="52" t="n">
        <f aca="false">INFO!$B$19/SUM(INFO!$B$17:$B$21)*0.8</f>
        <v>0.0175989565529397</v>
      </c>
      <c r="R334" s="47" t="n">
        <v>7500</v>
      </c>
      <c r="S334" s="44"/>
      <c r="W334" s="24"/>
      <c r="X334" s="25"/>
      <c r="Y334" s="73"/>
      <c r="Z334" s="28" t="s">
        <v>12</v>
      </c>
      <c r="AA334" s="28"/>
      <c r="AB334" s="52" t="n">
        <f aca="false">INFO!$B$19/SUM(INFO!$B$17:$B$21)*0.8</f>
        <v>0.0175989565529397</v>
      </c>
      <c r="AC334" s="47" t="n">
        <v>7500</v>
      </c>
      <c r="AD334" s="44"/>
      <c r="AH334" s="24"/>
      <c r="AI334" s="68"/>
      <c r="AJ334" s="73"/>
      <c r="AK334" s="28" t="s">
        <v>12</v>
      </c>
      <c r="AL334" s="28"/>
      <c r="AM334" s="52" t="n">
        <f aca="false">INFO!$B$19/SUM(INFO!$B$17:$B$21)*0.8</f>
        <v>0.0175989565529397</v>
      </c>
      <c r="AN334" s="47" t="n">
        <v>7500</v>
      </c>
      <c r="AO334" s="44"/>
      <c r="AS334" s="24"/>
      <c r="AU334" s="73"/>
      <c r="AV334" s="28" t="s">
        <v>12</v>
      </c>
      <c r="AW334" s="28"/>
      <c r="AX334" s="52" t="n">
        <f aca="false">INFO!$B$19/SUM(INFO!$B$17:$B$21)*0.8</f>
        <v>0.0175989565529397</v>
      </c>
      <c r="AY334" s="47" t="n">
        <v>7500</v>
      </c>
      <c r="AZ334" s="44"/>
      <c r="BD334" s="79"/>
      <c r="BE334" s="20"/>
      <c r="BF334" s="73"/>
      <c r="BG334" s="28" t="s">
        <v>12</v>
      </c>
      <c r="BH334" s="28"/>
      <c r="BI334" s="52" t="n">
        <f aca="false">INFO!$B$19/SUM(INFO!$B$17:$B$21)*0.8</f>
        <v>0.0175989565529397</v>
      </c>
      <c r="BJ334" s="47" t="n">
        <v>7500</v>
      </c>
      <c r="BK334" s="44"/>
      <c r="BO334" s="24"/>
      <c r="BP334" s="68"/>
      <c r="BQ334" s="73"/>
      <c r="BR334" s="28" t="s">
        <v>12</v>
      </c>
      <c r="BS334" s="28"/>
      <c r="BT334" s="52" t="n">
        <f aca="false">INFO!$B$19/SUM(INFO!$B$17:$B$21)*0.8</f>
        <v>0.0175989565529397</v>
      </c>
      <c r="BU334" s="47" t="n">
        <v>7500</v>
      </c>
      <c r="BV334" s="44"/>
      <c r="BZ334" s="24"/>
      <c r="CA334" s="25"/>
      <c r="CB334" s="73"/>
      <c r="CC334" s="28" t="s">
        <v>12</v>
      </c>
      <c r="CD334" s="28"/>
      <c r="CE334" s="52" t="n">
        <f aca="false">INFO!$B$19/SUM(INFO!$B$17:$B$21)*0.8</f>
        <v>0.0175989565529397</v>
      </c>
      <c r="CF334" s="47" t="n">
        <v>7500</v>
      </c>
      <c r="CG334" s="44"/>
      <c r="CK334" s="24"/>
      <c r="CL334" s="25"/>
      <c r="CM334" s="73"/>
      <c r="CN334" s="28" t="s">
        <v>12</v>
      </c>
      <c r="CO334" s="28"/>
      <c r="CP334" s="52" t="n">
        <f aca="false">INFO!$B$19/SUM(INFO!$B$17:$B$21)*0.8</f>
        <v>0.0175989565529397</v>
      </c>
      <c r="CQ334" s="47" t="n">
        <v>7500</v>
      </c>
      <c r="CR334" s="44"/>
      <c r="CV334" s="10" t="str">
        <f aca="false">L293</f>
        <v>SITO O124_a</v>
      </c>
      <c r="CW334" s="10"/>
      <c r="CX334" s="10"/>
      <c r="CY334" s="10"/>
      <c r="CZ334" s="10"/>
      <c r="DA334" s="10"/>
      <c r="DB334" s="10"/>
      <c r="DC334" s="10"/>
      <c r="DD334" s="10"/>
      <c r="DE334" s="10"/>
    </row>
    <row r="335" customFormat="false" ht="14.4" hidden="false" customHeight="false" outlineLevel="0" collapsed="false">
      <c r="A335" s="24"/>
      <c r="B335" s="25"/>
      <c r="C335" s="73"/>
      <c r="D335" s="28" t="s">
        <v>60</v>
      </c>
      <c r="E335" s="28"/>
      <c r="F335" s="52" t="n">
        <f aca="false">INFO!$B$20/SUM(INFO!$B$17:$B$21)</f>
        <v>0.0226205455308028</v>
      </c>
      <c r="G335" s="47" t="n">
        <v>1000</v>
      </c>
      <c r="H335" s="44"/>
      <c r="L335" s="24"/>
      <c r="M335" s="25"/>
      <c r="N335" s="73"/>
      <c r="O335" s="28" t="s">
        <v>60</v>
      </c>
      <c r="P335" s="28"/>
      <c r="Q335" s="52" t="n">
        <f aca="false">INFO!$B$20/SUM(INFO!$B$17:$B$21)</f>
        <v>0.0226205455308028</v>
      </c>
      <c r="R335" s="47" t="n">
        <v>1000</v>
      </c>
      <c r="S335" s="44"/>
      <c r="W335" s="24"/>
      <c r="X335" s="25"/>
      <c r="Y335" s="73"/>
      <c r="Z335" s="28" t="s">
        <v>60</v>
      </c>
      <c r="AA335" s="28"/>
      <c r="AB335" s="52" t="n">
        <f aca="false">INFO!$B$20/SUM(INFO!$B$17:$B$21)</f>
        <v>0.0226205455308028</v>
      </c>
      <c r="AC335" s="47" t="n">
        <v>1000</v>
      </c>
      <c r="AD335" s="44"/>
      <c r="AH335" s="24"/>
      <c r="AI335" s="68"/>
      <c r="AJ335" s="73"/>
      <c r="AK335" s="28" t="s">
        <v>60</v>
      </c>
      <c r="AL335" s="28"/>
      <c r="AM335" s="52" t="n">
        <f aca="false">INFO!$B$20/SUM(INFO!$B$17:$B$21)</f>
        <v>0.0226205455308028</v>
      </c>
      <c r="AN335" s="47" t="n">
        <v>1000</v>
      </c>
      <c r="AO335" s="44"/>
      <c r="AS335" s="24"/>
      <c r="AU335" s="73"/>
      <c r="AV335" s="28" t="s">
        <v>60</v>
      </c>
      <c r="AW335" s="28"/>
      <c r="AX335" s="52" t="n">
        <f aca="false">INFO!$B$20/SUM(INFO!$B$17:$B$21)</f>
        <v>0.0226205455308028</v>
      </c>
      <c r="AY335" s="47" t="n">
        <v>1000</v>
      </c>
      <c r="AZ335" s="44"/>
      <c r="BD335" s="79"/>
      <c r="BE335" s="20"/>
      <c r="BF335" s="73"/>
      <c r="BG335" s="28" t="s">
        <v>60</v>
      </c>
      <c r="BH335" s="28"/>
      <c r="BI335" s="52" t="n">
        <f aca="false">INFO!$B$20/SUM(INFO!$B$17:$B$21)</f>
        <v>0.0226205455308028</v>
      </c>
      <c r="BJ335" s="47" t="n">
        <v>1000</v>
      </c>
      <c r="BK335" s="44"/>
      <c r="BO335" s="24"/>
      <c r="BP335" s="68"/>
      <c r="BQ335" s="73"/>
      <c r="BR335" s="28" t="s">
        <v>60</v>
      </c>
      <c r="BS335" s="28"/>
      <c r="BT335" s="52" t="n">
        <f aca="false">INFO!$B$20/SUM(INFO!$B$17:$B$21)</f>
        <v>0.0226205455308028</v>
      </c>
      <c r="BU335" s="47" t="n">
        <v>1000</v>
      </c>
      <c r="BV335" s="44"/>
      <c r="BZ335" s="24"/>
      <c r="CA335" s="25"/>
      <c r="CB335" s="73"/>
      <c r="CC335" s="28" t="s">
        <v>60</v>
      </c>
      <c r="CD335" s="28"/>
      <c r="CE335" s="52" t="n">
        <f aca="false">INFO!$B$20/SUM(INFO!$B$17:$B$21)</f>
        <v>0.0226205455308028</v>
      </c>
      <c r="CF335" s="47" t="n">
        <v>1000</v>
      </c>
      <c r="CG335" s="44"/>
      <c r="CK335" s="24"/>
      <c r="CL335" s="25"/>
      <c r="CM335" s="73"/>
      <c r="CN335" s="28" t="s">
        <v>60</v>
      </c>
      <c r="CO335" s="28"/>
      <c r="CP335" s="52" t="n">
        <f aca="false">INFO!$B$20/SUM(INFO!$B$17:$B$21)</f>
        <v>0.0226205455308028</v>
      </c>
      <c r="CQ335" s="47" t="n">
        <v>1000</v>
      </c>
      <c r="CR335" s="44"/>
      <c r="CU335" s="8"/>
      <c r="CV335" s="11" t="s">
        <v>31</v>
      </c>
      <c r="CW335" s="11"/>
      <c r="CX335" s="11" t="s">
        <v>32</v>
      </c>
      <c r="CY335" s="11"/>
      <c r="CZ335" s="11"/>
      <c r="DA335" s="11"/>
      <c r="DB335" s="11"/>
      <c r="DC335" s="11"/>
      <c r="DD335" s="11" t="s">
        <v>33</v>
      </c>
      <c r="DE335" s="11"/>
    </row>
    <row r="336" customFormat="false" ht="14.4" hidden="false" customHeight="false" outlineLevel="0" collapsed="false">
      <c r="A336" s="24"/>
      <c r="B336" s="25"/>
      <c r="C336" s="73"/>
      <c r="D336" s="28" t="s">
        <v>61</v>
      </c>
      <c r="E336" s="28"/>
      <c r="F336" s="52" t="n">
        <f aca="false">INFO!$B$21/SUM(INFO!$B$17:$B$21)</f>
        <v>0.539471100346927</v>
      </c>
      <c r="G336" s="47" t="n">
        <v>550</v>
      </c>
      <c r="H336" s="44"/>
      <c r="L336" s="24"/>
      <c r="M336" s="25"/>
      <c r="N336" s="73"/>
      <c r="O336" s="28" t="s">
        <v>61</v>
      </c>
      <c r="P336" s="28"/>
      <c r="Q336" s="52" t="n">
        <f aca="false">INFO!$B$21/SUM(INFO!$B$17:$B$21)</f>
        <v>0.539471100346927</v>
      </c>
      <c r="R336" s="47" t="n">
        <v>550</v>
      </c>
      <c r="S336" s="44"/>
      <c r="W336" s="24"/>
      <c r="X336" s="25"/>
      <c r="Y336" s="73"/>
      <c r="Z336" s="28" t="s">
        <v>61</v>
      </c>
      <c r="AA336" s="28"/>
      <c r="AB336" s="52" t="n">
        <f aca="false">INFO!$B$21/SUM(INFO!$B$17:$B$21)</f>
        <v>0.539471100346927</v>
      </c>
      <c r="AC336" s="47" t="n">
        <v>550</v>
      </c>
      <c r="AD336" s="44"/>
      <c r="AH336" s="24"/>
      <c r="AI336" s="68"/>
      <c r="AJ336" s="73"/>
      <c r="AK336" s="28" t="s">
        <v>61</v>
      </c>
      <c r="AL336" s="28"/>
      <c r="AM336" s="52" t="n">
        <f aca="false">INFO!$B$21/SUM(INFO!$B$17:$B$21)</f>
        <v>0.539471100346927</v>
      </c>
      <c r="AN336" s="47" t="n">
        <v>550</v>
      </c>
      <c r="AO336" s="44"/>
      <c r="AS336" s="24"/>
      <c r="AU336" s="73"/>
      <c r="AV336" s="28" t="s">
        <v>61</v>
      </c>
      <c r="AW336" s="28"/>
      <c r="AX336" s="52" t="n">
        <f aca="false">INFO!$B$21/SUM(INFO!$B$17:$B$21)</f>
        <v>0.539471100346927</v>
      </c>
      <c r="AY336" s="47" t="n">
        <v>550</v>
      </c>
      <c r="AZ336" s="44"/>
      <c r="BD336" s="79"/>
      <c r="BE336" s="20"/>
      <c r="BF336" s="73"/>
      <c r="BG336" s="28" t="s">
        <v>61</v>
      </c>
      <c r="BH336" s="28"/>
      <c r="BI336" s="52" t="n">
        <f aca="false">INFO!$B$21/SUM(INFO!$B$17:$B$21)</f>
        <v>0.539471100346927</v>
      </c>
      <c r="BJ336" s="47" t="n">
        <v>550</v>
      </c>
      <c r="BK336" s="44"/>
      <c r="BO336" s="24"/>
      <c r="BP336" s="68"/>
      <c r="BQ336" s="73"/>
      <c r="BR336" s="28" t="s">
        <v>61</v>
      </c>
      <c r="BS336" s="28"/>
      <c r="BT336" s="52" t="n">
        <f aca="false">INFO!$B$21/SUM(INFO!$B$17:$B$21)</f>
        <v>0.539471100346927</v>
      </c>
      <c r="BU336" s="47" t="n">
        <v>550</v>
      </c>
      <c r="BV336" s="44"/>
      <c r="BZ336" s="24"/>
      <c r="CA336" s="25"/>
      <c r="CB336" s="73"/>
      <c r="CC336" s="28" t="s">
        <v>61</v>
      </c>
      <c r="CD336" s="28"/>
      <c r="CE336" s="52" t="n">
        <f aca="false">INFO!$B$21/SUM(INFO!$B$17:$B$21)</f>
        <v>0.539471100346927</v>
      </c>
      <c r="CF336" s="47" t="n">
        <v>550</v>
      </c>
      <c r="CG336" s="44"/>
      <c r="CK336" s="24"/>
      <c r="CL336" s="25"/>
      <c r="CM336" s="73"/>
      <c r="CN336" s="28" t="s">
        <v>61</v>
      </c>
      <c r="CO336" s="28"/>
      <c r="CP336" s="52" t="n">
        <f aca="false">INFO!$B$21/SUM(INFO!$B$17:$B$21)</f>
        <v>0.539471100346927</v>
      </c>
      <c r="CQ336" s="47" t="n">
        <v>550</v>
      </c>
      <c r="CR336" s="44"/>
      <c r="CV336" s="12" t="s">
        <v>14</v>
      </c>
      <c r="CW336" s="13" t="n">
        <f aca="false">IF(M351=0%,0%,N352/SUM(N352:N359))</f>
        <v>0.7</v>
      </c>
      <c r="CX336" s="12" t="str">
        <f aca="false">P352</f>
        <v>lavatrice</v>
      </c>
      <c r="CY336" s="14" t="n">
        <f aca="false">Q352</f>
        <v>0</v>
      </c>
      <c r="CZ336" s="12" t="str">
        <f aca="false">P359</f>
        <v>sedie</v>
      </c>
      <c r="DA336" s="14" t="n">
        <f aca="false">Q359</f>
        <v>0</v>
      </c>
      <c r="DB336" s="12" t="str">
        <f aca="false">R357</f>
        <v>guaina</v>
      </c>
      <c r="DC336" s="14" t="n">
        <f aca="false">S357</f>
        <v>0</v>
      </c>
      <c r="DD336" s="14" t="s">
        <v>41</v>
      </c>
      <c r="DE336" s="38" t="n">
        <f aca="false">N295</f>
        <v>0</v>
      </c>
    </row>
    <row r="337" customFormat="false" ht="14.4" hidden="false" customHeight="false" outlineLevel="0" collapsed="false">
      <c r="A337" s="53" t="s">
        <v>82</v>
      </c>
      <c r="B337" s="42"/>
      <c r="C337" s="43"/>
      <c r="D337" s="28" t="s">
        <v>83</v>
      </c>
      <c r="E337" s="41" t="s">
        <v>65</v>
      </c>
      <c r="F337" s="39" t="n">
        <v>1</v>
      </c>
      <c r="G337" s="47" t="n">
        <v>1700</v>
      </c>
      <c r="H337" s="44"/>
      <c r="L337" s="53" t="s">
        <v>82</v>
      </c>
      <c r="M337" s="42"/>
      <c r="N337" s="43"/>
      <c r="O337" s="28" t="s">
        <v>83</v>
      </c>
      <c r="P337" s="41" t="s">
        <v>65</v>
      </c>
      <c r="Q337" s="39" t="n">
        <v>1</v>
      </c>
      <c r="R337" s="47" t="n">
        <v>1700</v>
      </c>
      <c r="S337" s="44"/>
      <c r="W337" s="53" t="s">
        <v>82</v>
      </c>
      <c r="X337" s="42"/>
      <c r="Y337" s="43"/>
      <c r="Z337" s="28" t="s">
        <v>83</v>
      </c>
      <c r="AA337" s="41" t="s">
        <v>65</v>
      </c>
      <c r="AB337" s="39" t="n">
        <v>1</v>
      </c>
      <c r="AC337" s="47" t="n">
        <v>1700</v>
      </c>
      <c r="AD337" s="44"/>
      <c r="AH337" s="53" t="s">
        <v>82</v>
      </c>
      <c r="AI337" s="42"/>
      <c r="AJ337" s="43"/>
      <c r="AK337" s="28" t="s">
        <v>83</v>
      </c>
      <c r="AL337" s="41" t="s">
        <v>65</v>
      </c>
      <c r="AM337" s="39" t="n">
        <v>1</v>
      </c>
      <c r="AN337" s="47" t="n">
        <v>1700</v>
      </c>
      <c r="AO337" s="44"/>
      <c r="AS337" s="53" t="s">
        <v>82</v>
      </c>
      <c r="AT337" s="8"/>
      <c r="AU337" s="43"/>
      <c r="AV337" s="28" t="s">
        <v>83</v>
      </c>
      <c r="AW337" s="41" t="s">
        <v>65</v>
      </c>
      <c r="AX337" s="39" t="n">
        <v>1</v>
      </c>
      <c r="AY337" s="47" t="n">
        <v>1700</v>
      </c>
      <c r="AZ337" s="44"/>
      <c r="BD337" s="77" t="s">
        <v>82</v>
      </c>
      <c r="BE337" s="20"/>
      <c r="BF337" s="43"/>
      <c r="BG337" s="28" t="s">
        <v>83</v>
      </c>
      <c r="BH337" s="41" t="s">
        <v>65</v>
      </c>
      <c r="BI337" s="39" t="n">
        <v>1</v>
      </c>
      <c r="BJ337" s="47" t="n">
        <v>1700</v>
      </c>
      <c r="BK337" s="44"/>
      <c r="BO337" s="53" t="s">
        <v>82</v>
      </c>
      <c r="BP337" s="42"/>
      <c r="BQ337" s="43"/>
      <c r="BR337" s="28" t="s">
        <v>83</v>
      </c>
      <c r="BS337" s="41" t="s">
        <v>65</v>
      </c>
      <c r="BT337" s="39" t="n">
        <v>1</v>
      </c>
      <c r="BU337" s="47" t="n">
        <v>1700</v>
      </c>
      <c r="BV337" s="44"/>
      <c r="BZ337" s="53" t="s">
        <v>82</v>
      </c>
      <c r="CA337" s="42"/>
      <c r="CB337" s="43"/>
      <c r="CC337" s="28" t="s">
        <v>83</v>
      </c>
      <c r="CD337" s="41" t="s">
        <v>65</v>
      </c>
      <c r="CE337" s="39" t="n">
        <v>1</v>
      </c>
      <c r="CF337" s="47" t="n">
        <v>1700</v>
      </c>
      <c r="CG337" s="44"/>
      <c r="CK337" s="53" t="s">
        <v>82</v>
      </c>
      <c r="CL337" s="42"/>
      <c r="CM337" s="43"/>
      <c r="CN337" s="28" t="s">
        <v>83</v>
      </c>
      <c r="CO337" s="41" t="s">
        <v>65</v>
      </c>
      <c r="CP337" s="39" t="n">
        <v>1</v>
      </c>
      <c r="CQ337" s="47" t="n">
        <v>1700</v>
      </c>
      <c r="CR337" s="44"/>
      <c r="CV337" s="17" t="s">
        <v>49</v>
      </c>
      <c r="CW337" s="18" t="n">
        <f aca="false">IF(M351=0%,0%,N353/SUM(N352:N359))</f>
        <v>0</v>
      </c>
      <c r="CX337" s="17" t="str">
        <f aca="false">P353</f>
        <v>frigorifero</v>
      </c>
      <c r="CY337" s="19" t="n">
        <f aca="false">Q353</f>
        <v>0</v>
      </c>
      <c r="CZ337" s="17" t="str">
        <f aca="false">P360</f>
        <v>materasso</v>
      </c>
      <c r="DA337" s="19" t="n">
        <f aca="false">Q360</f>
        <v>0</v>
      </c>
      <c r="DB337" s="17" t="str">
        <f aca="false">R358</f>
        <v>lamiere</v>
      </c>
      <c r="DC337" s="19" t="n">
        <f aca="false">S358</f>
        <v>0</v>
      </c>
      <c r="DD337" s="19" t="str">
        <f aca="false">O294</f>
        <v>altezza cumulo</v>
      </c>
      <c r="DE337" s="19" t="n">
        <f aca="false">P294</f>
        <v>20</v>
      </c>
    </row>
    <row r="338" customFormat="false" ht="14.4" hidden="false" customHeight="false" outlineLevel="0" collapsed="false">
      <c r="A338" s="53"/>
      <c r="B338" s="45"/>
      <c r="C338" s="43"/>
      <c r="D338" s="28" t="s">
        <v>84</v>
      </c>
      <c r="E338" s="41" t="s">
        <v>65</v>
      </c>
      <c r="F338" s="39" t="n">
        <v>1</v>
      </c>
      <c r="G338" s="47" t="n">
        <v>1500</v>
      </c>
      <c r="H338" s="44"/>
      <c r="L338" s="53"/>
      <c r="M338" s="45"/>
      <c r="N338" s="43"/>
      <c r="O338" s="28" t="s">
        <v>84</v>
      </c>
      <c r="P338" s="41" t="s">
        <v>65</v>
      </c>
      <c r="Q338" s="39" t="n">
        <v>1</v>
      </c>
      <c r="R338" s="47" t="n">
        <v>1500</v>
      </c>
      <c r="S338" s="44"/>
      <c r="W338" s="53"/>
      <c r="X338" s="8" t="n">
        <v>1</v>
      </c>
      <c r="Y338" s="43"/>
      <c r="Z338" s="28" t="s">
        <v>84</v>
      </c>
      <c r="AA338" s="41" t="s">
        <v>65</v>
      </c>
      <c r="AB338" s="39" t="n">
        <v>1</v>
      </c>
      <c r="AC338" s="47" t="n">
        <v>1500</v>
      </c>
      <c r="AD338" s="44"/>
      <c r="AH338" s="53"/>
      <c r="AI338" s="45"/>
      <c r="AJ338" s="43"/>
      <c r="AK338" s="28" t="s">
        <v>84</v>
      </c>
      <c r="AL338" s="41" t="s">
        <v>65</v>
      </c>
      <c r="AM338" s="39" t="n">
        <v>1</v>
      </c>
      <c r="AN338" s="47" t="n">
        <v>1500</v>
      </c>
      <c r="AO338" s="44"/>
      <c r="AS338" s="53"/>
      <c r="AU338" s="43"/>
      <c r="AV338" s="28" t="s">
        <v>84</v>
      </c>
      <c r="AW338" s="41" t="s">
        <v>65</v>
      </c>
      <c r="AX338" s="39" t="n">
        <v>1</v>
      </c>
      <c r="AY338" s="47" t="n">
        <v>1500</v>
      </c>
      <c r="AZ338" s="44"/>
      <c r="BD338" s="77"/>
      <c r="BE338" s="80" t="n">
        <v>0.6</v>
      </c>
      <c r="BF338" s="43"/>
      <c r="BG338" s="28" t="s">
        <v>84</v>
      </c>
      <c r="BH338" s="41" t="s">
        <v>65</v>
      </c>
      <c r="BI338" s="39" t="n">
        <v>1</v>
      </c>
      <c r="BJ338" s="47" t="n">
        <v>1500</v>
      </c>
      <c r="BK338" s="44"/>
      <c r="BO338" s="53"/>
      <c r="BP338" s="45"/>
      <c r="BQ338" s="43"/>
      <c r="BR338" s="28" t="s">
        <v>84</v>
      </c>
      <c r="BS338" s="41" t="s">
        <v>65</v>
      </c>
      <c r="BT338" s="39" t="n">
        <v>1</v>
      </c>
      <c r="BU338" s="47" t="n">
        <v>1500</v>
      </c>
      <c r="BV338" s="44"/>
      <c r="BZ338" s="53"/>
      <c r="CA338" s="45"/>
      <c r="CB338" s="43"/>
      <c r="CC338" s="28" t="s">
        <v>84</v>
      </c>
      <c r="CD338" s="41" t="s">
        <v>65</v>
      </c>
      <c r="CE338" s="39" t="n">
        <v>1</v>
      </c>
      <c r="CF338" s="47" t="n">
        <v>1500</v>
      </c>
      <c r="CG338" s="44"/>
      <c r="CK338" s="53"/>
      <c r="CL338" s="45"/>
      <c r="CM338" s="43"/>
      <c r="CN338" s="28" t="s">
        <v>84</v>
      </c>
      <c r="CO338" s="41" t="s">
        <v>65</v>
      </c>
      <c r="CP338" s="39" t="n">
        <v>1</v>
      </c>
      <c r="CQ338" s="47" t="n">
        <v>1500</v>
      </c>
      <c r="CR338" s="44"/>
      <c r="CV338" s="17" t="s">
        <v>57</v>
      </c>
      <c r="CW338" s="18" t="n">
        <f aca="false">IF(M351=0%,0%,(N354+N355)/SUM(N352:N359))</f>
        <v>0.05</v>
      </c>
      <c r="CX338" s="17" t="str">
        <f aca="false">P354</f>
        <v>forno</v>
      </c>
      <c r="CY338" s="19" t="n">
        <f aca="false">Q354</f>
        <v>0</v>
      </c>
      <c r="CZ338" s="17" t="str">
        <f aca="false">R352</f>
        <v>brandina</v>
      </c>
      <c r="DA338" s="19" t="n">
        <f aca="false">S352</f>
        <v>0</v>
      </c>
      <c r="DB338" s="17" t="str">
        <f aca="false">R359</f>
        <v>buste</v>
      </c>
      <c r="DC338" s="19" t="n">
        <f aca="false">S359</f>
        <v>0</v>
      </c>
      <c r="DD338" s="19" t="str">
        <f aca="false">O295</f>
        <v>combustione</v>
      </c>
      <c r="DE338" s="19" t="str">
        <f aca="false">P295</f>
        <v>no</v>
      </c>
    </row>
    <row r="339" customFormat="false" ht="14.4" hidden="false" customHeight="false" outlineLevel="0" collapsed="false">
      <c r="A339" s="53"/>
      <c r="B339" s="42"/>
      <c r="C339" s="43"/>
      <c r="D339" s="28" t="s">
        <v>85</v>
      </c>
      <c r="E339" s="41" t="s">
        <v>65</v>
      </c>
      <c r="F339" s="39" t="n">
        <v>1</v>
      </c>
      <c r="G339" s="47" t="n">
        <v>2300</v>
      </c>
      <c r="H339" s="44"/>
      <c r="L339" s="53"/>
      <c r="M339" s="42"/>
      <c r="N339" s="43"/>
      <c r="O339" s="28" t="s">
        <v>85</v>
      </c>
      <c r="P339" s="41" t="s">
        <v>65</v>
      </c>
      <c r="Q339" s="39" t="n">
        <v>1</v>
      </c>
      <c r="R339" s="47" t="n">
        <v>2300</v>
      </c>
      <c r="S339" s="44"/>
      <c r="W339" s="53"/>
      <c r="X339" s="42"/>
      <c r="Y339" s="43"/>
      <c r="Z339" s="28" t="s">
        <v>85</v>
      </c>
      <c r="AA339" s="41" t="s">
        <v>65</v>
      </c>
      <c r="AB339" s="39" t="n">
        <v>1</v>
      </c>
      <c r="AC339" s="47" t="n">
        <v>2300</v>
      </c>
      <c r="AD339" s="44"/>
      <c r="AH339" s="53"/>
      <c r="AI339" s="42"/>
      <c r="AJ339" s="43"/>
      <c r="AK339" s="28" t="s">
        <v>85</v>
      </c>
      <c r="AL339" s="41" t="s">
        <v>65</v>
      </c>
      <c r="AM339" s="39" t="n">
        <v>1</v>
      </c>
      <c r="AN339" s="47" t="n">
        <v>2300</v>
      </c>
      <c r="AO339" s="44"/>
      <c r="AS339" s="53"/>
      <c r="AU339" s="43"/>
      <c r="AV339" s="28" t="s">
        <v>85</v>
      </c>
      <c r="AW339" s="41" t="s">
        <v>65</v>
      </c>
      <c r="AX339" s="39" t="n">
        <v>1</v>
      </c>
      <c r="AY339" s="47" t="n">
        <v>2300</v>
      </c>
      <c r="AZ339" s="44"/>
      <c r="BD339" s="77"/>
      <c r="BE339" s="42"/>
      <c r="BF339" s="43"/>
      <c r="BG339" s="28" t="s">
        <v>85</v>
      </c>
      <c r="BH339" s="41" t="s">
        <v>65</v>
      </c>
      <c r="BI339" s="39" t="n">
        <v>1</v>
      </c>
      <c r="BJ339" s="47" t="n">
        <v>2300</v>
      </c>
      <c r="BK339" s="44"/>
      <c r="BO339" s="53"/>
      <c r="BP339" s="42"/>
      <c r="BQ339" s="43"/>
      <c r="BR339" s="28" t="s">
        <v>85</v>
      </c>
      <c r="BS339" s="41" t="s">
        <v>65</v>
      </c>
      <c r="BT339" s="39" t="n">
        <v>1</v>
      </c>
      <c r="BU339" s="47" t="n">
        <v>2300</v>
      </c>
      <c r="BV339" s="44"/>
      <c r="BZ339" s="53"/>
      <c r="CA339" s="42"/>
      <c r="CB339" s="43"/>
      <c r="CC339" s="28" t="s">
        <v>85</v>
      </c>
      <c r="CD339" s="41" t="s">
        <v>65</v>
      </c>
      <c r="CE339" s="39" t="n">
        <v>1</v>
      </c>
      <c r="CF339" s="47" t="n">
        <v>2300</v>
      </c>
      <c r="CG339" s="44"/>
      <c r="CK339" s="53"/>
      <c r="CL339" s="42"/>
      <c r="CM339" s="43"/>
      <c r="CN339" s="28" t="s">
        <v>85</v>
      </c>
      <c r="CO339" s="41" t="s">
        <v>65</v>
      </c>
      <c r="CP339" s="39" t="n">
        <v>1</v>
      </c>
      <c r="CQ339" s="47" t="n">
        <v>2300</v>
      </c>
      <c r="CR339" s="44"/>
      <c r="CV339" s="17" t="s">
        <v>60</v>
      </c>
      <c r="CW339" s="37" t="n">
        <f aca="false">IF(M351=0%,0%,N356/SUM(N352:N359))</f>
        <v>0.25</v>
      </c>
      <c r="CX339" s="17" t="str">
        <f aca="false">P355</f>
        <v>televisore</v>
      </c>
      <c r="CY339" s="19" t="n">
        <f aca="false">Q355</f>
        <v>0</v>
      </c>
      <c r="CZ339" s="17" t="str">
        <f aca="false">R353</f>
        <v>Scatoloni</v>
      </c>
      <c r="DA339" s="19" t="n">
        <f aca="false">S353</f>
        <v>0</v>
      </c>
      <c r="DB339" s="19"/>
      <c r="DC339" s="19"/>
      <c r="DD339" s="19" t="str">
        <f aca="false">O296</f>
        <v>bonifica</v>
      </c>
      <c r="DE339" s="19" t="str">
        <f aca="false">P296</f>
        <v>no</v>
      </c>
    </row>
    <row r="340" customFormat="false" ht="14.4" hidden="false" customHeight="false" outlineLevel="0" collapsed="false">
      <c r="A340" s="53"/>
      <c r="B340" s="42"/>
      <c r="C340" s="43"/>
      <c r="D340" s="28" t="s">
        <v>86</v>
      </c>
      <c r="E340" s="41" t="s">
        <v>87</v>
      </c>
      <c r="F340" s="39" t="n">
        <v>1</v>
      </c>
      <c r="G340" s="47" t="n">
        <v>1400</v>
      </c>
      <c r="H340" s="44"/>
      <c r="L340" s="53"/>
      <c r="M340" s="42"/>
      <c r="N340" s="43"/>
      <c r="O340" s="28" t="s">
        <v>86</v>
      </c>
      <c r="P340" s="41" t="s">
        <v>87</v>
      </c>
      <c r="Q340" s="39" t="n">
        <v>1</v>
      </c>
      <c r="R340" s="47" t="n">
        <v>1400</v>
      </c>
      <c r="S340" s="44"/>
      <c r="W340" s="53"/>
      <c r="X340" s="42"/>
      <c r="Y340" s="43"/>
      <c r="Z340" s="28" t="s">
        <v>86</v>
      </c>
      <c r="AA340" s="41" t="s">
        <v>87</v>
      </c>
      <c r="AB340" s="39" t="n">
        <v>1</v>
      </c>
      <c r="AC340" s="47" t="n">
        <v>1400</v>
      </c>
      <c r="AD340" s="44"/>
      <c r="AH340" s="53"/>
      <c r="AI340" s="42"/>
      <c r="AJ340" s="43"/>
      <c r="AK340" s="28" t="s">
        <v>86</v>
      </c>
      <c r="AL340" s="41" t="s">
        <v>87</v>
      </c>
      <c r="AM340" s="39" t="n">
        <v>1</v>
      </c>
      <c r="AN340" s="47" t="n">
        <v>1400</v>
      </c>
      <c r="AO340" s="44"/>
      <c r="AS340" s="53"/>
      <c r="AU340" s="43"/>
      <c r="AV340" s="28" t="s">
        <v>86</v>
      </c>
      <c r="AW340" s="41" t="s">
        <v>87</v>
      </c>
      <c r="AX340" s="39" t="n">
        <v>1</v>
      </c>
      <c r="AY340" s="47" t="n">
        <v>1400</v>
      </c>
      <c r="AZ340" s="44"/>
      <c r="BD340" s="77"/>
      <c r="BE340" s="42"/>
      <c r="BF340" s="43"/>
      <c r="BG340" s="28" t="s">
        <v>86</v>
      </c>
      <c r="BH340" s="41" t="s">
        <v>87</v>
      </c>
      <c r="BI340" s="39" t="n">
        <v>1</v>
      </c>
      <c r="BJ340" s="47" t="n">
        <v>1400</v>
      </c>
      <c r="BK340" s="44"/>
      <c r="BO340" s="53"/>
      <c r="BP340" s="42"/>
      <c r="BQ340" s="43"/>
      <c r="BR340" s="28" t="s">
        <v>86</v>
      </c>
      <c r="BS340" s="41" t="s">
        <v>87</v>
      </c>
      <c r="BT340" s="39" t="n">
        <v>1</v>
      </c>
      <c r="BU340" s="47" t="n">
        <v>1400</v>
      </c>
      <c r="BV340" s="44"/>
      <c r="BZ340" s="53"/>
      <c r="CA340" s="42"/>
      <c r="CB340" s="43"/>
      <c r="CC340" s="28" t="s">
        <v>86</v>
      </c>
      <c r="CD340" s="41" t="s">
        <v>87</v>
      </c>
      <c r="CE340" s="39" t="n">
        <v>1</v>
      </c>
      <c r="CF340" s="47" t="n">
        <v>1400</v>
      </c>
      <c r="CG340" s="44"/>
      <c r="CK340" s="53"/>
      <c r="CL340" s="42"/>
      <c r="CM340" s="43"/>
      <c r="CN340" s="28" t="s">
        <v>86</v>
      </c>
      <c r="CO340" s="41" t="s">
        <v>87</v>
      </c>
      <c r="CP340" s="39" t="n">
        <v>1</v>
      </c>
      <c r="CQ340" s="47" t="n">
        <v>1400</v>
      </c>
      <c r="CR340" s="44"/>
      <c r="CV340" s="17" t="s">
        <v>61</v>
      </c>
      <c r="CW340" s="18" t="n">
        <f aca="false">IF(M351=0%,0%,N357/SUM(N352:N359))</f>
        <v>0</v>
      </c>
      <c r="CX340" s="17" t="str">
        <f aca="false">P356</f>
        <v>scaldabagno</v>
      </c>
      <c r="CY340" s="19" t="n">
        <f aca="false">Q356</f>
        <v>0</v>
      </c>
      <c r="CZ340" s="17" t="str">
        <f aca="false">R354</f>
        <v>divano</v>
      </c>
      <c r="DA340" s="19" t="n">
        <f aca="false">S354</f>
        <v>0</v>
      </c>
      <c r="DB340" s="19"/>
      <c r="DC340" s="19"/>
      <c r="DD340" s="19" t="str">
        <f aca="false">Q296</f>
        <v>substrato</v>
      </c>
      <c r="DE340" s="19" t="str">
        <f aca="false">R296</f>
        <v>stradale</v>
      </c>
    </row>
    <row r="341" customFormat="false" ht="14.4" hidden="false" customHeight="false" outlineLevel="0" collapsed="false">
      <c r="A341" s="53"/>
      <c r="B341" s="42"/>
      <c r="C341" s="43"/>
      <c r="D341" s="28" t="s">
        <v>88</v>
      </c>
      <c r="E341" s="41" t="s">
        <v>14</v>
      </c>
      <c r="F341" s="39" t="n">
        <v>1</v>
      </c>
      <c r="G341" s="47" t="n">
        <v>1400</v>
      </c>
      <c r="H341" s="44"/>
      <c r="L341" s="53"/>
      <c r="M341" s="42"/>
      <c r="N341" s="43"/>
      <c r="O341" s="28" t="s">
        <v>88</v>
      </c>
      <c r="P341" s="41" t="s">
        <v>14</v>
      </c>
      <c r="Q341" s="39" t="n">
        <v>1</v>
      </c>
      <c r="R341" s="47" t="n">
        <v>1400</v>
      </c>
      <c r="S341" s="44"/>
      <c r="W341" s="53"/>
      <c r="X341" s="42"/>
      <c r="Y341" s="43"/>
      <c r="Z341" s="28" t="s">
        <v>88</v>
      </c>
      <c r="AA341" s="41" t="s">
        <v>14</v>
      </c>
      <c r="AB341" s="39" t="n">
        <v>1</v>
      </c>
      <c r="AC341" s="47" t="n">
        <v>1400</v>
      </c>
      <c r="AD341" s="44"/>
      <c r="AH341" s="53"/>
      <c r="AI341" s="42"/>
      <c r="AJ341" s="43"/>
      <c r="AK341" s="28" t="s">
        <v>88</v>
      </c>
      <c r="AL341" s="41" t="s">
        <v>14</v>
      </c>
      <c r="AM341" s="39" t="n">
        <v>1</v>
      </c>
      <c r="AN341" s="47" t="n">
        <v>1400</v>
      </c>
      <c r="AO341" s="44"/>
      <c r="AS341" s="53"/>
      <c r="AU341" s="43"/>
      <c r="AV341" s="28" t="s">
        <v>88</v>
      </c>
      <c r="AW341" s="41" t="s">
        <v>14</v>
      </c>
      <c r="AX341" s="39" t="n">
        <v>1</v>
      </c>
      <c r="AY341" s="47" t="n">
        <v>1400</v>
      </c>
      <c r="AZ341" s="44"/>
      <c r="BD341" s="77"/>
      <c r="BE341" s="42"/>
      <c r="BF341" s="43"/>
      <c r="BG341" s="28" t="s">
        <v>88</v>
      </c>
      <c r="BH341" s="41" t="s">
        <v>14</v>
      </c>
      <c r="BI341" s="39" t="n">
        <v>1</v>
      </c>
      <c r="BJ341" s="47" t="n">
        <v>1400</v>
      </c>
      <c r="BK341" s="44"/>
      <c r="BO341" s="53"/>
      <c r="BP341" s="42"/>
      <c r="BQ341" s="43"/>
      <c r="BR341" s="28" t="s">
        <v>88</v>
      </c>
      <c r="BS341" s="41" t="s">
        <v>14</v>
      </c>
      <c r="BT341" s="39" t="n">
        <v>1</v>
      </c>
      <c r="BU341" s="47" t="n">
        <v>1400</v>
      </c>
      <c r="BV341" s="44"/>
      <c r="BZ341" s="53"/>
      <c r="CA341" s="42"/>
      <c r="CB341" s="43"/>
      <c r="CC341" s="28" t="s">
        <v>88</v>
      </c>
      <c r="CD341" s="41" t="s">
        <v>14</v>
      </c>
      <c r="CE341" s="39" t="n">
        <v>1</v>
      </c>
      <c r="CF341" s="47" t="n">
        <v>1400</v>
      </c>
      <c r="CG341" s="44"/>
      <c r="CK341" s="53"/>
      <c r="CL341" s="42"/>
      <c r="CM341" s="43"/>
      <c r="CN341" s="28" t="s">
        <v>88</v>
      </c>
      <c r="CO341" s="41" t="s">
        <v>14</v>
      </c>
      <c r="CP341" s="39" t="n">
        <v>1</v>
      </c>
      <c r="CQ341" s="47" t="n">
        <v>1400</v>
      </c>
      <c r="CR341" s="44"/>
      <c r="CV341" s="17" t="s">
        <v>62</v>
      </c>
      <c r="CW341" s="18" t="n">
        <f aca="false">IF(M351=0%,0%,N358/SUM(N352:N359))</f>
        <v>0</v>
      </c>
      <c r="CX341" s="17" t="str">
        <f aca="false">P357</f>
        <v>mobile</v>
      </c>
      <c r="CY341" s="19" t="n">
        <f aca="false">Q357</f>
        <v>0</v>
      </c>
      <c r="CZ341" s="17" t="str">
        <f aca="false">R355</f>
        <v>sanitari</v>
      </c>
      <c r="DA341" s="19" t="n">
        <f aca="false">S355</f>
        <v>0</v>
      </c>
      <c r="DB341" s="19"/>
      <c r="DC341" s="19"/>
      <c r="DD341" s="19" t="s">
        <v>63</v>
      </c>
      <c r="DE341" s="19" t="n">
        <f aca="false">M296</f>
        <v>0</v>
      </c>
    </row>
    <row r="342" customFormat="false" ht="15" hidden="false" customHeight="false" outlineLevel="0" collapsed="false">
      <c r="A342" s="53"/>
      <c r="B342" s="42"/>
      <c r="C342" s="43"/>
      <c r="D342" s="27" t="s">
        <v>89</v>
      </c>
      <c r="E342" s="41" t="s">
        <v>14</v>
      </c>
      <c r="F342" s="39" t="n">
        <v>1</v>
      </c>
      <c r="G342" s="55" t="n">
        <v>1500</v>
      </c>
      <c r="H342" s="44"/>
      <c r="L342" s="53"/>
      <c r="M342" s="42"/>
      <c r="N342" s="43"/>
      <c r="O342" s="27" t="s">
        <v>89</v>
      </c>
      <c r="P342" s="41" t="s">
        <v>14</v>
      </c>
      <c r="Q342" s="39" t="n">
        <v>1</v>
      </c>
      <c r="R342" s="55" t="n">
        <v>1500</v>
      </c>
      <c r="S342" s="44"/>
      <c r="W342" s="53"/>
      <c r="X342" s="42"/>
      <c r="Y342" s="43"/>
      <c r="Z342" s="27" t="s">
        <v>89</v>
      </c>
      <c r="AA342" s="41" t="s">
        <v>14</v>
      </c>
      <c r="AB342" s="39" t="n">
        <v>1</v>
      </c>
      <c r="AC342" s="55" t="n">
        <v>1500</v>
      </c>
      <c r="AD342" s="44"/>
      <c r="AH342" s="53"/>
      <c r="AI342" s="42"/>
      <c r="AJ342" s="43"/>
      <c r="AK342" s="27" t="s">
        <v>89</v>
      </c>
      <c r="AL342" s="41" t="s">
        <v>14</v>
      </c>
      <c r="AM342" s="39" t="n">
        <v>1</v>
      </c>
      <c r="AN342" s="55" t="n">
        <v>1500</v>
      </c>
      <c r="AO342" s="44"/>
      <c r="AS342" s="53"/>
      <c r="AU342" s="43"/>
      <c r="AV342" s="27" t="s">
        <v>89</v>
      </c>
      <c r="AW342" s="41" t="s">
        <v>14</v>
      </c>
      <c r="AX342" s="39" t="n">
        <v>1</v>
      </c>
      <c r="AY342" s="55" t="n">
        <v>1500</v>
      </c>
      <c r="AZ342" s="44"/>
      <c r="BD342" s="77"/>
      <c r="BE342" s="42"/>
      <c r="BF342" s="43"/>
      <c r="BG342" s="27" t="s">
        <v>89</v>
      </c>
      <c r="BH342" s="41" t="s">
        <v>14</v>
      </c>
      <c r="BI342" s="39" t="n">
        <v>1</v>
      </c>
      <c r="BJ342" s="55" t="n">
        <v>1500</v>
      </c>
      <c r="BK342" s="44"/>
      <c r="BO342" s="53"/>
      <c r="BP342" s="42"/>
      <c r="BQ342" s="43"/>
      <c r="BR342" s="27" t="s">
        <v>89</v>
      </c>
      <c r="BS342" s="41" t="s">
        <v>14</v>
      </c>
      <c r="BT342" s="39" t="n">
        <v>1</v>
      </c>
      <c r="BU342" s="55" t="n">
        <v>1500</v>
      </c>
      <c r="BV342" s="44"/>
      <c r="BZ342" s="53"/>
      <c r="CA342" s="42"/>
      <c r="CB342" s="43"/>
      <c r="CC342" s="27" t="s">
        <v>89</v>
      </c>
      <c r="CD342" s="41" t="s">
        <v>14</v>
      </c>
      <c r="CE342" s="39" t="n">
        <v>1</v>
      </c>
      <c r="CF342" s="55" t="n">
        <v>1500</v>
      </c>
      <c r="CG342" s="44"/>
      <c r="CK342" s="53"/>
      <c r="CL342" s="42"/>
      <c r="CM342" s="43"/>
      <c r="CN342" s="27" t="s">
        <v>89</v>
      </c>
      <c r="CO342" s="41" t="s">
        <v>14</v>
      </c>
      <c r="CP342" s="39" t="n">
        <v>1</v>
      </c>
      <c r="CQ342" s="55" t="n">
        <v>1500</v>
      </c>
      <c r="CR342" s="44"/>
      <c r="CV342" s="17" t="s">
        <v>65</v>
      </c>
      <c r="CW342" s="18" t="n">
        <f aca="false">IF(M351=0%,0%,N359/SUM(N352:N359))</f>
        <v>0</v>
      </c>
      <c r="CX342" s="17" t="str">
        <f aca="false">P358</f>
        <v>secchio</v>
      </c>
      <c r="CY342" s="19" t="n">
        <f aca="false">Q358</f>
        <v>0</v>
      </c>
      <c r="CZ342" s="17" t="str">
        <f aca="false">R356</f>
        <v>tubi</v>
      </c>
      <c r="DA342" s="19" t="n">
        <f aca="false">S356</f>
        <v>0</v>
      </c>
      <c r="DB342" s="19"/>
      <c r="DC342" s="19"/>
      <c r="DD342" s="35" t="s">
        <v>56</v>
      </c>
      <c r="DE342" s="35" t="n">
        <f aca="false">S294</f>
        <v>0</v>
      </c>
      <c r="DF342" s="37" t="n">
        <f aca="false">SUM(CW336:CW342)</f>
        <v>1</v>
      </c>
    </row>
    <row r="343" customFormat="false" ht="15" hidden="false" customHeight="false" outlineLevel="0" collapsed="false">
      <c r="A343" s="53"/>
      <c r="B343" s="42"/>
      <c r="C343" s="43"/>
      <c r="D343" s="27"/>
      <c r="E343" s="41" t="s">
        <v>22</v>
      </c>
      <c r="F343" s="39" t="n">
        <v>1</v>
      </c>
      <c r="G343" s="47" t="n">
        <v>7850</v>
      </c>
      <c r="H343" s="44"/>
      <c r="L343" s="53"/>
      <c r="M343" s="42"/>
      <c r="N343" s="43"/>
      <c r="O343" s="27"/>
      <c r="P343" s="41" t="s">
        <v>22</v>
      </c>
      <c r="Q343" s="39" t="n">
        <v>1</v>
      </c>
      <c r="R343" s="47" t="n">
        <v>7850</v>
      </c>
      <c r="S343" s="44"/>
      <c r="W343" s="53"/>
      <c r="X343" s="42"/>
      <c r="Y343" s="43"/>
      <c r="Z343" s="27"/>
      <c r="AA343" s="41" t="s">
        <v>22</v>
      </c>
      <c r="AB343" s="39" t="n">
        <v>1</v>
      </c>
      <c r="AC343" s="47" t="n">
        <v>7850</v>
      </c>
      <c r="AD343" s="44"/>
      <c r="AH343" s="53"/>
      <c r="AI343" s="42"/>
      <c r="AJ343" s="43"/>
      <c r="AK343" s="27"/>
      <c r="AL343" s="41" t="s">
        <v>22</v>
      </c>
      <c r="AM343" s="39" t="n">
        <v>1</v>
      </c>
      <c r="AN343" s="47" t="n">
        <v>7850</v>
      </c>
      <c r="AO343" s="44"/>
      <c r="AS343" s="53"/>
      <c r="AU343" s="43"/>
      <c r="AV343" s="27"/>
      <c r="AW343" s="41" t="s">
        <v>22</v>
      </c>
      <c r="AX343" s="39" t="n">
        <v>1</v>
      </c>
      <c r="AY343" s="47" t="n">
        <v>7850</v>
      </c>
      <c r="AZ343" s="44"/>
      <c r="BD343" s="77"/>
      <c r="BE343" s="42"/>
      <c r="BF343" s="43"/>
      <c r="BG343" s="27"/>
      <c r="BH343" s="41" t="s">
        <v>22</v>
      </c>
      <c r="BI343" s="39" t="n">
        <v>1</v>
      </c>
      <c r="BJ343" s="47" t="n">
        <v>7850</v>
      </c>
      <c r="BK343" s="44"/>
      <c r="BO343" s="53"/>
      <c r="BP343" s="42"/>
      <c r="BQ343" s="43"/>
      <c r="BR343" s="27"/>
      <c r="BS343" s="41" t="s">
        <v>22</v>
      </c>
      <c r="BT343" s="39" t="n">
        <v>1</v>
      </c>
      <c r="BU343" s="47" t="n">
        <v>7850</v>
      </c>
      <c r="BV343" s="44"/>
      <c r="BZ343" s="53"/>
      <c r="CA343" s="42"/>
      <c r="CB343" s="43"/>
      <c r="CC343" s="27"/>
      <c r="CD343" s="41" t="s">
        <v>22</v>
      </c>
      <c r="CE343" s="39" t="n">
        <v>1</v>
      </c>
      <c r="CF343" s="47" t="n">
        <v>7850</v>
      </c>
      <c r="CG343" s="44"/>
      <c r="CK343" s="53"/>
      <c r="CL343" s="42"/>
      <c r="CM343" s="43"/>
      <c r="CN343" s="27"/>
      <c r="CO343" s="41" t="s">
        <v>22</v>
      </c>
      <c r="CP343" s="39" t="n">
        <v>1</v>
      </c>
      <c r="CQ343" s="47" t="n">
        <v>7850</v>
      </c>
      <c r="CR343" s="44"/>
      <c r="CV343" s="10" t="str">
        <f aca="false">W293</f>
        <v>SITO O124_b</v>
      </c>
      <c r="CW343" s="10"/>
      <c r="CX343" s="10"/>
      <c r="CY343" s="10"/>
      <c r="CZ343" s="10"/>
      <c r="DA343" s="10"/>
      <c r="DB343" s="10"/>
      <c r="DC343" s="10"/>
      <c r="DD343" s="10"/>
      <c r="DE343" s="10"/>
    </row>
    <row r="344" customFormat="false" ht="14.4" hidden="false" customHeight="false" outlineLevel="0" collapsed="false">
      <c r="A344" s="53"/>
      <c r="B344" s="42"/>
      <c r="C344" s="43"/>
      <c r="D344" s="27"/>
      <c r="E344" s="41" t="s">
        <v>90</v>
      </c>
      <c r="F344" s="39" t="n">
        <v>1</v>
      </c>
      <c r="G344" s="55" t="n">
        <v>2000</v>
      </c>
      <c r="H344" s="44"/>
      <c r="L344" s="53"/>
      <c r="M344" s="42"/>
      <c r="N344" s="43"/>
      <c r="O344" s="27"/>
      <c r="P344" s="41" t="s">
        <v>90</v>
      </c>
      <c r="Q344" s="39" t="n">
        <v>1</v>
      </c>
      <c r="R344" s="55" t="n">
        <v>2000</v>
      </c>
      <c r="S344" s="44"/>
      <c r="W344" s="53"/>
      <c r="X344" s="42"/>
      <c r="Y344" s="43"/>
      <c r="Z344" s="27"/>
      <c r="AA344" s="41" t="s">
        <v>90</v>
      </c>
      <c r="AB344" s="39" t="n">
        <v>1</v>
      </c>
      <c r="AC344" s="55" t="n">
        <v>2000</v>
      </c>
      <c r="AD344" s="44"/>
      <c r="AH344" s="53"/>
      <c r="AI344" s="42"/>
      <c r="AJ344" s="43"/>
      <c r="AK344" s="27"/>
      <c r="AL344" s="41" t="s">
        <v>90</v>
      </c>
      <c r="AM344" s="39" t="n">
        <v>1</v>
      </c>
      <c r="AN344" s="55" t="n">
        <v>2000</v>
      </c>
      <c r="AO344" s="44"/>
      <c r="AS344" s="53"/>
      <c r="AU344" s="43"/>
      <c r="AV344" s="27"/>
      <c r="AW344" s="41" t="s">
        <v>90</v>
      </c>
      <c r="AX344" s="39" t="n">
        <v>1</v>
      </c>
      <c r="AY344" s="55" t="n">
        <v>2000</v>
      </c>
      <c r="AZ344" s="44"/>
      <c r="BD344" s="77"/>
      <c r="BE344" s="42"/>
      <c r="BF344" s="43"/>
      <c r="BG344" s="27"/>
      <c r="BH344" s="41" t="s">
        <v>90</v>
      </c>
      <c r="BI344" s="39" t="n">
        <v>1</v>
      </c>
      <c r="BJ344" s="55" t="n">
        <v>2000</v>
      </c>
      <c r="BK344" s="44"/>
      <c r="BO344" s="53"/>
      <c r="BP344" s="42"/>
      <c r="BQ344" s="43"/>
      <c r="BR344" s="27"/>
      <c r="BS344" s="41" t="s">
        <v>90</v>
      </c>
      <c r="BT344" s="39" t="n">
        <v>1</v>
      </c>
      <c r="BU344" s="55" t="n">
        <v>2000</v>
      </c>
      <c r="BV344" s="44"/>
      <c r="BZ344" s="53"/>
      <c r="CA344" s="42"/>
      <c r="CB344" s="43"/>
      <c r="CC344" s="27"/>
      <c r="CD344" s="41" t="s">
        <v>90</v>
      </c>
      <c r="CE344" s="39" t="n">
        <v>1</v>
      </c>
      <c r="CF344" s="55" t="n">
        <v>2000</v>
      </c>
      <c r="CG344" s="44"/>
      <c r="CK344" s="53"/>
      <c r="CL344" s="42"/>
      <c r="CM344" s="43"/>
      <c r="CN344" s="27"/>
      <c r="CO344" s="41" t="s">
        <v>90</v>
      </c>
      <c r="CP344" s="39" t="n">
        <v>1</v>
      </c>
      <c r="CQ344" s="55" t="n">
        <v>2000</v>
      </c>
      <c r="CR344" s="44"/>
      <c r="CV344" s="11" t="s">
        <v>31</v>
      </c>
      <c r="CW344" s="11"/>
      <c r="CX344" s="11" t="s">
        <v>32</v>
      </c>
      <c r="CY344" s="11"/>
      <c r="CZ344" s="11"/>
      <c r="DA344" s="11"/>
      <c r="DB344" s="11"/>
      <c r="DC344" s="11"/>
      <c r="DD344" s="11" t="s">
        <v>33</v>
      </c>
      <c r="DE344" s="11"/>
    </row>
    <row r="345" customFormat="false" ht="14.4" hidden="false" customHeight="false" outlineLevel="0" collapsed="false">
      <c r="A345" s="53" t="s">
        <v>91</v>
      </c>
      <c r="B345" s="42"/>
      <c r="C345" s="43"/>
      <c r="D345" s="28" t="s">
        <v>92</v>
      </c>
      <c r="E345" s="41" t="s">
        <v>49</v>
      </c>
      <c r="F345" s="39" t="n">
        <v>1</v>
      </c>
      <c r="H345" s="44"/>
      <c r="L345" s="53" t="s">
        <v>91</v>
      </c>
      <c r="M345" s="42"/>
      <c r="N345" s="43"/>
      <c r="O345" s="28" t="s">
        <v>92</v>
      </c>
      <c r="P345" s="41" t="s">
        <v>49</v>
      </c>
      <c r="Q345" s="39" t="n">
        <v>1</v>
      </c>
      <c r="S345" s="44"/>
      <c r="W345" s="53" t="s">
        <v>91</v>
      </c>
      <c r="X345" s="42"/>
      <c r="Y345" s="43"/>
      <c r="Z345" s="28" t="s">
        <v>92</v>
      </c>
      <c r="AA345" s="41" t="s">
        <v>49</v>
      </c>
      <c r="AB345" s="39" t="n">
        <v>1</v>
      </c>
      <c r="AD345" s="44"/>
      <c r="AH345" s="53" t="s">
        <v>91</v>
      </c>
      <c r="AI345" s="42"/>
      <c r="AJ345" s="43"/>
      <c r="AK345" s="28" t="s">
        <v>92</v>
      </c>
      <c r="AL345" s="41" t="s">
        <v>49</v>
      </c>
      <c r="AM345" s="39" t="n">
        <v>1</v>
      </c>
      <c r="AO345" s="44"/>
      <c r="AS345" s="53" t="s">
        <v>91</v>
      </c>
      <c r="AU345" s="43"/>
      <c r="AV345" s="28" t="s">
        <v>92</v>
      </c>
      <c r="AW345" s="41" t="s">
        <v>49</v>
      </c>
      <c r="AX345" s="39" t="n">
        <v>1</v>
      </c>
      <c r="AZ345" s="44"/>
      <c r="BD345" s="53" t="s">
        <v>91</v>
      </c>
      <c r="BE345" s="42"/>
      <c r="BF345" s="43"/>
      <c r="BG345" s="28" t="s">
        <v>92</v>
      </c>
      <c r="BH345" s="41" t="s">
        <v>49</v>
      </c>
      <c r="BI345" s="39" t="n">
        <v>1</v>
      </c>
      <c r="BK345" s="44"/>
      <c r="BO345" s="53" t="s">
        <v>91</v>
      </c>
      <c r="BP345" s="42"/>
      <c r="BQ345" s="43"/>
      <c r="BR345" s="28" t="s">
        <v>92</v>
      </c>
      <c r="BS345" s="41" t="s">
        <v>49</v>
      </c>
      <c r="BT345" s="39" t="n">
        <v>1</v>
      </c>
      <c r="BV345" s="44"/>
      <c r="BZ345" s="53" t="s">
        <v>91</v>
      </c>
      <c r="CA345" s="42"/>
      <c r="CB345" s="43"/>
      <c r="CC345" s="28" t="s">
        <v>92</v>
      </c>
      <c r="CD345" s="41" t="s">
        <v>49</v>
      </c>
      <c r="CE345" s="39" t="n">
        <v>1</v>
      </c>
      <c r="CG345" s="44"/>
      <c r="CK345" s="53" t="s">
        <v>91</v>
      </c>
      <c r="CL345" s="42"/>
      <c r="CM345" s="43"/>
      <c r="CN345" s="28" t="s">
        <v>92</v>
      </c>
      <c r="CO345" s="41" t="s">
        <v>49</v>
      </c>
      <c r="CP345" s="39" t="n">
        <v>1</v>
      </c>
      <c r="CR345" s="44"/>
      <c r="CV345" s="12" t="s">
        <v>14</v>
      </c>
      <c r="CW345" s="13" t="n">
        <f aca="false">IF(X351=0%,0%,Y352/SUM(Y352:Y359))</f>
        <v>0</v>
      </c>
      <c r="CX345" s="12" t="str">
        <f aca="false">AA352</f>
        <v>lavatrice</v>
      </c>
      <c r="CY345" s="14" t="n">
        <f aca="false">AB352</f>
        <v>0</v>
      </c>
      <c r="CZ345" s="12" t="str">
        <f aca="false">AA359</f>
        <v>sedie</v>
      </c>
      <c r="DA345" s="14" t="n">
        <f aca="false">AB359</f>
        <v>0</v>
      </c>
      <c r="DB345" s="12" t="str">
        <f aca="false">AC357</f>
        <v>guaina</v>
      </c>
      <c r="DC345" s="15" t="n">
        <f aca="false">AD357</f>
        <v>0</v>
      </c>
      <c r="DD345" s="14" t="s">
        <v>41</v>
      </c>
      <c r="DE345" s="14" t="n">
        <f aca="false">Y295</f>
        <v>0</v>
      </c>
    </row>
    <row r="346" customFormat="false" ht="14.4" hidden="false" customHeight="false" outlineLevel="0" collapsed="false">
      <c r="A346" s="53"/>
      <c r="B346" s="42"/>
      <c r="C346" s="43"/>
      <c r="D346" s="28" t="s">
        <v>93</v>
      </c>
      <c r="E346" s="41" t="s">
        <v>14</v>
      </c>
      <c r="F346" s="39" t="n">
        <v>1</v>
      </c>
      <c r="H346" s="44"/>
      <c r="L346" s="53"/>
      <c r="M346" s="42"/>
      <c r="N346" s="43"/>
      <c r="O346" s="28" t="s">
        <v>93</v>
      </c>
      <c r="P346" s="41" t="s">
        <v>14</v>
      </c>
      <c r="Q346" s="39" t="n">
        <v>1</v>
      </c>
      <c r="S346" s="44"/>
      <c r="W346" s="53"/>
      <c r="X346" s="42"/>
      <c r="Y346" s="43"/>
      <c r="Z346" s="28" t="s">
        <v>93</v>
      </c>
      <c r="AA346" s="41" t="s">
        <v>14</v>
      </c>
      <c r="AB346" s="39" t="n">
        <v>1</v>
      </c>
      <c r="AD346" s="44"/>
      <c r="AH346" s="53"/>
      <c r="AI346" s="42"/>
      <c r="AJ346" s="43"/>
      <c r="AK346" s="28" t="s">
        <v>93</v>
      </c>
      <c r="AL346" s="41" t="s">
        <v>14</v>
      </c>
      <c r="AM346" s="39" t="n">
        <v>1</v>
      </c>
      <c r="AO346" s="44"/>
      <c r="AS346" s="53"/>
      <c r="AU346" s="43"/>
      <c r="AV346" s="28" t="s">
        <v>93</v>
      </c>
      <c r="AW346" s="41" t="s">
        <v>14</v>
      </c>
      <c r="AX346" s="39" t="n">
        <v>1</v>
      </c>
      <c r="AZ346" s="44"/>
      <c r="BD346" s="53"/>
      <c r="BE346" s="42"/>
      <c r="BF346" s="43"/>
      <c r="BG346" s="28" t="s">
        <v>93</v>
      </c>
      <c r="BH346" s="41" t="s">
        <v>14</v>
      </c>
      <c r="BI346" s="39" t="n">
        <v>1</v>
      </c>
      <c r="BK346" s="44"/>
      <c r="BO346" s="53"/>
      <c r="BP346" s="42"/>
      <c r="BQ346" s="43"/>
      <c r="BR346" s="28" t="s">
        <v>93</v>
      </c>
      <c r="BS346" s="41" t="s">
        <v>14</v>
      </c>
      <c r="BT346" s="39" t="n">
        <v>1</v>
      </c>
      <c r="BV346" s="44"/>
      <c r="BZ346" s="53"/>
      <c r="CA346" s="42"/>
      <c r="CB346" s="43"/>
      <c r="CC346" s="28" t="s">
        <v>93</v>
      </c>
      <c r="CD346" s="41" t="s">
        <v>14</v>
      </c>
      <c r="CE346" s="39" t="n">
        <v>1</v>
      </c>
      <c r="CG346" s="44"/>
      <c r="CK346" s="53"/>
      <c r="CL346" s="42"/>
      <c r="CM346" s="43"/>
      <c r="CN346" s="28" t="s">
        <v>93</v>
      </c>
      <c r="CO346" s="41" t="s">
        <v>14</v>
      </c>
      <c r="CP346" s="39" t="n">
        <v>1</v>
      </c>
      <c r="CR346" s="44"/>
      <c r="CV346" s="17" t="s">
        <v>49</v>
      </c>
      <c r="CW346" s="18" t="n">
        <f aca="false">IF(X351=0%,0%,Y353/SUM(Y352:Y359))</f>
        <v>0</v>
      </c>
      <c r="CX346" s="17" t="str">
        <f aca="false">AA353</f>
        <v>frigorifero</v>
      </c>
      <c r="CY346" s="19" t="n">
        <f aca="false">AB353</f>
        <v>0</v>
      </c>
      <c r="CZ346" s="17" t="str">
        <f aca="false">AA360</f>
        <v>materasso</v>
      </c>
      <c r="DA346" s="19" t="n">
        <f aca="false">AB360</f>
        <v>0</v>
      </c>
      <c r="DB346" s="17" t="str">
        <f aca="false">AC358</f>
        <v>lamiere</v>
      </c>
      <c r="DC346" s="20" t="n">
        <f aca="false">AD358</f>
        <v>0</v>
      </c>
      <c r="DD346" s="19" t="str">
        <f aca="false">Z294</f>
        <v>altezza cumulo</v>
      </c>
      <c r="DE346" s="19" t="n">
        <f aca="false">AA294</f>
        <v>20</v>
      </c>
    </row>
    <row r="347" customFormat="false" ht="14.4" hidden="false" customHeight="false" outlineLevel="0" collapsed="false">
      <c r="A347" s="53"/>
      <c r="B347" s="42"/>
      <c r="C347" s="43"/>
      <c r="D347" s="28" t="s">
        <v>94</v>
      </c>
      <c r="E347" s="41" t="s">
        <v>22</v>
      </c>
      <c r="F347" s="39" t="n">
        <v>1</v>
      </c>
      <c r="H347" s="44"/>
      <c r="L347" s="53"/>
      <c r="M347" s="42"/>
      <c r="N347" s="43"/>
      <c r="O347" s="28" t="s">
        <v>94</v>
      </c>
      <c r="P347" s="41" t="s">
        <v>22</v>
      </c>
      <c r="Q347" s="39" t="n">
        <v>1</v>
      </c>
      <c r="S347" s="44"/>
      <c r="W347" s="53"/>
      <c r="X347" s="42"/>
      <c r="Y347" s="43"/>
      <c r="Z347" s="28" t="s">
        <v>94</v>
      </c>
      <c r="AA347" s="41" t="s">
        <v>22</v>
      </c>
      <c r="AB347" s="39" t="n">
        <v>1</v>
      </c>
      <c r="AD347" s="44"/>
      <c r="AH347" s="53"/>
      <c r="AI347" s="42"/>
      <c r="AJ347" s="43"/>
      <c r="AK347" s="28" t="s">
        <v>94</v>
      </c>
      <c r="AL347" s="41" t="s">
        <v>22</v>
      </c>
      <c r="AM347" s="39" t="n">
        <v>1</v>
      </c>
      <c r="AO347" s="44"/>
      <c r="AS347" s="53"/>
      <c r="AU347" s="43"/>
      <c r="AV347" s="28" t="s">
        <v>94</v>
      </c>
      <c r="AW347" s="41" t="s">
        <v>22</v>
      </c>
      <c r="AX347" s="39" t="n">
        <v>1</v>
      </c>
      <c r="AZ347" s="44"/>
      <c r="BD347" s="53"/>
      <c r="BE347" s="42"/>
      <c r="BF347" s="43"/>
      <c r="BG347" s="28" t="s">
        <v>94</v>
      </c>
      <c r="BH347" s="41" t="s">
        <v>22</v>
      </c>
      <c r="BI347" s="39" t="n">
        <v>1</v>
      </c>
      <c r="BK347" s="44"/>
      <c r="BO347" s="53"/>
      <c r="BP347" s="42"/>
      <c r="BQ347" s="43"/>
      <c r="BR347" s="28" t="s">
        <v>94</v>
      </c>
      <c r="BS347" s="41" t="s">
        <v>22</v>
      </c>
      <c r="BT347" s="39" t="n">
        <v>1</v>
      </c>
      <c r="BV347" s="44"/>
      <c r="BZ347" s="53"/>
      <c r="CA347" s="42"/>
      <c r="CB347" s="43"/>
      <c r="CC347" s="28" t="s">
        <v>94</v>
      </c>
      <c r="CD347" s="41" t="s">
        <v>22</v>
      </c>
      <c r="CE347" s="39" t="n">
        <v>1</v>
      </c>
      <c r="CG347" s="44"/>
      <c r="CK347" s="53"/>
      <c r="CL347" s="42"/>
      <c r="CM347" s="43"/>
      <c r="CN347" s="28" t="s">
        <v>94</v>
      </c>
      <c r="CO347" s="41" t="s">
        <v>22</v>
      </c>
      <c r="CP347" s="39" t="n">
        <v>1</v>
      </c>
      <c r="CR347" s="44"/>
      <c r="CV347" s="17" t="s">
        <v>57</v>
      </c>
      <c r="CW347" s="18" t="n">
        <f aca="false">IF(X351=0%,0%,(Y354+Y355)/SUM(Y352:Y359))</f>
        <v>0</v>
      </c>
      <c r="CX347" s="17" t="str">
        <f aca="false">AA354</f>
        <v>forno</v>
      </c>
      <c r="CY347" s="19" t="n">
        <f aca="false">AB354</f>
        <v>0</v>
      </c>
      <c r="CZ347" s="17" t="str">
        <f aca="false">AC352</f>
        <v>brandina</v>
      </c>
      <c r="DA347" s="19" t="n">
        <f aca="false">AD352</f>
        <v>0</v>
      </c>
      <c r="DB347" s="17" t="str">
        <f aca="false">AC359</f>
        <v>buste</v>
      </c>
      <c r="DC347" s="20" t="n">
        <f aca="false">AD359</f>
        <v>0</v>
      </c>
      <c r="DD347" s="19" t="str">
        <f aca="false">Z295</f>
        <v>combustione</v>
      </c>
      <c r="DE347" s="19" t="str">
        <f aca="false">AA295</f>
        <v>no</v>
      </c>
    </row>
    <row r="348" customFormat="false" ht="14.4" hidden="false" customHeight="true" outlineLevel="0" collapsed="false">
      <c r="A348" s="53"/>
      <c r="B348" s="42"/>
      <c r="C348" s="43"/>
      <c r="D348" s="28" t="s">
        <v>95</v>
      </c>
      <c r="E348" s="41" t="s">
        <v>61</v>
      </c>
      <c r="F348" s="39" t="n">
        <v>1</v>
      </c>
      <c r="H348" s="44"/>
      <c r="L348" s="53"/>
      <c r="M348" s="42"/>
      <c r="N348" s="43"/>
      <c r="O348" s="28" t="s">
        <v>95</v>
      </c>
      <c r="P348" s="41" t="s">
        <v>61</v>
      </c>
      <c r="Q348" s="39" t="n">
        <v>1</v>
      </c>
      <c r="S348" s="44"/>
      <c r="W348" s="53"/>
      <c r="X348" s="42"/>
      <c r="Y348" s="43"/>
      <c r="Z348" s="28" t="s">
        <v>95</v>
      </c>
      <c r="AA348" s="41" t="s">
        <v>61</v>
      </c>
      <c r="AB348" s="39" t="n">
        <v>1</v>
      </c>
      <c r="AD348" s="44"/>
      <c r="AH348" s="53"/>
      <c r="AI348" s="42"/>
      <c r="AJ348" s="43"/>
      <c r="AK348" s="28" t="s">
        <v>95</v>
      </c>
      <c r="AL348" s="41" t="s">
        <v>61</v>
      </c>
      <c r="AM348" s="39" t="n">
        <v>1</v>
      </c>
      <c r="AO348" s="44"/>
      <c r="AS348" s="53"/>
      <c r="AU348" s="43"/>
      <c r="AV348" s="28" t="s">
        <v>95</v>
      </c>
      <c r="AW348" s="41" t="s">
        <v>61</v>
      </c>
      <c r="AX348" s="39" t="n">
        <v>1</v>
      </c>
      <c r="AZ348" s="44"/>
      <c r="BD348" s="53"/>
      <c r="BE348" s="42"/>
      <c r="BF348" s="43"/>
      <c r="BG348" s="28" t="s">
        <v>95</v>
      </c>
      <c r="BH348" s="41" t="s">
        <v>61</v>
      </c>
      <c r="BI348" s="39" t="n">
        <v>1</v>
      </c>
      <c r="BK348" s="44"/>
      <c r="BO348" s="53"/>
      <c r="BP348" s="42"/>
      <c r="BQ348" s="43"/>
      <c r="BR348" s="28" t="s">
        <v>95</v>
      </c>
      <c r="BS348" s="41" t="s">
        <v>61</v>
      </c>
      <c r="BT348" s="39" t="n">
        <v>1</v>
      </c>
      <c r="BV348" s="44"/>
      <c r="BZ348" s="53"/>
      <c r="CA348" s="42"/>
      <c r="CB348" s="43"/>
      <c r="CC348" s="28" t="s">
        <v>95</v>
      </c>
      <c r="CD348" s="41" t="s">
        <v>61</v>
      </c>
      <c r="CE348" s="39" t="n">
        <v>1</v>
      </c>
      <c r="CG348" s="44"/>
      <c r="CK348" s="53"/>
      <c r="CL348" s="42"/>
      <c r="CM348" s="43"/>
      <c r="CN348" s="28" t="s">
        <v>95</v>
      </c>
      <c r="CO348" s="41" t="s">
        <v>61</v>
      </c>
      <c r="CP348" s="39" t="n">
        <v>1</v>
      </c>
      <c r="CR348" s="44"/>
      <c r="CV348" s="17" t="s">
        <v>60</v>
      </c>
      <c r="CW348" s="18" t="n">
        <f aca="false">IF(X351=0%,0%,Y356/SUM(Y352:Y359))</f>
        <v>0</v>
      </c>
      <c r="CX348" s="17" t="str">
        <f aca="false">AA355</f>
        <v>televisore</v>
      </c>
      <c r="CY348" s="19" t="n">
        <f aca="false">AB355</f>
        <v>0</v>
      </c>
      <c r="CZ348" s="17" t="str">
        <f aca="false">AC353</f>
        <v>Scatoloni</v>
      </c>
      <c r="DA348" s="19" t="n">
        <f aca="false">AD353</f>
        <v>0</v>
      </c>
      <c r="DB348" s="19"/>
      <c r="DC348" s="20"/>
      <c r="DD348" s="19" t="str">
        <f aca="false">Z296</f>
        <v>bonifica</v>
      </c>
      <c r="DE348" s="19" t="str">
        <f aca="false">AA296</f>
        <v>no</v>
      </c>
    </row>
    <row r="349" customFormat="false" ht="14.4" hidden="false" customHeight="false" outlineLevel="0" collapsed="false">
      <c r="A349" s="53"/>
      <c r="B349" s="51" t="n">
        <v>0.15</v>
      </c>
      <c r="C349" s="43"/>
      <c r="D349" s="28" t="s">
        <v>96</v>
      </c>
      <c r="E349" s="41" t="s">
        <v>97</v>
      </c>
      <c r="F349" s="39" t="n">
        <v>1</v>
      </c>
      <c r="G349" s="55" t="n">
        <v>400</v>
      </c>
      <c r="H349" s="44"/>
      <c r="L349" s="53"/>
      <c r="M349" s="42"/>
      <c r="N349" s="43"/>
      <c r="O349" s="28" t="s">
        <v>96</v>
      </c>
      <c r="P349" s="41" t="s">
        <v>97</v>
      </c>
      <c r="Q349" s="39" t="n">
        <v>1</v>
      </c>
      <c r="R349" s="55" t="n">
        <v>400</v>
      </c>
      <c r="S349" s="44"/>
      <c r="W349" s="53"/>
      <c r="X349" s="42"/>
      <c r="Y349" s="43"/>
      <c r="Z349" s="28" t="s">
        <v>96</v>
      </c>
      <c r="AA349" s="41" t="s">
        <v>97</v>
      </c>
      <c r="AB349" s="39" t="n">
        <v>1</v>
      </c>
      <c r="AC349" s="55" t="n">
        <v>400</v>
      </c>
      <c r="AD349" s="44"/>
      <c r="AH349" s="53"/>
      <c r="AI349" s="42"/>
      <c r="AJ349" s="43"/>
      <c r="AK349" s="28" t="s">
        <v>96</v>
      </c>
      <c r="AL349" s="41" t="s">
        <v>97</v>
      </c>
      <c r="AM349" s="39" t="n">
        <v>1</v>
      </c>
      <c r="AN349" s="55" t="n">
        <v>400</v>
      </c>
      <c r="AO349" s="44"/>
      <c r="AS349" s="53"/>
      <c r="AT349" s="8" t="n">
        <v>0.55</v>
      </c>
      <c r="AU349" s="43"/>
      <c r="AV349" s="28" t="s">
        <v>96</v>
      </c>
      <c r="AW349" s="41" t="s">
        <v>97</v>
      </c>
      <c r="AX349" s="39" t="n">
        <v>1</v>
      </c>
      <c r="AY349" s="55" t="n">
        <v>400</v>
      </c>
      <c r="AZ349" s="44"/>
      <c r="BD349" s="53"/>
      <c r="BE349" s="42"/>
      <c r="BF349" s="43"/>
      <c r="BG349" s="28" t="s">
        <v>96</v>
      </c>
      <c r="BH349" s="41" t="s">
        <v>97</v>
      </c>
      <c r="BI349" s="39" t="n">
        <v>1</v>
      </c>
      <c r="BJ349" s="55" t="n">
        <v>400</v>
      </c>
      <c r="BK349" s="44"/>
      <c r="BO349" s="53"/>
      <c r="BP349" s="42"/>
      <c r="BQ349" s="43"/>
      <c r="BR349" s="28" t="s">
        <v>96</v>
      </c>
      <c r="BS349" s="41" t="s">
        <v>97</v>
      </c>
      <c r="BT349" s="39" t="n">
        <v>1</v>
      </c>
      <c r="BU349" s="55" t="n">
        <v>400</v>
      </c>
      <c r="BV349" s="44"/>
      <c r="BZ349" s="53"/>
      <c r="CA349" s="42"/>
      <c r="CB349" s="43"/>
      <c r="CC349" s="28" t="s">
        <v>96</v>
      </c>
      <c r="CD349" s="41" t="s">
        <v>97</v>
      </c>
      <c r="CE349" s="39" t="n">
        <v>1</v>
      </c>
      <c r="CF349" s="55" t="n">
        <v>400</v>
      </c>
      <c r="CG349" s="44"/>
      <c r="CK349" s="53"/>
      <c r="CL349" s="42"/>
      <c r="CM349" s="43"/>
      <c r="CN349" s="28" t="s">
        <v>96</v>
      </c>
      <c r="CO349" s="41" t="s">
        <v>97</v>
      </c>
      <c r="CP349" s="39" t="n">
        <v>1</v>
      </c>
      <c r="CQ349" s="55" t="n">
        <v>400</v>
      </c>
      <c r="CR349" s="44"/>
      <c r="CV349" s="17" t="s">
        <v>61</v>
      </c>
      <c r="CW349" s="18" t="n">
        <f aca="false">IF(X351=0%,0%,Y357/SUM(Y352:Y359))</f>
        <v>0</v>
      </c>
      <c r="CX349" s="17" t="str">
        <f aca="false">AA356</f>
        <v>scaldabagno</v>
      </c>
      <c r="CY349" s="19" t="n">
        <f aca="false">AB356</f>
        <v>0</v>
      </c>
      <c r="CZ349" s="17" t="str">
        <f aca="false">AC354</f>
        <v>divano</v>
      </c>
      <c r="DA349" s="19" t="n">
        <f aca="false">AD354</f>
        <v>0</v>
      </c>
      <c r="DB349" s="19"/>
      <c r="DC349" s="20"/>
      <c r="DD349" s="19" t="str">
        <f aca="false">AB296</f>
        <v>substrato</v>
      </c>
      <c r="DE349" s="19" t="str">
        <f aca="false">AC296</f>
        <v>stradale</v>
      </c>
    </row>
    <row r="350" customFormat="false" ht="14.4" hidden="false" customHeight="false" outlineLevel="0" collapsed="false">
      <c r="A350" s="53"/>
      <c r="B350" s="56"/>
      <c r="C350" s="57"/>
      <c r="D350" s="28" t="s">
        <v>98</v>
      </c>
      <c r="E350" s="41" t="s">
        <v>65</v>
      </c>
      <c r="F350" s="39" t="n">
        <v>1</v>
      </c>
      <c r="G350" s="55" t="n">
        <v>1000</v>
      </c>
      <c r="H350" s="58"/>
      <c r="L350" s="53"/>
      <c r="M350" s="56"/>
      <c r="N350" s="57"/>
      <c r="O350" s="28" t="s">
        <v>98</v>
      </c>
      <c r="P350" s="41" t="s">
        <v>65</v>
      </c>
      <c r="Q350" s="39" t="n">
        <v>1</v>
      </c>
      <c r="R350" s="55" t="n">
        <v>1000</v>
      </c>
      <c r="S350" s="58"/>
      <c r="W350" s="53"/>
      <c r="X350" s="56"/>
      <c r="Y350" s="57"/>
      <c r="Z350" s="28" t="s">
        <v>98</v>
      </c>
      <c r="AA350" s="41" t="s">
        <v>65</v>
      </c>
      <c r="AB350" s="39" t="n">
        <v>1</v>
      </c>
      <c r="AC350" s="55" t="n">
        <v>1000</v>
      </c>
      <c r="AD350" s="58"/>
      <c r="AH350" s="53"/>
      <c r="AI350" s="56"/>
      <c r="AJ350" s="57"/>
      <c r="AK350" s="28" t="s">
        <v>98</v>
      </c>
      <c r="AL350" s="41" t="s">
        <v>65</v>
      </c>
      <c r="AM350" s="39" t="n">
        <v>1</v>
      </c>
      <c r="AN350" s="55" t="n">
        <v>1000</v>
      </c>
      <c r="AO350" s="58"/>
      <c r="AS350" s="53"/>
      <c r="AT350" s="56"/>
      <c r="AU350" s="57"/>
      <c r="AV350" s="28" t="s">
        <v>98</v>
      </c>
      <c r="AW350" s="41" t="s">
        <v>65</v>
      </c>
      <c r="AX350" s="39" t="n">
        <v>1</v>
      </c>
      <c r="AY350" s="55" t="n">
        <v>1000</v>
      </c>
      <c r="AZ350" s="58"/>
      <c r="BD350" s="53"/>
      <c r="BE350" s="56"/>
      <c r="BF350" s="57"/>
      <c r="BG350" s="28" t="s">
        <v>98</v>
      </c>
      <c r="BH350" s="41" t="s">
        <v>65</v>
      </c>
      <c r="BI350" s="39" t="n">
        <v>1</v>
      </c>
      <c r="BJ350" s="55" t="n">
        <v>1000</v>
      </c>
      <c r="BK350" s="58"/>
      <c r="BO350" s="53"/>
      <c r="BP350" s="56"/>
      <c r="BQ350" s="57"/>
      <c r="BR350" s="28" t="s">
        <v>98</v>
      </c>
      <c r="BS350" s="41" t="s">
        <v>65</v>
      </c>
      <c r="BT350" s="39" t="n">
        <v>1</v>
      </c>
      <c r="BU350" s="55" t="n">
        <v>1000</v>
      </c>
      <c r="BV350" s="58"/>
      <c r="BZ350" s="53"/>
      <c r="CA350" s="56"/>
      <c r="CB350" s="57"/>
      <c r="CC350" s="28" t="s">
        <v>98</v>
      </c>
      <c r="CD350" s="41" t="s">
        <v>65</v>
      </c>
      <c r="CE350" s="39" t="n">
        <v>1</v>
      </c>
      <c r="CF350" s="55" t="n">
        <v>1000</v>
      </c>
      <c r="CG350" s="58"/>
      <c r="CK350" s="53"/>
      <c r="CL350" s="56"/>
      <c r="CM350" s="57"/>
      <c r="CN350" s="28" t="s">
        <v>98</v>
      </c>
      <c r="CO350" s="41" t="s">
        <v>65</v>
      </c>
      <c r="CP350" s="39" t="n">
        <v>1</v>
      </c>
      <c r="CQ350" s="55" t="n">
        <v>1000</v>
      </c>
      <c r="CR350" s="58"/>
      <c r="CV350" s="17" t="s">
        <v>62</v>
      </c>
      <c r="CW350" s="18" t="n">
        <f aca="false">IF(X351=0%,0%,Y358/SUM(Y352:Y359))</f>
        <v>0</v>
      </c>
      <c r="CX350" s="17" t="str">
        <f aca="false">AA357</f>
        <v>mobile</v>
      </c>
      <c r="CY350" s="19" t="n">
        <f aca="false">AB357</f>
        <v>0</v>
      </c>
      <c r="CZ350" s="17" t="str">
        <f aca="false">AC355</f>
        <v>sanitari</v>
      </c>
      <c r="DA350" s="19" t="n">
        <f aca="false">AD355</f>
        <v>0</v>
      </c>
      <c r="DB350" s="19"/>
      <c r="DC350" s="20"/>
      <c r="DD350" s="19" t="s">
        <v>63</v>
      </c>
      <c r="DE350" s="19" t="n">
        <f aca="false">X296</f>
        <v>0</v>
      </c>
    </row>
    <row r="351" customFormat="false" ht="14.4" hidden="false" customHeight="true" outlineLevel="0" collapsed="false">
      <c r="B351" s="8" t="n">
        <f aca="false">SUM(B298:B350)</f>
        <v>1</v>
      </c>
      <c r="M351" s="8" t="n">
        <f aca="false">SUM(M298:M350)</f>
        <v>1</v>
      </c>
      <c r="X351" s="8" t="n">
        <f aca="false">SUM(X298:X350)</f>
        <v>1</v>
      </c>
      <c r="AI351" s="8" t="n">
        <f aca="false">SUM(AI298:AI350)</f>
        <v>1</v>
      </c>
      <c r="AT351" s="8" t="n">
        <f aca="false">SUM(AT298:AT350)</f>
        <v>1</v>
      </c>
      <c r="BE351" s="8" t="n">
        <f aca="false">SUM(BE298:BE350)</f>
        <v>1</v>
      </c>
      <c r="BP351" s="8" t="n">
        <f aca="false">SUM(BP298:BP350)</f>
        <v>1</v>
      </c>
      <c r="CA351" s="8" t="n">
        <f aca="false">SUM(CA298:CA350)</f>
        <v>0</v>
      </c>
      <c r="CL351" s="8" t="n">
        <f aca="false">SUM(CL297:CL350)</f>
        <v>0</v>
      </c>
      <c r="CV351" s="33" t="s">
        <v>65</v>
      </c>
      <c r="CW351" s="34" t="n">
        <f aca="false">IF(X351=0%,0%,Y359/SUM(Y352:Y359))</f>
        <v>1</v>
      </c>
      <c r="CX351" s="33" t="str">
        <f aca="false">AA358</f>
        <v>secchio</v>
      </c>
      <c r="CY351" s="35" t="n">
        <f aca="false">AB358</f>
        <v>0</v>
      </c>
      <c r="CZ351" s="33" t="str">
        <f aca="false">AC356</f>
        <v>tubi</v>
      </c>
      <c r="DA351" s="35" t="n">
        <f aca="false">AD356</f>
        <v>0</v>
      </c>
      <c r="DB351" s="35"/>
      <c r="DC351" s="36"/>
      <c r="DD351" s="35" t="s">
        <v>56</v>
      </c>
      <c r="DE351" s="35" t="n">
        <f aca="false">AD294</f>
        <v>0</v>
      </c>
      <c r="DF351" s="37" t="n">
        <f aca="false">SUM(CW345:CW351)</f>
        <v>1</v>
      </c>
    </row>
    <row r="352" customFormat="false" ht="14.4" hidden="false" customHeight="true" outlineLevel="0" collapsed="false">
      <c r="A352" s="24" t="s">
        <v>99</v>
      </c>
      <c r="B352" s="28" t="s">
        <v>14</v>
      </c>
      <c r="C352" s="29" t="n">
        <f aca="false">B298*F300+B301*F303+B304*F306+B307*F308+B314*F314+B316*F316+B323*F323+B331*F331+B340*F340+B341*F341+B342*F342+B346*F346</f>
        <v>0.6</v>
      </c>
      <c r="D352" s="24" t="s">
        <v>100</v>
      </c>
      <c r="E352" s="28" t="str">
        <f aca="false">D298</f>
        <v>lavatrice</v>
      </c>
      <c r="F352" s="28" t="n">
        <f aca="false">C298</f>
        <v>0</v>
      </c>
      <c r="G352" s="28" t="str">
        <f aca="false">D319</f>
        <v>brandina</v>
      </c>
      <c r="H352" s="28" t="n">
        <f aca="false">C319</f>
        <v>0</v>
      </c>
      <c r="L352" s="24" t="s">
        <v>99</v>
      </c>
      <c r="M352" s="28" t="s">
        <v>14</v>
      </c>
      <c r="N352" s="29" t="n">
        <f aca="false">M298*Q300+M301*Q303+M304*Q306+M307*Q308+M314*Q314+M316*Q316+M323*Q323+M331*Q331+M340*Q340+M341*Q341+M342*Q342+M346*Q346</f>
        <v>0.7</v>
      </c>
      <c r="O352" s="24" t="s">
        <v>100</v>
      </c>
      <c r="P352" s="28" t="str">
        <f aca="false">O298</f>
        <v>lavatrice</v>
      </c>
      <c r="Q352" s="28" t="n">
        <f aca="false">N298</f>
        <v>0</v>
      </c>
      <c r="R352" s="28" t="str">
        <f aca="false">O319</f>
        <v>brandina</v>
      </c>
      <c r="S352" s="28" t="n">
        <f aca="false">N319</f>
        <v>0</v>
      </c>
      <c r="W352" s="24" t="s">
        <v>99</v>
      </c>
      <c r="X352" s="28" t="s">
        <v>14</v>
      </c>
      <c r="Y352" s="29" t="n">
        <f aca="false">X298*AB300+X301*AB303+X304*AB306+X307*AB308+X314*AB314+X316*AB316+X323*AB323+X331*AB331+X340*AB340+X341*AB341+X342*AB342+X346*AB346</f>
        <v>0</v>
      </c>
      <c r="Z352" s="24" t="s">
        <v>100</v>
      </c>
      <c r="AA352" s="28" t="str">
        <f aca="false">Z298</f>
        <v>lavatrice</v>
      </c>
      <c r="AB352" s="28" t="n">
        <f aca="false">Y298</f>
        <v>0</v>
      </c>
      <c r="AC352" s="28" t="str">
        <f aca="false">Z319</f>
        <v>brandina</v>
      </c>
      <c r="AD352" s="28" t="n">
        <f aca="false">Y319</f>
        <v>0</v>
      </c>
      <c r="AH352" s="24" t="s">
        <v>99</v>
      </c>
      <c r="AI352" s="28" t="s">
        <v>14</v>
      </c>
      <c r="AJ352" s="29" t="n">
        <f aca="false">AI298*AM300+AI301*AM303+AI304*AM306+AI307*AM308+AI314*AM314+AI316*AM316+AI323*AM323+AI331*AM331+AI340*AM340+AI341*AM341+AI342*AM342+AI346*AM346</f>
        <v>0.060948557381103</v>
      </c>
      <c r="AK352" s="24" t="s">
        <v>100</v>
      </c>
      <c r="AL352" s="28" t="str">
        <f aca="false">AK298</f>
        <v>lavatrice</v>
      </c>
      <c r="AM352" s="28" t="n">
        <f aca="false">AJ298</f>
        <v>0</v>
      </c>
      <c r="AN352" s="28" t="str">
        <f aca="false">AK319</f>
        <v>brandina</v>
      </c>
      <c r="AO352" s="28" t="n">
        <f aca="false">AJ319</f>
        <v>0</v>
      </c>
      <c r="AS352" s="24" t="s">
        <v>99</v>
      </c>
      <c r="AT352" s="28" t="s">
        <v>14</v>
      </c>
      <c r="AU352" s="29" t="n">
        <f aca="false">AT298*AX300+AT301*AX303+AT304*AX306+AT307*AX308+AT314*AX314+AT316*AX316+AT323*AX323+AT331*AX331+AT340*AX340+AT341*AX341+AT342*AX342+AT346*AX346</f>
        <v>0.117</v>
      </c>
      <c r="AV352" s="24" t="s">
        <v>100</v>
      </c>
      <c r="AW352" s="28" t="str">
        <f aca="false">AV298</f>
        <v>lavatrice</v>
      </c>
      <c r="AX352" s="28" t="n">
        <f aca="false">AU298</f>
        <v>0</v>
      </c>
      <c r="AY352" s="28" t="str">
        <f aca="false">AV319</f>
        <v>brandina</v>
      </c>
      <c r="AZ352" s="28" t="n">
        <f aca="false">AU319</f>
        <v>0</v>
      </c>
      <c r="BD352" s="24" t="s">
        <v>99</v>
      </c>
      <c r="BE352" s="28" t="s">
        <v>14</v>
      </c>
      <c r="BF352" s="29" t="n">
        <f aca="false">BE298*BI300+BE301*BI303+BE304*BI306+BE307*BI308+BE314*BI314+BE316*BI316+BE323*BI323+BE331*BI331+BE340*BI340+BE341*BI341+BE342*BI342+BE346*BI346</f>
        <v>0.2</v>
      </c>
      <c r="BG352" s="24" t="s">
        <v>100</v>
      </c>
      <c r="BH352" s="28" t="str">
        <f aca="false">BG298</f>
        <v>lavatrice</v>
      </c>
      <c r="BI352" s="28" t="n">
        <f aca="false">BF298</f>
        <v>0</v>
      </c>
      <c r="BJ352" s="28" t="str">
        <f aca="false">BG319</f>
        <v>brandina</v>
      </c>
      <c r="BK352" s="28" t="n">
        <f aca="false">BF319</f>
        <v>0</v>
      </c>
      <c r="BO352" s="24" t="s">
        <v>99</v>
      </c>
      <c r="BP352" s="28" t="s">
        <v>14</v>
      </c>
      <c r="BQ352" s="29" t="n">
        <f aca="false">BP298*BT300+BP301*BT303+BP304*BT306+BP307*BT308+BP314*BT314+BP316*BT316+BP323*BT323+BP331*BT331+BP340*BT340+BP341*BT341+BP342*BT342+BP346*BT346</f>
        <v>0.115237139345276</v>
      </c>
      <c r="BR352" s="24" t="s">
        <v>100</v>
      </c>
      <c r="BS352" s="28" t="str">
        <f aca="false">BR298</f>
        <v>lavatrice</v>
      </c>
      <c r="BT352" s="28" t="n">
        <f aca="false">BQ298</f>
        <v>0</v>
      </c>
      <c r="BU352" s="28" t="str">
        <f aca="false">BR319</f>
        <v>brandina</v>
      </c>
      <c r="BV352" s="28" t="n">
        <f aca="false">BQ319</f>
        <v>0</v>
      </c>
      <c r="BZ352" s="24" t="s">
        <v>99</v>
      </c>
      <c r="CA352" s="28" t="s">
        <v>14</v>
      </c>
      <c r="CB352" s="29" t="n">
        <f aca="false">CA298*CE300+CA301*CE303+CA304*CE306+CA307*CE308+CA314*CE314+CA316*CE316+CA323*CE323+CA331*CE331+CA340*CE340+CA341*CE341+CA342*CE342+CA346*CE346</f>
        <v>0</v>
      </c>
      <c r="CC352" s="24" t="s">
        <v>100</v>
      </c>
      <c r="CD352" s="28" t="str">
        <f aca="false">CC298</f>
        <v>lavatrice</v>
      </c>
      <c r="CE352" s="28" t="n">
        <f aca="false">CB298</f>
        <v>0</v>
      </c>
      <c r="CF352" s="28" t="str">
        <f aca="false">CC319</f>
        <v>brandina</v>
      </c>
      <c r="CG352" s="28" t="n">
        <f aca="false">CB319</f>
        <v>0</v>
      </c>
      <c r="CK352" s="24" t="s">
        <v>99</v>
      </c>
      <c r="CL352" s="28" t="s">
        <v>14</v>
      </c>
      <c r="CM352" s="29" t="n">
        <f aca="false">CL298*CP300+CL301*CP303+CL304*CP306+CL307*CP308+CL314*CP314+CL316*CP316+CL323*CP323+CL331*CP331+CL340*CP340+CL341*CP341+CL342*CP342+CL346*CP346</f>
        <v>0</v>
      </c>
      <c r="CN352" s="24" t="s">
        <v>100</v>
      </c>
      <c r="CO352" s="28" t="str">
        <f aca="false">CN298</f>
        <v>lavatrice</v>
      </c>
      <c r="CP352" s="28" t="n">
        <f aca="false">CM298</f>
        <v>0</v>
      </c>
      <c r="CQ352" s="28" t="str">
        <f aca="false">CN319</f>
        <v>brandina</v>
      </c>
      <c r="CR352" s="28" t="n">
        <f aca="false">CM319</f>
        <v>0</v>
      </c>
      <c r="CV352" s="10" t="str">
        <f aca="false">AH293</f>
        <v>SITO O125</v>
      </c>
      <c r="CW352" s="10"/>
      <c r="CX352" s="10"/>
      <c r="CY352" s="10"/>
      <c r="CZ352" s="10"/>
      <c r="DA352" s="10"/>
      <c r="DB352" s="10"/>
      <c r="DC352" s="10"/>
      <c r="DD352" s="10"/>
      <c r="DE352" s="10"/>
    </row>
    <row r="353" customFormat="false" ht="14.4" hidden="false" customHeight="false" outlineLevel="0" collapsed="false">
      <c r="A353" s="24"/>
      <c r="B353" s="28" t="s">
        <v>49</v>
      </c>
      <c r="C353" s="29" t="n">
        <f aca="false">B307*F307+B324*F324+B331*F332</f>
        <v>0.05</v>
      </c>
      <c r="D353" s="24"/>
      <c r="E353" s="28" t="str">
        <f aca="false">D301</f>
        <v>frigorifero</v>
      </c>
      <c r="F353" s="28" t="n">
        <f aca="false">C301</f>
        <v>0</v>
      </c>
      <c r="G353" s="28" t="str">
        <f aca="false">A322</f>
        <v>Scatoloni</v>
      </c>
      <c r="H353" s="28" t="n">
        <f aca="false">C322</f>
        <v>0</v>
      </c>
      <c r="L353" s="24"/>
      <c r="M353" s="28" t="s">
        <v>49</v>
      </c>
      <c r="N353" s="29" t="n">
        <f aca="false">M307*Q307+M324*Q324+M331*Q332</f>
        <v>0</v>
      </c>
      <c r="O353" s="24"/>
      <c r="P353" s="28" t="str">
        <f aca="false">O301</f>
        <v>frigorifero</v>
      </c>
      <c r="Q353" s="28" t="n">
        <f aca="false">N301</f>
        <v>0</v>
      </c>
      <c r="R353" s="28" t="str">
        <f aca="false">L322</f>
        <v>Scatoloni</v>
      </c>
      <c r="S353" s="28" t="n">
        <f aca="false">N322</f>
        <v>0</v>
      </c>
      <c r="W353" s="24"/>
      <c r="X353" s="28" t="s">
        <v>49</v>
      </c>
      <c r="Y353" s="29" t="n">
        <f aca="false">X307*AB307+X324*AB324+X331*AB332</f>
        <v>0</v>
      </c>
      <c r="Z353" s="24"/>
      <c r="AA353" s="28" t="str">
        <f aca="false">Z301</f>
        <v>frigorifero</v>
      </c>
      <c r="AB353" s="28" t="n">
        <f aca="false">Y301</f>
        <v>0</v>
      </c>
      <c r="AC353" s="28" t="str">
        <f aca="false">W322</f>
        <v>Scatoloni</v>
      </c>
      <c r="AD353" s="28" t="n">
        <f aca="false">Y322</f>
        <v>0</v>
      </c>
      <c r="AH353" s="24"/>
      <c r="AI353" s="28" t="s">
        <v>49</v>
      </c>
      <c r="AJ353" s="29" t="n">
        <f aca="false">AI307*AM307+AI324*AM324+AI331*AM332</f>
        <v>0.188597237677554</v>
      </c>
      <c r="AK353" s="24"/>
      <c r="AL353" s="28" t="str">
        <f aca="false">AK301</f>
        <v>frigorifero</v>
      </c>
      <c r="AM353" s="28" t="n">
        <f aca="false">AJ301</f>
        <v>0</v>
      </c>
      <c r="AN353" s="28" t="str">
        <f aca="false">AH322</f>
        <v>Scatoloni</v>
      </c>
      <c r="AO353" s="28" t="n">
        <f aca="false">AJ322</f>
        <v>0</v>
      </c>
      <c r="AS353" s="24"/>
      <c r="AT353" s="28" t="s">
        <v>49</v>
      </c>
      <c r="AU353" s="29" t="n">
        <f aca="false">AT307*AX307+AT324*AX324+AT331*AX332</f>
        <v>0.05</v>
      </c>
      <c r="AV353" s="24"/>
      <c r="AW353" s="28" t="str">
        <f aca="false">AV301</f>
        <v>frigorifero</v>
      </c>
      <c r="AX353" s="28" t="n">
        <f aca="false">AU301</f>
        <v>0</v>
      </c>
      <c r="AY353" s="28" t="str">
        <f aca="false">AS322</f>
        <v>Scatoloni</v>
      </c>
      <c r="AZ353" s="28" t="n">
        <f aca="false">AU322</f>
        <v>0</v>
      </c>
      <c r="BD353" s="24"/>
      <c r="BE353" s="28" t="s">
        <v>49</v>
      </c>
      <c r="BF353" s="29" t="n">
        <f aca="false">BE307*BI307+BE324*BI324+BE331*BI332</f>
        <v>0.05</v>
      </c>
      <c r="BG353" s="24"/>
      <c r="BH353" s="28" t="str">
        <f aca="false">BG301</f>
        <v>frigorifero</v>
      </c>
      <c r="BI353" s="28" t="n">
        <f aca="false">BF301</f>
        <v>0</v>
      </c>
      <c r="BJ353" s="28" t="str">
        <f aca="false">BD322</f>
        <v>Scatoloni</v>
      </c>
      <c r="BK353" s="28" t="n">
        <f aca="false">BF322</f>
        <v>0</v>
      </c>
      <c r="BO353" s="24"/>
      <c r="BP353" s="28" t="s">
        <v>49</v>
      </c>
      <c r="BQ353" s="29" t="n">
        <f aca="false">BP307*BT307+BP324*BT324+BP331*BT332</f>
        <v>0.0471493094193886</v>
      </c>
      <c r="BR353" s="24"/>
      <c r="BS353" s="28" t="str">
        <f aca="false">BR301</f>
        <v>frigorifero</v>
      </c>
      <c r="BT353" s="28" t="n">
        <f aca="false">BQ301</f>
        <v>0</v>
      </c>
      <c r="BU353" s="28" t="str">
        <f aca="false">BO322</f>
        <v>Scatoloni</v>
      </c>
      <c r="BV353" s="28" t="n">
        <f aca="false">BQ322</f>
        <v>0</v>
      </c>
      <c r="BZ353" s="24"/>
      <c r="CA353" s="28" t="s">
        <v>49</v>
      </c>
      <c r="CB353" s="29" t="n">
        <f aca="false">CA307*CE307+CA324*CE324+CA331*CE332</f>
        <v>0</v>
      </c>
      <c r="CC353" s="24"/>
      <c r="CD353" s="28" t="str">
        <f aca="false">CC301</f>
        <v>frigorifero</v>
      </c>
      <c r="CE353" s="28" t="n">
        <f aca="false">CB301</f>
        <v>0</v>
      </c>
      <c r="CF353" s="28" t="str">
        <f aca="false">BZ322</f>
        <v>Scatoloni</v>
      </c>
      <c r="CG353" s="28" t="n">
        <f aca="false">CB322</f>
        <v>0</v>
      </c>
      <c r="CK353" s="24"/>
      <c r="CL353" s="28" t="s">
        <v>49</v>
      </c>
      <c r="CM353" s="29" t="n">
        <f aca="false">CL307*CP307+CL324*CP324+CL331*CP332</f>
        <v>0</v>
      </c>
      <c r="CN353" s="24"/>
      <c r="CO353" s="28" t="str">
        <f aca="false">CN301</f>
        <v>frigorifero</v>
      </c>
      <c r="CP353" s="28" t="n">
        <f aca="false">CM301</f>
        <v>0</v>
      </c>
      <c r="CQ353" s="28" t="str">
        <f aca="false">CK322</f>
        <v>Scatoloni</v>
      </c>
      <c r="CR353" s="28" t="n">
        <f aca="false">CM322</f>
        <v>0</v>
      </c>
      <c r="CV353" s="11" t="s">
        <v>31</v>
      </c>
      <c r="CW353" s="11"/>
      <c r="CX353" s="11" t="s">
        <v>32</v>
      </c>
      <c r="CY353" s="11"/>
      <c r="CZ353" s="11"/>
      <c r="DA353" s="11"/>
      <c r="DB353" s="11"/>
      <c r="DC353" s="11"/>
      <c r="DD353" s="11" t="s">
        <v>33</v>
      </c>
      <c r="DE353" s="11"/>
    </row>
    <row r="354" customFormat="false" ht="14.4" hidden="false" customHeight="true" outlineLevel="0" collapsed="false">
      <c r="A354" s="24"/>
      <c r="B354" s="28" t="s">
        <v>101</v>
      </c>
      <c r="C354" s="29" t="n">
        <f aca="false">B298*F299+B301*F302+B304*F305+B307*F310+B311*F312+B325*F325+B331*F333</f>
        <v>0.002</v>
      </c>
      <c r="D354" s="24"/>
      <c r="E354" s="28" t="str">
        <f aca="false">D304</f>
        <v>forno</v>
      </c>
      <c r="F354" s="28" t="n">
        <f aca="false">C304</f>
        <v>0</v>
      </c>
      <c r="G354" s="28" t="str">
        <f aca="false">D320</f>
        <v>divano</v>
      </c>
      <c r="H354" s="28" t="n">
        <f aca="false">C320</f>
        <v>0</v>
      </c>
      <c r="L354" s="24"/>
      <c r="M354" s="28" t="s">
        <v>101</v>
      </c>
      <c r="N354" s="29" t="n">
        <f aca="false">M298*Q299+M301*Q302+M304*Q305+M307*Q310+M311*Q312+M325*Q325+M331*Q333</f>
        <v>0.01</v>
      </c>
      <c r="O354" s="24"/>
      <c r="P354" s="28" t="str">
        <f aca="false">O304</f>
        <v>forno</v>
      </c>
      <c r="Q354" s="28" t="n">
        <f aca="false">N304</f>
        <v>0</v>
      </c>
      <c r="R354" s="28" t="str">
        <f aca="false">O320</f>
        <v>divano</v>
      </c>
      <c r="S354" s="28" t="n">
        <f aca="false">N320</f>
        <v>0</v>
      </c>
      <c r="W354" s="24"/>
      <c r="X354" s="28" t="s">
        <v>101</v>
      </c>
      <c r="Y354" s="29" t="n">
        <f aca="false">X298*AB299+X301*AB302+X304*AB305+X307*AB310+X311*AB312+X325*AB325+X331*AB333</f>
        <v>0</v>
      </c>
      <c r="Z354" s="24"/>
      <c r="AA354" s="28" t="str">
        <f aca="false">Z304</f>
        <v>forno</v>
      </c>
      <c r="AB354" s="28" t="n">
        <f aca="false">Y304</f>
        <v>0</v>
      </c>
      <c r="AC354" s="28" t="str">
        <f aca="false">Z320</f>
        <v>divano</v>
      </c>
      <c r="AD354" s="28" t="n">
        <f aca="false">Y320</f>
        <v>0</v>
      </c>
      <c r="AH354" s="24"/>
      <c r="AI354" s="28" t="s">
        <v>101</v>
      </c>
      <c r="AJ354" s="29" t="n">
        <f aca="false">AI298*AM299+AI301*AM302+AI304*AM305+AI307*AM310+AI311*AM312+AI325*AM325+AI331*AM333</f>
        <v>0.00263984348294095</v>
      </c>
      <c r="AK354" s="24"/>
      <c r="AL354" s="28" t="str">
        <f aca="false">AK304</f>
        <v>forno</v>
      </c>
      <c r="AM354" s="28" t="n">
        <f aca="false">AJ304</f>
        <v>0</v>
      </c>
      <c r="AN354" s="28" t="str">
        <f aca="false">AK320</f>
        <v>divano</v>
      </c>
      <c r="AO354" s="28" t="n">
        <f aca="false">AJ320</f>
        <v>0</v>
      </c>
      <c r="AS354" s="24"/>
      <c r="AT354" s="28" t="s">
        <v>101</v>
      </c>
      <c r="AU354" s="29" t="n">
        <f aca="false">AT298*AX299+AT301*AX302+AT304*AX305+AT307*AX310+AT311*AX312+AT325*AX325+AT331*AX333</f>
        <v>0.0006</v>
      </c>
      <c r="AV354" s="24"/>
      <c r="AW354" s="28" t="str">
        <f aca="false">AV304</f>
        <v>forno</v>
      </c>
      <c r="AX354" s="28" t="n">
        <f aca="false">AU304</f>
        <v>0</v>
      </c>
      <c r="AY354" s="28" t="str">
        <f aca="false">AV320</f>
        <v>divano</v>
      </c>
      <c r="AZ354" s="28" t="n">
        <f aca="false">AU320</f>
        <v>0</v>
      </c>
      <c r="BD354" s="24"/>
      <c r="BE354" s="28" t="s">
        <v>101</v>
      </c>
      <c r="BF354" s="29" t="n">
        <f aca="false">BE298*BI299+BE301*BI302+BE304*BI305+BE307*BI310+BE311*BI312+BE325*BI325+BE331*BI333</f>
        <v>0</v>
      </c>
      <c r="BG354" s="24"/>
      <c r="BH354" s="28" t="str">
        <f aca="false">BG304</f>
        <v>forno</v>
      </c>
      <c r="BI354" s="28" t="n">
        <f aca="false">BF304</f>
        <v>0</v>
      </c>
      <c r="BJ354" s="28" t="str">
        <f aca="false">BG320</f>
        <v>divano</v>
      </c>
      <c r="BK354" s="28" t="n">
        <f aca="false">BF320</f>
        <v>0</v>
      </c>
      <c r="BO354" s="24"/>
      <c r="BP354" s="28" t="s">
        <v>101</v>
      </c>
      <c r="BQ354" s="29" t="n">
        <f aca="false">BP298*BT299+BP301*BT302+BP304*BT305+BP307*BT310+BP311*BT312+BP325*BT325+BP331*BT333</f>
        <v>0.000659960870735237</v>
      </c>
      <c r="BR354" s="24"/>
      <c r="BS354" s="28" t="str">
        <f aca="false">BR304</f>
        <v>forno</v>
      </c>
      <c r="BT354" s="28" t="n">
        <f aca="false">BQ304</f>
        <v>0</v>
      </c>
      <c r="BU354" s="28" t="str">
        <f aca="false">BR320</f>
        <v>divano</v>
      </c>
      <c r="BV354" s="28" t="n">
        <f aca="false">BQ320</f>
        <v>0</v>
      </c>
      <c r="BZ354" s="24"/>
      <c r="CA354" s="28" t="s">
        <v>101</v>
      </c>
      <c r="CB354" s="29" t="n">
        <f aca="false">CA298*CE299+CA301*CE302+CA304*CE305+CA307*CE310+CA311*CE312+CA325*CE325+CA331*CE333</f>
        <v>0</v>
      </c>
      <c r="CC354" s="24"/>
      <c r="CD354" s="28" t="str">
        <f aca="false">CC304</f>
        <v>forno</v>
      </c>
      <c r="CE354" s="28" t="n">
        <f aca="false">CB304</f>
        <v>0</v>
      </c>
      <c r="CF354" s="28" t="str">
        <f aca="false">CC320</f>
        <v>divano</v>
      </c>
      <c r="CG354" s="28" t="n">
        <f aca="false">CB320</f>
        <v>0</v>
      </c>
      <c r="CK354" s="24"/>
      <c r="CL354" s="28" t="s">
        <v>101</v>
      </c>
      <c r="CM354" s="29" t="n">
        <f aca="false">CL298*CP299+CL301*CP302+CL304*CP305+CL307*CP310+CL311*CP312+CL325*CP325+CL331*CP333</f>
        <v>0</v>
      </c>
      <c r="CN354" s="24"/>
      <c r="CO354" s="28" t="str">
        <f aca="false">CN304</f>
        <v>forno</v>
      </c>
      <c r="CP354" s="28" t="n">
        <f aca="false">CM304</f>
        <v>0</v>
      </c>
      <c r="CQ354" s="28" t="str">
        <f aca="false">CN320</f>
        <v>divano</v>
      </c>
      <c r="CR354" s="28" t="n">
        <f aca="false">CM320</f>
        <v>0</v>
      </c>
      <c r="CV354" s="12" t="s">
        <v>14</v>
      </c>
      <c r="CW354" s="13" t="n">
        <f aca="false">IF(AI351=0%,0%,AJ352/SUM(AJ352:AJ359))</f>
        <v>0.060948557381103</v>
      </c>
      <c r="CX354" s="12" t="str">
        <f aca="false">AL352</f>
        <v>lavatrice</v>
      </c>
      <c r="CY354" s="14" t="n">
        <f aca="false">AM352</f>
        <v>0</v>
      </c>
      <c r="CZ354" s="12" t="str">
        <f aca="false">AL359</f>
        <v>sedie</v>
      </c>
      <c r="DA354" s="14" t="n">
        <f aca="false">AM359</f>
        <v>0</v>
      </c>
      <c r="DB354" s="12" t="str">
        <f aca="false">AN357</f>
        <v>guaina</v>
      </c>
      <c r="DC354" s="14" t="n">
        <f aca="false">AO357</f>
        <v>0</v>
      </c>
      <c r="DD354" s="14" t="s">
        <v>41</v>
      </c>
      <c r="DE354" s="38" t="n">
        <f aca="false">AJ295</f>
        <v>0</v>
      </c>
    </row>
    <row r="355" customFormat="false" ht="14.4" hidden="false" customHeight="false" outlineLevel="0" collapsed="false">
      <c r="A355" s="24"/>
      <c r="B355" s="28" t="s">
        <v>12</v>
      </c>
      <c r="C355" s="29" t="n">
        <f aca="false">B298*F298+B301*F301+B304*F304+B307*F309+B311*F311+B315*F315+B319*F319+B325*F326+B331*F334+B343*F343+B347*F347</f>
        <v>0.008</v>
      </c>
      <c r="D355" s="24"/>
      <c r="E355" s="28" t="str">
        <f aca="false">D307</f>
        <v>televisore</v>
      </c>
      <c r="F355" s="28" t="n">
        <f aca="false">C307</f>
        <v>0</v>
      </c>
      <c r="G355" s="28" t="str">
        <f aca="false">D339</f>
        <v>sanitari</v>
      </c>
      <c r="H355" s="28" t="n">
        <f aca="false">C339</f>
        <v>0</v>
      </c>
      <c r="L355" s="24"/>
      <c r="M355" s="28" t="s">
        <v>12</v>
      </c>
      <c r="N355" s="29" t="n">
        <f aca="false">M298*Q298+M301*Q301+M304*Q304+M307*Q309+M311*Q311+M315*Q315+M319*Q319+M325*Q326+M331*Q334+M343*Q343+M347*Q347</f>
        <v>0.04</v>
      </c>
      <c r="O355" s="24"/>
      <c r="P355" s="28" t="str">
        <f aca="false">O307</f>
        <v>televisore</v>
      </c>
      <c r="Q355" s="28" t="n">
        <f aca="false">N307</f>
        <v>0</v>
      </c>
      <c r="R355" s="28" t="str">
        <f aca="false">O339</f>
        <v>sanitari</v>
      </c>
      <c r="S355" s="28" t="n">
        <f aca="false">N339</f>
        <v>0</v>
      </c>
      <c r="W355" s="24"/>
      <c r="X355" s="28" t="s">
        <v>12</v>
      </c>
      <c r="Y355" s="29" t="n">
        <f aca="false">X298*AB298+X301*AB301+X304*AB304+X307*AB309+X311*AB311+X315*AB315+X319*AB319+X325*AB326+X331*AB334+X343*AB343+X347*AB347</f>
        <v>0</v>
      </c>
      <c r="Z355" s="24"/>
      <c r="AA355" s="28" t="str">
        <f aca="false">Z307</f>
        <v>televisore</v>
      </c>
      <c r="AB355" s="28" t="n">
        <f aca="false">Y307</f>
        <v>0</v>
      </c>
      <c r="AC355" s="28" t="str">
        <f aca="false">Z339</f>
        <v>sanitari</v>
      </c>
      <c r="AD355" s="28" t="n">
        <f aca="false">Y339</f>
        <v>0</v>
      </c>
      <c r="AH355" s="24"/>
      <c r="AI355" s="28" t="s">
        <v>12</v>
      </c>
      <c r="AJ355" s="29" t="n">
        <f aca="false">AI298*AM298+AI301*AM301+AI304*AM304+AI307*AM309+AI311*AM311+AI315*AM315+AI319*AM319+AI325*AM326+AI331*AM334+AI343*AM343+AI347*AM347</f>
        <v>0.0105593739317638</v>
      </c>
      <c r="AK355" s="24"/>
      <c r="AL355" s="28" t="str">
        <f aca="false">AK307</f>
        <v>televisore</v>
      </c>
      <c r="AM355" s="28" t="n">
        <f aca="false">AJ307</f>
        <v>0</v>
      </c>
      <c r="AN355" s="28" t="str">
        <f aca="false">AK339</f>
        <v>sanitari</v>
      </c>
      <c r="AO355" s="28" t="n">
        <f aca="false">AJ339</f>
        <v>0</v>
      </c>
      <c r="AS355" s="24"/>
      <c r="AT355" s="28" t="s">
        <v>12</v>
      </c>
      <c r="AU355" s="29" t="n">
        <f aca="false">AT298*AX298+AT301*AX301+AT304*AX304+AT307*AX309+AT311*AX311+AT315*AX315+AT319*AX319+AT325*AX326+AT331*AX334+AT343*AX343+AT347*AX347</f>
        <v>0.0024</v>
      </c>
      <c r="AV355" s="24"/>
      <c r="AW355" s="28" t="str">
        <f aca="false">AV307</f>
        <v>televisore</v>
      </c>
      <c r="AX355" s="28" t="n">
        <f aca="false">AU307</f>
        <v>0</v>
      </c>
      <c r="AY355" s="28" t="str">
        <f aca="false">AV339</f>
        <v>sanitari</v>
      </c>
      <c r="AZ355" s="28" t="n">
        <f aca="false">AU339</f>
        <v>0</v>
      </c>
      <c r="BD355" s="24"/>
      <c r="BE355" s="28" t="s">
        <v>12</v>
      </c>
      <c r="BF355" s="29" t="n">
        <f aca="false">BE298*BI298+BE301*BI301+BE304*BI304+BE307*BI309+BE311*BI311+BE315*BI315+BE319*BI319+BE325*BI326+BE331*BI334+BE343*BI343+BE347*BI347</f>
        <v>0</v>
      </c>
      <c r="BG355" s="24"/>
      <c r="BH355" s="28" t="str">
        <f aca="false">BG307</f>
        <v>televisore</v>
      </c>
      <c r="BI355" s="28" t="n">
        <f aca="false">BF307</f>
        <v>0</v>
      </c>
      <c r="BJ355" s="28" t="str">
        <f aca="false">BG339</f>
        <v>sanitari</v>
      </c>
      <c r="BK355" s="28" t="n">
        <f aca="false">BF339</f>
        <v>0</v>
      </c>
      <c r="BO355" s="24"/>
      <c r="BP355" s="28" t="s">
        <v>12</v>
      </c>
      <c r="BQ355" s="29" t="n">
        <f aca="false">BP298*BT298+BP301*BT301+BP304*BT304+BP307*BT309+BP311*BT311+BP315*BT315+BP319*BT319+BP325*BT326+BP331*BT334+BP343*BT343+BP347*BT347</f>
        <v>0.00263984348294095</v>
      </c>
      <c r="BR355" s="24"/>
      <c r="BS355" s="28" t="str">
        <f aca="false">BR307</f>
        <v>televisore</v>
      </c>
      <c r="BT355" s="28" t="n">
        <f aca="false">BQ307</f>
        <v>0</v>
      </c>
      <c r="BU355" s="28" t="str">
        <f aca="false">BR339</f>
        <v>sanitari</v>
      </c>
      <c r="BV355" s="28" t="n">
        <f aca="false">BQ339</f>
        <v>0</v>
      </c>
      <c r="BZ355" s="24"/>
      <c r="CA355" s="28" t="s">
        <v>12</v>
      </c>
      <c r="CB355" s="29" t="n">
        <f aca="false">CA298*CE298+CA301*CE301+CA304*CE304+CA307*CE309+CA311*CE311+CA315*CE315+CA319*CE319+CA325*CE326+CA331*CE334+CA343*CE343+CA347*CE347</f>
        <v>0</v>
      </c>
      <c r="CC355" s="24"/>
      <c r="CD355" s="28" t="str">
        <f aca="false">CC307</f>
        <v>televisore</v>
      </c>
      <c r="CE355" s="28" t="n">
        <f aca="false">CB307</f>
        <v>0</v>
      </c>
      <c r="CF355" s="28" t="str">
        <f aca="false">CC339</f>
        <v>sanitari</v>
      </c>
      <c r="CG355" s="28" t="n">
        <f aca="false">CB339</f>
        <v>0</v>
      </c>
      <c r="CK355" s="24"/>
      <c r="CL355" s="28" t="s">
        <v>12</v>
      </c>
      <c r="CM355" s="29" t="n">
        <f aca="false">CL298*CP298+CL301*CP301+CL304*CP304+CL307*CP309+CL311*CP311+CL315*CP315+CL319*CP319+CL325*CP326+CL331*CP334+CL343*CP343+CL347*CP347</f>
        <v>0</v>
      </c>
      <c r="CN355" s="24"/>
      <c r="CO355" s="28" t="str">
        <f aca="false">CN307</f>
        <v>televisore</v>
      </c>
      <c r="CP355" s="28" t="n">
        <f aca="false">CM307</f>
        <v>0</v>
      </c>
      <c r="CQ355" s="28" t="str">
        <f aca="false">CN339</f>
        <v>sanitari</v>
      </c>
      <c r="CR355" s="28" t="n">
        <f aca="false">CM339</f>
        <v>0</v>
      </c>
      <c r="CV355" s="17" t="s">
        <v>49</v>
      </c>
      <c r="CW355" s="18" t="n">
        <f aca="false">IF(AI351=0%,0%,AJ353/SUM(AJ352:AJ359))</f>
        <v>0.188597237677554</v>
      </c>
      <c r="CX355" s="17" t="str">
        <f aca="false">AL353</f>
        <v>frigorifero</v>
      </c>
      <c r="CY355" s="19" t="n">
        <f aca="false">AM353</f>
        <v>0</v>
      </c>
      <c r="CZ355" s="17" t="str">
        <f aca="false">AL360</f>
        <v>materasso</v>
      </c>
      <c r="DA355" s="19" t="n">
        <f aca="false">AM360</f>
        <v>0</v>
      </c>
      <c r="DB355" s="17" t="str">
        <f aca="false">AN358</f>
        <v>lamiere</v>
      </c>
      <c r="DC355" s="19" t="n">
        <f aca="false">AO358</f>
        <v>0</v>
      </c>
      <c r="DD355" s="19" t="str">
        <f aca="false">AK294</f>
        <v>altezza cumulo</v>
      </c>
      <c r="DE355" s="19" t="n">
        <f aca="false">AL294</f>
        <v>20</v>
      </c>
    </row>
    <row r="356" customFormat="false" ht="14.4" hidden="false" customHeight="false" outlineLevel="0" collapsed="false">
      <c r="A356" s="24"/>
      <c r="B356" s="28" t="s">
        <v>60</v>
      </c>
      <c r="C356" s="29" t="n">
        <f aca="false">B313*F313+B317*F317+B320*F321+B330*F330+B331*F335</f>
        <v>0</v>
      </c>
      <c r="D356" s="24"/>
      <c r="E356" s="28" t="str">
        <f aca="false">D311</f>
        <v>scaldabagno</v>
      </c>
      <c r="F356" s="28" t="n">
        <f aca="false">C311</f>
        <v>0</v>
      </c>
      <c r="G356" s="28" t="str">
        <f aca="false">D340</f>
        <v>tubi</v>
      </c>
      <c r="H356" s="28" t="n">
        <f aca="false">C340</f>
        <v>0</v>
      </c>
      <c r="L356" s="24"/>
      <c r="M356" s="28" t="s">
        <v>60</v>
      </c>
      <c r="N356" s="29" t="n">
        <f aca="false">M313*Q313+M317*Q317+M320*Q321+M330*Q330+M331*Q335</f>
        <v>0.25</v>
      </c>
      <c r="O356" s="24"/>
      <c r="P356" s="28" t="str">
        <f aca="false">O311</f>
        <v>scaldabagno</v>
      </c>
      <c r="Q356" s="28" t="n">
        <f aca="false">N311</f>
        <v>0</v>
      </c>
      <c r="R356" s="28" t="str">
        <f aca="false">O340</f>
        <v>tubi</v>
      </c>
      <c r="S356" s="28" t="n">
        <f aca="false">N340</f>
        <v>0</v>
      </c>
      <c r="W356" s="24"/>
      <c r="X356" s="28" t="s">
        <v>60</v>
      </c>
      <c r="Y356" s="29" t="n">
        <f aca="false">X313*AB313+X317*AB317+X320*AB321+X330*AB330+X331*AB335</f>
        <v>0</v>
      </c>
      <c r="Z356" s="24"/>
      <c r="AA356" s="28" t="str">
        <f aca="false">Z311</f>
        <v>scaldabagno</v>
      </c>
      <c r="AB356" s="28" t="n">
        <f aca="false">Y311</f>
        <v>0</v>
      </c>
      <c r="AC356" s="28" t="str">
        <f aca="false">Z340</f>
        <v>tubi</v>
      </c>
      <c r="AD356" s="28" t="n">
        <f aca="false">Y340</f>
        <v>0</v>
      </c>
      <c r="AH356" s="24"/>
      <c r="AI356" s="28" t="s">
        <v>60</v>
      </c>
      <c r="AJ356" s="29" t="n">
        <f aca="false">AI313*AM313+AI317*AM317+AI320*AM321+AI330*AM330+AI331*AM335</f>
        <v>0.0135723273184817</v>
      </c>
      <c r="AK356" s="24"/>
      <c r="AL356" s="28" t="str">
        <f aca="false">AK311</f>
        <v>scaldabagno</v>
      </c>
      <c r="AM356" s="28" t="n">
        <f aca="false">AJ311</f>
        <v>0</v>
      </c>
      <c r="AN356" s="28" t="str">
        <f aca="false">AK340</f>
        <v>tubi</v>
      </c>
      <c r="AO356" s="28" t="n">
        <f aca="false">AJ340</f>
        <v>0</v>
      </c>
      <c r="AS356" s="24"/>
      <c r="AT356" s="28" t="s">
        <v>60</v>
      </c>
      <c r="AU356" s="29" t="n">
        <f aca="false">AT313*AX313+AT317*AX317+AT320*AX321+AT330*AX330+AT331*AX335</f>
        <v>0.13</v>
      </c>
      <c r="AV356" s="24"/>
      <c r="AW356" s="28" t="str">
        <f aca="false">AV311</f>
        <v>scaldabagno</v>
      </c>
      <c r="AX356" s="28" t="n">
        <f aca="false">AU311</f>
        <v>0</v>
      </c>
      <c r="AY356" s="28" t="str">
        <f aca="false">AV340</f>
        <v>tubi</v>
      </c>
      <c r="AZ356" s="28" t="n">
        <f aca="false">AU340</f>
        <v>0</v>
      </c>
      <c r="BD356" s="24"/>
      <c r="BE356" s="28" t="s">
        <v>60</v>
      </c>
      <c r="BF356" s="29" t="n">
        <f aca="false">BE313*BI313+BE317*BI317+BE320*BI321+BE330*BI330+BE331*BI335</f>
        <v>0.1</v>
      </c>
      <c r="BG356" s="24"/>
      <c r="BH356" s="28" t="str">
        <f aca="false">BG311</f>
        <v>scaldabagno</v>
      </c>
      <c r="BI356" s="28" t="n">
        <f aca="false">BF311</f>
        <v>0</v>
      </c>
      <c r="BJ356" s="28" t="str">
        <f aca="false">BG340</f>
        <v>tubi</v>
      </c>
      <c r="BK356" s="28" t="n">
        <f aca="false">BF340</f>
        <v>0</v>
      </c>
      <c r="BO356" s="24"/>
      <c r="BP356" s="28" t="s">
        <v>60</v>
      </c>
      <c r="BQ356" s="29" t="n">
        <f aca="false">BP313*BT313+BP317*BT317+BP320*BT321+BP330*BT330+BP331*BT335</f>
        <v>0.45339308182962</v>
      </c>
      <c r="BR356" s="24"/>
      <c r="BS356" s="28" t="str">
        <f aca="false">BR311</f>
        <v>scaldabagno</v>
      </c>
      <c r="BT356" s="28" t="n">
        <f aca="false">BQ311</f>
        <v>0</v>
      </c>
      <c r="BU356" s="28" t="str">
        <f aca="false">BR340</f>
        <v>tubi</v>
      </c>
      <c r="BV356" s="28" t="n">
        <f aca="false">BQ340</f>
        <v>0</v>
      </c>
      <c r="BZ356" s="24"/>
      <c r="CA356" s="28" t="s">
        <v>60</v>
      </c>
      <c r="CB356" s="29" t="n">
        <f aca="false">CA313*CE313+CA317*CE317+CA320*CE321+CA330*CE330+CA331*CE335</f>
        <v>0</v>
      </c>
      <c r="CC356" s="24"/>
      <c r="CD356" s="28" t="str">
        <f aca="false">CC311</f>
        <v>scaldabagno</v>
      </c>
      <c r="CE356" s="28" t="n">
        <f aca="false">CB311</f>
        <v>0</v>
      </c>
      <c r="CF356" s="28" t="str">
        <f aca="false">CC340</f>
        <v>tubi</v>
      </c>
      <c r="CG356" s="28" t="n">
        <f aca="false">CB340</f>
        <v>0</v>
      </c>
      <c r="CK356" s="24"/>
      <c r="CL356" s="28" t="s">
        <v>60</v>
      </c>
      <c r="CM356" s="29" t="n">
        <f aca="false">CL313*CP313+CL317*CP317+CL320*CP321+CL330*CP330+CL331*CP335</f>
        <v>0</v>
      </c>
      <c r="CN356" s="24"/>
      <c r="CO356" s="28" t="str">
        <f aca="false">CN311</f>
        <v>scaldabagno</v>
      </c>
      <c r="CP356" s="28" t="n">
        <f aca="false">CM311</f>
        <v>0</v>
      </c>
      <c r="CQ356" s="28" t="str">
        <f aca="false">CN340</f>
        <v>tubi</v>
      </c>
      <c r="CR356" s="28" t="n">
        <f aca="false">CM340</f>
        <v>0</v>
      </c>
      <c r="CV356" s="17" t="s">
        <v>57</v>
      </c>
      <c r="CW356" s="18" t="n">
        <f aca="false">IF(AI351=0%,0%,(AJ354+AJ355)/SUM(AJ352:AJ359))</f>
        <v>0.0131992174147048</v>
      </c>
      <c r="CX356" s="17" t="str">
        <f aca="false">AL354</f>
        <v>forno</v>
      </c>
      <c r="CY356" s="19" t="n">
        <f aca="false">AM354</f>
        <v>0</v>
      </c>
      <c r="CZ356" s="17" t="str">
        <f aca="false">AN352</f>
        <v>brandina</v>
      </c>
      <c r="DA356" s="19" t="n">
        <f aca="false">AO352</f>
        <v>0</v>
      </c>
      <c r="DB356" s="17" t="str">
        <f aca="false">AN359</f>
        <v>buste</v>
      </c>
      <c r="DC356" s="19" t="n">
        <f aca="false">AO359</f>
        <v>0</v>
      </c>
      <c r="DD356" s="19" t="str">
        <f aca="false">AK295</f>
        <v>combustione</v>
      </c>
      <c r="DE356" s="19" t="str">
        <f aca="false">AL295</f>
        <v>no</v>
      </c>
    </row>
    <row r="357" customFormat="false" ht="14.4" hidden="false" customHeight="false" outlineLevel="0" collapsed="false">
      <c r="A357" s="24"/>
      <c r="B357" s="28" t="s">
        <v>61</v>
      </c>
      <c r="C357" s="29" t="n">
        <f aca="false">B322*F322+B327*F327+B331*F336+B348*F348</f>
        <v>0.14</v>
      </c>
      <c r="D357" s="24"/>
      <c r="E357" s="28" t="str">
        <f aca="false">D313</f>
        <v>mobile</v>
      </c>
      <c r="F357" s="28" t="n">
        <f aca="false">SUM(C313:C315)</f>
        <v>0</v>
      </c>
      <c r="G357" s="28" t="str">
        <f aca="false">D341</f>
        <v>guaina</v>
      </c>
      <c r="H357" s="28" t="n">
        <f aca="false">C341</f>
        <v>0</v>
      </c>
      <c r="L357" s="24"/>
      <c r="M357" s="28" t="s">
        <v>61</v>
      </c>
      <c r="N357" s="29" t="n">
        <f aca="false">M322*Q322+M327*Q327+M331*Q336+M348*Q348</f>
        <v>0</v>
      </c>
      <c r="O357" s="24"/>
      <c r="P357" s="28" t="str">
        <f aca="false">O313</f>
        <v>mobile</v>
      </c>
      <c r="Q357" s="28" t="n">
        <f aca="false">SUM(N313:N315)</f>
        <v>0</v>
      </c>
      <c r="R357" s="28" t="str">
        <f aca="false">O341</f>
        <v>guaina</v>
      </c>
      <c r="S357" s="28" t="n">
        <f aca="false">N341</f>
        <v>0</v>
      </c>
      <c r="W357" s="24"/>
      <c r="X357" s="28" t="s">
        <v>61</v>
      </c>
      <c r="Y357" s="29" t="n">
        <f aca="false">X322*AB322+X327*AB327+X331*AB336+X348*AB348</f>
        <v>0</v>
      </c>
      <c r="Z357" s="24"/>
      <c r="AA357" s="28" t="str">
        <f aca="false">Z313</f>
        <v>mobile</v>
      </c>
      <c r="AB357" s="28" t="n">
        <f aca="false">SUM(Y313:Y315)</f>
        <v>0</v>
      </c>
      <c r="AC357" s="28" t="str">
        <f aca="false">Z341</f>
        <v>guaina</v>
      </c>
      <c r="AD357" s="28" t="n">
        <f aca="false">Y341</f>
        <v>0</v>
      </c>
      <c r="AH357" s="24"/>
      <c r="AI357" s="28" t="s">
        <v>61</v>
      </c>
      <c r="AJ357" s="29" t="n">
        <f aca="false">AI322*AM322+AI327*AM327+AI331*AM336+AI348*AM348</f>
        <v>0.323682660208156</v>
      </c>
      <c r="AK357" s="24"/>
      <c r="AL357" s="28" t="str">
        <f aca="false">AK313</f>
        <v>mobile</v>
      </c>
      <c r="AM357" s="28" t="n">
        <f aca="false">SUM(AJ313:AJ315)</f>
        <v>0</v>
      </c>
      <c r="AN357" s="28" t="str">
        <f aca="false">AK341</f>
        <v>guaina</v>
      </c>
      <c r="AO357" s="28" t="n">
        <f aca="false">AJ341</f>
        <v>0</v>
      </c>
      <c r="AS357" s="24"/>
      <c r="AT357" s="28" t="s">
        <v>61</v>
      </c>
      <c r="AU357" s="29" t="n">
        <f aca="false">AT322*AX322+AT327*AX327+AT331*AX336+AT348*AX348</f>
        <v>0.05</v>
      </c>
      <c r="AV357" s="24"/>
      <c r="AW357" s="28" t="str">
        <f aca="false">AV313</f>
        <v>mobile</v>
      </c>
      <c r="AX357" s="28" t="n">
        <f aca="false">SUM(AU313:AU315)</f>
        <v>0</v>
      </c>
      <c r="AY357" s="28" t="str">
        <f aca="false">AV341</f>
        <v>guaina</v>
      </c>
      <c r="AZ357" s="28" t="n">
        <f aca="false">AU341</f>
        <v>0</v>
      </c>
      <c r="BD357" s="24"/>
      <c r="BE357" s="28" t="s">
        <v>61</v>
      </c>
      <c r="BF357" s="29" t="n">
        <f aca="false">BE322*BI322+BE327*BI327+BE331*BI336+BE348*BI348</f>
        <v>0.05</v>
      </c>
      <c r="BG357" s="24"/>
      <c r="BH357" s="28" t="str">
        <f aca="false">BG313</f>
        <v>mobile</v>
      </c>
      <c r="BI357" s="28" t="n">
        <f aca="false">SUM(BF313:BF315)</f>
        <v>0</v>
      </c>
      <c r="BJ357" s="28" t="str">
        <f aca="false">BG341</f>
        <v>guaina</v>
      </c>
      <c r="BK357" s="28" t="n">
        <f aca="false">BF341</f>
        <v>0</v>
      </c>
      <c r="BO357" s="24"/>
      <c r="BP357" s="28" t="s">
        <v>61</v>
      </c>
      <c r="BQ357" s="29" t="n">
        <f aca="false">BP322*BT322+BP327*BT327+BP331*BT336+BP348*BT348</f>
        <v>0.380920665052039</v>
      </c>
      <c r="BR357" s="24"/>
      <c r="BS357" s="28" t="str">
        <f aca="false">BR313</f>
        <v>mobile</v>
      </c>
      <c r="BT357" s="28" t="n">
        <f aca="false">SUM(BQ313:BQ315)</f>
        <v>0</v>
      </c>
      <c r="BU357" s="28" t="str">
        <f aca="false">BR341</f>
        <v>guaina</v>
      </c>
      <c r="BV357" s="28" t="n">
        <f aca="false">BQ341</f>
        <v>0</v>
      </c>
      <c r="BZ357" s="24"/>
      <c r="CA357" s="28" t="s">
        <v>61</v>
      </c>
      <c r="CB357" s="29" t="n">
        <f aca="false">CA322*CE322+CA327*CE327+CA331*CE336+CA348*CE348</f>
        <v>0</v>
      </c>
      <c r="CC357" s="24"/>
      <c r="CD357" s="28" t="str">
        <f aca="false">CC313</f>
        <v>mobile</v>
      </c>
      <c r="CE357" s="28" t="n">
        <f aca="false">SUM(CB313:CB315)</f>
        <v>0</v>
      </c>
      <c r="CF357" s="28" t="str">
        <f aca="false">CC341</f>
        <v>guaina</v>
      </c>
      <c r="CG357" s="28" t="n">
        <f aca="false">CB341</f>
        <v>0</v>
      </c>
      <c r="CK357" s="24"/>
      <c r="CL357" s="28" t="s">
        <v>61</v>
      </c>
      <c r="CM357" s="29" t="n">
        <f aca="false">CL322*CP322+CL327*CP327+CL331*CP336+CL348*CP348</f>
        <v>0</v>
      </c>
      <c r="CN357" s="24"/>
      <c r="CO357" s="28" t="str">
        <f aca="false">CN313</f>
        <v>mobile</v>
      </c>
      <c r="CP357" s="28" t="n">
        <f aca="false">SUM(CM313:CM315)</f>
        <v>0</v>
      </c>
      <c r="CQ357" s="28" t="str">
        <f aca="false">CN341</f>
        <v>guaina</v>
      </c>
      <c r="CR357" s="28" t="n">
        <f aca="false">CM341</f>
        <v>0</v>
      </c>
      <c r="CV357" s="17" t="s">
        <v>60</v>
      </c>
      <c r="CW357" s="37" t="n">
        <f aca="false">IF(AI351=0%,0%,AJ356/SUM(AJ352:AJ359))</f>
        <v>0.0135723273184817</v>
      </c>
      <c r="CX357" s="17" t="str">
        <f aca="false">AL355</f>
        <v>televisore</v>
      </c>
      <c r="CY357" s="19" t="n">
        <f aca="false">AM355</f>
        <v>0</v>
      </c>
      <c r="CZ357" s="17" t="str">
        <f aca="false">AN353</f>
        <v>Scatoloni</v>
      </c>
      <c r="DA357" s="19" t="n">
        <f aca="false">AO353</f>
        <v>0</v>
      </c>
      <c r="DB357" s="19"/>
      <c r="DC357" s="19"/>
      <c r="DD357" s="19" t="str">
        <f aca="false">AK296</f>
        <v>bonifica</v>
      </c>
      <c r="DE357" s="19" t="str">
        <f aca="false">AL296</f>
        <v>no</v>
      </c>
    </row>
    <row r="358" customFormat="false" ht="14.4" hidden="false" customHeight="false" outlineLevel="0" collapsed="false">
      <c r="A358" s="24"/>
      <c r="B358" s="28" t="s">
        <v>62</v>
      </c>
      <c r="C358" s="39" t="n">
        <f aca="false">B318*F318+B320*F320+B329*F329</f>
        <v>0.05</v>
      </c>
      <c r="D358" s="24"/>
      <c r="E358" s="28" t="str">
        <f aca="false">D316</f>
        <v>secchio</v>
      </c>
      <c r="F358" s="28" t="n">
        <f aca="false">C316</f>
        <v>0</v>
      </c>
      <c r="G358" s="28" t="str">
        <f aca="false">D342</f>
        <v>lamiere</v>
      </c>
      <c r="H358" s="28" t="n">
        <f aca="false">SUM(C342:C344)</f>
        <v>0</v>
      </c>
      <c r="L358" s="24"/>
      <c r="M358" s="28" t="s">
        <v>62</v>
      </c>
      <c r="N358" s="39" t="n">
        <f aca="false">M318*Q318+M320*Q320+M329*Q329</f>
        <v>0</v>
      </c>
      <c r="O358" s="24"/>
      <c r="P358" s="28" t="str">
        <f aca="false">O316</f>
        <v>secchio</v>
      </c>
      <c r="Q358" s="28" t="n">
        <f aca="false">N316</f>
        <v>0</v>
      </c>
      <c r="R358" s="28" t="str">
        <f aca="false">O342</f>
        <v>lamiere</v>
      </c>
      <c r="S358" s="28" t="n">
        <f aca="false">SUM(N342:N344)</f>
        <v>0</v>
      </c>
      <c r="W358" s="24"/>
      <c r="X358" s="28" t="s">
        <v>62</v>
      </c>
      <c r="Y358" s="39" t="n">
        <f aca="false">X318*AB318+X320*AB320+X329*AB329</f>
        <v>0</v>
      </c>
      <c r="Z358" s="24"/>
      <c r="AA358" s="28" t="str">
        <f aca="false">Z316</f>
        <v>secchio</v>
      </c>
      <c r="AB358" s="28" t="n">
        <f aca="false">Y316</f>
        <v>0</v>
      </c>
      <c r="AC358" s="28" t="str">
        <f aca="false">Z342</f>
        <v>lamiere</v>
      </c>
      <c r="AD358" s="28" t="n">
        <f aca="false">SUM(Y342:Y344)</f>
        <v>0</v>
      </c>
      <c r="AH358" s="24"/>
      <c r="AI358" s="28" t="s">
        <v>62</v>
      </c>
      <c r="AJ358" s="39" t="n">
        <f aca="false">AI318*AM318+AI320*AM320+AI329*AM329</f>
        <v>0.4</v>
      </c>
      <c r="AK358" s="24"/>
      <c r="AL358" s="28" t="str">
        <f aca="false">AK316</f>
        <v>secchio</v>
      </c>
      <c r="AM358" s="28" t="n">
        <f aca="false">AJ316</f>
        <v>0</v>
      </c>
      <c r="AN358" s="28" t="str">
        <f aca="false">AK342</f>
        <v>lamiere</v>
      </c>
      <c r="AO358" s="28" t="n">
        <f aca="false">SUM(AJ342:AJ344)</f>
        <v>0</v>
      </c>
      <c r="AS358" s="24"/>
      <c r="AT358" s="28" t="s">
        <v>62</v>
      </c>
      <c r="AU358" s="39" t="n">
        <f aca="false">AT318*AX318+AT320*AX320+AT329*AX329</f>
        <v>0.1</v>
      </c>
      <c r="AV358" s="24"/>
      <c r="AW358" s="28" t="str">
        <f aca="false">AV316</f>
        <v>secchio</v>
      </c>
      <c r="AX358" s="28" t="n">
        <f aca="false">AU316</f>
        <v>0</v>
      </c>
      <c r="AY358" s="28" t="str">
        <f aca="false">AV342</f>
        <v>lamiere</v>
      </c>
      <c r="AZ358" s="28" t="n">
        <f aca="false">SUM(AU342:AU344)</f>
        <v>0</v>
      </c>
      <c r="BD358" s="24"/>
      <c r="BE358" s="28" t="s">
        <v>62</v>
      </c>
      <c r="BF358" s="39" t="n">
        <f aca="false">BE318*BI318+BE320*BI320+BE329*BI329</f>
        <v>0</v>
      </c>
      <c r="BG358" s="24"/>
      <c r="BH358" s="28" t="str">
        <f aca="false">BG316</f>
        <v>secchio</v>
      </c>
      <c r="BI358" s="28" t="n">
        <f aca="false">BF316</f>
        <v>0</v>
      </c>
      <c r="BJ358" s="28" t="str">
        <f aca="false">BG342</f>
        <v>lamiere</v>
      </c>
      <c r="BK358" s="28" t="n">
        <f aca="false">SUM(BF342:BF344)</f>
        <v>0</v>
      </c>
      <c r="BO358" s="24"/>
      <c r="BP358" s="28" t="s">
        <v>62</v>
      </c>
      <c r="BQ358" s="39" t="n">
        <f aca="false">BP318*BT318+BP320*BT320+BP329*BT329</f>
        <v>0</v>
      </c>
      <c r="BR358" s="24"/>
      <c r="BS358" s="28" t="str">
        <f aca="false">BR316</f>
        <v>secchio</v>
      </c>
      <c r="BT358" s="28" t="n">
        <f aca="false">BQ316</f>
        <v>0</v>
      </c>
      <c r="BU358" s="28" t="str">
        <f aca="false">BR342</f>
        <v>lamiere</v>
      </c>
      <c r="BV358" s="28" t="n">
        <f aca="false">SUM(BQ342:BQ344)</f>
        <v>0</v>
      </c>
      <c r="BZ358" s="24"/>
      <c r="CA358" s="28" t="s">
        <v>62</v>
      </c>
      <c r="CB358" s="39" t="n">
        <f aca="false">CA318*CE318+CA320*CE320+CA329*CE329</f>
        <v>0</v>
      </c>
      <c r="CC358" s="24"/>
      <c r="CD358" s="28" t="str">
        <f aca="false">CC316</f>
        <v>secchio</v>
      </c>
      <c r="CE358" s="28" t="n">
        <f aca="false">CB316</f>
        <v>0</v>
      </c>
      <c r="CF358" s="28" t="str">
        <f aca="false">CC342</f>
        <v>lamiere</v>
      </c>
      <c r="CG358" s="28" t="n">
        <f aca="false">SUM(CB342:CB344)</f>
        <v>0</v>
      </c>
      <c r="CK358" s="24"/>
      <c r="CL358" s="28" t="s">
        <v>62</v>
      </c>
      <c r="CM358" s="39" t="n">
        <f aca="false">CL318*CP318+CL320*CP320+CL329*CP329</f>
        <v>0</v>
      </c>
      <c r="CN358" s="24"/>
      <c r="CO358" s="28" t="str">
        <f aca="false">CN316</f>
        <v>secchio</v>
      </c>
      <c r="CP358" s="28" t="n">
        <f aca="false">CM316</f>
        <v>0</v>
      </c>
      <c r="CQ358" s="28" t="str">
        <f aca="false">CN342</f>
        <v>lamiere</v>
      </c>
      <c r="CR358" s="28" t="n">
        <f aca="false">SUM(CM342:CM344)</f>
        <v>0</v>
      </c>
      <c r="CV358" s="17" t="s">
        <v>61</v>
      </c>
      <c r="CW358" s="18" t="n">
        <f aca="false">IF(AI351=0%,0%,AJ357/SUM(AJ352:AJ359))</f>
        <v>0.323682660208156</v>
      </c>
      <c r="CX358" s="17" t="str">
        <f aca="false">AL356</f>
        <v>scaldabagno</v>
      </c>
      <c r="CY358" s="19" t="n">
        <f aca="false">AM356</f>
        <v>0</v>
      </c>
      <c r="CZ358" s="17" t="str">
        <f aca="false">AN354</f>
        <v>divano</v>
      </c>
      <c r="DA358" s="19" t="n">
        <f aca="false">AO354</f>
        <v>0</v>
      </c>
      <c r="DB358" s="19"/>
      <c r="DC358" s="19"/>
      <c r="DD358" s="19" t="str">
        <f aca="false">AM296</f>
        <v>substrato</v>
      </c>
      <c r="DE358" s="19" t="str">
        <f aca="false">AN296</f>
        <v>stradale</v>
      </c>
    </row>
    <row r="359" customFormat="false" ht="14.4" hidden="false" customHeight="false" outlineLevel="0" collapsed="false">
      <c r="A359" s="24"/>
      <c r="B359" s="28" t="s">
        <v>65</v>
      </c>
      <c r="C359" s="39" t="n">
        <f aca="false">B337*F337+B338*F338+B339*F339+B350*F350</f>
        <v>0</v>
      </c>
      <c r="D359" s="24"/>
      <c r="E359" s="28" t="str">
        <f aca="false">D317</f>
        <v>sedie</v>
      </c>
      <c r="F359" s="28" t="n">
        <f aca="false">C317</f>
        <v>0</v>
      </c>
      <c r="G359" s="28" t="s">
        <v>102</v>
      </c>
      <c r="H359" s="28" t="n">
        <f aca="false">SUM(C323:C336)</f>
        <v>0</v>
      </c>
      <c r="L359" s="24"/>
      <c r="M359" s="28" t="s">
        <v>65</v>
      </c>
      <c r="N359" s="39" t="n">
        <f aca="false">M337*Q337+M338*Q338+M339*Q339+M350*Q350</f>
        <v>0</v>
      </c>
      <c r="O359" s="24"/>
      <c r="P359" s="28" t="str">
        <f aca="false">O317</f>
        <v>sedie</v>
      </c>
      <c r="Q359" s="28" t="n">
        <f aca="false">N317</f>
        <v>0</v>
      </c>
      <c r="R359" s="28" t="s">
        <v>102</v>
      </c>
      <c r="S359" s="28" t="n">
        <f aca="false">SUM(N323:N336)</f>
        <v>0</v>
      </c>
      <c r="W359" s="24"/>
      <c r="X359" s="28" t="s">
        <v>65</v>
      </c>
      <c r="Y359" s="39" t="n">
        <f aca="false">X337*AB337+X338*AB338+X339*AB339+X350*AB350</f>
        <v>1</v>
      </c>
      <c r="Z359" s="24"/>
      <c r="AA359" s="28" t="str">
        <f aca="false">Z317</f>
        <v>sedie</v>
      </c>
      <c r="AB359" s="28" t="n">
        <f aca="false">Y317</f>
        <v>0</v>
      </c>
      <c r="AC359" s="28" t="s">
        <v>102</v>
      </c>
      <c r="AD359" s="28" t="n">
        <f aca="false">SUM(Y323:Y336)</f>
        <v>0</v>
      </c>
      <c r="AH359" s="24"/>
      <c r="AI359" s="28" t="s">
        <v>65</v>
      </c>
      <c r="AJ359" s="39" t="n">
        <f aca="false">AI337*AM337+AI338*AM338+AI339*AM339+AI350*AM350</f>
        <v>0</v>
      </c>
      <c r="AK359" s="24"/>
      <c r="AL359" s="28" t="str">
        <f aca="false">AK317</f>
        <v>sedie</v>
      </c>
      <c r="AM359" s="28" t="n">
        <f aca="false">AJ317</f>
        <v>0</v>
      </c>
      <c r="AN359" s="28" t="s">
        <v>102</v>
      </c>
      <c r="AO359" s="28" t="n">
        <f aca="false">SUM(AJ323:AJ336)</f>
        <v>0</v>
      </c>
      <c r="AS359" s="24"/>
      <c r="AT359" s="28" t="s">
        <v>65</v>
      </c>
      <c r="AU359" s="39" t="n">
        <f aca="false">AT337*AX337+AT338*AX338+AT339*AX339+AT350*AX350</f>
        <v>0</v>
      </c>
      <c r="AV359" s="24"/>
      <c r="AW359" s="28" t="str">
        <f aca="false">AV317</f>
        <v>sedie</v>
      </c>
      <c r="AX359" s="28" t="n">
        <f aca="false">AU317</f>
        <v>0</v>
      </c>
      <c r="AY359" s="28" t="s">
        <v>102</v>
      </c>
      <c r="AZ359" s="28" t="n">
        <f aca="false">SUM(AU323:AU336)</f>
        <v>0</v>
      </c>
      <c r="BD359" s="24"/>
      <c r="BE359" s="28" t="s">
        <v>65</v>
      </c>
      <c r="BF359" s="39" t="n">
        <f aca="false">BE337*BI337+BE338*BI338+BE339*BI339+BE350*BI350</f>
        <v>0.6</v>
      </c>
      <c r="BG359" s="24"/>
      <c r="BH359" s="28" t="str">
        <f aca="false">BG317</f>
        <v>sedie</v>
      </c>
      <c r="BI359" s="28" t="n">
        <f aca="false">BF317</f>
        <v>0</v>
      </c>
      <c r="BJ359" s="28" t="s">
        <v>102</v>
      </c>
      <c r="BK359" s="28" t="n">
        <f aca="false">SUM(BF323:BF336)</f>
        <v>0</v>
      </c>
      <c r="BO359" s="24"/>
      <c r="BP359" s="28" t="s">
        <v>65</v>
      </c>
      <c r="BQ359" s="39" t="n">
        <f aca="false">BP337*BT337+BP338*BT338+BP339*BT339+BP350*BT350</f>
        <v>0</v>
      </c>
      <c r="BR359" s="24"/>
      <c r="BS359" s="28" t="str">
        <f aca="false">BR317</f>
        <v>sedie</v>
      </c>
      <c r="BT359" s="28" t="n">
        <f aca="false">BQ317</f>
        <v>0</v>
      </c>
      <c r="BU359" s="28" t="s">
        <v>102</v>
      </c>
      <c r="BV359" s="28" t="n">
        <f aca="false">SUM(BQ323:BQ336)</f>
        <v>0</v>
      </c>
      <c r="BZ359" s="24"/>
      <c r="CA359" s="28" t="s">
        <v>65</v>
      </c>
      <c r="CB359" s="39" t="n">
        <f aca="false">CA337*CE337+CA338*CE338+CA339*CE339+CA350*CE350</f>
        <v>0</v>
      </c>
      <c r="CC359" s="24"/>
      <c r="CD359" s="28" t="str">
        <f aca="false">CC317</f>
        <v>sedie</v>
      </c>
      <c r="CE359" s="28" t="n">
        <f aca="false">CB317</f>
        <v>0</v>
      </c>
      <c r="CF359" s="28" t="s">
        <v>102</v>
      </c>
      <c r="CG359" s="28" t="n">
        <f aca="false">SUM(CB323:CB336)</f>
        <v>0</v>
      </c>
      <c r="CK359" s="24"/>
      <c r="CL359" s="28" t="s">
        <v>65</v>
      </c>
      <c r="CM359" s="39" t="n">
        <f aca="false">CL337*CP337+CL338*CP338+CL339*CP339+CL350*CP350</f>
        <v>0</v>
      </c>
      <c r="CN359" s="24"/>
      <c r="CO359" s="28" t="str">
        <f aca="false">CN317</f>
        <v>sedie</v>
      </c>
      <c r="CP359" s="28" t="n">
        <f aca="false">CM317</f>
        <v>0</v>
      </c>
      <c r="CQ359" s="28" t="s">
        <v>102</v>
      </c>
      <c r="CR359" s="28" t="n">
        <f aca="false">SUM(CM323:CM336)</f>
        <v>0</v>
      </c>
      <c r="CV359" s="17" t="s">
        <v>62</v>
      </c>
      <c r="CW359" s="18" t="n">
        <f aca="false">IF(AI351=0%,0%,AJ358/SUM(AJ352:AJ359))</f>
        <v>0.4</v>
      </c>
      <c r="CX359" s="17" t="str">
        <f aca="false">AL357</f>
        <v>mobile</v>
      </c>
      <c r="CY359" s="19" t="n">
        <f aca="false">AM357</f>
        <v>0</v>
      </c>
      <c r="CZ359" s="17" t="str">
        <f aca="false">AN355</f>
        <v>sanitari</v>
      </c>
      <c r="DA359" s="19" t="n">
        <f aca="false">AO355</f>
        <v>0</v>
      </c>
      <c r="DB359" s="19"/>
      <c r="DC359" s="19"/>
      <c r="DD359" s="19" t="s">
        <v>63</v>
      </c>
      <c r="DE359" s="19" t="n">
        <f aca="false">AI296</f>
        <v>0</v>
      </c>
    </row>
    <row r="360" customFormat="false" ht="14.4" hidden="false" customHeight="true" outlineLevel="0" collapsed="false">
      <c r="A360" s="24"/>
      <c r="B360" s="28" t="s">
        <v>103</v>
      </c>
      <c r="C360" s="39" t="n">
        <f aca="false">B328*F328+B349*F349</f>
        <v>0.15</v>
      </c>
      <c r="D360" s="24"/>
      <c r="E360" s="28" t="str">
        <f aca="false">D318</f>
        <v>materasso</v>
      </c>
      <c r="F360" s="28" t="n">
        <f aca="false">C318</f>
        <v>0</v>
      </c>
      <c r="G360" s="28" t="s">
        <v>104</v>
      </c>
      <c r="H360" s="28" t="s">
        <v>10</v>
      </c>
      <c r="L360" s="24"/>
      <c r="M360" s="28" t="s">
        <v>103</v>
      </c>
      <c r="N360" s="39" t="n">
        <f aca="false">M328*Q328+M349*Q349</f>
        <v>0</v>
      </c>
      <c r="O360" s="24"/>
      <c r="P360" s="28" t="str">
        <f aca="false">O318</f>
        <v>materasso</v>
      </c>
      <c r="Q360" s="28" t="n">
        <f aca="false">N318</f>
        <v>0</v>
      </c>
      <c r="R360" s="28" t="s">
        <v>104</v>
      </c>
      <c r="S360" s="28" t="s">
        <v>6</v>
      </c>
      <c r="W360" s="24"/>
      <c r="X360" s="28" t="s">
        <v>103</v>
      </c>
      <c r="Y360" s="39" t="n">
        <f aca="false">X328*AB328+X349*AB349</f>
        <v>0</v>
      </c>
      <c r="Z360" s="24"/>
      <c r="AA360" s="28" t="str">
        <f aca="false">Z318</f>
        <v>materasso</v>
      </c>
      <c r="AB360" s="28" t="n">
        <f aca="false">Y318</f>
        <v>0</v>
      </c>
      <c r="AC360" s="28" t="s">
        <v>104</v>
      </c>
      <c r="AD360" s="28" t="s">
        <v>6</v>
      </c>
      <c r="AH360" s="24"/>
      <c r="AI360" s="28" t="s">
        <v>103</v>
      </c>
      <c r="AJ360" s="39" t="n">
        <f aca="false">AI328*AM328+AI349*AM349</f>
        <v>0</v>
      </c>
      <c r="AK360" s="24"/>
      <c r="AL360" s="28" t="str">
        <f aca="false">AK318</f>
        <v>materasso</v>
      </c>
      <c r="AM360" s="28" t="n">
        <f aca="false">AJ318</f>
        <v>0</v>
      </c>
      <c r="AN360" s="28" t="s">
        <v>104</v>
      </c>
      <c r="AO360" s="28" t="s">
        <v>6</v>
      </c>
      <c r="AS360" s="24"/>
      <c r="AT360" s="28" t="s">
        <v>103</v>
      </c>
      <c r="AU360" s="39" t="n">
        <f aca="false">AT328*AX328+AT349*AX349</f>
        <v>0.55</v>
      </c>
      <c r="AV360" s="24"/>
      <c r="AW360" s="28" t="str">
        <f aca="false">AV318</f>
        <v>materasso</v>
      </c>
      <c r="AX360" s="28" t="n">
        <f aca="false">AU318</f>
        <v>0</v>
      </c>
      <c r="AY360" s="28" t="s">
        <v>104</v>
      </c>
      <c r="AZ360" s="28" t="s">
        <v>10</v>
      </c>
      <c r="BD360" s="24"/>
      <c r="BE360" s="28" t="s">
        <v>103</v>
      </c>
      <c r="BF360" s="39" t="n">
        <f aca="false">BE328*BI328+BE349*BI349</f>
        <v>0</v>
      </c>
      <c r="BG360" s="24"/>
      <c r="BH360" s="28" t="str">
        <f aca="false">BG318</f>
        <v>materasso</v>
      </c>
      <c r="BI360" s="28" t="n">
        <f aca="false">BF318</f>
        <v>0</v>
      </c>
      <c r="BJ360" s="28" t="s">
        <v>104</v>
      </c>
      <c r="BK360" s="28" t="s">
        <v>4</v>
      </c>
      <c r="BO360" s="24"/>
      <c r="BP360" s="28" t="s">
        <v>103</v>
      </c>
      <c r="BQ360" s="39" t="n">
        <f aca="false">BP328*BT328+BP349*BT349</f>
        <v>0</v>
      </c>
      <c r="BR360" s="24"/>
      <c r="BS360" s="28" t="str">
        <f aca="false">BR318</f>
        <v>materasso</v>
      </c>
      <c r="BT360" s="28" t="n">
        <f aca="false">BQ318</f>
        <v>0</v>
      </c>
      <c r="BU360" s="28" t="s">
        <v>104</v>
      </c>
      <c r="BV360" s="28" t="s">
        <v>4</v>
      </c>
      <c r="BZ360" s="24"/>
      <c r="CA360" s="28" t="s">
        <v>103</v>
      </c>
      <c r="CB360" s="39" t="n">
        <f aca="false">CA328*CE328+CA349*CE349</f>
        <v>0</v>
      </c>
      <c r="CC360" s="24"/>
      <c r="CD360" s="28" t="str">
        <f aca="false">CC318</f>
        <v>materasso</v>
      </c>
      <c r="CE360" s="28" t="n">
        <f aca="false">CB318</f>
        <v>0</v>
      </c>
      <c r="CF360" s="28" t="s">
        <v>104</v>
      </c>
      <c r="CG360" s="28" t="s">
        <v>2</v>
      </c>
      <c r="CK360" s="24"/>
      <c r="CL360" s="28" t="s">
        <v>103</v>
      </c>
      <c r="CM360" s="39" t="n">
        <f aca="false">CL328*CP328+CL349*CP349</f>
        <v>0</v>
      </c>
      <c r="CN360" s="24"/>
      <c r="CO360" s="28" t="str">
        <f aca="false">CN318</f>
        <v>materasso</v>
      </c>
      <c r="CP360" s="28" t="n">
        <f aca="false">CM318</f>
        <v>0</v>
      </c>
      <c r="CQ360" s="28" t="s">
        <v>104</v>
      </c>
      <c r="CR360" s="28" t="s">
        <v>2</v>
      </c>
      <c r="CV360" s="33" t="s">
        <v>65</v>
      </c>
      <c r="CW360" s="34" t="n">
        <f aca="false">IF(AI351=0%,0%,AJ359/SUM(AJ352:AJ359))</f>
        <v>0</v>
      </c>
      <c r="CX360" s="33" t="str">
        <f aca="false">AL358</f>
        <v>secchio</v>
      </c>
      <c r="CY360" s="35" t="n">
        <f aca="false">AM358</f>
        <v>0</v>
      </c>
      <c r="CZ360" s="33" t="str">
        <f aca="false">AN356</f>
        <v>tubi</v>
      </c>
      <c r="DA360" s="35" t="n">
        <f aca="false">AO356</f>
        <v>0</v>
      </c>
      <c r="DB360" s="35"/>
      <c r="DC360" s="35"/>
      <c r="DD360" s="35" t="s">
        <v>56</v>
      </c>
      <c r="DE360" s="35" t="n">
        <f aca="false">AO294</f>
        <v>0</v>
      </c>
      <c r="DF360" s="37" t="n">
        <f aca="false">SUM(CW354:CW360)</f>
        <v>1</v>
      </c>
    </row>
    <row r="361" customFormat="false" ht="15" hidden="false" customHeight="false" outlineLevel="0" collapsed="false">
      <c r="CV361" s="10" t="str">
        <f aca="false">AS293</f>
        <v>SITO O126</v>
      </c>
      <c r="CW361" s="10"/>
      <c r="CX361" s="10"/>
      <c r="CY361" s="10"/>
      <c r="CZ361" s="10"/>
      <c r="DA361" s="10"/>
      <c r="DB361" s="10"/>
      <c r="DC361" s="10"/>
      <c r="DD361" s="10"/>
      <c r="DE361" s="10"/>
    </row>
    <row r="362" customFormat="false" ht="14.4" hidden="false" customHeight="true" outlineLevel="0" collapsed="false">
      <c r="A362" s="14"/>
      <c r="B362" s="59" t="s">
        <v>14</v>
      </c>
      <c r="C362" s="28" t="s">
        <v>49</v>
      </c>
      <c r="D362" s="28" t="s">
        <v>101</v>
      </c>
      <c r="E362" s="28" t="s">
        <v>12</v>
      </c>
      <c r="F362" s="28" t="s">
        <v>60</v>
      </c>
      <c r="G362" s="28" t="s">
        <v>61</v>
      </c>
      <c r="H362" s="28" t="s">
        <v>62</v>
      </c>
      <c r="I362" s="28" t="s">
        <v>65</v>
      </c>
      <c r="J362" s="28" t="s">
        <v>103</v>
      </c>
      <c r="L362" s="14"/>
      <c r="M362" s="59" t="s">
        <v>14</v>
      </c>
      <c r="N362" s="28" t="s">
        <v>49</v>
      </c>
      <c r="O362" s="28" t="s">
        <v>101</v>
      </c>
      <c r="P362" s="28" t="s">
        <v>12</v>
      </c>
      <c r="Q362" s="28" t="s">
        <v>60</v>
      </c>
      <c r="R362" s="28" t="s">
        <v>61</v>
      </c>
      <c r="S362" s="28" t="s">
        <v>62</v>
      </c>
      <c r="T362" s="28" t="s">
        <v>65</v>
      </c>
      <c r="U362" s="28" t="s">
        <v>103</v>
      </c>
      <c r="W362" s="14"/>
      <c r="X362" s="59" t="s">
        <v>14</v>
      </c>
      <c r="Y362" s="28" t="s">
        <v>49</v>
      </c>
      <c r="Z362" s="28" t="s">
        <v>101</v>
      </c>
      <c r="AA362" s="28" t="s">
        <v>12</v>
      </c>
      <c r="AB362" s="28" t="s">
        <v>60</v>
      </c>
      <c r="AC362" s="28" t="s">
        <v>61</v>
      </c>
      <c r="AD362" s="28" t="s">
        <v>62</v>
      </c>
      <c r="AE362" s="28" t="s">
        <v>65</v>
      </c>
      <c r="AF362" s="28" t="s">
        <v>103</v>
      </c>
      <c r="AH362" s="14"/>
      <c r="AI362" s="59" t="s">
        <v>14</v>
      </c>
      <c r="AJ362" s="28" t="s">
        <v>49</v>
      </c>
      <c r="AK362" s="28" t="s">
        <v>101</v>
      </c>
      <c r="AL362" s="28" t="s">
        <v>12</v>
      </c>
      <c r="AM362" s="28" t="s">
        <v>60</v>
      </c>
      <c r="AN362" s="28" t="s">
        <v>61</v>
      </c>
      <c r="AO362" s="28" t="s">
        <v>62</v>
      </c>
      <c r="AP362" s="28" t="s">
        <v>65</v>
      </c>
      <c r="AQ362" s="28" t="s">
        <v>103</v>
      </c>
      <c r="AS362" s="14"/>
      <c r="AT362" s="59" t="s">
        <v>14</v>
      </c>
      <c r="AU362" s="28" t="s">
        <v>49</v>
      </c>
      <c r="AV362" s="28" t="s">
        <v>101</v>
      </c>
      <c r="AW362" s="28" t="s">
        <v>12</v>
      </c>
      <c r="AX362" s="28" t="s">
        <v>60</v>
      </c>
      <c r="AY362" s="28" t="s">
        <v>61</v>
      </c>
      <c r="AZ362" s="28" t="s">
        <v>62</v>
      </c>
      <c r="BA362" s="28" t="s">
        <v>65</v>
      </c>
      <c r="BB362" s="28" t="s">
        <v>103</v>
      </c>
      <c r="BD362" s="14"/>
      <c r="BE362" s="59" t="s">
        <v>14</v>
      </c>
      <c r="BF362" s="28" t="s">
        <v>49</v>
      </c>
      <c r="BG362" s="28" t="s">
        <v>101</v>
      </c>
      <c r="BH362" s="28" t="s">
        <v>12</v>
      </c>
      <c r="BI362" s="28" t="s">
        <v>60</v>
      </c>
      <c r="BJ362" s="28" t="s">
        <v>61</v>
      </c>
      <c r="BK362" s="28" t="s">
        <v>62</v>
      </c>
      <c r="BL362" s="28" t="s">
        <v>65</v>
      </c>
      <c r="BM362" s="28" t="s">
        <v>103</v>
      </c>
      <c r="BO362" s="14"/>
      <c r="BP362" s="59" t="s">
        <v>14</v>
      </c>
      <c r="BQ362" s="28" t="s">
        <v>49</v>
      </c>
      <c r="BR362" s="28" t="s">
        <v>101</v>
      </c>
      <c r="BS362" s="28" t="s">
        <v>12</v>
      </c>
      <c r="BT362" s="28" t="s">
        <v>60</v>
      </c>
      <c r="BU362" s="28" t="s">
        <v>61</v>
      </c>
      <c r="BV362" s="28" t="s">
        <v>62</v>
      </c>
      <c r="BW362" s="28" t="s">
        <v>65</v>
      </c>
      <c r="BX362" s="28" t="s">
        <v>103</v>
      </c>
      <c r="BZ362" s="14"/>
      <c r="CA362" s="59" t="s">
        <v>14</v>
      </c>
      <c r="CB362" s="28" t="s">
        <v>49</v>
      </c>
      <c r="CC362" s="28" t="s">
        <v>101</v>
      </c>
      <c r="CD362" s="28" t="s">
        <v>12</v>
      </c>
      <c r="CE362" s="28" t="s">
        <v>60</v>
      </c>
      <c r="CF362" s="28" t="s">
        <v>61</v>
      </c>
      <c r="CG362" s="28" t="s">
        <v>62</v>
      </c>
      <c r="CH362" s="28" t="s">
        <v>65</v>
      </c>
      <c r="CI362" s="28" t="s">
        <v>103</v>
      </c>
      <c r="CK362" s="14"/>
      <c r="CL362" s="59" t="s">
        <v>14</v>
      </c>
      <c r="CM362" s="28" t="s">
        <v>49</v>
      </c>
      <c r="CN362" s="28" t="s">
        <v>101</v>
      </c>
      <c r="CO362" s="28" t="s">
        <v>12</v>
      </c>
      <c r="CP362" s="28" t="s">
        <v>60</v>
      </c>
      <c r="CQ362" s="28" t="s">
        <v>61</v>
      </c>
      <c r="CR362" s="28" t="s">
        <v>62</v>
      </c>
      <c r="CS362" s="28" t="s">
        <v>65</v>
      </c>
      <c r="CT362" s="28" t="s">
        <v>103</v>
      </c>
      <c r="CV362" s="11" t="s">
        <v>31</v>
      </c>
      <c r="CW362" s="11"/>
      <c r="CX362" s="11" t="s">
        <v>32</v>
      </c>
      <c r="CY362" s="11"/>
      <c r="CZ362" s="11"/>
      <c r="DA362" s="11"/>
      <c r="DB362" s="11"/>
      <c r="DC362" s="11"/>
      <c r="DD362" s="11" t="s">
        <v>33</v>
      </c>
      <c r="DE362" s="11"/>
    </row>
    <row r="363" customFormat="false" ht="14.4" hidden="false" customHeight="false" outlineLevel="0" collapsed="false">
      <c r="A363" s="17" t="s">
        <v>105</v>
      </c>
      <c r="B363" s="16" t="n">
        <f aca="false">H298*F300*C298+H301*F303*C301+H304*F306*C304+H307*F308*C307</f>
        <v>0</v>
      </c>
      <c r="C363" s="16" t="n">
        <f aca="false">H307*F307*C307</f>
        <v>0</v>
      </c>
      <c r="D363" s="16" t="n">
        <f aca="false">H298*F299*C298+H301*F302*C301+H304*F305*C304+H307*F310*C307+C311*F312*H311</f>
        <v>0</v>
      </c>
      <c r="E363" s="16" t="n">
        <f aca="false">H298*F298*C298+H301*F301*C301+H304*F304*C304+H307*F309*C307+H311*F311*C311</f>
        <v>0</v>
      </c>
      <c r="F363" s="16" t="n">
        <f aca="false">C320*F321*H320</f>
        <v>0</v>
      </c>
      <c r="H363" s="16" t="n">
        <f aca="false">C318*H318+C320*F320*H320</f>
        <v>0</v>
      </c>
      <c r="J363" s="44"/>
      <c r="L363" s="17" t="s">
        <v>105</v>
      </c>
      <c r="M363" s="16" t="n">
        <f aca="false">S298*Q300*N298+S301*Q303*N301+S304*Q306*N304+S307*Q308*N307</f>
        <v>0</v>
      </c>
      <c r="N363" s="16" t="n">
        <f aca="false">S307*Q307*N307</f>
        <v>0</v>
      </c>
      <c r="O363" s="16" t="n">
        <f aca="false">S298*Q299*N298+S301*Q302*N301+S304*Q305*N304+S307*Q310*N307+N311*Q312*S311</f>
        <v>0</v>
      </c>
      <c r="P363" s="16" t="n">
        <f aca="false">S298*Q298*N298+S301*Q301*N301+S304*Q304*N304+S307*Q309*N307+S311*Q311*N311</f>
        <v>0</v>
      </c>
      <c r="Q363" s="16" t="n">
        <f aca="false">N320*Q321*S320</f>
        <v>0</v>
      </c>
      <c r="S363" s="16" t="n">
        <f aca="false">N318*S318+N320*Q320*S320</f>
        <v>0</v>
      </c>
      <c r="U363" s="44"/>
      <c r="W363" s="17" t="s">
        <v>105</v>
      </c>
      <c r="X363" s="16" t="n">
        <f aca="false">AD298*AB300*Y298+AD301*AB303*Y301+AD304*AB306*Y304+AD307*AB308*Y307</f>
        <v>0</v>
      </c>
      <c r="Y363" s="16" t="n">
        <f aca="false">AD307*AB307*Y307</f>
        <v>0</v>
      </c>
      <c r="Z363" s="16" t="n">
        <f aca="false">AD298*AB299*Y298+AD301*AB302*Y301+AD304*AB305*Y304+AD307*AB310*Y307+Y311*AB312*AD311</f>
        <v>0</v>
      </c>
      <c r="AA363" s="16" t="n">
        <f aca="false">AD298*AB298*Y298+AD301*AB301*Y301+AD304*AB304*Y304+AD307*AB309*Y307+AD311*AB311*Y311</f>
        <v>0</v>
      </c>
      <c r="AB363" s="16" t="n">
        <f aca="false">Y320*AB321*AD320</f>
        <v>0</v>
      </c>
      <c r="AD363" s="16" t="n">
        <f aca="false">Y318*AD318+Y320*AB320*AD320</f>
        <v>0</v>
      </c>
      <c r="AF363" s="44"/>
      <c r="AH363" s="17" t="s">
        <v>105</v>
      </c>
      <c r="AI363" s="16" t="n">
        <f aca="false">AO298*AM300*AJ298+AO301*AM303*AJ301+AO304*AM306*AJ304+AO307*AM308*AJ307</f>
        <v>0</v>
      </c>
      <c r="AJ363" s="16" t="n">
        <f aca="false">AO307*AM307*AJ307</f>
        <v>0</v>
      </c>
      <c r="AK363" s="16" t="n">
        <f aca="false">AO298*AM299*AJ298+AO301*AM302*AJ301+AO304*AM305*AJ304+AO307*AM310*AJ307+AJ311*AM312*AO311</f>
        <v>0</v>
      </c>
      <c r="AL363" s="16" t="n">
        <f aca="false">AO298*AM298*AJ298+AO301*AM301*AJ301+AO304*AM304*AJ304+AO307*AM309*AJ307+AO311*AM311*AJ311</f>
        <v>0</v>
      </c>
      <c r="AM363" s="16" t="n">
        <f aca="false">AJ320*AM321*AO320</f>
        <v>0</v>
      </c>
      <c r="AO363" s="16" t="n">
        <f aca="false">AJ318*AO318+AJ320*AM320*AO320</f>
        <v>0</v>
      </c>
      <c r="AQ363" s="44"/>
      <c r="AS363" s="17" t="s">
        <v>105</v>
      </c>
      <c r="AT363" s="16" t="n">
        <f aca="false">AZ298*AX300*AU298+AZ301*AX303*AU301+AZ304*AX306*AU304+AZ307*AX308*AU307</f>
        <v>0</v>
      </c>
      <c r="AU363" s="16" t="n">
        <f aca="false">AZ307*AX307*AU307</f>
        <v>0</v>
      </c>
      <c r="AV363" s="16" t="n">
        <f aca="false">AZ298*AX299*AU298+AZ301*AX302*AU301+AZ304*AX305*AU304+AZ307*AX310*AU307+AU311*AX312*AZ311</f>
        <v>0</v>
      </c>
      <c r="AW363" s="16" t="n">
        <f aca="false">AZ298*AX298*AU298+AZ301*AX301*AU301+AZ304*AX304*AU304+AZ307*AX309*AU307+AZ311*AX311*AU311</f>
        <v>0</v>
      </c>
      <c r="AX363" s="16" t="n">
        <f aca="false">AU320*AX321*AZ320</f>
        <v>0</v>
      </c>
      <c r="AZ363" s="16" t="n">
        <f aca="false">AU318*AZ318+AU320*AX320*AZ320</f>
        <v>0</v>
      </c>
      <c r="BB363" s="44"/>
      <c r="BD363" s="17" t="s">
        <v>105</v>
      </c>
      <c r="BE363" s="16" t="n">
        <f aca="false">BK298*BI300*BF298+BK301*BI303*BF301+BK304*BI306*BF304+BK307*BI308*BF307</f>
        <v>0</v>
      </c>
      <c r="BF363" s="16" t="n">
        <f aca="false">BK307*BI307*BF307</f>
        <v>0</v>
      </c>
      <c r="BG363" s="16" t="n">
        <f aca="false">BK298*BI299*BF298+BK301*BI302*BF301+BK304*BI305*BF304+BK307*BI310*BF307+BF311*BI312*BK311</f>
        <v>0</v>
      </c>
      <c r="BH363" s="16" t="n">
        <f aca="false">BK298*BI298*BF298+BK301*BI301*BF301+BK304*BI304*BF304+BK307*BI309*BF307+BK311*BI311*BF311</f>
        <v>0</v>
      </c>
      <c r="BI363" s="16" t="n">
        <f aca="false">BF320*BI321*BK320</f>
        <v>0</v>
      </c>
      <c r="BK363" s="16" t="n">
        <f aca="false">BF318*BK318+BF320*BI320*BK320</f>
        <v>0</v>
      </c>
      <c r="BM363" s="44"/>
      <c r="BO363" s="17" t="s">
        <v>105</v>
      </c>
      <c r="BP363" s="16" t="n">
        <f aca="false">BV298*BT300*BQ298+BV301*BT303*BQ301+BV304*BT306*BQ304+BV307*BT308*BQ307</f>
        <v>0</v>
      </c>
      <c r="BQ363" s="16" t="n">
        <f aca="false">BV307*BT307*BQ307</f>
        <v>0</v>
      </c>
      <c r="BR363" s="16" t="n">
        <f aca="false">BV298*BT299*BQ298+BV301*BT302*BQ301+BV304*BT305*BQ304+BV307*BT310*BQ307+BQ311*BT312*BV311</f>
        <v>0</v>
      </c>
      <c r="BS363" s="16" t="n">
        <f aca="false">BV298*BT298*BQ298+BV301*BT301*BQ301+BV304*BT304*BQ304+BV307*BT309*BQ307+BV311*BT311*BQ311</f>
        <v>0</v>
      </c>
      <c r="BT363" s="16" t="n">
        <f aca="false">BQ320*BT321*BV320</f>
        <v>0</v>
      </c>
      <c r="BV363" s="16" t="n">
        <f aca="false">BQ318*BV318+BQ320*BT320*BV320</f>
        <v>0</v>
      </c>
      <c r="BX363" s="44"/>
      <c r="BZ363" s="17" t="s">
        <v>105</v>
      </c>
      <c r="CA363" s="16" t="n">
        <f aca="false">CG298*CE300*CB298+CG301*CE303*CB301+CG304*CE306*CB304+CG307*CE308*CB307</f>
        <v>0</v>
      </c>
      <c r="CB363" s="16" t="n">
        <f aca="false">CG307*CE307*CB307</f>
        <v>0</v>
      </c>
      <c r="CC363" s="16" t="n">
        <f aca="false">CG298*CE299*CB298+CG301*CE302*CB301+CG304*CE305*CB304+CG307*CE310*CB307+CB311*CE312*CG311</f>
        <v>0</v>
      </c>
      <c r="CD363" s="16" t="n">
        <f aca="false">CG298*CE298*CB298+CG301*CE301*CB301+CG304*CE304*CB304+CG307*CE309*CB307+CG311*CE311*CB311</f>
        <v>0</v>
      </c>
      <c r="CE363" s="16" t="n">
        <f aca="false">CB320*CE321*CG320</f>
        <v>0</v>
      </c>
      <c r="CG363" s="16" t="n">
        <f aca="false">CB318*CG318+CB320*CE320*CG320</f>
        <v>0</v>
      </c>
      <c r="CI363" s="44"/>
      <c r="CK363" s="17" t="s">
        <v>105</v>
      </c>
      <c r="CL363" s="16" t="n">
        <f aca="false">CR298*CP300*CM298+CR301*CP303*CM301+CR304*CP306*CM304+CR307*CP308*CM307</f>
        <v>0</v>
      </c>
      <c r="CM363" s="16" t="n">
        <f aca="false">CR307*CP307*CM307</f>
        <v>0</v>
      </c>
      <c r="CN363" s="16" t="n">
        <f aca="false">CR298*CP299*CM298+CR301*CP302*CM301+CR304*CP305*CM304+CR307*CP310*CM307+CM311*CP312*CR311</f>
        <v>0</v>
      </c>
      <c r="CO363" s="16" t="n">
        <f aca="false">CR298*CP298*CM298+CR301*CP301*CM301+CR304*CP304*CM304+CR307*CP309*CM307+CR311*CP311*CM311</f>
        <v>0</v>
      </c>
      <c r="CP363" s="16" t="n">
        <f aca="false">CM320*CP321*CR320</f>
        <v>0</v>
      </c>
      <c r="CR363" s="16" t="n">
        <f aca="false">CM318*CR318+CM320*CP320*CR320</f>
        <v>0</v>
      </c>
      <c r="CT363" s="44"/>
      <c r="CV363" s="12" t="s">
        <v>14</v>
      </c>
      <c r="CW363" s="13" t="n">
        <f aca="false">IF(AT351=0%,0%,AU352/SUM(AU352:AU359))</f>
        <v>0.26</v>
      </c>
      <c r="CX363" s="12" t="str">
        <f aca="false">AW352</f>
        <v>lavatrice</v>
      </c>
      <c r="CY363" s="14" t="n">
        <f aca="false">AX352</f>
        <v>0</v>
      </c>
      <c r="CZ363" s="12" t="str">
        <f aca="false">AW359</f>
        <v>sedie</v>
      </c>
      <c r="DA363" s="14" t="n">
        <f aca="false">AX359</f>
        <v>0</v>
      </c>
      <c r="DB363" s="12" t="str">
        <f aca="false">AY357</f>
        <v>guaina</v>
      </c>
      <c r="DC363" s="14" t="n">
        <f aca="false">AZ357</f>
        <v>0</v>
      </c>
      <c r="DD363" s="14" t="s">
        <v>41</v>
      </c>
      <c r="DE363" s="38" t="n">
        <f aca="false">AU295</f>
        <v>0</v>
      </c>
    </row>
    <row r="364" customFormat="false" ht="14.4" hidden="false" customHeight="false" outlineLevel="0" collapsed="false">
      <c r="A364" s="33" t="s">
        <v>106</v>
      </c>
      <c r="B364" s="60" t="n">
        <f aca="false">IF(B296=100%,0,(B314*G314+B316*G316+B323*G323+B331*F331*G331+B340*G340+B341*G341+B342*G342)/(1-B296))</f>
        <v>540</v>
      </c>
      <c r="C364" s="60" t="n">
        <f aca="false">IF(B296=100%,0,(B324*G324+B331*F332*G332)/(1-B296))</f>
        <v>130</v>
      </c>
      <c r="D364" s="60" t="n">
        <f aca="false">IF(B296=100%,0,(B331*F333*G333+B325*F325*G325)/(1-B296))</f>
        <v>5.4</v>
      </c>
      <c r="E364" s="60" t="n">
        <f aca="false">IF(B296=100%,0,(B315*G315+B325*G326*F326+B331*F334*G334+B343*G343)/(1-B296))</f>
        <v>60</v>
      </c>
      <c r="F364" s="60" t="n">
        <f aca="false">IF(B296=100%,0,(B313*G313+B317*G317+B330*G330+B331*F335*G335)/(1-B296))</f>
        <v>0</v>
      </c>
      <c r="G364" s="61" t="n">
        <f aca="false">IF(B296=100%,0,(B322*G322+B327*G327+B331*F336*G336)/(1-B296))</f>
        <v>140</v>
      </c>
      <c r="H364" s="60" t="n">
        <f aca="false">IF(B296=100%,0,(B329*G329)/(1-B296))</f>
        <v>8.5</v>
      </c>
      <c r="I364" s="61" t="n">
        <f aca="false">IF(B296=100%,0,(B337*G337+B338*G338+B339*G339+B350*G350)/(1-B296))</f>
        <v>0</v>
      </c>
      <c r="J364" s="62" t="n">
        <f aca="false">IF(B296=100%,0,(B328*G328+B349*G349)/(1-B296))</f>
        <v>60</v>
      </c>
      <c r="L364" s="33" t="s">
        <v>106</v>
      </c>
      <c r="M364" s="60" t="n">
        <f aca="false">IF(M296=100%,0,(M314*R314+M316*R316+M323*R323+M331*Q331*R331+M340*R340+M341*R341+M342*R342)/(1-M296))</f>
        <v>630</v>
      </c>
      <c r="N364" s="60" t="n">
        <f aca="false">IF(M296=100%,0,(M324*R324+M331*Q332*R332)/(1-M296))</f>
        <v>0</v>
      </c>
      <c r="O364" s="60" t="n">
        <f aca="false">IF(M296=100%,0,(M331*Q333*R333+M325*Q325*R325)/(1-M296))</f>
        <v>27</v>
      </c>
      <c r="P364" s="60" t="n">
        <f aca="false">IF(M296=100%,0,(M315*R315+M325*R326*Q326+M331*Q334*R334+M343*R343)/(1-M296))</f>
        <v>300</v>
      </c>
      <c r="Q364" s="60" t="n">
        <f aca="false">IF(M296=100%,0,(M313*R313+M317*R317+M330*R330+M331*Q335*R335)/(1-M296))</f>
        <v>137.5</v>
      </c>
      <c r="R364" s="61" t="n">
        <f aca="false">IF(M296=100%,0,(M322*R322+M327*R327+M331*Q336*R336)/(1-M296))</f>
        <v>0</v>
      </c>
      <c r="S364" s="60" t="n">
        <f aca="false">IF(M296=100%,0,(M329*R329)/(1-M296))</f>
        <v>0</v>
      </c>
      <c r="T364" s="61" t="n">
        <f aca="false">IF(M296=100%,0,(M337*R337+M338*R338+M339*R339+M350*R350)/(1-M296))</f>
        <v>0</v>
      </c>
      <c r="U364" s="62" t="n">
        <f aca="false">IF(M296=100%,0,(M328*R328+M349*R349)/(1-M296))</f>
        <v>0</v>
      </c>
      <c r="W364" s="33" t="s">
        <v>106</v>
      </c>
      <c r="X364" s="60" t="n">
        <f aca="false">IF(X296=100%,0,(X314*AC314+X316*AC316+X323*AC323+X331*AB331*AC331+X340*AC340+X341*AC341+X342*AC342)/(1-X296))</f>
        <v>0</v>
      </c>
      <c r="Y364" s="60" t="n">
        <f aca="false">IF(X296=100%,0,(X324*AC324+X331*AB332*AC332)/(1-X296))</f>
        <v>0</v>
      </c>
      <c r="Z364" s="60" t="n">
        <f aca="false">IF(X296=100%,0,(X331*AB333*AC333+X325*AB325*AC325)/(1-X296))</f>
        <v>0</v>
      </c>
      <c r="AA364" s="60" t="n">
        <f aca="false">IF(X296=100%,0,(X315*AC315+X325*AC326*AB326+X331*AB334*AC334+X343*AC343)/(1-X296))</f>
        <v>0</v>
      </c>
      <c r="AB364" s="60" t="n">
        <f aca="false">IF(X296=100%,0,(X313*AC313+X317*AC317+X330*AC330+X331*AB335*AC335)/(1-X296))</f>
        <v>0</v>
      </c>
      <c r="AC364" s="61" t="n">
        <f aca="false">IF(X296=100%,0,(X322*AC322+X327*AC327+X331*AB336*AC336)/(1-X296))</f>
        <v>0</v>
      </c>
      <c r="AD364" s="60" t="n">
        <f aca="false">IF(X296=100%,0,(X329*AC329)/(1-X296))</f>
        <v>0</v>
      </c>
      <c r="AE364" s="61" t="n">
        <f aca="false">IF(X296=100%,0,(X337*AC337+X338*AC338+X339*AC339+X350*AC350)/(1-X296))</f>
        <v>1500</v>
      </c>
      <c r="AF364" s="62" t="n">
        <f aca="false">IF(X296=100%,0,(X328*AC328+X349*AC349)/(1-X296))</f>
        <v>0</v>
      </c>
      <c r="AH364" s="33" t="s">
        <v>106</v>
      </c>
      <c r="AI364" s="60" t="n">
        <f aca="false">IF(AI296=100%,0,(AI314*AN314+AI316*AN316+AI323*AN323+AI331*AM331*AN331+AI340*AN340+AI341*AN341+AI342*AN342)/(1-AI296))</f>
        <v>54.8537016429927</v>
      </c>
      <c r="AJ364" s="60" t="n">
        <f aca="false">IF(AI296=100%,0,(AI324*AN324+AI331*AM332*AN332)/(1-AI296))</f>
        <v>490.352817961642</v>
      </c>
      <c r="AK364" s="60" t="n">
        <f aca="false">IF(AI296=100%,0,(AI331*AM333*AN333+AI325*AM325*AN325)/(1-AI296))</f>
        <v>7.12757740394056</v>
      </c>
      <c r="AL364" s="60" t="n">
        <f aca="false">IF(AI296=100%,0,(AI315*AN315+AI325*AN326*AM326+AI331*AM334*AN334+AI343*AN343)/(1-AI296))</f>
        <v>79.1953044882285</v>
      </c>
      <c r="AM364" s="60" t="n">
        <f aca="false">IF(AI296=100%,0,(AI313*AN313+AI317*AN317+AI330*AN330+AI331*AM335*AN335)/(1-AI296))</f>
        <v>13.5723273184817</v>
      </c>
      <c r="AN364" s="61" t="n">
        <f aca="false">IF(AI296=100%,0,(AI322*AN322+AI327*AN327+AI331*AM336*AN336)/(1-AI296))</f>
        <v>178.025463114486</v>
      </c>
      <c r="AO364" s="60" t="n">
        <f aca="false">IF(AI296=100%,0,(AI329*AN329)/(1-AI296))</f>
        <v>68</v>
      </c>
      <c r="AP364" s="61" t="n">
        <f aca="false">IF(AI296=100%,0,(AI337*AN337+AI338*AN338+AI339*AN339+AI350*AN350)/(1-AI296))</f>
        <v>0</v>
      </c>
      <c r="AQ364" s="62" t="n">
        <f aca="false">IF(AI296=100%,0,(AI328*AN328+AI349*AN349)/(1-AI296))</f>
        <v>0</v>
      </c>
      <c r="AS364" s="33" t="s">
        <v>106</v>
      </c>
      <c r="AT364" s="60" t="n">
        <f aca="false">IF(AT296=100%,0,(AT314*AY314+AT316*AY316+AT323*AY323+AT331*AX331*AY331+AT340*AY340+AT341*AY341+AT342*AY342)/(1-AT296))</f>
        <v>105.3</v>
      </c>
      <c r="AU364" s="60" t="n">
        <f aca="false">IF(AT296=100%,0,(AT324*AY324+AT331*AX332*AY332)/(1-AT296))</f>
        <v>130</v>
      </c>
      <c r="AV364" s="60" t="n">
        <f aca="false">IF(AT296=100%,0,(AT331*AX333*AY333+AT325*AX325*AY325)/(1-AT296))</f>
        <v>1.62</v>
      </c>
      <c r="AW364" s="60" t="n">
        <f aca="false">IF(AT296=100%,0,(AT315*AY315+AT325*AY326*AX326+AT331*AX334*AY334+AT343*AY343)/(1-AT296))</f>
        <v>18</v>
      </c>
      <c r="AX364" s="60" t="n">
        <f aca="false">IF(AT296=100%,0,(AT313*AY313+AT317*AY317+AT330*AY330+AT331*AX335*AY335)/(1-AT296))</f>
        <v>71.5</v>
      </c>
      <c r="AY364" s="61" t="n">
        <f aca="false">IF(AT296=100%,0,(AT322*AY322+AT327*AY327+AT331*AX336*AY336)/(1-AT296))</f>
        <v>50</v>
      </c>
      <c r="AZ364" s="60" t="n">
        <f aca="false">IF(AT296=100%,0,(AT329*AY329)/(1-AT296))</f>
        <v>17</v>
      </c>
      <c r="BA364" s="61" t="n">
        <f aca="false">IF(AT296=100%,0,(AT337*AY337+AT338*AY338+AT339*AY339+AT350*AY350)/(1-AT296))</f>
        <v>0</v>
      </c>
      <c r="BB364" s="62" t="n">
        <f aca="false">IF(AT296=100%,0,(AT328*AY328+AT349*AY349)/(1-AT296))</f>
        <v>220</v>
      </c>
      <c r="BD364" s="33" t="s">
        <v>106</v>
      </c>
      <c r="BE364" s="60" t="n">
        <f aca="false">IF(BE296=100%,0,(BE314*BJ314+BE316*BJ316+BE323*BJ323+BE331*BI331*BJ331+BE340*BJ340+BE341*BJ341+BE342*BJ342)/(1-BE296))</f>
        <v>180</v>
      </c>
      <c r="BF364" s="60" t="n">
        <f aca="false">IF(BE296=100%,0,(BE324*BJ324+BE331*BI332*BJ332)/(1-BE296))</f>
        <v>130</v>
      </c>
      <c r="BG364" s="60" t="n">
        <f aca="false">IF(BE296=100%,0,(BE331*BI333*BJ333+BE325*BI325*BJ325)/(1-BE296))</f>
        <v>0</v>
      </c>
      <c r="BH364" s="60" t="n">
        <f aca="false">IF(BE296=100%,0,(BE315*BJ315+BE325*BJ326*BI326+BE331*BI334*BJ334+BE343*BJ343)/(1-BE296))</f>
        <v>0</v>
      </c>
      <c r="BI364" s="60" t="n">
        <f aca="false">IF(BE296=100%,0,(BE313*BJ313+BE317*BJ317+BE330*BJ330+BE331*BI335*BJ335)/(1-BE296))</f>
        <v>55</v>
      </c>
      <c r="BJ364" s="61" t="n">
        <f aca="false">IF(BE296=100%,0,(BE322*BJ322+BE327*BJ327+BE331*BI336*BJ336)/(1-BE296))</f>
        <v>50</v>
      </c>
      <c r="BK364" s="60" t="n">
        <f aca="false">IF(BE296=100%,0,(BE329*BJ329)/(1-BE296))</f>
        <v>0</v>
      </c>
      <c r="BL364" s="61" t="n">
        <f aca="false">IF(BE296=100%,0,(BE337*BJ337+BE338*BJ338+BE339*BJ339+BE350*BJ350)/(1-BE296))</f>
        <v>900</v>
      </c>
      <c r="BM364" s="62" t="n">
        <f aca="false">IF(BE296=100%,0,(BE328*BJ328+BE349*BJ349)/(1-BE296))</f>
        <v>0</v>
      </c>
      <c r="BO364" s="33" t="s">
        <v>106</v>
      </c>
      <c r="BP364" s="60" t="n">
        <f aca="false">IF(BP296=100%,0,(BP314*BU314+BP316*BU316+BP323*BU323+BP331*BT331*BU331+BP340*BU340+BP341*BU341+BP342*BU342)/(1-BP296))</f>
        <v>103.713425410748</v>
      </c>
      <c r="BQ364" s="60" t="n">
        <f aca="false">IF(BP296=100%,0,(BP324*BU324+BP331*BT332*BU332)/(1-BP296))</f>
        <v>122.58820449041</v>
      </c>
      <c r="BR364" s="60" t="n">
        <f aca="false">IF(BP296=100%,0,(BP331*BT333*BU333+BP325*BT325*BU325)/(1-BP296))</f>
        <v>1.78189435098514</v>
      </c>
      <c r="BS364" s="60" t="n">
        <f aca="false">IF(BP296=100%,0,(BP315*BU315+BP325*BU326*BT326+BP331*BT334*BU334+BP343*BU343)/(1-BP296))</f>
        <v>19.7988261220571</v>
      </c>
      <c r="BT364" s="60" t="n">
        <f aca="false">IF(BP296=100%,0,(BP313*BU313+BP317*BU317+BP330*BU330+BP331*BT335*BU335)/(1-BP296))</f>
        <v>250.89308182962</v>
      </c>
      <c r="BU364" s="61" t="n">
        <f aca="false">IF(BP296=100%,0,(BP322*BU322+BP327*BU327+BP331*BT336*BU336)/(1-BP296))</f>
        <v>344.506365778621</v>
      </c>
      <c r="BV364" s="60" t="n">
        <f aca="false">IF(BP296=100%,0,(BP329*BU329)/(1-BP296))</f>
        <v>0</v>
      </c>
      <c r="BW364" s="61" t="n">
        <f aca="false">IF(BP296=100%,0,(BP337*BU337+BP338*BU338+BP339*BU339+BP350*BU350)/(1-BP296))</f>
        <v>0</v>
      </c>
      <c r="BX364" s="62" t="n">
        <f aca="false">IF(BP296=100%,0,(BP328*BU328+BP349*BU349)/(1-BP296))</f>
        <v>0</v>
      </c>
      <c r="BZ364" s="33" t="s">
        <v>106</v>
      </c>
      <c r="CA364" s="60" t="n">
        <f aca="false">IF(CA296=100%,0,(CA314*CF314+CA316*CF316+CA323*CF323+CA331*CE331*CF331+CA340*CF340+CA341*CF341+CA342*CF342)/(1-CA296))</f>
        <v>0</v>
      </c>
      <c r="CB364" s="60" t="n">
        <f aca="false">IF(CA296=100%,0,(CA324*CF324+CA331*CE332*CF332)/(1-CA296))</f>
        <v>0</v>
      </c>
      <c r="CC364" s="60" t="n">
        <f aca="false">IF(CA296=100%,0,(CA331*CE333*CF333+CA325*CE325*CF325)/(1-CA296))</f>
        <v>0</v>
      </c>
      <c r="CD364" s="60" t="n">
        <f aca="false">IF(CA296=100%,0,(CA315*CF315+CA325*CF326*CE326+CA331*CE334*CF334+CA343*CF343)/(1-CA296))</f>
        <v>0</v>
      </c>
      <c r="CE364" s="60" t="n">
        <f aca="false">IF(CA296=100%,0,(CA313*CF313+CA317*CF317+CA330*CF330+CA331*CE335*CF335)/(1-CA296))</f>
        <v>0</v>
      </c>
      <c r="CF364" s="61" t="n">
        <f aca="false">IF(CA296=100%,0,(CA322*CF322+CA327*CF327+CA331*CE336*CF336)/(1-CA296))</f>
        <v>0</v>
      </c>
      <c r="CG364" s="60" t="n">
        <f aca="false">IF(CA296=100%,0,(CA329*CF329)/(1-CA296))</f>
        <v>0</v>
      </c>
      <c r="CH364" s="61" t="n">
        <f aca="false">IF(CA296=100%,0,(CA337*CF337+CA338*CF338+CA339*CF339+CA350*CF350)/(1-CA296))</f>
        <v>0</v>
      </c>
      <c r="CI364" s="62" t="n">
        <f aca="false">IF(CA296=100%,0,(CA328*CF328+CA349*CF349)/(1-CA296))</f>
        <v>0</v>
      </c>
      <c r="CK364" s="33" t="s">
        <v>106</v>
      </c>
      <c r="CL364" s="60" t="n">
        <f aca="false">(CL314*CQ314+CL316*CQ316+CL323*CQ323+CL331*CP331*CQ331+CL340*CQ340+CL341*CQ341+CL342*CQ342)/(1-CL296)</f>
        <v>0</v>
      </c>
      <c r="CM364" s="60" t="n">
        <f aca="false">(CL324*CQ324+CL331*CP332*CQ332)/(1-CL296)</f>
        <v>0</v>
      </c>
      <c r="CN364" s="60" t="n">
        <f aca="false">(CL331*CP333*CQ333+CL325*CP325*CQ325)/(1-CL296)</f>
        <v>0</v>
      </c>
      <c r="CO364" s="60" t="n">
        <f aca="false">(CL315*CQ315+CL325*CQ326*CP326+CL331*CP334*CQ334+CL343*CQ343)/(1-CL296)</f>
        <v>0</v>
      </c>
      <c r="CP364" s="60" t="n">
        <f aca="false">(CL313*CQ313+CL317*CQ317+CL330*CQ330+CL331*CP335*CQ335)/(1-CL296)</f>
        <v>0</v>
      </c>
      <c r="CQ364" s="61" t="n">
        <f aca="false">(CL322*CQ322+CL327*CQ327+CL331*CP336*CQ336)/(1-CL296)</f>
        <v>0</v>
      </c>
      <c r="CR364" s="60" t="n">
        <f aca="false">(CL329*CQ329)/(1-CL296)</f>
        <v>0</v>
      </c>
      <c r="CS364" s="61" t="n">
        <f aca="false">(CL337*CQ337+CL338*CQ338+CL339*CQ339+CL350*CQ350)/(1-CL296)</f>
        <v>0</v>
      </c>
      <c r="CT364" s="62" t="n">
        <f aca="false">(CL328*CQ328+CL349*CQ349)/(1-CL296)</f>
        <v>0</v>
      </c>
      <c r="CV364" s="17" t="s">
        <v>49</v>
      </c>
      <c r="CW364" s="18" t="n">
        <f aca="false">IF(AT351=0%,0%,AU353/SUM(AU352:AU359))</f>
        <v>0.111111111111111</v>
      </c>
      <c r="CX364" s="17" t="str">
        <f aca="false">AW353</f>
        <v>frigorifero</v>
      </c>
      <c r="CY364" s="19" t="n">
        <f aca="false">AX353</f>
        <v>0</v>
      </c>
      <c r="CZ364" s="17" t="str">
        <f aca="false">AW360</f>
        <v>materasso</v>
      </c>
      <c r="DA364" s="19" t="n">
        <f aca="false">AX360</f>
        <v>0</v>
      </c>
      <c r="DB364" s="17" t="str">
        <f aca="false">AY358</f>
        <v>lamiere</v>
      </c>
      <c r="DC364" s="19" t="n">
        <f aca="false">AZ358</f>
        <v>0</v>
      </c>
      <c r="DD364" s="19" t="str">
        <f aca="false">AV294</f>
        <v>altezza cumulo</v>
      </c>
      <c r="DE364" s="19" t="n">
        <f aca="false">AW294</f>
        <v>70</v>
      </c>
    </row>
    <row r="365" customFormat="false" ht="15" hidden="false" customHeight="false" outlineLevel="0" collapsed="false">
      <c r="CV365" s="17" t="s">
        <v>57</v>
      </c>
      <c r="CW365" s="18" t="n">
        <f aca="false">IF(AT351=0%,0%,(AU354+AU355)/SUM(AU352:AU359))</f>
        <v>0.00666666666666667</v>
      </c>
      <c r="CX365" s="17" t="str">
        <f aca="false">AW354</f>
        <v>forno</v>
      </c>
      <c r="CY365" s="19" t="n">
        <f aca="false">AX354</f>
        <v>0</v>
      </c>
      <c r="CZ365" s="17" t="str">
        <f aca="false">AY352</f>
        <v>brandina</v>
      </c>
      <c r="DA365" s="19" t="n">
        <f aca="false">AZ352</f>
        <v>0</v>
      </c>
      <c r="DB365" s="17" t="str">
        <f aca="false">AY359</f>
        <v>buste</v>
      </c>
      <c r="DC365" s="19" t="n">
        <f aca="false">AZ359</f>
        <v>0</v>
      </c>
      <c r="DD365" s="19" t="str">
        <f aca="false">AV295</f>
        <v>combustione</v>
      </c>
      <c r="DE365" s="19" t="str">
        <f aca="false">AW295</f>
        <v>no</v>
      </c>
    </row>
    <row r="366" customFormat="false" ht="15" hidden="false" customHeight="false" outlineLevel="0" collapsed="false">
      <c r="A366" s="9" t="s">
        <v>222</v>
      </c>
      <c r="B366" s="9"/>
      <c r="C366" s="9"/>
      <c r="D366" s="9"/>
      <c r="E366" s="9"/>
      <c r="F366" s="9"/>
      <c r="G366" s="9"/>
      <c r="L366" s="9" t="s">
        <v>223</v>
      </c>
      <c r="M366" s="9"/>
      <c r="N366" s="9"/>
      <c r="O366" s="9"/>
      <c r="P366" s="9"/>
      <c r="Q366" s="9"/>
      <c r="R366" s="9"/>
      <c r="W366" s="9" t="s">
        <v>224</v>
      </c>
      <c r="X366" s="9"/>
      <c r="Y366" s="9"/>
      <c r="Z366" s="9"/>
      <c r="AA366" s="9"/>
      <c r="AB366" s="9"/>
      <c r="AC366" s="9"/>
      <c r="AH366" s="9" t="s">
        <v>225</v>
      </c>
      <c r="AI366" s="9"/>
      <c r="AJ366" s="9"/>
      <c r="AK366" s="9"/>
      <c r="AL366" s="9"/>
      <c r="AM366" s="9"/>
      <c r="AN366" s="9"/>
      <c r="AS366" s="9" t="s">
        <v>226</v>
      </c>
      <c r="AT366" s="9"/>
      <c r="AU366" s="9"/>
      <c r="AV366" s="9"/>
      <c r="AW366" s="9"/>
      <c r="AX366" s="9"/>
      <c r="AY366" s="9"/>
      <c r="BD366" s="9" t="s">
        <v>227</v>
      </c>
      <c r="BE366" s="9"/>
      <c r="BF366" s="9"/>
      <c r="BG366" s="9"/>
      <c r="BH366" s="9"/>
      <c r="BI366" s="9"/>
      <c r="BJ366" s="9"/>
      <c r="BO366" s="9" t="s">
        <v>228</v>
      </c>
      <c r="BP366" s="9"/>
      <c r="BQ366" s="9"/>
      <c r="BR366" s="9"/>
      <c r="BS366" s="9"/>
      <c r="BT366" s="9"/>
      <c r="BU366" s="9"/>
      <c r="BZ366" s="9" t="s">
        <v>229</v>
      </c>
      <c r="CA366" s="9"/>
      <c r="CB366" s="9"/>
      <c r="CC366" s="9"/>
      <c r="CD366" s="9"/>
      <c r="CE366" s="9"/>
      <c r="CF366" s="9"/>
      <c r="CK366" s="9" t="s">
        <v>230</v>
      </c>
      <c r="CL366" s="9"/>
      <c r="CM366" s="9"/>
      <c r="CN366" s="9"/>
      <c r="CO366" s="9"/>
      <c r="CP366" s="9"/>
      <c r="CQ366" s="9"/>
      <c r="CV366" s="17" t="s">
        <v>60</v>
      </c>
      <c r="CW366" s="37" t="n">
        <f aca="false">IF(AT351=0%,0%,AU356/SUM(AU352:AU359))</f>
        <v>0.288888888888889</v>
      </c>
      <c r="CX366" s="17" t="str">
        <f aca="false">AW355</f>
        <v>televisore</v>
      </c>
      <c r="CY366" s="19" t="n">
        <f aca="false">AX355</f>
        <v>0</v>
      </c>
      <c r="CZ366" s="17" t="str">
        <f aca="false">AY353</f>
        <v>Scatoloni</v>
      </c>
      <c r="DA366" s="19" t="n">
        <f aca="false">AZ353</f>
        <v>0</v>
      </c>
      <c r="DB366" s="19"/>
      <c r="DC366" s="19"/>
      <c r="DD366" s="19" t="str">
        <f aca="false">AV296</f>
        <v>bonifica</v>
      </c>
      <c r="DE366" s="19" t="str">
        <f aca="false">AW296</f>
        <v>si-no</v>
      </c>
    </row>
    <row r="367" customFormat="false" ht="14.4" hidden="false" customHeight="false" outlineLevel="0" collapsed="false">
      <c r="A367" s="2" t="s">
        <v>26</v>
      </c>
      <c r="B367" s="2" t="s">
        <v>131</v>
      </c>
      <c r="D367" s="4" t="s">
        <v>28</v>
      </c>
      <c r="F367" s="2" t="s">
        <v>29</v>
      </c>
      <c r="G367" s="4" t="s">
        <v>30</v>
      </c>
      <c r="H367" s="2" t="n">
        <f aca="false">SUMPRODUCT(C371:C385,H371:H385)+C391*H391+C393*H393</f>
        <v>0</v>
      </c>
      <c r="L367" s="2" t="s">
        <v>26</v>
      </c>
      <c r="M367" s="2" t="s">
        <v>131</v>
      </c>
      <c r="O367" s="4" t="s">
        <v>28</v>
      </c>
      <c r="P367" s="2" t="n">
        <v>30</v>
      </c>
      <c r="Q367" s="2" t="s">
        <v>29</v>
      </c>
      <c r="R367" s="4" t="s">
        <v>30</v>
      </c>
      <c r="S367" s="2" t="n">
        <f aca="false">SUMPRODUCT(N371:N385,S371:S385)+N391*S391+N393*S393</f>
        <v>0</v>
      </c>
      <c r="W367" s="2" t="s">
        <v>26</v>
      </c>
      <c r="X367" s="2" t="s">
        <v>131</v>
      </c>
      <c r="Z367" s="4" t="s">
        <v>28</v>
      </c>
      <c r="AA367" s="2" t="n">
        <v>15</v>
      </c>
      <c r="AB367" s="2" t="s">
        <v>29</v>
      </c>
      <c r="AC367" s="4" t="s">
        <v>30</v>
      </c>
      <c r="AD367" s="2" t="n">
        <f aca="false">SUMPRODUCT(Y371:Y385,AD371:AD385)+Y391*AD391+Y393*AD393</f>
        <v>0</v>
      </c>
      <c r="AH367" s="2" t="s">
        <v>26</v>
      </c>
      <c r="AI367" s="2" t="s">
        <v>131</v>
      </c>
      <c r="AK367" s="4" t="s">
        <v>28</v>
      </c>
      <c r="AL367" s="2" t="n">
        <v>30</v>
      </c>
      <c r="AM367" s="2" t="s">
        <v>29</v>
      </c>
      <c r="AN367" s="4" t="s">
        <v>30</v>
      </c>
      <c r="AO367" s="2" t="n">
        <f aca="false">SUMPRODUCT(AJ371:AJ385,AO371:AO385)+AJ391*AO391+AJ393*AO393</f>
        <v>0</v>
      </c>
      <c r="AS367" s="2" t="s">
        <v>26</v>
      </c>
      <c r="AT367" s="2" t="s">
        <v>131</v>
      </c>
      <c r="AV367" s="4" t="s">
        <v>28</v>
      </c>
      <c r="AX367" s="2" t="s">
        <v>29</v>
      </c>
      <c r="AY367" s="4" t="s">
        <v>30</v>
      </c>
      <c r="AZ367" s="2" t="n">
        <f aca="false">SUMPRODUCT(AU371:AU385,AZ371:AZ385)+AU391*AZ391+AU393*AZ393</f>
        <v>0</v>
      </c>
      <c r="BD367" s="2" t="s">
        <v>26</v>
      </c>
      <c r="BE367" s="2" t="s">
        <v>131</v>
      </c>
      <c r="BG367" s="4" t="s">
        <v>28</v>
      </c>
      <c r="BI367" s="2" t="s">
        <v>29</v>
      </c>
      <c r="BJ367" s="4" t="s">
        <v>30</v>
      </c>
      <c r="BK367" s="2" t="n">
        <f aca="false">SUMPRODUCT(BF371:BF385,BK371:BK385)+BF391*BK391+BF393*BK393</f>
        <v>0</v>
      </c>
      <c r="BO367" s="2" t="s">
        <v>26</v>
      </c>
      <c r="BP367" s="2" t="s">
        <v>131</v>
      </c>
      <c r="BR367" s="4" t="s">
        <v>28</v>
      </c>
      <c r="BS367" s="2" t="n">
        <v>15</v>
      </c>
      <c r="BT367" s="2" t="s">
        <v>29</v>
      </c>
      <c r="BU367" s="4" t="s">
        <v>30</v>
      </c>
      <c r="BV367" s="2" t="n">
        <f aca="false">SUMPRODUCT(BQ371:BQ385,BV371:BV385)+BQ391*BV391+BQ393*BV393</f>
        <v>12</v>
      </c>
      <c r="BZ367" s="2" t="s">
        <v>26</v>
      </c>
      <c r="CA367" s="2" t="s">
        <v>131</v>
      </c>
      <c r="CC367" s="4" t="s">
        <v>28</v>
      </c>
      <c r="CD367" s="2" t="n">
        <v>30</v>
      </c>
      <c r="CE367" s="2" t="s">
        <v>29</v>
      </c>
      <c r="CF367" s="4" t="s">
        <v>30</v>
      </c>
      <c r="CG367" s="2" t="n">
        <f aca="false">SUMPRODUCT(CB371:CB385,CG371:CG385)+CB391*CG391+CB393*CG393</f>
        <v>0</v>
      </c>
      <c r="CK367" s="2" t="s">
        <v>26</v>
      </c>
      <c r="CL367" s="2" t="s">
        <v>131</v>
      </c>
      <c r="CN367" s="4" t="s">
        <v>28</v>
      </c>
      <c r="CO367" s="2" t="n">
        <v>30</v>
      </c>
      <c r="CP367" s="2" t="s">
        <v>29</v>
      </c>
      <c r="CQ367" s="4" t="s">
        <v>30</v>
      </c>
      <c r="CR367" s="2" t="n">
        <f aca="false">SUMPRODUCT(CM371:CM385,CR371:CR385)+CM391*CR391+CM393*CR393</f>
        <v>50</v>
      </c>
      <c r="CV367" s="17" t="s">
        <v>61</v>
      </c>
      <c r="CW367" s="18" t="n">
        <f aca="false">IF(AT351=0%,0%,AU357/SUM(AU352:AU359))</f>
        <v>0.111111111111111</v>
      </c>
      <c r="CX367" s="17" t="str">
        <f aca="false">AW356</f>
        <v>scaldabagno</v>
      </c>
      <c r="CY367" s="19" t="n">
        <f aca="false">AX356</f>
        <v>0</v>
      </c>
      <c r="CZ367" s="17" t="str">
        <f aca="false">AY354</f>
        <v>divano</v>
      </c>
      <c r="DA367" s="19" t="n">
        <f aca="false">AZ354</f>
        <v>0</v>
      </c>
      <c r="DB367" s="19"/>
      <c r="DC367" s="19"/>
      <c r="DD367" s="19" t="str">
        <f aca="false">AX296</f>
        <v>substrato</v>
      </c>
      <c r="DE367" s="19" t="str">
        <f aca="false">AY296</f>
        <v>semistradale</v>
      </c>
    </row>
    <row r="368" customFormat="false" ht="14.4" hidden="false" customHeight="false" outlineLevel="0" collapsed="false">
      <c r="A368" s="2" t="s">
        <v>34</v>
      </c>
      <c r="B368" s="2" t="s">
        <v>231</v>
      </c>
      <c r="C368" s="2" t="s">
        <v>41</v>
      </c>
      <c r="D368" s="4" t="s">
        <v>36</v>
      </c>
      <c r="L368" s="2" t="s">
        <v>34</v>
      </c>
      <c r="M368" s="2" t="s">
        <v>232</v>
      </c>
      <c r="O368" s="4" t="s">
        <v>36</v>
      </c>
      <c r="P368" s="2" t="s">
        <v>37</v>
      </c>
      <c r="W368" s="2" t="s">
        <v>34</v>
      </c>
      <c r="X368" s="2" t="s">
        <v>233</v>
      </c>
      <c r="Z368" s="4" t="s">
        <v>36</v>
      </c>
      <c r="AA368" s="2" t="s">
        <v>37</v>
      </c>
      <c r="AH368" s="2" t="s">
        <v>34</v>
      </c>
      <c r="AI368" s="2" t="s">
        <v>234</v>
      </c>
      <c r="AK368" s="4" t="s">
        <v>36</v>
      </c>
      <c r="AL368" s="2" t="s">
        <v>37</v>
      </c>
      <c r="AS368" s="2" t="s">
        <v>34</v>
      </c>
      <c r="AT368" s="2" t="s">
        <v>235</v>
      </c>
      <c r="AU368" s="2" t="s">
        <v>41</v>
      </c>
      <c r="AV368" s="4" t="s">
        <v>36</v>
      </c>
      <c r="BD368" s="2" t="s">
        <v>34</v>
      </c>
      <c r="BE368" s="2" t="s">
        <v>236</v>
      </c>
      <c r="BF368" s="2" t="s">
        <v>41</v>
      </c>
      <c r="BG368" s="4" t="s">
        <v>36</v>
      </c>
      <c r="BO368" s="2" t="s">
        <v>34</v>
      </c>
      <c r="BP368" s="2" t="s">
        <v>237</v>
      </c>
      <c r="BR368" s="4" t="s">
        <v>36</v>
      </c>
      <c r="BS368" s="2" t="s">
        <v>37</v>
      </c>
      <c r="BZ368" s="2" t="s">
        <v>34</v>
      </c>
      <c r="CA368" s="2" t="s">
        <v>238</v>
      </c>
      <c r="CC368" s="4" t="s">
        <v>36</v>
      </c>
      <c r="CD368" s="2" t="s">
        <v>140</v>
      </c>
      <c r="CK368" s="2" t="s">
        <v>34</v>
      </c>
      <c r="CL368" s="2" t="s">
        <v>239</v>
      </c>
      <c r="CN368" s="4" t="s">
        <v>36</v>
      </c>
      <c r="CO368" s="2" t="s">
        <v>140</v>
      </c>
      <c r="CV368" s="17" t="s">
        <v>62</v>
      </c>
      <c r="CW368" s="18" t="n">
        <f aca="false">IF(AT351=0%,0%,AU358/SUM(AU352:AU359))</f>
        <v>0.222222222222222</v>
      </c>
      <c r="CX368" s="17" t="str">
        <f aca="false">AW357</f>
        <v>mobile</v>
      </c>
      <c r="CY368" s="19" t="n">
        <f aca="false">AX357</f>
        <v>0</v>
      </c>
      <c r="CZ368" s="17" t="str">
        <f aca="false">AY355</f>
        <v>sanitari</v>
      </c>
      <c r="DA368" s="19" t="n">
        <f aca="false">AZ355</f>
        <v>0</v>
      </c>
      <c r="DB368" s="19"/>
      <c r="DC368" s="19"/>
      <c r="DD368" s="19" t="s">
        <v>63</v>
      </c>
      <c r="DE368" s="19" t="n">
        <f aca="false">AT296</f>
        <v>0</v>
      </c>
    </row>
    <row r="369" customFormat="false" ht="15" hidden="false" customHeight="false" outlineLevel="0" collapsed="false">
      <c r="A369" s="2" t="s">
        <v>46</v>
      </c>
      <c r="B369" s="8" t="n">
        <f aca="false">SUM(B371:B385,B391,B393)</f>
        <v>0</v>
      </c>
      <c r="C369" s="16" t="n">
        <f aca="false">SUMPRODUCT(B386:B390,G386:G390)+SUMPRODUCT(B395:B397,G395:G397)+SUMPRODUCT(B422:B423,G422:G423)+SUMPRODUCT(B410:B417,G410:G417)+SUMPRODUCT(F404:F409,G404:G409)*B404+SUMPRODUCT(G398:G399,F398:F399)*B398+SUMPRODUCT(B400:B403,G400:G403)</f>
        <v>0</v>
      </c>
      <c r="D369" s="4" t="s">
        <v>43</v>
      </c>
      <c r="F369" s="4" t="s">
        <v>44</v>
      </c>
      <c r="L369" s="2" t="s">
        <v>46</v>
      </c>
      <c r="M369" s="8" t="n">
        <f aca="false">SUM(M371:M385,M391,M393)</f>
        <v>0</v>
      </c>
      <c r="N369" s="16" t="n">
        <f aca="false">SUMPRODUCT(M386:M390,R386:R390)+SUMPRODUCT(M395:M397,R395:R397)+SUMPRODUCT(M422:M423,R422:R423)+SUMPRODUCT(M410:M417,R410:R417)+SUMPRODUCT(Q404:Q409,R404:R409)*M404+SUMPRODUCT(R398:R399,Q398:Q399)*M398+SUMPRODUCT(M400:M403,R400:R403)</f>
        <v>415</v>
      </c>
      <c r="O369" s="4" t="s">
        <v>43</v>
      </c>
      <c r="P369" s="2" t="s">
        <v>37</v>
      </c>
      <c r="Q369" s="4" t="s">
        <v>44</v>
      </c>
      <c r="R369" s="2" t="s">
        <v>45</v>
      </c>
      <c r="W369" s="2" t="s">
        <v>46</v>
      </c>
      <c r="X369" s="8" t="n">
        <f aca="false">SUM(X371:X385,X391,X393)</f>
        <v>0</v>
      </c>
      <c r="Y369" s="16" t="n">
        <f aca="false">SUMPRODUCT(X386:X390,AC386:AC390)+SUMPRODUCT(X395:X397,AC395:AC397)+SUMPRODUCT(X422:X423,AC422:AC423)+SUMPRODUCT(X410:X417,AC410:AC417)+SUMPRODUCT(AB404:AB409,AC404:AC409)*X404+SUMPRODUCT(AC398:AC399,AB398:AB399)*X398+SUMPRODUCT(X400:X403,AC400:AC403)</f>
        <v>710</v>
      </c>
      <c r="Z369" s="4" t="s">
        <v>43</v>
      </c>
      <c r="AA369" s="2" t="s">
        <v>37</v>
      </c>
      <c r="AB369" s="4" t="s">
        <v>44</v>
      </c>
      <c r="AC369" s="2" t="s">
        <v>45</v>
      </c>
      <c r="AH369" s="2" t="s">
        <v>46</v>
      </c>
      <c r="AI369" s="8" t="n">
        <f aca="false">SUM(AI371:AI385,AI391,AI393)</f>
        <v>0</v>
      </c>
      <c r="AJ369" s="16" t="n">
        <f aca="false">SUMPRODUCT(AI386:AI390,AN386:AN390)+SUMPRODUCT(AI395:AI397,AN395:AN397)+SUMPRODUCT(AI422:AI423,AN422:AN423)+SUMPRODUCT(AI410:AI417,AN410:AN417)+SUMPRODUCT(AM404:AM409,AN404:AN409)*AI404+SUMPRODUCT(AN398:AN399,AM398:AM399)*AI398+SUMPRODUCT(AI400:AI403,AN400:AN403)</f>
        <v>1359.5</v>
      </c>
      <c r="AK369" s="4" t="s">
        <v>43</v>
      </c>
      <c r="AL369" s="2" t="s">
        <v>37</v>
      </c>
      <c r="AM369" s="4" t="s">
        <v>44</v>
      </c>
      <c r="AN369" s="2" t="s">
        <v>91</v>
      </c>
      <c r="AS369" s="2" t="s">
        <v>46</v>
      </c>
      <c r="AT369" s="8" t="n">
        <f aca="false">SUM(AT371:AT385,AT391,AT393)</f>
        <v>0</v>
      </c>
      <c r="AU369" s="16" t="n">
        <f aca="false">SUMPRODUCT(AT386:AT390,AY386:AY390)+SUMPRODUCT(AT395:AT397,AY395:AY397)+SUMPRODUCT(AT422:AT423,AY422:AY423)+SUMPRODUCT(AT410:AT417,AY410:AY417)+SUMPRODUCT(AX404:AX409,AY404:AY409)*AT404+SUMPRODUCT(AY398:AY399,AX398:AX399)*AT398+SUMPRODUCT(AT400:AT403,AY400:AY403)</f>
        <v>0</v>
      </c>
      <c r="AV369" s="4" t="s">
        <v>43</v>
      </c>
      <c r="AX369" s="4" t="s">
        <v>44</v>
      </c>
      <c r="BD369" s="2" t="s">
        <v>46</v>
      </c>
      <c r="BE369" s="8" t="n">
        <f aca="false">SUM(BE371:BE385,BE391,BE393)</f>
        <v>0</v>
      </c>
      <c r="BF369" s="16" t="n">
        <f aca="false">SUMPRODUCT(BE386:BE390,BJ386:BJ390)+SUMPRODUCT(BE395:BE397,BJ395:BJ397)+SUMPRODUCT(BE422:BE423,BJ422:BJ423)+SUMPRODUCT(BE410:BE417,BJ410:BJ417)+SUMPRODUCT(BI404:BI409,BJ404:BJ409)*BE404+SUMPRODUCT(BJ398:BJ399,BI398:BI399)*BE398+SUMPRODUCT(BE400:BE403,BJ400:BJ403)</f>
        <v>0</v>
      </c>
      <c r="BG369" s="4" t="s">
        <v>43</v>
      </c>
      <c r="BI369" s="4" t="s">
        <v>44</v>
      </c>
      <c r="BO369" s="2" t="s">
        <v>46</v>
      </c>
      <c r="BP369" s="8" t="n">
        <f aca="false">SUM(BP371:BP385,BP391,BP393)</f>
        <v>0.9</v>
      </c>
      <c r="BQ369" s="16" t="n">
        <f aca="false">SUMPRODUCT(BP386:BP390,BU386:BU390)+SUMPRODUCT(BP395:BP397,BU395:BU397)+SUMPRODUCT(BP422:BP423,BU422:BU423)+SUMPRODUCT(BP410:BP417,BU410:BU417)+SUMPRODUCT(BT404:BT409,BU404:BU409)*BP404+SUMPRODUCT(BU398:BU399,BT398:BT399)*BP398+SUMPRODUCT(BP400:BP403,BU400:BU403)</f>
        <v>354.5</v>
      </c>
      <c r="BR369" s="4" t="s">
        <v>43</v>
      </c>
      <c r="BS369" s="2" t="s">
        <v>37</v>
      </c>
      <c r="BT369" s="4" t="s">
        <v>44</v>
      </c>
      <c r="BU369" s="2" t="s">
        <v>91</v>
      </c>
      <c r="BZ369" s="2" t="s">
        <v>46</v>
      </c>
      <c r="CA369" s="8" t="n">
        <f aca="false">SUM(CA371:CA385,CA391,CA393)</f>
        <v>0</v>
      </c>
      <c r="CB369" s="16" t="n">
        <f aca="false">SUMPRODUCT(CA386:CA390,CF386:CF390)+SUMPRODUCT(CA395:CA397,CF395:CF397)+SUMPRODUCT(CA422:CA423,CF422:CF423)+SUMPRODUCT(CA410:CA417,CF410:CF417)+SUMPRODUCT(CE404:CE409,CF404:CF409)*CA404+SUMPRODUCT(CF398:CF399,CE398:CE399)*CA398+SUMPRODUCT(CA400:CA403,CF400:CF403)</f>
        <v>1165.82543838595</v>
      </c>
      <c r="CC369" s="4" t="s">
        <v>43</v>
      </c>
      <c r="CD369" s="2" t="s">
        <v>140</v>
      </c>
      <c r="CE369" s="4" t="s">
        <v>44</v>
      </c>
      <c r="CF369" s="2" t="s">
        <v>240</v>
      </c>
      <c r="CK369" s="2" t="s">
        <v>46</v>
      </c>
      <c r="CL369" s="8" t="n">
        <f aca="false">SUM(CL371:CL385,CL391,CL393)</f>
        <v>0.3</v>
      </c>
      <c r="CM369" s="16" t="n">
        <f aca="false">SUMPRODUCT(CL386:CL390,CQ386:CQ390)+SUMPRODUCT(CL395:CL397,CQ395:CQ397)+SUMPRODUCT(CL422:CL423,CQ422:CQ423)+SUMPRODUCT(CL410:CL417,CQ410:CQ417)+SUMPRODUCT(CP404:CP409,CQ404:CQ409)*CL404+SUMPRODUCT(CQ398:CQ399,CP398:CP399)*CL398+SUMPRODUCT(CL400:CL403,CQ400:CQ403)</f>
        <v>1026.5</v>
      </c>
      <c r="CN369" s="4" t="s">
        <v>43</v>
      </c>
      <c r="CO369" s="2" t="s">
        <v>47</v>
      </c>
      <c r="CP369" s="4" t="s">
        <v>44</v>
      </c>
      <c r="CQ369" s="2" t="s">
        <v>45</v>
      </c>
      <c r="CV369" s="17" t="s">
        <v>65</v>
      </c>
      <c r="CW369" s="18" t="n">
        <f aca="false">IF(AT351=0%,0%,AU359/SUM(AU352:AU359))</f>
        <v>0</v>
      </c>
      <c r="CX369" s="17" t="str">
        <f aca="false">AW358</f>
        <v>secchio</v>
      </c>
      <c r="CY369" s="19" t="n">
        <f aca="false">AX358</f>
        <v>0</v>
      </c>
      <c r="CZ369" s="17" t="str">
        <f aca="false">AY356</f>
        <v>tubi</v>
      </c>
      <c r="DA369" s="19" t="n">
        <f aca="false">AZ356</f>
        <v>0</v>
      </c>
      <c r="DB369" s="19"/>
      <c r="DC369" s="19"/>
      <c r="DD369" s="35" t="s">
        <v>56</v>
      </c>
      <c r="DE369" s="35" t="n">
        <f aca="false">AZ294</f>
        <v>0</v>
      </c>
      <c r="DF369" s="37" t="n">
        <f aca="false">SUM(CW363:CW369)</f>
        <v>1</v>
      </c>
    </row>
    <row r="370" customFormat="false" ht="15" hidden="false" customHeight="false" outlineLevel="0" collapsed="false">
      <c r="A370" s="21" t="s">
        <v>50</v>
      </c>
      <c r="B370" s="22" t="s">
        <v>51</v>
      </c>
      <c r="C370" s="22" t="s">
        <v>52</v>
      </c>
      <c r="D370" s="23" t="s">
        <v>53</v>
      </c>
      <c r="E370" s="22" t="s">
        <v>54</v>
      </c>
      <c r="F370" s="22"/>
      <c r="G370" s="22" t="s">
        <v>55</v>
      </c>
      <c r="H370" s="22" t="s">
        <v>56</v>
      </c>
      <c r="L370" s="21" t="s">
        <v>50</v>
      </c>
      <c r="M370" s="22" t="s">
        <v>51</v>
      </c>
      <c r="N370" s="22" t="s">
        <v>52</v>
      </c>
      <c r="O370" s="23" t="s">
        <v>53</v>
      </c>
      <c r="P370" s="22" t="s">
        <v>54</v>
      </c>
      <c r="Q370" s="22"/>
      <c r="R370" s="22" t="s">
        <v>55</v>
      </c>
      <c r="S370" s="22" t="s">
        <v>56</v>
      </c>
      <c r="W370" s="21" t="s">
        <v>50</v>
      </c>
      <c r="X370" s="22" t="s">
        <v>51</v>
      </c>
      <c r="Y370" s="22" t="s">
        <v>52</v>
      </c>
      <c r="Z370" s="23" t="s">
        <v>53</v>
      </c>
      <c r="AA370" s="22" t="s">
        <v>54</v>
      </c>
      <c r="AB370" s="22"/>
      <c r="AC370" s="22" t="s">
        <v>55</v>
      </c>
      <c r="AD370" s="22" t="s">
        <v>56</v>
      </c>
      <c r="AH370" s="21" t="s">
        <v>50</v>
      </c>
      <c r="AI370" s="22" t="s">
        <v>51</v>
      </c>
      <c r="AJ370" s="22" t="s">
        <v>52</v>
      </c>
      <c r="AK370" s="23" t="s">
        <v>53</v>
      </c>
      <c r="AL370" s="22" t="s">
        <v>54</v>
      </c>
      <c r="AM370" s="22"/>
      <c r="AN370" s="22" t="s">
        <v>55</v>
      </c>
      <c r="AO370" s="22" t="s">
        <v>56</v>
      </c>
      <c r="AS370" s="21" t="s">
        <v>50</v>
      </c>
      <c r="AT370" s="22" t="s">
        <v>51</v>
      </c>
      <c r="AU370" s="22" t="s">
        <v>52</v>
      </c>
      <c r="AV370" s="23" t="s">
        <v>53</v>
      </c>
      <c r="AW370" s="22" t="s">
        <v>54</v>
      </c>
      <c r="AX370" s="22"/>
      <c r="AY370" s="22" t="s">
        <v>55</v>
      </c>
      <c r="AZ370" s="22" t="s">
        <v>56</v>
      </c>
      <c r="BD370" s="21" t="s">
        <v>50</v>
      </c>
      <c r="BE370" s="22" t="s">
        <v>51</v>
      </c>
      <c r="BF370" s="22" t="s">
        <v>52</v>
      </c>
      <c r="BG370" s="23" t="s">
        <v>53</v>
      </c>
      <c r="BH370" s="22" t="s">
        <v>54</v>
      </c>
      <c r="BI370" s="22"/>
      <c r="BJ370" s="22" t="s">
        <v>55</v>
      </c>
      <c r="BK370" s="22" t="s">
        <v>56</v>
      </c>
      <c r="BO370" s="21" t="s">
        <v>50</v>
      </c>
      <c r="BP370" s="22" t="s">
        <v>51</v>
      </c>
      <c r="BQ370" s="22" t="s">
        <v>52</v>
      </c>
      <c r="BR370" s="23" t="s">
        <v>53</v>
      </c>
      <c r="BS370" s="22" t="s">
        <v>54</v>
      </c>
      <c r="BT370" s="22"/>
      <c r="BU370" s="22" t="s">
        <v>55</v>
      </c>
      <c r="BV370" s="22" t="s">
        <v>56</v>
      </c>
      <c r="BZ370" s="21" t="s">
        <v>50</v>
      </c>
      <c r="CA370" s="22" t="s">
        <v>51</v>
      </c>
      <c r="CB370" s="22" t="s">
        <v>52</v>
      </c>
      <c r="CC370" s="23" t="s">
        <v>53</v>
      </c>
      <c r="CD370" s="22" t="s">
        <v>54</v>
      </c>
      <c r="CE370" s="22"/>
      <c r="CF370" s="22" t="s">
        <v>55</v>
      </c>
      <c r="CG370" s="22" t="s">
        <v>56</v>
      </c>
      <c r="CK370" s="21" t="s">
        <v>50</v>
      </c>
      <c r="CL370" s="22" t="s">
        <v>51</v>
      </c>
      <c r="CM370" s="22" t="s">
        <v>52</v>
      </c>
      <c r="CN370" s="23" t="s">
        <v>53</v>
      </c>
      <c r="CO370" s="22" t="s">
        <v>54</v>
      </c>
      <c r="CP370" s="22"/>
      <c r="CQ370" s="22" t="s">
        <v>55</v>
      </c>
      <c r="CR370" s="22" t="s">
        <v>56</v>
      </c>
      <c r="CV370" s="10" t="str">
        <f aca="false">BD293</f>
        <v>SITO O127</v>
      </c>
      <c r="CW370" s="10"/>
      <c r="CX370" s="10"/>
      <c r="CY370" s="10"/>
      <c r="CZ370" s="10"/>
      <c r="DA370" s="10"/>
      <c r="DB370" s="10"/>
      <c r="DC370" s="10"/>
      <c r="DD370" s="10"/>
      <c r="DE370" s="10"/>
    </row>
    <row r="371" customFormat="false" ht="14.4" hidden="false" customHeight="true" outlineLevel="0" collapsed="false">
      <c r="A371" s="24" t="s">
        <v>58</v>
      </c>
      <c r="B371" s="64"/>
      <c r="C371" s="65"/>
      <c r="D371" s="27" t="s">
        <v>59</v>
      </c>
      <c r="E371" s="28" t="s">
        <v>12</v>
      </c>
      <c r="F371" s="29" t="n">
        <f aca="false">INFO!$D$13</f>
        <v>0.751592356687898</v>
      </c>
      <c r="H371" s="30" t="n">
        <v>40</v>
      </c>
      <c r="L371" s="24" t="s">
        <v>58</v>
      </c>
      <c r="M371" s="64"/>
      <c r="N371" s="65"/>
      <c r="O371" s="27" t="s">
        <v>59</v>
      </c>
      <c r="P371" s="28" t="s">
        <v>12</v>
      </c>
      <c r="Q371" s="29" t="n">
        <f aca="false">INFO!$D$13</f>
        <v>0.751592356687898</v>
      </c>
      <c r="S371" s="30" t="n">
        <v>40</v>
      </c>
      <c r="W371" s="24" t="s">
        <v>58</v>
      </c>
      <c r="X371" s="64"/>
      <c r="Y371" s="65"/>
      <c r="Z371" s="27" t="s">
        <v>59</v>
      </c>
      <c r="AA371" s="28" t="s">
        <v>12</v>
      </c>
      <c r="AB371" s="29" t="n">
        <f aca="false">INFO!$D$13</f>
        <v>0.751592356687898</v>
      </c>
      <c r="AD371" s="30" t="n">
        <v>40</v>
      </c>
      <c r="AH371" s="24" t="s">
        <v>58</v>
      </c>
      <c r="AI371" s="64"/>
      <c r="AJ371" s="65"/>
      <c r="AK371" s="27" t="s">
        <v>59</v>
      </c>
      <c r="AL371" s="28" t="s">
        <v>12</v>
      </c>
      <c r="AM371" s="29" t="n">
        <f aca="false">INFO!$D$13</f>
        <v>0.751592356687898</v>
      </c>
      <c r="AO371" s="30" t="n">
        <v>40</v>
      </c>
      <c r="AS371" s="24" t="s">
        <v>58</v>
      </c>
      <c r="AT371" s="64"/>
      <c r="AU371" s="65"/>
      <c r="AV371" s="27" t="s">
        <v>59</v>
      </c>
      <c r="AW371" s="28" t="s">
        <v>12</v>
      </c>
      <c r="AX371" s="29" t="n">
        <f aca="false">INFO!$D$13</f>
        <v>0.751592356687898</v>
      </c>
      <c r="AZ371" s="30" t="n">
        <v>40</v>
      </c>
      <c r="BD371" s="24" t="s">
        <v>58</v>
      </c>
      <c r="BE371" s="64"/>
      <c r="BF371" s="65"/>
      <c r="BG371" s="27" t="s">
        <v>59</v>
      </c>
      <c r="BH371" s="28" t="s">
        <v>12</v>
      </c>
      <c r="BI371" s="29" t="n">
        <f aca="false">INFO!$D$13</f>
        <v>0.751592356687898</v>
      </c>
      <c r="BK371" s="30" t="n">
        <v>40</v>
      </c>
      <c r="BO371" s="24" t="s">
        <v>58</v>
      </c>
      <c r="BP371" s="64"/>
      <c r="BQ371" s="65"/>
      <c r="BR371" s="27" t="s">
        <v>59</v>
      </c>
      <c r="BS371" s="28" t="s">
        <v>12</v>
      </c>
      <c r="BT371" s="29" t="n">
        <f aca="false">INFO!$D$13</f>
        <v>0.751592356687898</v>
      </c>
      <c r="BV371" s="30" t="n">
        <v>40</v>
      </c>
      <c r="BZ371" s="24" t="s">
        <v>58</v>
      </c>
      <c r="CA371" s="64"/>
      <c r="CB371" s="65"/>
      <c r="CC371" s="27" t="s">
        <v>59</v>
      </c>
      <c r="CD371" s="28" t="s">
        <v>12</v>
      </c>
      <c r="CE371" s="29" t="n">
        <f aca="false">INFO!$D$13</f>
        <v>0.751592356687898</v>
      </c>
      <c r="CG371" s="30" t="n">
        <v>40</v>
      </c>
      <c r="CK371" s="24" t="s">
        <v>58</v>
      </c>
      <c r="CL371" s="64"/>
      <c r="CM371" s="65"/>
      <c r="CN371" s="27" t="s">
        <v>59</v>
      </c>
      <c r="CO371" s="28" t="s">
        <v>12</v>
      </c>
      <c r="CP371" s="29" t="n">
        <f aca="false">INFO!$D$13</f>
        <v>0.751592356687898</v>
      </c>
      <c r="CR371" s="30" t="n">
        <v>40</v>
      </c>
      <c r="CV371" s="11" t="s">
        <v>31</v>
      </c>
      <c r="CW371" s="11"/>
      <c r="CX371" s="11" t="s">
        <v>32</v>
      </c>
      <c r="CY371" s="11"/>
      <c r="CZ371" s="11"/>
      <c r="DA371" s="11"/>
      <c r="DB371" s="11"/>
      <c r="DC371" s="11"/>
      <c r="DD371" s="11" t="s">
        <v>33</v>
      </c>
      <c r="DE371" s="11"/>
    </row>
    <row r="372" customFormat="false" ht="14.4" hidden="false" customHeight="false" outlineLevel="0" collapsed="false">
      <c r="A372" s="24"/>
      <c r="B372" s="64"/>
      <c r="C372" s="65"/>
      <c r="D372" s="27"/>
      <c r="E372" s="28" t="s">
        <v>13</v>
      </c>
      <c r="F372" s="29" t="n">
        <f aca="false">INFO!$D$14</f>
        <v>0.0812101910828025</v>
      </c>
      <c r="H372" s="30"/>
      <c r="L372" s="24"/>
      <c r="M372" s="64"/>
      <c r="N372" s="65"/>
      <c r="O372" s="27"/>
      <c r="P372" s="28" t="s">
        <v>13</v>
      </c>
      <c r="Q372" s="29" t="n">
        <f aca="false">INFO!$D$14</f>
        <v>0.0812101910828025</v>
      </c>
      <c r="S372" s="30"/>
      <c r="W372" s="24"/>
      <c r="X372" s="64"/>
      <c r="Y372" s="65"/>
      <c r="Z372" s="27"/>
      <c r="AA372" s="28" t="s">
        <v>13</v>
      </c>
      <c r="AB372" s="29" t="n">
        <f aca="false">INFO!$D$14</f>
        <v>0.0812101910828025</v>
      </c>
      <c r="AD372" s="30"/>
      <c r="AH372" s="24"/>
      <c r="AI372" s="64"/>
      <c r="AJ372" s="65"/>
      <c r="AK372" s="27"/>
      <c r="AL372" s="28" t="s">
        <v>13</v>
      </c>
      <c r="AM372" s="29" t="n">
        <f aca="false">INFO!$D$14</f>
        <v>0.0812101910828025</v>
      </c>
      <c r="AO372" s="30"/>
      <c r="AS372" s="24"/>
      <c r="AT372" s="64"/>
      <c r="AU372" s="65"/>
      <c r="AV372" s="27"/>
      <c r="AW372" s="28" t="s">
        <v>13</v>
      </c>
      <c r="AX372" s="29" t="n">
        <f aca="false">INFO!$D$14</f>
        <v>0.0812101910828025</v>
      </c>
      <c r="AZ372" s="30"/>
      <c r="BD372" s="24"/>
      <c r="BE372" s="64"/>
      <c r="BF372" s="65"/>
      <c r="BG372" s="27"/>
      <c r="BH372" s="28" t="s">
        <v>13</v>
      </c>
      <c r="BI372" s="29" t="n">
        <f aca="false">INFO!$D$14</f>
        <v>0.0812101910828025</v>
      </c>
      <c r="BK372" s="30"/>
      <c r="BO372" s="24"/>
      <c r="BP372" s="64"/>
      <c r="BQ372" s="65"/>
      <c r="BR372" s="27"/>
      <c r="BS372" s="28" t="s">
        <v>13</v>
      </c>
      <c r="BT372" s="29" t="n">
        <f aca="false">INFO!$D$14</f>
        <v>0.0812101910828025</v>
      </c>
      <c r="BV372" s="30"/>
      <c r="BZ372" s="24"/>
      <c r="CA372" s="64"/>
      <c r="CB372" s="65"/>
      <c r="CC372" s="27"/>
      <c r="CD372" s="28" t="s">
        <v>13</v>
      </c>
      <c r="CE372" s="29" t="n">
        <f aca="false">INFO!$D$14</f>
        <v>0.0812101910828025</v>
      </c>
      <c r="CG372" s="30"/>
      <c r="CK372" s="24"/>
      <c r="CL372" s="64"/>
      <c r="CM372" s="65"/>
      <c r="CN372" s="27"/>
      <c r="CO372" s="28" t="s">
        <v>13</v>
      </c>
      <c r="CP372" s="29" t="n">
        <f aca="false">INFO!$D$14</f>
        <v>0.0812101910828025</v>
      </c>
      <c r="CR372" s="30"/>
      <c r="CV372" s="12" t="s">
        <v>14</v>
      </c>
      <c r="CW372" s="13" t="n">
        <f aca="false">IF(BE351=0%,0%,BF352/SUM(BF352:BF359))</f>
        <v>0.2</v>
      </c>
      <c r="CX372" s="12" t="str">
        <f aca="false">BH352</f>
        <v>lavatrice</v>
      </c>
      <c r="CY372" s="14" t="n">
        <f aca="false">BI352</f>
        <v>0</v>
      </c>
      <c r="CZ372" s="12" t="str">
        <f aca="false">BH359</f>
        <v>sedie</v>
      </c>
      <c r="DA372" s="14" t="n">
        <f aca="false">BI359</f>
        <v>0</v>
      </c>
      <c r="DB372" s="12" t="str">
        <f aca="false">BJ357</f>
        <v>guaina</v>
      </c>
      <c r="DC372" s="14" t="n">
        <f aca="false">BK357</f>
        <v>0</v>
      </c>
      <c r="DD372" s="14" t="s">
        <v>41</v>
      </c>
      <c r="DE372" s="38" t="n">
        <f aca="false">BF295</f>
        <v>0</v>
      </c>
    </row>
    <row r="373" customFormat="false" ht="14.4" hidden="false" customHeight="true" outlineLevel="0" collapsed="false">
      <c r="A373" s="24"/>
      <c r="B373" s="64"/>
      <c r="C373" s="65"/>
      <c r="D373" s="27"/>
      <c r="E373" s="28" t="s">
        <v>14</v>
      </c>
      <c r="F373" s="29" t="n">
        <f aca="false">INFO!$D$15</f>
        <v>0.167197452229299</v>
      </c>
      <c r="H373" s="30"/>
      <c r="L373" s="24"/>
      <c r="M373" s="64"/>
      <c r="N373" s="65"/>
      <c r="O373" s="27"/>
      <c r="P373" s="28" t="s">
        <v>14</v>
      </c>
      <c r="Q373" s="29" t="n">
        <f aca="false">INFO!$D$15</f>
        <v>0.167197452229299</v>
      </c>
      <c r="S373" s="30"/>
      <c r="W373" s="24"/>
      <c r="X373" s="64"/>
      <c r="Y373" s="65"/>
      <c r="Z373" s="27"/>
      <c r="AA373" s="28" t="s">
        <v>14</v>
      </c>
      <c r="AB373" s="29" t="n">
        <f aca="false">INFO!$D$15</f>
        <v>0.167197452229299</v>
      </c>
      <c r="AD373" s="30"/>
      <c r="AH373" s="24"/>
      <c r="AI373" s="64"/>
      <c r="AJ373" s="65"/>
      <c r="AK373" s="27"/>
      <c r="AL373" s="28" t="s">
        <v>14</v>
      </c>
      <c r="AM373" s="29" t="n">
        <f aca="false">INFO!$D$15</f>
        <v>0.167197452229299</v>
      </c>
      <c r="AO373" s="30"/>
      <c r="AS373" s="24"/>
      <c r="AT373" s="64"/>
      <c r="AU373" s="65"/>
      <c r="AV373" s="27"/>
      <c r="AW373" s="28" t="s">
        <v>14</v>
      </c>
      <c r="AX373" s="29" t="n">
        <f aca="false">INFO!$D$15</f>
        <v>0.167197452229299</v>
      </c>
      <c r="AZ373" s="30"/>
      <c r="BD373" s="24"/>
      <c r="BE373" s="64"/>
      <c r="BF373" s="65"/>
      <c r="BG373" s="27"/>
      <c r="BH373" s="28" t="s">
        <v>14</v>
      </c>
      <c r="BI373" s="29" t="n">
        <f aca="false">INFO!$D$15</f>
        <v>0.167197452229299</v>
      </c>
      <c r="BK373" s="30"/>
      <c r="BO373" s="24"/>
      <c r="BP373" s="64"/>
      <c r="BQ373" s="65"/>
      <c r="BR373" s="27"/>
      <c r="BS373" s="28" t="s">
        <v>14</v>
      </c>
      <c r="BT373" s="29" t="n">
        <f aca="false">INFO!$D$15</f>
        <v>0.167197452229299</v>
      </c>
      <c r="BV373" s="30"/>
      <c r="BZ373" s="24"/>
      <c r="CA373" s="64"/>
      <c r="CB373" s="65"/>
      <c r="CC373" s="27"/>
      <c r="CD373" s="28" t="s">
        <v>14</v>
      </c>
      <c r="CE373" s="29" t="n">
        <f aca="false">INFO!$D$15</f>
        <v>0.167197452229299</v>
      </c>
      <c r="CG373" s="30"/>
      <c r="CK373" s="24"/>
      <c r="CL373" s="64"/>
      <c r="CM373" s="65"/>
      <c r="CN373" s="27"/>
      <c r="CO373" s="28" t="s">
        <v>14</v>
      </c>
      <c r="CP373" s="29" t="n">
        <f aca="false">INFO!$D$15</f>
        <v>0.167197452229299</v>
      </c>
      <c r="CR373" s="30"/>
      <c r="CV373" s="17" t="s">
        <v>49</v>
      </c>
      <c r="CW373" s="18" t="n">
        <f aca="false">IF(BE351=0%,0%,BF353/SUM(BF352:BF359))</f>
        <v>0.05</v>
      </c>
      <c r="CX373" s="17" t="str">
        <f aca="false">BH353</f>
        <v>frigorifero</v>
      </c>
      <c r="CY373" s="19" t="n">
        <f aca="false">BI353</f>
        <v>0</v>
      </c>
      <c r="CZ373" s="17" t="str">
        <f aca="false">BH360</f>
        <v>materasso</v>
      </c>
      <c r="DA373" s="19" t="n">
        <f aca="false">BI360</f>
        <v>0</v>
      </c>
      <c r="DB373" s="17" t="str">
        <f aca="false">BJ358</f>
        <v>lamiere</v>
      </c>
      <c r="DC373" s="19" t="n">
        <f aca="false">BK358</f>
        <v>0</v>
      </c>
      <c r="DD373" s="19" t="str">
        <f aca="false">BG294</f>
        <v>altezza cumulo</v>
      </c>
      <c r="DE373" s="19" t="n">
        <f aca="false">BH294</f>
        <v>10</v>
      </c>
    </row>
    <row r="374" customFormat="false" ht="14.4" hidden="false" customHeight="true" outlineLevel="0" collapsed="false">
      <c r="A374" s="24"/>
      <c r="B374" s="66"/>
      <c r="C374" s="67"/>
      <c r="D374" s="27" t="s">
        <v>64</v>
      </c>
      <c r="E374" s="28" t="s">
        <v>12</v>
      </c>
      <c r="F374" s="29" t="n">
        <f aca="false">INFO!$D$13</f>
        <v>0.751592356687898</v>
      </c>
      <c r="H374" s="32" t="n">
        <v>50</v>
      </c>
      <c r="L374" s="24"/>
      <c r="M374" s="66"/>
      <c r="N374" s="67"/>
      <c r="O374" s="27" t="s">
        <v>64</v>
      </c>
      <c r="P374" s="28" t="s">
        <v>12</v>
      </c>
      <c r="Q374" s="29" t="n">
        <f aca="false">INFO!$D$13</f>
        <v>0.751592356687898</v>
      </c>
      <c r="S374" s="32" t="n">
        <v>50</v>
      </c>
      <c r="W374" s="24"/>
      <c r="X374" s="66"/>
      <c r="Y374" s="67"/>
      <c r="Z374" s="27" t="s">
        <v>64</v>
      </c>
      <c r="AA374" s="28" t="s">
        <v>12</v>
      </c>
      <c r="AB374" s="29" t="n">
        <f aca="false">INFO!$D$13</f>
        <v>0.751592356687898</v>
      </c>
      <c r="AD374" s="32" t="n">
        <v>50</v>
      </c>
      <c r="AH374" s="24"/>
      <c r="AI374" s="66"/>
      <c r="AJ374" s="67"/>
      <c r="AK374" s="27" t="s">
        <v>64</v>
      </c>
      <c r="AL374" s="28" t="s">
        <v>12</v>
      </c>
      <c r="AM374" s="29" t="n">
        <f aca="false">INFO!$D$13</f>
        <v>0.751592356687898</v>
      </c>
      <c r="AO374" s="32" t="n">
        <v>50</v>
      </c>
      <c r="AS374" s="24"/>
      <c r="AT374" s="66"/>
      <c r="AU374" s="67"/>
      <c r="AV374" s="27" t="s">
        <v>64</v>
      </c>
      <c r="AW374" s="28" t="s">
        <v>12</v>
      </c>
      <c r="AX374" s="29" t="n">
        <f aca="false">INFO!$D$13</f>
        <v>0.751592356687898</v>
      </c>
      <c r="AZ374" s="32" t="n">
        <v>50</v>
      </c>
      <c r="BD374" s="24"/>
      <c r="BE374" s="66"/>
      <c r="BF374" s="67"/>
      <c r="BG374" s="27" t="s">
        <v>64</v>
      </c>
      <c r="BH374" s="28" t="s">
        <v>12</v>
      </c>
      <c r="BI374" s="29" t="n">
        <f aca="false">INFO!$D$13</f>
        <v>0.751592356687898</v>
      </c>
      <c r="BK374" s="32" t="n">
        <v>50</v>
      </c>
      <c r="BO374" s="24"/>
      <c r="BP374" s="66"/>
      <c r="BQ374" s="67"/>
      <c r="BR374" s="27" t="s">
        <v>64</v>
      </c>
      <c r="BS374" s="28" t="s">
        <v>12</v>
      </c>
      <c r="BT374" s="29" t="n">
        <f aca="false">INFO!$D$13</f>
        <v>0.751592356687898</v>
      </c>
      <c r="BV374" s="32" t="n">
        <v>50</v>
      </c>
      <c r="BZ374" s="24"/>
      <c r="CA374" s="66"/>
      <c r="CB374" s="67"/>
      <c r="CC374" s="27" t="s">
        <v>64</v>
      </c>
      <c r="CD374" s="28" t="s">
        <v>12</v>
      </c>
      <c r="CE374" s="29" t="n">
        <f aca="false">INFO!$D$13</f>
        <v>0.751592356687898</v>
      </c>
      <c r="CG374" s="32" t="n">
        <v>50</v>
      </c>
      <c r="CK374" s="24"/>
      <c r="CL374" s="25" t="n">
        <v>0.3</v>
      </c>
      <c r="CM374" s="26" t="n">
        <v>1</v>
      </c>
      <c r="CN374" s="27" t="s">
        <v>64</v>
      </c>
      <c r="CO374" s="28" t="s">
        <v>12</v>
      </c>
      <c r="CP374" s="29" t="n">
        <f aca="false">INFO!$D$13</f>
        <v>0.751592356687898</v>
      </c>
      <c r="CR374" s="32" t="n">
        <v>50</v>
      </c>
      <c r="CV374" s="17" t="s">
        <v>57</v>
      </c>
      <c r="CW374" s="18" t="n">
        <f aca="false">IF(BE351=0%,0%,(BF354+BF355)/SUM(BF352:BF359))</f>
        <v>0</v>
      </c>
      <c r="CX374" s="17" t="str">
        <f aca="false">BH354</f>
        <v>forno</v>
      </c>
      <c r="CY374" s="19" t="n">
        <f aca="false">BI354</f>
        <v>0</v>
      </c>
      <c r="CZ374" s="17" t="str">
        <f aca="false">BJ352</f>
        <v>brandina</v>
      </c>
      <c r="DA374" s="19" t="n">
        <f aca="false">BK352</f>
        <v>0</v>
      </c>
      <c r="DB374" s="17" t="str">
        <f aca="false">BJ359</f>
        <v>buste</v>
      </c>
      <c r="DC374" s="19" t="n">
        <f aca="false">BK359</f>
        <v>0</v>
      </c>
      <c r="DD374" s="19" t="str">
        <f aca="false">BG295</f>
        <v>combustione</v>
      </c>
      <c r="DE374" s="19" t="str">
        <f aca="false">BH295</f>
        <v>no</v>
      </c>
    </row>
    <row r="375" customFormat="false" ht="14.4" hidden="false" customHeight="false" outlineLevel="0" collapsed="false">
      <c r="A375" s="24"/>
      <c r="B375" s="66"/>
      <c r="C375" s="67"/>
      <c r="D375" s="27"/>
      <c r="E375" s="28" t="s">
        <v>13</v>
      </c>
      <c r="F375" s="29" t="n">
        <f aca="false">INFO!$D$14</f>
        <v>0.0812101910828025</v>
      </c>
      <c r="H375" s="32"/>
      <c r="L375" s="24"/>
      <c r="M375" s="66"/>
      <c r="N375" s="67"/>
      <c r="O375" s="27"/>
      <c r="P375" s="28" t="s">
        <v>13</v>
      </c>
      <c r="Q375" s="29" t="n">
        <f aca="false">INFO!$D$14</f>
        <v>0.0812101910828025</v>
      </c>
      <c r="S375" s="32"/>
      <c r="W375" s="24"/>
      <c r="X375" s="66"/>
      <c r="Y375" s="67"/>
      <c r="Z375" s="27"/>
      <c r="AA375" s="28" t="s">
        <v>13</v>
      </c>
      <c r="AB375" s="29" t="n">
        <f aca="false">INFO!$D$14</f>
        <v>0.0812101910828025</v>
      </c>
      <c r="AD375" s="32"/>
      <c r="AH375" s="24"/>
      <c r="AI375" s="66"/>
      <c r="AJ375" s="67"/>
      <c r="AK375" s="27"/>
      <c r="AL375" s="28" t="s">
        <v>13</v>
      </c>
      <c r="AM375" s="29" t="n">
        <f aca="false">INFO!$D$14</f>
        <v>0.0812101910828025</v>
      </c>
      <c r="AO375" s="32"/>
      <c r="AS375" s="24"/>
      <c r="AT375" s="66"/>
      <c r="AU375" s="67"/>
      <c r="AV375" s="27"/>
      <c r="AW375" s="28" t="s">
        <v>13</v>
      </c>
      <c r="AX375" s="29" t="n">
        <f aca="false">INFO!$D$14</f>
        <v>0.0812101910828025</v>
      </c>
      <c r="AZ375" s="32"/>
      <c r="BD375" s="24"/>
      <c r="BE375" s="66"/>
      <c r="BF375" s="67"/>
      <c r="BG375" s="27"/>
      <c r="BH375" s="28" t="s">
        <v>13</v>
      </c>
      <c r="BI375" s="29" t="n">
        <f aca="false">INFO!$D$14</f>
        <v>0.0812101910828025</v>
      </c>
      <c r="BK375" s="32"/>
      <c r="BO375" s="24"/>
      <c r="BP375" s="66"/>
      <c r="BQ375" s="67"/>
      <c r="BR375" s="27"/>
      <c r="BS375" s="28" t="s">
        <v>13</v>
      </c>
      <c r="BT375" s="29" t="n">
        <f aca="false">INFO!$D$14</f>
        <v>0.0812101910828025</v>
      </c>
      <c r="BV375" s="32"/>
      <c r="BZ375" s="24"/>
      <c r="CA375" s="66"/>
      <c r="CB375" s="67"/>
      <c r="CC375" s="27"/>
      <c r="CD375" s="28" t="s">
        <v>13</v>
      </c>
      <c r="CE375" s="29" t="n">
        <f aca="false">INFO!$D$14</f>
        <v>0.0812101910828025</v>
      </c>
      <c r="CG375" s="32"/>
      <c r="CK375" s="24"/>
      <c r="CL375" s="25"/>
      <c r="CM375" s="26"/>
      <c r="CN375" s="27"/>
      <c r="CO375" s="28" t="s">
        <v>13</v>
      </c>
      <c r="CP375" s="29" t="n">
        <f aca="false">INFO!$D$14</f>
        <v>0.0812101910828025</v>
      </c>
      <c r="CR375" s="32"/>
      <c r="CV375" s="17" t="s">
        <v>60</v>
      </c>
      <c r="CW375" s="37" t="n">
        <f aca="false">IF(BE351=0%,0%,BF356/SUM(BF352:BF359))</f>
        <v>0.1</v>
      </c>
      <c r="CX375" s="17" t="str">
        <f aca="false">BH355</f>
        <v>televisore</v>
      </c>
      <c r="CY375" s="19" t="n">
        <f aca="false">BI355</f>
        <v>0</v>
      </c>
      <c r="CZ375" s="17" t="str">
        <f aca="false">BJ353</f>
        <v>Scatoloni</v>
      </c>
      <c r="DA375" s="19" t="n">
        <f aca="false">BK353</f>
        <v>0</v>
      </c>
      <c r="DB375" s="19"/>
      <c r="DC375" s="19"/>
      <c r="DD375" s="19" t="str">
        <f aca="false">BG296</f>
        <v>bonifica</v>
      </c>
      <c r="DE375" s="19" t="str">
        <f aca="false">BH296</f>
        <v>no</v>
      </c>
    </row>
    <row r="376" customFormat="false" ht="14.4" hidden="false" customHeight="false" outlineLevel="0" collapsed="false">
      <c r="A376" s="24"/>
      <c r="B376" s="66"/>
      <c r="C376" s="67"/>
      <c r="D376" s="27"/>
      <c r="E376" s="28" t="s">
        <v>14</v>
      </c>
      <c r="F376" s="29" t="n">
        <f aca="false">INFO!$D$15</f>
        <v>0.167197452229299</v>
      </c>
      <c r="H376" s="32"/>
      <c r="L376" s="24"/>
      <c r="M376" s="66"/>
      <c r="N376" s="67"/>
      <c r="O376" s="27"/>
      <c r="P376" s="28" t="s">
        <v>14</v>
      </c>
      <c r="Q376" s="29" t="n">
        <f aca="false">INFO!$D$15</f>
        <v>0.167197452229299</v>
      </c>
      <c r="S376" s="32"/>
      <c r="W376" s="24"/>
      <c r="X376" s="66"/>
      <c r="Y376" s="67"/>
      <c r="Z376" s="27"/>
      <c r="AA376" s="28" t="s">
        <v>14</v>
      </c>
      <c r="AB376" s="29" t="n">
        <f aca="false">INFO!$D$15</f>
        <v>0.167197452229299</v>
      </c>
      <c r="AD376" s="32"/>
      <c r="AH376" s="24"/>
      <c r="AI376" s="66"/>
      <c r="AJ376" s="67"/>
      <c r="AK376" s="27"/>
      <c r="AL376" s="28" t="s">
        <v>14</v>
      </c>
      <c r="AM376" s="29" t="n">
        <f aca="false">INFO!$D$15</f>
        <v>0.167197452229299</v>
      </c>
      <c r="AO376" s="32"/>
      <c r="AS376" s="24"/>
      <c r="AT376" s="66"/>
      <c r="AU376" s="67"/>
      <c r="AV376" s="27"/>
      <c r="AW376" s="28" t="s">
        <v>14</v>
      </c>
      <c r="AX376" s="29" t="n">
        <f aca="false">INFO!$D$15</f>
        <v>0.167197452229299</v>
      </c>
      <c r="AZ376" s="32"/>
      <c r="BD376" s="24"/>
      <c r="BE376" s="66"/>
      <c r="BF376" s="67"/>
      <c r="BG376" s="27"/>
      <c r="BH376" s="28" t="s">
        <v>14</v>
      </c>
      <c r="BI376" s="29" t="n">
        <f aca="false">INFO!$D$15</f>
        <v>0.167197452229299</v>
      </c>
      <c r="BK376" s="32"/>
      <c r="BO376" s="24"/>
      <c r="BP376" s="66"/>
      <c r="BQ376" s="67"/>
      <c r="BR376" s="27"/>
      <c r="BS376" s="28" t="s">
        <v>14</v>
      </c>
      <c r="BT376" s="29" t="n">
        <f aca="false">INFO!$D$15</f>
        <v>0.167197452229299</v>
      </c>
      <c r="BV376" s="32"/>
      <c r="BZ376" s="24"/>
      <c r="CA376" s="66"/>
      <c r="CB376" s="67"/>
      <c r="CC376" s="27"/>
      <c r="CD376" s="28" t="s">
        <v>14</v>
      </c>
      <c r="CE376" s="29" t="n">
        <f aca="false">INFO!$D$15</f>
        <v>0.167197452229299</v>
      </c>
      <c r="CG376" s="32"/>
      <c r="CK376" s="24"/>
      <c r="CL376" s="25"/>
      <c r="CM376" s="26"/>
      <c r="CN376" s="27"/>
      <c r="CO376" s="28" t="s">
        <v>14</v>
      </c>
      <c r="CP376" s="29" t="n">
        <f aca="false">INFO!$D$15</f>
        <v>0.167197452229299</v>
      </c>
      <c r="CR376" s="32"/>
      <c r="CV376" s="17" t="s">
        <v>61</v>
      </c>
      <c r="CW376" s="18" t="n">
        <f aca="false">IF(BE351=0%,0%,BF357/SUM(BF352:BF359))</f>
        <v>0.05</v>
      </c>
      <c r="CX376" s="17" t="str">
        <f aca="false">BH356</f>
        <v>scaldabagno</v>
      </c>
      <c r="CY376" s="19" t="n">
        <f aca="false">BI356</f>
        <v>0</v>
      </c>
      <c r="CZ376" s="17" t="str">
        <f aca="false">BJ354</f>
        <v>divano</v>
      </c>
      <c r="DA376" s="19" t="n">
        <f aca="false">BK354</f>
        <v>0</v>
      </c>
      <c r="DB376" s="19"/>
      <c r="DC376" s="19"/>
      <c r="DD376" s="19" t="str">
        <f aca="false">BI296</f>
        <v>substrato</v>
      </c>
      <c r="DE376" s="19" t="n">
        <f aca="false">BJ296</f>
        <v>0</v>
      </c>
    </row>
    <row r="377" customFormat="false" ht="14.4" hidden="false" customHeight="false" outlineLevel="0" collapsed="false">
      <c r="A377" s="24"/>
      <c r="B377" s="66"/>
      <c r="C377" s="67"/>
      <c r="D377" s="27" t="s">
        <v>66</v>
      </c>
      <c r="E377" s="28" t="s">
        <v>12</v>
      </c>
      <c r="F377" s="29" t="n">
        <f aca="false">INFO!$D$13</f>
        <v>0.751592356687898</v>
      </c>
      <c r="H377" s="32" t="n">
        <v>15</v>
      </c>
      <c r="L377" s="24"/>
      <c r="M377" s="66"/>
      <c r="N377" s="67"/>
      <c r="O377" s="27" t="s">
        <v>66</v>
      </c>
      <c r="P377" s="28" t="s">
        <v>12</v>
      </c>
      <c r="Q377" s="29" t="n">
        <f aca="false">INFO!$D$13</f>
        <v>0.751592356687898</v>
      </c>
      <c r="S377" s="32" t="n">
        <v>15</v>
      </c>
      <c r="W377" s="24"/>
      <c r="X377" s="66"/>
      <c r="Y377" s="67"/>
      <c r="Z377" s="27" t="s">
        <v>66</v>
      </c>
      <c r="AA377" s="28" t="s">
        <v>12</v>
      </c>
      <c r="AB377" s="29" t="n">
        <f aca="false">INFO!$D$13</f>
        <v>0.751592356687898</v>
      </c>
      <c r="AD377" s="32" t="n">
        <v>15</v>
      </c>
      <c r="AH377" s="24"/>
      <c r="AI377" s="66"/>
      <c r="AJ377" s="67"/>
      <c r="AK377" s="27" t="s">
        <v>66</v>
      </c>
      <c r="AL377" s="28" t="s">
        <v>12</v>
      </c>
      <c r="AM377" s="29" t="n">
        <f aca="false">INFO!$D$13</f>
        <v>0.751592356687898</v>
      </c>
      <c r="AO377" s="32" t="n">
        <v>15</v>
      </c>
      <c r="AS377" s="24"/>
      <c r="AT377" s="66"/>
      <c r="AU377" s="67"/>
      <c r="AV377" s="27" t="s">
        <v>66</v>
      </c>
      <c r="AW377" s="28" t="s">
        <v>12</v>
      </c>
      <c r="AX377" s="29" t="n">
        <f aca="false">INFO!$D$13</f>
        <v>0.751592356687898</v>
      </c>
      <c r="AZ377" s="32" t="n">
        <v>15</v>
      </c>
      <c r="BD377" s="24"/>
      <c r="BE377" s="66"/>
      <c r="BF377" s="67"/>
      <c r="BG377" s="27" t="s">
        <v>66</v>
      </c>
      <c r="BH377" s="28" t="s">
        <v>12</v>
      </c>
      <c r="BI377" s="29" t="n">
        <f aca="false">INFO!$D$13</f>
        <v>0.751592356687898</v>
      </c>
      <c r="BK377" s="32" t="n">
        <v>15</v>
      </c>
      <c r="BO377" s="24"/>
      <c r="BP377" s="66"/>
      <c r="BQ377" s="67"/>
      <c r="BR377" s="27" t="s">
        <v>66</v>
      </c>
      <c r="BS377" s="28" t="s">
        <v>12</v>
      </c>
      <c r="BT377" s="29" t="n">
        <f aca="false">INFO!$D$13</f>
        <v>0.751592356687898</v>
      </c>
      <c r="BV377" s="32" t="n">
        <v>15</v>
      </c>
      <c r="BZ377" s="24"/>
      <c r="CA377" s="66"/>
      <c r="CB377" s="67"/>
      <c r="CC377" s="27" t="s">
        <v>66</v>
      </c>
      <c r="CD377" s="28" t="s">
        <v>12</v>
      </c>
      <c r="CE377" s="29" t="n">
        <f aca="false">INFO!$D$13</f>
        <v>0.751592356687898</v>
      </c>
      <c r="CG377" s="32" t="n">
        <v>15</v>
      </c>
      <c r="CK377" s="24"/>
      <c r="CM377" s="44"/>
      <c r="CN377" s="27" t="s">
        <v>66</v>
      </c>
      <c r="CO377" s="28" t="s">
        <v>12</v>
      </c>
      <c r="CP377" s="29" t="n">
        <f aca="false">INFO!$D$13</f>
        <v>0.751592356687898</v>
      </c>
      <c r="CR377" s="32" t="n">
        <v>15</v>
      </c>
      <c r="CV377" s="17" t="s">
        <v>62</v>
      </c>
      <c r="CW377" s="18" t="n">
        <f aca="false">IF(BE351=0%,0%,BF358/SUM(BF352:BF359))</f>
        <v>0</v>
      </c>
      <c r="CX377" s="17" t="str">
        <f aca="false">BH357</f>
        <v>mobile</v>
      </c>
      <c r="CY377" s="19" t="n">
        <f aca="false">BI357</f>
        <v>0</v>
      </c>
      <c r="CZ377" s="17" t="str">
        <f aca="false">BJ355</f>
        <v>sanitari</v>
      </c>
      <c r="DA377" s="19" t="n">
        <f aca="false">BK355</f>
        <v>0</v>
      </c>
      <c r="DB377" s="19"/>
      <c r="DC377" s="19"/>
      <c r="DD377" s="19" t="s">
        <v>63</v>
      </c>
      <c r="DE377" s="19" t="n">
        <f aca="false">BE296</f>
        <v>0</v>
      </c>
    </row>
    <row r="378" customFormat="false" ht="15" hidden="false" customHeight="false" outlineLevel="0" collapsed="false">
      <c r="A378" s="24"/>
      <c r="B378" s="66"/>
      <c r="C378" s="67"/>
      <c r="D378" s="27"/>
      <c r="E378" s="28" t="s">
        <v>13</v>
      </c>
      <c r="F378" s="29" t="n">
        <f aca="false">INFO!$D$14</f>
        <v>0.0812101910828025</v>
      </c>
      <c r="H378" s="32"/>
      <c r="L378" s="24"/>
      <c r="M378" s="66"/>
      <c r="N378" s="67"/>
      <c r="O378" s="27"/>
      <c r="P378" s="28" t="s">
        <v>13</v>
      </c>
      <c r="Q378" s="29" t="n">
        <f aca="false">INFO!$D$14</f>
        <v>0.0812101910828025</v>
      </c>
      <c r="S378" s="32"/>
      <c r="W378" s="24"/>
      <c r="X378" s="66"/>
      <c r="Y378" s="67"/>
      <c r="Z378" s="27"/>
      <c r="AA378" s="28" t="s">
        <v>13</v>
      </c>
      <c r="AB378" s="29" t="n">
        <f aca="false">INFO!$D$14</f>
        <v>0.0812101910828025</v>
      </c>
      <c r="AD378" s="32"/>
      <c r="AH378" s="24"/>
      <c r="AI378" s="66"/>
      <c r="AJ378" s="67"/>
      <c r="AK378" s="27"/>
      <c r="AL378" s="28" t="s">
        <v>13</v>
      </c>
      <c r="AM378" s="29" t="n">
        <f aca="false">INFO!$D$14</f>
        <v>0.0812101910828025</v>
      </c>
      <c r="AO378" s="32"/>
      <c r="AS378" s="24"/>
      <c r="AT378" s="66"/>
      <c r="AU378" s="67"/>
      <c r="AV378" s="27"/>
      <c r="AW378" s="28" t="s">
        <v>13</v>
      </c>
      <c r="AX378" s="29" t="n">
        <f aca="false">INFO!$D$14</f>
        <v>0.0812101910828025</v>
      </c>
      <c r="AZ378" s="32"/>
      <c r="BD378" s="24"/>
      <c r="BE378" s="66"/>
      <c r="BF378" s="67"/>
      <c r="BG378" s="27"/>
      <c r="BH378" s="28" t="s">
        <v>13</v>
      </c>
      <c r="BI378" s="29" t="n">
        <f aca="false">INFO!$D$14</f>
        <v>0.0812101910828025</v>
      </c>
      <c r="BK378" s="32"/>
      <c r="BO378" s="24"/>
      <c r="BP378" s="66"/>
      <c r="BQ378" s="67"/>
      <c r="BR378" s="27"/>
      <c r="BS378" s="28" t="s">
        <v>13</v>
      </c>
      <c r="BT378" s="29" t="n">
        <f aca="false">INFO!$D$14</f>
        <v>0.0812101910828025</v>
      </c>
      <c r="BV378" s="32"/>
      <c r="BZ378" s="24"/>
      <c r="CA378" s="66"/>
      <c r="CB378" s="67"/>
      <c r="CC378" s="27"/>
      <c r="CD378" s="28" t="s">
        <v>13</v>
      </c>
      <c r="CE378" s="29" t="n">
        <f aca="false">INFO!$D$14</f>
        <v>0.0812101910828025</v>
      </c>
      <c r="CG378" s="32"/>
      <c r="CK378" s="24"/>
      <c r="CM378" s="44"/>
      <c r="CN378" s="27"/>
      <c r="CO378" s="28" t="s">
        <v>13</v>
      </c>
      <c r="CP378" s="29" t="n">
        <f aca="false">INFO!$D$14</f>
        <v>0.0812101910828025</v>
      </c>
      <c r="CR378" s="32"/>
      <c r="CV378" s="17" t="s">
        <v>65</v>
      </c>
      <c r="CW378" s="18" t="n">
        <f aca="false">IF(BE351=0%,0%,BF359/SUM(BF352:BF359))</f>
        <v>0.6</v>
      </c>
      <c r="CX378" s="17" t="str">
        <f aca="false">BH358</f>
        <v>secchio</v>
      </c>
      <c r="CY378" s="19" t="n">
        <f aca="false">BI358</f>
        <v>0</v>
      </c>
      <c r="CZ378" s="17" t="str">
        <f aca="false">BJ356</f>
        <v>tubi</v>
      </c>
      <c r="DA378" s="19" t="n">
        <f aca="false">BK356</f>
        <v>0</v>
      </c>
      <c r="DB378" s="19"/>
      <c r="DC378" s="19"/>
      <c r="DD378" s="35" t="s">
        <v>56</v>
      </c>
      <c r="DE378" s="35" t="n">
        <f aca="false">BK294</f>
        <v>0</v>
      </c>
      <c r="DF378" s="37" t="n">
        <f aca="false">SUM(CW372:CW378)</f>
        <v>1</v>
      </c>
    </row>
    <row r="379" customFormat="false" ht="15" hidden="false" customHeight="false" outlineLevel="0" collapsed="false">
      <c r="A379" s="24"/>
      <c r="B379" s="66"/>
      <c r="C379" s="67"/>
      <c r="D379" s="27"/>
      <c r="E379" s="28" t="s">
        <v>14</v>
      </c>
      <c r="F379" s="29" t="n">
        <f aca="false">INFO!$D$15</f>
        <v>0.167197452229299</v>
      </c>
      <c r="H379" s="32"/>
      <c r="L379" s="24"/>
      <c r="M379" s="66"/>
      <c r="N379" s="67"/>
      <c r="O379" s="27"/>
      <c r="P379" s="28" t="s">
        <v>14</v>
      </c>
      <c r="Q379" s="29" t="n">
        <f aca="false">INFO!$D$15</f>
        <v>0.167197452229299</v>
      </c>
      <c r="S379" s="32"/>
      <c r="W379" s="24"/>
      <c r="X379" s="66"/>
      <c r="Y379" s="67"/>
      <c r="Z379" s="27"/>
      <c r="AA379" s="28" t="s">
        <v>14</v>
      </c>
      <c r="AB379" s="29" t="n">
        <f aca="false">INFO!$D$15</f>
        <v>0.167197452229299</v>
      </c>
      <c r="AD379" s="32"/>
      <c r="AH379" s="24"/>
      <c r="AI379" s="66"/>
      <c r="AJ379" s="67"/>
      <c r="AK379" s="27"/>
      <c r="AL379" s="28" t="s">
        <v>14</v>
      </c>
      <c r="AM379" s="29" t="n">
        <f aca="false">INFO!$D$15</f>
        <v>0.167197452229299</v>
      </c>
      <c r="AO379" s="32"/>
      <c r="AS379" s="24"/>
      <c r="AT379" s="66"/>
      <c r="AU379" s="67"/>
      <c r="AV379" s="27"/>
      <c r="AW379" s="28" t="s">
        <v>14</v>
      </c>
      <c r="AX379" s="29" t="n">
        <f aca="false">INFO!$D$15</f>
        <v>0.167197452229299</v>
      </c>
      <c r="AZ379" s="32"/>
      <c r="BD379" s="24"/>
      <c r="BE379" s="66"/>
      <c r="BF379" s="67"/>
      <c r="BG379" s="27"/>
      <c r="BH379" s="28" t="s">
        <v>14</v>
      </c>
      <c r="BI379" s="29" t="n">
        <f aca="false">INFO!$D$15</f>
        <v>0.167197452229299</v>
      </c>
      <c r="BK379" s="32"/>
      <c r="BO379" s="24"/>
      <c r="BP379" s="66"/>
      <c r="BQ379" s="67"/>
      <c r="BR379" s="27"/>
      <c r="BS379" s="28" t="s">
        <v>14</v>
      </c>
      <c r="BT379" s="29" t="n">
        <f aca="false">INFO!$D$15</f>
        <v>0.167197452229299</v>
      </c>
      <c r="BV379" s="32"/>
      <c r="BZ379" s="24"/>
      <c r="CA379" s="66"/>
      <c r="CB379" s="67"/>
      <c r="CC379" s="27"/>
      <c r="CD379" s="28" t="s">
        <v>14</v>
      </c>
      <c r="CE379" s="29" t="n">
        <f aca="false">INFO!$D$15</f>
        <v>0.167197452229299</v>
      </c>
      <c r="CG379" s="32"/>
      <c r="CK379" s="24"/>
      <c r="CM379" s="44"/>
      <c r="CN379" s="27"/>
      <c r="CO379" s="28" t="s">
        <v>14</v>
      </c>
      <c r="CP379" s="29" t="n">
        <f aca="false">INFO!$D$15</f>
        <v>0.167197452229299</v>
      </c>
      <c r="CR379" s="32"/>
      <c r="CV379" s="10" t="str">
        <f aca="false">BO293</f>
        <v>SITO O128</v>
      </c>
      <c r="CW379" s="10"/>
      <c r="CX379" s="10"/>
      <c r="CY379" s="10"/>
      <c r="CZ379" s="10"/>
      <c r="DA379" s="10"/>
      <c r="DB379" s="10"/>
      <c r="DC379" s="10"/>
      <c r="DD379" s="10"/>
      <c r="DE379" s="10"/>
    </row>
    <row r="380" customFormat="false" ht="14.4" hidden="false" customHeight="true" outlineLevel="0" collapsed="false">
      <c r="A380" s="24"/>
      <c r="B380" s="66"/>
      <c r="C380" s="67"/>
      <c r="D380" s="27" t="s">
        <v>67</v>
      </c>
      <c r="E380" s="28" t="s">
        <v>21</v>
      </c>
      <c r="F380" s="39" t="n">
        <f aca="false">INFO!$C$24</f>
        <v>0.607753705815279</v>
      </c>
      <c r="H380" s="32" t="n">
        <v>12</v>
      </c>
      <c r="L380" s="24"/>
      <c r="M380" s="66"/>
      <c r="N380" s="67"/>
      <c r="O380" s="27" t="s">
        <v>67</v>
      </c>
      <c r="P380" s="28" t="s">
        <v>21</v>
      </c>
      <c r="Q380" s="39" t="n">
        <f aca="false">INFO!$C$24</f>
        <v>0.607753705815279</v>
      </c>
      <c r="S380" s="32" t="n">
        <v>12</v>
      </c>
      <c r="W380" s="24"/>
      <c r="X380" s="66"/>
      <c r="Y380" s="67"/>
      <c r="Z380" s="27" t="s">
        <v>67</v>
      </c>
      <c r="AA380" s="28" t="s">
        <v>21</v>
      </c>
      <c r="AB380" s="39" t="n">
        <f aca="false">INFO!$C$24</f>
        <v>0.607753705815279</v>
      </c>
      <c r="AD380" s="32" t="n">
        <v>12</v>
      </c>
      <c r="AH380" s="24"/>
      <c r="AI380" s="66"/>
      <c r="AJ380" s="67"/>
      <c r="AK380" s="27" t="s">
        <v>67</v>
      </c>
      <c r="AL380" s="28" t="s">
        <v>21</v>
      </c>
      <c r="AM380" s="39" t="n">
        <f aca="false">INFO!$C$24</f>
        <v>0.607753705815279</v>
      </c>
      <c r="AO380" s="32" t="n">
        <v>12</v>
      </c>
      <c r="AS380" s="24"/>
      <c r="AT380" s="66"/>
      <c r="AU380" s="67"/>
      <c r="AV380" s="27" t="s">
        <v>67</v>
      </c>
      <c r="AW380" s="28" t="s">
        <v>21</v>
      </c>
      <c r="AX380" s="39" t="n">
        <f aca="false">INFO!$C$24</f>
        <v>0.607753705815279</v>
      </c>
      <c r="AZ380" s="32" t="n">
        <v>12</v>
      </c>
      <c r="BD380" s="24"/>
      <c r="BE380" s="66"/>
      <c r="BF380" s="67"/>
      <c r="BG380" s="27" t="s">
        <v>67</v>
      </c>
      <c r="BH380" s="28" t="s">
        <v>21</v>
      </c>
      <c r="BI380" s="39" t="n">
        <f aca="false">INFO!$C$24</f>
        <v>0.607753705815279</v>
      </c>
      <c r="BK380" s="32" t="n">
        <v>12</v>
      </c>
      <c r="BO380" s="24"/>
      <c r="BP380" s="66"/>
      <c r="BQ380" s="67"/>
      <c r="BR380" s="27" t="s">
        <v>67</v>
      </c>
      <c r="BS380" s="28" t="s">
        <v>21</v>
      </c>
      <c r="BT380" s="39" t="n">
        <f aca="false">INFO!$C$24</f>
        <v>0.607753705815279</v>
      </c>
      <c r="BV380" s="32" t="n">
        <v>12</v>
      </c>
      <c r="BZ380" s="24"/>
      <c r="CA380" s="66"/>
      <c r="CB380" s="67"/>
      <c r="CC380" s="27" t="s">
        <v>67</v>
      </c>
      <c r="CD380" s="28" t="s">
        <v>21</v>
      </c>
      <c r="CE380" s="39" t="n">
        <f aca="false">INFO!$C$24</f>
        <v>0.607753705815279</v>
      </c>
      <c r="CG380" s="32" t="n">
        <v>12</v>
      </c>
      <c r="CK380" s="24"/>
      <c r="CM380" s="44"/>
      <c r="CN380" s="27" t="s">
        <v>67</v>
      </c>
      <c r="CO380" s="28" t="s">
        <v>21</v>
      </c>
      <c r="CP380" s="39" t="n">
        <f aca="false">INFO!$C$24</f>
        <v>0.607753705815279</v>
      </c>
      <c r="CR380" s="32" t="n">
        <v>12</v>
      </c>
      <c r="CV380" s="11" t="s">
        <v>31</v>
      </c>
      <c r="CW380" s="11"/>
      <c r="CX380" s="11" t="s">
        <v>32</v>
      </c>
      <c r="CY380" s="11"/>
      <c r="CZ380" s="11"/>
      <c r="DA380" s="11"/>
      <c r="DB380" s="11"/>
      <c r="DC380" s="11"/>
      <c r="DD380" s="11" t="s">
        <v>33</v>
      </c>
      <c r="DE380" s="11"/>
    </row>
    <row r="381" customFormat="false" ht="14.4" hidden="false" customHeight="true" outlineLevel="0" collapsed="false">
      <c r="A381" s="24"/>
      <c r="B381" s="66"/>
      <c r="C381" s="67"/>
      <c r="D381" s="27"/>
      <c r="E381" s="28" t="s">
        <v>14</v>
      </c>
      <c r="F381" s="39" t="n">
        <f aca="false">INFO!$C$25</f>
        <v>0.182440136830103</v>
      </c>
      <c r="H381" s="32"/>
      <c r="L381" s="24"/>
      <c r="M381" s="66"/>
      <c r="N381" s="67"/>
      <c r="O381" s="27"/>
      <c r="P381" s="28" t="s">
        <v>14</v>
      </c>
      <c r="Q381" s="39" t="n">
        <f aca="false">INFO!$C$25</f>
        <v>0.182440136830103</v>
      </c>
      <c r="S381" s="32"/>
      <c r="W381" s="24"/>
      <c r="X381" s="66"/>
      <c r="Y381" s="67"/>
      <c r="Z381" s="27"/>
      <c r="AA381" s="28" t="s">
        <v>14</v>
      </c>
      <c r="AB381" s="39" t="n">
        <f aca="false">INFO!$C$25</f>
        <v>0.182440136830103</v>
      </c>
      <c r="AD381" s="32"/>
      <c r="AH381" s="24"/>
      <c r="AI381" s="66"/>
      <c r="AJ381" s="67"/>
      <c r="AK381" s="27"/>
      <c r="AL381" s="28" t="s">
        <v>14</v>
      </c>
      <c r="AM381" s="39" t="n">
        <f aca="false">INFO!$C$25</f>
        <v>0.182440136830103</v>
      </c>
      <c r="AO381" s="32"/>
      <c r="AS381" s="24"/>
      <c r="AT381" s="66"/>
      <c r="AU381" s="67"/>
      <c r="AV381" s="27"/>
      <c r="AW381" s="28" t="s">
        <v>14</v>
      </c>
      <c r="AX381" s="39" t="n">
        <f aca="false">INFO!$C$25</f>
        <v>0.182440136830103</v>
      </c>
      <c r="AZ381" s="32"/>
      <c r="BD381" s="24"/>
      <c r="BE381" s="66"/>
      <c r="BF381" s="67"/>
      <c r="BG381" s="27"/>
      <c r="BH381" s="28" t="s">
        <v>14</v>
      </c>
      <c r="BI381" s="39" t="n">
        <f aca="false">INFO!$C$25</f>
        <v>0.182440136830103</v>
      </c>
      <c r="BK381" s="32"/>
      <c r="BO381" s="24"/>
      <c r="BP381" s="66"/>
      <c r="BQ381" s="67"/>
      <c r="BR381" s="27"/>
      <c r="BS381" s="28" t="s">
        <v>14</v>
      </c>
      <c r="BT381" s="39" t="n">
        <f aca="false">INFO!$C$25</f>
        <v>0.182440136830103</v>
      </c>
      <c r="BV381" s="32"/>
      <c r="BZ381" s="24"/>
      <c r="CA381" s="66"/>
      <c r="CB381" s="67"/>
      <c r="CC381" s="27"/>
      <c r="CD381" s="28" t="s">
        <v>14</v>
      </c>
      <c r="CE381" s="39" t="n">
        <f aca="false">INFO!$C$25</f>
        <v>0.182440136830103</v>
      </c>
      <c r="CG381" s="32"/>
      <c r="CK381" s="24"/>
      <c r="CM381" s="44"/>
      <c r="CN381" s="27"/>
      <c r="CO381" s="28" t="s">
        <v>14</v>
      </c>
      <c r="CP381" s="39" t="n">
        <f aca="false">INFO!$C$25</f>
        <v>0.182440136830103</v>
      </c>
      <c r="CR381" s="32"/>
      <c r="CV381" s="12" t="s">
        <v>14</v>
      </c>
      <c r="CW381" s="13" t="n">
        <f aca="false">IF(BP351=0%,0%,BQ352/SUM(BQ352:BQ359))</f>
        <v>0.115237139345276</v>
      </c>
      <c r="CX381" s="12" t="str">
        <f aca="false">BS352</f>
        <v>lavatrice</v>
      </c>
      <c r="CY381" s="14" t="n">
        <f aca="false">BT352</f>
        <v>0</v>
      </c>
      <c r="CZ381" s="12" t="str">
        <f aca="false">BS359</f>
        <v>sedie</v>
      </c>
      <c r="DA381" s="14" t="n">
        <f aca="false">BT359</f>
        <v>0</v>
      </c>
      <c r="DB381" s="12" t="str">
        <f aca="false">BU357</f>
        <v>guaina</v>
      </c>
      <c r="DC381" s="15" t="n">
        <f aca="false">BV357</f>
        <v>0</v>
      </c>
      <c r="DD381" s="14" t="s">
        <v>41</v>
      </c>
      <c r="DE381" s="14" t="n">
        <f aca="false">BQ295</f>
        <v>0</v>
      </c>
    </row>
    <row r="382" customFormat="false" ht="14.4" hidden="false" customHeight="true" outlineLevel="0" collapsed="false">
      <c r="A382" s="24"/>
      <c r="B382" s="66"/>
      <c r="C382" s="67"/>
      <c r="D382" s="27"/>
      <c r="E382" s="28" t="s">
        <v>22</v>
      </c>
      <c r="F382" s="39" t="n">
        <f aca="false">INFO!$C$26</f>
        <v>0.122006841505131</v>
      </c>
      <c r="H382" s="32"/>
      <c r="L382" s="24"/>
      <c r="M382" s="66"/>
      <c r="N382" s="67"/>
      <c r="O382" s="27"/>
      <c r="P382" s="28" t="s">
        <v>22</v>
      </c>
      <c r="Q382" s="39" t="n">
        <f aca="false">INFO!$C$26</f>
        <v>0.122006841505131</v>
      </c>
      <c r="S382" s="32"/>
      <c r="W382" s="24"/>
      <c r="X382" s="66"/>
      <c r="Y382" s="67"/>
      <c r="Z382" s="27"/>
      <c r="AA382" s="28" t="s">
        <v>22</v>
      </c>
      <c r="AB382" s="39" t="n">
        <f aca="false">INFO!$C$26</f>
        <v>0.122006841505131</v>
      </c>
      <c r="AD382" s="32"/>
      <c r="AH382" s="24"/>
      <c r="AI382" s="66"/>
      <c r="AJ382" s="67"/>
      <c r="AK382" s="27"/>
      <c r="AL382" s="28" t="s">
        <v>22</v>
      </c>
      <c r="AM382" s="39" t="n">
        <f aca="false">INFO!$C$26</f>
        <v>0.122006841505131</v>
      </c>
      <c r="AO382" s="32"/>
      <c r="AS382" s="24"/>
      <c r="AT382" s="66"/>
      <c r="AU382" s="67"/>
      <c r="AV382" s="27"/>
      <c r="AW382" s="28" t="s">
        <v>22</v>
      </c>
      <c r="AX382" s="39" t="n">
        <f aca="false">INFO!$C$26</f>
        <v>0.122006841505131</v>
      </c>
      <c r="AZ382" s="32"/>
      <c r="BD382" s="24"/>
      <c r="BE382" s="66"/>
      <c r="BF382" s="67"/>
      <c r="BG382" s="27"/>
      <c r="BH382" s="28" t="s">
        <v>22</v>
      </c>
      <c r="BI382" s="39" t="n">
        <f aca="false">INFO!$C$26</f>
        <v>0.122006841505131</v>
      </c>
      <c r="BK382" s="32"/>
      <c r="BO382" s="24"/>
      <c r="BP382" s="66"/>
      <c r="BQ382" s="67"/>
      <c r="BR382" s="27"/>
      <c r="BS382" s="28" t="s">
        <v>22</v>
      </c>
      <c r="BT382" s="39" t="n">
        <f aca="false">INFO!$C$26</f>
        <v>0.122006841505131</v>
      </c>
      <c r="BV382" s="32"/>
      <c r="BZ382" s="24"/>
      <c r="CA382" s="66"/>
      <c r="CB382" s="67"/>
      <c r="CC382" s="27"/>
      <c r="CD382" s="28" t="s">
        <v>22</v>
      </c>
      <c r="CE382" s="39" t="n">
        <f aca="false">INFO!$C$26</f>
        <v>0.122006841505131</v>
      </c>
      <c r="CG382" s="32"/>
      <c r="CK382" s="24"/>
      <c r="CM382" s="44"/>
      <c r="CN382" s="27"/>
      <c r="CO382" s="28" t="s">
        <v>22</v>
      </c>
      <c r="CP382" s="39" t="n">
        <f aca="false">INFO!$C$26</f>
        <v>0.122006841505131</v>
      </c>
      <c r="CR382" s="32"/>
      <c r="CV382" s="17" t="s">
        <v>49</v>
      </c>
      <c r="CW382" s="18" t="n">
        <f aca="false">IF(BP351=0%,0%,BQ353/SUM(BQ352:BQ359))</f>
        <v>0.0471493094193886</v>
      </c>
      <c r="CX382" s="17" t="str">
        <f aca="false">BS353</f>
        <v>frigorifero</v>
      </c>
      <c r="CY382" s="19" t="n">
        <f aca="false">BT353</f>
        <v>0</v>
      </c>
      <c r="CZ382" s="17" t="str">
        <f aca="false">BS360</f>
        <v>materasso</v>
      </c>
      <c r="DA382" s="19" t="n">
        <f aca="false">BT360</f>
        <v>0</v>
      </c>
      <c r="DB382" s="17" t="str">
        <f aca="false">BU358</f>
        <v>lamiere</v>
      </c>
      <c r="DC382" s="20" t="n">
        <f aca="false">BV358</f>
        <v>0</v>
      </c>
      <c r="DD382" s="19" t="str">
        <f aca="false">BR294</f>
        <v>altezza cumulo</v>
      </c>
      <c r="DE382" s="19" t="n">
        <f aca="false">BS294</f>
        <v>15</v>
      </c>
    </row>
    <row r="383" customFormat="false" ht="14.4" hidden="false" customHeight="false" outlineLevel="0" collapsed="false">
      <c r="A383" s="24"/>
      <c r="B383" s="66"/>
      <c r="C383" s="67"/>
      <c r="D383" s="27"/>
      <c r="E383" s="28" t="s">
        <v>13</v>
      </c>
      <c r="F383" s="39" t="n">
        <f aca="false">INFO!$C$27</f>
        <v>0.0877993158494869</v>
      </c>
      <c r="H383" s="32"/>
      <c r="L383" s="24"/>
      <c r="M383" s="66"/>
      <c r="N383" s="67"/>
      <c r="O383" s="27"/>
      <c r="P383" s="28" t="s">
        <v>13</v>
      </c>
      <c r="Q383" s="39" t="n">
        <f aca="false">INFO!$C$27</f>
        <v>0.0877993158494869</v>
      </c>
      <c r="S383" s="32"/>
      <c r="W383" s="24"/>
      <c r="X383" s="66"/>
      <c r="Y383" s="67"/>
      <c r="Z383" s="27"/>
      <c r="AA383" s="28" t="s">
        <v>13</v>
      </c>
      <c r="AB383" s="39" t="n">
        <f aca="false">INFO!$C$27</f>
        <v>0.0877993158494869</v>
      </c>
      <c r="AD383" s="32"/>
      <c r="AH383" s="24"/>
      <c r="AI383" s="66"/>
      <c r="AJ383" s="67"/>
      <c r="AK383" s="27"/>
      <c r="AL383" s="28" t="s">
        <v>13</v>
      </c>
      <c r="AM383" s="39" t="n">
        <f aca="false">INFO!$C$27</f>
        <v>0.0877993158494869</v>
      </c>
      <c r="AO383" s="32"/>
      <c r="AS383" s="24"/>
      <c r="AT383" s="66"/>
      <c r="AU383" s="67"/>
      <c r="AV383" s="27"/>
      <c r="AW383" s="28" t="s">
        <v>13</v>
      </c>
      <c r="AX383" s="39" t="n">
        <f aca="false">INFO!$C$27</f>
        <v>0.0877993158494869</v>
      </c>
      <c r="AZ383" s="32"/>
      <c r="BD383" s="24"/>
      <c r="BE383" s="66"/>
      <c r="BF383" s="67"/>
      <c r="BG383" s="27"/>
      <c r="BH383" s="28" t="s">
        <v>13</v>
      </c>
      <c r="BI383" s="39" t="n">
        <f aca="false">INFO!$C$27</f>
        <v>0.0877993158494869</v>
      </c>
      <c r="BK383" s="32"/>
      <c r="BO383" s="24"/>
      <c r="BP383" s="66"/>
      <c r="BQ383" s="67"/>
      <c r="BR383" s="27"/>
      <c r="BS383" s="28" t="s">
        <v>13</v>
      </c>
      <c r="BT383" s="39" t="n">
        <f aca="false">INFO!$C$27</f>
        <v>0.0877993158494869</v>
      </c>
      <c r="BV383" s="32"/>
      <c r="BZ383" s="24"/>
      <c r="CA383" s="66"/>
      <c r="CB383" s="67"/>
      <c r="CC383" s="27"/>
      <c r="CD383" s="28" t="s">
        <v>13</v>
      </c>
      <c r="CE383" s="39" t="n">
        <f aca="false">INFO!$C$27</f>
        <v>0.0877993158494869</v>
      </c>
      <c r="CG383" s="32"/>
      <c r="CK383" s="24"/>
      <c r="CM383" s="44"/>
      <c r="CN383" s="27"/>
      <c r="CO383" s="28" t="s">
        <v>13</v>
      </c>
      <c r="CP383" s="39" t="n">
        <f aca="false">INFO!$C$27</f>
        <v>0.0877993158494869</v>
      </c>
      <c r="CR383" s="32"/>
      <c r="CV383" s="17" t="s">
        <v>57</v>
      </c>
      <c r="CW383" s="18" t="n">
        <f aca="false">IF(BP351=0%,0%,(BQ354+BQ355)/SUM(BQ352:BQ359))</f>
        <v>0.00329980435367619</v>
      </c>
      <c r="CX383" s="17" t="str">
        <f aca="false">BS354</f>
        <v>forno</v>
      </c>
      <c r="CY383" s="19" t="n">
        <f aca="false">BT354</f>
        <v>0</v>
      </c>
      <c r="CZ383" s="17" t="str">
        <f aca="false">BU352</f>
        <v>brandina</v>
      </c>
      <c r="DA383" s="19" t="n">
        <f aca="false">BV352</f>
        <v>0</v>
      </c>
      <c r="DB383" s="17" t="str">
        <f aca="false">BU359</f>
        <v>buste</v>
      </c>
      <c r="DC383" s="20" t="n">
        <f aca="false">BV359</f>
        <v>0</v>
      </c>
      <c r="DD383" s="19" t="str">
        <f aca="false">BR295</f>
        <v>combustione</v>
      </c>
      <c r="DE383" s="19" t="str">
        <f aca="false">BS295</f>
        <v>no</v>
      </c>
    </row>
    <row r="384" customFormat="false" ht="14.4" hidden="false" customHeight="false" outlineLevel="0" collapsed="false">
      <c r="A384" s="24"/>
      <c r="B384" s="66"/>
      <c r="C384" s="67"/>
      <c r="D384" s="40" t="s">
        <v>68</v>
      </c>
      <c r="E384" s="41" t="s">
        <v>22</v>
      </c>
      <c r="F384" s="39" t="n">
        <v>0.8</v>
      </c>
      <c r="H384" s="32" t="n">
        <v>12</v>
      </c>
      <c r="L384" s="24"/>
      <c r="M384" s="66"/>
      <c r="N384" s="67"/>
      <c r="O384" s="40" t="s">
        <v>68</v>
      </c>
      <c r="P384" s="41" t="s">
        <v>22</v>
      </c>
      <c r="Q384" s="39" t="n">
        <v>0.8</v>
      </c>
      <c r="S384" s="32" t="n">
        <v>12</v>
      </c>
      <c r="W384" s="24"/>
      <c r="X384" s="66"/>
      <c r="Y384" s="67"/>
      <c r="Z384" s="40" t="s">
        <v>68</v>
      </c>
      <c r="AA384" s="41" t="s">
        <v>22</v>
      </c>
      <c r="AB384" s="39" t="n">
        <v>0.8</v>
      </c>
      <c r="AD384" s="32" t="n">
        <v>12</v>
      </c>
      <c r="AH384" s="24"/>
      <c r="AI384" s="66"/>
      <c r="AJ384" s="67"/>
      <c r="AK384" s="40" t="s">
        <v>68</v>
      </c>
      <c r="AL384" s="41" t="s">
        <v>22</v>
      </c>
      <c r="AM384" s="39" t="n">
        <v>0.8</v>
      </c>
      <c r="AO384" s="32" t="n">
        <v>12</v>
      </c>
      <c r="AS384" s="24"/>
      <c r="AV384" s="40" t="s">
        <v>68</v>
      </c>
      <c r="AW384" s="41" t="s">
        <v>22</v>
      </c>
      <c r="AX384" s="39" t="n">
        <v>0.8</v>
      </c>
      <c r="AZ384" s="32" t="n">
        <v>12</v>
      </c>
      <c r="BD384" s="24"/>
      <c r="BE384" s="66"/>
      <c r="BF384" s="67"/>
      <c r="BG384" s="40" t="s">
        <v>68</v>
      </c>
      <c r="BH384" s="41" t="s">
        <v>22</v>
      </c>
      <c r="BI384" s="39" t="n">
        <v>0.8</v>
      </c>
      <c r="BK384" s="32" t="n">
        <v>12</v>
      </c>
      <c r="BO384" s="24"/>
      <c r="BP384" s="68" t="n">
        <v>0.9</v>
      </c>
      <c r="BQ384" s="69" t="n">
        <v>1</v>
      </c>
      <c r="BR384" s="40" t="s">
        <v>68</v>
      </c>
      <c r="BS384" s="41" t="s">
        <v>22</v>
      </c>
      <c r="BT384" s="39" t="n">
        <v>0.8</v>
      </c>
      <c r="BV384" s="32" t="n">
        <v>12</v>
      </c>
      <c r="BZ384" s="24"/>
      <c r="CA384" s="66"/>
      <c r="CB384" s="67"/>
      <c r="CC384" s="40" t="s">
        <v>68</v>
      </c>
      <c r="CD384" s="41" t="s">
        <v>22</v>
      </c>
      <c r="CE384" s="39" t="n">
        <v>0.8</v>
      </c>
      <c r="CG384" s="32" t="n">
        <v>12</v>
      </c>
      <c r="CK384" s="24"/>
      <c r="CM384" s="44"/>
      <c r="CN384" s="40" t="s">
        <v>68</v>
      </c>
      <c r="CO384" s="41" t="s">
        <v>22</v>
      </c>
      <c r="CP384" s="39" t="n">
        <v>0.8</v>
      </c>
      <c r="CR384" s="32" t="n">
        <v>12</v>
      </c>
      <c r="CV384" s="17" t="s">
        <v>60</v>
      </c>
      <c r="CW384" s="18" t="n">
        <f aca="false">IF(BP351=0%,0%,BQ356/SUM(BQ352:BQ359))</f>
        <v>0.45339308182962</v>
      </c>
      <c r="CX384" s="17" t="str">
        <f aca="false">BS355</f>
        <v>televisore</v>
      </c>
      <c r="CY384" s="19" t="n">
        <f aca="false">BT355</f>
        <v>0</v>
      </c>
      <c r="CZ384" s="17" t="str">
        <f aca="false">BU353</f>
        <v>Scatoloni</v>
      </c>
      <c r="DA384" s="19" t="n">
        <f aca="false">BV353</f>
        <v>0</v>
      </c>
      <c r="DB384" s="19"/>
      <c r="DC384" s="20"/>
      <c r="DD384" s="19" t="str">
        <f aca="false">BR296</f>
        <v>bonifica</v>
      </c>
      <c r="DE384" s="19" t="str">
        <f aca="false">BS296</f>
        <v>no</v>
      </c>
    </row>
    <row r="385" customFormat="false" ht="14.4" hidden="false" customHeight="false" outlineLevel="0" collapsed="false">
      <c r="A385" s="24"/>
      <c r="B385" s="66"/>
      <c r="C385" s="67"/>
      <c r="D385" s="40"/>
      <c r="E385" s="41" t="s">
        <v>13</v>
      </c>
      <c r="F385" s="39" t="n">
        <v>0.2</v>
      </c>
      <c r="H385" s="32"/>
      <c r="L385" s="24"/>
      <c r="M385" s="66"/>
      <c r="N385" s="67"/>
      <c r="O385" s="40"/>
      <c r="P385" s="41" t="s">
        <v>13</v>
      </c>
      <c r="Q385" s="39" t="n">
        <v>0.2</v>
      </c>
      <c r="S385" s="32"/>
      <c r="W385" s="24"/>
      <c r="X385" s="66"/>
      <c r="Y385" s="67"/>
      <c r="Z385" s="40"/>
      <c r="AA385" s="41" t="s">
        <v>13</v>
      </c>
      <c r="AB385" s="39" t="n">
        <v>0.2</v>
      </c>
      <c r="AD385" s="32"/>
      <c r="AH385" s="24"/>
      <c r="AI385" s="66"/>
      <c r="AJ385" s="67"/>
      <c r="AK385" s="40"/>
      <c r="AL385" s="41" t="s">
        <v>13</v>
      </c>
      <c r="AM385" s="39" t="n">
        <v>0.2</v>
      </c>
      <c r="AO385" s="32"/>
      <c r="AS385" s="24"/>
      <c r="AV385" s="40"/>
      <c r="AW385" s="41" t="s">
        <v>13</v>
      </c>
      <c r="AX385" s="39" t="n">
        <v>0.2</v>
      </c>
      <c r="AZ385" s="32"/>
      <c r="BD385" s="24"/>
      <c r="BE385" s="66"/>
      <c r="BF385" s="67"/>
      <c r="BG385" s="40"/>
      <c r="BH385" s="41" t="s">
        <v>13</v>
      </c>
      <c r="BI385" s="39" t="n">
        <v>0.2</v>
      </c>
      <c r="BK385" s="32"/>
      <c r="BO385" s="24"/>
      <c r="BP385" s="68"/>
      <c r="BQ385" s="69"/>
      <c r="BR385" s="40"/>
      <c r="BS385" s="41" t="s">
        <v>13</v>
      </c>
      <c r="BT385" s="39" t="n">
        <v>0.2</v>
      </c>
      <c r="BV385" s="32"/>
      <c r="BZ385" s="24"/>
      <c r="CA385" s="66"/>
      <c r="CB385" s="67"/>
      <c r="CC385" s="40"/>
      <c r="CD385" s="41" t="s">
        <v>13</v>
      </c>
      <c r="CE385" s="39" t="n">
        <v>0.2</v>
      </c>
      <c r="CG385" s="32"/>
      <c r="CK385" s="24"/>
      <c r="CM385" s="44"/>
      <c r="CN385" s="40"/>
      <c r="CO385" s="41" t="s">
        <v>13</v>
      </c>
      <c r="CP385" s="39" t="n">
        <v>0.2</v>
      </c>
      <c r="CR385" s="32"/>
      <c r="CV385" s="17" t="s">
        <v>61</v>
      </c>
      <c r="CW385" s="18" t="n">
        <f aca="false">IF(BP351=0%,0%,BQ357/SUM(BQ352:BQ359))</f>
        <v>0.380920665052039</v>
      </c>
      <c r="CX385" s="17" t="str">
        <f aca="false">BS356</f>
        <v>scaldabagno</v>
      </c>
      <c r="CY385" s="19" t="n">
        <f aca="false">BT356</f>
        <v>0</v>
      </c>
      <c r="CZ385" s="17" t="str">
        <f aca="false">BU354</f>
        <v>divano</v>
      </c>
      <c r="DA385" s="19" t="n">
        <f aca="false">BV354</f>
        <v>0</v>
      </c>
      <c r="DB385" s="19"/>
      <c r="DC385" s="20"/>
      <c r="DD385" s="19" t="str">
        <f aca="false">BT296</f>
        <v>substrato</v>
      </c>
      <c r="DE385" s="19" t="n">
        <f aca="false">BU296</f>
        <v>0</v>
      </c>
    </row>
    <row r="386" customFormat="false" ht="14.4" hidden="false" customHeight="false" outlineLevel="0" collapsed="false">
      <c r="A386" s="24"/>
      <c r="B386" s="45"/>
      <c r="C386" s="43"/>
      <c r="D386" s="27" t="s">
        <v>69</v>
      </c>
      <c r="E386" s="41" t="s">
        <v>60</v>
      </c>
      <c r="F386" s="39" t="n">
        <v>1</v>
      </c>
      <c r="G386" s="2" t="n">
        <v>550</v>
      </c>
      <c r="H386" s="44"/>
      <c r="L386" s="24"/>
      <c r="M386" s="45"/>
      <c r="N386" s="43"/>
      <c r="O386" s="27" t="s">
        <v>69</v>
      </c>
      <c r="P386" s="41" t="s">
        <v>60</v>
      </c>
      <c r="Q386" s="39" t="n">
        <v>1</v>
      </c>
      <c r="R386" s="2" t="n">
        <v>550</v>
      </c>
      <c r="S386" s="44"/>
      <c r="W386" s="24"/>
      <c r="X386" s="45"/>
      <c r="Y386" s="43"/>
      <c r="Z386" s="27" t="s">
        <v>69</v>
      </c>
      <c r="AA386" s="41" t="s">
        <v>60</v>
      </c>
      <c r="AB386" s="39" t="n">
        <v>1</v>
      </c>
      <c r="AC386" s="2" t="n">
        <v>550</v>
      </c>
      <c r="AD386" s="44"/>
      <c r="AH386" s="24"/>
      <c r="AI386" s="45"/>
      <c r="AJ386" s="43"/>
      <c r="AK386" s="27" t="s">
        <v>69</v>
      </c>
      <c r="AL386" s="41" t="s">
        <v>60</v>
      </c>
      <c r="AM386" s="39" t="n">
        <v>1</v>
      </c>
      <c r="AN386" s="2" t="n">
        <v>550</v>
      </c>
      <c r="AO386" s="44"/>
      <c r="AS386" s="24"/>
      <c r="AV386" s="27" t="s">
        <v>69</v>
      </c>
      <c r="AW386" s="41" t="s">
        <v>60</v>
      </c>
      <c r="AX386" s="39" t="n">
        <v>1</v>
      </c>
      <c r="AY386" s="2" t="n">
        <v>550</v>
      </c>
      <c r="AZ386" s="44"/>
      <c r="BD386" s="24"/>
      <c r="BE386" s="45"/>
      <c r="BF386" s="43"/>
      <c r="BG386" s="27" t="s">
        <v>69</v>
      </c>
      <c r="BH386" s="41" t="s">
        <v>60</v>
      </c>
      <c r="BI386" s="39" t="n">
        <v>1</v>
      </c>
      <c r="BJ386" s="2" t="n">
        <v>550</v>
      </c>
      <c r="BK386" s="44"/>
      <c r="BO386" s="24"/>
      <c r="BP386" s="45"/>
      <c r="BQ386" s="43"/>
      <c r="BR386" s="27" t="s">
        <v>69</v>
      </c>
      <c r="BS386" s="41" t="s">
        <v>60</v>
      </c>
      <c r="BT386" s="39" t="n">
        <v>1</v>
      </c>
      <c r="BU386" s="2" t="n">
        <v>550</v>
      </c>
      <c r="BV386" s="44"/>
      <c r="BZ386" s="24"/>
      <c r="CA386" s="45"/>
      <c r="CB386" s="43"/>
      <c r="CC386" s="27" t="s">
        <v>69</v>
      </c>
      <c r="CD386" s="41" t="s">
        <v>60</v>
      </c>
      <c r="CE386" s="39" t="n">
        <v>1</v>
      </c>
      <c r="CF386" s="2" t="n">
        <v>550</v>
      </c>
      <c r="CG386" s="44"/>
      <c r="CK386" s="24"/>
      <c r="CL386" s="8" t="n">
        <v>0.55</v>
      </c>
      <c r="CM386" s="2" t="n">
        <v>2</v>
      </c>
      <c r="CN386" s="27" t="s">
        <v>69</v>
      </c>
      <c r="CO386" s="41" t="s">
        <v>60</v>
      </c>
      <c r="CP386" s="39" t="n">
        <v>1</v>
      </c>
      <c r="CQ386" s="2" t="n">
        <v>550</v>
      </c>
      <c r="CR386" s="44"/>
      <c r="CV386" s="17" t="s">
        <v>62</v>
      </c>
      <c r="CW386" s="18" t="n">
        <f aca="false">IF(BP351=0%,0%,BQ358/SUM(BQ352:BQ359))</f>
        <v>0</v>
      </c>
      <c r="CX386" s="17" t="str">
        <f aca="false">BS357</f>
        <v>mobile</v>
      </c>
      <c r="CY386" s="19" t="n">
        <f aca="false">BT357</f>
        <v>0</v>
      </c>
      <c r="CZ386" s="17" t="str">
        <f aca="false">BU355</f>
        <v>sanitari</v>
      </c>
      <c r="DA386" s="19" t="n">
        <f aca="false">BV355</f>
        <v>0</v>
      </c>
      <c r="DB386" s="19"/>
      <c r="DC386" s="20"/>
      <c r="DD386" s="19" t="s">
        <v>63</v>
      </c>
      <c r="DE386" s="19" t="n">
        <f aca="false">BP296</f>
        <v>0</v>
      </c>
    </row>
    <row r="387" customFormat="false" ht="15" hidden="false" customHeight="false" outlineLevel="0" collapsed="false">
      <c r="A387" s="24"/>
      <c r="B387" s="42"/>
      <c r="C387" s="43"/>
      <c r="D387" s="27"/>
      <c r="E387" s="41" t="s">
        <v>14</v>
      </c>
      <c r="F387" s="39" t="n">
        <v>1</v>
      </c>
      <c r="G387" s="47" t="n">
        <v>1400</v>
      </c>
      <c r="H387" s="44"/>
      <c r="L387" s="24"/>
      <c r="M387" s="42"/>
      <c r="N387" s="43"/>
      <c r="O387" s="27"/>
      <c r="P387" s="41" t="s">
        <v>14</v>
      </c>
      <c r="Q387" s="39" t="n">
        <v>1</v>
      </c>
      <c r="R387" s="47" t="n">
        <v>1400</v>
      </c>
      <c r="S387" s="44"/>
      <c r="W387" s="24"/>
      <c r="X387" s="42"/>
      <c r="Y387" s="43"/>
      <c r="Z387" s="27"/>
      <c r="AA387" s="41" t="s">
        <v>14</v>
      </c>
      <c r="AB387" s="39" t="n">
        <v>1</v>
      </c>
      <c r="AC387" s="47" t="n">
        <v>1400</v>
      </c>
      <c r="AD387" s="44"/>
      <c r="AH387" s="24"/>
      <c r="AI387" s="42"/>
      <c r="AJ387" s="43"/>
      <c r="AK387" s="27"/>
      <c r="AL387" s="41" t="s">
        <v>14</v>
      </c>
      <c r="AM387" s="39" t="n">
        <v>1</v>
      </c>
      <c r="AN387" s="47" t="n">
        <v>1400</v>
      </c>
      <c r="AO387" s="44"/>
      <c r="AS387" s="24"/>
      <c r="AV387" s="27"/>
      <c r="AW387" s="41" t="s">
        <v>14</v>
      </c>
      <c r="AX387" s="39" t="n">
        <v>1</v>
      </c>
      <c r="AY387" s="47" t="n">
        <v>1400</v>
      </c>
      <c r="AZ387" s="44"/>
      <c r="BD387" s="24"/>
      <c r="BE387" s="42"/>
      <c r="BF387" s="43"/>
      <c r="BG387" s="27"/>
      <c r="BH387" s="41" t="s">
        <v>14</v>
      </c>
      <c r="BI387" s="39" t="n">
        <v>1</v>
      </c>
      <c r="BJ387" s="47" t="n">
        <v>1400</v>
      </c>
      <c r="BK387" s="44"/>
      <c r="BO387" s="24"/>
      <c r="BP387" s="42"/>
      <c r="BQ387" s="43"/>
      <c r="BR387" s="27"/>
      <c r="BS387" s="41" t="s">
        <v>14</v>
      </c>
      <c r="BT387" s="39" t="n">
        <v>1</v>
      </c>
      <c r="BU387" s="47" t="n">
        <v>1400</v>
      </c>
      <c r="BV387" s="44"/>
      <c r="BZ387" s="24"/>
      <c r="CA387" s="42"/>
      <c r="CB387" s="43"/>
      <c r="CC387" s="27"/>
      <c r="CD387" s="41" t="s">
        <v>14</v>
      </c>
      <c r="CE387" s="39" t="n">
        <v>1</v>
      </c>
      <c r="CF387" s="47" t="n">
        <v>1400</v>
      </c>
      <c r="CG387" s="44"/>
      <c r="CK387" s="24"/>
      <c r="CN387" s="27"/>
      <c r="CO387" s="41" t="s">
        <v>14</v>
      </c>
      <c r="CP387" s="39" t="n">
        <v>1</v>
      </c>
      <c r="CQ387" s="47" t="n">
        <v>1400</v>
      </c>
      <c r="CR387" s="44"/>
      <c r="CV387" s="33" t="s">
        <v>65</v>
      </c>
      <c r="CW387" s="34" t="n">
        <f aca="false">IF(BP351=0%,0%,BQ359/SUM(BQ352:BQ359))</f>
        <v>0</v>
      </c>
      <c r="CX387" s="33" t="str">
        <f aca="false">BS358</f>
        <v>secchio</v>
      </c>
      <c r="CY387" s="35" t="n">
        <f aca="false">BT358</f>
        <v>0</v>
      </c>
      <c r="CZ387" s="33" t="str">
        <f aca="false">BU356</f>
        <v>tubi</v>
      </c>
      <c r="DA387" s="35" t="n">
        <f aca="false">BV356</f>
        <v>0</v>
      </c>
      <c r="DB387" s="35"/>
      <c r="DC387" s="36"/>
      <c r="DD387" s="35" t="s">
        <v>56</v>
      </c>
      <c r="DE387" s="35" t="n">
        <f aca="false">BV294</f>
        <v>0</v>
      </c>
      <c r="DF387" s="37" t="n">
        <f aca="false">SUM(CW381:CW387)</f>
        <v>1</v>
      </c>
    </row>
    <row r="388" customFormat="false" ht="14.4" hidden="false" customHeight="true" outlineLevel="0" collapsed="false">
      <c r="A388" s="24"/>
      <c r="B388" s="42"/>
      <c r="C388" s="43"/>
      <c r="D388" s="27"/>
      <c r="E388" s="41" t="s">
        <v>22</v>
      </c>
      <c r="F388" s="39" t="n">
        <v>1</v>
      </c>
      <c r="G388" s="47" t="n">
        <v>7500</v>
      </c>
      <c r="H388" s="44"/>
      <c r="L388" s="24"/>
      <c r="M388" s="42"/>
      <c r="N388" s="43"/>
      <c r="O388" s="27"/>
      <c r="P388" s="41" t="s">
        <v>22</v>
      </c>
      <c r="Q388" s="39" t="n">
        <v>1</v>
      </c>
      <c r="R388" s="47" t="n">
        <v>7500</v>
      </c>
      <c r="S388" s="44"/>
      <c r="W388" s="24"/>
      <c r="X388" s="42"/>
      <c r="Y388" s="43"/>
      <c r="Z388" s="27"/>
      <c r="AA388" s="41" t="s">
        <v>22</v>
      </c>
      <c r="AB388" s="39" t="n">
        <v>1</v>
      </c>
      <c r="AC388" s="47" t="n">
        <v>7500</v>
      </c>
      <c r="AD388" s="44"/>
      <c r="AH388" s="24"/>
      <c r="AI388" s="42"/>
      <c r="AJ388" s="43"/>
      <c r="AK388" s="27"/>
      <c r="AL388" s="41" t="s">
        <v>22</v>
      </c>
      <c r="AM388" s="39" t="n">
        <v>1</v>
      </c>
      <c r="AN388" s="47" t="n">
        <v>7500</v>
      </c>
      <c r="AO388" s="44"/>
      <c r="AS388" s="24"/>
      <c r="AV388" s="27"/>
      <c r="AW388" s="41" t="s">
        <v>22</v>
      </c>
      <c r="AX388" s="39" t="n">
        <v>1</v>
      </c>
      <c r="AY388" s="47" t="n">
        <v>7500</v>
      </c>
      <c r="AZ388" s="44"/>
      <c r="BD388" s="24"/>
      <c r="BE388" s="42"/>
      <c r="BF388" s="43"/>
      <c r="BG388" s="27"/>
      <c r="BH388" s="41" t="s">
        <v>22</v>
      </c>
      <c r="BI388" s="39" t="n">
        <v>1</v>
      </c>
      <c r="BJ388" s="47" t="n">
        <v>7500</v>
      </c>
      <c r="BK388" s="44"/>
      <c r="BO388" s="24"/>
      <c r="BP388" s="42"/>
      <c r="BQ388" s="43"/>
      <c r="BR388" s="27"/>
      <c r="BS388" s="41" t="s">
        <v>22</v>
      </c>
      <c r="BT388" s="39" t="n">
        <v>1</v>
      </c>
      <c r="BU388" s="47" t="n">
        <v>7500</v>
      </c>
      <c r="BV388" s="44"/>
      <c r="BZ388" s="24"/>
      <c r="CA388" s="42"/>
      <c r="CB388" s="43"/>
      <c r="CC388" s="27"/>
      <c r="CD388" s="41" t="s">
        <v>22</v>
      </c>
      <c r="CE388" s="39" t="n">
        <v>1</v>
      </c>
      <c r="CF388" s="47" t="n">
        <v>7500</v>
      </c>
      <c r="CG388" s="44"/>
      <c r="CK388" s="24"/>
      <c r="CN388" s="27"/>
      <c r="CO388" s="41" t="s">
        <v>22</v>
      </c>
      <c r="CP388" s="39" t="n">
        <v>1</v>
      </c>
      <c r="CQ388" s="47" t="n">
        <v>7500</v>
      </c>
      <c r="CR388" s="44"/>
      <c r="CV388" s="10" t="str">
        <f aca="false">BZ293</f>
        <v>SITO O129</v>
      </c>
      <c r="CW388" s="10"/>
      <c r="CX388" s="10"/>
      <c r="CY388" s="10"/>
      <c r="CZ388" s="10"/>
      <c r="DA388" s="10"/>
      <c r="DB388" s="10"/>
      <c r="DC388" s="10"/>
      <c r="DD388" s="10"/>
      <c r="DE388" s="10"/>
    </row>
    <row r="389" customFormat="false" ht="14.4" hidden="false" customHeight="false" outlineLevel="0" collapsed="false">
      <c r="A389" s="24"/>
      <c r="B389" s="45"/>
      <c r="C389" s="4"/>
      <c r="D389" s="28" t="s">
        <v>70</v>
      </c>
      <c r="E389" s="41" t="s">
        <v>14</v>
      </c>
      <c r="F389" s="39" t="n">
        <v>1</v>
      </c>
      <c r="G389" s="47" t="n">
        <v>1400</v>
      </c>
      <c r="H389" s="44"/>
      <c r="L389" s="24"/>
      <c r="M389" s="45"/>
      <c r="N389" s="4"/>
      <c r="O389" s="28" t="s">
        <v>70</v>
      </c>
      <c r="P389" s="41" t="s">
        <v>14</v>
      </c>
      <c r="Q389" s="39" t="n">
        <v>1</v>
      </c>
      <c r="R389" s="47" t="n">
        <v>1400</v>
      </c>
      <c r="S389" s="44"/>
      <c r="W389" s="24"/>
      <c r="X389" s="45"/>
      <c r="Y389" s="4"/>
      <c r="Z389" s="28" t="s">
        <v>70</v>
      </c>
      <c r="AA389" s="41" t="s">
        <v>14</v>
      </c>
      <c r="AB389" s="39" t="n">
        <v>1</v>
      </c>
      <c r="AC389" s="47" t="n">
        <v>1400</v>
      </c>
      <c r="AD389" s="44"/>
      <c r="AH389" s="24"/>
      <c r="AI389" s="81" t="n">
        <v>0.6</v>
      </c>
      <c r="AJ389" s="4" t="n">
        <v>2</v>
      </c>
      <c r="AK389" s="28" t="s">
        <v>70</v>
      </c>
      <c r="AL389" s="41" t="s">
        <v>14</v>
      </c>
      <c r="AM389" s="39" t="n">
        <v>1</v>
      </c>
      <c r="AN389" s="47" t="n">
        <v>1400</v>
      </c>
      <c r="AO389" s="44"/>
      <c r="AS389" s="24"/>
      <c r="AV389" s="28" t="s">
        <v>70</v>
      </c>
      <c r="AW389" s="41" t="s">
        <v>14</v>
      </c>
      <c r="AX389" s="39" t="n">
        <v>1</v>
      </c>
      <c r="AY389" s="47" t="n">
        <v>1400</v>
      </c>
      <c r="AZ389" s="44"/>
      <c r="BD389" s="24"/>
      <c r="BE389" s="45"/>
      <c r="BF389" s="4"/>
      <c r="BG389" s="28" t="s">
        <v>70</v>
      </c>
      <c r="BH389" s="41" t="s">
        <v>14</v>
      </c>
      <c r="BI389" s="39" t="n">
        <v>1</v>
      </c>
      <c r="BJ389" s="47" t="n">
        <v>1400</v>
      </c>
      <c r="BK389" s="44"/>
      <c r="BO389" s="24"/>
      <c r="BP389" s="45"/>
      <c r="BQ389" s="4"/>
      <c r="BR389" s="28" t="s">
        <v>70</v>
      </c>
      <c r="BS389" s="41" t="s">
        <v>14</v>
      </c>
      <c r="BT389" s="39" t="n">
        <v>1</v>
      </c>
      <c r="BU389" s="47" t="n">
        <v>1400</v>
      </c>
      <c r="BV389" s="44"/>
      <c r="BZ389" s="24"/>
      <c r="CA389" s="45"/>
      <c r="CB389" s="4"/>
      <c r="CC389" s="28" t="s">
        <v>70</v>
      </c>
      <c r="CD389" s="41" t="s">
        <v>14</v>
      </c>
      <c r="CE389" s="39" t="n">
        <v>1</v>
      </c>
      <c r="CF389" s="47" t="n">
        <v>1400</v>
      </c>
      <c r="CG389" s="44"/>
      <c r="CK389" s="24"/>
      <c r="CL389" s="8" t="n">
        <v>0.05</v>
      </c>
      <c r="CM389" s="2" t="n">
        <v>1</v>
      </c>
      <c r="CN389" s="28" t="s">
        <v>70</v>
      </c>
      <c r="CO389" s="41" t="s">
        <v>14</v>
      </c>
      <c r="CP389" s="39" t="n">
        <v>1</v>
      </c>
      <c r="CQ389" s="47" t="n">
        <v>1400</v>
      </c>
      <c r="CR389" s="44"/>
      <c r="CV389" s="11" t="s">
        <v>31</v>
      </c>
      <c r="CW389" s="11"/>
      <c r="CX389" s="11" t="s">
        <v>32</v>
      </c>
      <c r="CY389" s="11"/>
      <c r="CZ389" s="11"/>
      <c r="DA389" s="11"/>
      <c r="DB389" s="11"/>
      <c r="DC389" s="11"/>
      <c r="DD389" s="11" t="s">
        <v>33</v>
      </c>
      <c r="DE389" s="11"/>
    </row>
    <row r="390" customFormat="false" ht="14.4" hidden="false" customHeight="false" outlineLevel="0" collapsed="false">
      <c r="A390" s="24"/>
      <c r="B390" s="42"/>
      <c r="C390" s="43"/>
      <c r="D390" s="28" t="s">
        <v>71</v>
      </c>
      <c r="E390" s="41" t="s">
        <v>60</v>
      </c>
      <c r="F390" s="39" t="n">
        <v>1</v>
      </c>
      <c r="G390" s="47" t="n">
        <v>550</v>
      </c>
      <c r="H390" s="44"/>
      <c r="L390" s="24"/>
      <c r="M390" s="42"/>
      <c r="N390" s="43"/>
      <c r="O390" s="28" t="s">
        <v>71</v>
      </c>
      <c r="P390" s="41" t="s">
        <v>60</v>
      </c>
      <c r="Q390" s="39" t="n">
        <v>1</v>
      </c>
      <c r="R390" s="47" t="n">
        <v>550</v>
      </c>
      <c r="S390" s="44"/>
      <c r="W390" s="24"/>
      <c r="X390" s="42"/>
      <c r="Y390" s="43"/>
      <c r="Z390" s="28" t="s">
        <v>71</v>
      </c>
      <c r="AA390" s="41" t="s">
        <v>60</v>
      </c>
      <c r="AB390" s="39" t="n">
        <v>1</v>
      </c>
      <c r="AC390" s="47" t="n">
        <v>550</v>
      </c>
      <c r="AD390" s="44"/>
      <c r="AH390" s="24"/>
      <c r="AI390" s="20"/>
      <c r="AK390" s="28" t="s">
        <v>71</v>
      </c>
      <c r="AL390" s="41" t="s">
        <v>60</v>
      </c>
      <c r="AM390" s="39" t="n">
        <v>1</v>
      </c>
      <c r="AN390" s="47" t="n">
        <v>550</v>
      </c>
      <c r="AO390" s="44"/>
      <c r="AS390" s="24"/>
      <c r="AV390" s="28" t="s">
        <v>71</v>
      </c>
      <c r="AW390" s="41" t="s">
        <v>60</v>
      </c>
      <c r="AX390" s="39" t="n">
        <v>1</v>
      </c>
      <c r="AY390" s="47" t="n">
        <v>550</v>
      </c>
      <c r="AZ390" s="44"/>
      <c r="BD390" s="24"/>
      <c r="BE390" s="42"/>
      <c r="BF390" s="43"/>
      <c r="BG390" s="28" t="s">
        <v>71</v>
      </c>
      <c r="BH390" s="41" t="s">
        <v>60</v>
      </c>
      <c r="BI390" s="39" t="n">
        <v>1</v>
      </c>
      <c r="BJ390" s="47" t="n">
        <v>550</v>
      </c>
      <c r="BK390" s="44"/>
      <c r="BO390" s="24"/>
      <c r="BP390" s="42"/>
      <c r="BQ390" s="43"/>
      <c r="BR390" s="28" t="s">
        <v>71</v>
      </c>
      <c r="BS390" s="41" t="s">
        <v>60</v>
      </c>
      <c r="BT390" s="39" t="n">
        <v>1</v>
      </c>
      <c r="BU390" s="47" t="n">
        <v>550</v>
      </c>
      <c r="BV390" s="44"/>
      <c r="BZ390" s="24"/>
      <c r="CA390" s="42"/>
      <c r="CB390" s="43"/>
      <c r="CC390" s="28" t="s">
        <v>71</v>
      </c>
      <c r="CD390" s="41" t="s">
        <v>60</v>
      </c>
      <c r="CE390" s="39" t="n">
        <v>1</v>
      </c>
      <c r="CF390" s="47" t="n">
        <v>550</v>
      </c>
      <c r="CG390" s="44"/>
      <c r="CK390" s="24"/>
      <c r="CM390" s="44"/>
      <c r="CN390" s="28" t="s">
        <v>71</v>
      </c>
      <c r="CO390" s="41" t="s">
        <v>60</v>
      </c>
      <c r="CP390" s="39" t="n">
        <v>1</v>
      </c>
      <c r="CQ390" s="47" t="n">
        <v>550</v>
      </c>
      <c r="CR390" s="44"/>
      <c r="CV390" s="12" t="s">
        <v>14</v>
      </c>
      <c r="CW390" s="13" t="n">
        <f aca="false">IF(CA351=0%,0%,CB352/SUM(CB352:CB359))</f>
        <v>0</v>
      </c>
      <c r="CX390" s="12" t="str">
        <f aca="false">CD352</f>
        <v>lavatrice</v>
      </c>
      <c r="CY390" s="14" t="n">
        <f aca="false">CE352</f>
        <v>0</v>
      </c>
      <c r="CZ390" s="12" t="str">
        <f aca="false">CD359</f>
        <v>sedie</v>
      </c>
      <c r="DA390" s="14" t="n">
        <f aca="false">CE359</f>
        <v>0</v>
      </c>
      <c r="DB390" s="12" t="str">
        <f aca="false">CF357</f>
        <v>guaina</v>
      </c>
      <c r="DC390" s="14" t="n">
        <f aca="false">CG357</f>
        <v>0</v>
      </c>
      <c r="DD390" s="14" t="s">
        <v>41</v>
      </c>
      <c r="DE390" s="38" t="str">
        <f aca="false">CB295</f>
        <v>dubbia</v>
      </c>
    </row>
    <row r="391" customFormat="false" ht="14.4" hidden="false" customHeight="false" outlineLevel="0" collapsed="false">
      <c r="A391" s="24"/>
      <c r="B391" s="42"/>
      <c r="C391" s="43"/>
      <c r="D391" s="28" t="s">
        <v>72</v>
      </c>
      <c r="E391" s="41" t="s">
        <v>62</v>
      </c>
      <c r="F391" s="39" t="n">
        <v>1</v>
      </c>
      <c r="H391" s="44" t="n">
        <v>20</v>
      </c>
      <c r="L391" s="24"/>
      <c r="M391" s="42"/>
      <c r="N391" s="43"/>
      <c r="O391" s="28" t="s">
        <v>72</v>
      </c>
      <c r="P391" s="41" t="s">
        <v>62</v>
      </c>
      <c r="Q391" s="39" t="n">
        <v>1</v>
      </c>
      <c r="S391" s="44" t="n">
        <v>20</v>
      </c>
      <c r="W391" s="24"/>
      <c r="X391" s="42"/>
      <c r="Y391" s="43"/>
      <c r="Z391" s="28" t="s">
        <v>72</v>
      </c>
      <c r="AA391" s="41" t="s">
        <v>62</v>
      </c>
      <c r="AB391" s="39" t="n">
        <v>1</v>
      </c>
      <c r="AD391" s="44" t="n">
        <v>20</v>
      </c>
      <c r="AH391" s="24"/>
      <c r="AK391" s="28" t="s">
        <v>72</v>
      </c>
      <c r="AL391" s="41" t="s">
        <v>62</v>
      </c>
      <c r="AM391" s="39" t="n">
        <v>1</v>
      </c>
      <c r="AO391" s="44" t="n">
        <v>20</v>
      </c>
      <c r="AS391" s="24"/>
      <c r="AV391" s="28" t="s">
        <v>72</v>
      </c>
      <c r="AW391" s="41" t="s">
        <v>62</v>
      </c>
      <c r="AX391" s="39" t="n">
        <v>1</v>
      </c>
      <c r="AZ391" s="44" t="n">
        <v>20</v>
      </c>
      <c r="BD391" s="24"/>
      <c r="BE391" s="42"/>
      <c r="BF391" s="43"/>
      <c r="BG391" s="28" t="s">
        <v>72</v>
      </c>
      <c r="BH391" s="41" t="s">
        <v>62</v>
      </c>
      <c r="BI391" s="39" t="n">
        <v>1</v>
      </c>
      <c r="BK391" s="44" t="n">
        <v>20</v>
      </c>
      <c r="BO391" s="24"/>
      <c r="BP391" s="42"/>
      <c r="BQ391" s="43"/>
      <c r="BR391" s="28" t="s">
        <v>72</v>
      </c>
      <c r="BS391" s="41" t="s">
        <v>62</v>
      </c>
      <c r="BT391" s="39" t="n">
        <v>1</v>
      </c>
      <c r="BV391" s="44" t="n">
        <v>20</v>
      </c>
      <c r="BZ391" s="24"/>
      <c r="CA391" s="42"/>
      <c r="CB391" s="43"/>
      <c r="CC391" s="28" t="s">
        <v>72</v>
      </c>
      <c r="CD391" s="41" t="s">
        <v>62</v>
      </c>
      <c r="CE391" s="39" t="n">
        <v>1</v>
      </c>
      <c r="CG391" s="44" t="n">
        <v>20</v>
      </c>
      <c r="CK391" s="24"/>
      <c r="CM391" s="44"/>
      <c r="CN391" s="28" t="s">
        <v>72</v>
      </c>
      <c r="CO391" s="41" t="s">
        <v>62</v>
      </c>
      <c r="CP391" s="39" t="n">
        <v>1</v>
      </c>
      <c r="CR391" s="44" t="n">
        <v>20</v>
      </c>
      <c r="CV391" s="17" t="s">
        <v>49</v>
      </c>
      <c r="CW391" s="18" t="n">
        <f aca="false">IF(CA351=0%,0%,CB353/SUM(CB352:CB359))</f>
        <v>0</v>
      </c>
      <c r="CX391" s="17" t="str">
        <f aca="false">CD353</f>
        <v>frigorifero</v>
      </c>
      <c r="CY391" s="19" t="n">
        <f aca="false">CE353</f>
        <v>0</v>
      </c>
      <c r="CZ391" s="17" t="str">
        <f aca="false">CD360</f>
        <v>materasso</v>
      </c>
      <c r="DA391" s="19" t="n">
        <f aca="false">CE360</f>
        <v>0</v>
      </c>
      <c r="DB391" s="17" t="str">
        <f aca="false">CF358</f>
        <v>lamiere</v>
      </c>
      <c r="DC391" s="19" t="n">
        <f aca="false">CG358</f>
        <v>0</v>
      </c>
      <c r="DD391" s="19" t="str">
        <f aca="false">CC294</f>
        <v>altezza cumulo</v>
      </c>
      <c r="DE391" s="19" t="n">
        <f aca="false">CD294</f>
        <v>0</v>
      </c>
    </row>
    <row r="392" customFormat="false" ht="14.4" hidden="false" customHeight="false" outlineLevel="0" collapsed="false">
      <c r="A392" s="24"/>
      <c r="B392" s="42"/>
      <c r="C392" s="43"/>
      <c r="D392" s="28" t="s">
        <v>73</v>
      </c>
      <c r="E392" s="41" t="s">
        <v>22</v>
      </c>
      <c r="F392" s="39" t="n">
        <v>1</v>
      </c>
      <c r="H392" s="44"/>
      <c r="L392" s="24"/>
      <c r="M392" s="42"/>
      <c r="N392" s="43"/>
      <c r="O392" s="28" t="s">
        <v>73</v>
      </c>
      <c r="P392" s="41" t="s">
        <v>22</v>
      </c>
      <c r="Q392" s="39" t="n">
        <v>1</v>
      </c>
      <c r="S392" s="44"/>
      <c r="W392" s="24"/>
      <c r="X392" s="42"/>
      <c r="Y392" s="43"/>
      <c r="Z392" s="28" t="s">
        <v>73</v>
      </c>
      <c r="AA392" s="41" t="s">
        <v>22</v>
      </c>
      <c r="AB392" s="39" t="n">
        <v>1</v>
      </c>
      <c r="AD392" s="44"/>
      <c r="AH392" s="24"/>
      <c r="AK392" s="28" t="s">
        <v>73</v>
      </c>
      <c r="AL392" s="41" t="s">
        <v>22</v>
      </c>
      <c r="AM392" s="39" t="n">
        <v>1</v>
      </c>
      <c r="AO392" s="44"/>
      <c r="AS392" s="24"/>
      <c r="AV392" s="28" t="s">
        <v>73</v>
      </c>
      <c r="AW392" s="41" t="s">
        <v>22</v>
      </c>
      <c r="AX392" s="39" t="n">
        <v>1</v>
      </c>
      <c r="AZ392" s="44"/>
      <c r="BD392" s="24"/>
      <c r="BE392" s="42"/>
      <c r="BF392" s="43"/>
      <c r="BG392" s="28" t="s">
        <v>73</v>
      </c>
      <c r="BH392" s="41" t="s">
        <v>22</v>
      </c>
      <c r="BI392" s="39" t="n">
        <v>1</v>
      </c>
      <c r="BK392" s="44"/>
      <c r="BO392" s="24"/>
      <c r="BP392" s="42"/>
      <c r="BQ392" s="43"/>
      <c r="BR392" s="28" t="s">
        <v>73</v>
      </c>
      <c r="BS392" s="41" t="s">
        <v>22</v>
      </c>
      <c r="BT392" s="39" t="n">
        <v>1</v>
      </c>
      <c r="BV392" s="44"/>
      <c r="BZ392" s="24"/>
      <c r="CA392" s="42"/>
      <c r="CB392" s="43"/>
      <c r="CC392" s="28" t="s">
        <v>73</v>
      </c>
      <c r="CD392" s="41" t="s">
        <v>22</v>
      </c>
      <c r="CE392" s="39" t="n">
        <v>1</v>
      </c>
      <c r="CG392" s="44"/>
      <c r="CK392" s="24"/>
      <c r="CM392" s="44"/>
      <c r="CN392" s="28" t="s">
        <v>73</v>
      </c>
      <c r="CO392" s="41" t="s">
        <v>22</v>
      </c>
      <c r="CP392" s="39" t="n">
        <v>1</v>
      </c>
      <c r="CR392" s="44"/>
      <c r="CV392" s="17" t="s">
        <v>57</v>
      </c>
      <c r="CW392" s="18" t="n">
        <f aca="false">IF(CA351=0%,0%,(CB354+CB355)/SUM(CB352:CB359))</f>
        <v>0</v>
      </c>
      <c r="CX392" s="17" t="str">
        <f aca="false">CD354</f>
        <v>forno</v>
      </c>
      <c r="CY392" s="19" t="n">
        <f aca="false">CE354</f>
        <v>0</v>
      </c>
      <c r="CZ392" s="17" t="str">
        <f aca="false">CF352</f>
        <v>brandina</v>
      </c>
      <c r="DA392" s="19" t="n">
        <f aca="false">CG352</f>
        <v>0</v>
      </c>
      <c r="DB392" s="17" t="str">
        <f aca="false">CF359</f>
        <v>buste</v>
      </c>
      <c r="DC392" s="19" t="n">
        <f aca="false">CG359</f>
        <v>0</v>
      </c>
      <c r="DD392" s="19" t="str">
        <f aca="false">CC295</f>
        <v>combustione</v>
      </c>
      <c r="DE392" s="19" t="n">
        <f aca="false">CD295</f>
        <v>0</v>
      </c>
    </row>
    <row r="393" customFormat="false" ht="14.4" hidden="false" customHeight="false" outlineLevel="0" collapsed="false">
      <c r="A393" s="24"/>
      <c r="B393" s="66"/>
      <c r="C393" s="67"/>
      <c r="D393" s="27" t="s">
        <v>74</v>
      </c>
      <c r="E393" s="41" t="s">
        <v>62</v>
      </c>
      <c r="F393" s="39" t="n">
        <v>0.8</v>
      </c>
      <c r="H393" s="32" t="n">
        <v>50</v>
      </c>
      <c r="L393" s="24"/>
      <c r="M393" s="66"/>
      <c r="N393" s="67"/>
      <c r="O393" s="27" t="s">
        <v>74</v>
      </c>
      <c r="P393" s="41" t="s">
        <v>62</v>
      </c>
      <c r="Q393" s="39" t="n">
        <v>0.8</v>
      </c>
      <c r="S393" s="32" t="n">
        <v>50</v>
      </c>
      <c r="W393" s="24"/>
      <c r="X393" s="66"/>
      <c r="Y393" s="67"/>
      <c r="Z393" s="27" t="s">
        <v>74</v>
      </c>
      <c r="AA393" s="41" t="s">
        <v>62</v>
      </c>
      <c r="AB393" s="39" t="n">
        <v>0.8</v>
      </c>
      <c r="AD393" s="32" t="n">
        <v>50</v>
      </c>
      <c r="AH393" s="24"/>
      <c r="AK393" s="27" t="s">
        <v>74</v>
      </c>
      <c r="AL393" s="41" t="s">
        <v>62</v>
      </c>
      <c r="AM393" s="39" t="n">
        <v>0.8</v>
      </c>
      <c r="AO393" s="32" t="n">
        <v>50</v>
      </c>
      <c r="AS393" s="24"/>
      <c r="AV393" s="27" t="s">
        <v>74</v>
      </c>
      <c r="AW393" s="41" t="s">
        <v>62</v>
      </c>
      <c r="AX393" s="39" t="n">
        <v>0.8</v>
      </c>
      <c r="AZ393" s="32" t="n">
        <v>50</v>
      </c>
      <c r="BD393" s="24"/>
      <c r="BE393" s="66"/>
      <c r="BF393" s="67"/>
      <c r="BG393" s="27" t="s">
        <v>74</v>
      </c>
      <c r="BH393" s="41" t="s">
        <v>62</v>
      </c>
      <c r="BI393" s="39" t="n">
        <v>0.8</v>
      </c>
      <c r="BK393" s="32" t="n">
        <v>50</v>
      </c>
      <c r="BO393" s="24"/>
      <c r="BP393" s="66"/>
      <c r="BQ393" s="67"/>
      <c r="BR393" s="27" t="s">
        <v>74</v>
      </c>
      <c r="BS393" s="41" t="s">
        <v>62</v>
      </c>
      <c r="BT393" s="39" t="n">
        <v>0.8</v>
      </c>
      <c r="BV393" s="32" t="n">
        <v>50</v>
      </c>
      <c r="BZ393" s="24"/>
      <c r="CA393" s="66"/>
      <c r="CB393" s="67"/>
      <c r="CC393" s="27" t="s">
        <v>74</v>
      </c>
      <c r="CD393" s="41" t="s">
        <v>62</v>
      </c>
      <c r="CE393" s="39" t="n">
        <v>0.8</v>
      </c>
      <c r="CG393" s="32" t="n">
        <v>50</v>
      </c>
      <c r="CK393" s="24"/>
      <c r="CM393" s="44"/>
      <c r="CN393" s="27" t="s">
        <v>74</v>
      </c>
      <c r="CO393" s="41" t="s">
        <v>62</v>
      </c>
      <c r="CP393" s="39" t="n">
        <v>0.8</v>
      </c>
      <c r="CR393" s="32" t="n">
        <v>50</v>
      </c>
      <c r="CV393" s="17" t="s">
        <v>60</v>
      </c>
      <c r="CW393" s="37" t="n">
        <f aca="false">IF(CA351=0%,0%,CB356/SUM(CB352:CB359))</f>
        <v>0</v>
      </c>
      <c r="CX393" s="17" t="str">
        <f aca="false">CD355</f>
        <v>televisore</v>
      </c>
      <c r="CY393" s="19" t="n">
        <f aca="false">CE355</f>
        <v>0</v>
      </c>
      <c r="CZ393" s="17" t="str">
        <f aca="false">CF353</f>
        <v>Scatoloni</v>
      </c>
      <c r="DA393" s="19" t="n">
        <f aca="false">CG353</f>
        <v>0</v>
      </c>
      <c r="DB393" s="19"/>
      <c r="DC393" s="19"/>
      <c r="DD393" s="19" t="str">
        <f aca="false">CC296</f>
        <v>bonifica</v>
      </c>
      <c r="DE393" s="19" t="n">
        <f aca="false">CD296</f>
        <v>0</v>
      </c>
    </row>
    <row r="394" customFormat="false" ht="14.4" hidden="false" customHeight="false" outlineLevel="0" collapsed="false">
      <c r="A394" s="24"/>
      <c r="B394" s="66"/>
      <c r="C394" s="67"/>
      <c r="D394" s="27"/>
      <c r="E394" s="41" t="s">
        <v>60</v>
      </c>
      <c r="F394" s="39" t="n">
        <v>0.2</v>
      </c>
      <c r="H394" s="32"/>
      <c r="L394" s="24"/>
      <c r="M394" s="66"/>
      <c r="N394" s="67"/>
      <c r="O394" s="27"/>
      <c r="P394" s="41" t="s">
        <v>60</v>
      </c>
      <c r="Q394" s="39" t="n">
        <v>0.2</v>
      </c>
      <c r="S394" s="32"/>
      <c r="W394" s="24"/>
      <c r="X394" s="66"/>
      <c r="Y394" s="67"/>
      <c r="Z394" s="27"/>
      <c r="AA394" s="41" t="s">
        <v>60</v>
      </c>
      <c r="AB394" s="39" t="n">
        <v>0.2</v>
      </c>
      <c r="AD394" s="32"/>
      <c r="AH394" s="24"/>
      <c r="AK394" s="27"/>
      <c r="AL394" s="41" t="s">
        <v>60</v>
      </c>
      <c r="AM394" s="39" t="n">
        <v>0.2</v>
      </c>
      <c r="AO394" s="32"/>
      <c r="AS394" s="24"/>
      <c r="AV394" s="27"/>
      <c r="AW394" s="41" t="s">
        <v>60</v>
      </c>
      <c r="AX394" s="39" t="n">
        <v>0.2</v>
      </c>
      <c r="AZ394" s="32"/>
      <c r="BD394" s="24"/>
      <c r="BE394" s="66"/>
      <c r="BF394" s="67"/>
      <c r="BG394" s="27"/>
      <c r="BH394" s="41" t="s">
        <v>60</v>
      </c>
      <c r="BI394" s="39" t="n">
        <v>0.2</v>
      </c>
      <c r="BK394" s="32"/>
      <c r="BO394" s="24"/>
      <c r="BP394" s="66"/>
      <c r="BQ394" s="67"/>
      <c r="BR394" s="27"/>
      <c r="BS394" s="41" t="s">
        <v>60</v>
      </c>
      <c r="BT394" s="39" t="n">
        <v>0.2</v>
      </c>
      <c r="BV394" s="32"/>
      <c r="BZ394" s="24"/>
      <c r="CA394" s="66"/>
      <c r="CB394" s="67"/>
      <c r="CC394" s="27"/>
      <c r="CD394" s="41" t="s">
        <v>60</v>
      </c>
      <c r="CE394" s="39" t="n">
        <v>0.2</v>
      </c>
      <c r="CG394" s="32"/>
      <c r="CK394" s="24"/>
      <c r="CM394" s="44"/>
      <c r="CN394" s="27"/>
      <c r="CO394" s="41" t="s">
        <v>60</v>
      </c>
      <c r="CP394" s="39" t="n">
        <v>0.2</v>
      </c>
      <c r="CR394" s="32"/>
      <c r="CV394" s="17" t="s">
        <v>61</v>
      </c>
      <c r="CW394" s="18" t="n">
        <f aca="false">IF(CA351=0%,0%,CB357/SUM(CB352:CB359))</f>
        <v>0</v>
      </c>
      <c r="CX394" s="17" t="str">
        <f aca="false">CD356</f>
        <v>scaldabagno</v>
      </c>
      <c r="CY394" s="19" t="n">
        <f aca="false">CE356</f>
        <v>0</v>
      </c>
      <c r="CZ394" s="17" t="str">
        <f aca="false">CF354</f>
        <v>divano</v>
      </c>
      <c r="DA394" s="19" t="n">
        <f aca="false">CG354</f>
        <v>0</v>
      </c>
      <c r="DB394" s="19"/>
      <c r="DC394" s="19"/>
      <c r="DD394" s="19" t="str">
        <f aca="false">CE296</f>
        <v>substrato</v>
      </c>
      <c r="DE394" s="19" t="n">
        <f aca="false">CF296</f>
        <v>0</v>
      </c>
    </row>
    <row r="395" customFormat="false" ht="14.4" hidden="false" customHeight="false" outlineLevel="0" collapsed="false">
      <c r="A395" s="21" t="s">
        <v>75</v>
      </c>
      <c r="B395" s="51"/>
      <c r="C395" s="4"/>
      <c r="D395" s="41" t="s">
        <v>76</v>
      </c>
      <c r="E395" s="20" t="s">
        <v>61</v>
      </c>
      <c r="F395" s="39" t="n">
        <v>1</v>
      </c>
      <c r="G395" s="47" t="n">
        <v>1000</v>
      </c>
      <c r="H395" s="44"/>
      <c r="L395" s="21" t="s">
        <v>75</v>
      </c>
      <c r="M395" s="51"/>
      <c r="N395" s="4"/>
      <c r="O395" s="41" t="s">
        <v>76</v>
      </c>
      <c r="P395" s="20" t="s">
        <v>61</v>
      </c>
      <c r="Q395" s="39" t="n">
        <v>1</v>
      </c>
      <c r="R395" s="47" t="n">
        <v>1000</v>
      </c>
      <c r="S395" s="44"/>
      <c r="W395" s="21" t="s">
        <v>75</v>
      </c>
      <c r="X395" s="51"/>
      <c r="Y395" s="4"/>
      <c r="Z395" s="41" t="s">
        <v>76</v>
      </c>
      <c r="AA395" s="20" t="s">
        <v>61</v>
      </c>
      <c r="AB395" s="39" t="n">
        <v>1</v>
      </c>
      <c r="AC395" s="47" t="n">
        <v>1000</v>
      </c>
      <c r="AD395" s="44"/>
      <c r="AH395" s="21" t="s">
        <v>75</v>
      </c>
      <c r="AK395" s="41" t="s">
        <v>76</v>
      </c>
      <c r="AL395" s="20" t="s">
        <v>61</v>
      </c>
      <c r="AM395" s="39" t="n">
        <v>1</v>
      </c>
      <c r="AN395" s="47" t="n">
        <v>1000</v>
      </c>
      <c r="AO395" s="44"/>
      <c r="AS395" s="21" t="s">
        <v>75</v>
      </c>
      <c r="AV395" s="41" t="s">
        <v>76</v>
      </c>
      <c r="AW395" s="20" t="s">
        <v>61</v>
      </c>
      <c r="AX395" s="39" t="n">
        <v>1</v>
      </c>
      <c r="AY395" s="47" t="n">
        <v>1000</v>
      </c>
      <c r="AZ395" s="44"/>
      <c r="BD395" s="21" t="s">
        <v>75</v>
      </c>
      <c r="BE395" s="51"/>
      <c r="BF395" s="4"/>
      <c r="BG395" s="41" t="s">
        <v>76</v>
      </c>
      <c r="BH395" s="20" t="s">
        <v>61</v>
      </c>
      <c r="BI395" s="39" t="n">
        <v>1</v>
      </c>
      <c r="BJ395" s="47" t="n">
        <v>1000</v>
      </c>
      <c r="BK395" s="44"/>
      <c r="BO395" s="21" t="s">
        <v>75</v>
      </c>
      <c r="BP395" s="51"/>
      <c r="BQ395" s="4"/>
      <c r="BR395" s="41" t="s">
        <v>76</v>
      </c>
      <c r="BS395" s="20" t="s">
        <v>61</v>
      </c>
      <c r="BT395" s="39" t="n">
        <v>1</v>
      </c>
      <c r="BU395" s="47" t="n">
        <v>1000</v>
      </c>
      <c r="BV395" s="44"/>
      <c r="BZ395" s="21" t="s">
        <v>75</v>
      </c>
      <c r="CA395" s="51"/>
      <c r="CB395" s="4"/>
      <c r="CC395" s="41" t="s">
        <v>76</v>
      </c>
      <c r="CD395" s="20" t="s">
        <v>61</v>
      </c>
      <c r="CE395" s="39" t="n">
        <v>1</v>
      </c>
      <c r="CF395" s="47" t="n">
        <v>1000</v>
      </c>
      <c r="CG395" s="44"/>
      <c r="CK395" s="21" t="s">
        <v>75</v>
      </c>
      <c r="CM395" s="44"/>
      <c r="CN395" s="41" t="s">
        <v>76</v>
      </c>
      <c r="CO395" s="20" t="s">
        <v>61</v>
      </c>
      <c r="CP395" s="39" t="n">
        <v>1</v>
      </c>
      <c r="CQ395" s="47" t="n">
        <v>1000</v>
      </c>
      <c r="CR395" s="44"/>
      <c r="CU395" s="8"/>
      <c r="CV395" s="17" t="s">
        <v>62</v>
      </c>
      <c r="CW395" s="18" t="n">
        <f aca="false">IF(CA351=0%,0%,CB358/SUM(CB352:CB359))</f>
        <v>0</v>
      </c>
      <c r="CX395" s="17" t="str">
        <f aca="false">CD357</f>
        <v>mobile</v>
      </c>
      <c r="CY395" s="19" t="n">
        <f aca="false">CE357</f>
        <v>0</v>
      </c>
      <c r="CZ395" s="17" t="str">
        <f aca="false">CF355</f>
        <v>sanitari</v>
      </c>
      <c r="DA395" s="19" t="n">
        <f aca="false">CG355</f>
        <v>0</v>
      </c>
      <c r="DB395" s="19"/>
      <c r="DC395" s="19"/>
      <c r="DD395" s="19" t="s">
        <v>63</v>
      </c>
      <c r="DE395" s="19" t="n">
        <f aca="false">CA296</f>
        <v>0</v>
      </c>
    </row>
    <row r="396" customFormat="false" ht="15" hidden="false" customHeight="true" outlineLevel="0" collapsed="false">
      <c r="A396" s="24" t="s">
        <v>77</v>
      </c>
      <c r="B396" s="45"/>
      <c r="C396" s="4"/>
      <c r="D396" s="41" t="s">
        <v>14</v>
      </c>
      <c r="E396" s="28"/>
      <c r="F396" s="39" t="n">
        <v>1</v>
      </c>
      <c r="G396" s="47" t="n">
        <v>900</v>
      </c>
      <c r="H396" s="44"/>
      <c r="L396" s="24" t="s">
        <v>77</v>
      </c>
      <c r="M396" s="8" t="n">
        <v>0.03</v>
      </c>
      <c r="N396" s="4"/>
      <c r="O396" s="41" t="s">
        <v>14</v>
      </c>
      <c r="P396" s="28"/>
      <c r="Q396" s="39" t="n">
        <v>1</v>
      </c>
      <c r="R396" s="47" t="n">
        <v>900</v>
      </c>
      <c r="S396" s="44"/>
      <c r="W396" s="24" t="s">
        <v>77</v>
      </c>
      <c r="X396" s="8" t="n">
        <v>0.2</v>
      </c>
      <c r="Y396" s="4"/>
      <c r="Z396" s="41" t="s">
        <v>14</v>
      </c>
      <c r="AA396" s="28"/>
      <c r="AB396" s="39" t="n">
        <v>1</v>
      </c>
      <c r="AC396" s="47" t="n">
        <v>900</v>
      </c>
      <c r="AD396" s="44"/>
      <c r="AH396" s="24" t="s">
        <v>77</v>
      </c>
      <c r="AK396" s="41" t="s">
        <v>14</v>
      </c>
      <c r="AL396" s="28"/>
      <c r="AM396" s="39" t="n">
        <v>1</v>
      </c>
      <c r="AN396" s="47" t="n">
        <v>900</v>
      </c>
      <c r="AO396" s="44"/>
      <c r="AS396" s="24" t="s">
        <v>77</v>
      </c>
      <c r="AV396" s="41" t="s">
        <v>14</v>
      </c>
      <c r="AW396" s="28"/>
      <c r="AX396" s="39" t="n">
        <v>1</v>
      </c>
      <c r="AY396" s="47" t="n">
        <v>900</v>
      </c>
      <c r="AZ396" s="44"/>
      <c r="BD396" s="24" t="s">
        <v>77</v>
      </c>
      <c r="BF396" s="4"/>
      <c r="BG396" s="41" t="s">
        <v>14</v>
      </c>
      <c r="BH396" s="28"/>
      <c r="BI396" s="39" t="n">
        <v>1</v>
      </c>
      <c r="BJ396" s="47" t="n">
        <v>900</v>
      </c>
      <c r="BK396" s="44"/>
      <c r="BO396" s="24" t="s">
        <v>77</v>
      </c>
      <c r="BP396" s="45"/>
      <c r="BQ396" s="4"/>
      <c r="BR396" s="41" t="s">
        <v>14</v>
      </c>
      <c r="BS396" s="28"/>
      <c r="BT396" s="39" t="n">
        <v>1</v>
      </c>
      <c r="BU396" s="47" t="n">
        <v>900</v>
      </c>
      <c r="BV396" s="44"/>
      <c r="BZ396" s="24" t="s">
        <v>77</v>
      </c>
      <c r="CA396" s="8" t="n">
        <v>0.45</v>
      </c>
      <c r="CB396" s="4"/>
      <c r="CC396" s="41" t="s">
        <v>14</v>
      </c>
      <c r="CD396" s="28"/>
      <c r="CE396" s="39" t="n">
        <v>1</v>
      </c>
      <c r="CF396" s="47" t="n">
        <v>900</v>
      </c>
      <c r="CG396" s="44"/>
      <c r="CK396" s="24" t="s">
        <v>77</v>
      </c>
      <c r="CM396" s="44"/>
      <c r="CN396" s="41" t="s">
        <v>14</v>
      </c>
      <c r="CO396" s="28"/>
      <c r="CP396" s="39" t="n">
        <v>1</v>
      </c>
      <c r="CQ396" s="47" t="n">
        <v>900</v>
      </c>
      <c r="CR396" s="44"/>
      <c r="CV396" s="33" t="s">
        <v>65</v>
      </c>
      <c r="CW396" s="34" t="n">
        <f aca="false">IF(CA351=0%,0%,CB359/SUM(CB352:CB359))</f>
        <v>0</v>
      </c>
      <c r="CX396" s="33" t="str">
        <f aca="false">CD358</f>
        <v>secchio</v>
      </c>
      <c r="CY396" s="35" t="n">
        <f aca="false">CE358</f>
        <v>0</v>
      </c>
      <c r="CZ396" s="33" t="str">
        <f aca="false">CF356</f>
        <v>tubi</v>
      </c>
      <c r="DA396" s="35" t="n">
        <f aca="false">CG356</f>
        <v>0</v>
      </c>
      <c r="DB396" s="35"/>
      <c r="DC396" s="35"/>
      <c r="DD396" s="35" t="s">
        <v>56</v>
      </c>
      <c r="DE396" s="35" t="n">
        <f aca="false">CG294</f>
        <v>0</v>
      </c>
      <c r="DF396" s="37" t="n">
        <f aca="false">SUM(CW390:CW396)</f>
        <v>0</v>
      </c>
    </row>
    <row r="397" customFormat="false" ht="15" hidden="false" customHeight="false" outlineLevel="0" collapsed="false">
      <c r="A397" s="24"/>
      <c r="B397" s="42"/>
      <c r="C397" s="43"/>
      <c r="D397" s="41" t="s">
        <v>49</v>
      </c>
      <c r="E397" s="28"/>
      <c r="F397" s="39" t="n">
        <v>1</v>
      </c>
      <c r="G397" s="47" t="n">
        <v>2600</v>
      </c>
      <c r="H397" s="44"/>
      <c r="L397" s="24"/>
      <c r="M397" s="42"/>
      <c r="N397" s="43"/>
      <c r="O397" s="41" t="s">
        <v>49</v>
      </c>
      <c r="P397" s="28"/>
      <c r="Q397" s="39" t="n">
        <v>1</v>
      </c>
      <c r="R397" s="47" t="n">
        <v>2600</v>
      </c>
      <c r="S397" s="44"/>
      <c r="W397" s="24"/>
      <c r="Y397" s="43"/>
      <c r="Z397" s="41" t="s">
        <v>49</v>
      </c>
      <c r="AA397" s="28"/>
      <c r="AB397" s="39" t="n">
        <v>1</v>
      </c>
      <c r="AC397" s="47" t="n">
        <v>2600</v>
      </c>
      <c r="AD397" s="44"/>
      <c r="AH397" s="24"/>
      <c r="AK397" s="41" t="s">
        <v>49</v>
      </c>
      <c r="AL397" s="28"/>
      <c r="AM397" s="39" t="n">
        <v>1</v>
      </c>
      <c r="AN397" s="47" t="n">
        <v>2600</v>
      </c>
      <c r="AO397" s="44"/>
      <c r="AS397" s="24"/>
      <c r="AV397" s="41" t="s">
        <v>49</v>
      </c>
      <c r="AW397" s="28"/>
      <c r="AX397" s="39" t="n">
        <v>1</v>
      </c>
      <c r="AY397" s="47" t="n">
        <v>2600</v>
      </c>
      <c r="AZ397" s="44"/>
      <c r="BD397" s="24"/>
      <c r="BF397" s="43"/>
      <c r="BG397" s="41" t="s">
        <v>49</v>
      </c>
      <c r="BH397" s="28"/>
      <c r="BI397" s="39" t="n">
        <v>1</v>
      </c>
      <c r="BJ397" s="47" t="n">
        <v>2600</v>
      </c>
      <c r="BK397" s="44"/>
      <c r="BO397" s="24"/>
      <c r="BP397" s="42"/>
      <c r="BQ397" s="43"/>
      <c r="BR397" s="41" t="s">
        <v>49</v>
      </c>
      <c r="BS397" s="28"/>
      <c r="BT397" s="39" t="n">
        <v>1</v>
      </c>
      <c r="BU397" s="47" t="n">
        <v>2600</v>
      </c>
      <c r="BV397" s="44"/>
      <c r="BZ397" s="24"/>
      <c r="CB397" s="43"/>
      <c r="CC397" s="41" t="s">
        <v>49</v>
      </c>
      <c r="CD397" s="28"/>
      <c r="CE397" s="39" t="n">
        <v>1</v>
      </c>
      <c r="CF397" s="47" t="n">
        <v>2600</v>
      </c>
      <c r="CG397" s="44"/>
      <c r="CK397" s="24"/>
      <c r="CM397" s="44"/>
      <c r="CN397" s="41" t="s">
        <v>49</v>
      </c>
      <c r="CO397" s="28"/>
      <c r="CP397" s="39" t="n">
        <v>1</v>
      </c>
      <c r="CQ397" s="47" t="n">
        <v>2600</v>
      </c>
      <c r="CR397" s="44"/>
      <c r="CV397" s="10" t="str">
        <f aca="false">CK293</f>
        <v>SITO O130</v>
      </c>
      <c r="CW397" s="10"/>
      <c r="CX397" s="10"/>
      <c r="CY397" s="10"/>
      <c r="CZ397" s="10"/>
      <c r="DA397" s="10"/>
      <c r="DB397" s="10"/>
      <c r="DC397" s="10"/>
      <c r="DD397" s="10"/>
      <c r="DE397" s="10"/>
    </row>
    <row r="398" customFormat="false" ht="14.4" hidden="false" customHeight="false" outlineLevel="0" collapsed="false">
      <c r="A398" s="24"/>
      <c r="B398" s="25"/>
      <c r="C398" s="43"/>
      <c r="D398" s="41" t="s">
        <v>13</v>
      </c>
      <c r="E398" s="28"/>
      <c r="F398" s="39" t="n">
        <v>0.2</v>
      </c>
      <c r="G398" s="47" t="n">
        <v>2700</v>
      </c>
      <c r="H398" s="44"/>
      <c r="L398" s="24"/>
      <c r="M398" s="25"/>
      <c r="N398" s="43"/>
      <c r="O398" s="41" t="s">
        <v>13</v>
      </c>
      <c r="P398" s="28"/>
      <c r="Q398" s="39" t="n">
        <v>0.2</v>
      </c>
      <c r="R398" s="47" t="n">
        <v>2700</v>
      </c>
      <c r="S398" s="44"/>
      <c r="W398" s="24"/>
      <c r="Y398" s="43"/>
      <c r="Z398" s="41" t="s">
        <v>13</v>
      </c>
      <c r="AA398" s="28"/>
      <c r="AB398" s="39" t="n">
        <v>0.2</v>
      </c>
      <c r="AC398" s="47" t="n">
        <v>2700</v>
      </c>
      <c r="AD398" s="44"/>
      <c r="AH398" s="24"/>
      <c r="AI398" s="68" t="n">
        <v>0.05</v>
      </c>
      <c r="AK398" s="41" t="s">
        <v>13</v>
      </c>
      <c r="AL398" s="28"/>
      <c r="AM398" s="39" t="n">
        <v>0.2</v>
      </c>
      <c r="AN398" s="47" t="n">
        <v>2700</v>
      </c>
      <c r="AO398" s="44"/>
      <c r="AS398" s="24"/>
      <c r="AV398" s="41" t="s">
        <v>13</v>
      </c>
      <c r="AW398" s="28"/>
      <c r="AX398" s="39" t="n">
        <v>0.2</v>
      </c>
      <c r="AY398" s="47" t="n">
        <v>2700</v>
      </c>
      <c r="AZ398" s="44"/>
      <c r="BD398" s="24"/>
      <c r="BF398" s="43"/>
      <c r="BG398" s="41" t="s">
        <v>13</v>
      </c>
      <c r="BH398" s="28"/>
      <c r="BI398" s="39" t="n">
        <v>0.2</v>
      </c>
      <c r="BJ398" s="47" t="n">
        <v>2700</v>
      </c>
      <c r="BK398" s="44"/>
      <c r="BO398" s="24"/>
      <c r="BP398" s="68" t="n">
        <v>0.05</v>
      </c>
      <c r="BQ398" s="43"/>
      <c r="BR398" s="41" t="s">
        <v>13</v>
      </c>
      <c r="BS398" s="28"/>
      <c r="BT398" s="39" t="n">
        <v>0.2</v>
      </c>
      <c r="BU398" s="47" t="n">
        <v>2700</v>
      </c>
      <c r="BV398" s="44"/>
      <c r="BZ398" s="24"/>
      <c r="CA398" s="68" t="n">
        <v>0.03</v>
      </c>
      <c r="CB398" s="43"/>
      <c r="CC398" s="41" t="s">
        <v>13</v>
      </c>
      <c r="CD398" s="28"/>
      <c r="CE398" s="39" t="n">
        <v>0.2</v>
      </c>
      <c r="CF398" s="47" t="n">
        <v>2700</v>
      </c>
      <c r="CG398" s="44"/>
      <c r="CK398" s="24"/>
      <c r="CL398" s="68" t="n">
        <v>0.1</v>
      </c>
      <c r="CM398" s="44"/>
      <c r="CN398" s="41" t="s">
        <v>13</v>
      </c>
      <c r="CO398" s="28"/>
      <c r="CP398" s="39" t="n">
        <v>0.2</v>
      </c>
      <c r="CQ398" s="47" t="n">
        <v>2700</v>
      </c>
      <c r="CR398" s="44"/>
      <c r="CV398" s="11" t="s">
        <v>31</v>
      </c>
      <c r="CW398" s="11"/>
      <c r="CX398" s="11" t="s">
        <v>32</v>
      </c>
      <c r="CY398" s="11"/>
      <c r="CZ398" s="11"/>
      <c r="DA398" s="11"/>
      <c r="DB398" s="11"/>
      <c r="DC398" s="11"/>
      <c r="DD398" s="11" t="s">
        <v>33</v>
      </c>
      <c r="DE398" s="11"/>
    </row>
    <row r="399" customFormat="false" ht="14.4" hidden="false" customHeight="false" outlineLevel="0" collapsed="false">
      <c r="A399" s="24"/>
      <c r="B399" s="25"/>
      <c r="C399" s="43"/>
      <c r="D399" s="41" t="s">
        <v>12</v>
      </c>
      <c r="E399" s="28"/>
      <c r="F399" s="39" t="n">
        <v>0.8</v>
      </c>
      <c r="G399" s="47" t="n">
        <v>7500</v>
      </c>
      <c r="H399" s="44"/>
      <c r="L399" s="24"/>
      <c r="M399" s="25"/>
      <c r="N399" s="43"/>
      <c r="O399" s="41" t="s">
        <v>12</v>
      </c>
      <c r="P399" s="28"/>
      <c r="Q399" s="39" t="n">
        <v>0.8</v>
      </c>
      <c r="R399" s="47" t="n">
        <v>7500</v>
      </c>
      <c r="S399" s="44"/>
      <c r="W399" s="24"/>
      <c r="Y399" s="43"/>
      <c r="Z399" s="41" t="s">
        <v>12</v>
      </c>
      <c r="AA399" s="28"/>
      <c r="AB399" s="39" t="n">
        <v>0.8</v>
      </c>
      <c r="AC399" s="47" t="n">
        <v>7500</v>
      </c>
      <c r="AD399" s="44"/>
      <c r="AH399" s="24"/>
      <c r="AI399" s="68"/>
      <c r="AJ399" s="4"/>
      <c r="AK399" s="41" t="s">
        <v>12</v>
      </c>
      <c r="AL399" s="28"/>
      <c r="AM399" s="39" t="n">
        <v>0.8</v>
      </c>
      <c r="AN399" s="47" t="n">
        <v>7500</v>
      </c>
      <c r="AO399" s="44"/>
      <c r="AS399" s="24"/>
      <c r="AV399" s="41" t="s">
        <v>12</v>
      </c>
      <c r="AW399" s="28"/>
      <c r="AX399" s="39" t="n">
        <v>0.8</v>
      </c>
      <c r="AY399" s="47" t="n">
        <v>7500</v>
      </c>
      <c r="AZ399" s="44"/>
      <c r="BD399" s="24"/>
      <c r="BF399" s="43"/>
      <c r="BG399" s="41" t="s">
        <v>12</v>
      </c>
      <c r="BH399" s="28"/>
      <c r="BI399" s="39" t="n">
        <v>0.8</v>
      </c>
      <c r="BJ399" s="47" t="n">
        <v>7500</v>
      </c>
      <c r="BK399" s="44"/>
      <c r="BO399" s="24"/>
      <c r="BP399" s="68"/>
      <c r="BQ399" s="43"/>
      <c r="BR399" s="41" t="s">
        <v>12</v>
      </c>
      <c r="BS399" s="28"/>
      <c r="BT399" s="39" t="n">
        <v>0.8</v>
      </c>
      <c r="BU399" s="47" t="n">
        <v>7500</v>
      </c>
      <c r="BV399" s="44"/>
      <c r="BZ399" s="24"/>
      <c r="CA399" s="68"/>
      <c r="CB399" s="43"/>
      <c r="CC399" s="41" t="s">
        <v>12</v>
      </c>
      <c r="CD399" s="28"/>
      <c r="CE399" s="39" t="n">
        <v>0.8</v>
      </c>
      <c r="CF399" s="47" t="n">
        <v>7500</v>
      </c>
      <c r="CG399" s="44"/>
      <c r="CK399" s="24"/>
      <c r="CL399" s="68"/>
      <c r="CM399" s="44"/>
      <c r="CN399" s="41" t="s">
        <v>12</v>
      </c>
      <c r="CO399" s="28"/>
      <c r="CP399" s="39" t="n">
        <v>0.8</v>
      </c>
      <c r="CQ399" s="47" t="n">
        <v>7500</v>
      </c>
      <c r="CR399" s="44"/>
      <c r="CV399" s="12" t="s">
        <v>14</v>
      </c>
      <c r="CW399" s="13" t="n">
        <f aca="false">IF(CL351=0%,0%,CM352/SUM(CM352:CM359))</f>
        <v>0</v>
      </c>
      <c r="CX399" s="12" t="str">
        <f aca="false">CO352</f>
        <v>lavatrice</v>
      </c>
      <c r="CY399" s="14" t="n">
        <f aca="false">CP352</f>
        <v>0</v>
      </c>
      <c r="CZ399" s="12" t="str">
        <f aca="false">CO359</f>
        <v>sedie</v>
      </c>
      <c r="DA399" s="14" t="n">
        <f aca="false">CP359</f>
        <v>0</v>
      </c>
      <c r="DB399" s="12" t="str">
        <f aca="false">CQ357</f>
        <v>guaina</v>
      </c>
      <c r="DC399" s="14" t="n">
        <f aca="false">CR357</f>
        <v>0</v>
      </c>
      <c r="DD399" s="14" t="s">
        <v>41</v>
      </c>
      <c r="DE399" s="38" t="str">
        <f aca="false">CM295</f>
        <v>dubbia</v>
      </c>
    </row>
    <row r="400" customFormat="false" ht="14.4" hidden="false" customHeight="false" outlineLevel="0" collapsed="false">
      <c r="A400" s="24"/>
      <c r="B400" s="42"/>
      <c r="C400" s="43"/>
      <c r="D400" s="41" t="s">
        <v>61</v>
      </c>
      <c r="E400" s="28"/>
      <c r="F400" s="39" t="n">
        <v>1</v>
      </c>
      <c r="G400" s="47" t="n">
        <v>1000</v>
      </c>
      <c r="H400" s="44"/>
      <c r="L400" s="24"/>
      <c r="M400" s="42"/>
      <c r="N400" s="43"/>
      <c r="O400" s="41" t="s">
        <v>61</v>
      </c>
      <c r="P400" s="28"/>
      <c r="Q400" s="39" t="n">
        <v>1</v>
      </c>
      <c r="R400" s="47" t="n">
        <v>1000</v>
      </c>
      <c r="S400" s="44"/>
      <c r="W400" s="24"/>
      <c r="X400" s="51" t="n">
        <v>0.2</v>
      </c>
      <c r="Y400" s="43"/>
      <c r="Z400" s="41" t="s">
        <v>61</v>
      </c>
      <c r="AA400" s="28"/>
      <c r="AB400" s="39" t="n">
        <v>1</v>
      </c>
      <c r="AC400" s="47" t="n">
        <v>1000</v>
      </c>
      <c r="AD400" s="44"/>
      <c r="AH400" s="24"/>
      <c r="AI400" s="4"/>
      <c r="AJ400" s="4"/>
      <c r="AK400" s="41" t="s">
        <v>61</v>
      </c>
      <c r="AL400" s="28"/>
      <c r="AM400" s="39" t="n">
        <v>1</v>
      </c>
      <c r="AN400" s="47" t="n">
        <v>1000</v>
      </c>
      <c r="AO400" s="44"/>
      <c r="AS400" s="24"/>
      <c r="AV400" s="41" t="s">
        <v>61</v>
      </c>
      <c r="AW400" s="28"/>
      <c r="AX400" s="39" t="n">
        <v>1</v>
      </c>
      <c r="AY400" s="47" t="n">
        <v>1000</v>
      </c>
      <c r="AZ400" s="44"/>
      <c r="BD400" s="24"/>
      <c r="BF400" s="43"/>
      <c r="BG400" s="41" t="s">
        <v>61</v>
      </c>
      <c r="BH400" s="28"/>
      <c r="BI400" s="39" t="n">
        <v>1</v>
      </c>
      <c r="BJ400" s="47" t="n">
        <v>1000</v>
      </c>
      <c r="BK400" s="44"/>
      <c r="BO400" s="24"/>
      <c r="BQ400" s="43"/>
      <c r="BR400" s="41" t="s">
        <v>61</v>
      </c>
      <c r="BS400" s="28"/>
      <c r="BT400" s="39" t="n">
        <v>1</v>
      </c>
      <c r="BU400" s="47" t="n">
        <v>1000</v>
      </c>
      <c r="BV400" s="44"/>
      <c r="BZ400" s="24"/>
      <c r="CA400" s="8" t="n">
        <v>0.4</v>
      </c>
      <c r="CB400" s="43"/>
      <c r="CC400" s="41" t="s">
        <v>61</v>
      </c>
      <c r="CD400" s="28"/>
      <c r="CE400" s="39" t="n">
        <v>1</v>
      </c>
      <c r="CF400" s="47" t="n">
        <v>1000</v>
      </c>
      <c r="CG400" s="44"/>
      <c r="CK400" s="24"/>
      <c r="CL400" s="42"/>
      <c r="CM400" s="43"/>
      <c r="CN400" s="41" t="s">
        <v>61</v>
      </c>
      <c r="CO400" s="28"/>
      <c r="CP400" s="39" t="n">
        <v>1</v>
      </c>
      <c r="CQ400" s="47" t="n">
        <v>1000</v>
      </c>
      <c r="CR400" s="44"/>
      <c r="CV400" s="17" t="s">
        <v>49</v>
      </c>
      <c r="CW400" s="18" t="n">
        <f aca="false">IF(CL351=0%,0%,CM353/SUM(CM352:CM359))</f>
        <v>0</v>
      </c>
      <c r="CX400" s="17" t="str">
        <f aca="false">CO353</f>
        <v>frigorifero</v>
      </c>
      <c r="CY400" s="19" t="n">
        <f aca="false">CP353</f>
        <v>0</v>
      </c>
      <c r="CZ400" s="17" t="str">
        <f aca="false">CO360</f>
        <v>materasso</v>
      </c>
      <c r="DA400" s="19" t="n">
        <f aca="false">CP360</f>
        <v>0</v>
      </c>
      <c r="DB400" s="17" t="str">
        <f aca="false">CQ358</f>
        <v>lamiere</v>
      </c>
      <c r="DC400" s="19" t="n">
        <f aca="false">CR358</f>
        <v>0</v>
      </c>
      <c r="DD400" s="19" t="str">
        <f aca="false">CN294</f>
        <v>altezza cumulo</v>
      </c>
      <c r="DE400" s="19" t="n">
        <f aca="false">CO294</f>
        <v>0</v>
      </c>
    </row>
    <row r="401" customFormat="false" ht="14.4" hidden="false" customHeight="false" outlineLevel="0" collapsed="false">
      <c r="A401" s="24"/>
      <c r="B401" s="42"/>
      <c r="C401" s="43"/>
      <c r="D401" s="41" t="s">
        <v>78</v>
      </c>
      <c r="E401" s="28"/>
      <c r="F401" s="39" t="n">
        <v>1</v>
      </c>
      <c r="G401" s="47" t="n">
        <v>800</v>
      </c>
      <c r="H401" s="44"/>
      <c r="L401" s="24"/>
      <c r="M401" s="42"/>
      <c r="N401" s="43"/>
      <c r="O401" s="41" t="s">
        <v>78</v>
      </c>
      <c r="P401" s="28"/>
      <c r="Q401" s="39" t="n">
        <v>1</v>
      </c>
      <c r="R401" s="47" t="n">
        <v>800</v>
      </c>
      <c r="S401" s="44"/>
      <c r="W401" s="24"/>
      <c r="X401" s="4"/>
      <c r="Y401" s="43"/>
      <c r="Z401" s="41" t="s">
        <v>78</v>
      </c>
      <c r="AA401" s="28"/>
      <c r="AB401" s="39" t="n">
        <v>1</v>
      </c>
      <c r="AC401" s="47" t="n">
        <v>800</v>
      </c>
      <c r="AD401" s="44"/>
      <c r="AH401" s="24"/>
      <c r="AI401" s="4"/>
      <c r="AJ401" s="4"/>
      <c r="AK401" s="41" t="s">
        <v>78</v>
      </c>
      <c r="AL401" s="28"/>
      <c r="AM401" s="39" t="n">
        <v>1</v>
      </c>
      <c r="AN401" s="47" t="n">
        <v>800</v>
      </c>
      <c r="AO401" s="44"/>
      <c r="AS401" s="24"/>
      <c r="AV401" s="41" t="s">
        <v>78</v>
      </c>
      <c r="AW401" s="28"/>
      <c r="AX401" s="39" t="n">
        <v>1</v>
      </c>
      <c r="AY401" s="47" t="n">
        <v>800</v>
      </c>
      <c r="AZ401" s="44"/>
      <c r="BD401" s="24"/>
      <c r="BE401" s="42"/>
      <c r="BF401" s="43"/>
      <c r="BG401" s="41" t="s">
        <v>78</v>
      </c>
      <c r="BH401" s="28"/>
      <c r="BI401" s="39" t="n">
        <v>1</v>
      </c>
      <c r="BJ401" s="47" t="n">
        <v>800</v>
      </c>
      <c r="BK401" s="44"/>
      <c r="BO401" s="24"/>
      <c r="BQ401" s="43"/>
      <c r="BR401" s="41" t="s">
        <v>78</v>
      </c>
      <c r="BS401" s="28"/>
      <c r="BT401" s="39" t="n">
        <v>1</v>
      </c>
      <c r="BU401" s="47" t="n">
        <v>800</v>
      </c>
      <c r="BV401" s="44"/>
      <c r="BZ401" s="24"/>
      <c r="CA401" s="42"/>
      <c r="CB401" s="43"/>
      <c r="CC401" s="41" t="s">
        <v>78</v>
      </c>
      <c r="CD401" s="28"/>
      <c r="CE401" s="39" t="n">
        <v>1</v>
      </c>
      <c r="CF401" s="47" t="n">
        <v>800</v>
      </c>
      <c r="CG401" s="44"/>
      <c r="CK401" s="24"/>
      <c r="CL401" s="42"/>
      <c r="CM401" s="43"/>
      <c r="CN401" s="41" t="s">
        <v>78</v>
      </c>
      <c r="CO401" s="28"/>
      <c r="CP401" s="39" t="n">
        <v>1</v>
      </c>
      <c r="CQ401" s="47" t="n">
        <v>800</v>
      </c>
      <c r="CR401" s="44"/>
      <c r="CV401" s="17" t="s">
        <v>57</v>
      </c>
      <c r="CW401" s="18" t="n">
        <f aca="false">IF(CL351=0%,0%,(CM354+CM355)/SUM(CM352:CM359))</f>
        <v>0</v>
      </c>
      <c r="CX401" s="17" t="str">
        <f aca="false">CO354</f>
        <v>forno</v>
      </c>
      <c r="CY401" s="19" t="n">
        <f aca="false">CP354</f>
        <v>0</v>
      </c>
      <c r="CZ401" s="17" t="str">
        <f aca="false">CQ352</f>
        <v>brandina</v>
      </c>
      <c r="DA401" s="19" t="n">
        <f aca="false">CR352</f>
        <v>0</v>
      </c>
      <c r="DB401" s="17" t="str">
        <f aca="false">CQ359</f>
        <v>buste</v>
      </c>
      <c r="DC401" s="19" t="n">
        <f aca="false">CR359</f>
        <v>0</v>
      </c>
      <c r="DD401" s="19" t="str">
        <f aca="false">CN295</f>
        <v>combustione</v>
      </c>
      <c r="DE401" s="19" t="n">
        <f aca="false">CO295</f>
        <v>0</v>
      </c>
    </row>
    <row r="402" customFormat="false" ht="14.4" hidden="false" customHeight="false" outlineLevel="0" collapsed="false">
      <c r="A402" s="24"/>
      <c r="B402" s="42"/>
      <c r="C402" s="43"/>
      <c r="D402" s="41" t="s">
        <v>79</v>
      </c>
      <c r="E402" s="28"/>
      <c r="F402" s="39" t="n">
        <v>1</v>
      </c>
      <c r="G402" s="47" t="n">
        <v>170</v>
      </c>
      <c r="H402" s="44"/>
      <c r="L402" s="24"/>
      <c r="M402" s="42"/>
      <c r="N402" s="43"/>
      <c r="O402" s="41" t="s">
        <v>79</v>
      </c>
      <c r="P402" s="28"/>
      <c r="Q402" s="39" t="n">
        <v>1</v>
      </c>
      <c r="R402" s="47" t="n">
        <v>170</v>
      </c>
      <c r="S402" s="44"/>
      <c r="W402" s="24"/>
      <c r="X402" s="4"/>
      <c r="Y402" s="43"/>
      <c r="Z402" s="41" t="s">
        <v>79</v>
      </c>
      <c r="AA402" s="28"/>
      <c r="AB402" s="39" t="n">
        <v>1</v>
      </c>
      <c r="AC402" s="47" t="n">
        <v>170</v>
      </c>
      <c r="AD402" s="44"/>
      <c r="AH402" s="24"/>
      <c r="AI402" s="4"/>
      <c r="AK402" s="41" t="s">
        <v>79</v>
      </c>
      <c r="AL402" s="28"/>
      <c r="AM402" s="39" t="n">
        <v>1</v>
      </c>
      <c r="AN402" s="47" t="n">
        <v>170</v>
      </c>
      <c r="AO402" s="44"/>
      <c r="AS402" s="24"/>
      <c r="AV402" s="41" t="s">
        <v>79</v>
      </c>
      <c r="AW402" s="28"/>
      <c r="AX402" s="39" t="n">
        <v>1</v>
      </c>
      <c r="AY402" s="47" t="n">
        <v>170</v>
      </c>
      <c r="AZ402" s="44"/>
      <c r="BD402" s="24"/>
      <c r="BE402" s="42"/>
      <c r="BF402" s="43"/>
      <c r="BG402" s="41" t="s">
        <v>79</v>
      </c>
      <c r="BH402" s="28"/>
      <c r="BI402" s="39" t="n">
        <v>1</v>
      </c>
      <c r="BJ402" s="47" t="n">
        <v>170</v>
      </c>
      <c r="BK402" s="44"/>
      <c r="BO402" s="24"/>
      <c r="BQ402" s="43"/>
      <c r="BR402" s="41" t="s">
        <v>79</v>
      </c>
      <c r="BS402" s="28"/>
      <c r="BT402" s="39" t="n">
        <v>1</v>
      </c>
      <c r="BU402" s="47" t="n">
        <v>170</v>
      </c>
      <c r="BV402" s="44"/>
      <c r="BZ402" s="24"/>
      <c r="CA402" s="42"/>
      <c r="CB402" s="43"/>
      <c r="CC402" s="41" t="s">
        <v>79</v>
      </c>
      <c r="CD402" s="28"/>
      <c r="CE402" s="39" t="n">
        <v>1</v>
      </c>
      <c r="CF402" s="47" t="n">
        <v>170</v>
      </c>
      <c r="CG402" s="44"/>
      <c r="CK402" s="24"/>
      <c r="CL402" s="42"/>
      <c r="CM402" s="43"/>
      <c r="CN402" s="41" t="s">
        <v>79</v>
      </c>
      <c r="CO402" s="28"/>
      <c r="CP402" s="39" t="n">
        <v>1</v>
      </c>
      <c r="CQ402" s="47" t="n">
        <v>170</v>
      </c>
      <c r="CR402" s="44"/>
      <c r="CV402" s="17" t="s">
        <v>60</v>
      </c>
      <c r="CW402" s="37" t="n">
        <f aca="false">IF(CL351=0%,0%,CM356/SUM(CM352:CM359))</f>
        <v>0</v>
      </c>
      <c r="CX402" s="17" t="str">
        <f aca="false">CO355</f>
        <v>televisore</v>
      </c>
      <c r="CY402" s="19" t="n">
        <f aca="false">CP355</f>
        <v>0</v>
      </c>
      <c r="CZ402" s="17" t="str">
        <f aca="false">CQ353</f>
        <v>Scatoloni</v>
      </c>
      <c r="DA402" s="19" t="n">
        <f aca="false">CR353</f>
        <v>0</v>
      </c>
      <c r="DB402" s="19"/>
      <c r="DC402" s="19"/>
      <c r="DD402" s="19" t="str">
        <f aca="false">CN296</f>
        <v>bonifica</v>
      </c>
      <c r="DE402" s="19" t="n">
        <f aca="false">CO296</f>
        <v>0</v>
      </c>
    </row>
    <row r="403" customFormat="false" ht="14.4" hidden="false" customHeight="false" outlineLevel="0" collapsed="false">
      <c r="A403" s="24"/>
      <c r="B403" s="42"/>
      <c r="C403" s="43"/>
      <c r="D403" s="41" t="s">
        <v>80</v>
      </c>
      <c r="E403" s="28"/>
      <c r="F403" s="39" t="n">
        <v>1</v>
      </c>
      <c r="G403" s="47" t="n">
        <v>550</v>
      </c>
      <c r="H403" s="44"/>
      <c r="L403" s="24"/>
      <c r="M403" s="42"/>
      <c r="N403" s="43"/>
      <c r="O403" s="41" t="s">
        <v>80</v>
      </c>
      <c r="P403" s="28"/>
      <c r="Q403" s="39" t="n">
        <v>1</v>
      </c>
      <c r="R403" s="47" t="n">
        <v>550</v>
      </c>
      <c r="S403" s="44"/>
      <c r="W403" s="24"/>
      <c r="X403" s="8" t="n">
        <v>0.6</v>
      </c>
      <c r="Y403" s="43"/>
      <c r="Z403" s="41" t="s">
        <v>80</v>
      </c>
      <c r="AA403" s="28"/>
      <c r="AB403" s="39" t="n">
        <v>1</v>
      </c>
      <c r="AC403" s="47" t="n">
        <v>550</v>
      </c>
      <c r="AD403" s="44"/>
      <c r="AH403" s="24"/>
      <c r="AI403" s="8" t="n">
        <v>0.35</v>
      </c>
      <c r="AK403" s="41" t="s">
        <v>80</v>
      </c>
      <c r="AL403" s="28"/>
      <c r="AM403" s="39" t="n">
        <v>1</v>
      </c>
      <c r="AN403" s="47" t="n">
        <v>550</v>
      </c>
      <c r="AO403" s="44"/>
      <c r="AS403" s="24"/>
      <c r="AV403" s="41" t="s">
        <v>80</v>
      </c>
      <c r="AW403" s="28"/>
      <c r="AX403" s="39" t="n">
        <v>1</v>
      </c>
      <c r="AY403" s="47" t="n">
        <v>550</v>
      </c>
      <c r="AZ403" s="44"/>
      <c r="BD403" s="24"/>
      <c r="BE403" s="42"/>
      <c r="BF403" s="43"/>
      <c r="BG403" s="41" t="s">
        <v>80</v>
      </c>
      <c r="BH403" s="28"/>
      <c r="BI403" s="39" t="n">
        <v>1</v>
      </c>
      <c r="BJ403" s="47" t="n">
        <v>550</v>
      </c>
      <c r="BK403" s="44"/>
      <c r="BO403" s="24"/>
      <c r="BP403" s="8" t="n">
        <v>0.05</v>
      </c>
      <c r="BQ403" s="43"/>
      <c r="BR403" s="41" t="s">
        <v>80</v>
      </c>
      <c r="BS403" s="28"/>
      <c r="BT403" s="39" t="n">
        <v>1</v>
      </c>
      <c r="BU403" s="47" t="n">
        <v>550</v>
      </c>
      <c r="BV403" s="44"/>
      <c r="BZ403" s="24"/>
      <c r="CA403" s="42"/>
      <c r="CB403" s="43"/>
      <c r="CC403" s="41" t="s">
        <v>80</v>
      </c>
      <c r="CD403" s="28"/>
      <c r="CE403" s="39" t="n">
        <v>1</v>
      </c>
      <c r="CF403" s="47" t="n">
        <v>550</v>
      </c>
      <c r="CG403" s="44"/>
      <c r="CK403" s="24"/>
      <c r="CL403" s="42"/>
      <c r="CM403" s="43"/>
      <c r="CN403" s="41" t="s">
        <v>80</v>
      </c>
      <c r="CO403" s="28"/>
      <c r="CP403" s="39" t="n">
        <v>1</v>
      </c>
      <c r="CQ403" s="47" t="n">
        <v>550</v>
      </c>
      <c r="CR403" s="44"/>
      <c r="CV403" s="17" t="s">
        <v>61</v>
      </c>
      <c r="CW403" s="18" t="n">
        <f aca="false">IF(CL351=0%,0%,CM357/SUM(CM352:CM359))</f>
        <v>0</v>
      </c>
      <c r="CX403" s="17" t="str">
        <f aca="false">CO356</f>
        <v>scaldabagno</v>
      </c>
      <c r="CY403" s="19" t="n">
        <f aca="false">CP356</f>
        <v>0</v>
      </c>
      <c r="CZ403" s="17" t="str">
        <f aca="false">CQ354</f>
        <v>divano</v>
      </c>
      <c r="DA403" s="19" t="n">
        <f aca="false">CR354</f>
        <v>0</v>
      </c>
      <c r="DB403" s="19"/>
      <c r="DC403" s="19"/>
      <c r="DD403" s="19" t="str">
        <f aca="false">CP296</f>
        <v>substrato</v>
      </c>
      <c r="DE403" s="19" t="n">
        <f aca="false">CQ296</f>
        <v>0</v>
      </c>
    </row>
    <row r="404" customFormat="false" ht="14.4" hidden="false" customHeight="true" outlineLevel="0" collapsed="false">
      <c r="A404" s="24" t="s">
        <v>81</v>
      </c>
      <c r="B404" s="25"/>
      <c r="C404" s="73"/>
      <c r="D404" s="28" t="s">
        <v>14</v>
      </c>
      <c r="E404" s="28"/>
      <c r="F404" s="52" t="n">
        <f aca="false">INFO!$B$17/SUM(INFO!$B$17:$B$21)</f>
        <v>0.101580928968505</v>
      </c>
      <c r="G404" s="47" t="n">
        <v>900</v>
      </c>
      <c r="H404" s="44"/>
      <c r="L404" s="24" t="s">
        <v>81</v>
      </c>
      <c r="M404" s="25"/>
      <c r="N404" s="73"/>
      <c r="O404" s="28" t="s">
        <v>14</v>
      </c>
      <c r="P404" s="28"/>
      <c r="Q404" s="52" t="n">
        <f aca="false">INFO!$B$17/SUM(INFO!$B$17:$B$21)</f>
        <v>0.101580928968505</v>
      </c>
      <c r="R404" s="47" t="n">
        <v>900</v>
      </c>
      <c r="S404" s="44"/>
      <c r="W404" s="24" t="s">
        <v>81</v>
      </c>
      <c r="X404" s="25"/>
      <c r="Y404" s="73"/>
      <c r="Z404" s="28" t="s">
        <v>14</v>
      </c>
      <c r="AA404" s="28"/>
      <c r="AB404" s="52" t="n">
        <f aca="false">INFO!$B$17/SUM(INFO!$B$17:$B$21)</f>
        <v>0.101580928968505</v>
      </c>
      <c r="AC404" s="47" t="n">
        <v>900</v>
      </c>
      <c r="AD404" s="44"/>
      <c r="AH404" s="24" t="s">
        <v>81</v>
      </c>
      <c r="AI404" s="25"/>
      <c r="AJ404" s="73"/>
      <c r="AK404" s="28" t="s">
        <v>14</v>
      </c>
      <c r="AL404" s="28"/>
      <c r="AM404" s="52" t="n">
        <f aca="false">INFO!$B$17/SUM(INFO!$B$17:$B$21)</f>
        <v>0.101580928968505</v>
      </c>
      <c r="AN404" s="47" t="n">
        <v>900</v>
      </c>
      <c r="AO404" s="44"/>
      <c r="AS404" s="24" t="s">
        <v>81</v>
      </c>
      <c r="AU404" s="73"/>
      <c r="AV404" s="28" t="s">
        <v>14</v>
      </c>
      <c r="AW404" s="28"/>
      <c r="AX404" s="52" t="n">
        <f aca="false">INFO!$B$17/SUM(INFO!$B$17:$B$21)</f>
        <v>0.101580928968505</v>
      </c>
      <c r="AY404" s="47" t="n">
        <v>900</v>
      </c>
      <c r="AZ404" s="44"/>
      <c r="BD404" s="24" t="s">
        <v>81</v>
      </c>
      <c r="BE404" s="25"/>
      <c r="BF404" s="73"/>
      <c r="BG404" s="28" t="s">
        <v>14</v>
      </c>
      <c r="BH404" s="28"/>
      <c r="BI404" s="52" t="n">
        <f aca="false">INFO!$B$17/SUM(INFO!$B$17:$B$21)</f>
        <v>0.101580928968505</v>
      </c>
      <c r="BJ404" s="47" t="n">
        <v>900</v>
      </c>
      <c r="BK404" s="44"/>
      <c r="BO404" s="24" t="s">
        <v>81</v>
      </c>
      <c r="BP404" s="25"/>
      <c r="BQ404" s="73"/>
      <c r="BR404" s="28" t="s">
        <v>14</v>
      </c>
      <c r="BS404" s="28"/>
      <c r="BT404" s="52" t="n">
        <f aca="false">INFO!$B$17/SUM(INFO!$B$17:$B$21)</f>
        <v>0.101580928968505</v>
      </c>
      <c r="BU404" s="47" t="n">
        <v>900</v>
      </c>
      <c r="BV404" s="44"/>
      <c r="BZ404" s="24" t="s">
        <v>81</v>
      </c>
      <c r="CA404" s="66" t="n">
        <v>0.12</v>
      </c>
      <c r="CB404" s="73"/>
      <c r="CC404" s="28" t="s">
        <v>14</v>
      </c>
      <c r="CD404" s="28"/>
      <c r="CE404" s="52" t="n">
        <f aca="false">INFO!$B$17/SUM(INFO!$B$17:$B$21)</f>
        <v>0.101580928968505</v>
      </c>
      <c r="CF404" s="47" t="n">
        <v>900</v>
      </c>
      <c r="CG404" s="44"/>
      <c r="CK404" s="24" t="s">
        <v>81</v>
      </c>
      <c r="CL404" s="25"/>
      <c r="CM404" s="73"/>
      <c r="CN404" s="28" t="s">
        <v>14</v>
      </c>
      <c r="CO404" s="28"/>
      <c r="CP404" s="52" t="n">
        <f aca="false">INFO!$B$17/SUM(INFO!$B$17:$B$21)</f>
        <v>0.101580928968505</v>
      </c>
      <c r="CQ404" s="47" t="n">
        <v>900</v>
      </c>
      <c r="CR404" s="44"/>
      <c r="CV404" s="17" t="s">
        <v>62</v>
      </c>
      <c r="CW404" s="18" t="n">
        <f aca="false">IF(CL351=0%,0%,CM358/SUM(CM352:CM359))</f>
        <v>0</v>
      </c>
      <c r="CX404" s="17" t="str">
        <f aca="false">CO357</f>
        <v>mobile</v>
      </c>
      <c r="CY404" s="19" t="n">
        <f aca="false">CP357</f>
        <v>0</v>
      </c>
      <c r="CZ404" s="17" t="str">
        <f aca="false">CQ355</f>
        <v>sanitari</v>
      </c>
      <c r="DA404" s="19" t="n">
        <f aca="false">CR355</f>
        <v>0</v>
      </c>
      <c r="DB404" s="19"/>
      <c r="DC404" s="19"/>
      <c r="DD404" s="19" t="s">
        <v>63</v>
      </c>
      <c r="DE404" s="19" t="n">
        <f aca="false">CL296</f>
        <v>0</v>
      </c>
    </row>
    <row r="405" customFormat="false" ht="15" hidden="false" customHeight="false" outlineLevel="0" collapsed="false">
      <c r="A405" s="24"/>
      <c r="B405" s="25"/>
      <c r="C405" s="73"/>
      <c r="D405" s="28" t="s">
        <v>49</v>
      </c>
      <c r="E405" s="28"/>
      <c r="F405" s="52" t="n">
        <f aca="false">INFO!$B$18/SUM(INFO!$B$17:$B$21)</f>
        <v>0.314328729462591</v>
      </c>
      <c r="G405" s="47" t="n">
        <v>2600</v>
      </c>
      <c r="H405" s="44"/>
      <c r="L405" s="24"/>
      <c r="M405" s="25"/>
      <c r="N405" s="73"/>
      <c r="O405" s="28" t="s">
        <v>49</v>
      </c>
      <c r="P405" s="28"/>
      <c r="Q405" s="52" t="n">
        <f aca="false">INFO!$B$18/SUM(INFO!$B$17:$B$21)</f>
        <v>0.314328729462591</v>
      </c>
      <c r="R405" s="47" t="n">
        <v>2600</v>
      </c>
      <c r="S405" s="44"/>
      <c r="W405" s="24"/>
      <c r="X405" s="25"/>
      <c r="Y405" s="73"/>
      <c r="Z405" s="28" t="s">
        <v>49</v>
      </c>
      <c r="AA405" s="28"/>
      <c r="AB405" s="52" t="n">
        <f aca="false">INFO!$B$18/SUM(INFO!$B$17:$B$21)</f>
        <v>0.314328729462591</v>
      </c>
      <c r="AC405" s="47" t="n">
        <v>2600</v>
      </c>
      <c r="AD405" s="44"/>
      <c r="AH405" s="24"/>
      <c r="AI405" s="25"/>
      <c r="AJ405" s="73"/>
      <c r="AK405" s="28" t="s">
        <v>49</v>
      </c>
      <c r="AL405" s="28"/>
      <c r="AM405" s="52" t="n">
        <f aca="false">INFO!$B$18/SUM(INFO!$B$17:$B$21)</f>
        <v>0.314328729462591</v>
      </c>
      <c r="AN405" s="47" t="n">
        <v>2600</v>
      </c>
      <c r="AO405" s="44"/>
      <c r="AS405" s="24"/>
      <c r="AT405" s="25"/>
      <c r="AU405" s="73"/>
      <c r="AV405" s="28" t="s">
        <v>49</v>
      </c>
      <c r="AW405" s="28"/>
      <c r="AX405" s="52" t="n">
        <f aca="false">INFO!$B$18/SUM(INFO!$B$17:$B$21)</f>
        <v>0.314328729462591</v>
      </c>
      <c r="AY405" s="47" t="n">
        <v>2600</v>
      </c>
      <c r="AZ405" s="44"/>
      <c r="BD405" s="24"/>
      <c r="BE405" s="25"/>
      <c r="BF405" s="73"/>
      <c r="BG405" s="28" t="s">
        <v>49</v>
      </c>
      <c r="BH405" s="28"/>
      <c r="BI405" s="52" t="n">
        <f aca="false">INFO!$B$18/SUM(INFO!$B$17:$B$21)</f>
        <v>0.314328729462591</v>
      </c>
      <c r="BJ405" s="47" t="n">
        <v>2600</v>
      </c>
      <c r="BK405" s="44"/>
      <c r="BO405" s="24"/>
      <c r="BP405" s="25"/>
      <c r="BQ405" s="73"/>
      <c r="BR405" s="28" t="s">
        <v>49</v>
      </c>
      <c r="BS405" s="28"/>
      <c r="BT405" s="52" t="n">
        <f aca="false">INFO!$B$18/SUM(INFO!$B$17:$B$21)</f>
        <v>0.314328729462591</v>
      </c>
      <c r="BU405" s="47" t="n">
        <v>2600</v>
      </c>
      <c r="BV405" s="44"/>
      <c r="BZ405" s="24"/>
      <c r="CA405" s="66"/>
      <c r="CB405" s="73"/>
      <c r="CC405" s="28" t="s">
        <v>49</v>
      </c>
      <c r="CD405" s="28"/>
      <c r="CE405" s="52" t="n">
        <f aca="false">INFO!$B$18/SUM(INFO!$B$17:$B$21)</f>
        <v>0.314328729462591</v>
      </c>
      <c r="CF405" s="47" t="n">
        <v>2600</v>
      </c>
      <c r="CG405" s="44"/>
      <c r="CK405" s="24"/>
      <c r="CL405" s="25"/>
      <c r="CM405" s="73"/>
      <c r="CN405" s="28" t="s">
        <v>49</v>
      </c>
      <c r="CO405" s="28"/>
      <c r="CP405" s="52" t="n">
        <f aca="false">INFO!$B$18/SUM(INFO!$B$17:$B$21)</f>
        <v>0.314328729462591</v>
      </c>
      <c r="CQ405" s="47" t="n">
        <v>2600</v>
      </c>
      <c r="CR405" s="44"/>
      <c r="CV405" s="17" t="s">
        <v>65</v>
      </c>
      <c r="CW405" s="18" t="n">
        <f aca="false">IF(CL351=0%,0%,CM359/SUM(CM352:CM359))</f>
        <v>0</v>
      </c>
      <c r="CX405" s="17" t="str">
        <f aca="false">CO358</f>
        <v>secchio</v>
      </c>
      <c r="CY405" s="19" t="n">
        <f aca="false">CP358</f>
        <v>0</v>
      </c>
      <c r="CZ405" s="17" t="str">
        <f aca="false">CQ356</f>
        <v>tubi</v>
      </c>
      <c r="DA405" s="19" t="n">
        <f aca="false">CR356</f>
        <v>0</v>
      </c>
      <c r="DB405" s="19"/>
      <c r="DC405" s="19"/>
      <c r="DD405" s="35" t="s">
        <v>56</v>
      </c>
      <c r="DE405" s="35" t="n">
        <f aca="false">CR294</f>
        <v>0</v>
      </c>
      <c r="DF405" s="37" t="n">
        <f aca="false">SUM(CW399:CW405)</f>
        <v>0</v>
      </c>
    </row>
    <row r="406" customFormat="false" ht="15" hidden="false" customHeight="false" outlineLevel="0" collapsed="false">
      <c r="A406" s="24"/>
      <c r="B406" s="25"/>
      <c r="C406" s="73"/>
      <c r="D406" s="28" t="s">
        <v>13</v>
      </c>
      <c r="E406" s="28"/>
      <c r="F406" s="52" t="n">
        <f aca="false">INFO!$B$19/SUM(INFO!$B$17:$B$21)*0.2</f>
        <v>0.00439973913823492</v>
      </c>
      <c r="G406" s="47" t="n">
        <v>2700</v>
      </c>
      <c r="H406" s="44"/>
      <c r="L406" s="24"/>
      <c r="M406" s="25"/>
      <c r="N406" s="73"/>
      <c r="O406" s="28" t="s">
        <v>13</v>
      </c>
      <c r="P406" s="28"/>
      <c r="Q406" s="52" t="n">
        <f aca="false">INFO!$B$19/SUM(INFO!$B$17:$B$21)*0.2</f>
        <v>0.00439973913823492</v>
      </c>
      <c r="R406" s="47" t="n">
        <v>2700</v>
      </c>
      <c r="S406" s="44"/>
      <c r="W406" s="24"/>
      <c r="X406" s="25"/>
      <c r="Y406" s="73"/>
      <c r="Z406" s="28" t="s">
        <v>13</v>
      </c>
      <c r="AA406" s="28"/>
      <c r="AB406" s="52" t="n">
        <f aca="false">INFO!$B$19/SUM(INFO!$B$17:$B$21)*0.2</f>
        <v>0.00439973913823492</v>
      </c>
      <c r="AC406" s="47" t="n">
        <v>2700</v>
      </c>
      <c r="AD406" s="44"/>
      <c r="AH406" s="24"/>
      <c r="AI406" s="25"/>
      <c r="AJ406" s="73"/>
      <c r="AK406" s="28" t="s">
        <v>13</v>
      </c>
      <c r="AL406" s="28"/>
      <c r="AM406" s="52" t="n">
        <f aca="false">INFO!$B$19/SUM(INFO!$B$17:$B$21)*0.2</f>
        <v>0.00439973913823492</v>
      </c>
      <c r="AN406" s="47" t="n">
        <v>2700</v>
      </c>
      <c r="AO406" s="44"/>
      <c r="AS406" s="24"/>
      <c r="AT406" s="25"/>
      <c r="AU406" s="73"/>
      <c r="AV406" s="28" t="s">
        <v>13</v>
      </c>
      <c r="AW406" s="28"/>
      <c r="AX406" s="52" t="n">
        <f aca="false">INFO!$B$19/SUM(INFO!$B$17:$B$21)*0.2</f>
        <v>0.00439973913823492</v>
      </c>
      <c r="AY406" s="47" t="n">
        <v>2700</v>
      </c>
      <c r="AZ406" s="44"/>
      <c r="BD406" s="24"/>
      <c r="BE406" s="25"/>
      <c r="BF406" s="73"/>
      <c r="BG406" s="28" t="s">
        <v>13</v>
      </c>
      <c r="BH406" s="28"/>
      <c r="BI406" s="52" t="n">
        <f aca="false">INFO!$B$19/SUM(INFO!$B$17:$B$21)*0.2</f>
        <v>0.00439973913823492</v>
      </c>
      <c r="BJ406" s="47" t="n">
        <v>2700</v>
      </c>
      <c r="BK406" s="44"/>
      <c r="BO406" s="24"/>
      <c r="BP406" s="25"/>
      <c r="BQ406" s="73"/>
      <c r="BR406" s="28" t="s">
        <v>13</v>
      </c>
      <c r="BS406" s="28"/>
      <c r="BT406" s="52" t="n">
        <f aca="false">INFO!$B$19/SUM(INFO!$B$17:$B$21)*0.2</f>
        <v>0.00439973913823492</v>
      </c>
      <c r="BU406" s="47" t="n">
        <v>2700</v>
      </c>
      <c r="BV406" s="44"/>
      <c r="BZ406" s="24"/>
      <c r="CA406" s="66"/>
      <c r="CB406" s="73"/>
      <c r="CC406" s="28" t="s">
        <v>13</v>
      </c>
      <c r="CD406" s="28"/>
      <c r="CE406" s="52" t="n">
        <f aca="false">INFO!$B$19/SUM(INFO!$B$17:$B$21)*0.2</f>
        <v>0.00439973913823492</v>
      </c>
      <c r="CF406" s="47" t="n">
        <v>2700</v>
      </c>
      <c r="CG406" s="44"/>
      <c r="CK406" s="24"/>
      <c r="CL406" s="25"/>
      <c r="CM406" s="73"/>
      <c r="CN406" s="28" t="s">
        <v>13</v>
      </c>
      <c r="CO406" s="28"/>
      <c r="CP406" s="52" t="n">
        <f aca="false">INFO!$B$19/SUM(INFO!$B$17:$B$21)*0.2</f>
        <v>0.00439973913823492</v>
      </c>
      <c r="CQ406" s="47" t="n">
        <v>2700</v>
      </c>
      <c r="CR406" s="44"/>
      <c r="CV406" s="10" t="str">
        <f aca="false">A366</f>
        <v>SITO O131</v>
      </c>
      <c r="CW406" s="10"/>
      <c r="CX406" s="10"/>
      <c r="CY406" s="10"/>
      <c r="CZ406" s="10"/>
      <c r="DA406" s="10"/>
      <c r="DB406" s="10"/>
      <c r="DC406" s="10"/>
      <c r="DD406" s="10"/>
      <c r="DE406" s="10"/>
    </row>
    <row r="407" customFormat="false" ht="14.4" hidden="false" customHeight="false" outlineLevel="0" collapsed="false">
      <c r="A407" s="24"/>
      <c r="B407" s="25"/>
      <c r="C407" s="73"/>
      <c r="D407" s="28" t="s">
        <v>12</v>
      </c>
      <c r="E407" s="28"/>
      <c r="F407" s="52" t="n">
        <f aca="false">INFO!$B$19/SUM(INFO!$B$17:$B$21)*0.8</f>
        <v>0.0175989565529397</v>
      </c>
      <c r="G407" s="47" t="n">
        <v>7500</v>
      </c>
      <c r="H407" s="44"/>
      <c r="L407" s="24"/>
      <c r="M407" s="25"/>
      <c r="N407" s="73"/>
      <c r="O407" s="28" t="s">
        <v>12</v>
      </c>
      <c r="P407" s="28"/>
      <c r="Q407" s="52" t="n">
        <f aca="false">INFO!$B$19/SUM(INFO!$B$17:$B$21)*0.8</f>
        <v>0.0175989565529397</v>
      </c>
      <c r="R407" s="47" t="n">
        <v>7500</v>
      </c>
      <c r="S407" s="44"/>
      <c r="W407" s="24"/>
      <c r="X407" s="25"/>
      <c r="Y407" s="73"/>
      <c r="Z407" s="28" t="s">
        <v>12</v>
      </c>
      <c r="AA407" s="28"/>
      <c r="AB407" s="52" t="n">
        <f aca="false">INFO!$B$19/SUM(INFO!$B$17:$B$21)*0.8</f>
        <v>0.0175989565529397</v>
      </c>
      <c r="AC407" s="47" t="n">
        <v>7500</v>
      </c>
      <c r="AD407" s="44"/>
      <c r="AH407" s="24"/>
      <c r="AI407" s="25"/>
      <c r="AJ407" s="73"/>
      <c r="AK407" s="28" t="s">
        <v>12</v>
      </c>
      <c r="AL407" s="28"/>
      <c r="AM407" s="52" t="n">
        <f aca="false">INFO!$B$19/SUM(INFO!$B$17:$B$21)*0.8</f>
        <v>0.0175989565529397</v>
      </c>
      <c r="AN407" s="47" t="n">
        <v>7500</v>
      </c>
      <c r="AO407" s="44"/>
      <c r="AS407" s="24"/>
      <c r="AT407" s="25"/>
      <c r="AU407" s="73"/>
      <c r="AV407" s="28" t="s">
        <v>12</v>
      </c>
      <c r="AW407" s="28"/>
      <c r="AX407" s="52" t="n">
        <f aca="false">INFO!$B$19/SUM(INFO!$B$17:$B$21)*0.8</f>
        <v>0.0175989565529397</v>
      </c>
      <c r="AY407" s="47" t="n">
        <v>7500</v>
      </c>
      <c r="AZ407" s="44"/>
      <c r="BD407" s="24"/>
      <c r="BE407" s="25"/>
      <c r="BF407" s="73"/>
      <c r="BG407" s="28" t="s">
        <v>12</v>
      </c>
      <c r="BH407" s="28"/>
      <c r="BI407" s="52" t="n">
        <f aca="false">INFO!$B$19/SUM(INFO!$B$17:$B$21)*0.8</f>
        <v>0.0175989565529397</v>
      </c>
      <c r="BJ407" s="47" t="n">
        <v>7500</v>
      </c>
      <c r="BK407" s="44"/>
      <c r="BO407" s="24"/>
      <c r="BP407" s="25"/>
      <c r="BQ407" s="73"/>
      <c r="BR407" s="28" t="s">
        <v>12</v>
      </c>
      <c r="BS407" s="28"/>
      <c r="BT407" s="52" t="n">
        <f aca="false">INFO!$B$19/SUM(INFO!$B$17:$B$21)*0.8</f>
        <v>0.0175989565529397</v>
      </c>
      <c r="BU407" s="47" t="n">
        <v>7500</v>
      </c>
      <c r="BV407" s="44"/>
      <c r="BZ407" s="24"/>
      <c r="CA407" s="66"/>
      <c r="CB407" s="73"/>
      <c r="CC407" s="28" t="s">
        <v>12</v>
      </c>
      <c r="CD407" s="28"/>
      <c r="CE407" s="52" t="n">
        <f aca="false">INFO!$B$19/SUM(INFO!$B$17:$B$21)*0.8</f>
        <v>0.0175989565529397</v>
      </c>
      <c r="CF407" s="47" t="n">
        <v>7500</v>
      </c>
      <c r="CG407" s="44"/>
      <c r="CK407" s="24"/>
      <c r="CL407" s="25"/>
      <c r="CM407" s="73"/>
      <c r="CN407" s="28" t="s">
        <v>12</v>
      </c>
      <c r="CO407" s="28"/>
      <c r="CP407" s="52" t="n">
        <f aca="false">INFO!$B$19/SUM(INFO!$B$17:$B$21)*0.8</f>
        <v>0.0175989565529397</v>
      </c>
      <c r="CQ407" s="47" t="n">
        <v>7500</v>
      </c>
      <c r="CR407" s="44"/>
      <c r="CV407" s="11" t="s">
        <v>31</v>
      </c>
      <c r="CW407" s="11"/>
      <c r="CX407" s="11" t="s">
        <v>32</v>
      </c>
      <c r="CY407" s="11"/>
      <c r="CZ407" s="11"/>
      <c r="DA407" s="11"/>
      <c r="DB407" s="11"/>
      <c r="DC407" s="11"/>
      <c r="DD407" s="11" t="s">
        <v>33</v>
      </c>
      <c r="DE407" s="11"/>
    </row>
    <row r="408" customFormat="false" ht="14.4" hidden="false" customHeight="false" outlineLevel="0" collapsed="false">
      <c r="A408" s="24"/>
      <c r="B408" s="25"/>
      <c r="C408" s="73"/>
      <c r="D408" s="28" t="s">
        <v>60</v>
      </c>
      <c r="E408" s="28"/>
      <c r="F408" s="52" t="n">
        <f aca="false">INFO!$B$20/SUM(INFO!$B$17:$B$21)</f>
        <v>0.0226205455308028</v>
      </c>
      <c r="G408" s="47" t="n">
        <v>1000</v>
      </c>
      <c r="H408" s="44"/>
      <c r="L408" s="24"/>
      <c r="M408" s="25"/>
      <c r="N408" s="73"/>
      <c r="O408" s="28" t="s">
        <v>60</v>
      </c>
      <c r="P408" s="28"/>
      <c r="Q408" s="52" t="n">
        <f aca="false">INFO!$B$20/SUM(INFO!$B$17:$B$21)</f>
        <v>0.0226205455308028</v>
      </c>
      <c r="R408" s="47" t="n">
        <v>1000</v>
      </c>
      <c r="S408" s="44"/>
      <c r="W408" s="24"/>
      <c r="X408" s="25"/>
      <c r="Y408" s="73"/>
      <c r="Z408" s="28" t="s">
        <v>60</v>
      </c>
      <c r="AA408" s="28"/>
      <c r="AB408" s="52" t="n">
        <f aca="false">INFO!$B$20/SUM(INFO!$B$17:$B$21)</f>
        <v>0.0226205455308028</v>
      </c>
      <c r="AC408" s="47" t="n">
        <v>1000</v>
      </c>
      <c r="AD408" s="44"/>
      <c r="AH408" s="24"/>
      <c r="AI408" s="25"/>
      <c r="AJ408" s="73"/>
      <c r="AK408" s="28" t="s">
        <v>60</v>
      </c>
      <c r="AL408" s="28"/>
      <c r="AM408" s="52" t="n">
        <f aca="false">INFO!$B$20/SUM(INFO!$B$17:$B$21)</f>
        <v>0.0226205455308028</v>
      </c>
      <c r="AN408" s="47" t="n">
        <v>1000</v>
      </c>
      <c r="AO408" s="44"/>
      <c r="AS408" s="24"/>
      <c r="AT408" s="25"/>
      <c r="AU408" s="73"/>
      <c r="AV408" s="28" t="s">
        <v>60</v>
      </c>
      <c r="AW408" s="28"/>
      <c r="AX408" s="52" t="n">
        <f aca="false">INFO!$B$20/SUM(INFO!$B$17:$B$21)</f>
        <v>0.0226205455308028</v>
      </c>
      <c r="AY408" s="47" t="n">
        <v>1000</v>
      </c>
      <c r="AZ408" s="44"/>
      <c r="BD408" s="24"/>
      <c r="BE408" s="25"/>
      <c r="BF408" s="73"/>
      <c r="BG408" s="28" t="s">
        <v>60</v>
      </c>
      <c r="BH408" s="28"/>
      <c r="BI408" s="52" t="n">
        <f aca="false">INFO!$B$20/SUM(INFO!$B$17:$B$21)</f>
        <v>0.0226205455308028</v>
      </c>
      <c r="BJ408" s="47" t="n">
        <v>1000</v>
      </c>
      <c r="BK408" s="44"/>
      <c r="BO408" s="24"/>
      <c r="BP408" s="25"/>
      <c r="BQ408" s="73"/>
      <c r="BR408" s="28" t="s">
        <v>60</v>
      </c>
      <c r="BS408" s="28"/>
      <c r="BT408" s="52" t="n">
        <f aca="false">INFO!$B$20/SUM(INFO!$B$17:$B$21)</f>
        <v>0.0226205455308028</v>
      </c>
      <c r="BU408" s="47" t="n">
        <v>1000</v>
      </c>
      <c r="BV408" s="44"/>
      <c r="BZ408" s="24"/>
      <c r="CA408" s="66"/>
      <c r="CB408" s="73"/>
      <c r="CC408" s="28" t="s">
        <v>60</v>
      </c>
      <c r="CD408" s="28"/>
      <c r="CE408" s="52" t="n">
        <f aca="false">INFO!$B$20/SUM(INFO!$B$17:$B$21)</f>
        <v>0.0226205455308028</v>
      </c>
      <c r="CF408" s="47" t="n">
        <v>1000</v>
      </c>
      <c r="CG408" s="44"/>
      <c r="CK408" s="24"/>
      <c r="CL408" s="25"/>
      <c r="CM408" s="73"/>
      <c r="CN408" s="28" t="s">
        <v>60</v>
      </c>
      <c r="CO408" s="28"/>
      <c r="CP408" s="52" t="n">
        <f aca="false">INFO!$B$20/SUM(INFO!$B$17:$B$21)</f>
        <v>0.0226205455308028</v>
      </c>
      <c r="CQ408" s="47" t="n">
        <v>1000</v>
      </c>
      <c r="CR408" s="44"/>
      <c r="CV408" s="12" t="s">
        <v>14</v>
      </c>
      <c r="CW408" s="13" t="n">
        <f aca="false">IF(B424=0%,0%,C425/SUM(C425:C432))</f>
        <v>0</v>
      </c>
      <c r="CX408" s="12" t="str">
        <f aca="false">E425</f>
        <v>lavatrice</v>
      </c>
      <c r="CY408" s="14" t="n">
        <f aca="false">F425</f>
        <v>0</v>
      </c>
      <c r="CZ408" s="12" t="str">
        <f aca="false">E432</f>
        <v>sedie</v>
      </c>
      <c r="DA408" s="14" t="n">
        <f aca="false">F432</f>
        <v>0</v>
      </c>
      <c r="DB408" s="12" t="str">
        <f aca="false">G430</f>
        <v>guaina</v>
      </c>
      <c r="DC408" s="14" t="n">
        <f aca="false">H430</f>
        <v>0</v>
      </c>
      <c r="DD408" s="14" t="s">
        <v>41</v>
      </c>
      <c r="DE408" s="38" t="str">
        <f aca="false">C368</f>
        <v>dubbia</v>
      </c>
    </row>
    <row r="409" customFormat="false" ht="14.4" hidden="false" customHeight="false" outlineLevel="0" collapsed="false">
      <c r="A409" s="24"/>
      <c r="B409" s="25"/>
      <c r="C409" s="73"/>
      <c r="D409" s="28" t="s">
        <v>61</v>
      </c>
      <c r="E409" s="28"/>
      <c r="F409" s="52" t="n">
        <f aca="false">INFO!$B$21/SUM(INFO!$B$17:$B$21)</f>
        <v>0.539471100346927</v>
      </c>
      <c r="G409" s="47" t="n">
        <v>550</v>
      </c>
      <c r="H409" s="44"/>
      <c r="L409" s="24"/>
      <c r="M409" s="25"/>
      <c r="N409" s="73"/>
      <c r="O409" s="28" t="s">
        <v>61</v>
      </c>
      <c r="P409" s="28"/>
      <c r="Q409" s="52" t="n">
        <f aca="false">INFO!$B$21/SUM(INFO!$B$17:$B$21)</f>
        <v>0.539471100346927</v>
      </c>
      <c r="R409" s="47" t="n">
        <v>550</v>
      </c>
      <c r="S409" s="44"/>
      <c r="W409" s="24"/>
      <c r="X409" s="25"/>
      <c r="Y409" s="73"/>
      <c r="Z409" s="28" t="s">
        <v>61</v>
      </c>
      <c r="AA409" s="28"/>
      <c r="AB409" s="52" t="n">
        <f aca="false">INFO!$B$21/SUM(INFO!$B$17:$B$21)</f>
        <v>0.539471100346927</v>
      </c>
      <c r="AC409" s="47" t="n">
        <v>550</v>
      </c>
      <c r="AD409" s="44"/>
      <c r="AH409" s="24"/>
      <c r="AI409" s="25"/>
      <c r="AJ409" s="73"/>
      <c r="AK409" s="28" t="s">
        <v>61</v>
      </c>
      <c r="AL409" s="28"/>
      <c r="AM409" s="52" t="n">
        <f aca="false">INFO!$B$21/SUM(INFO!$B$17:$B$21)</f>
        <v>0.539471100346927</v>
      </c>
      <c r="AN409" s="47" t="n">
        <v>550</v>
      </c>
      <c r="AO409" s="44"/>
      <c r="AS409" s="24"/>
      <c r="AT409" s="25"/>
      <c r="AU409" s="73"/>
      <c r="AV409" s="28" t="s">
        <v>61</v>
      </c>
      <c r="AW409" s="28"/>
      <c r="AX409" s="52" t="n">
        <f aca="false">INFO!$B$21/SUM(INFO!$B$17:$B$21)</f>
        <v>0.539471100346927</v>
      </c>
      <c r="AY409" s="47" t="n">
        <v>550</v>
      </c>
      <c r="AZ409" s="44"/>
      <c r="BD409" s="24"/>
      <c r="BE409" s="25"/>
      <c r="BF409" s="73"/>
      <c r="BG409" s="28" t="s">
        <v>61</v>
      </c>
      <c r="BH409" s="28"/>
      <c r="BI409" s="52" t="n">
        <f aca="false">INFO!$B$21/SUM(INFO!$B$17:$B$21)</f>
        <v>0.539471100346927</v>
      </c>
      <c r="BJ409" s="47" t="n">
        <v>550</v>
      </c>
      <c r="BK409" s="44"/>
      <c r="BO409" s="24"/>
      <c r="BP409" s="25"/>
      <c r="BQ409" s="73"/>
      <c r="BR409" s="28" t="s">
        <v>61</v>
      </c>
      <c r="BS409" s="28"/>
      <c r="BT409" s="52" t="n">
        <f aca="false">INFO!$B$21/SUM(INFO!$B$17:$B$21)</f>
        <v>0.539471100346927</v>
      </c>
      <c r="BU409" s="47" t="n">
        <v>550</v>
      </c>
      <c r="BV409" s="44"/>
      <c r="BZ409" s="24"/>
      <c r="CA409" s="66"/>
      <c r="CB409" s="73"/>
      <c r="CC409" s="28" t="s">
        <v>61</v>
      </c>
      <c r="CD409" s="28"/>
      <c r="CE409" s="52" t="n">
        <f aca="false">INFO!$B$21/SUM(INFO!$B$17:$B$21)</f>
        <v>0.539471100346927</v>
      </c>
      <c r="CF409" s="47" t="n">
        <v>550</v>
      </c>
      <c r="CG409" s="44"/>
      <c r="CK409" s="24"/>
      <c r="CL409" s="25"/>
      <c r="CM409" s="73"/>
      <c r="CN409" s="28" t="s">
        <v>61</v>
      </c>
      <c r="CO409" s="28"/>
      <c r="CP409" s="52" t="n">
        <f aca="false">INFO!$B$21/SUM(INFO!$B$17:$B$21)</f>
        <v>0.539471100346927</v>
      </c>
      <c r="CQ409" s="47" t="n">
        <v>550</v>
      </c>
      <c r="CR409" s="44"/>
      <c r="CV409" s="17" t="s">
        <v>49</v>
      </c>
      <c r="CW409" s="18" t="n">
        <f aca="false">IF(B424=0%,0%,C426/SUM(C425:C432))</f>
        <v>0</v>
      </c>
      <c r="CX409" s="17" t="str">
        <f aca="false">E426</f>
        <v>frigorifero</v>
      </c>
      <c r="CY409" s="19" t="n">
        <f aca="false">F426</f>
        <v>0</v>
      </c>
      <c r="CZ409" s="17" t="str">
        <f aca="false">E433</f>
        <v>materasso</v>
      </c>
      <c r="DA409" s="19" t="n">
        <f aca="false">F433</f>
        <v>0</v>
      </c>
      <c r="DB409" s="17" t="str">
        <f aca="false">G431</f>
        <v>lamiere</v>
      </c>
      <c r="DC409" s="19" t="n">
        <f aca="false">H431</f>
        <v>0</v>
      </c>
      <c r="DD409" s="19" t="str">
        <f aca="false">D367</f>
        <v>altezza cumulo</v>
      </c>
      <c r="DE409" s="19" t="n">
        <f aca="false">E367</f>
        <v>0</v>
      </c>
    </row>
    <row r="410" customFormat="false" ht="14.4" hidden="false" customHeight="false" outlineLevel="0" collapsed="false">
      <c r="A410" s="53" t="s">
        <v>82</v>
      </c>
      <c r="B410" s="42"/>
      <c r="C410" s="43"/>
      <c r="D410" s="28" t="s">
        <v>83</v>
      </c>
      <c r="E410" s="41" t="s">
        <v>65</v>
      </c>
      <c r="F410" s="39" t="n">
        <v>1</v>
      </c>
      <c r="G410" s="47" t="n">
        <v>1700</v>
      </c>
      <c r="H410" s="44"/>
      <c r="L410" s="53" t="s">
        <v>82</v>
      </c>
      <c r="M410" s="42"/>
      <c r="N410" s="43"/>
      <c r="O410" s="28" t="s">
        <v>83</v>
      </c>
      <c r="P410" s="41" t="s">
        <v>65</v>
      </c>
      <c r="Q410" s="39" t="n">
        <v>1</v>
      </c>
      <c r="R410" s="47" t="n">
        <v>1700</v>
      </c>
      <c r="S410" s="44"/>
      <c r="W410" s="53" t="s">
        <v>82</v>
      </c>
      <c r="X410" s="42"/>
      <c r="Y410" s="43"/>
      <c r="Z410" s="28" t="s">
        <v>83</v>
      </c>
      <c r="AA410" s="41" t="s">
        <v>65</v>
      </c>
      <c r="AB410" s="39" t="n">
        <v>1</v>
      </c>
      <c r="AC410" s="47" t="n">
        <v>1700</v>
      </c>
      <c r="AD410" s="44"/>
      <c r="AH410" s="53" t="s">
        <v>82</v>
      </c>
      <c r="AI410" s="42"/>
      <c r="AJ410" s="43"/>
      <c r="AK410" s="28" t="s">
        <v>83</v>
      </c>
      <c r="AL410" s="41" t="s">
        <v>65</v>
      </c>
      <c r="AM410" s="39" t="n">
        <v>1</v>
      </c>
      <c r="AN410" s="47" t="n">
        <v>1700</v>
      </c>
      <c r="AO410" s="44"/>
      <c r="AS410" s="53" t="s">
        <v>82</v>
      </c>
      <c r="AT410" s="42"/>
      <c r="AU410" s="43"/>
      <c r="AV410" s="28" t="s">
        <v>83</v>
      </c>
      <c r="AW410" s="41" t="s">
        <v>65</v>
      </c>
      <c r="AX410" s="39" t="n">
        <v>1</v>
      </c>
      <c r="AY410" s="47" t="n">
        <v>1700</v>
      </c>
      <c r="AZ410" s="44"/>
      <c r="BD410" s="53" t="s">
        <v>82</v>
      </c>
      <c r="BE410" s="42"/>
      <c r="BF410" s="43"/>
      <c r="BG410" s="28" t="s">
        <v>83</v>
      </c>
      <c r="BH410" s="41" t="s">
        <v>65</v>
      </c>
      <c r="BI410" s="39" t="n">
        <v>1</v>
      </c>
      <c r="BJ410" s="47" t="n">
        <v>1700</v>
      </c>
      <c r="BK410" s="44"/>
      <c r="BO410" s="53" t="s">
        <v>82</v>
      </c>
      <c r="BP410" s="42"/>
      <c r="BQ410" s="43"/>
      <c r="BR410" s="28" t="s">
        <v>83</v>
      </c>
      <c r="BS410" s="41" t="s">
        <v>65</v>
      </c>
      <c r="BT410" s="39" t="n">
        <v>1</v>
      </c>
      <c r="BU410" s="47" t="n">
        <v>1700</v>
      </c>
      <c r="BV410" s="44"/>
      <c r="BZ410" s="53" t="s">
        <v>82</v>
      </c>
      <c r="CA410" s="42"/>
      <c r="CB410" s="43"/>
      <c r="CC410" s="28" t="s">
        <v>83</v>
      </c>
      <c r="CD410" s="41" t="s">
        <v>65</v>
      </c>
      <c r="CE410" s="39" t="n">
        <v>1</v>
      </c>
      <c r="CF410" s="47" t="n">
        <v>1700</v>
      </c>
      <c r="CG410" s="44"/>
      <c r="CK410" s="53" t="s">
        <v>82</v>
      </c>
      <c r="CL410" s="42"/>
      <c r="CM410" s="43"/>
      <c r="CN410" s="28" t="s">
        <v>83</v>
      </c>
      <c r="CO410" s="41" t="s">
        <v>65</v>
      </c>
      <c r="CP410" s="39" t="n">
        <v>1</v>
      </c>
      <c r="CQ410" s="47" t="n">
        <v>1700</v>
      </c>
      <c r="CR410" s="44"/>
      <c r="CV410" s="17" t="s">
        <v>57</v>
      </c>
      <c r="CW410" s="18" t="n">
        <f aca="false">IF(B424=0%,0%,(C427+C428)/SUM(C425:C432))</f>
        <v>0</v>
      </c>
      <c r="CX410" s="17" t="str">
        <f aca="false">E427</f>
        <v>forno</v>
      </c>
      <c r="CY410" s="19" t="n">
        <f aca="false">F427</f>
        <v>0</v>
      </c>
      <c r="CZ410" s="17" t="str">
        <f aca="false">G425</f>
        <v>brandina</v>
      </c>
      <c r="DA410" s="19" t="n">
        <f aca="false">H425</f>
        <v>0</v>
      </c>
      <c r="DB410" s="17" t="str">
        <f aca="false">G432</f>
        <v>buste</v>
      </c>
      <c r="DC410" s="19" t="n">
        <f aca="false">H432</f>
        <v>0</v>
      </c>
      <c r="DD410" s="19" t="str">
        <f aca="false">D368</f>
        <v>combustione</v>
      </c>
      <c r="DE410" s="19" t="n">
        <f aca="false">E368</f>
        <v>0</v>
      </c>
    </row>
    <row r="411" customFormat="false" ht="14.4" hidden="false" customHeight="false" outlineLevel="0" collapsed="false">
      <c r="A411" s="53"/>
      <c r="B411" s="45"/>
      <c r="C411" s="43"/>
      <c r="D411" s="28" t="s">
        <v>84</v>
      </c>
      <c r="E411" s="41" t="s">
        <v>65</v>
      </c>
      <c r="F411" s="39" t="n">
        <v>1</v>
      </c>
      <c r="G411" s="47" t="n">
        <v>1500</v>
      </c>
      <c r="H411" s="44"/>
      <c r="L411" s="53"/>
      <c r="M411" s="45"/>
      <c r="N411" s="43"/>
      <c r="O411" s="28" t="s">
        <v>84</v>
      </c>
      <c r="P411" s="41" t="s">
        <v>65</v>
      </c>
      <c r="Q411" s="39" t="n">
        <v>1</v>
      </c>
      <c r="R411" s="47" t="n">
        <v>1500</v>
      </c>
      <c r="S411" s="44"/>
      <c r="W411" s="53"/>
      <c r="X411" s="45"/>
      <c r="Y411" s="43"/>
      <c r="Z411" s="28" t="s">
        <v>84</v>
      </c>
      <c r="AA411" s="41" t="s">
        <v>65</v>
      </c>
      <c r="AB411" s="39" t="n">
        <v>1</v>
      </c>
      <c r="AC411" s="47" t="n">
        <v>1500</v>
      </c>
      <c r="AD411" s="44"/>
      <c r="AH411" s="53"/>
      <c r="AI411" s="45"/>
      <c r="AJ411" s="43"/>
      <c r="AK411" s="28" t="s">
        <v>84</v>
      </c>
      <c r="AL411" s="41" t="s">
        <v>65</v>
      </c>
      <c r="AM411" s="39" t="n">
        <v>1</v>
      </c>
      <c r="AN411" s="47" t="n">
        <v>1500</v>
      </c>
      <c r="AO411" s="44"/>
      <c r="AS411" s="53"/>
      <c r="AT411" s="45"/>
      <c r="AU411" s="43"/>
      <c r="AV411" s="28" t="s">
        <v>84</v>
      </c>
      <c r="AW411" s="41" t="s">
        <v>65</v>
      </c>
      <c r="AX411" s="39" t="n">
        <v>1</v>
      </c>
      <c r="AY411" s="47" t="n">
        <v>1500</v>
      </c>
      <c r="AZ411" s="44"/>
      <c r="BD411" s="53"/>
      <c r="BE411" s="45"/>
      <c r="BF411" s="43"/>
      <c r="BG411" s="28" t="s">
        <v>84</v>
      </c>
      <c r="BH411" s="41" t="s">
        <v>65</v>
      </c>
      <c r="BI411" s="39" t="n">
        <v>1</v>
      </c>
      <c r="BJ411" s="47" t="n">
        <v>1500</v>
      </c>
      <c r="BK411" s="44"/>
      <c r="BO411" s="53"/>
      <c r="BP411" s="45"/>
      <c r="BQ411" s="43"/>
      <c r="BR411" s="28" t="s">
        <v>84</v>
      </c>
      <c r="BS411" s="41" t="s">
        <v>65</v>
      </c>
      <c r="BT411" s="39" t="n">
        <v>1</v>
      </c>
      <c r="BU411" s="47" t="n">
        <v>1500</v>
      </c>
      <c r="BV411" s="44"/>
      <c r="BZ411" s="53"/>
      <c r="CA411" s="45"/>
      <c r="CB411" s="43"/>
      <c r="CC411" s="28" t="s">
        <v>84</v>
      </c>
      <c r="CD411" s="41" t="s">
        <v>65</v>
      </c>
      <c r="CE411" s="39" t="n">
        <v>1</v>
      </c>
      <c r="CF411" s="47" t="n">
        <v>1500</v>
      </c>
      <c r="CG411" s="44"/>
      <c r="CK411" s="53"/>
      <c r="CL411" s="45"/>
      <c r="CM411" s="43"/>
      <c r="CN411" s="28" t="s">
        <v>84</v>
      </c>
      <c r="CO411" s="41" t="s">
        <v>65</v>
      </c>
      <c r="CP411" s="39" t="n">
        <v>1</v>
      </c>
      <c r="CQ411" s="47" t="n">
        <v>1500</v>
      </c>
      <c r="CR411" s="44"/>
      <c r="CV411" s="17" t="s">
        <v>60</v>
      </c>
      <c r="CW411" s="37" t="n">
        <f aca="false">IF(B424=0%,0%,C429/SUM(C425:C432))</f>
        <v>0</v>
      </c>
      <c r="CX411" s="17" t="str">
        <f aca="false">E428</f>
        <v>televisore</v>
      </c>
      <c r="CY411" s="19" t="n">
        <f aca="false">F428</f>
        <v>0</v>
      </c>
      <c r="CZ411" s="17" t="str">
        <f aca="false">G426</f>
        <v>Scatoloni</v>
      </c>
      <c r="DA411" s="19" t="n">
        <f aca="false">H426</f>
        <v>0</v>
      </c>
      <c r="DB411" s="19"/>
      <c r="DC411" s="19"/>
      <c r="DD411" s="19" t="str">
        <f aca="false">D369</f>
        <v>bonifica</v>
      </c>
      <c r="DE411" s="19" t="n">
        <f aca="false">E369</f>
        <v>0</v>
      </c>
    </row>
    <row r="412" customFormat="false" ht="14.4" hidden="false" customHeight="false" outlineLevel="0" collapsed="false">
      <c r="A412" s="53"/>
      <c r="B412" s="42"/>
      <c r="C412" s="43"/>
      <c r="D412" s="28" t="s">
        <v>85</v>
      </c>
      <c r="E412" s="41" t="s">
        <v>65</v>
      </c>
      <c r="F412" s="39" t="n">
        <v>1</v>
      </c>
      <c r="G412" s="47" t="n">
        <v>2300</v>
      </c>
      <c r="H412" s="44"/>
      <c r="L412" s="53"/>
      <c r="M412" s="42"/>
      <c r="N412" s="43"/>
      <c r="O412" s="28" t="s">
        <v>85</v>
      </c>
      <c r="P412" s="41" t="s">
        <v>65</v>
      </c>
      <c r="Q412" s="39" t="n">
        <v>1</v>
      </c>
      <c r="R412" s="47" t="n">
        <v>2300</v>
      </c>
      <c r="S412" s="44"/>
      <c r="W412" s="53"/>
      <c r="X412" s="42"/>
      <c r="Y412" s="43"/>
      <c r="Z412" s="28" t="s">
        <v>85</v>
      </c>
      <c r="AA412" s="41" t="s">
        <v>65</v>
      </c>
      <c r="AB412" s="39" t="n">
        <v>1</v>
      </c>
      <c r="AC412" s="47" t="n">
        <v>2300</v>
      </c>
      <c r="AD412" s="44"/>
      <c r="AH412" s="53"/>
      <c r="AI412" s="42"/>
      <c r="AJ412" s="43"/>
      <c r="AK412" s="28" t="s">
        <v>85</v>
      </c>
      <c r="AL412" s="41" t="s">
        <v>65</v>
      </c>
      <c r="AM412" s="39" t="n">
        <v>1</v>
      </c>
      <c r="AN412" s="47" t="n">
        <v>2300</v>
      </c>
      <c r="AO412" s="44"/>
      <c r="AS412" s="53"/>
      <c r="AT412" s="42"/>
      <c r="AU412" s="43"/>
      <c r="AV412" s="28" t="s">
        <v>85</v>
      </c>
      <c r="AW412" s="41" t="s">
        <v>65</v>
      </c>
      <c r="AX412" s="39" t="n">
        <v>1</v>
      </c>
      <c r="AY412" s="47" t="n">
        <v>2300</v>
      </c>
      <c r="AZ412" s="44"/>
      <c r="BD412" s="53"/>
      <c r="BE412" s="42"/>
      <c r="BF412" s="43"/>
      <c r="BG412" s="28" t="s">
        <v>85</v>
      </c>
      <c r="BH412" s="41" t="s">
        <v>65</v>
      </c>
      <c r="BI412" s="39" t="n">
        <v>1</v>
      </c>
      <c r="BJ412" s="47" t="n">
        <v>2300</v>
      </c>
      <c r="BK412" s="44"/>
      <c r="BO412" s="53"/>
      <c r="BP412" s="42"/>
      <c r="BQ412" s="43"/>
      <c r="BR412" s="28" t="s">
        <v>85</v>
      </c>
      <c r="BS412" s="41" t="s">
        <v>65</v>
      </c>
      <c r="BT412" s="39" t="n">
        <v>1</v>
      </c>
      <c r="BU412" s="47" t="n">
        <v>2300</v>
      </c>
      <c r="BV412" s="44"/>
      <c r="BZ412" s="53"/>
      <c r="CA412" s="42"/>
      <c r="CB412" s="43"/>
      <c r="CC412" s="28" t="s">
        <v>85</v>
      </c>
      <c r="CD412" s="41" t="s">
        <v>65</v>
      </c>
      <c r="CE412" s="39" t="n">
        <v>1</v>
      </c>
      <c r="CF412" s="47" t="n">
        <v>2300</v>
      </c>
      <c r="CG412" s="44"/>
      <c r="CK412" s="53"/>
      <c r="CL412" s="42"/>
      <c r="CM412" s="43"/>
      <c r="CN412" s="28" t="s">
        <v>85</v>
      </c>
      <c r="CO412" s="41" t="s">
        <v>65</v>
      </c>
      <c r="CP412" s="39" t="n">
        <v>1</v>
      </c>
      <c r="CQ412" s="47" t="n">
        <v>2300</v>
      </c>
      <c r="CR412" s="44"/>
      <c r="CV412" s="17" t="s">
        <v>61</v>
      </c>
      <c r="CW412" s="18" t="n">
        <f aca="false">IF(B424=0%,0%,C430/SUM(C425:C432))</f>
        <v>0</v>
      </c>
      <c r="CX412" s="17" t="str">
        <f aca="false">E429</f>
        <v>scaldabagno</v>
      </c>
      <c r="CY412" s="19" t="n">
        <f aca="false">F429</f>
        <v>0</v>
      </c>
      <c r="CZ412" s="17" t="str">
        <f aca="false">G427</f>
        <v>divano</v>
      </c>
      <c r="DA412" s="19" t="n">
        <f aca="false">H427</f>
        <v>0</v>
      </c>
      <c r="DB412" s="19"/>
      <c r="DC412" s="19"/>
      <c r="DD412" s="19" t="str">
        <f aca="false">F369</f>
        <v>substrato</v>
      </c>
      <c r="DE412" s="19" t="n">
        <f aca="false">G369</f>
        <v>0</v>
      </c>
    </row>
    <row r="413" customFormat="false" ht="14.4" hidden="false" customHeight="true" outlineLevel="0" collapsed="false">
      <c r="A413" s="53"/>
      <c r="B413" s="42"/>
      <c r="C413" s="43"/>
      <c r="D413" s="28" t="s">
        <v>86</v>
      </c>
      <c r="E413" s="41" t="s">
        <v>87</v>
      </c>
      <c r="F413" s="39" t="n">
        <v>1</v>
      </c>
      <c r="G413" s="47" t="n">
        <v>1400</v>
      </c>
      <c r="H413" s="44"/>
      <c r="L413" s="53"/>
      <c r="M413" s="42"/>
      <c r="N413" s="43"/>
      <c r="O413" s="28" t="s">
        <v>86</v>
      </c>
      <c r="P413" s="41" t="s">
        <v>87</v>
      </c>
      <c r="Q413" s="39" t="n">
        <v>1</v>
      </c>
      <c r="R413" s="47" t="n">
        <v>1400</v>
      </c>
      <c r="S413" s="44"/>
      <c r="W413" s="53"/>
      <c r="X413" s="42"/>
      <c r="Y413" s="43"/>
      <c r="Z413" s="28" t="s">
        <v>86</v>
      </c>
      <c r="AA413" s="41" t="s">
        <v>87</v>
      </c>
      <c r="AB413" s="39" t="n">
        <v>1</v>
      </c>
      <c r="AC413" s="47" t="n">
        <v>1400</v>
      </c>
      <c r="AD413" s="44"/>
      <c r="AH413" s="53"/>
      <c r="AI413" s="42"/>
      <c r="AJ413" s="43"/>
      <c r="AK413" s="28" t="s">
        <v>86</v>
      </c>
      <c r="AL413" s="41" t="s">
        <v>87</v>
      </c>
      <c r="AM413" s="39" t="n">
        <v>1</v>
      </c>
      <c r="AN413" s="47" t="n">
        <v>1400</v>
      </c>
      <c r="AO413" s="44"/>
      <c r="AS413" s="53"/>
      <c r="AT413" s="42"/>
      <c r="AU413" s="43"/>
      <c r="AV413" s="28" t="s">
        <v>86</v>
      </c>
      <c r="AW413" s="41" t="s">
        <v>87</v>
      </c>
      <c r="AX413" s="39" t="n">
        <v>1</v>
      </c>
      <c r="AY413" s="47" t="n">
        <v>1400</v>
      </c>
      <c r="AZ413" s="44"/>
      <c r="BD413" s="53"/>
      <c r="BE413" s="42"/>
      <c r="BF413" s="43"/>
      <c r="BG413" s="28" t="s">
        <v>86</v>
      </c>
      <c r="BH413" s="41" t="s">
        <v>87</v>
      </c>
      <c r="BI413" s="39" t="n">
        <v>1</v>
      </c>
      <c r="BJ413" s="47" t="n">
        <v>1400</v>
      </c>
      <c r="BK413" s="44"/>
      <c r="BO413" s="53"/>
      <c r="BP413" s="42"/>
      <c r="BQ413" s="43"/>
      <c r="BR413" s="28" t="s">
        <v>86</v>
      </c>
      <c r="BS413" s="41" t="s">
        <v>87</v>
      </c>
      <c r="BT413" s="39" t="n">
        <v>1</v>
      </c>
      <c r="BU413" s="47" t="n">
        <v>1400</v>
      </c>
      <c r="BV413" s="44"/>
      <c r="BZ413" s="53"/>
      <c r="CA413" s="42"/>
      <c r="CB413" s="43"/>
      <c r="CC413" s="28" t="s">
        <v>86</v>
      </c>
      <c r="CD413" s="41" t="s">
        <v>87</v>
      </c>
      <c r="CE413" s="39" t="n">
        <v>1</v>
      </c>
      <c r="CF413" s="47" t="n">
        <v>1400</v>
      </c>
      <c r="CG413" s="44"/>
      <c r="CK413" s="53"/>
      <c r="CL413" s="42"/>
      <c r="CM413" s="43"/>
      <c r="CN413" s="28" t="s">
        <v>86</v>
      </c>
      <c r="CO413" s="41" t="s">
        <v>87</v>
      </c>
      <c r="CP413" s="39" t="n">
        <v>1</v>
      </c>
      <c r="CQ413" s="47" t="n">
        <v>1400</v>
      </c>
      <c r="CR413" s="44"/>
      <c r="CV413" s="17" t="s">
        <v>62</v>
      </c>
      <c r="CW413" s="18" t="n">
        <f aca="false">IF(B424=0%,0%,C431/SUM(C425:C432))</f>
        <v>0</v>
      </c>
      <c r="CX413" s="17" t="str">
        <f aca="false">E430</f>
        <v>mobile</v>
      </c>
      <c r="CY413" s="19" t="n">
        <f aca="false">F430</f>
        <v>0</v>
      </c>
      <c r="CZ413" s="17" t="str">
        <f aca="false">G428</f>
        <v>sanitari</v>
      </c>
      <c r="DA413" s="19" t="n">
        <f aca="false">H428</f>
        <v>0</v>
      </c>
      <c r="DB413" s="19"/>
      <c r="DC413" s="19"/>
      <c r="DD413" s="19" t="s">
        <v>63</v>
      </c>
      <c r="DE413" s="19" t="n">
        <f aca="false">B369</f>
        <v>0</v>
      </c>
    </row>
    <row r="414" customFormat="false" ht="15" hidden="false" customHeight="false" outlineLevel="0" collapsed="false">
      <c r="A414" s="53"/>
      <c r="B414" s="42"/>
      <c r="C414" s="43"/>
      <c r="D414" s="28" t="s">
        <v>88</v>
      </c>
      <c r="E414" s="41" t="s">
        <v>14</v>
      </c>
      <c r="F414" s="39" t="n">
        <v>1</v>
      </c>
      <c r="G414" s="47" t="n">
        <v>1400</v>
      </c>
      <c r="H414" s="44"/>
      <c r="L414" s="53"/>
      <c r="M414" s="42"/>
      <c r="N414" s="43"/>
      <c r="O414" s="28" t="s">
        <v>88</v>
      </c>
      <c r="P414" s="41" t="s">
        <v>14</v>
      </c>
      <c r="Q414" s="39" t="n">
        <v>1</v>
      </c>
      <c r="R414" s="47" t="n">
        <v>1400</v>
      </c>
      <c r="S414" s="44"/>
      <c r="W414" s="53"/>
      <c r="X414" s="42"/>
      <c r="Y414" s="43"/>
      <c r="Z414" s="28" t="s">
        <v>88</v>
      </c>
      <c r="AA414" s="41" t="s">
        <v>14</v>
      </c>
      <c r="AB414" s="39" t="n">
        <v>1</v>
      </c>
      <c r="AC414" s="47" t="n">
        <v>1400</v>
      </c>
      <c r="AD414" s="44"/>
      <c r="AH414" s="53"/>
      <c r="AI414" s="42"/>
      <c r="AJ414" s="43"/>
      <c r="AK414" s="28" t="s">
        <v>88</v>
      </c>
      <c r="AL414" s="41" t="s">
        <v>14</v>
      </c>
      <c r="AM414" s="39" t="n">
        <v>1</v>
      </c>
      <c r="AN414" s="47" t="n">
        <v>1400</v>
      </c>
      <c r="AO414" s="44"/>
      <c r="AS414" s="53"/>
      <c r="AT414" s="42"/>
      <c r="AU414" s="43"/>
      <c r="AV414" s="28" t="s">
        <v>88</v>
      </c>
      <c r="AW414" s="41" t="s">
        <v>14</v>
      </c>
      <c r="AX414" s="39" t="n">
        <v>1</v>
      </c>
      <c r="AY414" s="47" t="n">
        <v>1400</v>
      </c>
      <c r="AZ414" s="44"/>
      <c r="BD414" s="53"/>
      <c r="BE414" s="42"/>
      <c r="BF414" s="43"/>
      <c r="BG414" s="28" t="s">
        <v>88</v>
      </c>
      <c r="BH414" s="41" t="s">
        <v>14</v>
      </c>
      <c r="BI414" s="39" t="n">
        <v>1</v>
      </c>
      <c r="BJ414" s="47" t="n">
        <v>1400</v>
      </c>
      <c r="BK414" s="44"/>
      <c r="BO414" s="53"/>
      <c r="BP414" s="42"/>
      <c r="BQ414" s="43"/>
      <c r="BR414" s="28" t="s">
        <v>88</v>
      </c>
      <c r="BS414" s="41" t="s">
        <v>14</v>
      </c>
      <c r="BT414" s="39" t="n">
        <v>1</v>
      </c>
      <c r="BU414" s="47" t="n">
        <v>1400</v>
      </c>
      <c r="BV414" s="44"/>
      <c r="BZ414" s="53"/>
      <c r="CA414" s="42"/>
      <c r="CB414" s="43"/>
      <c r="CC414" s="28" t="s">
        <v>88</v>
      </c>
      <c r="CD414" s="41" t="s">
        <v>14</v>
      </c>
      <c r="CE414" s="39" t="n">
        <v>1</v>
      </c>
      <c r="CF414" s="47" t="n">
        <v>1400</v>
      </c>
      <c r="CG414" s="44"/>
      <c r="CK414" s="53"/>
      <c r="CL414" s="42"/>
      <c r="CM414" s="43"/>
      <c r="CN414" s="28" t="s">
        <v>88</v>
      </c>
      <c r="CO414" s="41" t="s">
        <v>14</v>
      </c>
      <c r="CP414" s="39" t="n">
        <v>1</v>
      </c>
      <c r="CQ414" s="47" t="n">
        <v>1400</v>
      </c>
      <c r="CR414" s="44"/>
      <c r="CV414" s="33" t="s">
        <v>65</v>
      </c>
      <c r="CW414" s="34" t="n">
        <f aca="false">IF(B424=0%,0%,C432/SUM(C425:C432))</f>
        <v>0</v>
      </c>
      <c r="CX414" s="33" t="str">
        <f aca="false">E431</f>
        <v>secchio</v>
      </c>
      <c r="CY414" s="35" t="n">
        <f aca="false">F431</f>
        <v>0</v>
      </c>
      <c r="CZ414" s="33" t="str">
        <f aca="false">G429</f>
        <v>tubi</v>
      </c>
      <c r="DA414" s="35" t="n">
        <f aca="false">H429</f>
        <v>0</v>
      </c>
      <c r="DB414" s="35"/>
      <c r="DC414" s="35"/>
      <c r="DD414" s="35" t="s">
        <v>56</v>
      </c>
      <c r="DE414" s="35" t="n">
        <f aca="false">H367</f>
        <v>0</v>
      </c>
      <c r="DF414" s="37" t="n">
        <f aca="false">SUM(CW408:CW414)</f>
        <v>0</v>
      </c>
    </row>
    <row r="415" customFormat="false" ht="15" hidden="false" customHeight="false" outlineLevel="0" collapsed="false">
      <c r="A415" s="53"/>
      <c r="B415" s="42"/>
      <c r="C415" s="43"/>
      <c r="D415" s="27" t="s">
        <v>89</v>
      </c>
      <c r="E415" s="41" t="s">
        <v>14</v>
      </c>
      <c r="F415" s="39" t="n">
        <v>1</v>
      </c>
      <c r="G415" s="55" t="n">
        <v>1500</v>
      </c>
      <c r="H415" s="44"/>
      <c r="L415" s="53"/>
      <c r="M415" s="42"/>
      <c r="N415" s="43"/>
      <c r="O415" s="27" t="s">
        <v>89</v>
      </c>
      <c r="P415" s="41" t="s">
        <v>14</v>
      </c>
      <c r="Q415" s="39" t="n">
        <v>1</v>
      </c>
      <c r="R415" s="55" t="n">
        <v>1500</v>
      </c>
      <c r="S415" s="44"/>
      <c r="W415" s="53"/>
      <c r="X415" s="42"/>
      <c r="Y415" s="43"/>
      <c r="Z415" s="27" t="s">
        <v>89</v>
      </c>
      <c r="AA415" s="41" t="s">
        <v>14</v>
      </c>
      <c r="AB415" s="39" t="n">
        <v>1</v>
      </c>
      <c r="AC415" s="55" t="n">
        <v>1500</v>
      </c>
      <c r="AD415" s="44"/>
      <c r="AH415" s="53"/>
      <c r="AI415" s="42"/>
      <c r="AJ415" s="43"/>
      <c r="AK415" s="27" t="s">
        <v>89</v>
      </c>
      <c r="AL415" s="41" t="s">
        <v>14</v>
      </c>
      <c r="AM415" s="39" t="n">
        <v>1</v>
      </c>
      <c r="AN415" s="55" t="n">
        <v>1500</v>
      </c>
      <c r="AO415" s="44"/>
      <c r="AS415" s="53"/>
      <c r="AT415" s="42"/>
      <c r="AU415" s="43"/>
      <c r="AV415" s="27" t="s">
        <v>89</v>
      </c>
      <c r="AW415" s="41" t="s">
        <v>14</v>
      </c>
      <c r="AX415" s="39" t="n">
        <v>1</v>
      </c>
      <c r="AY415" s="55" t="n">
        <v>1500</v>
      </c>
      <c r="AZ415" s="44"/>
      <c r="BD415" s="53"/>
      <c r="BE415" s="42"/>
      <c r="BF415" s="43"/>
      <c r="BG415" s="27" t="s">
        <v>89</v>
      </c>
      <c r="BH415" s="41" t="s">
        <v>14</v>
      </c>
      <c r="BI415" s="39" t="n">
        <v>1</v>
      </c>
      <c r="BJ415" s="55" t="n">
        <v>1500</v>
      </c>
      <c r="BK415" s="44"/>
      <c r="BO415" s="53"/>
      <c r="BP415" s="42"/>
      <c r="BQ415" s="43"/>
      <c r="BR415" s="27" t="s">
        <v>89</v>
      </c>
      <c r="BS415" s="41" t="s">
        <v>14</v>
      </c>
      <c r="BT415" s="39" t="n">
        <v>1</v>
      </c>
      <c r="BU415" s="55" t="n">
        <v>1500</v>
      </c>
      <c r="BV415" s="44"/>
      <c r="BZ415" s="53"/>
      <c r="CA415" s="42"/>
      <c r="CB415" s="43"/>
      <c r="CC415" s="27" t="s">
        <v>89</v>
      </c>
      <c r="CD415" s="41" t="s">
        <v>14</v>
      </c>
      <c r="CE415" s="39" t="n">
        <v>1</v>
      </c>
      <c r="CF415" s="55" t="n">
        <v>1500</v>
      </c>
      <c r="CG415" s="44"/>
      <c r="CK415" s="53"/>
      <c r="CL415" s="42"/>
      <c r="CM415" s="43"/>
      <c r="CN415" s="27" t="s">
        <v>89</v>
      </c>
      <c r="CO415" s="41" t="s">
        <v>14</v>
      </c>
      <c r="CP415" s="39" t="n">
        <v>1</v>
      </c>
      <c r="CQ415" s="55" t="n">
        <v>1500</v>
      </c>
      <c r="CR415" s="44"/>
      <c r="CV415" s="10" t="str">
        <f aca="false">L366</f>
        <v>SITO O132</v>
      </c>
      <c r="CW415" s="10"/>
      <c r="CX415" s="10"/>
      <c r="CY415" s="10"/>
      <c r="CZ415" s="10"/>
      <c r="DA415" s="10"/>
      <c r="DB415" s="10"/>
      <c r="DC415" s="10"/>
      <c r="DD415" s="10"/>
      <c r="DE415" s="10"/>
    </row>
    <row r="416" customFormat="false" ht="14.4" hidden="false" customHeight="false" outlineLevel="0" collapsed="false">
      <c r="A416" s="53"/>
      <c r="B416" s="42"/>
      <c r="C416" s="43"/>
      <c r="D416" s="27"/>
      <c r="E416" s="41" t="s">
        <v>22</v>
      </c>
      <c r="F416" s="39" t="n">
        <v>1</v>
      </c>
      <c r="G416" s="47" t="n">
        <v>7850</v>
      </c>
      <c r="H416" s="44"/>
      <c r="L416" s="53"/>
      <c r="M416" s="42"/>
      <c r="N416" s="43"/>
      <c r="O416" s="27"/>
      <c r="P416" s="41" t="s">
        <v>22</v>
      </c>
      <c r="Q416" s="39" t="n">
        <v>1</v>
      </c>
      <c r="R416" s="47" t="n">
        <v>7850</v>
      </c>
      <c r="S416" s="44"/>
      <c r="W416" s="53"/>
      <c r="X416" s="42"/>
      <c r="Y416" s="43"/>
      <c r="Z416" s="27"/>
      <c r="AA416" s="41" t="s">
        <v>22</v>
      </c>
      <c r="AB416" s="39" t="n">
        <v>1</v>
      </c>
      <c r="AC416" s="47" t="n">
        <v>7850</v>
      </c>
      <c r="AD416" s="44"/>
      <c r="AH416" s="53"/>
      <c r="AI416" s="42"/>
      <c r="AJ416" s="43"/>
      <c r="AK416" s="27"/>
      <c r="AL416" s="41" t="s">
        <v>22</v>
      </c>
      <c r="AM416" s="39" t="n">
        <v>1</v>
      </c>
      <c r="AN416" s="47" t="n">
        <v>7850</v>
      </c>
      <c r="AO416" s="44"/>
      <c r="AS416" s="53"/>
      <c r="AT416" s="42"/>
      <c r="AU416" s="43"/>
      <c r="AV416" s="27"/>
      <c r="AW416" s="41" t="s">
        <v>22</v>
      </c>
      <c r="AX416" s="39" t="n">
        <v>1</v>
      </c>
      <c r="AY416" s="47" t="n">
        <v>7850</v>
      </c>
      <c r="AZ416" s="44"/>
      <c r="BD416" s="53"/>
      <c r="BE416" s="42"/>
      <c r="BF416" s="43"/>
      <c r="BG416" s="27"/>
      <c r="BH416" s="41" t="s">
        <v>22</v>
      </c>
      <c r="BI416" s="39" t="n">
        <v>1</v>
      </c>
      <c r="BJ416" s="47" t="n">
        <v>7850</v>
      </c>
      <c r="BK416" s="44"/>
      <c r="BO416" s="53"/>
      <c r="BP416" s="42"/>
      <c r="BQ416" s="43"/>
      <c r="BR416" s="27"/>
      <c r="BS416" s="41" t="s">
        <v>22</v>
      </c>
      <c r="BT416" s="39" t="n">
        <v>1</v>
      </c>
      <c r="BU416" s="47" t="n">
        <v>7850</v>
      </c>
      <c r="BV416" s="44"/>
      <c r="BZ416" s="53"/>
      <c r="CA416" s="42"/>
      <c r="CB416" s="43"/>
      <c r="CC416" s="27"/>
      <c r="CD416" s="41" t="s">
        <v>22</v>
      </c>
      <c r="CE416" s="39" t="n">
        <v>1</v>
      </c>
      <c r="CF416" s="47" t="n">
        <v>7850</v>
      </c>
      <c r="CG416" s="44"/>
      <c r="CK416" s="53"/>
      <c r="CL416" s="42"/>
      <c r="CM416" s="43"/>
      <c r="CN416" s="27"/>
      <c r="CO416" s="41" t="s">
        <v>22</v>
      </c>
      <c r="CP416" s="39" t="n">
        <v>1</v>
      </c>
      <c r="CQ416" s="47" t="n">
        <v>7850</v>
      </c>
      <c r="CR416" s="44"/>
      <c r="CV416" s="11" t="s">
        <v>31</v>
      </c>
      <c r="CW416" s="11"/>
      <c r="CX416" s="11" t="s">
        <v>32</v>
      </c>
      <c r="CY416" s="11"/>
      <c r="CZ416" s="11"/>
      <c r="DA416" s="11"/>
      <c r="DB416" s="11"/>
      <c r="DC416" s="11"/>
      <c r="DD416" s="11" t="s">
        <v>33</v>
      </c>
      <c r="DE416" s="11"/>
    </row>
    <row r="417" customFormat="false" ht="14.4" hidden="false" customHeight="false" outlineLevel="0" collapsed="false">
      <c r="A417" s="53"/>
      <c r="B417" s="42"/>
      <c r="C417" s="43"/>
      <c r="D417" s="27"/>
      <c r="E417" s="41" t="s">
        <v>90</v>
      </c>
      <c r="F417" s="39" t="n">
        <v>1</v>
      </c>
      <c r="G417" s="55" t="n">
        <v>2000</v>
      </c>
      <c r="H417" s="44"/>
      <c r="L417" s="53"/>
      <c r="M417" s="42"/>
      <c r="N417" s="43"/>
      <c r="O417" s="27"/>
      <c r="P417" s="41" t="s">
        <v>90</v>
      </c>
      <c r="Q417" s="39" t="n">
        <v>1</v>
      </c>
      <c r="R417" s="55" t="n">
        <v>2000</v>
      </c>
      <c r="S417" s="44"/>
      <c r="W417" s="53"/>
      <c r="X417" s="42"/>
      <c r="Y417" s="43"/>
      <c r="Z417" s="27"/>
      <c r="AA417" s="41" t="s">
        <v>90</v>
      </c>
      <c r="AB417" s="39" t="n">
        <v>1</v>
      </c>
      <c r="AC417" s="55" t="n">
        <v>2000</v>
      </c>
      <c r="AD417" s="44"/>
      <c r="AH417" s="53"/>
      <c r="AI417" s="42"/>
      <c r="AJ417" s="43"/>
      <c r="AK417" s="27"/>
      <c r="AL417" s="41" t="s">
        <v>90</v>
      </c>
      <c r="AM417" s="39" t="n">
        <v>1</v>
      </c>
      <c r="AN417" s="55" t="n">
        <v>2000</v>
      </c>
      <c r="AO417" s="44"/>
      <c r="AS417" s="53"/>
      <c r="AT417" s="42"/>
      <c r="AU417" s="43"/>
      <c r="AV417" s="27"/>
      <c r="AW417" s="41" t="s">
        <v>90</v>
      </c>
      <c r="AX417" s="39" t="n">
        <v>1</v>
      </c>
      <c r="AY417" s="55" t="n">
        <v>2000</v>
      </c>
      <c r="AZ417" s="44"/>
      <c r="BD417" s="53"/>
      <c r="BE417" s="42"/>
      <c r="BF417" s="43"/>
      <c r="BG417" s="27"/>
      <c r="BH417" s="41" t="s">
        <v>90</v>
      </c>
      <c r="BI417" s="39" t="n">
        <v>1</v>
      </c>
      <c r="BJ417" s="55" t="n">
        <v>2000</v>
      </c>
      <c r="BK417" s="44"/>
      <c r="BO417" s="53"/>
      <c r="BP417" s="42"/>
      <c r="BQ417" s="43"/>
      <c r="BR417" s="27"/>
      <c r="BS417" s="41" t="s">
        <v>90</v>
      </c>
      <c r="BT417" s="39" t="n">
        <v>1</v>
      </c>
      <c r="BU417" s="55" t="n">
        <v>2000</v>
      </c>
      <c r="BV417" s="44"/>
      <c r="BZ417" s="53"/>
      <c r="CA417" s="42"/>
      <c r="CB417" s="43"/>
      <c r="CC417" s="27"/>
      <c r="CD417" s="41" t="s">
        <v>90</v>
      </c>
      <c r="CE417" s="39" t="n">
        <v>1</v>
      </c>
      <c r="CF417" s="55" t="n">
        <v>2000</v>
      </c>
      <c r="CG417" s="44"/>
      <c r="CK417" s="53"/>
      <c r="CL417" s="42"/>
      <c r="CM417" s="43"/>
      <c r="CN417" s="27"/>
      <c r="CO417" s="41" t="s">
        <v>90</v>
      </c>
      <c r="CP417" s="39" t="n">
        <v>1</v>
      </c>
      <c r="CQ417" s="55" t="n">
        <v>2000</v>
      </c>
      <c r="CR417" s="44"/>
      <c r="CV417" s="12" t="s">
        <v>14</v>
      </c>
      <c r="CW417" s="13" t="n">
        <f aca="false">IF(M424=0%,0%,N425/SUM(N425:N432))</f>
        <v>1</v>
      </c>
      <c r="CX417" s="12" t="str">
        <f aca="false">P425</f>
        <v>lavatrice</v>
      </c>
      <c r="CY417" s="14" t="n">
        <f aca="false">Q425</f>
        <v>0</v>
      </c>
      <c r="CZ417" s="12" t="str">
        <f aca="false">P432</f>
        <v>sedie</v>
      </c>
      <c r="DA417" s="14" t="n">
        <f aca="false">Q432</f>
        <v>0</v>
      </c>
      <c r="DB417" s="12" t="str">
        <f aca="false">R430</f>
        <v>guaina</v>
      </c>
      <c r="DC417" s="14" t="n">
        <f aca="false">S430</f>
        <v>0</v>
      </c>
      <c r="DD417" s="14" t="s">
        <v>41</v>
      </c>
      <c r="DE417" s="38" t="n">
        <f aca="false">N368</f>
        <v>0</v>
      </c>
    </row>
    <row r="418" customFormat="false" ht="14.4" hidden="false" customHeight="true" outlineLevel="0" collapsed="false">
      <c r="A418" s="53" t="s">
        <v>91</v>
      </c>
      <c r="B418" s="42"/>
      <c r="C418" s="43"/>
      <c r="D418" s="28" t="s">
        <v>92</v>
      </c>
      <c r="E418" s="41" t="s">
        <v>49</v>
      </c>
      <c r="F418" s="39" t="n">
        <v>1</v>
      </c>
      <c r="H418" s="44"/>
      <c r="L418" s="53" t="s">
        <v>91</v>
      </c>
      <c r="M418" s="42"/>
      <c r="N418" s="43"/>
      <c r="O418" s="28" t="s">
        <v>92</v>
      </c>
      <c r="P418" s="41" t="s">
        <v>49</v>
      </c>
      <c r="Q418" s="39" t="n">
        <v>1</v>
      </c>
      <c r="S418" s="44"/>
      <c r="W418" s="53" t="s">
        <v>91</v>
      </c>
      <c r="X418" s="42"/>
      <c r="Y418" s="43"/>
      <c r="Z418" s="28" t="s">
        <v>92</v>
      </c>
      <c r="AA418" s="41" t="s">
        <v>49</v>
      </c>
      <c r="AB418" s="39" t="n">
        <v>1</v>
      </c>
      <c r="AD418" s="44"/>
      <c r="AH418" s="53" t="s">
        <v>91</v>
      </c>
      <c r="AI418" s="42"/>
      <c r="AJ418" s="43"/>
      <c r="AK418" s="28" t="s">
        <v>92</v>
      </c>
      <c r="AL418" s="41" t="s">
        <v>49</v>
      </c>
      <c r="AM418" s="39" t="n">
        <v>1</v>
      </c>
      <c r="AO418" s="44"/>
      <c r="AS418" s="53" t="s">
        <v>91</v>
      </c>
      <c r="AT418" s="42"/>
      <c r="AU418" s="43"/>
      <c r="AV418" s="28" t="s">
        <v>92</v>
      </c>
      <c r="AW418" s="41" t="s">
        <v>49</v>
      </c>
      <c r="AX418" s="39" t="n">
        <v>1</v>
      </c>
      <c r="AZ418" s="44"/>
      <c r="BD418" s="53" t="s">
        <v>91</v>
      </c>
      <c r="BE418" s="42"/>
      <c r="BF418" s="43"/>
      <c r="BG418" s="28" t="s">
        <v>92</v>
      </c>
      <c r="BH418" s="41" t="s">
        <v>49</v>
      </c>
      <c r="BI418" s="39" t="n">
        <v>1</v>
      </c>
      <c r="BK418" s="44"/>
      <c r="BO418" s="53" t="s">
        <v>91</v>
      </c>
      <c r="BP418" s="42"/>
      <c r="BQ418" s="43"/>
      <c r="BR418" s="28" t="s">
        <v>92</v>
      </c>
      <c r="BS418" s="41" t="s">
        <v>49</v>
      </c>
      <c r="BT418" s="39" t="n">
        <v>1</v>
      </c>
      <c r="BV418" s="44"/>
      <c r="BZ418" s="53" t="s">
        <v>91</v>
      </c>
      <c r="CA418" s="42"/>
      <c r="CB418" s="43"/>
      <c r="CC418" s="28" t="s">
        <v>92</v>
      </c>
      <c r="CD418" s="41" t="s">
        <v>49</v>
      </c>
      <c r="CE418" s="39" t="n">
        <v>1</v>
      </c>
      <c r="CG418" s="44"/>
      <c r="CK418" s="53" t="s">
        <v>91</v>
      </c>
      <c r="CL418" s="42"/>
      <c r="CM418" s="43"/>
      <c r="CN418" s="28" t="s">
        <v>92</v>
      </c>
      <c r="CO418" s="41" t="s">
        <v>49</v>
      </c>
      <c r="CP418" s="39" t="n">
        <v>1</v>
      </c>
      <c r="CR418" s="44"/>
      <c r="CV418" s="17" t="s">
        <v>49</v>
      </c>
      <c r="CW418" s="18" t="n">
        <f aca="false">IF(M424=0%,0%,N426/SUM(N425:N432))</f>
        <v>0</v>
      </c>
      <c r="CX418" s="17" t="str">
        <f aca="false">P426</f>
        <v>frigorifero</v>
      </c>
      <c r="CY418" s="19" t="n">
        <f aca="false">Q426</f>
        <v>0</v>
      </c>
      <c r="CZ418" s="17" t="str">
        <f aca="false">P433</f>
        <v>materasso</v>
      </c>
      <c r="DA418" s="19" t="n">
        <f aca="false">Q433</f>
        <v>0</v>
      </c>
      <c r="DB418" s="17" t="str">
        <f aca="false">R431</f>
        <v>lamiere</v>
      </c>
      <c r="DC418" s="19" t="n">
        <f aca="false">S431</f>
        <v>0</v>
      </c>
      <c r="DD418" s="19" t="str">
        <f aca="false">O367</f>
        <v>altezza cumulo</v>
      </c>
      <c r="DE418" s="19" t="n">
        <f aca="false">P367</f>
        <v>30</v>
      </c>
    </row>
    <row r="419" customFormat="false" ht="14.4" hidden="false" customHeight="false" outlineLevel="0" collapsed="false">
      <c r="A419" s="53"/>
      <c r="B419" s="42"/>
      <c r="C419" s="43"/>
      <c r="D419" s="28" t="s">
        <v>93</v>
      </c>
      <c r="E419" s="41" t="s">
        <v>14</v>
      </c>
      <c r="F419" s="39" t="n">
        <v>1</v>
      </c>
      <c r="H419" s="44"/>
      <c r="L419" s="53"/>
      <c r="M419" s="42"/>
      <c r="N419" s="43"/>
      <c r="O419" s="28" t="s">
        <v>93</v>
      </c>
      <c r="P419" s="41" t="s">
        <v>14</v>
      </c>
      <c r="Q419" s="39" t="n">
        <v>1</v>
      </c>
      <c r="S419" s="44"/>
      <c r="W419" s="53"/>
      <c r="X419" s="42"/>
      <c r="Y419" s="43"/>
      <c r="Z419" s="28" t="s">
        <v>93</v>
      </c>
      <c r="AA419" s="41" t="s">
        <v>14</v>
      </c>
      <c r="AB419" s="39" t="n">
        <v>1</v>
      </c>
      <c r="AD419" s="44"/>
      <c r="AH419" s="53"/>
      <c r="AI419" s="42"/>
      <c r="AJ419" s="43"/>
      <c r="AK419" s="28" t="s">
        <v>93</v>
      </c>
      <c r="AL419" s="41" t="s">
        <v>14</v>
      </c>
      <c r="AM419" s="39" t="n">
        <v>1</v>
      </c>
      <c r="AO419" s="44"/>
      <c r="AS419" s="53"/>
      <c r="AT419" s="42"/>
      <c r="AU419" s="43"/>
      <c r="AV419" s="28" t="s">
        <v>93</v>
      </c>
      <c r="AW419" s="41" t="s">
        <v>14</v>
      </c>
      <c r="AX419" s="39" t="n">
        <v>1</v>
      </c>
      <c r="AZ419" s="44"/>
      <c r="BD419" s="53"/>
      <c r="BE419" s="42"/>
      <c r="BF419" s="43"/>
      <c r="BG419" s="28" t="s">
        <v>93</v>
      </c>
      <c r="BH419" s="41" t="s">
        <v>14</v>
      </c>
      <c r="BI419" s="39" t="n">
        <v>1</v>
      </c>
      <c r="BK419" s="44"/>
      <c r="BO419" s="53"/>
      <c r="BP419" s="42"/>
      <c r="BQ419" s="43"/>
      <c r="BR419" s="28" t="s">
        <v>93</v>
      </c>
      <c r="BS419" s="41" t="s">
        <v>14</v>
      </c>
      <c r="BT419" s="39" t="n">
        <v>1</v>
      </c>
      <c r="BV419" s="44"/>
      <c r="BZ419" s="53"/>
      <c r="CA419" s="42"/>
      <c r="CB419" s="43"/>
      <c r="CC419" s="28" t="s">
        <v>93</v>
      </c>
      <c r="CD419" s="41" t="s">
        <v>14</v>
      </c>
      <c r="CE419" s="39" t="n">
        <v>1</v>
      </c>
      <c r="CG419" s="44"/>
      <c r="CK419" s="53"/>
      <c r="CL419" s="42"/>
      <c r="CM419" s="43"/>
      <c r="CN419" s="28" t="s">
        <v>93</v>
      </c>
      <c r="CO419" s="41" t="s">
        <v>14</v>
      </c>
      <c r="CP419" s="39" t="n">
        <v>1</v>
      </c>
      <c r="CR419" s="44"/>
      <c r="CV419" s="17" t="s">
        <v>57</v>
      </c>
      <c r="CW419" s="18" t="n">
        <f aca="false">IF(M424=0%,0%,(N427+N428)/SUM(N425:N432))</f>
        <v>0</v>
      </c>
      <c r="CX419" s="17" t="str">
        <f aca="false">P427</f>
        <v>forno</v>
      </c>
      <c r="CY419" s="19" t="n">
        <f aca="false">Q427</f>
        <v>0</v>
      </c>
      <c r="CZ419" s="17" t="str">
        <f aca="false">R425</f>
        <v>brandina</v>
      </c>
      <c r="DA419" s="19" t="n">
        <f aca="false">S425</f>
        <v>0</v>
      </c>
      <c r="DB419" s="17" t="str">
        <f aca="false">R432</f>
        <v>buste</v>
      </c>
      <c r="DC419" s="19" t="n">
        <f aca="false">S432</f>
        <v>0</v>
      </c>
      <c r="DD419" s="19" t="str">
        <f aca="false">O368</f>
        <v>combustione</v>
      </c>
      <c r="DE419" s="19" t="str">
        <f aca="false">P368</f>
        <v>no</v>
      </c>
    </row>
    <row r="420" customFormat="false" ht="14.4" hidden="false" customHeight="false" outlineLevel="0" collapsed="false">
      <c r="A420" s="53"/>
      <c r="B420" s="42"/>
      <c r="C420" s="43"/>
      <c r="D420" s="28" t="s">
        <v>94</v>
      </c>
      <c r="E420" s="41" t="s">
        <v>22</v>
      </c>
      <c r="F420" s="39" t="n">
        <v>1</v>
      </c>
      <c r="H420" s="44"/>
      <c r="L420" s="53"/>
      <c r="M420" s="42"/>
      <c r="N420" s="43"/>
      <c r="O420" s="28" t="s">
        <v>94</v>
      </c>
      <c r="P420" s="41" t="s">
        <v>22</v>
      </c>
      <c r="Q420" s="39" t="n">
        <v>1</v>
      </c>
      <c r="S420" s="44"/>
      <c r="W420" s="53"/>
      <c r="X420" s="42"/>
      <c r="Y420" s="43"/>
      <c r="Z420" s="28" t="s">
        <v>94</v>
      </c>
      <c r="AA420" s="41" t="s">
        <v>22</v>
      </c>
      <c r="AB420" s="39" t="n">
        <v>1</v>
      </c>
      <c r="AD420" s="44"/>
      <c r="AH420" s="53"/>
      <c r="AI420" s="42"/>
      <c r="AJ420" s="43"/>
      <c r="AK420" s="28" t="s">
        <v>94</v>
      </c>
      <c r="AL420" s="41" t="s">
        <v>22</v>
      </c>
      <c r="AM420" s="39" t="n">
        <v>1</v>
      </c>
      <c r="AO420" s="44"/>
      <c r="AS420" s="53"/>
      <c r="AT420" s="42"/>
      <c r="AU420" s="43"/>
      <c r="AV420" s="28" t="s">
        <v>94</v>
      </c>
      <c r="AW420" s="41" t="s">
        <v>22</v>
      </c>
      <c r="AX420" s="39" t="n">
        <v>1</v>
      </c>
      <c r="AZ420" s="44"/>
      <c r="BD420" s="53"/>
      <c r="BE420" s="42"/>
      <c r="BF420" s="43"/>
      <c r="BG420" s="28" t="s">
        <v>94</v>
      </c>
      <c r="BH420" s="41" t="s">
        <v>22</v>
      </c>
      <c r="BI420" s="39" t="n">
        <v>1</v>
      </c>
      <c r="BK420" s="44"/>
      <c r="BO420" s="53"/>
      <c r="BP420" s="42"/>
      <c r="BQ420" s="43"/>
      <c r="BR420" s="28" t="s">
        <v>94</v>
      </c>
      <c r="BS420" s="41" t="s">
        <v>22</v>
      </c>
      <c r="BT420" s="39" t="n">
        <v>1</v>
      </c>
      <c r="BV420" s="44"/>
      <c r="BZ420" s="53"/>
      <c r="CA420" s="42"/>
      <c r="CB420" s="43"/>
      <c r="CC420" s="28" t="s">
        <v>94</v>
      </c>
      <c r="CD420" s="41" t="s">
        <v>22</v>
      </c>
      <c r="CE420" s="39" t="n">
        <v>1</v>
      </c>
      <c r="CG420" s="44"/>
      <c r="CK420" s="53"/>
      <c r="CL420" s="42"/>
      <c r="CM420" s="43"/>
      <c r="CN420" s="28" t="s">
        <v>94</v>
      </c>
      <c r="CO420" s="41" t="s">
        <v>22</v>
      </c>
      <c r="CP420" s="39" t="n">
        <v>1</v>
      </c>
      <c r="CR420" s="44"/>
      <c r="CV420" s="17" t="s">
        <v>60</v>
      </c>
      <c r="CW420" s="37" t="n">
        <f aca="false">IF(M424=0%,0%,N429/SUM(N425:N432))</f>
        <v>0</v>
      </c>
      <c r="CX420" s="17" t="str">
        <f aca="false">P428</f>
        <v>televisore</v>
      </c>
      <c r="CY420" s="19" t="n">
        <f aca="false">Q428</f>
        <v>0</v>
      </c>
      <c r="CZ420" s="17" t="str">
        <f aca="false">R426</f>
        <v>Scatoloni</v>
      </c>
      <c r="DA420" s="19" t="n">
        <f aca="false">S426</f>
        <v>0</v>
      </c>
      <c r="DB420" s="19"/>
      <c r="DC420" s="19"/>
      <c r="DD420" s="19" t="str">
        <f aca="false">O369</f>
        <v>bonifica</v>
      </c>
      <c r="DE420" s="19" t="str">
        <f aca="false">P369</f>
        <v>no</v>
      </c>
    </row>
    <row r="421" customFormat="false" ht="14.4" hidden="false" customHeight="true" outlineLevel="0" collapsed="false">
      <c r="A421" s="53"/>
      <c r="B421" s="42"/>
      <c r="C421" s="43"/>
      <c r="D421" s="28" t="s">
        <v>95</v>
      </c>
      <c r="E421" s="41" t="s">
        <v>61</v>
      </c>
      <c r="F421" s="39" t="n">
        <v>1</v>
      </c>
      <c r="H421" s="44"/>
      <c r="L421" s="53"/>
      <c r="M421" s="42"/>
      <c r="N421" s="43"/>
      <c r="O421" s="28" t="s">
        <v>95</v>
      </c>
      <c r="P421" s="41" t="s">
        <v>61</v>
      </c>
      <c r="Q421" s="39" t="n">
        <v>1</v>
      </c>
      <c r="S421" s="44"/>
      <c r="W421" s="53"/>
      <c r="X421" s="42"/>
      <c r="Y421" s="43"/>
      <c r="Z421" s="28" t="s">
        <v>95</v>
      </c>
      <c r="AA421" s="41" t="s">
        <v>61</v>
      </c>
      <c r="AB421" s="39" t="n">
        <v>1</v>
      </c>
      <c r="AD421" s="44"/>
      <c r="AH421" s="53"/>
      <c r="AI421" s="42"/>
      <c r="AJ421" s="43"/>
      <c r="AK421" s="28" t="s">
        <v>95</v>
      </c>
      <c r="AL421" s="41" t="s">
        <v>61</v>
      </c>
      <c r="AM421" s="39" t="n">
        <v>1</v>
      </c>
      <c r="AO421" s="44"/>
      <c r="AS421" s="53"/>
      <c r="AT421" s="42"/>
      <c r="AU421" s="43"/>
      <c r="AV421" s="28" t="s">
        <v>95</v>
      </c>
      <c r="AW421" s="41" t="s">
        <v>61</v>
      </c>
      <c r="AX421" s="39" t="n">
        <v>1</v>
      </c>
      <c r="AZ421" s="44"/>
      <c r="BD421" s="53"/>
      <c r="BE421" s="42"/>
      <c r="BF421" s="43"/>
      <c r="BG421" s="28" t="s">
        <v>95</v>
      </c>
      <c r="BH421" s="41" t="s">
        <v>61</v>
      </c>
      <c r="BI421" s="39" t="n">
        <v>1</v>
      </c>
      <c r="BK421" s="44"/>
      <c r="BO421" s="53"/>
      <c r="BP421" s="42"/>
      <c r="BQ421" s="43"/>
      <c r="BR421" s="28" t="s">
        <v>95</v>
      </c>
      <c r="BS421" s="41" t="s">
        <v>61</v>
      </c>
      <c r="BT421" s="39" t="n">
        <v>1</v>
      </c>
      <c r="BV421" s="44"/>
      <c r="BZ421" s="53"/>
      <c r="CA421" s="42"/>
      <c r="CB421" s="43"/>
      <c r="CC421" s="28" t="s">
        <v>95</v>
      </c>
      <c r="CD421" s="41" t="s">
        <v>61</v>
      </c>
      <c r="CE421" s="39" t="n">
        <v>1</v>
      </c>
      <c r="CG421" s="44"/>
      <c r="CK421" s="53"/>
      <c r="CL421" s="42"/>
      <c r="CM421" s="43"/>
      <c r="CN421" s="28" t="s">
        <v>95</v>
      </c>
      <c r="CO421" s="41" t="s">
        <v>61</v>
      </c>
      <c r="CP421" s="39" t="n">
        <v>1</v>
      </c>
      <c r="CR421" s="44"/>
      <c r="CV421" s="17" t="s">
        <v>61</v>
      </c>
      <c r="CW421" s="18" t="n">
        <f aca="false">IF(M424=0%,0%,N430/SUM(N425:N432))</f>
        <v>0</v>
      </c>
      <c r="CX421" s="17" t="str">
        <f aca="false">P429</f>
        <v>scaldabagno</v>
      </c>
      <c r="CY421" s="19" t="n">
        <f aca="false">Q429</f>
        <v>0</v>
      </c>
      <c r="CZ421" s="17" t="str">
        <f aca="false">R427</f>
        <v>divano</v>
      </c>
      <c r="DA421" s="19" t="n">
        <f aca="false">S427</f>
        <v>0</v>
      </c>
      <c r="DB421" s="19"/>
      <c r="DC421" s="19"/>
      <c r="DD421" s="19" t="str">
        <f aca="false">Q369</f>
        <v>substrato</v>
      </c>
      <c r="DE421" s="19" t="str">
        <f aca="false">R369</f>
        <v>suolo</v>
      </c>
    </row>
    <row r="422" customFormat="false" ht="14.4" hidden="false" customHeight="false" outlineLevel="0" collapsed="false">
      <c r="A422" s="53"/>
      <c r="B422" s="42"/>
      <c r="C422" s="43"/>
      <c r="D422" s="28" t="s">
        <v>96</v>
      </c>
      <c r="E422" s="41" t="s">
        <v>97</v>
      </c>
      <c r="F422" s="39" t="n">
        <v>1</v>
      </c>
      <c r="G422" s="55" t="n">
        <v>400</v>
      </c>
      <c r="H422" s="44"/>
      <c r="L422" s="53"/>
      <c r="M422" s="8" t="n">
        <v>0.97</v>
      </c>
      <c r="N422" s="43"/>
      <c r="O422" s="28" t="s">
        <v>96</v>
      </c>
      <c r="P422" s="41" t="s">
        <v>97</v>
      </c>
      <c r="Q422" s="39" t="n">
        <v>1</v>
      </c>
      <c r="R422" s="55" t="n">
        <v>400</v>
      </c>
      <c r="S422" s="44"/>
      <c r="W422" s="53"/>
      <c r="X422" s="42"/>
      <c r="Y422" s="43"/>
      <c r="Z422" s="28" t="s">
        <v>96</v>
      </c>
      <c r="AA422" s="41" t="s">
        <v>97</v>
      </c>
      <c r="AB422" s="39" t="n">
        <v>1</v>
      </c>
      <c r="AC422" s="55" t="n">
        <v>400</v>
      </c>
      <c r="AD422" s="44"/>
      <c r="AH422" s="53"/>
      <c r="AI422" s="42"/>
      <c r="AJ422" s="43"/>
      <c r="AK422" s="28" t="s">
        <v>96</v>
      </c>
      <c r="AL422" s="41" t="s">
        <v>97</v>
      </c>
      <c r="AM422" s="39" t="n">
        <v>1</v>
      </c>
      <c r="AN422" s="55" t="n">
        <v>400</v>
      </c>
      <c r="AO422" s="44"/>
      <c r="AS422" s="53"/>
      <c r="AT422" s="42"/>
      <c r="AU422" s="43"/>
      <c r="AV422" s="28" t="s">
        <v>96</v>
      </c>
      <c r="AW422" s="41" t="s">
        <v>97</v>
      </c>
      <c r="AX422" s="39" t="n">
        <v>1</v>
      </c>
      <c r="AY422" s="55" t="n">
        <v>400</v>
      </c>
      <c r="AZ422" s="44"/>
      <c r="BD422" s="53"/>
      <c r="BE422" s="42"/>
      <c r="BF422" s="43"/>
      <c r="BG422" s="28" t="s">
        <v>96</v>
      </c>
      <c r="BH422" s="41" t="s">
        <v>97</v>
      </c>
      <c r="BI422" s="39" t="n">
        <v>1</v>
      </c>
      <c r="BJ422" s="55" t="n">
        <v>400</v>
      </c>
      <c r="BK422" s="44"/>
      <c r="BO422" s="53"/>
      <c r="BP422" s="42"/>
      <c r="BQ422" s="43"/>
      <c r="BR422" s="28" t="s">
        <v>96</v>
      </c>
      <c r="BS422" s="41" t="s">
        <v>97</v>
      </c>
      <c r="BT422" s="39" t="n">
        <v>1</v>
      </c>
      <c r="BU422" s="55" t="n">
        <v>400</v>
      </c>
      <c r="BV422" s="44"/>
      <c r="BZ422" s="53"/>
      <c r="CA422" s="42"/>
      <c r="CB422" s="43"/>
      <c r="CC422" s="28" t="s">
        <v>96</v>
      </c>
      <c r="CD422" s="41" t="s">
        <v>97</v>
      </c>
      <c r="CE422" s="39" t="n">
        <v>1</v>
      </c>
      <c r="CF422" s="55" t="n">
        <v>400</v>
      </c>
      <c r="CG422" s="44"/>
      <c r="CK422" s="53"/>
      <c r="CL422" s="42"/>
      <c r="CM422" s="43"/>
      <c r="CN422" s="28" t="s">
        <v>96</v>
      </c>
      <c r="CO422" s="41" t="s">
        <v>97</v>
      </c>
      <c r="CP422" s="39" t="n">
        <v>1</v>
      </c>
      <c r="CQ422" s="55" t="n">
        <v>400</v>
      </c>
      <c r="CR422" s="44"/>
      <c r="CV422" s="17" t="s">
        <v>62</v>
      </c>
      <c r="CW422" s="18" t="n">
        <f aca="false">IF(M424=0%,0%,N431/SUM(N425:N432))</f>
        <v>0</v>
      </c>
      <c r="CX422" s="17" t="str">
        <f aca="false">P430</f>
        <v>mobile</v>
      </c>
      <c r="CY422" s="19" t="n">
        <f aca="false">Q430</f>
        <v>0</v>
      </c>
      <c r="CZ422" s="17" t="str">
        <f aca="false">R428</f>
        <v>sanitari</v>
      </c>
      <c r="DA422" s="19" t="n">
        <f aca="false">S428</f>
        <v>0</v>
      </c>
      <c r="DB422" s="19"/>
      <c r="DC422" s="19"/>
      <c r="DD422" s="19" t="s">
        <v>63</v>
      </c>
      <c r="DE422" s="19" t="n">
        <f aca="false">M369</f>
        <v>0</v>
      </c>
    </row>
    <row r="423" customFormat="false" ht="15" hidden="false" customHeight="false" outlineLevel="0" collapsed="false">
      <c r="A423" s="53"/>
      <c r="B423" s="56"/>
      <c r="C423" s="57"/>
      <c r="D423" s="28" t="s">
        <v>98</v>
      </c>
      <c r="E423" s="41" t="s">
        <v>65</v>
      </c>
      <c r="F423" s="39" t="n">
        <v>1</v>
      </c>
      <c r="G423" s="55" t="n">
        <v>1000</v>
      </c>
      <c r="H423" s="58"/>
      <c r="L423" s="53"/>
      <c r="N423" s="57"/>
      <c r="O423" s="28" t="s">
        <v>98</v>
      </c>
      <c r="P423" s="41" t="s">
        <v>65</v>
      </c>
      <c r="Q423" s="39" t="n">
        <v>1</v>
      </c>
      <c r="R423" s="55" t="n">
        <v>1000</v>
      </c>
      <c r="S423" s="58"/>
      <c r="W423" s="53"/>
      <c r="X423" s="56"/>
      <c r="Y423" s="57"/>
      <c r="Z423" s="28" t="s">
        <v>98</v>
      </c>
      <c r="AA423" s="41" t="s">
        <v>65</v>
      </c>
      <c r="AB423" s="39" t="n">
        <v>1</v>
      </c>
      <c r="AC423" s="55" t="n">
        <v>1000</v>
      </c>
      <c r="AD423" s="58"/>
      <c r="AH423" s="53"/>
      <c r="AI423" s="56"/>
      <c r="AJ423" s="57"/>
      <c r="AK423" s="28" t="s">
        <v>98</v>
      </c>
      <c r="AL423" s="41" t="s">
        <v>65</v>
      </c>
      <c r="AM423" s="39" t="n">
        <v>1</v>
      </c>
      <c r="AN423" s="55" t="n">
        <v>1000</v>
      </c>
      <c r="AO423" s="58"/>
      <c r="AS423" s="53"/>
      <c r="AT423" s="56"/>
      <c r="AU423" s="57"/>
      <c r="AV423" s="28" t="s">
        <v>98</v>
      </c>
      <c r="AW423" s="41" t="s">
        <v>65</v>
      </c>
      <c r="AX423" s="39" t="n">
        <v>1</v>
      </c>
      <c r="AY423" s="55" t="n">
        <v>1000</v>
      </c>
      <c r="AZ423" s="58"/>
      <c r="BD423" s="53"/>
      <c r="BE423" s="56"/>
      <c r="BF423" s="57"/>
      <c r="BG423" s="28" t="s">
        <v>98</v>
      </c>
      <c r="BH423" s="41" t="s">
        <v>65</v>
      </c>
      <c r="BI423" s="39" t="n">
        <v>1</v>
      </c>
      <c r="BJ423" s="55" t="n">
        <v>1000</v>
      </c>
      <c r="BK423" s="58"/>
      <c r="BO423" s="53"/>
      <c r="BP423" s="56"/>
      <c r="BQ423" s="57"/>
      <c r="BR423" s="28" t="s">
        <v>98</v>
      </c>
      <c r="BS423" s="41" t="s">
        <v>65</v>
      </c>
      <c r="BT423" s="39" t="n">
        <v>1</v>
      </c>
      <c r="BU423" s="55" t="n">
        <v>1000</v>
      </c>
      <c r="BV423" s="58"/>
      <c r="BZ423" s="53"/>
      <c r="CA423" s="56"/>
      <c r="CB423" s="57"/>
      <c r="CC423" s="28" t="s">
        <v>98</v>
      </c>
      <c r="CD423" s="41" t="s">
        <v>65</v>
      </c>
      <c r="CE423" s="39" t="n">
        <v>1</v>
      </c>
      <c r="CF423" s="55" t="n">
        <v>1000</v>
      </c>
      <c r="CG423" s="58"/>
      <c r="CK423" s="53"/>
      <c r="CL423" s="56"/>
      <c r="CM423" s="57"/>
      <c r="CN423" s="28" t="s">
        <v>98</v>
      </c>
      <c r="CO423" s="41" t="s">
        <v>65</v>
      </c>
      <c r="CP423" s="39" t="n">
        <v>1</v>
      </c>
      <c r="CQ423" s="55" t="n">
        <v>1000</v>
      </c>
      <c r="CR423" s="58"/>
      <c r="CV423" s="17" t="s">
        <v>65</v>
      </c>
      <c r="CW423" s="18" t="n">
        <f aca="false">IF(M424=0%,0%,N432/SUM(N425:N432))</f>
        <v>0</v>
      </c>
      <c r="CX423" s="17" t="str">
        <f aca="false">P431</f>
        <v>secchio</v>
      </c>
      <c r="CY423" s="19" t="n">
        <f aca="false">Q431</f>
        <v>0</v>
      </c>
      <c r="CZ423" s="17" t="str">
        <f aca="false">R429</f>
        <v>tubi</v>
      </c>
      <c r="DA423" s="19" t="n">
        <f aca="false">S429</f>
        <v>0</v>
      </c>
      <c r="DB423" s="19"/>
      <c r="DC423" s="19"/>
      <c r="DD423" s="35" t="s">
        <v>56</v>
      </c>
      <c r="DE423" s="35" t="n">
        <f aca="false">S367</f>
        <v>0</v>
      </c>
      <c r="DF423" s="37" t="n">
        <f aca="false">SUM(CW417:CW423)</f>
        <v>1</v>
      </c>
    </row>
    <row r="424" customFormat="false" ht="15" hidden="false" customHeight="false" outlineLevel="0" collapsed="false">
      <c r="B424" s="8" t="n">
        <f aca="false">SUM(B371:B423)</f>
        <v>0</v>
      </c>
      <c r="M424" s="8" t="n">
        <f aca="false">SUM(M371:M423)</f>
        <v>1</v>
      </c>
      <c r="X424" s="8" t="n">
        <f aca="false">SUM(X371:X423)</f>
        <v>1</v>
      </c>
      <c r="AI424" s="8" t="n">
        <f aca="false">SUM(AI371:AI423)</f>
        <v>1</v>
      </c>
      <c r="AT424" s="8" t="n">
        <f aca="false">SUM(AT371:AT423)</f>
        <v>0</v>
      </c>
      <c r="BE424" s="8" t="n">
        <f aca="false">SUM(BE371:BE423)</f>
        <v>0</v>
      </c>
      <c r="BP424" s="8" t="n">
        <f aca="false">SUM(BP371:BP423)</f>
        <v>1</v>
      </c>
      <c r="CA424" s="8" t="n">
        <f aca="false">SUM(CA371:CA423)</f>
        <v>1</v>
      </c>
      <c r="CL424" s="8" t="n">
        <f aca="false">SUM(CL370:CL423)</f>
        <v>1</v>
      </c>
      <c r="CV424" s="10" t="str">
        <f aca="false">W366</f>
        <v>SITO O133</v>
      </c>
      <c r="CW424" s="10"/>
      <c r="CX424" s="10"/>
      <c r="CY424" s="10"/>
      <c r="CZ424" s="10"/>
      <c r="DA424" s="10"/>
      <c r="DB424" s="10"/>
      <c r="DC424" s="10"/>
      <c r="DD424" s="10"/>
      <c r="DE424" s="10"/>
    </row>
    <row r="425" customFormat="false" ht="15" hidden="false" customHeight="true" outlineLevel="0" collapsed="false">
      <c r="A425" s="24" t="s">
        <v>99</v>
      </c>
      <c r="B425" s="28" t="s">
        <v>14</v>
      </c>
      <c r="C425" s="29" t="n">
        <f aca="false">B371*F373+B374*F376+B377*F379+B380*F381+B387*F387+B389*F389+B396*F396+B404*F404+B413*F413+B414*F414+B415*F415+B419*F419</f>
        <v>0</v>
      </c>
      <c r="D425" s="24" t="s">
        <v>100</v>
      </c>
      <c r="E425" s="28" t="str">
        <f aca="false">D371</f>
        <v>lavatrice</v>
      </c>
      <c r="F425" s="28" t="n">
        <f aca="false">C371</f>
        <v>0</v>
      </c>
      <c r="G425" s="28" t="str">
        <f aca="false">D392</f>
        <v>brandina</v>
      </c>
      <c r="H425" s="28" t="n">
        <f aca="false">C392</f>
        <v>0</v>
      </c>
      <c r="L425" s="24" t="s">
        <v>99</v>
      </c>
      <c r="M425" s="28" t="s">
        <v>14</v>
      </c>
      <c r="N425" s="29" t="n">
        <f aca="false">M371*Q373+M374*Q376+M377*Q379+M380*Q381+M387*Q387+M389*Q389+M396*Q396+M404*Q404+M413*Q413+M414*Q414+M415*Q415+M419*Q419</f>
        <v>0.03</v>
      </c>
      <c r="O425" s="24" t="s">
        <v>100</v>
      </c>
      <c r="P425" s="28" t="str">
        <f aca="false">O371</f>
        <v>lavatrice</v>
      </c>
      <c r="Q425" s="28" t="n">
        <f aca="false">N371</f>
        <v>0</v>
      </c>
      <c r="R425" s="28" t="str">
        <f aca="false">O392</f>
        <v>brandina</v>
      </c>
      <c r="S425" s="28" t="n">
        <f aca="false">N392</f>
        <v>0</v>
      </c>
      <c r="W425" s="24" t="s">
        <v>99</v>
      </c>
      <c r="X425" s="28" t="s">
        <v>14</v>
      </c>
      <c r="Y425" s="29" t="n">
        <f aca="false">X371*AB373+X374*AB376+X377*AB379+X380*AB381+X387*AB387+X389*AB389+X396*AB396+X404*AB404+X413*AB413+X414*AB414+X415*AB415+X419*AB419</f>
        <v>0.2</v>
      </c>
      <c r="Z425" s="24" t="s">
        <v>100</v>
      </c>
      <c r="AA425" s="28" t="str">
        <f aca="false">Z371</f>
        <v>lavatrice</v>
      </c>
      <c r="AB425" s="28" t="n">
        <f aca="false">Y371</f>
        <v>0</v>
      </c>
      <c r="AC425" s="28" t="str">
        <f aca="false">Z392</f>
        <v>brandina</v>
      </c>
      <c r="AD425" s="28" t="n">
        <f aca="false">Y392</f>
        <v>0</v>
      </c>
      <c r="AH425" s="24" t="s">
        <v>99</v>
      </c>
      <c r="AI425" s="28" t="s">
        <v>14</v>
      </c>
      <c r="AJ425" s="29" t="n">
        <f aca="false">AI371*AM373+AI374*AM376+AI377*AM379+AI380*AM381+AI387*AM387+AI389*AM389+AI396*AM396+AI404*AM404+AI413*AM413+AI414*AM414+AI415*AM415+AI419*AM419</f>
        <v>0.6</v>
      </c>
      <c r="AK425" s="24" t="s">
        <v>100</v>
      </c>
      <c r="AL425" s="28" t="str">
        <f aca="false">AK371</f>
        <v>lavatrice</v>
      </c>
      <c r="AM425" s="28" t="n">
        <f aca="false">AJ371</f>
        <v>0</v>
      </c>
      <c r="AN425" s="28" t="str">
        <f aca="false">AK392</f>
        <v>brandina</v>
      </c>
      <c r="AO425" s="28" t="n">
        <f aca="false">AJ392</f>
        <v>0</v>
      </c>
      <c r="AS425" s="24" t="s">
        <v>99</v>
      </c>
      <c r="AT425" s="28" t="s">
        <v>14</v>
      </c>
      <c r="AU425" s="29" t="n">
        <f aca="false">AT371*AX373+AT374*AX376+AT377*AX379+AT380*AX381+AT387*AX387+AT389*AX389+AT396*AX396+AT404*AX404+AT413*AX413+AT414*AX414+AT415*AX415+AT419*AX419</f>
        <v>0</v>
      </c>
      <c r="AV425" s="24" t="s">
        <v>100</v>
      </c>
      <c r="AW425" s="28" t="str">
        <f aca="false">AV371</f>
        <v>lavatrice</v>
      </c>
      <c r="AX425" s="28" t="n">
        <f aca="false">AU371</f>
        <v>0</v>
      </c>
      <c r="AY425" s="28" t="str">
        <f aca="false">AV392</f>
        <v>brandina</v>
      </c>
      <c r="AZ425" s="28" t="n">
        <f aca="false">AU392</f>
        <v>0</v>
      </c>
      <c r="BD425" s="24" t="s">
        <v>99</v>
      </c>
      <c r="BE425" s="28" t="s">
        <v>14</v>
      </c>
      <c r="BF425" s="29" t="n">
        <f aca="false">BE371*BI373+BE374*BI376+BE377*BI379+BE380*BI381+BE387*BI387+BE389*BI389+BE396*BI396+BE404*BI404+BE413*BI413+BE414*BI414+BE415*BI415+BE419*BI419</f>
        <v>0</v>
      </c>
      <c r="BG425" s="24" t="s">
        <v>100</v>
      </c>
      <c r="BH425" s="28" t="str">
        <f aca="false">BG371</f>
        <v>lavatrice</v>
      </c>
      <c r="BI425" s="28" t="n">
        <f aca="false">BF371</f>
        <v>0</v>
      </c>
      <c r="BJ425" s="28" t="str">
        <f aca="false">BG392</f>
        <v>brandina</v>
      </c>
      <c r="BK425" s="28" t="n">
        <f aca="false">BF392</f>
        <v>0</v>
      </c>
      <c r="BO425" s="24" t="s">
        <v>99</v>
      </c>
      <c r="BP425" s="28" t="s">
        <v>14</v>
      </c>
      <c r="BQ425" s="29" t="n">
        <f aca="false">BP371*BT373+BP374*BT376+BP377*BT379+BP380*BT381+BP387*BT387+BP389*BT389+BP396*BT396+BP404*BT404+BP413*BT413+BP414*BT414+BP415*BT415+BP419*BT419</f>
        <v>0</v>
      </c>
      <c r="BR425" s="24" t="s">
        <v>100</v>
      </c>
      <c r="BS425" s="28" t="str">
        <f aca="false">BR371</f>
        <v>lavatrice</v>
      </c>
      <c r="BT425" s="28" t="n">
        <f aca="false">BQ371</f>
        <v>0</v>
      </c>
      <c r="BU425" s="28" t="str">
        <f aca="false">BR392</f>
        <v>brandina</v>
      </c>
      <c r="BV425" s="28" t="n">
        <f aca="false">BQ392</f>
        <v>0</v>
      </c>
      <c r="BZ425" s="24" t="s">
        <v>99</v>
      </c>
      <c r="CA425" s="28" t="s">
        <v>14</v>
      </c>
      <c r="CB425" s="29" t="n">
        <f aca="false">CA371*CE373+CA374*CE376+CA377*CE379+CA380*CE381+CA387*CE387+CA389*CE389+CA396*CE396+CA404*CE404+CA413*CE413+CA414*CE414+CA415*CE415+CA419*CE419</f>
        <v>0.462189711476221</v>
      </c>
      <c r="CC425" s="24" t="s">
        <v>100</v>
      </c>
      <c r="CD425" s="28" t="str">
        <f aca="false">CC371</f>
        <v>lavatrice</v>
      </c>
      <c r="CE425" s="28" t="n">
        <f aca="false">CB371</f>
        <v>0</v>
      </c>
      <c r="CF425" s="28" t="str">
        <f aca="false">CC392</f>
        <v>brandina</v>
      </c>
      <c r="CG425" s="28" t="n">
        <f aca="false">CB392</f>
        <v>0</v>
      </c>
      <c r="CK425" s="24" t="s">
        <v>99</v>
      </c>
      <c r="CL425" s="28" t="s">
        <v>14</v>
      </c>
      <c r="CM425" s="29" t="n">
        <f aca="false">CL371*CP373+CL374*CP376+CL377*CP379+CL380*CP381+CL387*CP387+CL389*CP389+CL396*CP396+CL404*CP404+CL413*CP413+CL414*CP414+CL415*CP415+CL419*CP419</f>
        <v>0.10015923566879</v>
      </c>
      <c r="CN425" s="24" t="s">
        <v>100</v>
      </c>
      <c r="CO425" s="28" t="str">
        <f aca="false">CN371</f>
        <v>lavatrice</v>
      </c>
      <c r="CP425" s="28" t="n">
        <f aca="false">CM371</f>
        <v>0</v>
      </c>
      <c r="CQ425" s="28" t="str">
        <f aca="false">CN392</f>
        <v>brandina</v>
      </c>
      <c r="CR425" s="28" t="n">
        <f aca="false">CM392</f>
        <v>0</v>
      </c>
      <c r="CV425" s="11" t="s">
        <v>31</v>
      </c>
      <c r="CW425" s="11"/>
      <c r="CX425" s="11" t="s">
        <v>32</v>
      </c>
      <c r="CY425" s="11"/>
      <c r="CZ425" s="11"/>
      <c r="DA425" s="11"/>
      <c r="DB425" s="11"/>
      <c r="DC425" s="11"/>
      <c r="DD425" s="11" t="s">
        <v>33</v>
      </c>
      <c r="DE425" s="11"/>
    </row>
    <row r="426" customFormat="false" ht="14.4" hidden="false" customHeight="false" outlineLevel="0" collapsed="false">
      <c r="A426" s="24"/>
      <c r="B426" s="28" t="s">
        <v>49</v>
      </c>
      <c r="C426" s="29" t="n">
        <f aca="false">B380*F380+B397*F397+B404*F405</f>
        <v>0</v>
      </c>
      <c r="D426" s="24"/>
      <c r="E426" s="28" t="str">
        <f aca="false">D374</f>
        <v>frigorifero</v>
      </c>
      <c r="F426" s="28" t="n">
        <f aca="false">C374</f>
        <v>0</v>
      </c>
      <c r="G426" s="28" t="str">
        <f aca="false">A395</f>
        <v>Scatoloni</v>
      </c>
      <c r="H426" s="28" t="n">
        <f aca="false">C395</f>
        <v>0</v>
      </c>
      <c r="L426" s="24"/>
      <c r="M426" s="28" t="s">
        <v>49</v>
      </c>
      <c r="N426" s="29" t="n">
        <f aca="false">M380*Q380+M397*Q397+M404*Q405</f>
        <v>0</v>
      </c>
      <c r="O426" s="24"/>
      <c r="P426" s="28" t="str">
        <f aca="false">O374</f>
        <v>frigorifero</v>
      </c>
      <c r="Q426" s="28" t="n">
        <f aca="false">N374</f>
        <v>0</v>
      </c>
      <c r="R426" s="28" t="str">
        <f aca="false">L395</f>
        <v>Scatoloni</v>
      </c>
      <c r="S426" s="28" t="n">
        <f aca="false">N395</f>
        <v>0</v>
      </c>
      <c r="W426" s="24"/>
      <c r="X426" s="28" t="s">
        <v>49</v>
      </c>
      <c r="Y426" s="29" t="n">
        <f aca="false">X380*AB380+X397*AB397+X404*AB405</f>
        <v>0</v>
      </c>
      <c r="Z426" s="24"/>
      <c r="AA426" s="28" t="str">
        <f aca="false">Z374</f>
        <v>frigorifero</v>
      </c>
      <c r="AB426" s="28" t="n">
        <f aca="false">Y374</f>
        <v>0</v>
      </c>
      <c r="AC426" s="28" t="str">
        <f aca="false">W395</f>
        <v>Scatoloni</v>
      </c>
      <c r="AD426" s="28" t="n">
        <f aca="false">Y395</f>
        <v>0</v>
      </c>
      <c r="AH426" s="24"/>
      <c r="AI426" s="28" t="s">
        <v>49</v>
      </c>
      <c r="AJ426" s="29" t="n">
        <f aca="false">AI380*AM380+AI397*AM397+AI404*AM405</f>
        <v>0</v>
      </c>
      <c r="AK426" s="24"/>
      <c r="AL426" s="28" t="str">
        <f aca="false">AK374</f>
        <v>frigorifero</v>
      </c>
      <c r="AM426" s="28" t="n">
        <f aca="false">AJ374</f>
        <v>0</v>
      </c>
      <c r="AN426" s="28" t="str">
        <f aca="false">AH395</f>
        <v>Scatoloni</v>
      </c>
      <c r="AO426" s="28" t="n">
        <f aca="false">AJ395</f>
        <v>0</v>
      </c>
      <c r="AS426" s="24"/>
      <c r="AT426" s="28" t="s">
        <v>49</v>
      </c>
      <c r="AU426" s="29" t="n">
        <f aca="false">AT380*AX380+AT397*AX397+AT404*AX405</f>
        <v>0</v>
      </c>
      <c r="AV426" s="24"/>
      <c r="AW426" s="28" t="str">
        <f aca="false">AV374</f>
        <v>frigorifero</v>
      </c>
      <c r="AX426" s="28" t="n">
        <f aca="false">AU374</f>
        <v>0</v>
      </c>
      <c r="AY426" s="28" t="str">
        <f aca="false">AS395</f>
        <v>Scatoloni</v>
      </c>
      <c r="AZ426" s="28" t="n">
        <f aca="false">AU395</f>
        <v>0</v>
      </c>
      <c r="BD426" s="24"/>
      <c r="BE426" s="28" t="s">
        <v>49</v>
      </c>
      <c r="BF426" s="29" t="n">
        <f aca="false">BE380*BI380+BE397*BI397+BE404*BI405</f>
        <v>0</v>
      </c>
      <c r="BG426" s="24"/>
      <c r="BH426" s="28" t="str">
        <f aca="false">BG374</f>
        <v>frigorifero</v>
      </c>
      <c r="BI426" s="28" t="n">
        <f aca="false">BF374</f>
        <v>0</v>
      </c>
      <c r="BJ426" s="28" t="str">
        <f aca="false">BD395</f>
        <v>Scatoloni</v>
      </c>
      <c r="BK426" s="28" t="n">
        <f aca="false">BF395</f>
        <v>0</v>
      </c>
      <c r="BO426" s="24"/>
      <c r="BP426" s="28" t="s">
        <v>49</v>
      </c>
      <c r="BQ426" s="29" t="n">
        <f aca="false">BP380*BT380+BP397*BT397+BP404*BT405</f>
        <v>0</v>
      </c>
      <c r="BR426" s="24"/>
      <c r="BS426" s="28" t="str">
        <f aca="false">BR374</f>
        <v>frigorifero</v>
      </c>
      <c r="BT426" s="28" t="n">
        <f aca="false">BQ374</f>
        <v>0</v>
      </c>
      <c r="BU426" s="28" t="str">
        <f aca="false">BO395</f>
        <v>Scatoloni</v>
      </c>
      <c r="BV426" s="28" t="n">
        <f aca="false">BQ395</f>
        <v>0</v>
      </c>
      <c r="BZ426" s="24"/>
      <c r="CA426" s="28" t="s">
        <v>49</v>
      </c>
      <c r="CB426" s="29" t="n">
        <f aca="false">CA380*CE380+CA397*CE397+CA404*CE405</f>
        <v>0.0377194475355109</v>
      </c>
      <c r="CC426" s="24"/>
      <c r="CD426" s="28" t="str">
        <f aca="false">CC374</f>
        <v>frigorifero</v>
      </c>
      <c r="CE426" s="28" t="n">
        <f aca="false">CB374</f>
        <v>0</v>
      </c>
      <c r="CF426" s="28" t="str">
        <f aca="false">BZ395</f>
        <v>Scatoloni</v>
      </c>
      <c r="CG426" s="28" t="n">
        <f aca="false">CB395</f>
        <v>0</v>
      </c>
      <c r="CK426" s="24"/>
      <c r="CL426" s="28" t="s">
        <v>49</v>
      </c>
      <c r="CM426" s="29" t="n">
        <f aca="false">CL380*CP380+CL397*CP397+CL404*CP405</f>
        <v>0</v>
      </c>
      <c r="CN426" s="24"/>
      <c r="CO426" s="28" t="str">
        <f aca="false">CN374</f>
        <v>frigorifero</v>
      </c>
      <c r="CP426" s="28" t="n">
        <f aca="false">CM374</f>
        <v>1</v>
      </c>
      <c r="CQ426" s="28" t="str">
        <f aca="false">CK395</f>
        <v>Scatoloni</v>
      </c>
      <c r="CR426" s="28" t="n">
        <f aca="false">CM395</f>
        <v>0</v>
      </c>
      <c r="CV426" s="12" t="s">
        <v>14</v>
      </c>
      <c r="CW426" s="13" t="n">
        <f aca="false">IF(X424=0%,0%,Y425/SUM(Y425:Y432))</f>
        <v>0.2</v>
      </c>
      <c r="CX426" s="12" t="str">
        <f aca="false">AA425</f>
        <v>lavatrice</v>
      </c>
      <c r="CY426" s="14" t="n">
        <f aca="false">AB425</f>
        <v>0</v>
      </c>
      <c r="CZ426" s="12" t="str">
        <f aca="false">AA432</f>
        <v>sedie</v>
      </c>
      <c r="DA426" s="14" t="n">
        <f aca="false">AB432</f>
        <v>0</v>
      </c>
      <c r="DB426" s="12" t="str">
        <f aca="false">AC430</f>
        <v>guaina</v>
      </c>
      <c r="DC426" s="15" t="n">
        <f aca="false">AD430</f>
        <v>0</v>
      </c>
      <c r="DD426" s="14" t="s">
        <v>41</v>
      </c>
      <c r="DE426" s="14" t="n">
        <f aca="false">Y368</f>
        <v>0</v>
      </c>
    </row>
    <row r="427" customFormat="false" ht="14.4" hidden="false" customHeight="false" outlineLevel="0" collapsed="false">
      <c r="A427" s="24"/>
      <c r="B427" s="28" t="s">
        <v>101</v>
      </c>
      <c r="C427" s="29" t="n">
        <f aca="false">B371*F372+B374*F375+B377*F378+B380*F383+B384*F385+B398*F398+B404*F406</f>
        <v>0</v>
      </c>
      <c r="D427" s="24"/>
      <c r="E427" s="28" t="str">
        <f aca="false">D377</f>
        <v>forno</v>
      </c>
      <c r="F427" s="28" t="n">
        <f aca="false">C377</f>
        <v>0</v>
      </c>
      <c r="G427" s="28" t="str">
        <f aca="false">D393</f>
        <v>divano</v>
      </c>
      <c r="H427" s="28" t="n">
        <f aca="false">C393</f>
        <v>0</v>
      </c>
      <c r="L427" s="24"/>
      <c r="M427" s="28" t="s">
        <v>101</v>
      </c>
      <c r="N427" s="29" t="n">
        <f aca="false">M371*Q372+M374*Q375+M377*Q378+M380*Q383+M384*Q385+M398*Q398+M404*Q406</f>
        <v>0</v>
      </c>
      <c r="O427" s="24"/>
      <c r="P427" s="28" t="str">
        <f aca="false">O377</f>
        <v>forno</v>
      </c>
      <c r="Q427" s="28" t="n">
        <f aca="false">N377</f>
        <v>0</v>
      </c>
      <c r="R427" s="28" t="str">
        <f aca="false">O393</f>
        <v>divano</v>
      </c>
      <c r="S427" s="28" t="n">
        <f aca="false">N393</f>
        <v>0</v>
      </c>
      <c r="W427" s="24"/>
      <c r="X427" s="28" t="s">
        <v>101</v>
      </c>
      <c r="Y427" s="29" t="n">
        <f aca="false">X371*AB372+X374*AB375+X377*AB378+X380*AB383+X384*AB385+X398*AB398+X404*AB406</f>
        <v>0</v>
      </c>
      <c r="Z427" s="24"/>
      <c r="AA427" s="28" t="str">
        <f aca="false">Z377</f>
        <v>forno</v>
      </c>
      <c r="AB427" s="28" t="n">
        <f aca="false">Y377</f>
        <v>0</v>
      </c>
      <c r="AC427" s="28" t="str">
        <f aca="false">Z393</f>
        <v>divano</v>
      </c>
      <c r="AD427" s="28" t="n">
        <f aca="false">Y393</f>
        <v>0</v>
      </c>
      <c r="AH427" s="24"/>
      <c r="AI427" s="28" t="s">
        <v>101</v>
      </c>
      <c r="AJ427" s="29" t="n">
        <f aca="false">AI371*AM372+AI374*AM375+AI377*AM378+AI380*AM383+AI384*AM385+AI398*AM398+AI404*AM406</f>
        <v>0.01</v>
      </c>
      <c r="AK427" s="24"/>
      <c r="AL427" s="28" t="str">
        <f aca="false">AK377</f>
        <v>forno</v>
      </c>
      <c r="AM427" s="28" t="n">
        <f aca="false">AJ377</f>
        <v>0</v>
      </c>
      <c r="AN427" s="28" t="str">
        <f aca="false">AK393</f>
        <v>divano</v>
      </c>
      <c r="AO427" s="28" t="n">
        <f aca="false">AJ393</f>
        <v>0</v>
      </c>
      <c r="AS427" s="24"/>
      <c r="AT427" s="28" t="s">
        <v>101</v>
      </c>
      <c r="AU427" s="29" t="n">
        <f aca="false">AT371*AX372+AT374*AX375+AT377*AX378+AT380*AX383+AT384*AX385+AT398*AX398+AT404*AX406</f>
        <v>0</v>
      </c>
      <c r="AV427" s="24"/>
      <c r="AW427" s="28" t="str">
        <f aca="false">AV377</f>
        <v>forno</v>
      </c>
      <c r="AX427" s="28" t="n">
        <f aca="false">AU377</f>
        <v>0</v>
      </c>
      <c r="AY427" s="28" t="str">
        <f aca="false">AV393</f>
        <v>divano</v>
      </c>
      <c r="AZ427" s="28" t="n">
        <f aca="false">AU393</f>
        <v>0</v>
      </c>
      <c r="BD427" s="24"/>
      <c r="BE427" s="28" t="s">
        <v>101</v>
      </c>
      <c r="BF427" s="29" t="n">
        <f aca="false">BE371*BI372+BE374*BI375+BE377*BI378+BE380*BI383+BE384*BI385+BE398*BI398+BE404*BI406</f>
        <v>0</v>
      </c>
      <c r="BG427" s="24"/>
      <c r="BH427" s="28" t="str">
        <f aca="false">BG377</f>
        <v>forno</v>
      </c>
      <c r="BI427" s="28" t="n">
        <f aca="false">BF377</f>
        <v>0</v>
      </c>
      <c r="BJ427" s="28" t="str">
        <f aca="false">BG393</f>
        <v>divano</v>
      </c>
      <c r="BK427" s="28" t="n">
        <f aca="false">BF393</f>
        <v>0</v>
      </c>
      <c r="BO427" s="24"/>
      <c r="BP427" s="28" t="s">
        <v>101</v>
      </c>
      <c r="BQ427" s="29" t="n">
        <f aca="false">BP371*BT372+BP374*BT375+BP377*BT378+BP380*BT383+BP384*BT385+BP398*BT398+BP404*BT406</f>
        <v>0.19</v>
      </c>
      <c r="BR427" s="24"/>
      <c r="BS427" s="28" t="str">
        <f aca="false">BR377</f>
        <v>forno</v>
      </c>
      <c r="BT427" s="28" t="n">
        <f aca="false">BQ377</f>
        <v>0</v>
      </c>
      <c r="BU427" s="28" t="str">
        <f aca="false">BR393</f>
        <v>divano</v>
      </c>
      <c r="BV427" s="28" t="n">
        <f aca="false">BQ393</f>
        <v>0</v>
      </c>
      <c r="BZ427" s="24"/>
      <c r="CA427" s="28" t="s">
        <v>101</v>
      </c>
      <c r="CB427" s="29" t="n">
        <f aca="false">CA371*CE372+CA374*CE375+CA377*CE378+CA380*CE383+CA384*CE385+CA398*CE398+CA404*CE406</f>
        <v>0.00652796869658819</v>
      </c>
      <c r="CC427" s="24"/>
      <c r="CD427" s="28" t="str">
        <f aca="false">CC377</f>
        <v>forno</v>
      </c>
      <c r="CE427" s="28" t="n">
        <f aca="false">CB377</f>
        <v>0</v>
      </c>
      <c r="CF427" s="28" t="str">
        <f aca="false">CC393</f>
        <v>divano</v>
      </c>
      <c r="CG427" s="28" t="n">
        <f aca="false">CB393</f>
        <v>0</v>
      </c>
      <c r="CK427" s="24"/>
      <c r="CL427" s="28" t="s">
        <v>101</v>
      </c>
      <c r="CM427" s="29" t="n">
        <f aca="false">CL371*CP372+CL374*CP375+CL377*CP378+CL380*CP383+CL384*CP385+CL398*CP398+CL404*CP406</f>
        <v>0.0443630573248408</v>
      </c>
      <c r="CN427" s="24"/>
      <c r="CO427" s="28" t="str">
        <f aca="false">CN377</f>
        <v>forno</v>
      </c>
      <c r="CP427" s="28" t="n">
        <f aca="false">CM377</f>
        <v>0</v>
      </c>
      <c r="CQ427" s="28" t="str">
        <f aca="false">CN393</f>
        <v>divano</v>
      </c>
      <c r="CR427" s="28" t="n">
        <f aca="false">CM393</f>
        <v>0</v>
      </c>
      <c r="CV427" s="17" t="s">
        <v>49</v>
      </c>
      <c r="CW427" s="18" t="n">
        <f aca="false">IF(X424=0%,0%,Y426/SUM(Y425:Y432))</f>
        <v>0</v>
      </c>
      <c r="CX427" s="17" t="str">
        <f aca="false">AA426</f>
        <v>frigorifero</v>
      </c>
      <c r="CY427" s="19" t="n">
        <f aca="false">AB426</f>
        <v>0</v>
      </c>
      <c r="CZ427" s="17" t="str">
        <f aca="false">AA433</f>
        <v>materasso</v>
      </c>
      <c r="DA427" s="19" t="n">
        <f aca="false">AB433</f>
        <v>0</v>
      </c>
      <c r="DB427" s="17" t="str">
        <f aca="false">AC431</f>
        <v>lamiere</v>
      </c>
      <c r="DC427" s="20" t="n">
        <f aca="false">AD431</f>
        <v>0</v>
      </c>
      <c r="DD427" s="19" t="str">
        <f aca="false">Z367</f>
        <v>altezza cumulo</v>
      </c>
      <c r="DE427" s="19" t="n">
        <f aca="false">AA367</f>
        <v>15</v>
      </c>
    </row>
    <row r="428" customFormat="false" ht="14.4" hidden="false" customHeight="false" outlineLevel="0" collapsed="false">
      <c r="A428" s="24"/>
      <c r="B428" s="28" t="s">
        <v>12</v>
      </c>
      <c r="C428" s="29" t="n">
        <f aca="false">B371*F371+B374*F374+B377*F377+B380*F382+B384*F384+B388*F388+B392*F392+B398*F399+B404*F407+B416*F416+B420*F420</f>
        <v>0</v>
      </c>
      <c r="D428" s="24"/>
      <c r="E428" s="28" t="str">
        <f aca="false">D380</f>
        <v>televisore</v>
      </c>
      <c r="F428" s="28" t="n">
        <f aca="false">C380</f>
        <v>0</v>
      </c>
      <c r="G428" s="28" t="str">
        <f aca="false">D412</f>
        <v>sanitari</v>
      </c>
      <c r="H428" s="28" t="n">
        <f aca="false">C412</f>
        <v>0</v>
      </c>
      <c r="L428" s="24"/>
      <c r="M428" s="28" t="s">
        <v>12</v>
      </c>
      <c r="N428" s="29" t="n">
        <f aca="false">M371*Q371+M374*Q374+M377*Q377+M380*Q382+M384*Q384+M388*Q388+M392*Q392+M398*Q399+M404*Q407+M416*Q416+M420*Q420</f>
        <v>0</v>
      </c>
      <c r="O428" s="24"/>
      <c r="P428" s="28" t="str">
        <f aca="false">O380</f>
        <v>televisore</v>
      </c>
      <c r="Q428" s="28" t="n">
        <f aca="false">N380</f>
        <v>0</v>
      </c>
      <c r="R428" s="28" t="str">
        <f aca="false">O412</f>
        <v>sanitari</v>
      </c>
      <c r="S428" s="28" t="n">
        <f aca="false">N412</f>
        <v>0</v>
      </c>
      <c r="W428" s="24"/>
      <c r="X428" s="28" t="s">
        <v>12</v>
      </c>
      <c r="Y428" s="29" t="n">
        <f aca="false">X371*AB371+X374*AB374+X377*AB377+X380*AB382+X384*AB384+X388*AB388+X392*AB392+X398*AB399+X404*AB407+X416*AB416+X420*AB420</f>
        <v>0</v>
      </c>
      <c r="Z428" s="24"/>
      <c r="AA428" s="28" t="str">
        <f aca="false">Z380</f>
        <v>televisore</v>
      </c>
      <c r="AB428" s="28" t="n">
        <f aca="false">Y380</f>
        <v>0</v>
      </c>
      <c r="AC428" s="28" t="str">
        <f aca="false">Z412</f>
        <v>sanitari</v>
      </c>
      <c r="AD428" s="28" t="n">
        <f aca="false">Y412</f>
        <v>0</v>
      </c>
      <c r="AH428" s="24"/>
      <c r="AI428" s="28" t="s">
        <v>12</v>
      </c>
      <c r="AJ428" s="29" t="n">
        <f aca="false">AI371*AM371+AI374*AM374+AI377*AM377+AI380*AM382+AI384*AM384+AI388*AM388+AI392*AM392+AI398*AM399+AI404*AM407+AI416*AM416+AI420*AM420</f>
        <v>0.04</v>
      </c>
      <c r="AK428" s="24"/>
      <c r="AL428" s="28" t="str">
        <f aca="false">AK380</f>
        <v>televisore</v>
      </c>
      <c r="AM428" s="28" t="n">
        <f aca="false">AJ380</f>
        <v>0</v>
      </c>
      <c r="AN428" s="28" t="str">
        <f aca="false">AK412</f>
        <v>sanitari</v>
      </c>
      <c r="AO428" s="28" t="n">
        <f aca="false">AJ412</f>
        <v>0</v>
      </c>
      <c r="AS428" s="24"/>
      <c r="AT428" s="28" t="s">
        <v>12</v>
      </c>
      <c r="AU428" s="29" t="n">
        <f aca="false">AT371*AX371+AT374*AX374+AT377*AX377+AT380*AX382+AT384*AX384+AT388*AX388+AT392*AX392+AT398*AX399+AT404*AX407+AT416*AX416+AT420*AX420</f>
        <v>0</v>
      </c>
      <c r="AV428" s="24"/>
      <c r="AW428" s="28" t="str">
        <f aca="false">AV380</f>
        <v>televisore</v>
      </c>
      <c r="AX428" s="28" t="n">
        <f aca="false">AU380</f>
        <v>0</v>
      </c>
      <c r="AY428" s="28" t="str">
        <f aca="false">AV412</f>
        <v>sanitari</v>
      </c>
      <c r="AZ428" s="28" t="n">
        <f aca="false">AU412</f>
        <v>0</v>
      </c>
      <c r="BD428" s="24"/>
      <c r="BE428" s="28" t="s">
        <v>12</v>
      </c>
      <c r="BF428" s="29" t="n">
        <f aca="false">BE371*BI371+BE374*BI374+BE377*BI377+BE380*BI382+BE384*BI384+BE388*BI388+BE392*BI392+BE398*BI399+BE404*BI407+BE416*BI416+BE420*BI420</f>
        <v>0</v>
      </c>
      <c r="BG428" s="24"/>
      <c r="BH428" s="28" t="str">
        <f aca="false">BG380</f>
        <v>televisore</v>
      </c>
      <c r="BI428" s="28" t="n">
        <f aca="false">BF380</f>
        <v>0</v>
      </c>
      <c r="BJ428" s="28" t="str">
        <f aca="false">BG412</f>
        <v>sanitari</v>
      </c>
      <c r="BK428" s="28" t="n">
        <f aca="false">BF412</f>
        <v>0</v>
      </c>
      <c r="BO428" s="24"/>
      <c r="BP428" s="28" t="s">
        <v>12</v>
      </c>
      <c r="BQ428" s="29" t="n">
        <f aca="false">BP371*BT371+BP374*BT374+BP377*BT377+BP380*BT382+BP384*BT384+BP388*BT388+BP392*BT392+BP398*BT399+BP404*BT407+BP416*BT416+BP420*BT420</f>
        <v>0.76</v>
      </c>
      <c r="BR428" s="24"/>
      <c r="BS428" s="28" t="str">
        <f aca="false">BR380</f>
        <v>televisore</v>
      </c>
      <c r="BT428" s="28" t="n">
        <f aca="false">BQ380</f>
        <v>0</v>
      </c>
      <c r="BU428" s="28" t="str">
        <f aca="false">BR412</f>
        <v>sanitari</v>
      </c>
      <c r="BV428" s="28" t="n">
        <f aca="false">BQ412</f>
        <v>0</v>
      </c>
      <c r="BZ428" s="24"/>
      <c r="CA428" s="28" t="s">
        <v>12</v>
      </c>
      <c r="CB428" s="29" t="n">
        <f aca="false">CA371*CE371+CA374*CE374+CA377*CE377+CA380*CE382+CA384*CE384+CA388*CE388+CA392*CE392+CA398*CE399+CA404*CE407+CA416*CE416+CA420*CE420</f>
        <v>0.0261118747863528</v>
      </c>
      <c r="CC428" s="24"/>
      <c r="CD428" s="28" t="str">
        <f aca="false">CC380</f>
        <v>televisore</v>
      </c>
      <c r="CE428" s="28" t="n">
        <f aca="false">CB380</f>
        <v>0</v>
      </c>
      <c r="CF428" s="28" t="str">
        <f aca="false">CC412</f>
        <v>sanitari</v>
      </c>
      <c r="CG428" s="28" t="n">
        <f aca="false">CB412</f>
        <v>0</v>
      </c>
      <c r="CK428" s="24"/>
      <c r="CL428" s="28" t="s">
        <v>12</v>
      </c>
      <c r="CM428" s="29" t="n">
        <f aca="false">CL371*CP371+CL374*CP374+CL377*CP377+CL380*CP382+CL384*CP384+CL388*CP388+CL392*CP392+CL398*CP399+CL404*CP407+CL416*CP416+CL420*CP420</f>
        <v>0.305477707006369</v>
      </c>
      <c r="CN428" s="24"/>
      <c r="CO428" s="28" t="str">
        <f aca="false">CN380</f>
        <v>televisore</v>
      </c>
      <c r="CP428" s="28" t="n">
        <f aca="false">CM380</f>
        <v>0</v>
      </c>
      <c r="CQ428" s="28" t="str">
        <f aca="false">CN412</f>
        <v>sanitari</v>
      </c>
      <c r="CR428" s="28" t="n">
        <f aca="false">CM412</f>
        <v>0</v>
      </c>
      <c r="CV428" s="17" t="s">
        <v>57</v>
      </c>
      <c r="CW428" s="18" t="n">
        <f aca="false">IF(X424=0%,0%,(Y427+Y428)/SUM(Y425:Y432))</f>
        <v>0</v>
      </c>
      <c r="CX428" s="17" t="str">
        <f aca="false">AA427</f>
        <v>forno</v>
      </c>
      <c r="CY428" s="19" t="n">
        <f aca="false">AB427</f>
        <v>0</v>
      </c>
      <c r="CZ428" s="17" t="str">
        <f aca="false">AC425</f>
        <v>brandina</v>
      </c>
      <c r="DA428" s="19" t="n">
        <f aca="false">AD425</f>
        <v>0</v>
      </c>
      <c r="DB428" s="17" t="str">
        <f aca="false">AC432</f>
        <v>buste</v>
      </c>
      <c r="DC428" s="20" t="n">
        <f aca="false">AD432</f>
        <v>0</v>
      </c>
      <c r="DD428" s="19" t="str">
        <f aca="false">Z368</f>
        <v>combustione</v>
      </c>
      <c r="DE428" s="19" t="str">
        <f aca="false">AA368</f>
        <v>no</v>
      </c>
    </row>
    <row r="429" customFormat="false" ht="14.4" hidden="false" customHeight="false" outlineLevel="0" collapsed="false">
      <c r="A429" s="24"/>
      <c r="B429" s="28" t="s">
        <v>60</v>
      </c>
      <c r="C429" s="29" t="n">
        <f aca="false">B386*F386+B390*F390+B393*F394+B403*F403+B404*F408</f>
        <v>0</v>
      </c>
      <c r="D429" s="24"/>
      <c r="E429" s="28" t="str">
        <f aca="false">D384</f>
        <v>scaldabagno</v>
      </c>
      <c r="F429" s="28" t="n">
        <f aca="false">C384</f>
        <v>0</v>
      </c>
      <c r="G429" s="28" t="str">
        <f aca="false">D413</f>
        <v>tubi</v>
      </c>
      <c r="H429" s="28" t="n">
        <f aca="false">C413</f>
        <v>0</v>
      </c>
      <c r="L429" s="24"/>
      <c r="M429" s="28" t="s">
        <v>60</v>
      </c>
      <c r="N429" s="29" t="n">
        <f aca="false">M386*Q386+M390*Q390+M393*Q394+M403*Q403+M404*Q408</f>
        <v>0</v>
      </c>
      <c r="O429" s="24"/>
      <c r="P429" s="28" t="str">
        <f aca="false">O384</f>
        <v>scaldabagno</v>
      </c>
      <c r="Q429" s="28" t="n">
        <f aca="false">N384</f>
        <v>0</v>
      </c>
      <c r="R429" s="28" t="str">
        <f aca="false">O413</f>
        <v>tubi</v>
      </c>
      <c r="S429" s="28" t="n">
        <f aca="false">N413</f>
        <v>0</v>
      </c>
      <c r="W429" s="24"/>
      <c r="X429" s="28" t="s">
        <v>60</v>
      </c>
      <c r="Y429" s="29" t="n">
        <f aca="false">X386*AB386+X390*AB390+X393*AB394+X403*AB403+X404*AB408</f>
        <v>0.6</v>
      </c>
      <c r="Z429" s="24"/>
      <c r="AA429" s="28" t="str">
        <f aca="false">Z384</f>
        <v>scaldabagno</v>
      </c>
      <c r="AB429" s="28" t="n">
        <f aca="false">Y384</f>
        <v>0</v>
      </c>
      <c r="AC429" s="28" t="str">
        <f aca="false">Z413</f>
        <v>tubi</v>
      </c>
      <c r="AD429" s="28" t="n">
        <f aca="false">Y413</f>
        <v>0</v>
      </c>
      <c r="AH429" s="24"/>
      <c r="AI429" s="28" t="s">
        <v>60</v>
      </c>
      <c r="AJ429" s="29" t="n">
        <f aca="false">AI386*AM386+AI390*AM390+AI393*AM394+AI403*AM403+AI404*AM408</f>
        <v>0.35</v>
      </c>
      <c r="AK429" s="24"/>
      <c r="AL429" s="28" t="str">
        <f aca="false">AK384</f>
        <v>scaldabagno</v>
      </c>
      <c r="AM429" s="28" t="n">
        <f aca="false">AJ384</f>
        <v>0</v>
      </c>
      <c r="AN429" s="28" t="str">
        <f aca="false">AK413</f>
        <v>tubi</v>
      </c>
      <c r="AO429" s="28" t="n">
        <f aca="false">AJ413</f>
        <v>0</v>
      </c>
      <c r="AS429" s="24"/>
      <c r="AT429" s="28" t="s">
        <v>60</v>
      </c>
      <c r="AU429" s="29" t="n">
        <f aca="false">AT386*AX386+AT390*AX390+AT393*AX394+AT403*AX403+AT404*AX408</f>
        <v>0</v>
      </c>
      <c r="AV429" s="24"/>
      <c r="AW429" s="28" t="str">
        <f aca="false">AV384</f>
        <v>scaldabagno</v>
      </c>
      <c r="AX429" s="28" t="n">
        <f aca="false">AU384</f>
        <v>0</v>
      </c>
      <c r="AY429" s="28" t="str">
        <f aca="false">AV413</f>
        <v>tubi</v>
      </c>
      <c r="AZ429" s="28" t="n">
        <f aca="false">AU413</f>
        <v>0</v>
      </c>
      <c r="BD429" s="24"/>
      <c r="BE429" s="28" t="s">
        <v>60</v>
      </c>
      <c r="BF429" s="29" t="n">
        <f aca="false">BE386*BI386+BE390*BI390+BE393*BI394+BE403*BI403+BE404*BI408</f>
        <v>0</v>
      </c>
      <c r="BG429" s="24"/>
      <c r="BH429" s="28" t="str">
        <f aca="false">BG384</f>
        <v>scaldabagno</v>
      </c>
      <c r="BI429" s="28" t="n">
        <f aca="false">BF384</f>
        <v>0</v>
      </c>
      <c r="BJ429" s="28" t="str">
        <f aca="false">BG413</f>
        <v>tubi</v>
      </c>
      <c r="BK429" s="28" t="n">
        <f aca="false">BF413</f>
        <v>0</v>
      </c>
      <c r="BO429" s="24"/>
      <c r="BP429" s="28" t="s">
        <v>60</v>
      </c>
      <c r="BQ429" s="29" t="n">
        <f aca="false">BP386*BT386+BP390*BT390+BP393*BT394+BP403*BT403+BP404*BT408</f>
        <v>0.05</v>
      </c>
      <c r="BR429" s="24"/>
      <c r="BS429" s="28" t="str">
        <f aca="false">BR384</f>
        <v>scaldabagno</v>
      </c>
      <c r="BT429" s="28" t="n">
        <f aca="false">BQ384</f>
        <v>1</v>
      </c>
      <c r="BU429" s="28" t="str">
        <f aca="false">BR413</f>
        <v>tubi</v>
      </c>
      <c r="BV429" s="28" t="n">
        <f aca="false">BQ413</f>
        <v>0</v>
      </c>
      <c r="BZ429" s="24"/>
      <c r="CA429" s="28" t="s">
        <v>60</v>
      </c>
      <c r="CB429" s="29" t="n">
        <f aca="false">CA386*CE386+CA390*CE390+CA393*CE394+CA403*CE403+CA404*CE408</f>
        <v>0.00271446546369633</v>
      </c>
      <c r="CC429" s="24"/>
      <c r="CD429" s="28" t="str">
        <f aca="false">CC384</f>
        <v>scaldabagno</v>
      </c>
      <c r="CE429" s="28" t="n">
        <f aca="false">CB384</f>
        <v>0</v>
      </c>
      <c r="CF429" s="28" t="str">
        <f aca="false">CC413</f>
        <v>tubi</v>
      </c>
      <c r="CG429" s="28" t="n">
        <f aca="false">CB413</f>
        <v>0</v>
      </c>
      <c r="CK429" s="24"/>
      <c r="CL429" s="28" t="s">
        <v>60</v>
      </c>
      <c r="CM429" s="29" t="n">
        <f aca="false">CL386*CP386+CL390*CP390+CL393*CP394+CL403*CP403+CL404*CP408</f>
        <v>0.55</v>
      </c>
      <c r="CN429" s="24"/>
      <c r="CO429" s="28" t="str">
        <f aca="false">CN384</f>
        <v>scaldabagno</v>
      </c>
      <c r="CP429" s="28" t="n">
        <f aca="false">CM384</f>
        <v>0</v>
      </c>
      <c r="CQ429" s="28" t="str">
        <f aca="false">CN413</f>
        <v>tubi</v>
      </c>
      <c r="CR429" s="28" t="n">
        <f aca="false">CM413</f>
        <v>0</v>
      </c>
      <c r="CV429" s="17" t="s">
        <v>60</v>
      </c>
      <c r="CW429" s="18" t="n">
        <f aca="false">IF(X424=0%,0%,Y429/SUM(Y425:Y432))</f>
        <v>0.6</v>
      </c>
      <c r="CX429" s="17" t="str">
        <f aca="false">AA428</f>
        <v>televisore</v>
      </c>
      <c r="CY429" s="19" t="n">
        <f aca="false">AB428</f>
        <v>0</v>
      </c>
      <c r="CZ429" s="17" t="str">
        <f aca="false">AC426</f>
        <v>Scatoloni</v>
      </c>
      <c r="DA429" s="19" t="n">
        <f aca="false">AD426</f>
        <v>0</v>
      </c>
      <c r="DB429" s="19"/>
      <c r="DC429" s="20"/>
      <c r="DD429" s="19" t="str">
        <f aca="false">Z369</f>
        <v>bonifica</v>
      </c>
      <c r="DE429" s="19" t="str">
        <f aca="false">AA369</f>
        <v>no</v>
      </c>
    </row>
    <row r="430" customFormat="false" ht="14.4" hidden="false" customHeight="false" outlineLevel="0" collapsed="false">
      <c r="A430" s="24"/>
      <c r="B430" s="28" t="s">
        <v>61</v>
      </c>
      <c r="C430" s="29" t="n">
        <f aca="false">B395*F395+B400*F400+B404*F409+B421*F421</f>
        <v>0</v>
      </c>
      <c r="D430" s="24"/>
      <c r="E430" s="28" t="str">
        <f aca="false">D386</f>
        <v>mobile</v>
      </c>
      <c r="F430" s="28" t="n">
        <f aca="false">SUM(C386:C388)</f>
        <v>0</v>
      </c>
      <c r="G430" s="28" t="str">
        <f aca="false">D414</f>
        <v>guaina</v>
      </c>
      <c r="H430" s="28" t="n">
        <f aca="false">C414</f>
        <v>0</v>
      </c>
      <c r="L430" s="24"/>
      <c r="M430" s="28" t="s">
        <v>61</v>
      </c>
      <c r="N430" s="29" t="n">
        <f aca="false">M395*Q395+M400*Q400+M404*Q409+M421*Q421</f>
        <v>0</v>
      </c>
      <c r="O430" s="24"/>
      <c r="P430" s="28" t="str">
        <f aca="false">O386</f>
        <v>mobile</v>
      </c>
      <c r="Q430" s="28" t="n">
        <f aca="false">SUM(N386:N388)</f>
        <v>0</v>
      </c>
      <c r="R430" s="28" t="str">
        <f aca="false">O414</f>
        <v>guaina</v>
      </c>
      <c r="S430" s="28" t="n">
        <f aca="false">N414</f>
        <v>0</v>
      </c>
      <c r="W430" s="24"/>
      <c r="X430" s="28" t="s">
        <v>61</v>
      </c>
      <c r="Y430" s="29" t="n">
        <f aca="false">X395*AB395+X400*AB400+X404*AB409+X421*AB421</f>
        <v>0.2</v>
      </c>
      <c r="Z430" s="24"/>
      <c r="AA430" s="28" t="str">
        <f aca="false">Z386</f>
        <v>mobile</v>
      </c>
      <c r="AB430" s="28" t="n">
        <f aca="false">SUM(Y386:Y388)</f>
        <v>0</v>
      </c>
      <c r="AC430" s="28" t="str">
        <f aca="false">Z414</f>
        <v>guaina</v>
      </c>
      <c r="AD430" s="28" t="n">
        <f aca="false">Y414</f>
        <v>0</v>
      </c>
      <c r="AH430" s="24"/>
      <c r="AI430" s="28" t="s">
        <v>61</v>
      </c>
      <c r="AJ430" s="29" t="n">
        <f aca="false">AI395*AM395+AI400*AM400+AI404*AM409+AI421*AM421</f>
        <v>0</v>
      </c>
      <c r="AK430" s="24"/>
      <c r="AL430" s="28" t="str">
        <f aca="false">AK386</f>
        <v>mobile</v>
      </c>
      <c r="AM430" s="28" t="n">
        <f aca="false">SUM(AJ386:AJ388)</f>
        <v>0</v>
      </c>
      <c r="AN430" s="28" t="str">
        <f aca="false">AK414</f>
        <v>guaina</v>
      </c>
      <c r="AO430" s="28" t="n">
        <f aca="false">AJ414</f>
        <v>0</v>
      </c>
      <c r="AS430" s="24"/>
      <c r="AT430" s="28" t="s">
        <v>61</v>
      </c>
      <c r="AU430" s="29" t="n">
        <f aca="false">AT395*AX395+AT400*AX400+AT404*AX409+AT421*AX421</f>
        <v>0</v>
      </c>
      <c r="AV430" s="24"/>
      <c r="AW430" s="28" t="str">
        <f aca="false">AV386</f>
        <v>mobile</v>
      </c>
      <c r="AX430" s="28" t="n">
        <f aca="false">SUM(AU386:AU388)</f>
        <v>0</v>
      </c>
      <c r="AY430" s="28" t="str">
        <f aca="false">AV414</f>
        <v>guaina</v>
      </c>
      <c r="AZ430" s="28" t="n">
        <f aca="false">AU414</f>
        <v>0</v>
      </c>
      <c r="BD430" s="24"/>
      <c r="BE430" s="28" t="s">
        <v>61</v>
      </c>
      <c r="BF430" s="29" t="n">
        <f aca="false">BE395*BI395+BE400*BI400+BE404*BI409+BE421*BI421</f>
        <v>0</v>
      </c>
      <c r="BG430" s="24"/>
      <c r="BH430" s="28" t="str">
        <f aca="false">BG386</f>
        <v>mobile</v>
      </c>
      <c r="BI430" s="28" t="n">
        <f aca="false">SUM(BF386:BF388)</f>
        <v>0</v>
      </c>
      <c r="BJ430" s="28" t="str">
        <f aca="false">BG414</f>
        <v>guaina</v>
      </c>
      <c r="BK430" s="28" t="n">
        <f aca="false">BF414</f>
        <v>0</v>
      </c>
      <c r="BO430" s="24"/>
      <c r="BP430" s="28" t="s">
        <v>61</v>
      </c>
      <c r="BQ430" s="29" t="n">
        <f aca="false">BP395*BT395+BP400*BT400+BP404*BT409+BP421*BT421</f>
        <v>0</v>
      </c>
      <c r="BR430" s="24"/>
      <c r="BS430" s="28" t="str">
        <f aca="false">BR386</f>
        <v>mobile</v>
      </c>
      <c r="BT430" s="28" t="n">
        <f aca="false">SUM(BQ386:BQ388)</f>
        <v>0</v>
      </c>
      <c r="BU430" s="28" t="str">
        <f aca="false">BR414</f>
        <v>guaina</v>
      </c>
      <c r="BV430" s="28" t="n">
        <f aca="false">BQ414</f>
        <v>0</v>
      </c>
      <c r="BZ430" s="24"/>
      <c r="CA430" s="28" t="s">
        <v>61</v>
      </c>
      <c r="CB430" s="29" t="n">
        <f aca="false">CA395*CE395+CA400*CE400+CA404*CE409+CA421*CE421</f>
        <v>0.464736532041631</v>
      </c>
      <c r="CC430" s="24"/>
      <c r="CD430" s="28" t="str">
        <f aca="false">CC386</f>
        <v>mobile</v>
      </c>
      <c r="CE430" s="28" t="n">
        <f aca="false">SUM(CB386:CB388)</f>
        <v>0</v>
      </c>
      <c r="CF430" s="28" t="str">
        <f aca="false">CC414</f>
        <v>guaina</v>
      </c>
      <c r="CG430" s="28" t="n">
        <f aca="false">CB414</f>
        <v>0</v>
      </c>
      <c r="CK430" s="24"/>
      <c r="CL430" s="28" t="s">
        <v>61</v>
      </c>
      <c r="CM430" s="29" t="n">
        <f aca="false">CL395*CP395+CL400*CP400+CL404*CP409+CL421*CP421</f>
        <v>0</v>
      </c>
      <c r="CN430" s="24"/>
      <c r="CO430" s="28" t="str">
        <f aca="false">CN386</f>
        <v>mobile</v>
      </c>
      <c r="CP430" s="28" t="n">
        <f aca="false">SUM(CM386:CM388)</f>
        <v>2</v>
      </c>
      <c r="CQ430" s="28" t="str">
        <f aca="false">CN414</f>
        <v>guaina</v>
      </c>
      <c r="CR430" s="28" t="n">
        <f aca="false">CM414</f>
        <v>0</v>
      </c>
      <c r="CV430" s="17" t="s">
        <v>61</v>
      </c>
      <c r="CW430" s="18" t="n">
        <f aca="false">IF(X424=0%,0%,Y430/SUM(Y425:Y432))</f>
        <v>0.2</v>
      </c>
      <c r="CX430" s="17" t="str">
        <f aca="false">AA429</f>
        <v>scaldabagno</v>
      </c>
      <c r="CY430" s="19" t="n">
        <f aca="false">AB429</f>
        <v>0</v>
      </c>
      <c r="CZ430" s="17" t="str">
        <f aca="false">AC427</f>
        <v>divano</v>
      </c>
      <c r="DA430" s="19" t="n">
        <f aca="false">AD427</f>
        <v>0</v>
      </c>
      <c r="DB430" s="19"/>
      <c r="DC430" s="20"/>
      <c r="DD430" s="19" t="str">
        <f aca="false">AB369</f>
        <v>substrato</v>
      </c>
      <c r="DE430" s="19" t="str">
        <f aca="false">AC369</f>
        <v>suolo</v>
      </c>
    </row>
    <row r="431" customFormat="false" ht="14.4" hidden="false" customHeight="false" outlineLevel="0" collapsed="false">
      <c r="A431" s="24"/>
      <c r="B431" s="28" t="s">
        <v>62</v>
      </c>
      <c r="C431" s="39" t="n">
        <f aca="false">B391*F391+B393*F393+B402*F402</f>
        <v>0</v>
      </c>
      <c r="D431" s="24"/>
      <c r="E431" s="28" t="str">
        <f aca="false">D389</f>
        <v>secchio</v>
      </c>
      <c r="F431" s="28" t="n">
        <f aca="false">C389</f>
        <v>0</v>
      </c>
      <c r="G431" s="28" t="str">
        <f aca="false">D415</f>
        <v>lamiere</v>
      </c>
      <c r="H431" s="28" t="n">
        <f aca="false">SUM(C415:C417)</f>
        <v>0</v>
      </c>
      <c r="L431" s="24"/>
      <c r="M431" s="28" t="s">
        <v>62</v>
      </c>
      <c r="N431" s="39" t="n">
        <f aca="false">M391*Q391+M393*Q393+M402*Q402</f>
        <v>0</v>
      </c>
      <c r="O431" s="24"/>
      <c r="P431" s="28" t="str">
        <f aca="false">O389</f>
        <v>secchio</v>
      </c>
      <c r="Q431" s="28" t="n">
        <f aca="false">N389</f>
        <v>0</v>
      </c>
      <c r="R431" s="28" t="str">
        <f aca="false">O415</f>
        <v>lamiere</v>
      </c>
      <c r="S431" s="28" t="n">
        <f aca="false">SUM(N415:N417)</f>
        <v>0</v>
      </c>
      <c r="W431" s="24"/>
      <c r="X431" s="28" t="s">
        <v>62</v>
      </c>
      <c r="Y431" s="39" t="n">
        <f aca="false">X391*AB391+X393*AB393+X402*AB402</f>
        <v>0</v>
      </c>
      <c r="Z431" s="24"/>
      <c r="AA431" s="28" t="str">
        <f aca="false">Z389</f>
        <v>secchio</v>
      </c>
      <c r="AB431" s="28" t="n">
        <f aca="false">Y389</f>
        <v>0</v>
      </c>
      <c r="AC431" s="28" t="str">
        <f aca="false">Z415</f>
        <v>lamiere</v>
      </c>
      <c r="AD431" s="28" t="n">
        <f aca="false">SUM(Y415:Y417)</f>
        <v>0</v>
      </c>
      <c r="AH431" s="24"/>
      <c r="AI431" s="28" t="s">
        <v>62</v>
      </c>
      <c r="AJ431" s="39" t="n">
        <f aca="false">AI391*AM391+AI393*AM393+AI402*AM402</f>
        <v>0</v>
      </c>
      <c r="AK431" s="24"/>
      <c r="AL431" s="28" t="str">
        <f aca="false">AK389</f>
        <v>secchio</v>
      </c>
      <c r="AM431" s="28" t="n">
        <f aca="false">AJ389</f>
        <v>2</v>
      </c>
      <c r="AN431" s="28" t="str">
        <f aca="false">AK415</f>
        <v>lamiere</v>
      </c>
      <c r="AO431" s="28" t="n">
        <f aca="false">SUM(AJ415:AJ417)</f>
        <v>0</v>
      </c>
      <c r="AS431" s="24"/>
      <c r="AT431" s="28" t="s">
        <v>62</v>
      </c>
      <c r="AU431" s="39" t="n">
        <f aca="false">AT391*AX391+AT393*AX393+AT402*AX402</f>
        <v>0</v>
      </c>
      <c r="AV431" s="24"/>
      <c r="AW431" s="28" t="str">
        <f aca="false">AV389</f>
        <v>secchio</v>
      </c>
      <c r="AX431" s="28" t="n">
        <f aca="false">AU389</f>
        <v>0</v>
      </c>
      <c r="AY431" s="28" t="str">
        <f aca="false">AV415</f>
        <v>lamiere</v>
      </c>
      <c r="AZ431" s="28" t="n">
        <f aca="false">SUM(AU415:AU417)</f>
        <v>0</v>
      </c>
      <c r="BD431" s="24"/>
      <c r="BE431" s="28" t="s">
        <v>62</v>
      </c>
      <c r="BF431" s="39" t="n">
        <f aca="false">BE391*BI391+BE393*BI393+BE402*BI402</f>
        <v>0</v>
      </c>
      <c r="BG431" s="24"/>
      <c r="BH431" s="28" t="str">
        <f aca="false">BG389</f>
        <v>secchio</v>
      </c>
      <c r="BI431" s="28" t="n">
        <f aca="false">BF389</f>
        <v>0</v>
      </c>
      <c r="BJ431" s="28" t="str">
        <f aca="false">BG415</f>
        <v>lamiere</v>
      </c>
      <c r="BK431" s="28" t="n">
        <f aca="false">SUM(BF415:BF417)</f>
        <v>0</v>
      </c>
      <c r="BO431" s="24"/>
      <c r="BP431" s="28" t="s">
        <v>62</v>
      </c>
      <c r="BQ431" s="39" t="n">
        <f aca="false">BP391*BT391+BP393*BT393+BP402*BT402</f>
        <v>0</v>
      </c>
      <c r="BR431" s="24"/>
      <c r="BS431" s="28" t="str">
        <f aca="false">BR389</f>
        <v>secchio</v>
      </c>
      <c r="BT431" s="28" t="n">
        <f aca="false">BQ389</f>
        <v>0</v>
      </c>
      <c r="BU431" s="28" t="str">
        <f aca="false">BR415</f>
        <v>lamiere</v>
      </c>
      <c r="BV431" s="28" t="n">
        <f aca="false">SUM(BQ415:BQ417)</f>
        <v>0</v>
      </c>
      <c r="BZ431" s="24"/>
      <c r="CA431" s="28" t="s">
        <v>62</v>
      </c>
      <c r="CB431" s="39" t="n">
        <f aca="false">CA391*CE391+CA393*CE393+CA402*CE402</f>
        <v>0</v>
      </c>
      <c r="CC431" s="24"/>
      <c r="CD431" s="28" t="str">
        <f aca="false">CC389</f>
        <v>secchio</v>
      </c>
      <c r="CE431" s="28" t="n">
        <f aca="false">CB389</f>
        <v>0</v>
      </c>
      <c r="CF431" s="28" t="str">
        <f aca="false">CC415</f>
        <v>lamiere</v>
      </c>
      <c r="CG431" s="28" t="n">
        <f aca="false">SUM(CB415:CB417)</f>
        <v>0</v>
      </c>
      <c r="CK431" s="24"/>
      <c r="CL431" s="28" t="s">
        <v>62</v>
      </c>
      <c r="CM431" s="39" t="n">
        <f aca="false">CL391*CP391+CL393*CP393+CL402*CP402</f>
        <v>0</v>
      </c>
      <c r="CN431" s="24"/>
      <c r="CO431" s="28" t="str">
        <f aca="false">CN389</f>
        <v>secchio</v>
      </c>
      <c r="CP431" s="28" t="n">
        <f aca="false">CM389</f>
        <v>1</v>
      </c>
      <c r="CQ431" s="28" t="str">
        <f aca="false">CN415</f>
        <v>lamiere</v>
      </c>
      <c r="CR431" s="28" t="n">
        <f aca="false">SUM(CM415:CM417)</f>
        <v>0</v>
      </c>
      <c r="CV431" s="17" t="s">
        <v>62</v>
      </c>
      <c r="CW431" s="18" t="n">
        <f aca="false">IF(X424=0%,0%,Y431/SUM(Y425:Y432))</f>
        <v>0</v>
      </c>
      <c r="CX431" s="17" t="str">
        <f aca="false">AA430</f>
        <v>mobile</v>
      </c>
      <c r="CY431" s="19" t="n">
        <f aca="false">AB430</f>
        <v>0</v>
      </c>
      <c r="CZ431" s="17" t="str">
        <f aca="false">AC428</f>
        <v>sanitari</v>
      </c>
      <c r="DA431" s="19" t="n">
        <f aca="false">AD428</f>
        <v>0</v>
      </c>
      <c r="DB431" s="19"/>
      <c r="DC431" s="20"/>
      <c r="DD431" s="19" t="s">
        <v>63</v>
      </c>
      <c r="DE431" s="19" t="n">
        <f aca="false">X369</f>
        <v>0</v>
      </c>
    </row>
    <row r="432" customFormat="false" ht="15" hidden="false" customHeight="false" outlineLevel="0" collapsed="false">
      <c r="A432" s="24"/>
      <c r="B432" s="28" t="s">
        <v>65</v>
      </c>
      <c r="C432" s="39" t="n">
        <f aca="false">B410*F410+B411*F411+B412*F412+B423*F423</f>
        <v>0</v>
      </c>
      <c r="D432" s="24"/>
      <c r="E432" s="28" t="str">
        <f aca="false">D390</f>
        <v>sedie</v>
      </c>
      <c r="F432" s="28" t="n">
        <f aca="false">C390</f>
        <v>0</v>
      </c>
      <c r="G432" s="28" t="s">
        <v>102</v>
      </c>
      <c r="H432" s="28" t="n">
        <f aca="false">SUM(C396:C409)</f>
        <v>0</v>
      </c>
      <c r="L432" s="24"/>
      <c r="M432" s="28" t="s">
        <v>65</v>
      </c>
      <c r="N432" s="39" t="n">
        <f aca="false">M410*Q410+M411*Q411+M412*Q412+M423*Q423</f>
        <v>0</v>
      </c>
      <c r="O432" s="24"/>
      <c r="P432" s="28" t="str">
        <f aca="false">O390</f>
        <v>sedie</v>
      </c>
      <c r="Q432" s="28" t="n">
        <f aca="false">N390</f>
        <v>0</v>
      </c>
      <c r="R432" s="28" t="s">
        <v>102</v>
      </c>
      <c r="S432" s="28" t="n">
        <f aca="false">SUM(N396:N409)</f>
        <v>0</v>
      </c>
      <c r="W432" s="24"/>
      <c r="X432" s="28" t="s">
        <v>65</v>
      </c>
      <c r="Y432" s="39" t="n">
        <f aca="false">X410*AB410+X411*AB411+X412*AB412+X423*AB423</f>
        <v>0</v>
      </c>
      <c r="Z432" s="24"/>
      <c r="AA432" s="28" t="str">
        <f aca="false">Z390</f>
        <v>sedie</v>
      </c>
      <c r="AB432" s="28" t="n">
        <f aca="false">Y390</f>
        <v>0</v>
      </c>
      <c r="AC432" s="28" t="s">
        <v>102</v>
      </c>
      <c r="AD432" s="28" t="n">
        <f aca="false">SUM(Y396:Y409)</f>
        <v>0</v>
      </c>
      <c r="AH432" s="24"/>
      <c r="AI432" s="28" t="s">
        <v>65</v>
      </c>
      <c r="AJ432" s="39" t="n">
        <f aca="false">AI410*AM410+AI411*AM411+AI412*AM412+AI423*AM423</f>
        <v>0</v>
      </c>
      <c r="AK432" s="24"/>
      <c r="AL432" s="28" t="str">
        <f aca="false">AK390</f>
        <v>sedie</v>
      </c>
      <c r="AM432" s="28" t="n">
        <f aca="false">AJ390</f>
        <v>0</v>
      </c>
      <c r="AN432" s="28" t="s">
        <v>102</v>
      </c>
      <c r="AO432" s="28" t="n">
        <f aca="false">SUM(AJ396:AJ409)</f>
        <v>0</v>
      </c>
      <c r="AS432" s="24"/>
      <c r="AT432" s="28" t="s">
        <v>65</v>
      </c>
      <c r="AU432" s="39" t="n">
        <f aca="false">AT410*AX410+AT411*AX411+AT412*AX412+AT423*AX423</f>
        <v>0</v>
      </c>
      <c r="AV432" s="24"/>
      <c r="AW432" s="28" t="str">
        <f aca="false">AV390</f>
        <v>sedie</v>
      </c>
      <c r="AX432" s="28" t="n">
        <f aca="false">AU390</f>
        <v>0</v>
      </c>
      <c r="AY432" s="28" t="s">
        <v>102</v>
      </c>
      <c r="AZ432" s="28" t="n">
        <f aca="false">SUM(AU396:AU409)</f>
        <v>0</v>
      </c>
      <c r="BD432" s="24"/>
      <c r="BE432" s="28" t="s">
        <v>65</v>
      </c>
      <c r="BF432" s="39" t="n">
        <f aca="false">BE410*BI410+BE411*BI411+BE412*BI412+BE423*BI423</f>
        <v>0</v>
      </c>
      <c r="BG432" s="24"/>
      <c r="BH432" s="28" t="str">
        <f aca="false">BG390</f>
        <v>sedie</v>
      </c>
      <c r="BI432" s="28" t="n">
        <f aca="false">BF390</f>
        <v>0</v>
      </c>
      <c r="BJ432" s="28" t="s">
        <v>102</v>
      </c>
      <c r="BK432" s="28" t="n">
        <f aca="false">SUM(BF396:BF409)</f>
        <v>0</v>
      </c>
      <c r="BO432" s="24"/>
      <c r="BP432" s="28" t="s">
        <v>65</v>
      </c>
      <c r="BQ432" s="39" t="n">
        <f aca="false">BP410*BT410+BP411*BT411+BP412*BT412+BP423*BT423</f>
        <v>0</v>
      </c>
      <c r="BR432" s="24"/>
      <c r="BS432" s="28" t="str">
        <f aca="false">BR390</f>
        <v>sedie</v>
      </c>
      <c r="BT432" s="28" t="n">
        <f aca="false">BQ390</f>
        <v>0</v>
      </c>
      <c r="BU432" s="28" t="s">
        <v>102</v>
      </c>
      <c r="BV432" s="28" t="n">
        <f aca="false">SUM(BQ396:BQ409)</f>
        <v>0</v>
      </c>
      <c r="BZ432" s="24"/>
      <c r="CA432" s="28" t="s">
        <v>65</v>
      </c>
      <c r="CB432" s="39" t="n">
        <f aca="false">CA410*CE410+CA411*CE411+CA412*CE412+CA423*CE423</f>
        <v>0</v>
      </c>
      <c r="CC432" s="24"/>
      <c r="CD432" s="28" t="str">
        <f aca="false">CC390</f>
        <v>sedie</v>
      </c>
      <c r="CE432" s="28" t="n">
        <f aca="false">CB390</f>
        <v>0</v>
      </c>
      <c r="CF432" s="28" t="s">
        <v>102</v>
      </c>
      <c r="CG432" s="28" t="n">
        <f aca="false">SUM(CB396:CB409)</f>
        <v>0</v>
      </c>
      <c r="CK432" s="24"/>
      <c r="CL432" s="28" t="s">
        <v>65</v>
      </c>
      <c r="CM432" s="39" t="n">
        <f aca="false">CL410*CP410+CL411*CP411+CL412*CP412+CL423*CP423</f>
        <v>0</v>
      </c>
      <c r="CN432" s="24"/>
      <c r="CO432" s="28" t="str">
        <f aca="false">CN390</f>
        <v>sedie</v>
      </c>
      <c r="CP432" s="28" t="n">
        <f aca="false">CM390</f>
        <v>0</v>
      </c>
      <c r="CQ432" s="28" t="s">
        <v>102</v>
      </c>
      <c r="CR432" s="28" t="n">
        <f aca="false">SUM(CM396:CM409)</f>
        <v>0</v>
      </c>
      <c r="CV432" s="33" t="s">
        <v>65</v>
      </c>
      <c r="CW432" s="34" t="n">
        <f aca="false">IF(X424=0%,0%,Y432/SUM(Y425:Y432))</f>
        <v>0</v>
      </c>
      <c r="CX432" s="33" t="str">
        <f aca="false">AA431</f>
        <v>secchio</v>
      </c>
      <c r="CY432" s="35" t="n">
        <f aca="false">AB431</f>
        <v>0</v>
      </c>
      <c r="CZ432" s="33" t="str">
        <f aca="false">AC429</f>
        <v>tubi</v>
      </c>
      <c r="DA432" s="35" t="n">
        <f aca="false">AD429</f>
        <v>0</v>
      </c>
      <c r="DB432" s="35"/>
      <c r="DC432" s="36"/>
      <c r="DD432" s="35" t="s">
        <v>56</v>
      </c>
      <c r="DE432" s="35" t="n">
        <f aca="false">AD367</f>
        <v>0</v>
      </c>
      <c r="DF432" s="37" t="n">
        <f aca="false">SUM(CW426:CW432)</f>
        <v>1</v>
      </c>
    </row>
    <row r="433" customFormat="false" ht="15" hidden="false" customHeight="false" outlineLevel="0" collapsed="false">
      <c r="A433" s="24"/>
      <c r="B433" s="28" t="s">
        <v>103</v>
      </c>
      <c r="C433" s="39" t="n">
        <f aca="false">B401*F401+B422*F422</f>
        <v>0</v>
      </c>
      <c r="D433" s="24"/>
      <c r="E433" s="28" t="str">
        <f aca="false">D391</f>
        <v>materasso</v>
      </c>
      <c r="F433" s="28" t="n">
        <f aca="false">C391</f>
        <v>0</v>
      </c>
      <c r="G433" s="28" t="s">
        <v>104</v>
      </c>
      <c r="H433" s="28" t="s">
        <v>2</v>
      </c>
      <c r="L433" s="24"/>
      <c r="M433" s="28" t="s">
        <v>103</v>
      </c>
      <c r="N433" s="39" t="n">
        <f aca="false">M401*Q401+M422*Q422</f>
        <v>0.97</v>
      </c>
      <c r="O433" s="24"/>
      <c r="P433" s="28" t="str">
        <f aca="false">O391</f>
        <v>materasso</v>
      </c>
      <c r="Q433" s="28" t="n">
        <f aca="false">N391</f>
        <v>0</v>
      </c>
      <c r="R433" s="28" t="s">
        <v>104</v>
      </c>
      <c r="S433" s="28" t="s">
        <v>6</v>
      </c>
      <c r="W433" s="24"/>
      <c r="X433" s="28" t="s">
        <v>103</v>
      </c>
      <c r="Y433" s="39" t="n">
        <f aca="false">X401*AB401+X422*AB422</f>
        <v>0</v>
      </c>
      <c r="Z433" s="24"/>
      <c r="AA433" s="28" t="str">
        <f aca="false">Z391</f>
        <v>materasso</v>
      </c>
      <c r="AB433" s="28" t="n">
        <f aca="false">Y391</f>
        <v>0</v>
      </c>
      <c r="AC433" s="28" t="s">
        <v>104</v>
      </c>
      <c r="AD433" s="28" t="s">
        <v>4</v>
      </c>
      <c r="AH433" s="24"/>
      <c r="AI433" s="28" t="s">
        <v>103</v>
      </c>
      <c r="AJ433" s="39" t="n">
        <f aca="false">AI401*AM401+AI422*AM422</f>
        <v>0</v>
      </c>
      <c r="AK433" s="24"/>
      <c r="AL433" s="28" t="str">
        <f aca="false">AK391</f>
        <v>materasso</v>
      </c>
      <c r="AM433" s="28" t="n">
        <f aca="false">AJ391</f>
        <v>0</v>
      </c>
      <c r="AN433" s="28" t="s">
        <v>104</v>
      </c>
      <c r="AO433" s="28" t="s">
        <v>6</v>
      </c>
      <c r="AS433" s="24"/>
      <c r="AT433" s="28" t="s">
        <v>103</v>
      </c>
      <c r="AU433" s="39" t="n">
        <f aca="false">AT401*AX401+AT422*AX422</f>
        <v>0</v>
      </c>
      <c r="AV433" s="24"/>
      <c r="AW433" s="28" t="str">
        <f aca="false">AV391</f>
        <v>materasso</v>
      </c>
      <c r="AX433" s="28" t="n">
        <f aca="false">AU391</f>
        <v>0</v>
      </c>
      <c r="AY433" s="28" t="s">
        <v>104</v>
      </c>
      <c r="AZ433" s="28" t="s">
        <v>2</v>
      </c>
      <c r="BD433" s="24"/>
      <c r="BE433" s="28" t="s">
        <v>103</v>
      </c>
      <c r="BF433" s="39" t="n">
        <f aca="false">BE401*BI401+BE422*BI422</f>
        <v>0</v>
      </c>
      <c r="BG433" s="24"/>
      <c r="BH433" s="28" t="str">
        <f aca="false">BG391</f>
        <v>materasso</v>
      </c>
      <c r="BI433" s="28" t="n">
        <f aca="false">BF391</f>
        <v>0</v>
      </c>
      <c r="BJ433" s="28" t="s">
        <v>104</v>
      </c>
      <c r="BK433" s="28" t="s">
        <v>2</v>
      </c>
      <c r="BO433" s="24"/>
      <c r="BP433" s="28" t="s">
        <v>103</v>
      </c>
      <c r="BQ433" s="39" t="n">
        <f aca="false">BP401*BT401+BP422*BT422</f>
        <v>0</v>
      </c>
      <c r="BR433" s="24"/>
      <c r="BS433" s="28" t="str">
        <f aca="false">BR391</f>
        <v>materasso</v>
      </c>
      <c r="BT433" s="28" t="n">
        <f aca="false">BQ391</f>
        <v>0</v>
      </c>
      <c r="BU433" s="28" t="s">
        <v>104</v>
      </c>
      <c r="BV433" s="28" t="s">
        <v>2</v>
      </c>
      <c r="BZ433" s="24"/>
      <c r="CA433" s="28" t="s">
        <v>103</v>
      </c>
      <c r="CB433" s="39" t="n">
        <f aca="false">CA401*CE401+CA422*CE422</f>
        <v>0</v>
      </c>
      <c r="CC433" s="24"/>
      <c r="CD433" s="28" t="str">
        <f aca="false">CC391</f>
        <v>materasso</v>
      </c>
      <c r="CE433" s="28" t="n">
        <f aca="false">CB391</f>
        <v>0</v>
      </c>
      <c r="CF433" s="28" t="s">
        <v>104</v>
      </c>
      <c r="CG433" s="28" t="s">
        <v>6</v>
      </c>
      <c r="CK433" s="24"/>
      <c r="CL433" s="28" t="s">
        <v>103</v>
      </c>
      <c r="CM433" s="39" t="n">
        <f aca="false">CL401*CP401+CL422*CP422</f>
        <v>0</v>
      </c>
      <c r="CN433" s="24"/>
      <c r="CO433" s="28" t="str">
        <f aca="false">CN391</f>
        <v>materasso</v>
      </c>
      <c r="CP433" s="28" t="n">
        <f aca="false">CM391</f>
        <v>0</v>
      </c>
      <c r="CQ433" s="28" t="s">
        <v>104</v>
      </c>
      <c r="CR433" s="28" t="s">
        <v>8</v>
      </c>
      <c r="CV433" s="10" t="str">
        <f aca="false">AH366</f>
        <v>SITO O134</v>
      </c>
      <c r="CW433" s="10"/>
      <c r="CX433" s="10"/>
      <c r="CY433" s="10"/>
      <c r="CZ433" s="10"/>
      <c r="DA433" s="10"/>
      <c r="DB433" s="10"/>
      <c r="DC433" s="10"/>
      <c r="DD433" s="10"/>
      <c r="DE433" s="10"/>
    </row>
    <row r="434" customFormat="false" ht="14.4" hidden="false" customHeight="false" outlineLevel="0" collapsed="false">
      <c r="CV434" s="11" t="s">
        <v>31</v>
      </c>
      <c r="CW434" s="11"/>
      <c r="CX434" s="11" t="s">
        <v>32</v>
      </c>
      <c r="CY434" s="11"/>
      <c r="CZ434" s="11"/>
      <c r="DA434" s="11"/>
      <c r="DB434" s="11"/>
      <c r="DC434" s="11"/>
      <c r="DD434" s="11" t="s">
        <v>33</v>
      </c>
      <c r="DE434" s="11"/>
    </row>
    <row r="435" customFormat="false" ht="14.4" hidden="false" customHeight="false" outlineLevel="0" collapsed="false">
      <c r="A435" s="14"/>
      <c r="B435" s="59" t="s">
        <v>14</v>
      </c>
      <c r="C435" s="28" t="s">
        <v>49</v>
      </c>
      <c r="D435" s="28" t="s">
        <v>101</v>
      </c>
      <c r="E435" s="28" t="s">
        <v>12</v>
      </c>
      <c r="F435" s="28" t="s">
        <v>60</v>
      </c>
      <c r="G435" s="28" t="s">
        <v>61</v>
      </c>
      <c r="H435" s="28" t="s">
        <v>62</v>
      </c>
      <c r="I435" s="28" t="s">
        <v>65</v>
      </c>
      <c r="J435" s="28" t="s">
        <v>103</v>
      </c>
      <c r="L435" s="14"/>
      <c r="M435" s="59" t="s">
        <v>14</v>
      </c>
      <c r="N435" s="28" t="s">
        <v>49</v>
      </c>
      <c r="O435" s="28" t="s">
        <v>101</v>
      </c>
      <c r="P435" s="28" t="s">
        <v>12</v>
      </c>
      <c r="Q435" s="28" t="s">
        <v>60</v>
      </c>
      <c r="R435" s="28" t="s">
        <v>61</v>
      </c>
      <c r="S435" s="28" t="s">
        <v>62</v>
      </c>
      <c r="T435" s="28" t="s">
        <v>65</v>
      </c>
      <c r="U435" s="28" t="s">
        <v>103</v>
      </c>
      <c r="W435" s="14"/>
      <c r="X435" s="59" t="s">
        <v>14</v>
      </c>
      <c r="Y435" s="28" t="s">
        <v>49</v>
      </c>
      <c r="Z435" s="28" t="s">
        <v>101</v>
      </c>
      <c r="AA435" s="28" t="s">
        <v>12</v>
      </c>
      <c r="AB435" s="28" t="s">
        <v>60</v>
      </c>
      <c r="AC435" s="28" t="s">
        <v>61</v>
      </c>
      <c r="AD435" s="28" t="s">
        <v>62</v>
      </c>
      <c r="AE435" s="28" t="s">
        <v>65</v>
      </c>
      <c r="AF435" s="28" t="s">
        <v>103</v>
      </c>
      <c r="AH435" s="14"/>
      <c r="AI435" s="59" t="s">
        <v>14</v>
      </c>
      <c r="AJ435" s="28" t="s">
        <v>49</v>
      </c>
      <c r="AK435" s="28" t="s">
        <v>101</v>
      </c>
      <c r="AL435" s="28" t="s">
        <v>12</v>
      </c>
      <c r="AM435" s="28" t="s">
        <v>60</v>
      </c>
      <c r="AN435" s="28" t="s">
        <v>61</v>
      </c>
      <c r="AO435" s="28" t="s">
        <v>62</v>
      </c>
      <c r="AP435" s="28" t="s">
        <v>65</v>
      </c>
      <c r="AQ435" s="28" t="s">
        <v>103</v>
      </c>
      <c r="AS435" s="14"/>
      <c r="AT435" s="59" t="s">
        <v>14</v>
      </c>
      <c r="AU435" s="28" t="s">
        <v>49</v>
      </c>
      <c r="AV435" s="28" t="s">
        <v>101</v>
      </c>
      <c r="AW435" s="28" t="s">
        <v>12</v>
      </c>
      <c r="AX435" s="28" t="s">
        <v>60</v>
      </c>
      <c r="AY435" s="28" t="s">
        <v>61</v>
      </c>
      <c r="AZ435" s="28" t="s">
        <v>62</v>
      </c>
      <c r="BA435" s="28" t="s">
        <v>65</v>
      </c>
      <c r="BB435" s="28" t="s">
        <v>103</v>
      </c>
      <c r="BD435" s="14"/>
      <c r="BE435" s="59" t="s">
        <v>14</v>
      </c>
      <c r="BF435" s="28" t="s">
        <v>49</v>
      </c>
      <c r="BG435" s="28" t="s">
        <v>101</v>
      </c>
      <c r="BH435" s="28" t="s">
        <v>12</v>
      </c>
      <c r="BI435" s="28" t="s">
        <v>60</v>
      </c>
      <c r="BJ435" s="28" t="s">
        <v>61</v>
      </c>
      <c r="BK435" s="28" t="s">
        <v>62</v>
      </c>
      <c r="BL435" s="28" t="s">
        <v>65</v>
      </c>
      <c r="BM435" s="28" t="s">
        <v>103</v>
      </c>
      <c r="BO435" s="14"/>
      <c r="BP435" s="59" t="s">
        <v>14</v>
      </c>
      <c r="BQ435" s="28" t="s">
        <v>49</v>
      </c>
      <c r="BR435" s="28" t="s">
        <v>101</v>
      </c>
      <c r="BS435" s="28" t="s">
        <v>12</v>
      </c>
      <c r="BT435" s="28" t="s">
        <v>60</v>
      </c>
      <c r="BU435" s="28" t="s">
        <v>61</v>
      </c>
      <c r="BV435" s="28" t="s">
        <v>62</v>
      </c>
      <c r="BW435" s="28" t="s">
        <v>65</v>
      </c>
      <c r="BX435" s="28" t="s">
        <v>103</v>
      </c>
      <c r="BZ435" s="14"/>
      <c r="CA435" s="59" t="s">
        <v>14</v>
      </c>
      <c r="CB435" s="28" t="s">
        <v>49</v>
      </c>
      <c r="CC435" s="28" t="s">
        <v>101</v>
      </c>
      <c r="CD435" s="28" t="s">
        <v>12</v>
      </c>
      <c r="CE435" s="28" t="s">
        <v>60</v>
      </c>
      <c r="CF435" s="28" t="s">
        <v>61</v>
      </c>
      <c r="CG435" s="28" t="s">
        <v>62</v>
      </c>
      <c r="CH435" s="28" t="s">
        <v>65</v>
      </c>
      <c r="CI435" s="28" t="s">
        <v>103</v>
      </c>
      <c r="CK435" s="14"/>
      <c r="CL435" s="59" t="s">
        <v>14</v>
      </c>
      <c r="CM435" s="28" t="s">
        <v>49</v>
      </c>
      <c r="CN435" s="28" t="s">
        <v>101</v>
      </c>
      <c r="CO435" s="28" t="s">
        <v>12</v>
      </c>
      <c r="CP435" s="28" t="s">
        <v>60</v>
      </c>
      <c r="CQ435" s="28" t="s">
        <v>61</v>
      </c>
      <c r="CR435" s="28" t="s">
        <v>62</v>
      </c>
      <c r="CS435" s="28" t="s">
        <v>65</v>
      </c>
      <c r="CT435" s="28" t="s">
        <v>103</v>
      </c>
      <c r="CV435" s="12" t="s">
        <v>14</v>
      </c>
      <c r="CW435" s="13" t="n">
        <f aca="false">IF(AI424=0%,0%,AJ425/SUM(AJ425:AJ432))</f>
        <v>0.6</v>
      </c>
      <c r="CX435" s="12" t="str">
        <f aca="false">AL425</f>
        <v>lavatrice</v>
      </c>
      <c r="CY435" s="14" t="n">
        <f aca="false">AM425</f>
        <v>0</v>
      </c>
      <c r="CZ435" s="12" t="str">
        <f aca="false">AL432</f>
        <v>sedie</v>
      </c>
      <c r="DA435" s="14" t="n">
        <f aca="false">AM432</f>
        <v>0</v>
      </c>
      <c r="DB435" s="12" t="str">
        <f aca="false">AN430</f>
        <v>guaina</v>
      </c>
      <c r="DC435" s="14" t="n">
        <f aca="false">AO430</f>
        <v>0</v>
      </c>
      <c r="DD435" s="14" t="s">
        <v>41</v>
      </c>
      <c r="DE435" s="38" t="n">
        <f aca="false">AJ368</f>
        <v>0</v>
      </c>
    </row>
    <row r="436" customFormat="false" ht="14.4" hidden="false" customHeight="false" outlineLevel="0" collapsed="false">
      <c r="A436" s="17" t="s">
        <v>105</v>
      </c>
      <c r="B436" s="16" t="n">
        <f aca="false">H371*F373*C371+H374*F376*C374+H377*F379*C377+H380*F381*C380</f>
        <v>0</v>
      </c>
      <c r="C436" s="16" t="n">
        <f aca="false">H380*F380*C380</f>
        <v>0</v>
      </c>
      <c r="D436" s="16" t="n">
        <f aca="false">H371*F372*C371+H374*F375*C374+H377*F378*C377+H380*F383*C380+C384*F385*H384</f>
        <v>0</v>
      </c>
      <c r="E436" s="16" t="n">
        <f aca="false">H371*F371*C371+H374*F374*C374+H377*F377*C377+H380*F382*C380+H384*F384*C384</f>
        <v>0</v>
      </c>
      <c r="F436" s="16" t="n">
        <f aca="false">C393*F394*H393</f>
        <v>0</v>
      </c>
      <c r="H436" s="16" t="n">
        <f aca="false">C391*H391+C393*F393*H393</f>
        <v>0</v>
      </c>
      <c r="J436" s="44"/>
      <c r="L436" s="17" t="s">
        <v>105</v>
      </c>
      <c r="M436" s="16" t="n">
        <f aca="false">S371*Q373*N371+S374*Q376*N374+S377*Q379*N377+S380*Q381*N380</f>
        <v>0</v>
      </c>
      <c r="N436" s="16" t="n">
        <f aca="false">S380*Q380*N380</f>
        <v>0</v>
      </c>
      <c r="O436" s="16" t="n">
        <f aca="false">S371*Q372*N371+S374*Q375*N374+S377*Q378*N377+S380*Q383*N380+N384*Q385*S384</f>
        <v>0</v>
      </c>
      <c r="P436" s="16" t="n">
        <f aca="false">S371*Q371*N371+S374*Q374*N374+S377*Q377*N377+S380*Q382*N380+S384*Q384*N384</f>
        <v>0</v>
      </c>
      <c r="Q436" s="16" t="n">
        <f aca="false">N393*Q394*S393</f>
        <v>0</v>
      </c>
      <c r="S436" s="16" t="n">
        <f aca="false">N391*S391+N393*Q393*S393</f>
        <v>0</v>
      </c>
      <c r="U436" s="44"/>
      <c r="W436" s="17" t="s">
        <v>105</v>
      </c>
      <c r="X436" s="16" t="n">
        <f aca="false">AD371*AB373*Y371+AD374*AB376*Y374+AD377*AB379*Y377+AD380*AB381*Y380</f>
        <v>0</v>
      </c>
      <c r="Y436" s="16" t="n">
        <f aca="false">AD380*AB380*Y380</f>
        <v>0</v>
      </c>
      <c r="Z436" s="16" t="n">
        <f aca="false">AD371*AB372*Y371+AD374*AB375*Y374+AD377*AB378*Y377+AD380*AB383*Y380+Y384*AB385*AD384</f>
        <v>0</v>
      </c>
      <c r="AA436" s="16" t="n">
        <f aca="false">AD371*AB371*Y371+AD374*AB374*Y374+AD377*AB377*Y377+AD380*AB382*Y380+AD384*AB384*Y384</f>
        <v>0</v>
      </c>
      <c r="AB436" s="16" t="n">
        <f aca="false">Y393*AB394*AD393</f>
        <v>0</v>
      </c>
      <c r="AD436" s="16" t="n">
        <f aca="false">Y391*AD391+Y393*AB393*AD393</f>
        <v>0</v>
      </c>
      <c r="AF436" s="44"/>
      <c r="AH436" s="17" t="s">
        <v>105</v>
      </c>
      <c r="AI436" s="16" t="n">
        <f aca="false">AO371*AM373*AJ371+AO374*AM376*AJ374+AO377*AM379*AJ377+AO380*AM381*AJ380</f>
        <v>0</v>
      </c>
      <c r="AJ436" s="16" t="n">
        <f aca="false">AO380*AM380*AJ380</f>
        <v>0</v>
      </c>
      <c r="AK436" s="16" t="n">
        <f aca="false">AO371*AM372*AJ371+AO374*AM375*AJ374+AO377*AM378*AJ377+AO380*AM383*AJ380+AJ384*AM385*AO384</f>
        <v>0</v>
      </c>
      <c r="AL436" s="16" t="n">
        <f aca="false">AO371*AM371*AJ371+AO374*AM374*AJ374+AO377*AM377*AJ377+AO380*AM382*AJ380+AO384*AM384*AJ384</f>
        <v>0</v>
      </c>
      <c r="AM436" s="16" t="n">
        <f aca="false">AJ393*AM394*AO393</f>
        <v>0</v>
      </c>
      <c r="AO436" s="16" t="n">
        <f aca="false">AJ391*AO391+AJ393*AM393*AO393</f>
        <v>0</v>
      </c>
      <c r="AQ436" s="44"/>
      <c r="AS436" s="17" t="s">
        <v>105</v>
      </c>
      <c r="AT436" s="16" t="n">
        <f aca="false">AZ371*AX373*AU371+AZ374*AX376*AU374+AZ377*AX379*AU377+AZ380*AX381*AU380</f>
        <v>0</v>
      </c>
      <c r="AU436" s="16" t="n">
        <f aca="false">AZ380*AX380*AU380</f>
        <v>0</v>
      </c>
      <c r="AV436" s="16" t="n">
        <f aca="false">AZ371*AX372*AU371+AZ374*AX375*AU374+AZ377*AX378*AU377+AZ380*AX383*AU380+AU384*AX385*AZ384</f>
        <v>0</v>
      </c>
      <c r="AW436" s="16" t="n">
        <f aca="false">AZ371*AX371*AU371+AZ374*AX374*AU374+AZ377*AX377*AU377+AZ380*AX382*AU380+AZ384*AX384*AU384</f>
        <v>0</v>
      </c>
      <c r="AX436" s="16" t="n">
        <f aca="false">AU393*AX394*AZ393</f>
        <v>0</v>
      </c>
      <c r="AZ436" s="16" t="n">
        <f aca="false">AU391*AZ391+AU393*AX393*AZ393</f>
        <v>0</v>
      </c>
      <c r="BB436" s="44"/>
      <c r="BD436" s="17" t="s">
        <v>105</v>
      </c>
      <c r="BE436" s="16" t="n">
        <f aca="false">BK371*BI373*BF371+BK374*BI376*BF374+BK377*BI379*BF377+BK380*BI381*BF380</f>
        <v>0</v>
      </c>
      <c r="BF436" s="16" t="n">
        <f aca="false">BK380*BI380*BF380</f>
        <v>0</v>
      </c>
      <c r="BG436" s="16" t="n">
        <f aca="false">BK371*BI372*BF371+BK374*BI375*BF374+BK377*BI378*BF377+BK380*BI383*BF380+BF384*BI385*BK384</f>
        <v>0</v>
      </c>
      <c r="BH436" s="16" t="n">
        <f aca="false">BK371*BI371*BF371+BK374*BI374*BF374+BK377*BI377*BF377+BK380*BI382*BF380+BK384*BI384*BF384</f>
        <v>0</v>
      </c>
      <c r="BI436" s="16" t="n">
        <f aca="false">BF393*BI394*BK393</f>
        <v>0</v>
      </c>
      <c r="BK436" s="16" t="n">
        <f aca="false">BF391*BK391+BF393*BI393*BK393</f>
        <v>0</v>
      </c>
      <c r="BM436" s="44"/>
      <c r="BO436" s="17" t="s">
        <v>105</v>
      </c>
      <c r="BP436" s="16" t="n">
        <f aca="false">BV371*BT373*BQ371+BV374*BT376*BQ374+BV377*BT379*BQ377+BV380*BT381*BQ380</f>
        <v>0</v>
      </c>
      <c r="BQ436" s="16" t="n">
        <f aca="false">BV380*BT380*BQ380</f>
        <v>0</v>
      </c>
      <c r="BR436" s="16" t="n">
        <f aca="false">BV371*BT372*BQ371+BV374*BT375*BQ374+BV377*BT378*BQ377+BV380*BT383*BQ380+BQ384*BT385*BV384</f>
        <v>2.4</v>
      </c>
      <c r="BS436" s="16" t="n">
        <f aca="false">BV371*BT371*BQ371+BV374*BT374*BQ374+BV377*BT377*BQ377+BV380*BT382*BQ380+BV384*BT384*BQ384</f>
        <v>9.6</v>
      </c>
      <c r="BT436" s="16" t="n">
        <f aca="false">BQ393*BT394*BV393</f>
        <v>0</v>
      </c>
      <c r="BV436" s="16" t="n">
        <f aca="false">BQ391*BV391+BQ393*BT393*BV393</f>
        <v>0</v>
      </c>
      <c r="BX436" s="44"/>
      <c r="BZ436" s="17" t="s">
        <v>105</v>
      </c>
      <c r="CA436" s="16" t="n">
        <f aca="false">CG371*CE373*CB371+CG374*CE376*CB374+CG377*CE379*CB377+CG380*CE381*CB380</f>
        <v>0</v>
      </c>
      <c r="CB436" s="16" t="n">
        <f aca="false">CG380*CE380*CB380</f>
        <v>0</v>
      </c>
      <c r="CC436" s="16" t="n">
        <f aca="false">CG371*CE372*CB371+CG374*CE375*CB374+CG377*CE378*CB377+CG380*CE383*CB380+CB384*CE385*CG384</f>
        <v>0</v>
      </c>
      <c r="CD436" s="16" t="n">
        <f aca="false">CG371*CE371*CB371+CG374*CE374*CB374+CG377*CE377*CB377+CG380*CE382*CB380+CG384*CE384*CB384</f>
        <v>0</v>
      </c>
      <c r="CE436" s="16" t="n">
        <f aca="false">CB393*CE394*CG393</f>
        <v>0</v>
      </c>
      <c r="CG436" s="16" t="n">
        <f aca="false">CB391*CG391+CB393*CE393*CG393</f>
        <v>0</v>
      </c>
      <c r="CI436" s="44"/>
      <c r="CK436" s="17" t="s">
        <v>105</v>
      </c>
      <c r="CL436" s="16" t="n">
        <f aca="false">CR371*CP373*CM371+CR374*CP376*CM374+CR377*CP379*CM377+CR380*CP381*CM380</f>
        <v>8.35987261146497</v>
      </c>
      <c r="CM436" s="16" t="n">
        <f aca="false">CR380*CP380*CM380</f>
        <v>0</v>
      </c>
      <c r="CN436" s="16" t="n">
        <f aca="false">CR371*CP372*CM371+CR374*CP375*CM374+CR377*CP378*CM377+CR380*CP383*CM380+CM384*CP385*CR384</f>
        <v>4.06050955414013</v>
      </c>
      <c r="CO436" s="16" t="n">
        <f aca="false">CR371*CP371*CM371+CR374*CP374*CM374+CR377*CP377*CM377+CR380*CP382*CM380+CR384*CP384*CM384</f>
        <v>37.5796178343949</v>
      </c>
      <c r="CP436" s="16" t="n">
        <f aca="false">CM393*CP394*CR393</f>
        <v>0</v>
      </c>
      <c r="CR436" s="16" t="n">
        <f aca="false">CM391*CR391+CM393*CP393*CR393</f>
        <v>0</v>
      </c>
      <c r="CT436" s="44"/>
      <c r="CV436" s="17" t="s">
        <v>49</v>
      </c>
      <c r="CW436" s="18" t="n">
        <f aca="false">IF(AI424=0%,0%,AJ426/SUM(AJ425:AJ432))</f>
        <v>0</v>
      </c>
      <c r="CX436" s="17" t="str">
        <f aca="false">AL426</f>
        <v>frigorifero</v>
      </c>
      <c r="CY436" s="19" t="n">
        <f aca="false">AM426</f>
        <v>0</v>
      </c>
      <c r="CZ436" s="17" t="str">
        <f aca="false">AL433</f>
        <v>materasso</v>
      </c>
      <c r="DA436" s="19" t="n">
        <f aca="false">AM433</f>
        <v>0</v>
      </c>
      <c r="DB436" s="17" t="str">
        <f aca="false">AN431</f>
        <v>lamiere</v>
      </c>
      <c r="DC436" s="19" t="n">
        <f aca="false">AO431</f>
        <v>0</v>
      </c>
      <c r="DD436" s="19" t="str">
        <f aca="false">AK367</f>
        <v>altezza cumulo</v>
      </c>
      <c r="DE436" s="19" t="n">
        <f aca="false">AL367</f>
        <v>30</v>
      </c>
    </row>
    <row r="437" customFormat="false" ht="14.4" hidden="false" customHeight="false" outlineLevel="0" collapsed="false">
      <c r="A437" s="33" t="s">
        <v>106</v>
      </c>
      <c r="B437" s="60" t="n">
        <f aca="false">IF(B369=100%,0,(B387*G387+B389*G389+B396*G396+B404*F404*G404+B413*G413+B414*G414+B415*G415)/(1-B369))</f>
        <v>0</v>
      </c>
      <c r="C437" s="60" t="n">
        <f aca="false">IF(B369=100%,0,(B397*G397+B404*F405*G405)/(1-B369))</f>
        <v>0</v>
      </c>
      <c r="D437" s="60" t="n">
        <f aca="false">IF(B369=100%,0,(B404*F406*G406+B398*F398*G398)/(1-B369))</f>
        <v>0</v>
      </c>
      <c r="E437" s="60" t="n">
        <f aca="false">IF(B369=100%,0,(B388*G388+B398*G399*F399+B404*F407*G407+B416*G416)/(1-B369))</f>
        <v>0</v>
      </c>
      <c r="F437" s="60" t="n">
        <f aca="false">IF(B369=100%,0,(B386*G386+B390*G390+B403*G403+B404*F408*G408)/(1-B369))</f>
        <v>0</v>
      </c>
      <c r="G437" s="61" t="n">
        <f aca="false">IF(B369=100%,0,(B395*G395+B400*G400+B404*F409*G409)/(1-B369))</f>
        <v>0</v>
      </c>
      <c r="H437" s="60" t="n">
        <f aca="false">IF(B369=100%,0,(B402*G402)/(1-B369))</f>
        <v>0</v>
      </c>
      <c r="I437" s="61" t="n">
        <f aca="false">IF(B369=100%,0,(B410*G410+B411*G411+B412*G412+B423*G423)/(1-B369))</f>
        <v>0</v>
      </c>
      <c r="J437" s="62" t="n">
        <f aca="false">IF(B369=100%,0,(B401*G401+B422*G422)/(1-B369))</f>
        <v>0</v>
      </c>
      <c r="L437" s="33" t="s">
        <v>106</v>
      </c>
      <c r="M437" s="60" t="n">
        <f aca="false">IF(M369=100%,0,(M387*R387+M389*R389+M396*R396+M404*Q404*R404+M413*R413+M414*R414+M415*R415)/(1-M369))</f>
        <v>27</v>
      </c>
      <c r="N437" s="60" t="n">
        <f aca="false">IF(M369=100%,0,(M397*R397+M404*Q405*R405)/(1-M369))</f>
        <v>0</v>
      </c>
      <c r="O437" s="60" t="n">
        <f aca="false">IF(M369=100%,0,(M404*Q406*R406+M398*Q398*R398)/(1-M369))</f>
        <v>0</v>
      </c>
      <c r="P437" s="60" t="n">
        <f aca="false">IF(M369=100%,0,(M388*R388+M398*R399*Q399+M404*Q407*R407+M416*R416)/(1-M369))</f>
        <v>0</v>
      </c>
      <c r="Q437" s="60" t="n">
        <f aca="false">IF(M369=100%,0,(M386*R386+M390*R390+M403*R403+M404*Q408*R408)/(1-M369))</f>
        <v>0</v>
      </c>
      <c r="R437" s="61" t="n">
        <f aca="false">IF(M369=100%,0,(M395*R395+M400*R400+M404*Q409*R409)/(1-M369))</f>
        <v>0</v>
      </c>
      <c r="S437" s="60" t="n">
        <f aca="false">IF(M369=100%,0,(M402*R402)/(1-M369))</f>
        <v>0</v>
      </c>
      <c r="T437" s="61" t="n">
        <f aca="false">IF(M369=100%,0,(M410*R410+M411*R411+M412*R412+M423*R423)/(1-M369))</f>
        <v>0</v>
      </c>
      <c r="U437" s="62" t="n">
        <f aca="false">IF(M369=100%,0,(M401*R401+M422*R422)/(1-M369))</f>
        <v>388</v>
      </c>
      <c r="W437" s="33" t="s">
        <v>106</v>
      </c>
      <c r="X437" s="60" t="n">
        <f aca="false">IF(X369=100%,0,(X387*AC387+X389*AC389+X396*AC396+X404*AB404*AC404+X413*AC413+X414*AC414+X415*AC415)/(1-X369))</f>
        <v>180</v>
      </c>
      <c r="Y437" s="60" t="n">
        <f aca="false">IF(X369=100%,0,(X397*AC397+X404*AB405*AC405)/(1-X369))</f>
        <v>0</v>
      </c>
      <c r="Z437" s="60" t="n">
        <f aca="false">IF(X369=100%,0,(X404*AB406*AC406+X398*AB398*AC398)/(1-X369))</f>
        <v>0</v>
      </c>
      <c r="AA437" s="60" t="n">
        <f aca="false">IF(X369=100%,0,(X388*AC388+X398*AC399*AB399+X404*AB407*AC407+X416*AC416)/(1-X369))</f>
        <v>0</v>
      </c>
      <c r="AB437" s="60" t="n">
        <f aca="false">IF(X369=100%,0,(X386*AC386+X390*AC390+X403*AC403+X404*AB408*AC408)/(1-X369))</f>
        <v>330</v>
      </c>
      <c r="AC437" s="61" t="n">
        <f aca="false">IF(X369=100%,0,(X395*AC395+X400*AC400+X404*AB409*AC409)/(1-X369))</f>
        <v>200</v>
      </c>
      <c r="AD437" s="60" t="n">
        <f aca="false">IF(X369=100%,0,(X402*AC402)/(1-X369))</f>
        <v>0</v>
      </c>
      <c r="AE437" s="61" t="n">
        <f aca="false">IF(X369=100%,0,(X410*AC410+X411*AC411+X412*AC412+X423*AC423)/(1-X369))</f>
        <v>0</v>
      </c>
      <c r="AF437" s="62" t="n">
        <f aca="false">IF(X369=100%,0,(X401*AC401+X422*AC422)/(1-X369))</f>
        <v>0</v>
      </c>
      <c r="AH437" s="33" t="s">
        <v>106</v>
      </c>
      <c r="AI437" s="60" t="n">
        <f aca="false">IF(AI369=100%,0,(AI387*AN387+AI389*AN389+AI396*AN396+AI404*AM404*AN404+AI413*AN413+AI414*AN414+AI415*AN415)/(1-AI369))</f>
        <v>840</v>
      </c>
      <c r="AJ437" s="60" t="n">
        <f aca="false">IF(AI369=100%,0,(AI397*AN397+AI404*AM405*AN405)/(1-AI369))</f>
        <v>0</v>
      </c>
      <c r="AK437" s="60" t="n">
        <f aca="false">IF(AI369=100%,0,(AI404*AM406*AN406+AI398*AM398*AN398)/(1-AI369))</f>
        <v>27</v>
      </c>
      <c r="AL437" s="60" t="n">
        <f aca="false">IF(AI369=100%,0,(AI388*AN388+AI398*AN399*AM399+AI404*AM407*AN407+AI416*AN416)/(1-AI369))</f>
        <v>300</v>
      </c>
      <c r="AM437" s="60" t="n">
        <f aca="false">IF(AI369=100%,0,(AI386*AN386+AI390*AN390+AI403*AN403+AI404*AM408*AN408)/(1-AI369))</f>
        <v>192.5</v>
      </c>
      <c r="AN437" s="61" t="n">
        <f aca="false">IF(AI369=100%,0,(AI395*AN395+AI400*AN400+AI404*AM409*AN409)/(1-AI369))</f>
        <v>0</v>
      </c>
      <c r="AO437" s="60" t="n">
        <f aca="false">IF(AI369=100%,0,(AI402*AN402)/(1-AI369))</f>
        <v>0</v>
      </c>
      <c r="AP437" s="61" t="n">
        <f aca="false">IF(AI369=100%,0,(AI410*AN410+AI411*AN411+AI412*AN412+AI423*AN423)/(1-AI369))</f>
        <v>0</v>
      </c>
      <c r="AQ437" s="62" t="n">
        <f aca="false">IF(AI369=100%,0,(AI401*AN401+AI422*AN422)/(1-AI369))</f>
        <v>0</v>
      </c>
      <c r="AS437" s="33" t="s">
        <v>106</v>
      </c>
      <c r="AT437" s="60" t="n">
        <f aca="false">IF(AT369=100%,0,(AT387*AY387+AT389*AY389+AT396*AY396+AT404*AX404*AY404+AT413*AY413+AT414*AY414+AT415*AY415)/(1-AT369))</f>
        <v>0</v>
      </c>
      <c r="AU437" s="60" t="n">
        <f aca="false">IF(AT369=100%,0,(AT397*AY397+AT404*AX405*AY405)/(1-AT369))</f>
        <v>0</v>
      </c>
      <c r="AV437" s="60" t="n">
        <f aca="false">IF(AT369=100%,0,(AT404*AX406*AY406+AT398*AX398*AY398)/(1-AT369))</f>
        <v>0</v>
      </c>
      <c r="AW437" s="60" t="n">
        <f aca="false">IF(AT369=100%,0,(AT388*AY388+AT398*AY399*AX399+AT404*AX407*AY407+AT416*AY416)/(1-AT369))</f>
        <v>0</v>
      </c>
      <c r="AX437" s="60" t="n">
        <f aca="false">IF(AT369=100%,0,(AT386*AY386+AT390*AY390+AT403*AY403+AT404*AX408*AY408)/(1-AT369))</f>
        <v>0</v>
      </c>
      <c r="AY437" s="61" t="n">
        <f aca="false">IF(AT369=100%,0,(AT395*AY395+AT400*AY400+AT404*AX409*AY409)/(1-AT369))</f>
        <v>0</v>
      </c>
      <c r="AZ437" s="60" t="n">
        <f aca="false">IF(AT369=100%,0,(AT402*AY402)/(1-AT369))</f>
        <v>0</v>
      </c>
      <c r="BA437" s="61" t="n">
        <f aca="false">IF(AT369=100%,0,(AT410*AY410+AT411*AY411+AT412*AY412+AT423*AY423)/(1-AT369))</f>
        <v>0</v>
      </c>
      <c r="BB437" s="62" t="n">
        <f aca="false">IF(AT369=100%,0,(AT401*AY401+AT422*AY422)/(1-AT369))</f>
        <v>0</v>
      </c>
      <c r="BD437" s="33" t="s">
        <v>106</v>
      </c>
      <c r="BE437" s="60" t="n">
        <f aca="false">IF(BE369=100%,0,(BE387*BJ387+BE389*BJ389+BE396*BJ396+BE404*BI404*BJ404+BE413*BJ413+BE414*BJ414+BE415*BJ415)/(1-BE369))</f>
        <v>0</v>
      </c>
      <c r="BF437" s="60" t="n">
        <f aca="false">IF(BE369=100%,0,(BE397*BJ397+BE404*BI405*BJ405)/(1-BE369))</f>
        <v>0</v>
      </c>
      <c r="BG437" s="60" t="n">
        <f aca="false">IF(BE369=100%,0,(BE404*BI406*BJ406+BE398*BI398*BJ398)/(1-BE369))</f>
        <v>0</v>
      </c>
      <c r="BH437" s="60" t="n">
        <f aca="false">IF(BE369=100%,0,(BE388*BJ388+BE398*BJ399*BI399+BE404*BI407*BJ407+BE416*BJ416)/(1-BE369))</f>
        <v>0</v>
      </c>
      <c r="BI437" s="60" t="n">
        <f aca="false">IF(BE369=100%,0,(BE386*BJ386+BE390*BJ390+BE403*BJ403+BE404*BI408*BJ408)/(1-BE369))</f>
        <v>0</v>
      </c>
      <c r="BJ437" s="61" t="n">
        <f aca="false">IF(BE369=100%,0,(BE395*BJ395+BE400*BJ400+BE404*BI409*BJ409)/(1-BE369))</f>
        <v>0</v>
      </c>
      <c r="BK437" s="60" t="n">
        <f aca="false">IF(BE369=100%,0,(BE402*BJ402)/(1-BE369))</f>
        <v>0</v>
      </c>
      <c r="BL437" s="61" t="n">
        <f aca="false">IF(BE369=100%,0,(BE410*BJ410+BE411*BJ411+BE412*BJ412+BE423*BJ423)/(1-BE369))</f>
        <v>0</v>
      </c>
      <c r="BM437" s="62" t="n">
        <f aca="false">IF(BE369=100%,0,(BE401*BJ401+BE422*BJ422)/(1-BE369))</f>
        <v>0</v>
      </c>
      <c r="BO437" s="33" t="s">
        <v>106</v>
      </c>
      <c r="BP437" s="60" t="n">
        <f aca="false">IF(BP369=100%,0,(BP387*BU387+BP389*BU389+BP396*BU396+BP404*BT404*BU404+BP413*BU413+BP414*BU414+BP415*BU415)/(1-BP369))</f>
        <v>0</v>
      </c>
      <c r="BQ437" s="60" t="n">
        <f aca="false">IF(BP369=100%,0,(BP397*BU397+BP404*BT405*BU405)/(1-BP369))</f>
        <v>0</v>
      </c>
      <c r="BR437" s="60" t="n">
        <f aca="false">IF(BP369=100%,0,(BP404*BT406*BU406+BP398*BT398*BU398)/(1-BP369))</f>
        <v>270</v>
      </c>
      <c r="BS437" s="60" t="n">
        <f aca="false">IF(BP369=100%,0,(BP388*BU388+BP398*BU399*BT399+BP404*BT407*BU407+BP416*BU416)/(1-BP369))</f>
        <v>3000</v>
      </c>
      <c r="BT437" s="60" t="n">
        <f aca="false">IF(BP369=100%,0,(BP386*BU386+BP390*BU390+BP403*BU403+BP404*BT408*BU408)/(1-BP369))</f>
        <v>275</v>
      </c>
      <c r="BU437" s="61" t="n">
        <f aca="false">IF(BP369=100%,0,(BP395*BU395+BP400*BU400+BP404*BT409*BU409)/(1-BP369))</f>
        <v>0</v>
      </c>
      <c r="BV437" s="60" t="n">
        <f aca="false">IF(BP369=100%,0,(BP402*BU402)/(1-BP369))</f>
        <v>0</v>
      </c>
      <c r="BW437" s="61" t="n">
        <f aca="false">IF(BP369=100%,0,(BP410*BU410+BP411*BU411+BP412*BU412+BP423*BU423)/(1-BP369))</f>
        <v>0</v>
      </c>
      <c r="BX437" s="62" t="n">
        <f aca="false">IF(BP369=100%,0,(BP401*BU401+BP422*BU422)/(1-BP369))</f>
        <v>0</v>
      </c>
      <c r="BZ437" s="33" t="s">
        <v>106</v>
      </c>
      <c r="CA437" s="60" t="n">
        <f aca="false">IF(CA369=100%,0,(CA387*CF387+CA389*CF389+CA396*CF396+CA404*CE404*CF404+CA413*CF413+CA414*CF414+CA415*CF415)/(1-CA369))</f>
        <v>415.970740328599</v>
      </c>
      <c r="CB437" s="60" t="n">
        <f aca="false">IF(CA369=100%,0,(CA397*CF397+CA404*CE405*CF405)/(1-CA369))</f>
        <v>98.0705635923283</v>
      </c>
      <c r="CC437" s="60" t="n">
        <f aca="false">IF(CA369=100%,0,(CA404*CE406*CF406+CA398*CE398*CF398)/(1-CA369))</f>
        <v>17.6255154807881</v>
      </c>
      <c r="CD437" s="60" t="n">
        <f aca="false">IF(CA369=100%,0,(CA388*CF388+CA398*CF399*CE399+CA404*CE407*CF407+CA416*CF416)/(1-CA369))</f>
        <v>195.839060897646</v>
      </c>
      <c r="CE437" s="60" t="n">
        <f aca="false">IF(CA369=100%,0,(CA386*CF386+CA390*CF390+CA403*CF403+CA404*CE408*CF408)/(1-CA369))</f>
        <v>2.71446546369633</v>
      </c>
      <c r="CF437" s="61" t="n">
        <f aca="false">IF(CA369=100%,0,(CA395*CF395+CA400*CF400+CA404*CE409*CF409)/(1-CA369))</f>
        <v>435.605092622897</v>
      </c>
      <c r="CG437" s="60" t="n">
        <f aca="false">IF(CA369=100%,0,(CA402*CF402)/(1-CA369))</f>
        <v>0</v>
      </c>
      <c r="CH437" s="61" t="n">
        <f aca="false">IF(CA369=100%,0,(CA410*CF410+CA411*CF411+CA412*CF412+CA423*CF423)/(1-CA369))</f>
        <v>0</v>
      </c>
      <c r="CI437" s="62" t="n">
        <f aca="false">IF(CA369=100%,0,(CA401*CF401+CA422*CF422)/(1-CA369))</f>
        <v>0</v>
      </c>
      <c r="CK437" s="33" t="s">
        <v>106</v>
      </c>
      <c r="CL437" s="60" t="n">
        <f aca="false">(CL387*CQ387+CL389*CQ389+CL396*CQ396+CL404*CP404*CQ404+CL413*CQ413+CL414*CQ414+CL415*CQ415)/(1-CL369)</f>
        <v>100</v>
      </c>
      <c r="CM437" s="60" t="n">
        <f aca="false">(CL397*CQ397+CL404*CP405*CQ405)/(1-CL369)</f>
        <v>0</v>
      </c>
      <c r="CN437" s="60" t="n">
        <f aca="false">(CL404*CP406*CQ406+CL398*CP398*CQ398)/(1-CL369)</f>
        <v>77.1428571428572</v>
      </c>
      <c r="CO437" s="60" t="n">
        <f aca="false">(CL388*CQ388+CL398*CQ399*CP399+CL404*CP407*CQ407+CL416*CQ416)/(1-CL369)</f>
        <v>857.142857142857</v>
      </c>
      <c r="CP437" s="60" t="n">
        <f aca="false">(CL386*CQ386+CL390*CQ390+CL403*CQ403+CL404*CP408*CQ408)/(1-CL369)</f>
        <v>432.142857142857</v>
      </c>
      <c r="CQ437" s="61" t="n">
        <f aca="false">(CL395*CQ395+CL400*CQ400+CL404*CP409*CQ409)/(1-CL369)</f>
        <v>0</v>
      </c>
      <c r="CR437" s="60" t="n">
        <f aca="false">(CL402*CQ402)/(1-CL369)</f>
        <v>0</v>
      </c>
      <c r="CS437" s="61" t="n">
        <f aca="false">(CL410*CQ410+CL411*CQ411+CL412*CQ412+CL423*CQ423)/(1-CL369)</f>
        <v>0</v>
      </c>
      <c r="CT437" s="62" t="n">
        <f aca="false">(CL401*CQ401+CL422*CQ422)/(1-CL369)</f>
        <v>0</v>
      </c>
      <c r="CV437" s="17" t="s">
        <v>57</v>
      </c>
      <c r="CW437" s="18" t="n">
        <f aca="false">IF(AI424=0%,0%,(AJ427+AJ428)/SUM(AJ425:AJ432))</f>
        <v>0.05</v>
      </c>
      <c r="CX437" s="17" t="str">
        <f aca="false">AL427</f>
        <v>forno</v>
      </c>
      <c r="CY437" s="19" t="n">
        <f aca="false">AM427</f>
        <v>0</v>
      </c>
      <c r="CZ437" s="17" t="str">
        <f aca="false">AN425</f>
        <v>brandina</v>
      </c>
      <c r="DA437" s="19" t="n">
        <f aca="false">AO425</f>
        <v>0</v>
      </c>
      <c r="DB437" s="17" t="str">
        <f aca="false">AN432</f>
        <v>buste</v>
      </c>
      <c r="DC437" s="19" t="n">
        <f aca="false">AO432</f>
        <v>0</v>
      </c>
      <c r="DD437" s="19" t="str">
        <f aca="false">AK368</f>
        <v>combustione</v>
      </c>
      <c r="DE437" s="19" t="str">
        <f aca="false">AL368</f>
        <v>no</v>
      </c>
    </row>
    <row r="438" customFormat="false" ht="13.8" hidden="false" customHeight="false" outlineLevel="0" collapsed="false">
      <c r="CV438" s="17" t="s">
        <v>60</v>
      </c>
      <c r="CW438" s="37" t="n">
        <f aca="false">IF(AI424=0%,0%,AJ429/SUM(AJ425:AJ432))</f>
        <v>0.35</v>
      </c>
      <c r="CX438" s="17" t="str">
        <f aca="false">AL428</f>
        <v>televisore</v>
      </c>
      <c r="CY438" s="19" t="n">
        <f aca="false">AM428</f>
        <v>0</v>
      </c>
      <c r="CZ438" s="17" t="str">
        <f aca="false">AN426</f>
        <v>Scatoloni</v>
      </c>
      <c r="DA438" s="19" t="n">
        <f aca="false">AO426</f>
        <v>0</v>
      </c>
      <c r="DB438" s="19"/>
      <c r="DC438" s="19"/>
      <c r="DD438" s="19" t="str">
        <f aca="false">AK369</f>
        <v>bonifica</v>
      </c>
      <c r="DE438" s="19" t="str">
        <f aca="false">AL369</f>
        <v>no</v>
      </c>
    </row>
    <row r="439" customFormat="false" ht="13.8" hidden="false" customHeight="false" outlineLevel="0" collapsed="false">
      <c r="A439" s="9" t="s">
        <v>241</v>
      </c>
      <c r="B439" s="9"/>
      <c r="C439" s="9"/>
      <c r="D439" s="9"/>
      <c r="E439" s="9"/>
      <c r="F439" s="9"/>
      <c r="G439" s="9"/>
      <c r="L439" s="9" t="s">
        <v>242</v>
      </c>
      <c r="M439" s="9"/>
      <c r="N439" s="9"/>
      <c r="O439" s="9"/>
      <c r="P439" s="9"/>
      <c r="Q439" s="9"/>
      <c r="R439" s="9"/>
      <c r="W439" s="9" t="s">
        <v>243</v>
      </c>
      <c r="X439" s="9"/>
      <c r="Y439" s="9"/>
      <c r="Z439" s="9"/>
      <c r="AA439" s="9"/>
      <c r="AB439" s="9"/>
      <c r="AC439" s="9"/>
      <c r="AH439" s="9" t="s">
        <v>244</v>
      </c>
      <c r="AI439" s="9"/>
      <c r="AJ439" s="9"/>
      <c r="AK439" s="9"/>
      <c r="AL439" s="9"/>
      <c r="AM439" s="9"/>
      <c r="AN439" s="9"/>
      <c r="AS439" s="9" t="s">
        <v>245</v>
      </c>
      <c r="AT439" s="9"/>
      <c r="AU439" s="9"/>
      <c r="AV439" s="9"/>
      <c r="AW439" s="9"/>
      <c r="AX439" s="9"/>
      <c r="AY439" s="9"/>
      <c r="BD439" s="9" t="s">
        <v>246</v>
      </c>
      <c r="BE439" s="9"/>
      <c r="BF439" s="9"/>
      <c r="BG439" s="9"/>
      <c r="BH439" s="9"/>
      <c r="BI439" s="9"/>
      <c r="BJ439" s="9"/>
      <c r="BO439" s="9" t="s">
        <v>247</v>
      </c>
      <c r="BP439" s="9"/>
      <c r="BQ439" s="9"/>
      <c r="BR439" s="9"/>
      <c r="BS439" s="9"/>
      <c r="BT439" s="9"/>
      <c r="BU439" s="9"/>
      <c r="BZ439" s="9" t="s">
        <v>248</v>
      </c>
      <c r="CA439" s="9"/>
      <c r="CB439" s="9"/>
      <c r="CC439" s="9"/>
      <c r="CD439" s="9"/>
      <c r="CE439" s="9"/>
      <c r="CF439" s="9"/>
      <c r="CK439" s="9" t="s">
        <v>249</v>
      </c>
      <c r="CL439" s="9"/>
      <c r="CM439" s="9"/>
      <c r="CN439" s="9"/>
      <c r="CO439" s="9"/>
      <c r="CP439" s="9"/>
      <c r="CQ439" s="9"/>
      <c r="CV439" s="17" t="s">
        <v>61</v>
      </c>
      <c r="CW439" s="18" t="n">
        <f aca="false">IF(AI424=0%,0%,AJ430/SUM(AJ425:AJ432))</f>
        <v>0</v>
      </c>
      <c r="CX439" s="17" t="str">
        <f aca="false">AL429</f>
        <v>scaldabagno</v>
      </c>
      <c r="CY439" s="19" t="n">
        <f aca="false">AM429</f>
        <v>0</v>
      </c>
      <c r="CZ439" s="17" t="str">
        <f aca="false">AN427</f>
        <v>divano</v>
      </c>
      <c r="DA439" s="19" t="n">
        <f aca="false">AO427</f>
        <v>0</v>
      </c>
      <c r="DB439" s="19"/>
      <c r="DC439" s="19"/>
      <c r="DD439" s="19" t="str">
        <f aca="false">AM369</f>
        <v>substrato</v>
      </c>
      <c r="DE439" s="19" t="str">
        <f aca="false">AN369</f>
        <v>stradale</v>
      </c>
    </row>
    <row r="440" customFormat="false" ht="13.8" hidden="false" customHeight="false" outlineLevel="0" collapsed="false">
      <c r="A440" s="2" t="s">
        <v>26</v>
      </c>
      <c r="B440" s="2" t="s">
        <v>131</v>
      </c>
      <c r="D440" s="4" t="s">
        <v>28</v>
      </c>
      <c r="E440" s="2" t="n">
        <v>40</v>
      </c>
      <c r="F440" s="2" t="s">
        <v>29</v>
      </c>
      <c r="G440" s="4" t="s">
        <v>30</v>
      </c>
      <c r="H440" s="2" t="n">
        <f aca="false">SUMPRODUCT(C444:C458,H444:H458)+C464*H464+C466*H466</f>
        <v>0</v>
      </c>
      <c r="L440" s="2" t="s">
        <v>26</v>
      </c>
      <c r="M440" s="2" t="s">
        <v>131</v>
      </c>
      <c r="O440" s="4" t="s">
        <v>28</v>
      </c>
      <c r="P440" s="2" t="n">
        <v>2</v>
      </c>
      <c r="Q440" s="2" t="s">
        <v>29</v>
      </c>
      <c r="R440" s="4" t="s">
        <v>30</v>
      </c>
      <c r="S440" s="2" t="n">
        <f aca="false">SUMPRODUCT(N444:N458,S444:S458)+N464*S464+N466*S466</f>
        <v>0</v>
      </c>
      <c r="W440" s="2" t="s">
        <v>26</v>
      </c>
      <c r="X440" s="2" t="s">
        <v>131</v>
      </c>
      <c r="Z440" s="4" t="s">
        <v>28</v>
      </c>
      <c r="AA440" s="2" t="n">
        <v>30</v>
      </c>
      <c r="AB440" s="2" t="s">
        <v>29</v>
      </c>
      <c r="AC440" s="4" t="s">
        <v>30</v>
      </c>
      <c r="AD440" s="2" t="n">
        <f aca="false">SUMPRODUCT(Y444:Y458,AD444:AD458)+Y464*AD464+Y466*AD466</f>
        <v>0</v>
      </c>
      <c r="AH440" s="2" t="s">
        <v>26</v>
      </c>
      <c r="AI440" s="2" t="s">
        <v>131</v>
      </c>
      <c r="AK440" s="4" t="s">
        <v>28</v>
      </c>
      <c r="AL440" s="2" t="n">
        <v>20</v>
      </c>
      <c r="AM440" s="2" t="s">
        <v>29</v>
      </c>
      <c r="AN440" s="4" t="s">
        <v>30</v>
      </c>
      <c r="AO440" s="2" t="n">
        <f aca="false">SUMPRODUCT(AJ444:AJ458,AO444:AO458)+AJ464*AO464+AJ466*AO466</f>
        <v>0</v>
      </c>
      <c r="AS440" s="2" t="s">
        <v>26</v>
      </c>
      <c r="AT440" s="2" t="s">
        <v>131</v>
      </c>
      <c r="AV440" s="4" t="s">
        <v>28</v>
      </c>
      <c r="AW440" s="2" t="n">
        <v>15</v>
      </c>
      <c r="AX440" s="2" t="s">
        <v>29</v>
      </c>
      <c r="AY440" s="4" t="s">
        <v>30</v>
      </c>
      <c r="AZ440" s="2" t="n">
        <f aca="false">SUMPRODUCT(AU444:AU458,AZ444:AZ458)+AU464*AZ464+AU466*AZ466</f>
        <v>0</v>
      </c>
      <c r="BD440" s="2" t="s">
        <v>26</v>
      </c>
      <c r="BE440" s="2" t="s">
        <v>131</v>
      </c>
      <c r="BG440" s="4" t="s">
        <v>28</v>
      </c>
      <c r="BH440" s="2" t="n">
        <v>10</v>
      </c>
      <c r="BI440" s="2" t="s">
        <v>29</v>
      </c>
      <c r="BJ440" s="4" t="s">
        <v>30</v>
      </c>
      <c r="BK440" s="2" t="n">
        <f aca="false">SUMPRODUCT(BF444:BF458,BK444:BK458)+BF464*BK464+BF466*BK466</f>
        <v>0</v>
      </c>
      <c r="BO440" s="2" t="s">
        <v>26</v>
      </c>
      <c r="BP440" s="2" t="s">
        <v>131</v>
      </c>
      <c r="BR440" s="4" t="s">
        <v>28</v>
      </c>
      <c r="BS440" s="2" t="n">
        <v>20</v>
      </c>
      <c r="BT440" s="2" t="s">
        <v>29</v>
      </c>
      <c r="BU440" s="4" t="s">
        <v>30</v>
      </c>
      <c r="BV440" s="2" t="n">
        <f aca="false">SUMPRODUCT(BQ444:BQ458,BV444:BV458)+BQ464*BV464+BQ466*BV466</f>
        <v>0</v>
      </c>
      <c r="BZ440" s="2" t="s">
        <v>26</v>
      </c>
      <c r="CA440" s="2" t="s">
        <v>131</v>
      </c>
      <c r="CC440" s="4" t="s">
        <v>28</v>
      </c>
      <c r="CD440" s="2" t="n">
        <v>15</v>
      </c>
      <c r="CE440" s="2" t="s">
        <v>29</v>
      </c>
      <c r="CF440" s="4" t="s">
        <v>30</v>
      </c>
      <c r="CG440" s="2" t="n">
        <f aca="false">SUMPRODUCT(CB444:CB458,CG444:CG458)+CB464*CG464+CB466*CG466</f>
        <v>0</v>
      </c>
      <c r="CK440" s="2" t="s">
        <v>26</v>
      </c>
      <c r="CL440" s="2" t="s">
        <v>131</v>
      </c>
      <c r="CN440" s="4" t="s">
        <v>28</v>
      </c>
      <c r="CO440" s="2" t="n">
        <v>110</v>
      </c>
      <c r="CP440" s="2" t="s">
        <v>29</v>
      </c>
      <c r="CQ440" s="4" t="s">
        <v>30</v>
      </c>
      <c r="CR440" s="2" t="n">
        <f aca="false">SUMPRODUCT(CM444:CM458,CR444:CR458)+CM464*CR464+CM466*CR466</f>
        <v>182</v>
      </c>
      <c r="CV440" s="17" t="s">
        <v>62</v>
      </c>
      <c r="CW440" s="18" t="n">
        <f aca="false">IF(AI424=0%,0%,AJ431/SUM(AJ425:AJ432))</f>
        <v>0</v>
      </c>
      <c r="CX440" s="17" t="str">
        <f aca="false">AL430</f>
        <v>mobile</v>
      </c>
      <c r="CY440" s="19" t="n">
        <f aca="false">AM430</f>
        <v>0</v>
      </c>
      <c r="CZ440" s="17" t="str">
        <f aca="false">AN428</f>
        <v>sanitari</v>
      </c>
      <c r="DA440" s="19" t="n">
        <f aca="false">AO428</f>
        <v>0</v>
      </c>
      <c r="DB440" s="19"/>
      <c r="DC440" s="19"/>
      <c r="DD440" s="19" t="s">
        <v>63</v>
      </c>
      <c r="DE440" s="19" t="n">
        <f aca="false">AI369</f>
        <v>0</v>
      </c>
    </row>
    <row r="441" customFormat="false" ht="13.8" hidden="false" customHeight="false" outlineLevel="0" collapsed="false">
      <c r="A441" s="2" t="s">
        <v>34</v>
      </c>
      <c r="B441" s="2" t="s">
        <v>250</v>
      </c>
      <c r="D441" s="4" t="s">
        <v>36</v>
      </c>
      <c r="E441" s="2" t="s">
        <v>37</v>
      </c>
      <c r="L441" s="2" t="s">
        <v>34</v>
      </c>
      <c r="M441" s="2" t="s">
        <v>251</v>
      </c>
      <c r="O441" s="4" t="s">
        <v>36</v>
      </c>
      <c r="P441" s="2" t="s">
        <v>37</v>
      </c>
      <c r="W441" s="2" t="s">
        <v>34</v>
      </c>
      <c r="X441" s="2" t="s">
        <v>252</v>
      </c>
      <c r="Z441" s="4" t="s">
        <v>36</v>
      </c>
      <c r="AA441" s="2" t="s">
        <v>37</v>
      </c>
      <c r="AH441" s="2" t="s">
        <v>34</v>
      </c>
      <c r="AI441" s="2" t="s">
        <v>253</v>
      </c>
      <c r="AK441" s="4" t="s">
        <v>36</v>
      </c>
      <c r="AL441" s="2" t="s">
        <v>37</v>
      </c>
      <c r="AS441" s="2" t="s">
        <v>34</v>
      </c>
      <c r="AT441" s="2" t="s">
        <v>254</v>
      </c>
      <c r="AV441" s="4" t="s">
        <v>36</v>
      </c>
      <c r="AW441" s="2" t="s">
        <v>37</v>
      </c>
      <c r="BD441" s="2" t="s">
        <v>34</v>
      </c>
      <c r="BE441" s="2" t="s">
        <v>255</v>
      </c>
      <c r="BG441" s="4" t="s">
        <v>36</v>
      </c>
      <c r="BH441" s="2" t="s">
        <v>37</v>
      </c>
      <c r="BO441" s="2" t="s">
        <v>34</v>
      </c>
      <c r="BP441" s="2" t="s">
        <v>256</v>
      </c>
      <c r="BR441" s="4" t="s">
        <v>36</v>
      </c>
      <c r="BS441" s="2" t="s">
        <v>37</v>
      </c>
      <c r="BZ441" s="2" t="s">
        <v>34</v>
      </c>
      <c r="CA441" s="2" t="s">
        <v>257</v>
      </c>
      <c r="CC441" s="4" t="s">
        <v>36</v>
      </c>
      <c r="CD441" s="2" t="s">
        <v>37</v>
      </c>
      <c r="CK441" s="2" t="s">
        <v>34</v>
      </c>
      <c r="CL441" s="2" t="s">
        <v>258</v>
      </c>
      <c r="CN441" s="4" t="s">
        <v>36</v>
      </c>
      <c r="CO441" s="2" t="s">
        <v>37</v>
      </c>
      <c r="CV441" s="33" t="s">
        <v>65</v>
      </c>
      <c r="CW441" s="34" t="n">
        <f aca="false">IF(AI424=0%,0%,AJ432/SUM(AJ425:AJ432))</f>
        <v>0</v>
      </c>
      <c r="CX441" s="33" t="str">
        <f aca="false">AL431</f>
        <v>secchio</v>
      </c>
      <c r="CY441" s="35" t="n">
        <f aca="false">AM431</f>
        <v>2</v>
      </c>
      <c r="CZ441" s="33" t="str">
        <f aca="false">AN429</f>
        <v>tubi</v>
      </c>
      <c r="DA441" s="35" t="n">
        <f aca="false">AO429</f>
        <v>0</v>
      </c>
      <c r="DB441" s="35"/>
      <c r="DC441" s="35"/>
      <c r="DD441" s="35" t="s">
        <v>56</v>
      </c>
      <c r="DE441" s="35" t="n">
        <f aca="false">AO367</f>
        <v>0</v>
      </c>
      <c r="DF441" s="37" t="n">
        <f aca="false">SUM(CW435:CW441)</f>
        <v>1</v>
      </c>
    </row>
    <row r="442" customFormat="false" ht="13.8" hidden="false" customHeight="false" outlineLevel="0" collapsed="false">
      <c r="A442" s="2" t="s">
        <v>46</v>
      </c>
      <c r="B442" s="8" t="n">
        <f aca="false">SUM(B444:B458,B464,B466)</f>
        <v>0</v>
      </c>
      <c r="C442" s="16" t="n">
        <f aca="false">SUMPRODUCT(B459:B463,G459:G463)+SUMPRODUCT(B468:B470,G468:G470)+SUMPRODUCT(B495:B496,G495:G496)+SUMPRODUCT(B483:B490,G483:G490)+SUMPRODUCT(F477:F482,G477:G482)*B477+SUMPRODUCT(G471:G472,F471:F472)*B471+SUMPRODUCT(B473:B476,G473:G476)</f>
        <v>617</v>
      </c>
      <c r="D442" s="4" t="s">
        <v>43</v>
      </c>
      <c r="E442" s="2" t="s">
        <v>37</v>
      </c>
      <c r="F442" s="4" t="s">
        <v>44</v>
      </c>
      <c r="G442" s="2" t="s">
        <v>259</v>
      </c>
      <c r="L442" s="2" t="s">
        <v>46</v>
      </c>
      <c r="M442" s="8" t="n">
        <f aca="false">SUM(M444:M458,M464,M466)</f>
        <v>0</v>
      </c>
      <c r="N442" s="16" t="n">
        <f aca="false">SUMPRODUCT(M459:M463,R459:R463)+SUMPRODUCT(M468:M470,R468:R470)+SUMPRODUCT(M495:M496,R495:R496)+SUMPRODUCT(M483:M490,R483:R490)+SUMPRODUCT(Q477:Q482,R477:R482)*M477+SUMPRODUCT(R471:R472,Q471:Q472)*M471+SUMPRODUCT(M473:M476,R473:R476)</f>
        <v>2105</v>
      </c>
      <c r="O442" s="4" t="s">
        <v>43</v>
      </c>
      <c r="P442" s="2" t="s">
        <v>37</v>
      </c>
      <c r="Q442" s="4" t="s">
        <v>44</v>
      </c>
      <c r="R442" s="2" t="s">
        <v>91</v>
      </c>
      <c r="W442" s="2" t="s">
        <v>46</v>
      </c>
      <c r="X442" s="8" t="n">
        <f aca="false">SUM(X444:X458,X464,X466)</f>
        <v>0</v>
      </c>
      <c r="Y442" s="16" t="n">
        <f aca="false">SUMPRODUCT(X459:X463,AC459:AC463)+SUMPRODUCT(X468:X470,AC468:AC470)+SUMPRODUCT(X495:X496,AC495:AC496)+SUMPRODUCT(X483:X490,AC483:AC490)+SUMPRODUCT(AB477:AB482,AC477:AC482)*X477+SUMPRODUCT(AC471:AC472,AB471:AB472)*X471+SUMPRODUCT(X473:X476,AC473:AC476)</f>
        <v>1400</v>
      </c>
      <c r="Z442" s="4" t="s">
        <v>43</v>
      </c>
      <c r="AA442" s="2" t="s">
        <v>37</v>
      </c>
      <c r="AB442" s="4" t="s">
        <v>44</v>
      </c>
      <c r="AC442" s="2" t="s">
        <v>260</v>
      </c>
      <c r="AH442" s="2" t="s">
        <v>46</v>
      </c>
      <c r="AI442" s="8" t="n">
        <f aca="false">SUM(AI444:AI458,AI464,AI466)</f>
        <v>0</v>
      </c>
      <c r="AJ442" s="16" t="n">
        <f aca="false">SUMPRODUCT(AI459:AI463,AN459:AN463)+SUMPRODUCT(AI468:AI470,AN468:AN470)+SUMPRODUCT(AI495:AI496,AN495:AN496)+SUMPRODUCT(AI483:AI490,AN483:AN490)+SUMPRODUCT(AM477:AM482,AN477:AN482)*AI477+SUMPRODUCT(AN471:AN472,AM471:AM472)*AI471+SUMPRODUCT(AI473:AI476,AN473:AN476)</f>
        <v>2416.15635959649</v>
      </c>
      <c r="AK442" s="4" t="s">
        <v>43</v>
      </c>
      <c r="AL442" s="2" t="s">
        <v>37</v>
      </c>
      <c r="AM442" s="4" t="s">
        <v>44</v>
      </c>
      <c r="AS442" s="2" t="s">
        <v>46</v>
      </c>
      <c r="AT442" s="8" t="n">
        <f aca="false">SUM(AT444:AT458,AT464,AT466)</f>
        <v>0</v>
      </c>
      <c r="AU442" s="16" t="n">
        <f aca="false">SUMPRODUCT(AT459:AT463,AY459:AY463)+SUMPRODUCT(AT468:AT470,AY468:AY470)+SUMPRODUCT(AT495:AT496,AY495:AY496)+SUMPRODUCT(AT483:AT490,AY483:AY490)+SUMPRODUCT(AX477:AX482,AY477:AY482)*AT477+SUMPRODUCT(AY471:AY472,AX471:AX472)*AT471+SUMPRODUCT(AT473:AT476,AY473:AY476)</f>
        <v>2050</v>
      </c>
      <c r="AV442" s="4" t="s">
        <v>43</v>
      </c>
      <c r="AW442" s="2" t="s">
        <v>140</v>
      </c>
      <c r="AX442" s="4" t="s">
        <v>44</v>
      </c>
      <c r="AY442" s="2" t="s">
        <v>259</v>
      </c>
      <c r="BD442" s="2" t="s">
        <v>46</v>
      </c>
      <c r="BE442" s="8" t="n">
        <f aca="false">SUM(BE444:BE458,BE464,BE466)</f>
        <v>0</v>
      </c>
      <c r="BF442" s="16" t="n">
        <f aca="false">SUMPRODUCT(BE459:BE463,BJ459:BJ463)+SUMPRODUCT(BE468:BE470,BJ468:BJ470)+SUMPRODUCT(BE495:BE496,BJ495:BJ496)+SUMPRODUCT(BE483:BE490,BJ483:BJ490)+SUMPRODUCT(BI477:BI482,BJ477:BJ482)*BE477+SUMPRODUCT(BJ471:BJ472,BI471:BI472)*BE471+SUMPRODUCT(BE473:BE476,BJ473:BJ476)</f>
        <v>1400</v>
      </c>
      <c r="BG442" s="4" t="s">
        <v>43</v>
      </c>
      <c r="BH442" s="2" t="s">
        <v>37</v>
      </c>
      <c r="BI442" s="4" t="s">
        <v>44</v>
      </c>
      <c r="BJ442" s="2" t="s">
        <v>91</v>
      </c>
      <c r="BO442" s="2" t="s">
        <v>46</v>
      </c>
      <c r="BP442" s="8" t="n">
        <f aca="false">SUM(BP444:BP458,BP464,BP466)</f>
        <v>0</v>
      </c>
      <c r="BQ442" s="16" t="n">
        <f aca="false">SUMPRODUCT(BP459:BP463,BU459:BU463)+SUMPRODUCT(BP468:BP470,BU468:BU470)+SUMPRODUCT(BP495:BP496,BU495:BU496)+SUMPRODUCT(BP483:BP490,BU483:BU490)+SUMPRODUCT(BT477:BT482,BU477:BU482)*BP477+SUMPRODUCT(BU471:BU472,BT471:BT472)*BP471+SUMPRODUCT(BP473:BP476,BU473:BU476)</f>
        <v>1371.87865321628</v>
      </c>
      <c r="BR442" s="4" t="s">
        <v>43</v>
      </c>
      <c r="BS442" s="2" t="s">
        <v>37</v>
      </c>
      <c r="BT442" s="4" t="s">
        <v>44</v>
      </c>
      <c r="BU442" s="2" t="s">
        <v>45</v>
      </c>
      <c r="BZ442" s="2" t="s">
        <v>46</v>
      </c>
      <c r="CA442" s="8" t="n">
        <f aca="false">SUM(CA444:CA458,CA464,CA466)</f>
        <v>0</v>
      </c>
      <c r="CB442" s="16" t="n">
        <f aca="false">SUMPRODUCT(CA459:CA463,CF459:CF463)+SUMPRODUCT(CA468:CA470,CF468:CF470)+SUMPRODUCT(CA495:CA496,CF495:CF496)+SUMPRODUCT(CA483:CA490,CF483:CF490)+SUMPRODUCT(CE477:CE482,CF477:CF482)*CA477+SUMPRODUCT(CF471:CF472,CE471:CE472)*CA471+SUMPRODUCT(CA473:CA476,CF473:CF476)</f>
        <v>1642</v>
      </c>
      <c r="CC442" s="4" t="s">
        <v>43</v>
      </c>
      <c r="CD442" s="2" t="s">
        <v>37</v>
      </c>
      <c r="CE442" s="4" t="s">
        <v>44</v>
      </c>
      <c r="CK442" s="2" t="s">
        <v>261</v>
      </c>
      <c r="CL442" s="8" t="n">
        <f aca="false">SUM(CL444:CL458,CL464,CL466)</f>
        <v>0.93</v>
      </c>
      <c r="CM442" s="16" t="n">
        <f aca="false">SUMPRODUCT(CL459:CL463,CQ459:CQ463)+SUMPRODUCT(CL468:CL470,CQ468:CQ470)+SUMPRODUCT(CL495:CL496,CQ495:CQ496)+SUMPRODUCT(CL483:CL490,CQ483:CQ490)+SUMPRODUCT(CP477:CP482,CQ477:CQ482)*CL477+SUMPRODUCT(CQ471:CQ472,CP471:CP472)*CL471+SUMPRODUCT(CL473:CL476,CQ473:CQ476)</f>
        <v>66.4375730643257</v>
      </c>
      <c r="CN442" s="4" t="s">
        <v>43</v>
      </c>
      <c r="CO442" s="2" t="s">
        <v>37</v>
      </c>
      <c r="CP442" s="4" t="s">
        <v>44</v>
      </c>
      <c r="CQ442" s="2" t="s">
        <v>142</v>
      </c>
      <c r="CV442" s="10" t="str">
        <f aca="false">AS366</f>
        <v>SITO O135</v>
      </c>
      <c r="CW442" s="10"/>
      <c r="CX442" s="10"/>
      <c r="CY442" s="10"/>
      <c r="CZ442" s="10"/>
      <c r="DA442" s="10"/>
      <c r="DB442" s="10"/>
      <c r="DC442" s="10"/>
      <c r="DD442" s="10"/>
      <c r="DE442" s="10"/>
    </row>
    <row r="443" customFormat="false" ht="13.8" hidden="false" customHeight="false" outlineLevel="0" collapsed="false">
      <c r="A443" s="21" t="s">
        <v>50</v>
      </c>
      <c r="B443" s="22" t="s">
        <v>51</v>
      </c>
      <c r="C443" s="22" t="s">
        <v>52</v>
      </c>
      <c r="D443" s="23" t="s">
        <v>53</v>
      </c>
      <c r="E443" s="22" t="s">
        <v>54</v>
      </c>
      <c r="F443" s="22"/>
      <c r="G443" s="22" t="s">
        <v>55</v>
      </c>
      <c r="H443" s="22" t="s">
        <v>56</v>
      </c>
      <c r="L443" s="21" t="s">
        <v>50</v>
      </c>
      <c r="M443" s="22" t="s">
        <v>51</v>
      </c>
      <c r="N443" s="22" t="s">
        <v>52</v>
      </c>
      <c r="O443" s="23" t="s">
        <v>53</v>
      </c>
      <c r="P443" s="22" t="s">
        <v>54</v>
      </c>
      <c r="Q443" s="22"/>
      <c r="R443" s="22" t="s">
        <v>55</v>
      </c>
      <c r="S443" s="22" t="s">
        <v>56</v>
      </c>
      <c r="W443" s="21" t="s">
        <v>50</v>
      </c>
      <c r="X443" s="22" t="s">
        <v>51</v>
      </c>
      <c r="Y443" s="22" t="s">
        <v>52</v>
      </c>
      <c r="Z443" s="23" t="s">
        <v>53</v>
      </c>
      <c r="AA443" s="22" t="s">
        <v>54</v>
      </c>
      <c r="AB443" s="22"/>
      <c r="AC443" s="22" t="s">
        <v>55</v>
      </c>
      <c r="AD443" s="22" t="s">
        <v>56</v>
      </c>
      <c r="AH443" s="21" t="s">
        <v>50</v>
      </c>
      <c r="AI443" s="22" t="s">
        <v>51</v>
      </c>
      <c r="AJ443" s="22" t="s">
        <v>52</v>
      </c>
      <c r="AK443" s="23" t="s">
        <v>53</v>
      </c>
      <c r="AL443" s="22" t="s">
        <v>54</v>
      </c>
      <c r="AM443" s="22"/>
      <c r="AN443" s="22" t="s">
        <v>55</v>
      </c>
      <c r="AO443" s="22" t="s">
        <v>56</v>
      </c>
      <c r="AS443" s="21" t="s">
        <v>50</v>
      </c>
      <c r="AT443" s="22" t="s">
        <v>51</v>
      </c>
      <c r="AU443" s="22" t="s">
        <v>52</v>
      </c>
      <c r="AV443" s="23" t="s">
        <v>53</v>
      </c>
      <c r="AW443" s="22" t="s">
        <v>54</v>
      </c>
      <c r="AX443" s="22"/>
      <c r="AY443" s="22" t="s">
        <v>55</v>
      </c>
      <c r="AZ443" s="22" t="s">
        <v>56</v>
      </c>
      <c r="BD443" s="21" t="s">
        <v>50</v>
      </c>
      <c r="BE443" s="22" t="s">
        <v>51</v>
      </c>
      <c r="BF443" s="22" t="s">
        <v>52</v>
      </c>
      <c r="BG443" s="23" t="s">
        <v>53</v>
      </c>
      <c r="BH443" s="22" t="s">
        <v>54</v>
      </c>
      <c r="BI443" s="22"/>
      <c r="BJ443" s="22" t="s">
        <v>55</v>
      </c>
      <c r="BK443" s="22" t="s">
        <v>56</v>
      </c>
      <c r="BO443" s="21" t="s">
        <v>50</v>
      </c>
      <c r="BP443" s="22" t="s">
        <v>51</v>
      </c>
      <c r="BQ443" s="22" t="s">
        <v>52</v>
      </c>
      <c r="BR443" s="23" t="s">
        <v>53</v>
      </c>
      <c r="BS443" s="22" t="s">
        <v>54</v>
      </c>
      <c r="BT443" s="22"/>
      <c r="BU443" s="22" t="s">
        <v>55</v>
      </c>
      <c r="BV443" s="22" t="s">
        <v>56</v>
      </c>
      <c r="BZ443" s="21" t="s">
        <v>50</v>
      </c>
      <c r="CA443" s="22" t="s">
        <v>51</v>
      </c>
      <c r="CB443" s="22" t="s">
        <v>52</v>
      </c>
      <c r="CC443" s="23" t="s">
        <v>53</v>
      </c>
      <c r="CD443" s="22" t="s">
        <v>54</v>
      </c>
      <c r="CE443" s="22"/>
      <c r="CF443" s="22" t="s">
        <v>55</v>
      </c>
      <c r="CG443" s="22" t="s">
        <v>56</v>
      </c>
      <c r="CK443" s="21" t="s">
        <v>50</v>
      </c>
      <c r="CL443" s="22" t="s">
        <v>51</v>
      </c>
      <c r="CM443" s="22" t="s">
        <v>52</v>
      </c>
      <c r="CN443" s="23" t="s">
        <v>53</v>
      </c>
      <c r="CO443" s="22" t="s">
        <v>54</v>
      </c>
      <c r="CP443" s="22"/>
      <c r="CQ443" s="22" t="s">
        <v>55</v>
      </c>
      <c r="CR443" s="22" t="s">
        <v>56</v>
      </c>
      <c r="CV443" s="11" t="s">
        <v>31</v>
      </c>
      <c r="CW443" s="11"/>
      <c r="CX443" s="11" t="s">
        <v>32</v>
      </c>
      <c r="CY443" s="11"/>
      <c r="CZ443" s="11"/>
      <c r="DA443" s="11"/>
      <c r="DB443" s="11"/>
      <c r="DC443" s="11"/>
      <c r="DD443" s="11" t="s">
        <v>33</v>
      </c>
      <c r="DE443" s="11"/>
    </row>
    <row r="444" customFormat="false" ht="14.4" hidden="false" customHeight="true" outlineLevel="0" collapsed="false">
      <c r="A444" s="24" t="s">
        <v>58</v>
      </c>
      <c r="B444" s="64"/>
      <c r="C444" s="65"/>
      <c r="D444" s="27" t="s">
        <v>59</v>
      </c>
      <c r="E444" s="28" t="s">
        <v>12</v>
      </c>
      <c r="F444" s="29" t="n">
        <f aca="false">INFO!$D$13</f>
        <v>0.751592356687898</v>
      </c>
      <c r="H444" s="30" t="n">
        <v>40</v>
      </c>
      <c r="L444" s="24" t="s">
        <v>58</v>
      </c>
      <c r="M444" s="64"/>
      <c r="N444" s="65"/>
      <c r="O444" s="27" t="s">
        <v>59</v>
      </c>
      <c r="P444" s="28" t="s">
        <v>12</v>
      </c>
      <c r="Q444" s="29" t="n">
        <f aca="false">INFO!$D$13</f>
        <v>0.751592356687898</v>
      </c>
      <c r="S444" s="30" t="n">
        <v>40</v>
      </c>
      <c r="W444" s="24" t="s">
        <v>58</v>
      </c>
      <c r="X444" s="64"/>
      <c r="Y444" s="65"/>
      <c r="Z444" s="27" t="s">
        <v>59</v>
      </c>
      <c r="AA444" s="28" t="s">
        <v>12</v>
      </c>
      <c r="AB444" s="29" t="n">
        <f aca="false">INFO!$D$13</f>
        <v>0.751592356687898</v>
      </c>
      <c r="AD444" s="30" t="n">
        <v>40</v>
      </c>
      <c r="AH444" s="24" t="s">
        <v>58</v>
      </c>
      <c r="AI444" s="64"/>
      <c r="AJ444" s="65"/>
      <c r="AK444" s="27" t="s">
        <v>59</v>
      </c>
      <c r="AL444" s="28" t="s">
        <v>12</v>
      </c>
      <c r="AM444" s="29" t="n">
        <f aca="false">INFO!$D$13</f>
        <v>0.751592356687898</v>
      </c>
      <c r="AO444" s="30" t="n">
        <v>40</v>
      </c>
      <c r="AS444" s="24" t="s">
        <v>58</v>
      </c>
      <c r="AT444" s="64"/>
      <c r="AU444" s="65"/>
      <c r="AV444" s="27" t="s">
        <v>59</v>
      </c>
      <c r="AW444" s="28" t="s">
        <v>12</v>
      </c>
      <c r="AX444" s="29" t="n">
        <f aca="false">INFO!$D$13</f>
        <v>0.751592356687898</v>
      </c>
      <c r="AZ444" s="30" t="n">
        <v>40</v>
      </c>
      <c r="BD444" s="24" t="s">
        <v>58</v>
      </c>
      <c r="BE444" s="64"/>
      <c r="BF444" s="65"/>
      <c r="BG444" s="27" t="s">
        <v>59</v>
      </c>
      <c r="BH444" s="28" t="s">
        <v>12</v>
      </c>
      <c r="BI444" s="29" t="n">
        <f aca="false">INFO!$D$13</f>
        <v>0.751592356687898</v>
      </c>
      <c r="BK444" s="30" t="n">
        <v>40</v>
      </c>
      <c r="BO444" s="24" t="s">
        <v>58</v>
      </c>
      <c r="BP444" s="64"/>
      <c r="BQ444" s="65"/>
      <c r="BR444" s="27" t="s">
        <v>59</v>
      </c>
      <c r="BS444" s="28" t="s">
        <v>12</v>
      </c>
      <c r="BT444" s="29" t="n">
        <f aca="false">INFO!$D$13</f>
        <v>0.751592356687898</v>
      </c>
      <c r="BV444" s="30" t="n">
        <v>40</v>
      </c>
      <c r="BZ444" s="24" t="s">
        <v>58</v>
      </c>
      <c r="CA444" s="64"/>
      <c r="CB444" s="65"/>
      <c r="CC444" s="27" t="s">
        <v>59</v>
      </c>
      <c r="CD444" s="28" t="s">
        <v>12</v>
      </c>
      <c r="CE444" s="29" t="n">
        <f aca="false">INFO!$D$13</f>
        <v>0.751592356687898</v>
      </c>
      <c r="CG444" s="30" t="n">
        <v>40</v>
      </c>
      <c r="CK444" s="24" t="s">
        <v>58</v>
      </c>
      <c r="CL444" s="82"/>
      <c r="CM444" s="83"/>
      <c r="CN444" s="27" t="s">
        <v>59</v>
      </c>
      <c r="CO444" s="28" t="s">
        <v>12</v>
      </c>
      <c r="CP444" s="29" t="n">
        <f aca="false">INFO!$D$13</f>
        <v>0.751592356687898</v>
      </c>
      <c r="CQ444" s="84"/>
      <c r="CR444" s="85" t="n">
        <v>40</v>
      </c>
      <c r="CV444" s="12" t="s">
        <v>14</v>
      </c>
      <c r="CW444" s="13" t="n">
        <f aca="false">IF(AT424=0%,0%,AU425/SUM(AU425:AU432))</f>
        <v>0</v>
      </c>
      <c r="CX444" s="12" t="str">
        <f aca="false">AW425</f>
        <v>lavatrice</v>
      </c>
      <c r="CY444" s="14" t="n">
        <f aca="false">AX425</f>
        <v>0</v>
      </c>
      <c r="CZ444" s="12" t="str">
        <f aca="false">AW432</f>
        <v>sedie</v>
      </c>
      <c r="DA444" s="14" t="n">
        <f aca="false">AX432</f>
        <v>0</v>
      </c>
      <c r="DB444" s="12" t="str">
        <f aca="false">AY430</f>
        <v>guaina</v>
      </c>
      <c r="DC444" s="14" t="n">
        <f aca="false">AZ430</f>
        <v>0</v>
      </c>
      <c r="DD444" s="14" t="s">
        <v>41</v>
      </c>
      <c r="DE444" s="38" t="str">
        <f aca="false">AU368</f>
        <v>dubbia</v>
      </c>
    </row>
    <row r="445" customFormat="false" ht="13.8" hidden="false" customHeight="false" outlineLevel="0" collapsed="false">
      <c r="A445" s="24"/>
      <c r="B445" s="64"/>
      <c r="C445" s="65"/>
      <c r="D445" s="27"/>
      <c r="E445" s="28" t="s">
        <v>13</v>
      </c>
      <c r="F445" s="29" t="n">
        <f aca="false">INFO!$D$14</f>
        <v>0.0812101910828025</v>
      </c>
      <c r="H445" s="30"/>
      <c r="L445" s="24"/>
      <c r="M445" s="64"/>
      <c r="N445" s="65"/>
      <c r="O445" s="27"/>
      <c r="P445" s="28" t="s">
        <v>13</v>
      </c>
      <c r="Q445" s="29" t="n">
        <f aca="false">INFO!$D$14</f>
        <v>0.0812101910828025</v>
      </c>
      <c r="S445" s="30"/>
      <c r="W445" s="24"/>
      <c r="X445" s="64"/>
      <c r="Y445" s="65"/>
      <c r="Z445" s="27"/>
      <c r="AA445" s="28" t="s">
        <v>13</v>
      </c>
      <c r="AB445" s="29" t="n">
        <f aca="false">INFO!$D$14</f>
        <v>0.0812101910828025</v>
      </c>
      <c r="AD445" s="30"/>
      <c r="AH445" s="24"/>
      <c r="AI445" s="64"/>
      <c r="AJ445" s="65"/>
      <c r="AK445" s="27"/>
      <c r="AL445" s="28" t="s">
        <v>13</v>
      </c>
      <c r="AM445" s="29" t="n">
        <f aca="false">INFO!$D$14</f>
        <v>0.0812101910828025</v>
      </c>
      <c r="AO445" s="30"/>
      <c r="AS445" s="24"/>
      <c r="AT445" s="64"/>
      <c r="AU445" s="65"/>
      <c r="AV445" s="27"/>
      <c r="AW445" s="28" t="s">
        <v>13</v>
      </c>
      <c r="AX445" s="29" t="n">
        <f aca="false">INFO!$D$14</f>
        <v>0.0812101910828025</v>
      </c>
      <c r="AZ445" s="30"/>
      <c r="BD445" s="24"/>
      <c r="BE445" s="64"/>
      <c r="BF445" s="65"/>
      <c r="BG445" s="27"/>
      <c r="BH445" s="28" t="s">
        <v>13</v>
      </c>
      <c r="BI445" s="29" t="n">
        <f aca="false">INFO!$D$14</f>
        <v>0.0812101910828025</v>
      </c>
      <c r="BK445" s="30"/>
      <c r="BO445" s="24"/>
      <c r="BP445" s="64"/>
      <c r="BQ445" s="65"/>
      <c r="BR445" s="27"/>
      <c r="BS445" s="28" t="s">
        <v>13</v>
      </c>
      <c r="BT445" s="29" t="n">
        <f aca="false">INFO!$D$14</f>
        <v>0.0812101910828025</v>
      </c>
      <c r="BV445" s="30"/>
      <c r="BZ445" s="24"/>
      <c r="CA445" s="64"/>
      <c r="CB445" s="65"/>
      <c r="CC445" s="27"/>
      <c r="CD445" s="28" t="s">
        <v>13</v>
      </c>
      <c r="CE445" s="29" t="n">
        <f aca="false">INFO!$D$14</f>
        <v>0.0812101910828025</v>
      </c>
      <c r="CG445" s="30"/>
      <c r="CK445" s="24"/>
      <c r="CL445" s="82"/>
      <c r="CM445" s="83"/>
      <c r="CN445" s="27"/>
      <c r="CO445" s="28" t="s">
        <v>13</v>
      </c>
      <c r="CP445" s="29" t="n">
        <f aca="false">INFO!$D$14</f>
        <v>0.0812101910828025</v>
      </c>
      <c r="CQ445" s="84"/>
      <c r="CR445" s="85"/>
      <c r="CV445" s="17" t="s">
        <v>49</v>
      </c>
      <c r="CW445" s="18" t="n">
        <f aca="false">IF(AT424=0%,0%,AU426/SUM(AU425:AU432))</f>
        <v>0</v>
      </c>
      <c r="CX445" s="17" t="str">
        <f aca="false">AW426</f>
        <v>frigorifero</v>
      </c>
      <c r="CY445" s="19" t="n">
        <f aca="false">AX426</f>
        <v>0</v>
      </c>
      <c r="CZ445" s="17" t="str">
        <f aca="false">AW433</f>
        <v>materasso</v>
      </c>
      <c r="DA445" s="19" t="n">
        <f aca="false">AX433</f>
        <v>0</v>
      </c>
      <c r="DB445" s="17" t="str">
        <f aca="false">AY431</f>
        <v>lamiere</v>
      </c>
      <c r="DC445" s="19" t="n">
        <f aca="false">AZ431</f>
        <v>0</v>
      </c>
      <c r="DD445" s="19" t="str">
        <f aca="false">AV367</f>
        <v>altezza cumulo</v>
      </c>
      <c r="DE445" s="19" t="n">
        <f aca="false">AW367</f>
        <v>0</v>
      </c>
    </row>
    <row r="446" customFormat="false" ht="13.8" hidden="false" customHeight="false" outlineLevel="0" collapsed="false">
      <c r="A446" s="24"/>
      <c r="B446" s="64"/>
      <c r="C446" s="65"/>
      <c r="D446" s="27"/>
      <c r="E446" s="28" t="s">
        <v>14</v>
      </c>
      <c r="F446" s="29" t="n">
        <f aca="false">INFO!$D$15</f>
        <v>0.167197452229299</v>
      </c>
      <c r="H446" s="30"/>
      <c r="L446" s="24"/>
      <c r="M446" s="64"/>
      <c r="N446" s="65"/>
      <c r="O446" s="27"/>
      <c r="P446" s="28" t="s">
        <v>14</v>
      </c>
      <c r="Q446" s="29" t="n">
        <f aca="false">INFO!$D$15</f>
        <v>0.167197452229299</v>
      </c>
      <c r="S446" s="30"/>
      <c r="W446" s="24"/>
      <c r="X446" s="64"/>
      <c r="Y446" s="65"/>
      <c r="Z446" s="27"/>
      <c r="AA446" s="28" t="s">
        <v>14</v>
      </c>
      <c r="AB446" s="29" t="n">
        <f aca="false">INFO!$D$15</f>
        <v>0.167197452229299</v>
      </c>
      <c r="AD446" s="30"/>
      <c r="AH446" s="24"/>
      <c r="AI446" s="64"/>
      <c r="AJ446" s="65"/>
      <c r="AK446" s="27"/>
      <c r="AL446" s="28" t="s">
        <v>14</v>
      </c>
      <c r="AM446" s="29" t="n">
        <f aca="false">INFO!$D$15</f>
        <v>0.167197452229299</v>
      </c>
      <c r="AO446" s="30"/>
      <c r="AS446" s="24"/>
      <c r="AT446" s="64"/>
      <c r="AU446" s="65"/>
      <c r="AV446" s="27"/>
      <c r="AW446" s="28" t="s">
        <v>14</v>
      </c>
      <c r="AX446" s="29" t="n">
        <f aca="false">INFO!$D$15</f>
        <v>0.167197452229299</v>
      </c>
      <c r="AZ446" s="30"/>
      <c r="BD446" s="24"/>
      <c r="BE446" s="64"/>
      <c r="BF446" s="65"/>
      <c r="BG446" s="27"/>
      <c r="BH446" s="28" t="s">
        <v>14</v>
      </c>
      <c r="BI446" s="29" t="n">
        <f aca="false">INFO!$D$15</f>
        <v>0.167197452229299</v>
      </c>
      <c r="BK446" s="30"/>
      <c r="BO446" s="24"/>
      <c r="BP446" s="64"/>
      <c r="BQ446" s="65"/>
      <c r="BR446" s="27"/>
      <c r="BS446" s="28" t="s">
        <v>14</v>
      </c>
      <c r="BT446" s="29" t="n">
        <f aca="false">INFO!$D$15</f>
        <v>0.167197452229299</v>
      </c>
      <c r="BV446" s="30"/>
      <c r="BZ446" s="24"/>
      <c r="CA446" s="64"/>
      <c r="CB446" s="65"/>
      <c r="CC446" s="27"/>
      <c r="CD446" s="28" t="s">
        <v>14</v>
      </c>
      <c r="CE446" s="29" t="n">
        <f aca="false">INFO!$D$15</f>
        <v>0.167197452229299</v>
      </c>
      <c r="CG446" s="30"/>
      <c r="CK446" s="24"/>
      <c r="CL446" s="82"/>
      <c r="CM446" s="83"/>
      <c r="CN446" s="27"/>
      <c r="CO446" s="28" t="s">
        <v>14</v>
      </c>
      <c r="CP446" s="29" t="n">
        <f aca="false">INFO!$D$15</f>
        <v>0.167197452229299</v>
      </c>
      <c r="CQ446" s="84"/>
      <c r="CR446" s="85"/>
      <c r="CV446" s="17" t="s">
        <v>57</v>
      </c>
      <c r="CW446" s="18" t="n">
        <f aca="false">IF(AT424=0%,0%,(AU427+AU428)/SUM(AU425:AU432))</f>
        <v>0</v>
      </c>
      <c r="CX446" s="17" t="str">
        <f aca="false">AW427</f>
        <v>forno</v>
      </c>
      <c r="CY446" s="19" t="n">
        <f aca="false">AX427</f>
        <v>0</v>
      </c>
      <c r="CZ446" s="17" t="str">
        <f aca="false">AY425</f>
        <v>brandina</v>
      </c>
      <c r="DA446" s="19" t="n">
        <f aca="false">AZ425</f>
        <v>0</v>
      </c>
      <c r="DB446" s="17" t="str">
        <f aca="false">AY432</f>
        <v>buste</v>
      </c>
      <c r="DC446" s="19" t="n">
        <f aca="false">AZ432</f>
        <v>0</v>
      </c>
      <c r="DD446" s="19" t="str">
        <f aca="false">AV368</f>
        <v>combustione</v>
      </c>
      <c r="DE446" s="19" t="n">
        <f aca="false">AW368</f>
        <v>0</v>
      </c>
    </row>
    <row r="447" customFormat="false" ht="13.8" hidden="false" customHeight="false" outlineLevel="0" collapsed="false">
      <c r="A447" s="24"/>
      <c r="B447" s="66"/>
      <c r="C447" s="67"/>
      <c r="D447" s="27" t="s">
        <v>64</v>
      </c>
      <c r="E447" s="28" t="s">
        <v>12</v>
      </c>
      <c r="F447" s="29" t="n">
        <f aca="false">INFO!$D$13</f>
        <v>0.751592356687898</v>
      </c>
      <c r="H447" s="32" t="n">
        <v>50</v>
      </c>
      <c r="L447" s="24"/>
      <c r="M447" s="66"/>
      <c r="N447" s="67"/>
      <c r="O447" s="27" t="s">
        <v>64</v>
      </c>
      <c r="P447" s="28" t="s">
        <v>12</v>
      </c>
      <c r="Q447" s="29" t="n">
        <f aca="false">INFO!$D$13</f>
        <v>0.751592356687898</v>
      </c>
      <c r="S447" s="32" t="n">
        <v>50</v>
      </c>
      <c r="W447" s="24"/>
      <c r="X447" s="66"/>
      <c r="Y447" s="67"/>
      <c r="Z447" s="27" t="s">
        <v>64</v>
      </c>
      <c r="AA447" s="28" t="s">
        <v>12</v>
      </c>
      <c r="AB447" s="29" t="n">
        <f aca="false">INFO!$D$13</f>
        <v>0.751592356687898</v>
      </c>
      <c r="AD447" s="32" t="n">
        <v>50</v>
      </c>
      <c r="AH447" s="24"/>
      <c r="AI447" s="66"/>
      <c r="AJ447" s="67"/>
      <c r="AK447" s="27" t="s">
        <v>64</v>
      </c>
      <c r="AL447" s="28" t="s">
        <v>12</v>
      </c>
      <c r="AM447" s="29" t="n">
        <f aca="false">INFO!$D$13</f>
        <v>0.751592356687898</v>
      </c>
      <c r="AO447" s="32" t="n">
        <v>50</v>
      </c>
      <c r="AS447" s="24"/>
      <c r="AT447" s="66"/>
      <c r="AU447" s="67"/>
      <c r="AV447" s="27" t="s">
        <v>64</v>
      </c>
      <c r="AW447" s="28" t="s">
        <v>12</v>
      </c>
      <c r="AX447" s="29" t="n">
        <f aca="false">INFO!$D$13</f>
        <v>0.751592356687898</v>
      </c>
      <c r="AZ447" s="32" t="n">
        <v>50</v>
      </c>
      <c r="BD447" s="24"/>
      <c r="BE447" s="66"/>
      <c r="BF447" s="67"/>
      <c r="BG447" s="27" t="s">
        <v>64</v>
      </c>
      <c r="BH447" s="28" t="s">
        <v>12</v>
      </c>
      <c r="BI447" s="29" t="n">
        <f aca="false">INFO!$D$13</f>
        <v>0.751592356687898</v>
      </c>
      <c r="BK447" s="32" t="n">
        <v>50</v>
      </c>
      <c r="BO447" s="24"/>
      <c r="BP447" s="66"/>
      <c r="BQ447" s="67"/>
      <c r="BR447" s="27" t="s">
        <v>64</v>
      </c>
      <c r="BS447" s="28" t="s">
        <v>12</v>
      </c>
      <c r="BT447" s="29" t="n">
        <f aca="false">INFO!$D$13</f>
        <v>0.751592356687898</v>
      </c>
      <c r="BV447" s="32" t="n">
        <v>50</v>
      </c>
      <c r="BZ447" s="24"/>
      <c r="CA447" s="66"/>
      <c r="CB447" s="67"/>
      <c r="CC447" s="27" t="s">
        <v>64</v>
      </c>
      <c r="CD447" s="28" t="s">
        <v>12</v>
      </c>
      <c r="CE447" s="29" t="n">
        <f aca="false">INFO!$D$13</f>
        <v>0.751592356687898</v>
      </c>
      <c r="CG447" s="32" t="n">
        <v>50</v>
      </c>
      <c r="CK447" s="24"/>
      <c r="CL447" s="82" t="n">
        <v>0.4</v>
      </c>
      <c r="CM447" s="86" t="n">
        <v>2</v>
      </c>
      <c r="CN447" s="27" t="s">
        <v>64</v>
      </c>
      <c r="CO447" s="28" t="s">
        <v>12</v>
      </c>
      <c r="CP447" s="29" t="n">
        <f aca="false">INFO!$D$13</f>
        <v>0.751592356687898</v>
      </c>
      <c r="CQ447" s="84"/>
      <c r="CR447" s="85" t="n">
        <v>50</v>
      </c>
      <c r="CV447" s="17" t="s">
        <v>60</v>
      </c>
      <c r="CW447" s="37" t="n">
        <f aca="false">IF(AT424=0%,0%,AU429/SUM(AU425:AU432))</f>
        <v>0</v>
      </c>
      <c r="CX447" s="17" t="str">
        <f aca="false">AW428</f>
        <v>televisore</v>
      </c>
      <c r="CY447" s="19" t="n">
        <f aca="false">AX428</f>
        <v>0</v>
      </c>
      <c r="CZ447" s="17" t="str">
        <f aca="false">AY426</f>
        <v>Scatoloni</v>
      </c>
      <c r="DA447" s="19" t="n">
        <f aca="false">AZ426</f>
        <v>0</v>
      </c>
      <c r="DB447" s="19"/>
      <c r="DC447" s="19"/>
      <c r="DD447" s="19" t="str">
        <f aca="false">AV369</f>
        <v>bonifica</v>
      </c>
      <c r="DE447" s="19" t="n">
        <f aca="false">AW369</f>
        <v>0</v>
      </c>
    </row>
    <row r="448" customFormat="false" ht="13.8" hidden="false" customHeight="false" outlineLevel="0" collapsed="false">
      <c r="A448" s="24"/>
      <c r="B448" s="66"/>
      <c r="C448" s="67"/>
      <c r="D448" s="27"/>
      <c r="E448" s="28" t="s">
        <v>13</v>
      </c>
      <c r="F448" s="29" t="n">
        <f aca="false">INFO!$D$14</f>
        <v>0.0812101910828025</v>
      </c>
      <c r="H448" s="32"/>
      <c r="L448" s="24"/>
      <c r="M448" s="66"/>
      <c r="N448" s="67"/>
      <c r="O448" s="27"/>
      <c r="P448" s="28" t="s">
        <v>13</v>
      </c>
      <c r="Q448" s="29" t="n">
        <f aca="false">INFO!$D$14</f>
        <v>0.0812101910828025</v>
      </c>
      <c r="S448" s="32"/>
      <c r="W448" s="24"/>
      <c r="X448" s="66"/>
      <c r="Y448" s="67"/>
      <c r="Z448" s="27"/>
      <c r="AA448" s="28" t="s">
        <v>13</v>
      </c>
      <c r="AB448" s="29" t="n">
        <f aca="false">INFO!$D$14</f>
        <v>0.0812101910828025</v>
      </c>
      <c r="AD448" s="32"/>
      <c r="AH448" s="24"/>
      <c r="AI448" s="66"/>
      <c r="AJ448" s="67"/>
      <c r="AK448" s="27"/>
      <c r="AL448" s="28" t="s">
        <v>13</v>
      </c>
      <c r="AM448" s="29" t="n">
        <f aca="false">INFO!$D$14</f>
        <v>0.0812101910828025</v>
      </c>
      <c r="AO448" s="32"/>
      <c r="AS448" s="24"/>
      <c r="AT448" s="66"/>
      <c r="AU448" s="67"/>
      <c r="AV448" s="27"/>
      <c r="AW448" s="28" t="s">
        <v>13</v>
      </c>
      <c r="AX448" s="29" t="n">
        <f aca="false">INFO!$D$14</f>
        <v>0.0812101910828025</v>
      </c>
      <c r="AZ448" s="32"/>
      <c r="BD448" s="24"/>
      <c r="BE448" s="66"/>
      <c r="BF448" s="67"/>
      <c r="BG448" s="27"/>
      <c r="BH448" s="28" t="s">
        <v>13</v>
      </c>
      <c r="BI448" s="29" t="n">
        <f aca="false">INFO!$D$14</f>
        <v>0.0812101910828025</v>
      </c>
      <c r="BK448" s="32"/>
      <c r="BO448" s="24"/>
      <c r="BP448" s="66"/>
      <c r="BQ448" s="67"/>
      <c r="BR448" s="27"/>
      <c r="BS448" s="28" t="s">
        <v>13</v>
      </c>
      <c r="BT448" s="29" t="n">
        <f aca="false">INFO!$D$14</f>
        <v>0.0812101910828025</v>
      </c>
      <c r="BV448" s="32"/>
      <c r="BZ448" s="24"/>
      <c r="CA448" s="66"/>
      <c r="CB448" s="67"/>
      <c r="CC448" s="27"/>
      <c r="CD448" s="28" t="s">
        <v>13</v>
      </c>
      <c r="CE448" s="29" t="n">
        <f aca="false">INFO!$D$14</f>
        <v>0.0812101910828025</v>
      </c>
      <c r="CG448" s="32"/>
      <c r="CK448" s="24"/>
      <c r="CL448" s="82"/>
      <c r="CM448" s="86"/>
      <c r="CN448" s="27"/>
      <c r="CO448" s="28" t="s">
        <v>13</v>
      </c>
      <c r="CP448" s="29" t="n">
        <f aca="false">INFO!$D$14</f>
        <v>0.0812101910828025</v>
      </c>
      <c r="CQ448" s="84"/>
      <c r="CR448" s="85"/>
      <c r="CV448" s="17" t="s">
        <v>61</v>
      </c>
      <c r="CW448" s="18" t="n">
        <f aca="false">IF(AT424=0%,0%,AU430/SUM(AU425:AU432))</f>
        <v>0</v>
      </c>
      <c r="CX448" s="17" t="str">
        <f aca="false">AW429</f>
        <v>scaldabagno</v>
      </c>
      <c r="CY448" s="19" t="n">
        <f aca="false">AX429</f>
        <v>0</v>
      </c>
      <c r="CZ448" s="17" t="str">
        <f aca="false">AY427</f>
        <v>divano</v>
      </c>
      <c r="DA448" s="19" t="n">
        <f aca="false">AZ427</f>
        <v>0</v>
      </c>
      <c r="DB448" s="19"/>
      <c r="DC448" s="19"/>
      <c r="DD448" s="19" t="str">
        <f aca="false">AX369</f>
        <v>substrato</v>
      </c>
      <c r="DE448" s="19" t="n">
        <f aca="false">AY369</f>
        <v>0</v>
      </c>
    </row>
    <row r="449" customFormat="false" ht="13.8" hidden="false" customHeight="false" outlineLevel="0" collapsed="false">
      <c r="A449" s="24"/>
      <c r="B449" s="66"/>
      <c r="C449" s="67"/>
      <c r="D449" s="27"/>
      <c r="E449" s="28" t="s">
        <v>14</v>
      </c>
      <c r="F449" s="29" t="n">
        <f aca="false">INFO!$D$15</f>
        <v>0.167197452229299</v>
      </c>
      <c r="H449" s="32"/>
      <c r="L449" s="24"/>
      <c r="M449" s="66"/>
      <c r="N449" s="67"/>
      <c r="O449" s="27"/>
      <c r="P449" s="28" t="s">
        <v>14</v>
      </c>
      <c r="Q449" s="29" t="n">
        <f aca="false">INFO!$D$15</f>
        <v>0.167197452229299</v>
      </c>
      <c r="S449" s="32"/>
      <c r="W449" s="24"/>
      <c r="X449" s="66"/>
      <c r="Y449" s="67"/>
      <c r="Z449" s="27"/>
      <c r="AA449" s="28" t="s">
        <v>14</v>
      </c>
      <c r="AB449" s="29" t="n">
        <f aca="false">INFO!$D$15</f>
        <v>0.167197452229299</v>
      </c>
      <c r="AD449" s="32"/>
      <c r="AH449" s="24"/>
      <c r="AI449" s="66"/>
      <c r="AJ449" s="67"/>
      <c r="AK449" s="27"/>
      <c r="AL449" s="28" t="s">
        <v>14</v>
      </c>
      <c r="AM449" s="29" t="n">
        <f aca="false">INFO!$D$15</f>
        <v>0.167197452229299</v>
      </c>
      <c r="AO449" s="32"/>
      <c r="AS449" s="24"/>
      <c r="AT449" s="66"/>
      <c r="AU449" s="67"/>
      <c r="AV449" s="27"/>
      <c r="AW449" s="28" t="s">
        <v>14</v>
      </c>
      <c r="AX449" s="29" t="n">
        <f aca="false">INFO!$D$15</f>
        <v>0.167197452229299</v>
      </c>
      <c r="AZ449" s="32"/>
      <c r="BD449" s="24"/>
      <c r="BE449" s="66"/>
      <c r="BF449" s="67"/>
      <c r="BG449" s="27"/>
      <c r="BH449" s="28" t="s">
        <v>14</v>
      </c>
      <c r="BI449" s="29" t="n">
        <f aca="false">INFO!$D$15</f>
        <v>0.167197452229299</v>
      </c>
      <c r="BK449" s="32"/>
      <c r="BO449" s="24"/>
      <c r="BP449" s="66"/>
      <c r="BQ449" s="67"/>
      <c r="BR449" s="27"/>
      <c r="BS449" s="28" t="s">
        <v>14</v>
      </c>
      <c r="BT449" s="29" t="n">
        <f aca="false">INFO!$D$15</f>
        <v>0.167197452229299</v>
      </c>
      <c r="BV449" s="32"/>
      <c r="BZ449" s="24"/>
      <c r="CA449" s="66"/>
      <c r="CB449" s="67"/>
      <c r="CC449" s="27"/>
      <c r="CD449" s="28" t="s">
        <v>14</v>
      </c>
      <c r="CE449" s="29" t="n">
        <f aca="false">INFO!$D$15</f>
        <v>0.167197452229299</v>
      </c>
      <c r="CG449" s="32"/>
      <c r="CK449" s="24"/>
      <c r="CL449" s="82"/>
      <c r="CM449" s="86"/>
      <c r="CN449" s="27"/>
      <c r="CO449" s="28" t="s">
        <v>14</v>
      </c>
      <c r="CP449" s="29" t="n">
        <f aca="false">INFO!$D$15</f>
        <v>0.167197452229299</v>
      </c>
      <c r="CQ449" s="84"/>
      <c r="CR449" s="85"/>
      <c r="CV449" s="17" t="s">
        <v>62</v>
      </c>
      <c r="CW449" s="18" t="n">
        <f aca="false">IF(AT424=0%,0%,AU431/SUM(AU425:AU432))</f>
        <v>0</v>
      </c>
      <c r="CX449" s="17" t="str">
        <f aca="false">AW430</f>
        <v>mobile</v>
      </c>
      <c r="CY449" s="19" t="n">
        <f aca="false">AX430</f>
        <v>0</v>
      </c>
      <c r="CZ449" s="17" t="str">
        <f aca="false">AY428</f>
        <v>sanitari</v>
      </c>
      <c r="DA449" s="19" t="n">
        <f aca="false">AZ428</f>
        <v>0</v>
      </c>
      <c r="DB449" s="19"/>
      <c r="DC449" s="19"/>
      <c r="DD449" s="19" t="s">
        <v>63</v>
      </c>
      <c r="DE449" s="19" t="n">
        <f aca="false">AT369</f>
        <v>0</v>
      </c>
    </row>
    <row r="450" customFormat="false" ht="13.8" hidden="false" customHeight="false" outlineLevel="0" collapsed="false">
      <c r="A450" s="24"/>
      <c r="B450" s="66"/>
      <c r="C450" s="67"/>
      <c r="D450" s="27" t="s">
        <v>66</v>
      </c>
      <c r="E450" s="28" t="s">
        <v>12</v>
      </c>
      <c r="F450" s="29" t="n">
        <f aca="false">INFO!$D$13</f>
        <v>0.751592356687898</v>
      </c>
      <c r="H450" s="32" t="n">
        <v>15</v>
      </c>
      <c r="L450" s="24"/>
      <c r="M450" s="66"/>
      <c r="N450" s="67"/>
      <c r="O450" s="27" t="s">
        <v>66</v>
      </c>
      <c r="P450" s="28" t="s">
        <v>12</v>
      </c>
      <c r="Q450" s="29" t="n">
        <f aca="false">INFO!$D$13</f>
        <v>0.751592356687898</v>
      </c>
      <c r="S450" s="32" t="n">
        <v>15</v>
      </c>
      <c r="W450" s="24"/>
      <c r="X450" s="66"/>
      <c r="Y450" s="67"/>
      <c r="Z450" s="27" t="s">
        <v>66</v>
      </c>
      <c r="AA450" s="28" t="s">
        <v>12</v>
      </c>
      <c r="AB450" s="29" t="n">
        <f aca="false">INFO!$D$13</f>
        <v>0.751592356687898</v>
      </c>
      <c r="AD450" s="32" t="n">
        <v>15</v>
      </c>
      <c r="AH450" s="24"/>
      <c r="AI450" s="66"/>
      <c r="AJ450" s="67"/>
      <c r="AK450" s="27" t="s">
        <v>66</v>
      </c>
      <c r="AL450" s="28" t="s">
        <v>12</v>
      </c>
      <c r="AM450" s="29" t="n">
        <f aca="false">INFO!$D$13</f>
        <v>0.751592356687898</v>
      </c>
      <c r="AO450" s="32" t="n">
        <v>15</v>
      </c>
      <c r="AS450" s="24"/>
      <c r="AT450" s="66"/>
      <c r="AU450" s="67"/>
      <c r="AV450" s="27" t="s">
        <v>66</v>
      </c>
      <c r="AW450" s="28" t="s">
        <v>12</v>
      </c>
      <c r="AX450" s="29" t="n">
        <f aca="false">INFO!$D$13</f>
        <v>0.751592356687898</v>
      </c>
      <c r="AZ450" s="32" t="n">
        <v>15</v>
      </c>
      <c r="BD450" s="24"/>
      <c r="BE450" s="66"/>
      <c r="BF450" s="67"/>
      <c r="BG450" s="27" t="s">
        <v>66</v>
      </c>
      <c r="BH450" s="28" t="s">
        <v>12</v>
      </c>
      <c r="BI450" s="29" t="n">
        <f aca="false">INFO!$D$13</f>
        <v>0.751592356687898</v>
      </c>
      <c r="BK450" s="32" t="n">
        <v>15</v>
      </c>
      <c r="BO450" s="24"/>
      <c r="BP450" s="66"/>
      <c r="BQ450" s="67"/>
      <c r="BR450" s="27" t="s">
        <v>66</v>
      </c>
      <c r="BS450" s="28" t="s">
        <v>12</v>
      </c>
      <c r="BT450" s="29" t="n">
        <f aca="false">INFO!$D$13</f>
        <v>0.751592356687898</v>
      </c>
      <c r="BV450" s="32" t="n">
        <v>15</v>
      </c>
      <c r="BZ450" s="24"/>
      <c r="CA450" s="66"/>
      <c r="CB450" s="67"/>
      <c r="CC450" s="27" t="s">
        <v>66</v>
      </c>
      <c r="CD450" s="28" t="s">
        <v>12</v>
      </c>
      <c r="CE450" s="29" t="n">
        <f aca="false">INFO!$D$13</f>
        <v>0.751592356687898</v>
      </c>
      <c r="CG450" s="32" t="n">
        <v>15</v>
      </c>
      <c r="CK450" s="24"/>
      <c r="CL450" s="84"/>
      <c r="CM450" s="84"/>
      <c r="CN450" s="27" t="s">
        <v>66</v>
      </c>
      <c r="CO450" s="28" t="s">
        <v>12</v>
      </c>
      <c r="CP450" s="29" t="n">
        <f aca="false">INFO!$D$13</f>
        <v>0.751592356687898</v>
      </c>
      <c r="CQ450" s="84"/>
      <c r="CR450" s="85" t="n">
        <v>15</v>
      </c>
      <c r="CV450" s="17" t="s">
        <v>65</v>
      </c>
      <c r="CW450" s="18" t="n">
        <f aca="false">IF(AT424=0%,0%,AU432/SUM(AU425:AU432))</f>
        <v>0</v>
      </c>
      <c r="CX450" s="17" t="str">
        <f aca="false">AW431</f>
        <v>secchio</v>
      </c>
      <c r="CY450" s="19" t="n">
        <f aca="false">AX431</f>
        <v>0</v>
      </c>
      <c r="CZ450" s="17" t="str">
        <f aca="false">AY429</f>
        <v>tubi</v>
      </c>
      <c r="DA450" s="19" t="n">
        <f aca="false">AZ429</f>
        <v>0</v>
      </c>
      <c r="DB450" s="19"/>
      <c r="DC450" s="19"/>
      <c r="DD450" s="35" t="s">
        <v>56</v>
      </c>
      <c r="DE450" s="35" t="n">
        <f aca="false">AZ367</f>
        <v>0</v>
      </c>
      <c r="DF450" s="37" t="n">
        <f aca="false">SUM(CW444:CW450)</f>
        <v>0</v>
      </c>
    </row>
    <row r="451" customFormat="false" ht="13.8" hidden="false" customHeight="false" outlineLevel="0" collapsed="false">
      <c r="A451" s="24"/>
      <c r="B451" s="66"/>
      <c r="C451" s="67"/>
      <c r="D451" s="27"/>
      <c r="E451" s="28" t="s">
        <v>13</v>
      </c>
      <c r="F451" s="29" t="n">
        <f aca="false">INFO!$D$14</f>
        <v>0.0812101910828025</v>
      </c>
      <c r="H451" s="32"/>
      <c r="L451" s="24"/>
      <c r="M451" s="66"/>
      <c r="N451" s="67"/>
      <c r="O451" s="27"/>
      <c r="P451" s="28" t="s">
        <v>13</v>
      </c>
      <c r="Q451" s="29" t="n">
        <f aca="false">INFO!$D$14</f>
        <v>0.0812101910828025</v>
      </c>
      <c r="S451" s="32"/>
      <c r="W451" s="24"/>
      <c r="X451" s="66"/>
      <c r="Y451" s="67"/>
      <c r="Z451" s="27"/>
      <c r="AA451" s="28" t="s">
        <v>13</v>
      </c>
      <c r="AB451" s="29" t="n">
        <f aca="false">INFO!$D$14</f>
        <v>0.0812101910828025</v>
      </c>
      <c r="AD451" s="32"/>
      <c r="AH451" s="24"/>
      <c r="AI451" s="66"/>
      <c r="AJ451" s="67"/>
      <c r="AK451" s="27"/>
      <c r="AL451" s="28" t="s">
        <v>13</v>
      </c>
      <c r="AM451" s="29" t="n">
        <f aca="false">INFO!$D$14</f>
        <v>0.0812101910828025</v>
      </c>
      <c r="AO451" s="32"/>
      <c r="AS451" s="24"/>
      <c r="AT451" s="66"/>
      <c r="AU451" s="67"/>
      <c r="AV451" s="27"/>
      <c r="AW451" s="28" t="s">
        <v>13</v>
      </c>
      <c r="AX451" s="29" t="n">
        <f aca="false">INFO!$D$14</f>
        <v>0.0812101910828025</v>
      </c>
      <c r="AZ451" s="32"/>
      <c r="BD451" s="24"/>
      <c r="BE451" s="66"/>
      <c r="BF451" s="67"/>
      <c r="BG451" s="27"/>
      <c r="BH451" s="28" t="s">
        <v>13</v>
      </c>
      <c r="BI451" s="29" t="n">
        <f aca="false">INFO!$D$14</f>
        <v>0.0812101910828025</v>
      </c>
      <c r="BK451" s="32"/>
      <c r="BO451" s="24"/>
      <c r="BP451" s="66"/>
      <c r="BQ451" s="67"/>
      <c r="BR451" s="27"/>
      <c r="BS451" s="28" t="s">
        <v>13</v>
      </c>
      <c r="BT451" s="29" t="n">
        <f aca="false">INFO!$D$14</f>
        <v>0.0812101910828025</v>
      </c>
      <c r="BV451" s="32"/>
      <c r="BZ451" s="24"/>
      <c r="CA451" s="66"/>
      <c r="CB451" s="67"/>
      <c r="CC451" s="27"/>
      <c r="CD451" s="28" t="s">
        <v>13</v>
      </c>
      <c r="CE451" s="29" t="n">
        <f aca="false">INFO!$D$14</f>
        <v>0.0812101910828025</v>
      </c>
      <c r="CG451" s="32"/>
      <c r="CK451" s="24"/>
      <c r="CL451" s="84"/>
      <c r="CM451" s="84"/>
      <c r="CN451" s="27"/>
      <c r="CO451" s="28" t="s">
        <v>13</v>
      </c>
      <c r="CP451" s="29" t="n">
        <f aca="false">INFO!$D$14</f>
        <v>0.0812101910828025</v>
      </c>
      <c r="CQ451" s="84"/>
      <c r="CR451" s="85"/>
      <c r="CV451" s="10" t="str">
        <f aca="false">BD366</f>
        <v>SITO O136</v>
      </c>
      <c r="CW451" s="10"/>
      <c r="CX451" s="10"/>
      <c r="CY451" s="10"/>
      <c r="CZ451" s="10"/>
      <c r="DA451" s="10"/>
      <c r="DB451" s="10"/>
      <c r="DC451" s="10"/>
      <c r="DD451" s="10"/>
      <c r="DE451" s="10"/>
    </row>
    <row r="452" customFormat="false" ht="13.8" hidden="false" customHeight="false" outlineLevel="0" collapsed="false">
      <c r="A452" s="24"/>
      <c r="B452" s="66"/>
      <c r="C452" s="67"/>
      <c r="D452" s="27"/>
      <c r="E452" s="28" t="s">
        <v>14</v>
      </c>
      <c r="F452" s="29" t="n">
        <f aca="false">INFO!$D$15</f>
        <v>0.167197452229299</v>
      </c>
      <c r="H452" s="32"/>
      <c r="L452" s="24"/>
      <c r="M452" s="66"/>
      <c r="N452" s="67"/>
      <c r="O452" s="27"/>
      <c r="P452" s="28" t="s">
        <v>14</v>
      </c>
      <c r="Q452" s="29" t="n">
        <f aca="false">INFO!$D$15</f>
        <v>0.167197452229299</v>
      </c>
      <c r="S452" s="32"/>
      <c r="W452" s="24"/>
      <c r="X452" s="66"/>
      <c r="Y452" s="67"/>
      <c r="Z452" s="27"/>
      <c r="AA452" s="28" t="s">
        <v>14</v>
      </c>
      <c r="AB452" s="29" t="n">
        <f aca="false">INFO!$D$15</f>
        <v>0.167197452229299</v>
      </c>
      <c r="AD452" s="32"/>
      <c r="AH452" s="24"/>
      <c r="AI452" s="66"/>
      <c r="AJ452" s="67"/>
      <c r="AK452" s="27"/>
      <c r="AL452" s="28" t="s">
        <v>14</v>
      </c>
      <c r="AM452" s="29" t="n">
        <f aca="false">INFO!$D$15</f>
        <v>0.167197452229299</v>
      </c>
      <c r="AO452" s="32"/>
      <c r="AS452" s="24"/>
      <c r="AT452" s="66"/>
      <c r="AU452" s="67"/>
      <c r="AV452" s="27"/>
      <c r="AW452" s="28" t="s">
        <v>14</v>
      </c>
      <c r="AX452" s="29" t="n">
        <f aca="false">INFO!$D$15</f>
        <v>0.167197452229299</v>
      </c>
      <c r="AZ452" s="32"/>
      <c r="BD452" s="24"/>
      <c r="BE452" s="66"/>
      <c r="BF452" s="67"/>
      <c r="BG452" s="27"/>
      <c r="BH452" s="28" t="s">
        <v>14</v>
      </c>
      <c r="BI452" s="29" t="n">
        <f aca="false">INFO!$D$15</f>
        <v>0.167197452229299</v>
      </c>
      <c r="BK452" s="32"/>
      <c r="BO452" s="24"/>
      <c r="BP452" s="66"/>
      <c r="BQ452" s="67"/>
      <c r="BR452" s="27"/>
      <c r="BS452" s="28" t="s">
        <v>14</v>
      </c>
      <c r="BT452" s="29" t="n">
        <f aca="false">INFO!$D$15</f>
        <v>0.167197452229299</v>
      </c>
      <c r="BV452" s="32"/>
      <c r="BZ452" s="24"/>
      <c r="CA452" s="66"/>
      <c r="CB452" s="67"/>
      <c r="CC452" s="27"/>
      <c r="CD452" s="28" t="s">
        <v>14</v>
      </c>
      <c r="CE452" s="29" t="n">
        <f aca="false">INFO!$D$15</f>
        <v>0.167197452229299</v>
      </c>
      <c r="CG452" s="32"/>
      <c r="CK452" s="24"/>
      <c r="CL452" s="84"/>
      <c r="CM452" s="84"/>
      <c r="CN452" s="27"/>
      <c r="CO452" s="28" t="s">
        <v>14</v>
      </c>
      <c r="CP452" s="29" t="n">
        <f aca="false">INFO!$D$15</f>
        <v>0.167197452229299</v>
      </c>
      <c r="CQ452" s="84"/>
      <c r="CR452" s="85"/>
      <c r="CV452" s="11" t="s">
        <v>31</v>
      </c>
      <c r="CW452" s="11"/>
      <c r="CX452" s="11" t="s">
        <v>32</v>
      </c>
      <c r="CY452" s="11"/>
      <c r="CZ452" s="11"/>
      <c r="DA452" s="11"/>
      <c r="DB452" s="11"/>
      <c r="DC452" s="11"/>
      <c r="DD452" s="11" t="s">
        <v>33</v>
      </c>
      <c r="DE452" s="11"/>
    </row>
    <row r="453" customFormat="false" ht="13.8" hidden="false" customHeight="false" outlineLevel="0" collapsed="false">
      <c r="A453" s="24"/>
      <c r="B453" s="66"/>
      <c r="C453" s="67"/>
      <c r="D453" s="27" t="s">
        <v>67</v>
      </c>
      <c r="E453" s="28" t="s">
        <v>21</v>
      </c>
      <c r="F453" s="39" t="n">
        <f aca="false">INFO!$C$24</f>
        <v>0.607753705815279</v>
      </c>
      <c r="H453" s="32" t="n">
        <v>12</v>
      </c>
      <c r="L453" s="24"/>
      <c r="M453" s="66"/>
      <c r="N453" s="67"/>
      <c r="O453" s="27" t="s">
        <v>67</v>
      </c>
      <c r="P453" s="28" t="s">
        <v>21</v>
      </c>
      <c r="Q453" s="39" t="n">
        <f aca="false">INFO!$C$24</f>
        <v>0.607753705815279</v>
      </c>
      <c r="S453" s="32" t="n">
        <v>12</v>
      </c>
      <c r="W453" s="24"/>
      <c r="X453" s="66"/>
      <c r="Y453" s="67"/>
      <c r="Z453" s="27" t="s">
        <v>67</v>
      </c>
      <c r="AA453" s="28" t="s">
        <v>21</v>
      </c>
      <c r="AB453" s="39" t="n">
        <f aca="false">INFO!$C$24</f>
        <v>0.607753705815279</v>
      </c>
      <c r="AD453" s="32" t="n">
        <v>12</v>
      </c>
      <c r="AH453" s="24"/>
      <c r="AI453" s="66"/>
      <c r="AJ453" s="67"/>
      <c r="AK453" s="27" t="s">
        <v>67</v>
      </c>
      <c r="AL453" s="28" t="s">
        <v>21</v>
      </c>
      <c r="AM453" s="39" t="n">
        <f aca="false">INFO!$C$24</f>
        <v>0.607753705815279</v>
      </c>
      <c r="AO453" s="32" t="n">
        <v>12</v>
      </c>
      <c r="AS453" s="24"/>
      <c r="AT453" s="66"/>
      <c r="AU453" s="67"/>
      <c r="AV453" s="27" t="s">
        <v>67</v>
      </c>
      <c r="AW453" s="28" t="s">
        <v>21</v>
      </c>
      <c r="AX453" s="39" t="n">
        <f aca="false">INFO!$C$24</f>
        <v>0.607753705815279</v>
      </c>
      <c r="AZ453" s="32" t="n">
        <v>12</v>
      </c>
      <c r="BD453" s="24"/>
      <c r="BE453" s="66"/>
      <c r="BF453" s="67"/>
      <c r="BG453" s="27" t="s">
        <v>67</v>
      </c>
      <c r="BH453" s="28" t="s">
        <v>21</v>
      </c>
      <c r="BI453" s="39" t="n">
        <f aca="false">INFO!$C$24</f>
        <v>0.607753705815279</v>
      </c>
      <c r="BK453" s="32" t="n">
        <v>12</v>
      </c>
      <c r="BO453" s="24"/>
      <c r="BP453" s="66"/>
      <c r="BQ453" s="67"/>
      <c r="BR453" s="27" t="s">
        <v>67</v>
      </c>
      <c r="BS453" s="28" t="s">
        <v>21</v>
      </c>
      <c r="BT453" s="39" t="n">
        <f aca="false">INFO!$C$24</f>
        <v>0.607753705815279</v>
      </c>
      <c r="BV453" s="32" t="n">
        <v>12</v>
      </c>
      <c r="BZ453" s="24"/>
      <c r="CA453" s="66"/>
      <c r="CB453" s="67"/>
      <c r="CC453" s="27" t="s">
        <v>67</v>
      </c>
      <c r="CD453" s="28" t="s">
        <v>21</v>
      </c>
      <c r="CE453" s="39" t="n">
        <f aca="false">INFO!$C$24</f>
        <v>0.607753705815279</v>
      </c>
      <c r="CG453" s="32" t="n">
        <v>12</v>
      </c>
      <c r="CK453" s="24"/>
      <c r="CL453" s="82" t="n">
        <v>0.03</v>
      </c>
      <c r="CM453" s="83" t="n">
        <v>1</v>
      </c>
      <c r="CN453" s="27" t="s">
        <v>67</v>
      </c>
      <c r="CO453" s="28" t="s">
        <v>21</v>
      </c>
      <c r="CP453" s="39" t="n">
        <f aca="false">INFO!$C$24</f>
        <v>0.607753705815279</v>
      </c>
      <c r="CQ453" s="84"/>
      <c r="CR453" s="85" t="n">
        <v>12</v>
      </c>
      <c r="CV453" s="12" t="s">
        <v>14</v>
      </c>
      <c r="CW453" s="13" t="n">
        <f aca="false">IF(BE424=0%,0%,BF425/SUM(BF425:BF432))</f>
        <v>0</v>
      </c>
      <c r="CX453" s="12" t="str">
        <f aca="false">BH425</f>
        <v>lavatrice</v>
      </c>
      <c r="CY453" s="14" t="n">
        <f aca="false">BI425</f>
        <v>0</v>
      </c>
      <c r="CZ453" s="12" t="str">
        <f aca="false">BH432</f>
        <v>sedie</v>
      </c>
      <c r="DA453" s="14" t="n">
        <f aca="false">BI432</f>
        <v>0</v>
      </c>
      <c r="DB453" s="12" t="str">
        <f aca="false">BJ430</f>
        <v>guaina</v>
      </c>
      <c r="DC453" s="14" t="n">
        <f aca="false">BK430</f>
        <v>0</v>
      </c>
      <c r="DD453" s="14" t="s">
        <v>41</v>
      </c>
      <c r="DE453" s="38" t="str">
        <f aca="false">BF368</f>
        <v>dubbia</v>
      </c>
    </row>
    <row r="454" customFormat="false" ht="13.8" hidden="false" customHeight="false" outlineLevel="0" collapsed="false">
      <c r="A454" s="24"/>
      <c r="B454" s="66"/>
      <c r="C454" s="67"/>
      <c r="D454" s="27"/>
      <c r="E454" s="28" t="s">
        <v>14</v>
      </c>
      <c r="F454" s="39" t="n">
        <f aca="false">INFO!$C$25</f>
        <v>0.182440136830103</v>
      </c>
      <c r="H454" s="32"/>
      <c r="L454" s="24"/>
      <c r="M454" s="66"/>
      <c r="N454" s="67"/>
      <c r="O454" s="27"/>
      <c r="P454" s="28" t="s">
        <v>14</v>
      </c>
      <c r="Q454" s="39" t="n">
        <f aca="false">INFO!$C$25</f>
        <v>0.182440136830103</v>
      </c>
      <c r="S454" s="32"/>
      <c r="W454" s="24"/>
      <c r="X454" s="66"/>
      <c r="Y454" s="67"/>
      <c r="Z454" s="27"/>
      <c r="AA454" s="28" t="s">
        <v>14</v>
      </c>
      <c r="AB454" s="39" t="n">
        <f aca="false">INFO!$C$25</f>
        <v>0.182440136830103</v>
      </c>
      <c r="AD454" s="32"/>
      <c r="AH454" s="24"/>
      <c r="AI454" s="66"/>
      <c r="AJ454" s="67"/>
      <c r="AK454" s="27"/>
      <c r="AL454" s="28" t="s">
        <v>14</v>
      </c>
      <c r="AM454" s="39" t="n">
        <f aca="false">INFO!$C$25</f>
        <v>0.182440136830103</v>
      </c>
      <c r="AO454" s="32"/>
      <c r="AS454" s="24"/>
      <c r="AT454" s="66"/>
      <c r="AU454" s="67"/>
      <c r="AV454" s="27"/>
      <c r="AW454" s="28" t="s">
        <v>14</v>
      </c>
      <c r="AX454" s="39" t="n">
        <f aca="false">INFO!$C$25</f>
        <v>0.182440136830103</v>
      </c>
      <c r="AZ454" s="32"/>
      <c r="BD454" s="24"/>
      <c r="BE454" s="66"/>
      <c r="BF454" s="67"/>
      <c r="BG454" s="27"/>
      <c r="BH454" s="28" t="s">
        <v>14</v>
      </c>
      <c r="BI454" s="39" t="n">
        <f aca="false">INFO!$C$25</f>
        <v>0.182440136830103</v>
      </c>
      <c r="BK454" s="32"/>
      <c r="BO454" s="24"/>
      <c r="BP454" s="66"/>
      <c r="BQ454" s="67"/>
      <c r="BR454" s="27"/>
      <c r="BS454" s="28" t="s">
        <v>14</v>
      </c>
      <c r="BT454" s="39" t="n">
        <f aca="false">INFO!$C$25</f>
        <v>0.182440136830103</v>
      </c>
      <c r="BV454" s="32"/>
      <c r="BZ454" s="24"/>
      <c r="CA454" s="66"/>
      <c r="CB454" s="67"/>
      <c r="CC454" s="27"/>
      <c r="CD454" s="28" t="s">
        <v>14</v>
      </c>
      <c r="CE454" s="39" t="n">
        <f aca="false">INFO!$C$25</f>
        <v>0.182440136830103</v>
      </c>
      <c r="CG454" s="32"/>
      <c r="CK454" s="24"/>
      <c r="CL454" s="82"/>
      <c r="CM454" s="83"/>
      <c r="CN454" s="27"/>
      <c r="CO454" s="28" t="s">
        <v>14</v>
      </c>
      <c r="CP454" s="39" t="n">
        <f aca="false">INFO!$C$25</f>
        <v>0.182440136830103</v>
      </c>
      <c r="CQ454" s="84"/>
      <c r="CR454" s="85"/>
      <c r="CV454" s="17" t="s">
        <v>49</v>
      </c>
      <c r="CW454" s="18" t="n">
        <f aca="false">IF(BE424=0%,0%,BF426/SUM(BF425:BF432))</f>
        <v>0</v>
      </c>
      <c r="CX454" s="17" t="str">
        <f aca="false">BH426</f>
        <v>frigorifero</v>
      </c>
      <c r="CY454" s="19" t="n">
        <f aca="false">BI426</f>
        <v>0</v>
      </c>
      <c r="CZ454" s="17" t="str">
        <f aca="false">BH433</f>
        <v>materasso</v>
      </c>
      <c r="DA454" s="19" t="n">
        <f aca="false">BI433</f>
        <v>0</v>
      </c>
      <c r="DB454" s="17" t="str">
        <f aca="false">BJ431</f>
        <v>lamiere</v>
      </c>
      <c r="DC454" s="19" t="n">
        <f aca="false">BK431</f>
        <v>0</v>
      </c>
      <c r="DD454" s="19" t="str">
        <f aca="false">BG367</f>
        <v>altezza cumulo</v>
      </c>
      <c r="DE454" s="19" t="n">
        <f aca="false">BH367</f>
        <v>0</v>
      </c>
    </row>
    <row r="455" customFormat="false" ht="13.8" hidden="false" customHeight="false" outlineLevel="0" collapsed="false">
      <c r="A455" s="24"/>
      <c r="B455" s="66"/>
      <c r="C455" s="67"/>
      <c r="D455" s="27"/>
      <c r="E455" s="28" t="s">
        <v>22</v>
      </c>
      <c r="F455" s="39" t="n">
        <f aca="false">INFO!$C$26</f>
        <v>0.122006841505131</v>
      </c>
      <c r="H455" s="32"/>
      <c r="L455" s="24"/>
      <c r="M455" s="66"/>
      <c r="N455" s="67"/>
      <c r="O455" s="27"/>
      <c r="P455" s="28" t="s">
        <v>22</v>
      </c>
      <c r="Q455" s="39" t="n">
        <f aca="false">INFO!$C$26</f>
        <v>0.122006841505131</v>
      </c>
      <c r="S455" s="32"/>
      <c r="W455" s="24"/>
      <c r="X455" s="66"/>
      <c r="Y455" s="67"/>
      <c r="Z455" s="27"/>
      <c r="AA455" s="28" t="s">
        <v>22</v>
      </c>
      <c r="AB455" s="39" t="n">
        <f aca="false">INFO!$C$26</f>
        <v>0.122006841505131</v>
      </c>
      <c r="AD455" s="32"/>
      <c r="AH455" s="24"/>
      <c r="AI455" s="66"/>
      <c r="AJ455" s="67"/>
      <c r="AK455" s="27"/>
      <c r="AL455" s="28" t="s">
        <v>22</v>
      </c>
      <c r="AM455" s="39" t="n">
        <f aca="false">INFO!$C$26</f>
        <v>0.122006841505131</v>
      </c>
      <c r="AO455" s="32"/>
      <c r="AS455" s="24"/>
      <c r="AT455" s="66"/>
      <c r="AU455" s="67"/>
      <c r="AV455" s="27"/>
      <c r="AW455" s="28" t="s">
        <v>22</v>
      </c>
      <c r="AX455" s="39" t="n">
        <f aca="false">INFO!$C$26</f>
        <v>0.122006841505131</v>
      </c>
      <c r="AZ455" s="32"/>
      <c r="BD455" s="24"/>
      <c r="BE455" s="66"/>
      <c r="BF455" s="67"/>
      <c r="BG455" s="27"/>
      <c r="BH455" s="28" t="s">
        <v>22</v>
      </c>
      <c r="BI455" s="39" t="n">
        <f aca="false">INFO!$C$26</f>
        <v>0.122006841505131</v>
      </c>
      <c r="BK455" s="32"/>
      <c r="BO455" s="24"/>
      <c r="BP455" s="66"/>
      <c r="BQ455" s="67"/>
      <c r="BR455" s="27"/>
      <c r="BS455" s="28" t="s">
        <v>22</v>
      </c>
      <c r="BT455" s="39" t="n">
        <f aca="false">INFO!$C$26</f>
        <v>0.122006841505131</v>
      </c>
      <c r="BV455" s="32"/>
      <c r="BZ455" s="24"/>
      <c r="CA455" s="66"/>
      <c r="CB455" s="67"/>
      <c r="CC455" s="27"/>
      <c r="CD455" s="28" t="s">
        <v>22</v>
      </c>
      <c r="CE455" s="39" t="n">
        <f aca="false">INFO!$C$26</f>
        <v>0.122006841505131</v>
      </c>
      <c r="CG455" s="32"/>
      <c r="CK455" s="24"/>
      <c r="CL455" s="82"/>
      <c r="CM455" s="83"/>
      <c r="CN455" s="27"/>
      <c r="CO455" s="28" t="s">
        <v>22</v>
      </c>
      <c r="CP455" s="39" t="n">
        <f aca="false">INFO!$C$26</f>
        <v>0.122006841505131</v>
      </c>
      <c r="CQ455" s="84"/>
      <c r="CR455" s="85"/>
      <c r="CV455" s="17" t="s">
        <v>57</v>
      </c>
      <c r="CW455" s="18" t="n">
        <f aca="false">IF(BE424=0%,0%,(BF427+BF428)/SUM(BF425:BF432))</f>
        <v>0</v>
      </c>
      <c r="CX455" s="17" t="str">
        <f aca="false">BH427</f>
        <v>forno</v>
      </c>
      <c r="CY455" s="19" t="n">
        <f aca="false">BI427</f>
        <v>0</v>
      </c>
      <c r="CZ455" s="17" t="str">
        <f aca="false">BJ425</f>
        <v>brandina</v>
      </c>
      <c r="DA455" s="19" t="n">
        <f aca="false">BK425</f>
        <v>0</v>
      </c>
      <c r="DB455" s="17" t="str">
        <f aca="false">BJ432</f>
        <v>buste</v>
      </c>
      <c r="DC455" s="19" t="n">
        <f aca="false">BK432</f>
        <v>0</v>
      </c>
      <c r="DD455" s="19" t="str">
        <f aca="false">BG368</f>
        <v>combustione</v>
      </c>
      <c r="DE455" s="19" t="n">
        <f aca="false">BH368</f>
        <v>0</v>
      </c>
    </row>
    <row r="456" customFormat="false" ht="13.8" hidden="false" customHeight="false" outlineLevel="0" collapsed="false">
      <c r="A456" s="24"/>
      <c r="B456" s="66"/>
      <c r="C456" s="67"/>
      <c r="D456" s="27"/>
      <c r="E456" s="28" t="s">
        <v>13</v>
      </c>
      <c r="F456" s="39" t="n">
        <f aca="false">INFO!$C$27</f>
        <v>0.0877993158494869</v>
      </c>
      <c r="H456" s="32"/>
      <c r="L456" s="24"/>
      <c r="M456" s="66"/>
      <c r="N456" s="67"/>
      <c r="O456" s="27"/>
      <c r="P456" s="28" t="s">
        <v>13</v>
      </c>
      <c r="Q456" s="39" t="n">
        <f aca="false">INFO!$C$27</f>
        <v>0.0877993158494869</v>
      </c>
      <c r="S456" s="32"/>
      <c r="W456" s="24"/>
      <c r="X456" s="66"/>
      <c r="Y456" s="67"/>
      <c r="Z456" s="27"/>
      <c r="AA456" s="28" t="s">
        <v>13</v>
      </c>
      <c r="AB456" s="39" t="n">
        <f aca="false">INFO!$C$27</f>
        <v>0.0877993158494869</v>
      </c>
      <c r="AD456" s="32"/>
      <c r="AH456" s="24"/>
      <c r="AI456" s="66"/>
      <c r="AJ456" s="67"/>
      <c r="AK456" s="27"/>
      <c r="AL456" s="28" t="s">
        <v>13</v>
      </c>
      <c r="AM456" s="39" t="n">
        <f aca="false">INFO!$C$27</f>
        <v>0.0877993158494869</v>
      </c>
      <c r="AO456" s="32"/>
      <c r="AS456" s="24"/>
      <c r="AT456" s="66"/>
      <c r="AU456" s="67"/>
      <c r="AV456" s="27"/>
      <c r="AW456" s="28" t="s">
        <v>13</v>
      </c>
      <c r="AX456" s="39" t="n">
        <f aca="false">INFO!$C$27</f>
        <v>0.0877993158494869</v>
      </c>
      <c r="AZ456" s="32"/>
      <c r="BD456" s="24"/>
      <c r="BE456" s="66"/>
      <c r="BF456" s="67"/>
      <c r="BG456" s="27"/>
      <c r="BH456" s="28" t="s">
        <v>13</v>
      </c>
      <c r="BI456" s="39" t="n">
        <f aca="false">INFO!$C$27</f>
        <v>0.0877993158494869</v>
      </c>
      <c r="BK456" s="32"/>
      <c r="BO456" s="24"/>
      <c r="BP456" s="66"/>
      <c r="BQ456" s="67"/>
      <c r="BR456" s="27"/>
      <c r="BS456" s="28" t="s">
        <v>13</v>
      </c>
      <c r="BT456" s="39" t="n">
        <f aca="false">INFO!$C$27</f>
        <v>0.0877993158494869</v>
      </c>
      <c r="BV456" s="32"/>
      <c r="BZ456" s="24"/>
      <c r="CA456" s="66"/>
      <c r="CB456" s="67"/>
      <c r="CC456" s="27"/>
      <c r="CD456" s="28" t="s">
        <v>13</v>
      </c>
      <c r="CE456" s="39" t="n">
        <f aca="false">INFO!$C$27</f>
        <v>0.0877993158494869</v>
      </c>
      <c r="CG456" s="32"/>
      <c r="CK456" s="24"/>
      <c r="CL456" s="82"/>
      <c r="CM456" s="83"/>
      <c r="CN456" s="27"/>
      <c r="CO456" s="28" t="s">
        <v>13</v>
      </c>
      <c r="CP456" s="39" t="n">
        <f aca="false">INFO!$C$27</f>
        <v>0.0877993158494869</v>
      </c>
      <c r="CQ456" s="84"/>
      <c r="CR456" s="85"/>
      <c r="CV456" s="17" t="s">
        <v>60</v>
      </c>
      <c r="CW456" s="37" t="n">
        <f aca="false">IF(BE424=0%,0%,BF429/SUM(BF425:BF432))</f>
        <v>0</v>
      </c>
      <c r="CX456" s="17" t="str">
        <f aca="false">BH428</f>
        <v>televisore</v>
      </c>
      <c r="CY456" s="19" t="n">
        <f aca="false">BI428</f>
        <v>0</v>
      </c>
      <c r="CZ456" s="17" t="str">
        <f aca="false">BJ426</f>
        <v>Scatoloni</v>
      </c>
      <c r="DA456" s="19" t="n">
        <f aca="false">BK426</f>
        <v>0</v>
      </c>
      <c r="DB456" s="19"/>
      <c r="DC456" s="19"/>
      <c r="DD456" s="19" t="str">
        <f aca="false">BG369</f>
        <v>bonifica</v>
      </c>
      <c r="DE456" s="19" t="n">
        <f aca="false">BH369</f>
        <v>0</v>
      </c>
    </row>
    <row r="457" customFormat="false" ht="13.8" hidden="false" customHeight="false" outlineLevel="0" collapsed="false">
      <c r="A457" s="24"/>
      <c r="B457" s="66"/>
      <c r="C457" s="67"/>
      <c r="D457" s="40" t="s">
        <v>68</v>
      </c>
      <c r="E457" s="41" t="s">
        <v>22</v>
      </c>
      <c r="F457" s="39" t="n">
        <v>0.8</v>
      </c>
      <c r="H457" s="32" t="n">
        <v>12</v>
      </c>
      <c r="L457" s="24"/>
      <c r="M457" s="66"/>
      <c r="N457" s="67"/>
      <c r="O457" s="40" t="s">
        <v>68</v>
      </c>
      <c r="P457" s="41" t="s">
        <v>22</v>
      </c>
      <c r="Q457" s="39" t="n">
        <v>0.8</v>
      </c>
      <c r="S457" s="32" t="n">
        <v>12</v>
      </c>
      <c r="W457" s="24"/>
      <c r="X457" s="66"/>
      <c r="Y457" s="67"/>
      <c r="Z457" s="40" t="s">
        <v>68</v>
      </c>
      <c r="AA457" s="41" t="s">
        <v>22</v>
      </c>
      <c r="AB457" s="39" t="n">
        <v>0.8</v>
      </c>
      <c r="AD457" s="32" t="n">
        <v>12</v>
      </c>
      <c r="AH457" s="24"/>
      <c r="AI457" s="66"/>
      <c r="AJ457" s="67"/>
      <c r="AK457" s="40" t="s">
        <v>68</v>
      </c>
      <c r="AL457" s="41" t="s">
        <v>22</v>
      </c>
      <c r="AM457" s="39" t="n">
        <v>0.8</v>
      </c>
      <c r="AO457" s="32" t="n">
        <v>12</v>
      </c>
      <c r="AS457" s="24"/>
      <c r="AT457" s="66"/>
      <c r="AU457" s="67"/>
      <c r="AV457" s="40" t="s">
        <v>68</v>
      </c>
      <c r="AW457" s="41" t="s">
        <v>22</v>
      </c>
      <c r="AX457" s="39" t="n">
        <v>0.8</v>
      </c>
      <c r="AZ457" s="32" t="n">
        <v>12</v>
      </c>
      <c r="BD457" s="24"/>
      <c r="BE457" s="66"/>
      <c r="BF457" s="67"/>
      <c r="BG457" s="40" t="s">
        <v>68</v>
      </c>
      <c r="BH457" s="41" t="s">
        <v>22</v>
      </c>
      <c r="BI457" s="39" t="n">
        <v>0.8</v>
      </c>
      <c r="BK457" s="32" t="n">
        <v>12</v>
      </c>
      <c r="BO457" s="24"/>
      <c r="BP457" s="66"/>
      <c r="BQ457" s="67"/>
      <c r="BR457" s="40" t="s">
        <v>68</v>
      </c>
      <c r="BS457" s="41" t="s">
        <v>22</v>
      </c>
      <c r="BT457" s="39" t="n">
        <v>0.8</v>
      </c>
      <c r="BV457" s="32" t="n">
        <v>12</v>
      </c>
      <c r="BZ457" s="24"/>
      <c r="CA457" s="66"/>
      <c r="CB457" s="67"/>
      <c r="CC457" s="40" t="s">
        <v>68</v>
      </c>
      <c r="CD457" s="41" t="s">
        <v>22</v>
      </c>
      <c r="CE457" s="39" t="n">
        <v>0.8</v>
      </c>
      <c r="CG457" s="32" t="n">
        <v>12</v>
      </c>
      <c r="CK457" s="24"/>
      <c r="CL457" s="84"/>
      <c r="CM457" s="84"/>
      <c r="CN457" s="40" t="s">
        <v>68</v>
      </c>
      <c r="CO457" s="41" t="s">
        <v>22</v>
      </c>
      <c r="CP457" s="39" t="n">
        <v>0.8</v>
      </c>
      <c r="CQ457" s="84"/>
      <c r="CR457" s="85" t="n">
        <v>12</v>
      </c>
      <c r="CV457" s="17" t="s">
        <v>61</v>
      </c>
      <c r="CW457" s="18" t="n">
        <f aca="false">IF(BE424=0%,0%,BF430/SUM(BF425:BF432))</f>
        <v>0</v>
      </c>
      <c r="CX457" s="17" t="str">
        <f aca="false">BH429</f>
        <v>scaldabagno</v>
      </c>
      <c r="CY457" s="19" t="n">
        <f aca="false">BI429</f>
        <v>0</v>
      </c>
      <c r="CZ457" s="17" t="str">
        <f aca="false">BJ427</f>
        <v>divano</v>
      </c>
      <c r="DA457" s="19" t="n">
        <f aca="false">BK427</f>
        <v>0</v>
      </c>
      <c r="DB457" s="19"/>
      <c r="DC457" s="19"/>
      <c r="DD457" s="19" t="str">
        <f aca="false">BI369</f>
        <v>substrato</v>
      </c>
      <c r="DE457" s="19" t="n">
        <f aca="false">BJ369</f>
        <v>0</v>
      </c>
    </row>
    <row r="458" customFormat="false" ht="13.8" hidden="false" customHeight="false" outlineLevel="0" collapsed="false">
      <c r="A458" s="24"/>
      <c r="B458" s="66"/>
      <c r="C458" s="67"/>
      <c r="D458" s="40"/>
      <c r="E458" s="41" t="s">
        <v>13</v>
      </c>
      <c r="F458" s="39" t="n">
        <v>0.2</v>
      </c>
      <c r="H458" s="32"/>
      <c r="L458" s="24"/>
      <c r="M458" s="66"/>
      <c r="N458" s="67"/>
      <c r="O458" s="40"/>
      <c r="P458" s="41" t="s">
        <v>13</v>
      </c>
      <c r="Q458" s="39" t="n">
        <v>0.2</v>
      </c>
      <c r="S458" s="32"/>
      <c r="W458" s="24"/>
      <c r="X458" s="66"/>
      <c r="Y458" s="67"/>
      <c r="Z458" s="40"/>
      <c r="AA458" s="41" t="s">
        <v>13</v>
      </c>
      <c r="AB458" s="39" t="n">
        <v>0.2</v>
      </c>
      <c r="AD458" s="32"/>
      <c r="AH458" s="24"/>
      <c r="AI458" s="66"/>
      <c r="AJ458" s="67"/>
      <c r="AK458" s="40"/>
      <c r="AL458" s="41" t="s">
        <v>13</v>
      </c>
      <c r="AM458" s="39" t="n">
        <v>0.2</v>
      </c>
      <c r="AO458" s="32"/>
      <c r="AS458" s="24"/>
      <c r="AT458" s="66"/>
      <c r="AU458" s="67"/>
      <c r="AV458" s="40"/>
      <c r="AW458" s="41" t="s">
        <v>13</v>
      </c>
      <c r="AX458" s="39" t="n">
        <v>0.2</v>
      </c>
      <c r="AZ458" s="32"/>
      <c r="BD458" s="24"/>
      <c r="BE458" s="66"/>
      <c r="BF458" s="67"/>
      <c r="BG458" s="40"/>
      <c r="BH458" s="41" t="s">
        <v>13</v>
      </c>
      <c r="BI458" s="39" t="n">
        <v>0.2</v>
      </c>
      <c r="BK458" s="32"/>
      <c r="BO458" s="24"/>
      <c r="BP458" s="66"/>
      <c r="BQ458" s="67"/>
      <c r="BR458" s="40"/>
      <c r="BS458" s="41" t="s">
        <v>13</v>
      </c>
      <c r="BT458" s="39" t="n">
        <v>0.2</v>
      </c>
      <c r="BV458" s="32"/>
      <c r="BZ458" s="24"/>
      <c r="CA458" s="66"/>
      <c r="CB458" s="67"/>
      <c r="CC458" s="40"/>
      <c r="CD458" s="41" t="s">
        <v>13</v>
      </c>
      <c r="CE458" s="39" t="n">
        <v>0.2</v>
      </c>
      <c r="CG458" s="32"/>
      <c r="CK458" s="24"/>
      <c r="CL458" s="84"/>
      <c r="CM458" s="84"/>
      <c r="CN458" s="40"/>
      <c r="CO458" s="41" t="s">
        <v>13</v>
      </c>
      <c r="CP458" s="39" t="n">
        <v>0.2</v>
      </c>
      <c r="CQ458" s="84"/>
      <c r="CR458" s="85"/>
      <c r="CV458" s="17" t="s">
        <v>62</v>
      </c>
      <c r="CW458" s="18" t="n">
        <f aca="false">IF(BE424=0%,0%,BF431/SUM(BF425:BF432))</f>
        <v>0</v>
      </c>
      <c r="CX458" s="17" t="str">
        <f aca="false">BH430</f>
        <v>mobile</v>
      </c>
      <c r="CY458" s="19" t="n">
        <f aca="false">BI430</f>
        <v>0</v>
      </c>
      <c r="CZ458" s="17" t="str">
        <f aca="false">BJ428</f>
        <v>sanitari</v>
      </c>
      <c r="DA458" s="19" t="n">
        <f aca="false">BK428</f>
        <v>0</v>
      </c>
      <c r="DB458" s="19"/>
      <c r="DC458" s="19"/>
      <c r="DD458" s="19" t="s">
        <v>63</v>
      </c>
      <c r="DE458" s="19" t="n">
        <f aca="false">BE369</f>
        <v>0</v>
      </c>
    </row>
    <row r="459" customFormat="false" ht="13.8" hidden="false" customHeight="false" outlineLevel="0" collapsed="false">
      <c r="A459" s="24"/>
      <c r="B459" s="45"/>
      <c r="C459" s="43"/>
      <c r="D459" s="27" t="s">
        <v>69</v>
      </c>
      <c r="E459" s="41" t="s">
        <v>60</v>
      </c>
      <c r="F459" s="39" t="n">
        <v>1</v>
      </c>
      <c r="G459" s="2" t="n">
        <v>550</v>
      </c>
      <c r="H459" s="44"/>
      <c r="L459" s="24"/>
      <c r="M459" s="45"/>
      <c r="N459" s="43"/>
      <c r="O459" s="27" t="s">
        <v>69</v>
      </c>
      <c r="P459" s="41" t="s">
        <v>60</v>
      </c>
      <c r="Q459" s="39" t="n">
        <v>1</v>
      </c>
      <c r="R459" s="2" t="n">
        <v>550</v>
      </c>
      <c r="S459" s="44"/>
      <c r="W459" s="24"/>
      <c r="X459" s="45"/>
      <c r="Y459" s="43"/>
      <c r="Z459" s="27" t="s">
        <v>69</v>
      </c>
      <c r="AA459" s="41" t="s">
        <v>60</v>
      </c>
      <c r="AB459" s="39" t="n">
        <v>1</v>
      </c>
      <c r="AC459" s="2" t="n">
        <v>550</v>
      </c>
      <c r="AD459" s="44"/>
      <c r="AH459" s="24"/>
      <c r="AI459" s="45"/>
      <c r="AJ459" s="43"/>
      <c r="AK459" s="27" t="s">
        <v>69</v>
      </c>
      <c r="AL459" s="41" t="s">
        <v>60</v>
      </c>
      <c r="AM459" s="39" t="n">
        <v>1</v>
      </c>
      <c r="AN459" s="2" t="n">
        <v>550</v>
      </c>
      <c r="AO459" s="44"/>
      <c r="AS459" s="24"/>
      <c r="AT459" s="45"/>
      <c r="AU459" s="43"/>
      <c r="AV459" s="27" t="s">
        <v>69</v>
      </c>
      <c r="AW459" s="41" t="s">
        <v>60</v>
      </c>
      <c r="AX459" s="39" t="n">
        <v>1</v>
      </c>
      <c r="AY459" s="2" t="n">
        <v>550</v>
      </c>
      <c r="AZ459" s="44"/>
      <c r="BD459" s="24"/>
      <c r="BE459" s="45"/>
      <c r="BF459" s="43"/>
      <c r="BG459" s="27" t="s">
        <v>69</v>
      </c>
      <c r="BH459" s="41" t="s">
        <v>60</v>
      </c>
      <c r="BI459" s="39" t="n">
        <v>1</v>
      </c>
      <c r="BJ459" s="2" t="n">
        <v>550</v>
      </c>
      <c r="BK459" s="44"/>
      <c r="BO459" s="24"/>
      <c r="BP459" s="45"/>
      <c r="BQ459" s="43"/>
      <c r="BR459" s="27" t="s">
        <v>69</v>
      </c>
      <c r="BS459" s="41" t="s">
        <v>60</v>
      </c>
      <c r="BT459" s="39" t="n">
        <v>1</v>
      </c>
      <c r="BU459" s="2" t="n">
        <v>550</v>
      </c>
      <c r="BV459" s="44"/>
      <c r="BZ459" s="24"/>
      <c r="CA459" s="45"/>
      <c r="CB459" s="43"/>
      <c r="CC459" s="27" t="s">
        <v>69</v>
      </c>
      <c r="CD459" s="41" t="s">
        <v>60</v>
      </c>
      <c r="CE459" s="39" t="n">
        <v>1</v>
      </c>
      <c r="CF459" s="2" t="n">
        <v>550</v>
      </c>
      <c r="CG459" s="44"/>
      <c r="CK459" s="24"/>
      <c r="CL459" s="87" t="n">
        <v>0.02</v>
      </c>
      <c r="CM459" s="88" t="n">
        <v>1</v>
      </c>
      <c r="CN459" s="27" t="s">
        <v>69</v>
      </c>
      <c r="CO459" s="41" t="s">
        <v>60</v>
      </c>
      <c r="CP459" s="39" t="n">
        <v>1</v>
      </c>
      <c r="CQ459" s="84" t="n">
        <v>550</v>
      </c>
      <c r="CR459" s="84"/>
      <c r="CV459" s="17" t="s">
        <v>65</v>
      </c>
      <c r="CW459" s="18" t="n">
        <f aca="false">IF(BE424=0%,0%,BF432/SUM(BF425:BF432))</f>
        <v>0</v>
      </c>
      <c r="CX459" s="17" t="str">
        <f aca="false">BH431</f>
        <v>secchio</v>
      </c>
      <c r="CY459" s="19" t="n">
        <f aca="false">BI431</f>
        <v>0</v>
      </c>
      <c r="CZ459" s="17" t="str">
        <f aca="false">BJ429</f>
        <v>tubi</v>
      </c>
      <c r="DA459" s="19" t="n">
        <f aca="false">BK429</f>
        <v>0</v>
      </c>
      <c r="DB459" s="19"/>
      <c r="DC459" s="19"/>
      <c r="DD459" s="35" t="s">
        <v>56</v>
      </c>
      <c r="DE459" s="35" t="n">
        <f aca="false">BK367</f>
        <v>0</v>
      </c>
      <c r="DF459" s="37" t="n">
        <f aca="false">SUM(CW453:CW459)</f>
        <v>0</v>
      </c>
    </row>
    <row r="460" customFormat="false" ht="13.8" hidden="false" customHeight="false" outlineLevel="0" collapsed="false">
      <c r="A460" s="24"/>
      <c r="B460" s="42"/>
      <c r="C460" s="43"/>
      <c r="D460" s="27"/>
      <c r="E460" s="41" t="s">
        <v>14</v>
      </c>
      <c r="F460" s="39" t="n">
        <v>1</v>
      </c>
      <c r="G460" s="47" t="n">
        <v>1400</v>
      </c>
      <c r="H460" s="44"/>
      <c r="L460" s="24"/>
      <c r="M460" s="42"/>
      <c r="N460" s="43"/>
      <c r="O460" s="27"/>
      <c r="P460" s="41" t="s">
        <v>14</v>
      </c>
      <c r="Q460" s="39" t="n">
        <v>1</v>
      </c>
      <c r="R460" s="47" t="n">
        <v>1400</v>
      </c>
      <c r="S460" s="44"/>
      <c r="W460" s="24"/>
      <c r="X460" s="42"/>
      <c r="Y460" s="43"/>
      <c r="Z460" s="27"/>
      <c r="AA460" s="41" t="s">
        <v>14</v>
      </c>
      <c r="AB460" s="39" t="n">
        <v>1</v>
      </c>
      <c r="AC460" s="47" t="n">
        <v>1400</v>
      </c>
      <c r="AD460" s="44"/>
      <c r="AH460" s="24"/>
      <c r="AI460" s="42"/>
      <c r="AJ460" s="43"/>
      <c r="AK460" s="27"/>
      <c r="AL460" s="41" t="s">
        <v>14</v>
      </c>
      <c r="AM460" s="39" t="n">
        <v>1</v>
      </c>
      <c r="AN460" s="47" t="n">
        <v>1400</v>
      </c>
      <c r="AO460" s="44"/>
      <c r="AS460" s="24"/>
      <c r="AT460" s="42"/>
      <c r="AU460" s="43"/>
      <c r="AV460" s="27"/>
      <c r="AW460" s="41" t="s">
        <v>14</v>
      </c>
      <c r="AX460" s="39" t="n">
        <v>1</v>
      </c>
      <c r="AY460" s="47" t="n">
        <v>1400</v>
      </c>
      <c r="AZ460" s="44"/>
      <c r="BD460" s="24"/>
      <c r="BE460" s="42"/>
      <c r="BF460" s="43"/>
      <c r="BG460" s="27"/>
      <c r="BH460" s="41" t="s">
        <v>14</v>
      </c>
      <c r="BI460" s="39" t="n">
        <v>1</v>
      </c>
      <c r="BJ460" s="47" t="n">
        <v>1400</v>
      </c>
      <c r="BK460" s="44"/>
      <c r="BO460" s="24"/>
      <c r="BP460" s="42"/>
      <c r="BQ460" s="43"/>
      <c r="BR460" s="27"/>
      <c r="BS460" s="41" t="s">
        <v>14</v>
      </c>
      <c r="BT460" s="39" t="n">
        <v>1</v>
      </c>
      <c r="BU460" s="47" t="n">
        <v>1400</v>
      </c>
      <c r="BV460" s="44"/>
      <c r="BZ460" s="24"/>
      <c r="CA460" s="42"/>
      <c r="CB460" s="43"/>
      <c r="CC460" s="27"/>
      <c r="CD460" s="41" t="s">
        <v>14</v>
      </c>
      <c r="CE460" s="39" t="n">
        <v>1</v>
      </c>
      <c r="CF460" s="47" t="n">
        <v>1400</v>
      </c>
      <c r="CG460" s="44"/>
      <c r="CK460" s="24"/>
      <c r="CL460" s="84"/>
      <c r="CM460" s="84"/>
      <c r="CN460" s="27"/>
      <c r="CO460" s="41" t="s">
        <v>14</v>
      </c>
      <c r="CP460" s="39" t="n">
        <v>1</v>
      </c>
      <c r="CQ460" s="89" t="n">
        <v>1400</v>
      </c>
      <c r="CR460" s="84"/>
      <c r="CV460" s="10" t="str">
        <f aca="false">BO366</f>
        <v>SITO O137</v>
      </c>
      <c r="CW460" s="10"/>
      <c r="CX460" s="10"/>
      <c r="CY460" s="10"/>
      <c r="CZ460" s="10"/>
      <c r="DA460" s="10"/>
      <c r="DB460" s="10"/>
      <c r="DC460" s="10"/>
      <c r="DD460" s="10"/>
      <c r="DE460" s="10"/>
    </row>
    <row r="461" customFormat="false" ht="13.8" hidden="false" customHeight="false" outlineLevel="0" collapsed="false">
      <c r="A461" s="24"/>
      <c r="B461" s="42"/>
      <c r="C461" s="43"/>
      <c r="D461" s="27"/>
      <c r="E461" s="41" t="s">
        <v>22</v>
      </c>
      <c r="F461" s="39" t="n">
        <v>1</v>
      </c>
      <c r="G461" s="47" t="n">
        <v>7500</v>
      </c>
      <c r="H461" s="44"/>
      <c r="L461" s="24"/>
      <c r="M461" s="42"/>
      <c r="N461" s="43"/>
      <c r="O461" s="27"/>
      <c r="P461" s="41" t="s">
        <v>22</v>
      </c>
      <c r="Q461" s="39" t="n">
        <v>1</v>
      </c>
      <c r="R461" s="47" t="n">
        <v>7500</v>
      </c>
      <c r="S461" s="44"/>
      <c r="W461" s="24"/>
      <c r="X461" s="42"/>
      <c r="Y461" s="43"/>
      <c r="Z461" s="27"/>
      <c r="AA461" s="41" t="s">
        <v>22</v>
      </c>
      <c r="AB461" s="39" t="n">
        <v>1</v>
      </c>
      <c r="AC461" s="47" t="n">
        <v>7500</v>
      </c>
      <c r="AD461" s="44"/>
      <c r="AH461" s="24"/>
      <c r="AI461" s="42"/>
      <c r="AJ461" s="43"/>
      <c r="AK461" s="27"/>
      <c r="AL461" s="41" t="s">
        <v>22</v>
      </c>
      <c r="AM461" s="39" t="n">
        <v>1</v>
      </c>
      <c r="AN461" s="47" t="n">
        <v>7500</v>
      </c>
      <c r="AO461" s="44"/>
      <c r="AS461" s="24"/>
      <c r="AT461" s="42"/>
      <c r="AU461" s="43"/>
      <c r="AV461" s="27"/>
      <c r="AW461" s="41" t="s">
        <v>22</v>
      </c>
      <c r="AX461" s="39" t="n">
        <v>1</v>
      </c>
      <c r="AY461" s="47" t="n">
        <v>7500</v>
      </c>
      <c r="AZ461" s="44"/>
      <c r="BD461" s="24"/>
      <c r="BE461" s="42"/>
      <c r="BF461" s="43"/>
      <c r="BG461" s="27"/>
      <c r="BH461" s="41" t="s">
        <v>22</v>
      </c>
      <c r="BI461" s="39" t="n">
        <v>1</v>
      </c>
      <c r="BJ461" s="47" t="n">
        <v>7500</v>
      </c>
      <c r="BK461" s="44"/>
      <c r="BO461" s="24"/>
      <c r="BP461" s="42"/>
      <c r="BQ461" s="43"/>
      <c r="BR461" s="27"/>
      <c r="BS461" s="41" t="s">
        <v>22</v>
      </c>
      <c r="BT461" s="39" t="n">
        <v>1</v>
      </c>
      <c r="BU461" s="47" t="n">
        <v>7500</v>
      </c>
      <c r="BV461" s="44"/>
      <c r="BZ461" s="24"/>
      <c r="CA461" s="42"/>
      <c r="CB461" s="43"/>
      <c r="CC461" s="27"/>
      <c r="CD461" s="41" t="s">
        <v>22</v>
      </c>
      <c r="CE461" s="39" t="n">
        <v>1</v>
      </c>
      <c r="CF461" s="47" t="n">
        <v>7500</v>
      </c>
      <c r="CG461" s="44"/>
      <c r="CK461" s="24"/>
      <c r="CL461" s="84"/>
      <c r="CM461" s="84"/>
      <c r="CN461" s="27"/>
      <c r="CO461" s="41" t="s">
        <v>22</v>
      </c>
      <c r="CP461" s="39" t="n">
        <v>1</v>
      </c>
      <c r="CQ461" s="89" t="n">
        <v>7500</v>
      </c>
      <c r="CR461" s="84"/>
      <c r="CV461" s="11" t="s">
        <v>31</v>
      </c>
      <c r="CW461" s="11"/>
      <c r="CX461" s="11" t="s">
        <v>32</v>
      </c>
      <c r="CY461" s="11"/>
      <c r="CZ461" s="11"/>
      <c r="DA461" s="11"/>
      <c r="DB461" s="11"/>
      <c r="DC461" s="11"/>
      <c r="DD461" s="11" t="s">
        <v>33</v>
      </c>
      <c r="DE461" s="11"/>
    </row>
    <row r="462" customFormat="false" ht="13.8" hidden="false" customHeight="false" outlineLevel="0" collapsed="false">
      <c r="A462" s="24"/>
      <c r="B462" s="45"/>
      <c r="C462" s="4"/>
      <c r="D462" s="28" t="s">
        <v>70</v>
      </c>
      <c r="E462" s="41" t="s">
        <v>14</v>
      </c>
      <c r="F462" s="39" t="n">
        <v>1</v>
      </c>
      <c r="G462" s="47" t="n">
        <v>1400</v>
      </c>
      <c r="H462" s="44"/>
      <c r="L462" s="24"/>
      <c r="M462" s="45"/>
      <c r="N462" s="4"/>
      <c r="O462" s="28" t="s">
        <v>70</v>
      </c>
      <c r="P462" s="41" t="s">
        <v>14</v>
      </c>
      <c r="Q462" s="39" t="n">
        <v>1</v>
      </c>
      <c r="R462" s="47" t="n">
        <v>1400</v>
      </c>
      <c r="S462" s="44"/>
      <c r="W462" s="24"/>
      <c r="X462" s="8" t="n">
        <v>1</v>
      </c>
      <c r="Y462" s="2" t="n">
        <v>2</v>
      </c>
      <c r="Z462" s="28" t="s">
        <v>70</v>
      </c>
      <c r="AA462" s="41" t="s">
        <v>14</v>
      </c>
      <c r="AB462" s="39" t="n">
        <v>1</v>
      </c>
      <c r="AC462" s="47" t="n">
        <v>1400</v>
      </c>
      <c r="AD462" s="44"/>
      <c r="AH462" s="24"/>
      <c r="AI462" s="45"/>
      <c r="AJ462" s="4"/>
      <c r="AK462" s="28" t="s">
        <v>70</v>
      </c>
      <c r="AL462" s="41" t="s">
        <v>14</v>
      </c>
      <c r="AM462" s="39" t="n">
        <v>1</v>
      </c>
      <c r="AN462" s="47" t="n">
        <v>1400</v>
      </c>
      <c r="AO462" s="44"/>
      <c r="AS462" s="24"/>
      <c r="AT462" s="45"/>
      <c r="AU462" s="4"/>
      <c r="AV462" s="28" t="s">
        <v>70</v>
      </c>
      <c r="AW462" s="41" t="s">
        <v>14</v>
      </c>
      <c r="AX462" s="39" t="n">
        <v>1</v>
      </c>
      <c r="AY462" s="47" t="n">
        <v>1400</v>
      </c>
      <c r="AZ462" s="44"/>
      <c r="BD462" s="24"/>
      <c r="BE462" s="45"/>
      <c r="BF462" s="4"/>
      <c r="BG462" s="28" t="s">
        <v>70</v>
      </c>
      <c r="BH462" s="41" t="s">
        <v>14</v>
      </c>
      <c r="BI462" s="39" t="n">
        <v>1</v>
      </c>
      <c r="BJ462" s="47" t="n">
        <v>1400</v>
      </c>
      <c r="BK462" s="44"/>
      <c r="BO462" s="24"/>
      <c r="BP462" s="45"/>
      <c r="BQ462" s="4"/>
      <c r="BR462" s="28" t="s">
        <v>70</v>
      </c>
      <c r="BS462" s="41" t="s">
        <v>14</v>
      </c>
      <c r="BT462" s="39" t="n">
        <v>1</v>
      </c>
      <c r="BU462" s="47" t="n">
        <v>1400</v>
      </c>
      <c r="BV462" s="44"/>
      <c r="BZ462" s="24"/>
      <c r="CA462" s="8" t="n">
        <v>0.35</v>
      </c>
      <c r="CB462" s="2" t="n">
        <v>2</v>
      </c>
      <c r="CC462" s="28" t="s">
        <v>70</v>
      </c>
      <c r="CD462" s="41" t="s">
        <v>14</v>
      </c>
      <c r="CE462" s="39" t="n">
        <v>1</v>
      </c>
      <c r="CF462" s="47" t="n">
        <v>1400</v>
      </c>
      <c r="CG462" s="44"/>
      <c r="CK462" s="24"/>
      <c r="CL462" s="87" t="n">
        <v>0.02</v>
      </c>
      <c r="CM462" s="88" t="n">
        <v>1</v>
      </c>
      <c r="CN462" s="28" t="s">
        <v>70</v>
      </c>
      <c r="CO462" s="41" t="s">
        <v>14</v>
      </c>
      <c r="CP462" s="39" t="n">
        <v>1</v>
      </c>
      <c r="CQ462" s="89" t="n">
        <v>1400</v>
      </c>
      <c r="CR462" s="84"/>
      <c r="CV462" s="12" t="s">
        <v>14</v>
      </c>
      <c r="CW462" s="13" t="n">
        <f aca="false">IF(BP424=0%,0%,BQ425/SUM(BQ425:BQ432))</f>
        <v>0</v>
      </c>
      <c r="CX462" s="12" t="str">
        <f aca="false">BS425</f>
        <v>lavatrice</v>
      </c>
      <c r="CY462" s="14" t="n">
        <f aca="false">BT425</f>
        <v>0</v>
      </c>
      <c r="CZ462" s="12" t="str">
        <f aca="false">BS432</f>
        <v>sedie</v>
      </c>
      <c r="DA462" s="14" t="n">
        <f aca="false">BT432</f>
        <v>0</v>
      </c>
      <c r="DB462" s="12" t="str">
        <f aca="false">BU430</f>
        <v>guaina</v>
      </c>
      <c r="DC462" s="15" t="n">
        <f aca="false">BV430</f>
        <v>0</v>
      </c>
      <c r="DD462" s="14" t="s">
        <v>41</v>
      </c>
      <c r="DE462" s="14" t="n">
        <f aca="false">BQ368</f>
        <v>0</v>
      </c>
    </row>
    <row r="463" customFormat="false" ht="13.8" hidden="false" customHeight="false" outlineLevel="0" collapsed="false">
      <c r="A463" s="24"/>
      <c r="B463" s="42"/>
      <c r="C463" s="43"/>
      <c r="D463" s="28" t="s">
        <v>71</v>
      </c>
      <c r="E463" s="41" t="s">
        <v>60</v>
      </c>
      <c r="F463" s="39" t="n">
        <v>1</v>
      </c>
      <c r="G463" s="47" t="n">
        <v>550</v>
      </c>
      <c r="H463" s="44"/>
      <c r="L463" s="24"/>
      <c r="M463" s="42"/>
      <c r="N463" s="43"/>
      <c r="O463" s="28" t="s">
        <v>71</v>
      </c>
      <c r="P463" s="41" t="s">
        <v>60</v>
      </c>
      <c r="Q463" s="39" t="n">
        <v>1</v>
      </c>
      <c r="R463" s="47" t="n">
        <v>550</v>
      </c>
      <c r="S463" s="44"/>
      <c r="W463" s="24"/>
      <c r="X463" s="42"/>
      <c r="Y463" s="43"/>
      <c r="Z463" s="28" t="s">
        <v>71</v>
      </c>
      <c r="AA463" s="41" t="s">
        <v>60</v>
      </c>
      <c r="AB463" s="39" t="n">
        <v>1</v>
      </c>
      <c r="AC463" s="47" t="n">
        <v>550</v>
      </c>
      <c r="AD463" s="44"/>
      <c r="AH463" s="24"/>
      <c r="AI463" s="42"/>
      <c r="AJ463" s="43"/>
      <c r="AK463" s="28" t="s">
        <v>71</v>
      </c>
      <c r="AL463" s="41" t="s">
        <v>60</v>
      </c>
      <c r="AM463" s="39" t="n">
        <v>1</v>
      </c>
      <c r="AN463" s="47" t="n">
        <v>550</v>
      </c>
      <c r="AO463" s="44"/>
      <c r="AS463" s="24"/>
      <c r="AT463" s="42"/>
      <c r="AU463" s="43"/>
      <c r="AV463" s="28" t="s">
        <v>71</v>
      </c>
      <c r="AW463" s="41" t="s">
        <v>60</v>
      </c>
      <c r="AX463" s="39" t="n">
        <v>1</v>
      </c>
      <c r="AY463" s="47" t="n">
        <v>550</v>
      </c>
      <c r="AZ463" s="44"/>
      <c r="BD463" s="24"/>
      <c r="BE463" s="42"/>
      <c r="BF463" s="43"/>
      <c r="BG463" s="28" t="s">
        <v>71</v>
      </c>
      <c r="BH463" s="41" t="s">
        <v>60</v>
      </c>
      <c r="BI463" s="39" t="n">
        <v>1</v>
      </c>
      <c r="BJ463" s="47" t="n">
        <v>550</v>
      </c>
      <c r="BK463" s="44"/>
      <c r="BO463" s="24"/>
      <c r="BP463" s="42"/>
      <c r="BQ463" s="43"/>
      <c r="BR463" s="28" t="s">
        <v>71</v>
      </c>
      <c r="BS463" s="41" t="s">
        <v>60</v>
      </c>
      <c r="BT463" s="39" t="n">
        <v>1</v>
      </c>
      <c r="BU463" s="47" t="n">
        <v>550</v>
      </c>
      <c r="BV463" s="44"/>
      <c r="BZ463" s="24"/>
      <c r="CB463" s="44"/>
      <c r="CC463" s="28" t="s">
        <v>71</v>
      </c>
      <c r="CD463" s="41" t="s">
        <v>60</v>
      </c>
      <c r="CE463" s="39" t="n">
        <v>1</v>
      </c>
      <c r="CF463" s="47" t="n">
        <v>550</v>
      </c>
      <c r="CG463" s="44"/>
      <c r="CK463" s="24"/>
      <c r="CL463" s="84"/>
      <c r="CM463" s="84"/>
      <c r="CN463" s="28" t="s">
        <v>71</v>
      </c>
      <c r="CO463" s="41" t="s">
        <v>60</v>
      </c>
      <c r="CP463" s="39" t="n">
        <v>1</v>
      </c>
      <c r="CQ463" s="89" t="n">
        <v>550</v>
      </c>
      <c r="CR463" s="84"/>
      <c r="CV463" s="17" t="s">
        <v>49</v>
      </c>
      <c r="CW463" s="18" t="n">
        <f aca="false">IF(BP424=0%,0%,BQ426/SUM(BQ425:BQ432))</f>
        <v>0</v>
      </c>
      <c r="CX463" s="17" t="str">
        <f aca="false">BS426</f>
        <v>frigorifero</v>
      </c>
      <c r="CY463" s="19" t="n">
        <f aca="false">BT426</f>
        <v>0</v>
      </c>
      <c r="CZ463" s="17" t="str">
        <f aca="false">BS433</f>
        <v>materasso</v>
      </c>
      <c r="DA463" s="19" t="n">
        <f aca="false">BT433</f>
        <v>0</v>
      </c>
      <c r="DB463" s="17" t="str">
        <f aca="false">BU431</f>
        <v>lamiere</v>
      </c>
      <c r="DC463" s="20" t="n">
        <f aca="false">BV431</f>
        <v>0</v>
      </c>
      <c r="DD463" s="19" t="str">
        <f aca="false">BR367</f>
        <v>altezza cumulo</v>
      </c>
      <c r="DE463" s="19" t="n">
        <f aca="false">BS367</f>
        <v>15</v>
      </c>
    </row>
    <row r="464" customFormat="false" ht="13.8" hidden="false" customHeight="false" outlineLevel="0" collapsed="false">
      <c r="A464" s="24"/>
      <c r="B464" s="42"/>
      <c r="C464" s="43"/>
      <c r="D464" s="28" t="s">
        <v>72</v>
      </c>
      <c r="E464" s="41" t="s">
        <v>62</v>
      </c>
      <c r="F464" s="39" t="n">
        <v>1</v>
      </c>
      <c r="H464" s="44" t="n">
        <v>20</v>
      </c>
      <c r="L464" s="24"/>
      <c r="M464" s="42"/>
      <c r="N464" s="43"/>
      <c r="O464" s="28" t="s">
        <v>72</v>
      </c>
      <c r="P464" s="41" t="s">
        <v>62</v>
      </c>
      <c r="Q464" s="39" t="n">
        <v>1</v>
      </c>
      <c r="S464" s="44" t="n">
        <v>20</v>
      </c>
      <c r="W464" s="24"/>
      <c r="X464" s="42"/>
      <c r="Y464" s="43"/>
      <c r="Z464" s="28" t="s">
        <v>72</v>
      </c>
      <c r="AA464" s="41" t="s">
        <v>62</v>
      </c>
      <c r="AB464" s="39" t="n">
        <v>1</v>
      </c>
      <c r="AD464" s="44" t="n">
        <v>20</v>
      </c>
      <c r="AH464" s="24"/>
      <c r="AI464" s="42"/>
      <c r="AJ464" s="43"/>
      <c r="AK464" s="28" t="s">
        <v>72</v>
      </c>
      <c r="AL464" s="41" t="s">
        <v>62</v>
      </c>
      <c r="AM464" s="39" t="n">
        <v>1</v>
      </c>
      <c r="AO464" s="44" t="n">
        <v>20</v>
      </c>
      <c r="AS464" s="24"/>
      <c r="AT464" s="42"/>
      <c r="AU464" s="43"/>
      <c r="AV464" s="28" t="s">
        <v>72</v>
      </c>
      <c r="AW464" s="41" t="s">
        <v>62</v>
      </c>
      <c r="AX464" s="39" t="n">
        <v>1</v>
      </c>
      <c r="AZ464" s="44" t="n">
        <v>20</v>
      </c>
      <c r="BD464" s="24"/>
      <c r="BE464" s="42"/>
      <c r="BF464" s="43"/>
      <c r="BG464" s="28" t="s">
        <v>72</v>
      </c>
      <c r="BH464" s="41" t="s">
        <v>62</v>
      </c>
      <c r="BI464" s="39" t="n">
        <v>1</v>
      </c>
      <c r="BK464" s="44" t="n">
        <v>20</v>
      </c>
      <c r="BO464" s="24"/>
      <c r="BP464" s="42"/>
      <c r="BQ464" s="43"/>
      <c r="BR464" s="28" t="s">
        <v>72</v>
      </c>
      <c r="BS464" s="41" t="s">
        <v>62</v>
      </c>
      <c r="BT464" s="39" t="n">
        <v>1</v>
      </c>
      <c r="BV464" s="44" t="n">
        <v>20</v>
      </c>
      <c r="BZ464" s="24"/>
      <c r="CB464" s="44"/>
      <c r="CC464" s="28" t="s">
        <v>72</v>
      </c>
      <c r="CD464" s="41" t="s">
        <v>62</v>
      </c>
      <c r="CE464" s="39" t="n">
        <v>1</v>
      </c>
      <c r="CG464" s="44" t="n">
        <v>20</v>
      </c>
      <c r="CK464" s="24"/>
      <c r="CL464" s="87" t="n">
        <v>0.05</v>
      </c>
      <c r="CM464" s="88" t="n">
        <v>1</v>
      </c>
      <c r="CN464" s="28" t="s">
        <v>72</v>
      </c>
      <c r="CO464" s="41" t="s">
        <v>62</v>
      </c>
      <c r="CP464" s="39" t="n">
        <v>1</v>
      </c>
      <c r="CQ464" s="84"/>
      <c r="CR464" s="84" t="n">
        <v>20</v>
      </c>
      <c r="CV464" s="17" t="s">
        <v>57</v>
      </c>
      <c r="CW464" s="18" t="n">
        <f aca="false">IF(BP424=0%,0%,(BQ427+BQ428)/SUM(BQ425:BQ432))</f>
        <v>0.95</v>
      </c>
      <c r="CX464" s="17" t="str">
        <f aca="false">BS427</f>
        <v>forno</v>
      </c>
      <c r="CY464" s="19" t="n">
        <f aca="false">BT427</f>
        <v>0</v>
      </c>
      <c r="CZ464" s="17" t="str">
        <f aca="false">BU425</f>
        <v>brandina</v>
      </c>
      <c r="DA464" s="19" t="n">
        <f aca="false">BV425</f>
        <v>0</v>
      </c>
      <c r="DB464" s="17" t="str">
        <f aca="false">BU432</f>
        <v>buste</v>
      </c>
      <c r="DC464" s="20" t="n">
        <f aca="false">BV432</f>
        <v>0</v>
      </c>
      <c r="DD464" s="19" t="str">
        <f aca="false">BR368</f>
        <v>combustione</v>
      </c>
      <c r="DE464" s="19" t="str">
        <f aca="false">BS368</f>
        <v>no</v>
      </c>
    </row>
    <row r="465" customFormat="false" ht="13.8" hidden="false" customHeight="false" outlineLevel="0" collapsed="false">
      <c r="A465" s="24"/>
      <c r="B465" s="42"/>
      <c r="C465" s="43"/>
      <c r="D465" s="28" t="s">
        <v>73</v>
      </c>
      <c r="E465" s="41" t="s">
        <v>22</v>
      </c>
      <c r="F465" s="39" t="n">
        <v>1</v>
      </c>
      <c r="H465" s="44"/>
      <c r="L465" s="24"/>
      <c r="M465" s="42"/>
      <c r="N465" s="43"/>
      <c r="O465" s="28" t="s">
        <v>73</v>
      </c>
      <c r="P465" s="41" t="s">
        <v>22</v>
      </c>
      <c r="Q465" s="39" t="n">
        <v>1</v>
      </c>
      <c r="S465" s="44"/>
      <c r="W465" s="24"/>
      <c r="X465" s="42"/>
      <c r="Y465" s="43"/>
      <c r="Z465" s="28" t="s">
        <v>73</v>
      </c>
      <c r="AA465" s="41" t="s">
        <v>22</v>
      </c>
      <c r="AB465" s="39" t="n">
        <v>1</v>
      </c>
      <c r="AD465" s="44"/>
      <c r="AH465" s="24"/>
      <c r="AI465" s="42"/>
      <c r="AJ465" s="43"/>
      <c r="AK465" s="28" t="s">
        <v>73</v>
      </c>
      <c r="AL465" s="41" t="s">
        <v>22</v>
      </c>
      <c r="AM465" s="39" t="n">
        <v>1</v>
      </c>
      <c r="AO465" s="44"/>
      <c r="AS465" s="24"/>
      <c r="AT465" s="42"/>
      <c r="AU465" s="43"/>
      <c r="AV465" s="28" t="s">
        <v>73</v>
      </c>
      <c r="AW465" s="41" t="s">
        <v>22</v>
      </c>
      <c r="AX465" s="39" t="n">
        <v>1</v>
      </c>
      <c r="AZ465" s="44"/>
      <c r="BD465" s="24"/>
      <c r="BE465" s="42"/>
      <c r="BF465" s="43"/>
      <c r="BG465" s="28" t="s">
        <v>73</v>
      </c>
      <c r="BH465" s="41" t="s">
        <v>22</v>
      </c>
      <c r="BI465" s="39" t="n">
        <v>1</v>
      </c>
      <c r="BK465" s="44"/>
      <c r="BO465" s="24"/>
      <c r="BP465" s="42"/>
      <c r="BQ465" s="43"/>
      <c r="BR465" s="28" t="s">
        <v>73</v>
      </c>
      <c r="BS465" s="41" t="s">
        <v>22</v>
      </c>
      <c r="BT465" s="39" t="n">
        <v>1</v>
      </c>
      <c r="BV465" s="44"/>
      <c r="BZ465" s="24"/>
      <c r="CB465" s="44"/>
      <c r="CC465" s="28" t="s">
        <v>73</v>
      </c>
      <c r="CD465" s="41" t="s">
        <v>22</v>
      </c>
      <c r="CE465" s="39" t="n">
        <v>1</v>
      </c>
      <c r="CG465" s="44"/>
      <c r="CK465" s="24"/>
      <c r="CL465" s="90" t="n">
        <v>0.01</v>
      </c>
      <c r="CM465" s="84" t="n">
        <v>1</v>
      </c>
      <c r="CN465" s="28" t="s">
        <v>73</v>
      </c>
      <c r="CO465" s="41" t="s">
        <v>22</v>
      </c>
      <c r="CP465" s="39" t="n">
        <v>1</v>
      </c>
      <c r="CQ465" s="84"/>
      <c r="CR465" s="84"/>
      <c r="CV465" s="17" t="s">
        <v>60</v>
      </c>
      <c r="CW465" s="18" t="n">
        <f aca="false">IF(BP424=0%,0%,BQ429/SUM(BQ425:BQ432))</f>
        <v>0.05</v>
      </c>
      <c r="CX465" s="17" t="str">
        <f aca="false">BS428</f>
        <v>televisore</v>
      </c>
      <c r="CY465" s="19" t="n">
        <f aca="false">BT428</f>
        <v>0</v>
      </c>
      <c r="CZ465" s="17" t="str">
        <f aca="false">BU426</f>
        <v>Scatoloni</v>
      </c>
      <c r="DA465" s="19" t="n">
        <f aca="false">BV426</f>
        <v>0</v>
      </c>
      <c r="DB465" s="19"/>
      <c r="DC465" s="20"/>
      <c r="DD465" s="19" t="str">
        <f aca="false">BR369</f>
        <v>bonifica</v>
      </c>
      <c r="DE465" s="19" t="str">
        <f aca="false">BS369</f>
        <v>no</v>
      </c>
    </row>
    <row r="466" customFormat="false" ht="13.8" hidden="false" customHeight="false" outlineLevel="0" collapsed="false">
      <c r="A466" s="24"/>
      <c r="B466" s="66"/>
      <c r="C466" s="67"/>
      <c r="D466" s="27" t="s">
        <v>74</v>
      </c>
      <c r="E466" s="41" t="s">
        <v>62</v>
      </c>
      <c r="F466" s="39" t="n">
        <v>0.8</v>
      </c>
      <c r="H466" s="32" t="n">
        <v>50</v>
      </c>
      <c r="L466" s="24"/>
      <c r="M466" s="66"/>
      <c r="N466" s="67"/>
      <c r="O466" s="27" t="s">
        <v>74</v>
      </c>
      <c r="P466" s="41" t="s">
        <v>62</v>
      </c>
      <c r="Q466" s="39" t="n">
        <v>0.8</v>
      </c>
      <c r="S466" s="32" t="n">
        <v>50</v>
      </c>
      <c r="W466" s="24"/>
      <c r="X466" s="66"/>
      <c r="Y466" s="67"/>
      <c r="Z466" s="27" t="s">
        <v>74</v>
      </c>
      <c r="AA466" s="41" t="s">
        <v>62</v>
      </c>
      <c r="AB466" s="39" t="n">
        <v>0.8</v>
      </c>
      <c r="AD466" s="32" t="n">
        <v>50</v>
      </c>
      <c r="AH466" s="24"/>
      <c r="AI466" s="66"/>
      <c r="AJ466" s="67"/>
      <c r="AK466" s="27" t="s">
        <v>74</v>
      </c>
      <c r="AL466" s="41" t="s">
        <v>62</v>
      </c>
      <c r="AM466" s="39" t="n">
        <v>0.8</v>
      </c>
      <c r="AO466" s="32" t="n">
        <v>50</v>
      </c>
      <c r="AS466" s="24"/>
      <c r="AT466" s="66"/>
      <c r="AU466" s="67"/>
      <c r="AV466" s="27" t="s">
        <v>74</v>
      </c>
      <c r="AW466" s="41" t="s">
        <v>62</v>
      </c>
      <c r="AX466" s="39" t="n">
        <v>0.8</v>
      </c>
      <c r="AZ466" s="32" t="n">
        <v>50</v>
      </c>
      <c r="BD466" s="24"/>
      <c r="BE466" s="66"/>
      <c r="BF466" s="67"/>
      <c r="BG466" s="27" t="s">
        <v>74</v>
      </c>
      <c r="BH466" s="41" t="s">
        <v>62</v>
      </c>
      <c r="BI466" s="39" t="n">
        <v>0.8</v>
      </c>
      <c r="BK466" s="32" t="n">
        <v>50</v>
      </c>
      <c r="BO466" s="24"/>
      <c r="BP466" s="66"/>
      <c r="BQ466" s="67"/>
      <c r="BR466" s="27" t="s">
        <v>74</v>
      </c>
      <c r="BS466" s="41" t="s">
        <v>62</v>
      </c>
      <c r="BT466" s="39" t="n">
        <v>0.8</v>
      </c>
      <c r="BV466" s="32" t="n">
        <v>50</v>
      </c>
      <c r="BZ466" s="24"/>
      <c r="CB466" s="44"/>
      <c r="CC466" s="27" t="s">
        <v>74</v>
      </c>
      <c r="CD466" s="41" t="s">
        <v>62</v>
      </c>
      <c r="CE466" s="39" t="n">
        <v>0.8</v>
      </c>
      <c r="CG466" s="32" t="n">
        <v>50</v>
      </c>
      <c r="CK466" s="24"/>
      <c r="CL466" s="91" t="n">
        <v>0.45</v>
      </c>
      <c r="CM466" s="85" t="n">
        <v>1</v>
      </c>
      <c r="CN466" s="27" t="s">
        <v>74</v>
      </c>
      <c r="CO466" s="41" t="s">
        <v>62</v>
      </c>
      <c r="CP466" s="39" t="n">
        <v>0.8</v>
      </c>
      <c r="CQ466" s="84"/>
      <c r="CR466" s="85" t="n">
        <v>50</v>
      </c>
      <c r="CV466" s="17" t="s">
        <v>61</v>
      </c>
      <c r="CW466" s="18" t="n">
        <f aca="false">IF(BP424=0%,0%,BQ430/SUM(BQ425:BQ432))</f>
        <v>0</v>
      </c>
      <c r="CX466" s="17" t="str">
        <f aca="false">BS429</f>
        <v>scaldabagno</v>
      </c>
      <c r="CY466" s="19" t="n">
        <f aca="false">BT429</f>
        <v>1</v>
      </c>
      <c r="CZ466" s="17" t="str">
        <f aca="false">BU427</f>
        <v>divano</v>
      </c>
      <c r="DA466" s="19" t="n">
        <f aca="false">BV427</f>
        <v>0</v>
      </c>
      <c r="DB466" s="19"/>
      <c r="DC466" s="20"/>
      <c r="DD466" s="19" t="str">
        <f aca="false">BT369</f>
        <v>substrato</v>
      </c>
      <c r="DE466" s="19" t="str">
        <f aca="false">BU369</f>
        <v>stradale</v>
      </c>
    </row>
    <row r="467" customFormat="false" ht="13.8" hidden="false" customHeight="false" outlineLevel="0" collapsed="false">
      <c r="A467" s="24"/>
      <c r="B467" s="66"/>
      <c r="C467" s="67"/>
      <c r="D467" s="27"/>
      <c r="E467" s="41" t="s">
        <v>60</v>
      </c>
      <c r="F467" s="39" t="n">
        <v>0.2</v>
      </c>
      <c r="H467" s="32"/>
      <c r="L467" s="24"/>
      <c r="M467" s="66"/>
      <c r="N467" s="67"/>
      <c r="O467" s="27"/>
      <c r="P467" s="41" t="s">
        <v>60</v>
      </c>
      <c r="Q467" s="39" t="n">
        <v>0.2</v>
      </c>
      <c r="S467" s="32"/>
      <c r="W467" s="24"/>
      <c r="X467" s="66"/>
      <c r="Y467" s="67"/>
      <c r="Z467" s="27"/>
      <c r="AA467" s="41" t="s">
        <v>60</v>
      </c>
      <c r="AB467" s="39" t="n">
        <v>0.2</v>
      </c>
      <c r="AD467" s="32"/>
      <c r="AH467" s="24"/>
      <c r="AI467" s="66"/>
      <c r="AJ467" s="67"/>
      <c r="AK467" s="27"/>
      <c r="AL467" s="41" t="s">
        <v>60</v>
      </c>
      <c r="AM467" s="39" t="n">
        <v>0.2</v>
      </c>
      <c r="AO467" s="32"/>
      <c r="AS467" s="24"/>
      <c r="AT467" s="66"/>
      <c r="AU467" s="67"/>
      <c r="AV467" s="27"/>
      <c r="AW467" s="41" t="s">
        <v>60</v>
      </c>
      <c r="AX467" s="39" t="n">
        <v>0.2</v>
      </c>
      <c r="AZ467" s="32"/>
      <c r="BD467" s="24"/>
      <c r="BE467" s="66"/>
      <c r="BF467" s="67"/>
      <c r="BG467" s="27"/>
      <c r="BH467" s="41" t="s">
        <v>60</v>
      </c>
      <c r="BI467" s="39" t="n">
        <v>0.2</v>
      </c>
      <c r="BK467" s="32"/>
      <c r="BO467" s="24"/>
      <c r="BP467" s="66"/>
      <c r="BQ467" s="67"/>
      <c r="BR467" s="27"/>
      <c r="BS467" s="41" t="s">
        <v>60</v>
      </c>
      <c r="BT467" s="39" t="n">
        <v>0.2</v>
      </c>
      <c r="BV467" s="32"/>
      <c r="BZ467" s="24"/>
      <c r="CB467" s="44"/>
      <c r="CC467" s="27"/>
      <c r="CD467" s="41" t="s">
        <v>60</v>
      </c>
      <c r="CE467" s="39" t="n">
        <v>0.2</v>
      </c>
      <c r="CG467" s="32"/>
      <c r="CK467" s="24"/>
      <c r="CL467" s="91"/>
      <c r="CM467" s="91"/>
      <c r="CN467" s="27"/>
      <c r="CO467" s="41" t="s">
        <v>60</v>
      </c>
      <c r="CP467" s="39" t="n">
        <v>0.2</v>
      </c>
      <c r="CQ467" s="84"/>
      <c r="CR467" s="85"/>
      <c r="CV467" s="17" t="s">
        <v>62</v>
      </c>
      <c r="CW467" s="18" t="n">
        <f aca="false">IF(BP424=0%,0%,BQ431/SUM(BQ425:BQ432))</f>
        <v>0</v>
      </c>
      <c r="CX467" s="17" t="str">
        <f aca="false">BS430</f>
        <v>mobile</v>
      </c>
      <c r="CY467" s="19" t="n">
        <f aca="false">BT430</f>
        <v>0</v>
      </c>
      <c r="CZ467" s="17" t="str">
        <f aca="false">BU428</f>
        <v>sanitari</v>
      </c>
      <c r="DA467" s="19" t="n">
        <f aca="false">BV428</f>
        <v>0</v>
      </c>
      <c r="DB467" s="19"/>
      <c r="DC467" s="20"/>
      <c r="DD467" s="19" t="s">
        <v>63</v>
      </c>
      <c r="DE467" s="19" t="n">
        <f aca="false">BP369</f>
        <v>0.9</v>
      </c>
    </row>
    <row r="468" customFormat="false" ht="13.8" hidden="false" customHeight="false" outlineLevel="0" collapsed="false">
      <c r="A468" s="21" t="s">
        <v>75</v>
      </c>
      <c r="B468" s="51"/>
      <c r="C468" s="4"/>
      <c r="D468" s="41" t="s">
        <v>76</v>
      </c>
      <c r="E468" s="20" t="s">
        <v>61</v>
      </c>
      <c r="F468" s="39" t="n">
        <v>1</v>
      </c>
      <c r="G468" s="47" t="n">
        <v>1000</v>
      </c>
      <c r="H468" s="44"/>
      <c r="L468" s="21" t="s">
        <v>75</v>
      </c>
      <c r="M468" s="51"/>
      <c r="N468" s="4"/>
      <c r="O468" s="41" t="s">
        <v>76</v>
      </c>
      <c r="P468" s="20" t="s">
        <v>61</v>
      </c>
      <c r="Q468" s="39" t="n">
        <v>1</v>
      </c>
      <c r="R468" s="47" t="n">
        <v>1000</v>
      </c>
      <c r="S468" s="44"/>
      <c r="W468" s="21" t="s">
        <v>75</v>
      </c>
      <c r="X468" s="51"/>
      <c r="Y468" s="4"/>
      <c r="Z468" s="41" t="s">
        <v>76</v>
      </c>
      <c r="AA468" s="20" t="s">
        <v>61</v>
      </c>
      <c r="AB468" s="39" t="n">
        <v>1</v>
      </c>
      <c r="AC468" s="47" t="n">
        <v>1000</v>
      </c>
      <c r="AD468" s="44"/>
      <c r="AH468" s="21" t="s">
        <v>75</v>
      </c>
      <c r="AI468" s="51"/>
      <c r="AJ468" s="4"/>
      <c r="AK468" s="41" t="s">
        <v>76</v>
      </c>
      <c r="AL468" s="20" t="s">
        <v>61</v>
      </c>
      <c r="AM468" s="39" t="n">
        <v>1</v>
      </c>
      <c r="AN468" s="47" t="n">
        <v>1000</v>
      </c>
      <c r="AO468" s="44"/>
      <c r="AS468" s="21" t="s">
        <v>75</v>
      </c>
      <c r="AT468" s="51"/>
      <c r="AU468" s="4"/>
      <c r="AV468" s="41" t="s">
        <v>76</v>
      </c>
      <c r="AW468" s="20" t="s">
        <v>61</v>
      </c>
      <c r="AX468" s="39" t="n">
        <v>1</v>
      </c>
      <c r="AY468" s="47" t="n">
        <v>1000</v>
      </c>
      <c r="AZ468" s="44"/>
      <c r="BD468" s="21" t="s">
        <v>75</v>
      </c>
      <c r="BE468" s="51"/>
      <c r="BF468" s="4"/>
      <c r="BG468" s="41" t="s">
        <v>76</v>
      </c>
      <c r="BH468" s="20" t="s">
        <v>61</v>
      </c>
      <c r="BI468" s="39" t="n">
        <v>1</v>
      </c>
      <c r="BJ468" s="47" t="n">
        <v>1000</v>
      </c>
      <c r="BK468" s="44"/>
      <c r="BO468" s="21" t="s">
        <v>75</v>
      </c>
      <c r="BP468" s="51"/>
      <c r="BQ468" s="4"/>
      <c r="BR468" s="41" t="s">
        <v>76</v>
      </c>
      <c r="BS468" s="20" t="s">
        <v>61</v>
      </c>
      <c r="BT468" s="39" t="n">
        <v>1</v>
      </c>
      <c r="BU468" s="47" t="n">
        <v>1000</v>
      </c>
      <c r="BV468" s="44"/>
      <c r="BZ468" s="21" t="s">
        <v>75</v>
      </c>
      <c r="CB468" s="44"/>
      <c r="CC468" s="41" t="s">
        <v>76</v>
      </c>
      <c r="CD468" s="20" t="s">
        <v>61</v>
      </c>
      <c r="CE468" s="39" t="n">
        <v>1</v>
      </c>
      <c r="CF468" s="47" t="n">
        <v>1000</v>
      </c>
      <c r="CG468" s="44"/>
      <c r="CK468" s="21" t="s">
        <v>75</v>
      </c>
      <c r="CL468" s="84"/>
      <c r="CM468" s="84"/>
      <c r="CN468" s="41" t="s">
        <v>76</v>
      </c>
      <c r="CO468" s="20" t="s">
        <v>61</v>
      </c>
      <c r="CP468" s="39" t="n">
        <v>1</v>
      </c>
      <c r="CQ468" s="89" t="n">
        <v>1000</v>
      </c>
      <c r="CR468" s="84"/>
      <c r="CV468" s="33" t="s">
        <v>65</v>
      </c>
      <c r="CW468" s="34" t="n">
        <f aca="false">IF(BP424=0%,0%,BQ432/SUM(BQ425:BQ432))</f>
        <v>0</v>
      </c>
      <c r="CX468" s="33" t="str">
        <f aca="false">BS431</f>
        <v>secchio</v>
      </c>
      <c r="CY468" s="35" t="n">
        <f aca="false">BT431</f>
        <v>0</v>
      </c>
      <c r="CZ468" s="33" t="str">
        <f aca="false">BU429</f>
        <v>tubi</v>
      </c>
      <c r="DA468" s="35" t="n">
        <f aca="false">BV429</f>
        <v>0</v>
      </c>
      <c r="DB468" s="35"/>
      <c r="DC468" s="36"/>
      <c r="DD468" s="35" t="s">
        <v>56</v>
      </c>
      <c r="DE468" s="35" t="n">
        <f aca="false">BV367</f>
        <v>12</v>
      </c>
      <c r="DF468" s="37" t="n">
        <f aca="false">SUM(CW462:CW468)</f>
        <v>1</v>
      </c>
    </row>
    <row r="469" customFormat="false" ht="14.4" hidden="false" customHeight="true" outlineLevel="0" collapsed="false">
      <c r="A469" s="24" t="s">
        <v>77</v>
      </c>
      <c r="B469" s="8" t="n">
        <v>0.02</v>
      </c>
      <c r="C469" s="4"/>
      <c r="D469" s="41" t="s">
        <v>14</v>
      </c>
      <c r="E469" s="28"/>
      <c r="F469" s="39" t="n">
        <v>1</v>
      </c>
      <c r="G469" s="47" t="n">
        <v>900</v>
      </c>
      <c r="H469" s="44"/>
      <c r="L469" s="24" t="s">
        <v>77</v>
      </c>
      <c r="M469" s="45"/>
      <c r="N469" s="4"/>
      <c r="O469" s="41" t="s">
        <v>14</v>
      </c>
      <c r="P469" s="28"/>
      <c r="Q469" s="39" t="n">
        <v>1</v>
      </c>
      <c r="R469" s="47" t="n">
        <v>900</v>
      </c>
      <c r="S469" s="44"/>
      <c r="W469" s="24" t="s">
        <v>77</v>
      </c>
      <c r="X469" s="45"/>
      <c r="Y469" s="4"/>
      <c r="Z469" s="41" t="s">
        <v>14</v>
      </c>
      <c r="AA469" s="28"/>
      <c r="AB469" s="39" t="n">
        <v>1</v>
      </c>
      <c r="AC469" s="47" t="n">
        <v>900</v>
      </c>
      <c r="AD469" s="44"/>
      <c r="AH469" s="24" t="s">
        <v>77</v>
      </c>
      <c r="AI469" s="45"/>
      <c r="AJ469" s="4"/>
      <c r="AK469" s="41" t="s">
        <v>14</v>
      </c>
      <c r="AL469" s="28"/>
      <c r="AM469" s="39" t="n">
        <v>1</v>
      </c>
      <c r="AN469" s="47" t="n">
        <v>900</v>
      </c>
      <c r="AO469" s="44"/>
      <c r="AS469" s="24" t="s">
        <v>77</v>
      </c>
      <c r="AT469" s="45"/>
      <c r="AU469" s="4"/>
      <c r="AV469" s="41" t="s">
        <v>14</v>
      </c>
      <c r="AW469" s="28"/>
      <c r="AX469" s="39" t="n">
        <v>1</v>
      </c>
      <c r="AY469" s="47" t="n">
        <v>900</v>
      </c>
      <c r="AZ469" s="44"/>
      <c r="BD469" s="24" t="s">
        <v>77</v>
      </c>
      <c r="BE469" s="45"/>
      <c r="BF469" s="4"/>
      <c r="BG469" s="41" t="s">
        <v>14</v>
      </c>
      <c r="BH469" s="28"/>
      <c r="BI469" s="39" t="n">
        <v>1</v>
      </c>
      <c r="BJ469" s="47" t="n">
        <v>900</v>
      </c>
      <c r="BK469" s="44"/>
      <c r="BO469" s="24" t="s">
        <v>77</v>
      </c>
      <c r="BP469" s="45"/>
      <c r="BQ469" s="4"/>
      <c r="BR469" s="41" t="s">
        <v>14</v>
      </c>
      <c r="BS469" s="28"/>
      <c r="BT469" s="39" t="n">
        <v>1</v>
      </c>
      <c r="BU469" s="47" t="n">
        <v>900</v>
      </c>
      <c r="BV469" s="44"/>
      <c r="BZ469" s="24" t="s">
        <v>77</v>
      </c>
      <c r="CA469" s="8" t="n">
        <v>0.15</v>
      </c>
      <c r="CB469" s="44"/>
      <c r="CC469" s="41" t="s">
        <v>14</v>
      </c>
      <c r="CD469" s="28"/>
      <c r="CE469" s="39" t="n">
        <v>1</v>
      </c>
      <c r="CF469" s="47" t="n">
        <v>900</v>
      </c>
      <c r="CG469" s="44"/>
      <c r="CK469" s="24" t="s">
        <v>77</v>
      </c>
      <c r="CL469" s="84"/>
      <c r="CM469" s="84"/>
      <c r="CN469" s="41" t="s">
        <v>14</v>
      </c>
      <c r="CO469" s="28"/>
      <c r="CP469" s="39" t="n">
        <v>1</v>
      </c>
      <c r="CQ469" s="89" t="n">
        <v>900</v>
      </c>
      <c r="CR469" s="84"/>
      <c r="CV469" s="10" t="str">
        <f aca="false">BZ366</f>
        <v>SITO O138</v>
      </c>
      <c r="CW469" s="10"/>
      <c r="CX469" s="10"/>
      <c r="CY469" s="10"/>
      <c r="CZ469" s="10"/>
      <c r="DA469" s="10"/>
      <c r="DB469" s="10"/>
      <c r="DC469" s="10"/>
      <c r="DD469" s="10"/>
      <c r="DE469" s="10"/>
    </row>
    <row r="470" customFormat="false" ht="13.8" hidden="false" customHeight="false" outlineLevel="0" collapsed="false">
      <c r="A470" s="24"/>
      <c r="C470" s="43"/>
      <c r="D470" s="41" t="s">
        <v>49</v>
      </c>
      <c r="E470" s="28"/>
      <c r="F470" s="39" t="n">
        <v>1</v>
      </c>
      <c r="G470" s="47" t="n">
        <v>2600</v>
      </c>
      <c r="H470" s="44"/>
      <c r="L470" s="24"/>
      <c r="M470" s="42"/>
      <c r="N470" s="43"/>
      <c r="O470" s="41" t="s">
        <v>49</v>
      </c>
      <c r="P470" s="28"/>
      <c r="Q470" s="39" t="n">
        <v>1</v>
      </c>
      <c r="R470" s="47" t="n">
        <v>2600</v>
      </c>
      <c r="S470" s="44"/>
      <c r="W470" s="24"/>
      <c r="X470" s="42"/>
      <c r="Y470" s="43"/>
      <c r="Z470" s="41" t="s">
        <v>49</v>
      </c>
      <c r="AA470" s="28"/>
      <c r="AB470" s="39" t="n">
        <v>1</v>
      </c>
      <c r="AC470" s="47" t="n">
        <v>2600</v>
      </c>
      <c r="AD470" s="44"/>
      <c r="AH470" s="24"/>
      <c r="AI470" s="42"/>
      <c r="AJ470" s="43"/>
      <c r="AK470" s="41" t="s">
        <v>49</v>
      </c>
      <c r="AL470" s="28"/>
      <c r="AM470" s="39" t="n">
        <v>1</v>
      </c>
      <c r="AN470" s="47" t="n">
        <v>2600</v>
      </c>
      <c r="AO470" s="44"/>
      <c r="AS470" s="24"/>
      <c r="AT470" s="42"/>
      <c r="AU470" s="43"/>
      <c r="AV470" s="41" t="s">
        <v>49</v>
      </c>
      <c r="AW470" s="28"/>
      <c r="AX470" s="39" t="n">
        <v>1</v>
      </c>
      <c r="AY470" s="47" t="n">
        <v>2600</v>
      </c>
      <c r="AZ470" s="44"/>
      <c r="BD470" s="24"/>
      <c r="BE470" s="42"/>
      <c r="BF470" s="43"/>
      <c r="BG470" s="41" t="s">
        <v>49</v>
      </c>
      <c r="BH470" s="28"/>
      <c r="BI470" s="39" t="n">
        <v>1</v>
      </c>
      <c r="BJ470" s="47" t="n">
        <v>2600</v>
      </c>
      <c r="BK470" s="44"/>
      <c r="BO470" s="24"/>
      <c r="BP470" s="42"/>
      <c r="BQ470" s="43"/>
      <c r="BR470" s="41" t="s">
        <v>49</v>
      </c>
      <c r="BS470" s="28"/>
      <c r="BT470" s="39" t="n">
        <v>1</v>
      </c>
      <c r="BU470" s="47" t="n">
        <v>2600</v>
      </c>
      <c r="BV470" s="44"/>
      <c r="BZ470" s="24"/>
      <c r="CB470" s="44"/>
      <c r="CC470" s="41" t="s">
        <v>49</v>
      </c>
      <c r="CD470" s="28"/>
      <c r="CE470" s="39" t="n">
        <v>1</v>
      </c>
      <c r="CF470" s="47" t="n">
        <v>2600</v>
      </c>
      <c r="CG470" s="44"/>
      <c r="CK470" s="24"/>
      <c r="CL470" s="84"/>
      <c r="CM470" s="84"/>
      <c r="CN470" s="41" t="s">
        <v>49</v>
      </c>
      <c r="CO470" s="28"/>
      <c r="CP470" s="39" t="n">
        <v>1</v>
      </c>
      <c r="CQ470" s="89" t="n">
        <v>2600</v>
      </c>
      <c r="CR470" s="84"/>
      <c r="CV470" s="11" t="s">
        <v>31</v>
      </c>
      <c r="CW470" s="11"/>
      <c r="CX470" s="11" t="s">
        <v>32</v>
      </c>
      <c r="CY470" s="11"/>
      <c r="CZ470" s="11"/>
      <c r="DA470" s="11"/>
      <c r="DB470" s="11"/>
      <c r="DC470" s="11"/>
      <c r="DD470" s="11" t="s">
        <v>33</v>
      </c>
      <c r="DE470" s="11"/>
    </row>
    <row r="471" customFormat="false" ht="13.8" hidden="false" customHeight="false" outlineLevel="0" collapsed="false">
      <c r="A471" s="24"/>
      <c r="C471" s="43"/>
      <c r="D471" s="41" t="s">
        <v>13</v>
      </c>
      <c r="E471" s="28"/>
      <c r="F471" s="39" t="n">
        <v>0.2</v>
      </c>
      <c r="G471" s="47" t="n">
        <v>2700</v>
      </c>
      <c r="H471" s="44"/>
      <c r="L471" s="24"/>
      <c r="M471" s="25"/>
      <c r="N471" s="43"/>
      <c r="O471" s="41" t="s">
        <v>13</v>
      </c>
      <c r="P471" s="28"/>
      <c r="Q471" s="39" t="n">
        <v>0.2</v>
      </c>
      <c r="R471" s="47" t="n">
        <v>2700</v>
      </c>
      <c r="S471" s="44"/>
      <c r="W471" s="24"/>
      <c r="X471" s="25"/>
      <c r="Y471" s="43"/>
      <c r="Z471" s="41" t="s">
        <v>13</v>
      </c>
      <c r="AA471" s="28"/>
      <c r="AB471" s="39" t="n">
        <v>0.2</v>
      </c>
      <c r="AC471" s="47" t="n">
        <v>2700</v>
      </c>
      <c r="AD471" s="44"/>
      <c r="AH471" s="24"/>
      <c r="AI471" s="25"/>
      <c r="AJ471" s="43"/>
      <c r="AK471" s="41" t="s">
        <v>13</v>
      </c>
      <c r="AL471" s="28"/>
      <c r="AM471" s="39" t="n">
        <v>0.2</v>
      </c>
      <c r="AN471" s="47" t="n">
        <v>2700</v>
      </c>
      <c r="AO471" s="44"/>
      <c r="AS471" s="24"/>
      <c r="AT471" s="25"/>
      <c r="AU471" s="43"/>
      <c r="AV471" s="41" t="s">
        <v>13</v>
      </c>
      <c r="AW471" s="28"/>
      <c r="AX471" s="39" t="n">
        <v>0.2</v>
      </c>
      <c r="AY471" s="47" t="n">
        <v>2700</v>
      </c>
      <c r="AZ471" s="44"/>
      <c r="BD471" s="24"/>
      <c r="BE471" s="25"/>
      <c r="BF471" s="43"/>
      <c r="BG471" s="41" t="s">
        <v>13</v>
      </c>
      <c r="BH471" s="28"/>
      <c r="BI471" s="39" t="n">
        <v>0.2</v>
      </c>
      <c r="BJ471" s="47" t="n">
        <v>2700</v>
      </c>
      <c r="BK471" s="44"/>
      <c r="BO471" s="24"/>
      <c r="BP471" s="25"/>
      <c r="BQ471" s="43"/>
      <c r="BR471" s="41" t="s">
        <v>13</v>
      </c>
      <c r="BS471" s="28"/>
      <c r="BT471" s="39" t="n">
        <v>0.2</v>
      </c>
      <c r="BU471" s="47" t="n">
        <v>2700</v>
      </c>
      <c r="BV471" s="44"/>
      <c r="BZ471" s="24"/>
      <c r="CB471" s="44"/>
      <c r="CC471" s="41" t="s">
        <v>13</v>
      </c>
      <c r="CD471" s="28"/>
      <c r="CE471" s="39" t="n">
        <v>0.2</v>
      </c>
      <c r="CF471" s="47" t="n">
        <v>2700</v>
      </c>
      <c r="CG471" s="44"/>
      <c r="CK471" s="24"/>
      <c r="CL471" s="84"/>
      <c r="CM471" s="84"/>
      <c r="CN471" s="41" t="s">
        <v>13</v>
      </c>
      <c r="CO471" s="28"/>
      <c r="CP471" s="39" t="n">
        <v>0.2</v>
      </c>
      <c r="CQ471" s="89" t="n">
        <v>2700</v>
      </c>
      <c r="CR471" s="84"/>
      <c r="CV471" s="12" t="s">
        <v>14</v>
      </c>
      <c r="CW471" s="13" t="n">
        <f aca="false">IF(CA424=0%,0%,CB425/SUM(CB425:CB432))</f>
        <v>0.462189711476221</v>
      </c>
      <c r="CX471" s="12" t="str">
        <f aca="false">CD425</f>
        <v>lavatrice</v>
      </c>
      <c r="CY471" s="14" t="n">
        <f aca="false">CE425</f>
        <v>0</v>
      </c>
      <c r="CZ471" s="12" t="str">
        <f aca="false">CD432</f>
        <v>sedie</v>
      </c>
      <c r="DA471" s="14" t="n">
        <f aca="false">CE432</f>
        <v>0</v>
      </c>
      <c r="DB471" s="12" t="str">
        <f aca="false">CF430</f>
        <v>guaina</v>
      </c>
      <c r="DC471" s="14" t="n">
        <f aca="false">CG430</f>
        <v>0</v>
      </c>
      <c r="DD471" s="14" t="s">
        <v>41</v>
      </c>
      <c r="DE471" s="38" t="n">
        <f aca="false">CB368</f>
        <v>0</v>
      </c>
    </row>
    <row r="472" customFormat="false" ht="13.8" hidden="false" customHeight="false" outlineLevel="0" collapsed="false">
      <c r="A472" s="24"/>
      <c r="C472" s="43"/>
      <c r="D472" s="41" t="s">
        <v>12</v>
      </c>
      <c r="E472" s="28"/>
      <c r="F472" s="39" t="n">
        <v>0.8</v>
      </c>
      <c r="G472" s="47" t="n">
        <v>7500</v>
      </c>
      <c r="H472" s="44"/>
      <c r="L472" s="24"/>
      <c r="M472" s="25"/>
      <c r="N472" s="43"/>
      <c r="O472" s="41" t="s">
        <v>12</v>
      </c>
      <c r="P472" s="28"/>
      <c r="Q472" s="39" t="n">
        <v>0.8</v>
      </c>
      <c r="R472" s="47" t="n">
        <v>7500</v>
      </c>
      <c r="S472" s="44"/>
      <c r="W472" s="24"/>
      <c r="X472" s="25"/>
      <c r="Y472" s="43"/>
      <c r="Z472" s="41" t="s">
        <v>12</v>
      </c>
      <c r="AA472" s="28"/>
      <c r="AB472" s="39" t="n">
        <v>0.8</v>
      </c>
      <c r="AC472" s="47" t="n">
        <v>7500</v>
      </c>
      <c r="AD472" s="44"/>
      <c r="AH472" s="24"/>
      <c r="AI472" s="25"/>
      <c r="AJ472" s="43"/>
      <c r="AK472" s="41" t="s">
        <v>12</v>
      </c>
      <c r="AL472" s="28"/>
      <c r="AM472" s="39" t="n">
        <v>0.8</v>
      </c>
      <c r="AN472" s="47" t="n">
        <v>7500</v>
      </c>
      <c r="AO472" s="44"/>
      <c r="AS472" s="24"/>
      <c r="AT472" s="25"/>
      <c r="AU472" s="43"/>
      <c r="AV472" s="41" t="s">
        <v>12</v>
      </c>
      <c r="AW472" s="28"/>
      <c r="AX472" s="39" t="n">
        <v>0.8</v>
      </c>
      <c r="AY472" s="47" t="n">
        <v>7500</v>
      </c>
      <c r="AZ472" s="44"/>
      <c r="BD472" s="24"/>
      <c r="BE472" s="25"/>
      <c r="BF472" s="43"/>
      <c r="BG472" s="41" t="s">
        <v>12</v>
      </c>
      <c r="BH472" s="28"/>
      <c r="BI472" s="39" t="n">
        <v>0.8</v>
      </c>
      <c r="BJ472" s="47" t="n">
        <v>7500</v>
      </c>
      <c r="BK472" s="44"/>
      <c r="BO472" s="24"/>
      <c r="BP472" s="25"/>
      <c r="BQ472" s="43"/>
      <c r="BR472" s="41" t="s">
        <v>12</v>
      </c>
      <c r="BS472" s="28"/>
      <c r="BT472" s="39" t="n">
        <v>0.8</v>
      </c>
      <c r="BU472" s="47" t="n">
        <v>7500</v>
      </c>
      <c r="BV472" s="44"/>
      <c r="BZ472" s="24"/>
      <c r="CB472" s="44"/>
      <c r="CC472" s="41" t="s">
        <v>12</v>
      </c>
      <c r="CD472" s="28"/>
      <c r="CE472" s="39" t="n">
        <v>0.8</v>
      </c>
      <c r="CF472" s="47" t="n">
        <v>7500</v>
      </c>
      <c r="CG472" s="44"/>
      <c r="CK472" s="24"/>
      <c r="CL472" s="84"/>
      <c r="CM472" s="84"/>
      <c r="CN472" s="41" t="s">
        <v>12</v>
      </c>
      <c r="CO472" s="28"/>
      <c r="CP472" s="39" t="n">
        <v>0.8</v>
      </c>
      <c r="CQ472" s="89" t="n">
        <v>7500</v>
      </c>
      <c r="CR472" s="84"/>
      <c r="CV472" s="17" t="s">
        <v>49</v>
      </c>
      <c r="CW472" s="18" t="n">
        <f aca="false">IF(CA424=0%,0%,CB426/SUM(CB425:CB432))</f>
        <v>0.0377194475355109</v>
      </c>
      <c r="CX472" s="17" t="str">
        <f aca="false">CD426</f>
        <v>frigorifero</v>
      </c>
      <c r="CY472" s="19" t="n">
        <f aca="false">CE426</f>
        <v>0</v>
      </c>
      <c r="CZ472" s="17" t="str">
        <f aca="false">CD433</f>
        <v>materasso</v>
      </c>
      <c r="DA472" s="19" t="n">
        <f aca="false">CE433</f>
        <v>0</v>
      </c>
      <c r="DB472" s="17" t="str">
        <f aca="false">CF431</f>
        <v>lamiere</v>
      </c>
      <c r="DC472" s="19" t="n">
        <f aca="false">CG431</f>
        <v>0</v>
      </c>
      <c r="DD472" s="19" t="str">
        <f aca="false">CC367</f>
        <v>altezza cumulo</v>
      </c>
      <c r="DE472" s="19" t="n">
        <f aca="false">CD367</f>
        <v>30</v>
      </c>
    </row>
    <row r="473" customFormat="false" ht="13.8" hidden="false" customHeight="false" outlineLevel="0" collapsed="false">
      <c r="A473" s="24"/>
      <c r="C473" s="43"/>
      <c r="D473" s="41" t="s">
        <v>61</v>
      </c>
      <c r="E473" s="28"/>
      <c r="F473" s="39" t="n">
        <v>1</v>
      </c>
      <c r="G473" s="47" t="n">
        <v>1000</v>
      </c>
      <c r="H473" s="44"/>
      <c r="L473" s="24"/>
      <c r="M473" s="8" t="n">
        <v>0.15</v>
      </c>
      <c r="N473" s="44"/>
      <c r="O473" s="41" t="s">
        <v>61</v>
      </c>
      <c r="P473" s="28"/>
      <c r="Q473" s="39" t="n">
        <v>1</v>
      </c>
      <c r="R473" s="47" t="n">
        <v>1000</v>
      </c>
      <c r="S473" s="44"/>
      <c r="W473" s="24"/>
      <c r="X473" s="42"/>
      <c r="Y473" s="43"/>
      <c r="Z473" s="41" t="s">
        <v>61</v>
      </c>
      <c r="AA473" s="28"/>
      <c r="AB473" s="39" t="n">
        <v>1</v>
      </c>
      <c r="AC473" s="47" t="n">
        <v>1000</v>
      </c>
      <c r="AD473" s="44"/>
      <c r="AH473" s="24"/>
      <c r="AI473" s="42"/>
      <c r="AJ473" s="43"/>
      <c r="AK473" s="41" t="s">
        <v>61</v>
      </c>
      <c r="AL473" s="28"/>
      <c r="AM473" s="39" t="n">
        <v>1</v>
      </c>
      <c r="AN473" s="47" t="n">
        <v>1000</v>
      </c>
      <c r="AO473" s="44"/>
      <c r="AS473" s="24"/>
      <c r="AT473" s="42"/>
      <c r="AU473" s="43"/>
      <c r="AV473" s="41" t="s">
        <v>61</v>
      </c>
      <c r="AW473" s="28"/>
      <c r="AX473" s="39" t="n">
        <v>1</v>
      </c>
      <c r="AY473" s="47" t="n">
        <v>1000</v>
      </c>
      <c r="AZ473" s="44"/>
      <c r="BD473" s="24"/>
      <c r="BE473" s="42"/>
      <c r="BF473" s="43"/>
      <c r="BG473" s="41" t="s">
        <v>61</v>
      </c>
      <c r="BH473" s="28"/>
      <c r="BI473" s="39" t="n">
        <v>1</v>
      </c>
      <c r="BJ473" s="47" t="n">
        <v>1000</v>
      </c>
      <c r="BK473" s="44"/>
      <c r="BO473" s="24"/>
      <c r="BP473" s="42"/>
      <c r="BQ473" s="43"/>
      <c r="BR473" s="41" t="s">
        <v>61</v>
      </c>
      <c r="BS473" s="28"/>
      <c r="BT473" s="39" t="n">
        <v>1</v>
      </c>
      <c r="BU473" s="47" t="n">
        <v>1000</v>
      </c>
      <c r="BV473" s="44"/>
      <c r="BZ473" s="24"/>
      <c r="CB473" s="44"/>
      <c r="CC473" s="41" t="s">
        <v>61</v>
      </c>
      <c r="CD473" s="28"/>
      <c r="CE473" s="39" t="n">
        <v>1</v>
      </c>
      <c r="CF473" s="47" t="n">
        <v>1000</v>
      </c>
      <c r="CG473" s="44"/>
      <c r="CK473" s="24"/>
      <c r="CL473" s="84"/>
      <c r="CM473" s="84"/>
      <c r="CN473" s="41" t="s">
        <v>61</v>
      </c>
      <c r="CO473" s="28"/>
      <c r="CP473" s="39" t="n">
        <v>1</v>
      </c>
      <c r="CQ473" s="89" t="n">
        <v>1000</v>
      </c>
      <c r="CR473" s="84"/>
      <c r="CV473" s="17" t="s">
        <v>57</v>
      </c>
      <c r="CW473" s="18" t="n">
        <f aca="false">IF(CA424=0%,0%,(CB427+CB428)/SUM(CB425:CB432))</f>
        <v>0.032639843482941</v>
      </c>
      <c r="CX473" s="17" t="str">
        <f aca="false">CD427</f>
        <v>forno</v>
      </c>
      <c r="CY473" s="19" t="n">
        <f aca="false">CE427</f>
        <v>0</v>
      </c>
      <c r="CZ473" s="17" t="str">
        <f aca="false">CF425</f>
        <v>brandina</v>
      </c>
      <c r="DA473" s="19" t="n">
        <f aca="false">CG425</f>
        <v>0</v>
      </c>
      <c r="DB473" s="17" t="str">
        <f aca="false">CF432</f>
        <v>buste</v>
      </c>
      <c r="DC473" s="19" t="n">
        <f aca="false">CG432</f>
        <v>0</v>
      </c>
      <c r="DD473" s="19" t="str">
        <f aca="false">CC368</f>
        <v>combustione</v>
      </c>
      <c r="DE473" s="19" t="str">
        <f aca="false">CD368</f>
        <v>si</v>
      </c>
    </row>
    <row r="474" customFormat="false" ht="13.8" hidden="false" customHeight="false" outlineLevel="0" collapsed="false">
      <c r="A474" s="24"/>
      <c r="C474" s="43"/>
      <c r="D474" s="41" t="s">
        <v>78</v>
      </c>
      <c r="E474" s="28"/>
      <c r="F474" s="39" t="n">
        <v>1</v>
      </c>
      <c r="G474" s="47" t="n">
        <v>800</v>
      </c>
      <c r="H474" s="44"/>
      <c r="L474" s="24"/>
      <c r="N474" s="44"/>
      <c r="O474" s="41" t="s">
        <v>78</v>
      </c>
      <c r="P474" s="28"/>
      <c r="Q474" s="39" t="n">
        <v>1</v>
      </c>
      <c r="R474" s="47" t="n">
        <v>800</v>
      </c>
      <c r="S474" s="44"/>
      <c r="W474" s="24"/>
      <c r="X474" s="42"/>
      <c r="Y474" s="43"/>
      <c r="Z474" s="41" t="s">
        <v>78</v>
      </c>
      <c r="AA474" s="28"/>
      <c r="AB474" s="39" t="n">
        <v>1</v>
      </c>
      <c r="AC474" s="47" t="n">
        <v>800</v>
      </c>
      <c r="AD474" s="44"/>
      <c r="AH474" s="24"/>
      <c r="AI474" s="42"/>
      <c r="AJ474" s="43"/>
      <c r="AK474" s="41" t="s">
        <v>78</v>
      </c>
      <c r="AL474" s="28"/>
      <c r="AM474" s="39" t="n">
        <v>1</v>
      </c>
      <c r="AN474" s="47" t="n">
        <v>800</v>
      </c>
      <c r="AO474" s="44"/>
      <c r="AS474" s="24"/>
      <c r="AT474" s="42"/>
      <c r="AU474" s="43"/>
      <c r="AV474" s="41" t="s">
        <v>78</v>
      </c>
      <c r="AW474" s="28"/>
      <c r="AX474" s="39" t="n">
        <v>1</v>
      </c>
      <c r="AY474" s="47" t="n">
        <v>800</v>
      </c>
      <c r="AZ474" s="44"/>
      <c r="BD474" s="24"/>
      <c r="BE474" s="42"/>
      <c r="BF474" s="43"/>
      <c r="BG474" s="41" t="s">
        <v>78</v>
      </c>
      <c r="BH474" s="28"/>
      <c r="BI474" s="39" t="n">
        <v>1</v>
      </c>
      <c r="BJ474" s="47" t="n">
        <v>800</v>
      </c>
      <c r="BK474" s="44"/>
      <c r="BO474" s="24"/>
      <c r="BP474" s="42"/>
      <c r="BQ474" s="43"/>
      <c r="BR474" s="41" t="s">
        <v>78</v>
      </c>
      <c r="BS474" s="28"/>
      <c r="BT474" s="39" t="n">
        <v>1</v>
      </c>
      <c r="BU474" s="47" t="n">
        <v>800</v>
      </c>
      <c r="BV474" s="44"/>
      <c r="BZ474" s="24"/>
      <c r="CB474" s="44"/>
      <c r="CC474" s="41" t="s">
        <v>78</v>
      </c>
      <c r="CD474" s="28"/>
      <c r="CE474" s="39" t="n">
        <v>1</v>
      </c>
      <c r="CF474" s="47" t="n">
        <v>800</v>
      </c>
      <c r="CG474" s="44"/>
      <c r="CK474" s="24"/>
      <c r="CL474" s="84"/>
      <c r="CM474" s="84"/>
      <c r="CN474" s="41" t="s">
        <v>78</v>
      </c>
      <c r="CO474" s="28"/>
      <c r="CP474" s="39" t="n">
        <v>1</v>
      </c>
      <c r="CQ474" s="89" t="n">
        <v>800</v>
      </c>
      <c r="CR474" s="84"/>
      <c r="CV474" s="17" t="s">
        <v>60</v>
      </c>
      <c r="CW474" s="37" t="n">
        <f aca="false">IF(CA424=0%,0%,CB429/SUM(CB425:CB432))</f>
        <v>0.00271446546369633</v>
      </c>
      <c r="CX474" s="17" t="str">
        <f aca="false">CD428</f>
        <v>televisore</v>
      </c>
      <c r="CY474" s="19" t="n">
        <f aca="false">CE428</f>
        <v>0</v>
      </c>
      <c r="CZ474" s="17" t="str">
        <f aca="false">CF426</f>
        <v>Scatoloni</v>
      </c>
      <c r="DA474" s="19" t="n">
        <f aca="false">CG426</f>
        <v>0</v>
      </c>
      <c r="DB474" s="19"/>
      <c r="DC474" s="19"/>
      <c r="DD474" s="19" t="str">
        <f aca="false">CC369</f>
        <v>bonifica</v>
      </c>
      <c r="DE474" s="19" t="str">
        <f aca="false">CD369</f>
        <v>si</v>
      </c>
    </row>
    <row r="475" customFormat="false" ht="13.8" hidden="false" customHeight="false" outlineLevel="0" collapsed="false">
      <c r="A475" s="24"/>
      <c r="C475" s="43"/>
      <c r="D475" s="41" t="s">
        <v>79</v>
      </c>
      <c r="E475" s="28"/>
      <c r="F475" s="39" t="n">
        <v>1</v>
      </c>
      <c r="G475" s="47" t="n">
        <v>170</v>
      </c>
      <c r="H475" s="44"/>
      <c r="L475" s="24"/>
      <c r="N475" s="44"/>
      <c r="O475" s="41" t="s">
        <v>79</v>
      </c>
      <c r="P475" s="28"/>
      <c r="Q475" s="39" t="n">
        <v>1</v>
      </c>
      <c r="R475" s="47" t="n">
        <v>170</v>
      </c>
      <c r="S475" s="44"/>
      <c r="W475" s="24"/>
      <c r="X475" s="42"/>
      <c r="Y475" s="43"/>
      <c r="Z475" s="41" t="s">
        <v>79</v>
      </c>
      <c r="AA475" s="28"/>
      <c r="AB475" s="39" t="n">
        <v>1</v>
      </c>
      <c r="AC475" s="47" t="n">
        <v>170</v>
      </c>
      <c r="AD475" s="44"/>
      <c r="AH475" s="24"/>
      <c r="AI475" s="42"/>
      <c r="AJ475" s="43"/>
      <c r="AK475" s="41" t="s">
        <v>79</v>
      </c>
      <c r="AL475" s="28"/>
      <c r="AM475" s="39" t="n">
        <v>1</v>
      </c>
      <c r="AN475" s="47" t="n">
        <v>170</v>
      </c>
      <c r="AO475" s="44"/>
      <c r="AS475" s="24"/>
      <c r="AT475" s="42"/>
      <c r="AU475" s="43"/>
      <c r="AV475" s="41" t="s">
        <v>79</v>
      </c>
      <c r="AW475" s="28"/>
      <c r="AX475" s="39" t="n">
        <v>1</v>
      </c>
      <c r="AY475" s="47" t="n">
        <v>170</v>
      </c>
      <c r="AZ475" s="44"/>
      <c r="BD475" s="24"/>
      <c r="BE475" s="42"/>
      <c r="BF475" s="43"/>
      <c r="BG475" s="41" t="s">
        <v>79</v>
      </c>
      <c r="BH475" s="28"/>
      <c r="BI475" s="39" t="n">
        <v>1</v>
      </c>
      <c r="BJ475" s="47" t="n">
        <v>170</v>
      </c>
      <c r="BK475" s="44"/>
      <c r="BO475" s="24"/>
      <c r="BP475" s="42"/>
      <c r="BQ475" s="43"/>
      <c r="BR475" s="41" t="s">
        <v>79</v>
      </c>
      <c r="BS475" s="28"/>
      <c r="BT475" s="39" t="n">
        <v>1</v>
      </c>
      <c r="BU475" s="47" t="n">
        <v>170</v>
      </c>
      <c r="BV475" s="44"/>
      <c r="BZ475" s="24"/>
      <c r="CA475" s="8" t="n">
        <v>0.1</v>
      </c>
      <c r="CB475" s="44"/>
      <c r="CC475" s="41" t="s">
        <v>79</v>
      </c>
      <c r="CD475" s="28"/>
      <c r="CE475" s="39" t="n">
        <v>1</v>
      </c>
      <c r="CF475" s="47" t="n">
        <v>170</v>
      </c>
      <c r="CG475" s="44"/>
      <c r="CK475" s="24"/>
      <c r="CL475" s="84"/>
      <c r="CM475" s="84"/>
      <c r="CN475" s="41" t="s">
        <v>79</v>
      </c>
      <c r="CO475" s="28"/>
      <c r="CP475" s="39" t="n">
        <v>1</v>
      </c>
      <c r="CQ475" s="89" t="n">
        <v>170</v>
      </c>
      <c r="CR475" s="84"/>
      <c r="CV475" s="17" t="s">
        <v>61</v>
      </c>
      <c r="CW475" s="18" t="n">
        <f aca="false">IF(CA424=0%,0%,CB430/SUM(CB425:CB432))</f>
        <v>0.464736532041631</v>
      </c>
      <c r="CX475" s="17" t="str">
        <f aca="false">CD429</f>
        <v>scaldabagno</v>
      </c>
      <c r="CY475" s="19" t="n">
        <f aca="false">CE429</f>
        <v>0</v>
      </c>
      <c r="CZ475" s="17" t="str">
        <f aca="false">CF427</f>
        <v>divano</v>
      </c>
      <c r="DA475" s="19" t="n">
        <f aca="false">CG427</f>
        <v>0</v>
      </c>
      <c r="DB475" s="19"/>
      <c r="DC475" s="19"/>
      <c r="DD475" s="19" t="str">
        <f aca="false">CE369</f>
        <v>substrato</v>
      </c>
      <c r="DE475" s="19" t="str">
        <f aca="false">CF369</f>
        <v>soulo</v>
      </c>
    </row>
    <row r="476" customFormat="false" ht="13.8" hidden="false" customHeight="false" outlineLevel="0" collapsed="false">
      <c r="A476" s="24"/>
      <c r="B476" s="8" t="n">
        <v>0.08</v>
      </c>
      <c r="C476" s="43"/>
      <c r="D476" s="41" t="s">
        <v>80</v>
      </c>
      <c r="E476" s="28"/>
      <c r="F476" s="39" t="n">
        <v>1</v>
      </c>
      <c r="G476" s="47" t="n">
        <v>550</v>
      </c>
      <c r="H476" s="44"/>
      <c r="L476" s="24"/>
      <c r="N476" s="44"/>
      <c r="O476" s="41" t="s">
        <v>80</v>
      </c>
      <c r="P476" s="28"/>
      <c r="Q476" s="39" t="n">
        <v>1</v>
      </c>
      <c r="R476" s="47" t="n">
        <v>550</v>
      </c>
      <c r="S476" s="44"/>
      <c r="W476" s="24"/>
      <c r="X476" s="42"/>
      <c r="Y476" s="43"/>
      <c r="Z476" s="41" t="s">
        <v>80</v>
      </c>
      <c r="AA476" s="28"/>
      <c r="AB476" s="39" t="n">
        <v>1</v>
      </c>
      <c r="AC476" s="47" t="n">
        <v>550</v>
      </c>
      <c r="AD476" s="44"/>
      <c r="AH476" s="24"/>
      <c r="AI476" s="42"/>
      <c r="AJ476" s="43"/>
      <c r="AK476" s="41" t="s">
        <v>80</v>
      </c>
      <c r="AL476" s="28"/>
      <c r="AM476" s="39" t="n">
        <v>1</v>
      </c>
      <c r="AN476" s="47" t="n">
        <v>550</v>
      </c>
      <c r="AO476" s="44"/>
      <c r="AS476" s="24"/>
      <c r="AT476" s="42"/>
      <c r="AU476" s="43"/>
      <c r="AV476" s="41" t="s">
        <v>80</v>
      </c>
      <c r="AW476" s="28"/>
      <c r="AX476" s="39" t="n">
        <v>1</v>
      </c>
      <c r="AY476" s="47" t="n">
        <v>550</v>
      </c>
      <c r="AZ476" s="44"/>
      <c r="BD476" s="24"/>
      <c r="BE476" s="42"/>
      <c r="BF476" s="43"/>
      <c r="BG476" s="41" t="s">
        <v>80</v>
      </c>
      <c r="BH476" s="28"/>
      <c r="BI476" s="39" t="n">
        <v>1</v>
      </c>
      <c r="BJ476" s="47" t="n">
        <v>550</v>
      </c>
      <c r="BK476" s="44"/>
      <c r="BO476" s="24"/>
      <c r="BP476" s="42"/>
      <c r="BQ476" s="43"/>
      <c r="BR476" s="41" t="s">
        <v>80</v>
      </c>
      <c r="BS476" s="28"/>
      <c r="BT476" s="39" t="n">
        <v>1</v>
      </c>
      <c r="BU476" s="47" t="n">
        <v>550</v>
      </c>
      <c r="BV476" s="44"/>
      <c r="BZ476" s="24"/>
      <c r="CB476" s="44"/>
      <c r="CC476" s="41" t="s">
        <v>80</v>
      </c>
      <c r="CD476" s="28"/>
      <c r="CE476" s="39" t="n">
        <v>1</v>
      </c>
      <c r="CF476" s="47" t="n">
        <v>550</v>
      </c>
      <c r="CG476" s="44"/>
      <c r="CK476" s="24"/>
      <c r="CL476" s="84"/>
      <c r="CM476" s="84"/>
      <c r="CN476" s="41" t="s">
        <v>80</v>
      </c>
      <c r="CO476" s="28"/>
      <c r="CP476" s="39" t="n">
        <v>1</v>
      </c>
      <c r="CQ476" s="89" t="n">
        <v>550</v>
      </c>
      <c r="CR476" s="84"/>
      <c r="CV476" s="17" t="s">
        <v>62</v>
      </c>
      <c r="CW476" s="18" t="n">
        <f aca="false">IF(CA424=0%,0%,CB431/SUM(CB425:CB432))</f>
        <v>0</v>
      </c>
      <c r="CX476" s="17" t="str">
        <f aca="false">CD430</f>
        <v>mobile</v>
      </c>
      <c r="CY476" s="19" t="n">
        <f aca="false">CE430</f>
        <v>0</v>
      </c>
      <c r="CZ476" s="17" t="str">
        <f aca="false">CF428</f>
        <v>sanitari</v>
      </c>
      <c r="DA476" s="19" t="n">
        <f aca="false">CG428</f>
        <v>0</v>
      </c>
      <c r="DB476" s="19"/>
      <c r="DC476" s="19"/>
      <c r="DD476" s="19" t="s">
        <v>63</v>
      </c>
      <c r="DE476" s="19" t="n">
        <f aca="false">CA369</f>
        <v>0</v>
      </c>
    </row>
    <row r="477" customFormat="false" ht="14.4" hidden="false" customHeight="true" outlineLevel="0" collapsed="false">
      <c r="A477" s="24" t="s">
        <v>81</v>
      </c>
      <c r="B477" s="25"/>
      <c r="C477" s="73"/>
      <c r="D477" s="28" t="s">
        <v>14</v>
      </c>
      <c r="E477" s="28"/>
      <c r="F477" s="52" t="n">
        <f aca="false">INFO!$B$17/SUM(INFO!$B$17:$B$21)</f>
        <v>0.101580928968505</v>
      </c>
      <c r="G477" s="47" t="n">
        <v>900</v>
      </c>
      <c r="H477" s="44"/>
      <c r="L477" s="24" t="s">
        <v>81</v>
      </c>
      <c r="N477" s="44"/>
      <c r="O477" s="28" t="s">
        <v>14</v>
      </c>
      <c r="P477" s="28"/>
      <c r="Q477" s="52" t="n">
        <f aca="false">INFO!$B$17/SUM(INFO!$B$17:$B$21)</f>
        <v>0.101580928968505</v>
      </c>
      <c r="R477" s="47" t="n">
        <v>900</v>
      </c>
      <c r="S477" s="44"/>
      <c r="W477" s="24" t="s">
        <v>81</v>
      </c>
      <c r="X477" s="25"/>
      <c r="Y477" s="73"/>
      <c r="Z477" s="28" t="s">
        <v>14</v>
      </c>
      <c r="AA477" s="28"/>
      <c r="AB477" s="52" t="n">
        <f aca="false">INFO!$B$17/SUM(INFO!$B$17:$B$21)</f>
        <v>0.101580928968505</v>
      </c>
      <c r="AC477" s="47" t="n">
        <v>900</v>
      </c>
      <c r="AD477" s="44"/>
      <c r="AH477" s="24" t="s">
        <v>81</v>
      </c>
      <c r="AI477" s="8" t="n">
        <v>0.03</v>
      </c>
      <c r="AJ477" s="73"/>
      <c r="AK477" s="28" t="s">
        <v>14</v>
      </c>
      <c r="AL477" s="28"/>
      <c r="AM477" s="52" t="n">
        <f aca="false">INFO!$B$17/SUM(INFO!$B$17:$B$21)</f>
        <v>0.101580928968505</v>
      </c>
      <c r="AN477" s="47" t="n">
        <v>900</v>
      </c>
      <c r="AO477" s="44"/>
      <c r="AS477" s="24" t="s">
        <v>81</v>
      </c>
      <c r="AT477" s="25"/>
      <c r="AU477" s="73"/>
      <c r="AV477" s="28" t="s">
        <v>14</v>
      </c>
      <c r="AW477" s="28"/>
      <c r="AX477" s="52" t="n">
        <f aca="false">INFO!$B$17/SUM(INFO!$B$17:$B$21)</f>
        <v>0.101580928968505</v>
      </c>
      <c r="AY477" s="47" t="n">
        <v>900</v>
      </c>
      <c r="AZ477" s="44"/>
      <c r="BD477" s="24" t="s">
        <v>81</v>
      </c>
      <c r="BE477" s="25"/>
      <c r="BF477" s="73"/>
      <c r="BG477" s="28" t="s">
        <v>14</v>
      </c>
      <c r="BH477" s="28"/>
      <c r="BI477" s="52" t="n">
        <f aca="false">INFO!$B$17/SUM(INFO!$B$17:$B$21)</f>
        <v>0.101580928968505</v>
      </c>
      <c r="BJ477" s="47" t="n">
        <v>900</v>
      </c>
      <c r="BK477" s="44"/>
      <c r="BO477" s="24" t="s">
        <v>81</v>
      </c>
      <c r="BP477" s="68" t="n">
        <v>1</v>
      </c>
      <c r="BQ477" s="73"/>
      <c r="BR477" s="28" t="s">
        <v>14</v>
      </c>
      <c r="BS477" s="28"/>
      <c r="BT477" s="52" t="n">
        <f aca="false">INFO!$B$17/SUM(INFO!$B$17:$B$21)</f>
        <v>0.101580928968505</v>
      </c>
      <c r="BU477" s="47" t="n">
        <v>900</v>
      </c>
      <c r="BV477" s="44"/>
      <c r="BZ477" s="24" t="s">
        <v>81</v>
      </c>
      <c r="CB477" s="44"/>
      <c r="CC477" s="28" t="s">
        <v>14</v>
      </c>
      <c r="CD477" s="28"/>
      <c r="CE477" s="52" t="n">
        <f aca="false">INFO!$B$17/SUM(INFO!$B$17:$B$21)</f>
        <v>0.101580928968505</v>
      </c>
      <c r="CF477" s="47" t="n">
        <v>900</v>
      </c>
      <c r="CG477" s="44"/>
      <c r="CK477" s="24" t="s">
        <v>81</v>
      </c>
      <c r="CL477" s="82" t="n">
        <v>0.02</v>
      </c>
      <c r="CM477" s="83" t="n">
        <v>1</v>
      </c>
      <c r="CN477" s="28" t="s">
        <v>14</v>
      </c>
      <c r="CO477" s="28"/>
      <c r="CP477" s="52" t="n">
        <f aca="false">INFO!$B$17/SUM(INFO!$B$17:$B$21)</f>
        <v>0.101580928968505</v>
      </c>
      <c r="CQ477" s="89" t="n">
        <v>900</v>
      </c>
      <c r="CR477" s="84"/>
      <c r="CV477" s="33" t="s">
        <v>65</v>
      </c>
      <c r="CW477" s="34" t="n">
        <f aca="false">IF(CA424=0%,0%,CB432/SUM(CB425:CB432))</f>
        <v>0</v>
      </c>
      <c r="CX477" s="33" t="str">
        <f aca="false">CD431</f>
        <v>secchio</v>
      </c>
      <c r="CY477" s="35" t="n">
        <f aca="false">CE431</f>
        <v>0</v>
      </c>
      <c r="CZ477" s="33" t="str">
        <f aca="false">CF429</f>
        <v>tubi</v>
      </c>
      <c r="DA477" s="35" t="n">
        <f aca="false">CG429</f>
        <v>0</v>
      </c>
      <c r="DB477" s="35"/>
      <c r="DC477" s="35"/>
      <c r="DD477" s="35" t="s">
        <v>56</v>
      </c>
      <c r="DE477" s="35" t="n">
        <f aca="false">CG367</f>
        <v>0</v>
      </c>
      <c r="DF477" s="37" t="n">
        <f aca="false">SUM(CW471:CW477)</f>
        <v>1</v>
      </c>
    </row>
    <row r="478" customFormat="false" ht="13.8" hidden="false" customHeight="false" outlineLevel="0" collapsed="false">
      <c r="A478" s="24"/>
      <c r="B478" s="25"/>
      <c r="C478" s="73"/>
      <c r="D478" s="28" t="s">
        <v>49</v>
      </c>
      <c r="E478" s="28"/>
      <c r="F478" s="52" t="n">
        <f aca="false">INFO!$B$18/SUM(INFO!$B$17:$B$21)</f>
        <v>0.314328729462591</v>
      </c>
      <c r="G478" s="47" t="n">
        <v>2600</v>
      </c>
      <c r="H478" s="44"/>
      <c r="L478" s="24"/>
      <c r="N478" s="44"/>
      <c r="O478" s="28" t="s">
        <v>49</v>
      </c>
      <c r="P478" s="28"/>
      <c r="Q478" s="52" t="n">
        <f aca="false">INFO!$B$18/SUM(INFO!$B$17:$B$21)</f>
        <v>0.314328729462591</v>
      </c>
      <c r="R478" s="47" t="n">
        <v>2600</v>
      </c>
      <c r="S478" s="44"/>
      <c r="W478" s="24"/>
      <c r="X478" s="25"/>
      <c r="Y478" s="73"/>
      <c r="Z478" s="28" t="s">
        <v>49</v>
      </c>
      <c r="AA478" s="28"/>
      <c r="AB478" s="52" t="n">
        <f aca="false">INFO!$B$18/SUM(INFO!$B$17:$B$21)</f>
        <v>0.314328729462591</v>
      </c>
      <c r="AC478" s="47" t="n">
        <v>2600</v>
      </c>
      <c r="AD478" s="44"/>
      <c r="AH478" s="24"/>
      <c r="AJ478" s="73"/>
      <c r="AK478" s="28" t="s">
        <v>49</v>
      </c>
      <c r="AL478" s="28"/>
      <c r="AM478" s="52" t="n">
        <f aca="false">INFO!$B$18/SUM(INFO!$B$17:$B$21)</f>
        <v>0.314328729462591</v>
      </c>
      <c r="AN478" s="47" t="n">
        <v>2600</v>
      </c>
      <c r="AO478" s="44"/>
      <c r="AS478" s="24"/>
      <c r="AT478" s="25"/>
      <c r="AU478" s="73"/>
      <c r="AV478" s="28" t="s">
        <v>49</v>
      </c>
      <c r="AW478" s="28"/>
      <c r="AX478" s="52" t="n">
        <f aca="false">INFO!$B$18/SUM(INFO!$B$17:$B$21)</f>
        <v>0.314328729462591</v>
      </c>
      <c r="AY478" s="47" t="n">
        <v>2600</v>
      </c>
      <c r="AZ478" s="44"/>
      <c r="BD478" s="24"/>
      <c r="BE478" s="25"/>
      <c r="BF478" s="73"/>
      <c r="BG478" s="28" t="s">
        <v>49</v>
      </c>
      <c r="BH478" s="28"/>
      <c r="BI478" s="52" t="n">
        <f aca="false">INFO!$B$18/SUM(INFO!$B$17:$B$21)</f>
        <v>0.314328729462591</v>
      </c>
      <c r="BJ478" s="47" t="n">
        <v>2600</v>
      </c>
      <c r="BK478" s="44"/>
      <c r="BO478" s="24"/>
      <c r="BP478" s="68"/>
      <c r="BQ478" s="73"/>
      <c r="BR478" s="28" t="s">
        <v>49</v>
      </c>
      <c r="BS478" s="28"/>
      <c r="BT478" s="52" t="n">
        <f aca="false">INFO!$B$18/SUM(INFO!$B$17:$B$21)</f>
        <v>0.314328729462591</v>
      </c>
      <c r="BU478" s="47" t="n">
        <v>2600</v>
      </c>
      <c r="BV478" s="44"/>
      <c r="BZ478" s="24"/>
      <c r="CB478" s="44"/>
      <c r="CC478" s="28" t="s">
        <v>49</v>
      </c>
      <c r="CD478" s="28"/>
      <c r="CE478" s="52" t="n">
        <f aca="false">INFO!$B$18/SUM(INFO!$B$17:$B$21)</f>
        <v>0.314328729462591</v>
      </c>
      <c r="CF478" s="47" t="n">
        <v>2600</v>
      </c>
      <c r="CG478" s="44"/>
      <c r="CK478" s="24"/>
      <c r="CL478" s="82"/>
      <c r="CM478" s="83"/>
      <c r="CN478" s="28" t="s">
        <v>49</v>
      </c>
      <c r="CO478" s="28"/>
      <c r="CP478" s="52" t="n">
        <f aca="false">INFO!$B$18/SUM(INFO!$B$17:$B$21)</f>
        <v>0.314328729462591</v>
      </c>
      <c r="CQ478" s="89" t="n">
        <v>2600</v>
      </c>
      <c r="CR478" s="84"/>
      <c r="CV478" s="10" t="str">
        <f aca="false">CK366</f>
        <v>SITO O139</v>
      </c>
      <c r="CW478" s="10"/>
      <c r="CX478" s="10"/>
      <c r="CY478" s="10"/>
      <c r="CZ478" s="10"/>
      <c r="DA478" s="10"/>
      <c r="DB478" s="10"/>
      <c r="DC478" s="10"/>
      <c r="DD478" s="10"/>
      <c r="DE478" s="10"/>
    </row>
    <row r="479" customFormat="false" ht="13.8" hidden="false" customHeight="false" outlineLevel="0" collapsed="false">
      <c r="A479" s="24"/>
      <c r="B479" s="25"/>
      <c r="C479" s="73"/>
      <c r="D479" s="28" t="s">
        <v>13</v>
      </c>
      <c r="E479" s="28"/>
      <c r="F479" s="52" t="n">
        <f aca="false">INFO!$B$19/SUM(INFO!$B$17:$B$21)*0.2</f>
        <v>0.00439973913823492</v>
      </c>
      <c r="G479" s="47" t="n">
        <v>2700</v>
      </c>
      <c r="H479" s="44"/>
      <c r="L479" s="24"/>
      <c r="N479" s="44"/>
      <c r="O479" s="28" t="s">
        <v>13</v>
      </c>
      <c r="P479" s="28"/>
      <c r="Q479" s="52" t="n">
        <f aca="false">INFO!$B$19/SUM(INFO!$B$17:$B$21)*0.2</f>
        <v>0.00439973913823492</v>
      </c>
      <c r="R479" s="47" t="n">
        <v>2700</v>
      </c>
      <c r="S479" s="44"/>
      <c r="W479" s="24"/>
      <c r="X479" s="25"/>
      <c r="Y479" s="73"/>
      <c r="Z479" s="28" t="s">
        <v>13</v>
      </c>
      <c r="AA479" s="28"/>
      <c r="AB479" s="52" t="n">
        <f aca="false">INFO!$B$19/SUM(INFO!$B$17:$B$21)*0.2</f>
        <v>0.00439973913823492</v>
      </c>
      <c r="AC479" s="47" t="n">
        <v>2700</v>
      </c>
      <c r="AD479" s="44"/>
      <c r="AH479" s="24"/>
      <c r="AI479" s="68" t="n">
        <v>0.02</v>
      </c>
      <c r="AJ479" s="73"/>
      <c r="AK479" s="28" t="s">
        <v>13</v>
      </c>
      <c r="AL479" s="28"/>
      <c r="AM479" s="52" t="n">
        <f aca="false">INFO!$B$19/SUM(INFO!$B$17:$B$21)*0.2</f>
        <v>0.00439973913823492</v>
      </c>
      <c r="AN479" s="47" t="n">
        <v>2700</v>
      </c>
      <c r="AO479" s="44"/>
      <c r="AS479" s="24"/>
      <c r="AT479" s="25"/>
      <c r="AU479" s="73"/>
      <c r="AV479" s="28" t="s">
        <v>13</v>
      </c>
      <c r="AW479" s="28"/>
      <c r="AX479" s="52" t="n">
        <f aca="false">INFO!$B$19/SUM(INFO!$B$17:$B$21)*0.2</f>
        <v>0.00439973913823492</v>
      </c>
      <c r="AY479" s="47" t="n">
        <v>2700</v>
      </c>
      <c r="AZ479" s="44"/>
      <c r="BD479" s="24"/>
      <c r="BE479" s="25"/>
      <c r="BF479" s="73"/>
      <c r="BG479" s="28" t="s">
        <v>13</v>
      </c>
      <c r="BH479" s="28"/>
      <c r="BI479" s="52" t="n">
        <f aca="false">INFO!$B$19/SUM(INFO!$B$17:$B$21)*0.2</f>
        <v>0.00439973913823492</v>
      </c>
      <c r="BJ479" s="47" t="n">
        <v>2700</v>
      </c>
      <c r="BK479" s="44"/>
      <c r="BO479" s="24"/>
      <c r="BP479" s="68"/>
      <c r="BQ479" s="73"/>
      <c r="BR479" s="28" t="s">
        <v>13</v>
      </c>
      <c r="BS479" s="28"/>
      <c r="BT479" s="52" t="n">
        <f aca="false">INFO!$B$19/SUM(INFO!$B$17:$B$21)*0.2</f>
        <v>0.00439973913823492</v>
      </c>
      <c r="BU479" s="47" t="n">
        <v>2700</v>
      </c>
      <c r="BV479" s="44"/>
      <c r="BZ479" s="24"/>
      <c r="CB479" s="44"/>
      <c r="CC479" s="28" t="s">
        <v>13</v>
      </c>
      <c r="CD479" s="28"/>
      <c r="CE479" s="52" t="n">
        <f aca="false">INFO!$B$19/SUM(INFO!$B$17:$B$21)*0.2</f>
        <v>0.00439973913823492</v>
      </c>
      <c r="CF479" s="47" t="n">
        <v>2700</v>
      </c>
      <c r="CG479" s="44"/>
      <c r="CK479" s="24"/>
      <c r="CL479" s="82"/>
      <c r="CM479" s="83"/>
      <c r="CN479" s="28" t="s">
        <v>13</v>
      </c>
      <c r="CO479" s="28"/>
      <c r="CP479" s="52" t="n">
        <f aca="false">INFO!$B$19/SUM(INFO!$B$17:$B$21)*0.2</f>
        <v>0.00439973913823492</v>
      </c>
      <c r="CQ479" s="89" t="n">
        <v>2700</v>
      </c>
      <c r="CR479" s="84"/>
      <c r="CV479" s="11" t="s">
        <v>31</v>
      </c>
      <c r="CW479" s="11"/>
      <c r="CX479" s="11" t="s">
        <v>32</v>
      </c>
      <c r="CY479" s="11"/>
      <c r="CZ479" s="11"/>
      <c r="DA479" s="11"/>
      <c r="DB479" s="11"/>
      <c r="DC479" s="11"/>
      <c r="DD479" s="11" t="s">
        <v>33</v>
      </c>
      <c r="DE479" s="11"/>
    </row>
    <row r="480" customFormat="false" ht="13.8" hidden="false" customHeight="false" outlineLevel="0" collapsed="false">
      <c r="A480" s="24"/>
      <c r="B480" s="25"/>
      <c r="C480" s="73"/>
      <c r="D480" s="28" t="s">
        <v>12</v>
      </c>
      <c r="E480" s="28"/>
      <c r="F480" s="52" t="n">
        <f aca="false">INFO!$B$19/SUM(INFO!$B$17:$B$21)*0.8</f>
        <v>0.0175989565529397</v>
      </c>
      <c r="G480" s="47" t="n">
        <v>7500</v>
      </c>
      <c r="H480" s="44"/>
      <c r="L480" s="24"/>
      <c r="N480" s="44"/>
      <c r="O480" s="28" t="s">
        <v>12</v>
      </c>
      <c r="P480" s="28"/>
      <c r="Q480" s="52" t="n">
        <f aca="false">INFO!$B$19/SUM(INFO!$B$17:$B$21)*0.8</f>
        <v>0.0175989565529397</v>
      </c>
      <c r="R480" s="47" t="n">
        <v>7500</v>
      </c>
      <c r="S480" s="44"/>
      <c r="W480" s="24"/>
      <c r="X480" s="25"/>
      <c r="Y480" s="73"/>
      <c r="Z480" s="28" t="s">
        <v>12</v>
      </c>
      <c r="AA480" s="28"/>
      <c r="AB480" s="52" t="n">
        <f aca="false">INFO!$B$19/SUM(INFO!$B$17:$B$21)*0.8</f>
        <v>0.0175989565529397</v>
      </c>
      <c r="AC480" s="47" t="n">
        <v>7500</v>
      </c>
      <c r="AD480" s="44"/>
      <c r="AH480" s="24"/>
      <c r="AI480" s="68"/>
      <c r="AJ480" s="73"/>
      <c r="AK480" s="28" t="s">
        <v>12</v>
      </c>
      <c r="AL480" s="28"/>
      <c r="AM480" s="52" t="n">
        <f aca="false">INFO!$B$19/SUM(INFO!$B$17:$B$21)*0.8</f>
        <v>0.0175989565529397</v>
      </c>
      <c r="AN480" s="47" t="n">
        <v>7500</v>
      </c>
      <c r="AO480" s="44"/>
      <c r="AS480" s="24"/>
      <c r="AT480" s="25"/>
      <c r="AU480" s="73"/>
      <c r="AV480" s="28" t="s">
        <v>12</v>
      </c>
      <c r="AW480" s="28"/>
      <c r="AX480" s="52" t="n">
        <f aca="false">INFO!$B$19/SUM(INFO!$B$17:$B$21)*0.8</f>
        <v>0.0175989565529397</v>
      </c>
      <c r="AY480" s="47" t="n">
        <v>7500</v>
      </c>
      <c r="AZ480" s="44"/>
      <c r="BD480" s="24"/>
      <c r="BE480" s="25"/>
      <c r="BF480" s="73"/>
      <c r="BG480" s="28" t="s">
        <v>12</v>
      </c>
      <c r="BH480" s="28"/>
      <c r="BI480" s="52" t="n">
        <f aca="false">INFO!$B$19/SUM(INFO!$B$17:$B$21)*0.8</f>
        <v>0.0175989565529397</v>
      </c>
      <c r="BJ480" s="47" t="n">
        <v>7500</v>
      </c>
      <c r="BK480" s="44"/>
      <c r="BO480" s="24"/>
      <c r="BP480" s="68"/>
      <c r="BQ480" s="73"/>
      <c r="BR480" s="28" t="s">
        <v>12</v>
      </c>
      <c r="BS480" s="28"/>
      <c r="BT480" s="52" t="n">
        <f aca="false">INFO!$B$19/SUM(INFO!$B$17:$B$21)*0.8</f>
        <v>0.0175989565529397</v>
      </c>
      <c r="BU480" s="47" t="n">
        <v>7500</v>
      </c>
      <c r="BV480" s="44"/>
      <c r="BZ480" s="24"/>
      <c r="CB480" s="44"/>
      <c r="CC480" s="28" t="s">
        <v>12</v>
      </c>
      <c r="CD480" s="28"/>
      <c r="CE480" s="52" t="n">
        <f aca="false">INFO!$B$19/SUM(INFO!$B$17:$B$21)*0.8</f>
        <v>0.0175989565529397</v>
      </c>
      <c r="CF480" s="47" t="n">
        <v>7500</v>
      </c>
      <c r="CG480" s="44"/>
      <c r="CK480" s="24"/>
      <c r="CL480" s="82"/>
      <c r="CM480" s="83"/>
      <c r="CN480" s="28" t="s">
        <v>12</v>
      </c>
      <c r="CO480" s="28"/>
      <c r="CP480" s="52" t="n">
        <f aca="false">INFO!$B$19/SUM(INFO!$B$17:$B$21)*0.8</f>
        <v>0.0175989565529397</v>
      </c>
      <c r="CQ480" s="89" t="n">
        <v>7500</v>
      </c>
      <c r="CR480" s="84"/>
      <c r="CV480" s="12" t="s">
        <v>14</v>
      </c>
      <c r="CW480" s="13" t="n">
        <f aca="false">IF(CL424=0%,0%,CM425/SUM(CM425:CM432))</f>
        <v>0.10015923566879</v>
      </c>
      <c r="CX480" s="12" t="str">
        <f aca="false">CO425</f>
        <v>lavatrice</v>
      </c>
      <c r="CY480" s="14" t="n">
        <f aca="false">CP425</f>
        <v>0</v>
      </c>
      <c r="CZ480" s="12" t="str">
        <f aca="false">CO432</f>
        <v>sedie</v>
      </c>
      <c r="DA480" s="14" t="n">
        <f aca="false">CP432</f>
        <v>0</v>
      </c>
      <c r="DB480" s="12" t="str">
        <f aca="false">CQ430</f>
        <v>guaina</v>
      </c>
      <c r="DC480" s="14" t="n">
        <f aca="false">CR430</f>
        <v>0</v>
      </c>
      <c r="DD480" s="14" t="s">
        <v>41</v>
      </c>
      <c r="DE480" s="38" t="n">
        <f aca="false">CM368</f>
        <v>0</v>
      </c>
    </row>
    <row r="481" customFormat="false" ht="13.8" hidden="false" customHeight="false" outlineLevel="0" collapsed="false">
      <c r="A481" s="24"/>
      <c r="B481" s="25"/>
      <c r="C481" s="73"/>
      <c r="D481" s="28" t="s">
        <v>60</v>
      </c>
      <c r="E481" s="28"/>
      <c r="F481" s="52" t="n">
        <f aca="false">INFO!$B$20/SUM(INFO!$B$17:$B$21)</f>
        <v>0.0226205455308028</v>
      </c>
      <c r="G481" s="47" t="n">
        <v>1000</v>
      </c>
      <c r="H481" s="44"/>
      <c r="L481" s="24"/>
      <c r="N481" s="44"/>
      <c r="O481" s="28" t="s">
        <v>60</v>
      </c>
      <c r="P481" s="28"/>
      <c r="Q481" s="52" t="n">
        <f aca="false">INFO!$B$20/SUM(INFO!$B$17:$B$21)</f>
        <v>0.0226205455308028</v>
      </c>
      <c r="R481" s="47" t="n">
        <v>1000</v>
      </c>
      <c r="S481" s="44"/>
      <c r="W481" s="24"/>
      <c r="X481" s="25"/>
      <c r="Y481" s="73"/>
      <c r="Z481" s="28" t="s">
        <v>60</v>
      </c>
      <c r="AA481" s="28"/>
      <c r="AB481" s="52" t="n">
        <f aca="false">INFO!$B$20/SUM(INFO!$B$17:$B$21)</f>
        <v>0.0226205455308028</v>
      </c>
      <c r="AC481" s="47" t="n">
        <v>1000</v>
      </c>
      <c r="AD481" s="44"/>
      <c r="AH481" s="24"/>
      <c r="AJ481" s="73"/>
      <c r="AK481" s="28" t="s">
        <v>60</v>
      </c>
      <c r="AL481" s="28"/>
      <c r="AM481" s="52" t="n">
        <f aca="false">INFO!$B$20/SUM(INFO!$B$17:$B$21)</f>
        <v>0.0226205455308028</v>
      </c>
      <c r="AN481" s="47" t="n">
        <v>1000</v>
      </c>
      <c r="AO481" s="44"/>
      <c r="AS481" s="24"/>
      <c r="AT481" s="25"/>
      <c r="AU481" s="73"/>
      <c r="AV481" s="28" t="s">
        <v>60</v>
      </c>
      <c r="AW481" s="28"/>
      <c r="AX481" s="52" t="n">
        <f aca="false">INFO!$B$20/SUM(INFO!$B$17:$B$21)</f>
        <v>0.0226205455308028</v>
      </c>
      <c r="AY481" s="47" t="n">
        <v>1000</v>
      </c>
      <c r="AZ481" s="44"/>
      <c r="BD481" s="24"/>
      <c r="BE481" s="25"/>
      <c r="BF481" s="73"/>
      <c r="BG481" s="28" t="s">
        <v>60</v>
      </c>
      <c r="BH481" s="28"/>
      <c r="BI481" s="52" t="n">
        <f aca="false">INFO!$B$20/SUM(INFO!$B$17:$B$21)</f>
        <v>0.0226205455308028</v>
      </c>
      <c r="BJ481" s="47" t="n">
        <v>1000</v>
      </c>
      <c r="BK481" s="44"/>
      <c r="BO481" s="24"/>
      <c r="BP481" s="68"/>
      <c r="BQ481" s="73"/>
      <c r="BR481" s="28" t="s">
        <v>60</v>
      </c>
      <c r="BS481" s="28"/>
      <c r="BT481" s="52" t="n">
        <f aca="false">INFO!$B$20/SUM(INFO!$B$17:$B$21)</f>
        <v>0.0226205455308028</v>
      </c>
      <c r="BU481" s="47" t="n">
        <v>1000</v>
      </c>
      <c r="BV481" s="44"/>
      <c r="BZ481" s="24"/>
      <c r="CB481" s="44"/>
      <c r="CC481" s="28" t="s">
        <v>60</v>
      </c>
      <c r="CD481" s="28"/>
      <c r="CE481" s="52" t="n">
        <f aca="false">INFO!$B$20/SUM(INFO!$B$17:$B$21)</f>
        <v>0.0226205455308028</v>
      </c>
      <c r="CF481" s="47" t="n">
        <v>1000</v>
      </c>
      <c r="CG481" s="44"/>
      <c r="CK481" s="24"/>
      <c r="CL481" s="82"/>
      <c r="CM481" s="83"/>
      <c r="CN481" s="28" t="s">
        <v>60</v>
      </c>
      <c r="CO481" s="28"/>
      <c r="CP481" s="52" t="n">
        <f aca="false">INFO!$B$20/SUM(INFO!$B$17:$B$21)</f>
        <v>0.0226205455308028</v>
      </c>
      <c r="CQ481" s="89" t="n">
        <v>1000</v>
      </c>
      <c r="CR481" s="84"/>
      <c r="CV481" s="17" t="s">
        <v>49</v>
      </c>
      <c r="CW481" s="18" t="n">
        <f aca="false">IF(CL424=0%,0%,CM426/SUM(CM425:CM432))</f>
        <v>0</v>
      </c>
      <c r="CX481" s="17" t="str">
        <f aca="false">CO426</f>
        <v>frigorifero</v>
      </c>
      <c r="CY481" s="19" t="n">
        <f aca="false">CP426</f>
        <v>1</v>
      </c>
      <c r="CZ481" s="17" t="str">
        <f aca="false">CO433</f>
        <v>materasso</v>
      </c>
      <c r="DA481" s="19" t="n">
        <f aca="false">CP433</f>
        <v>0</v>
      </c>
      <c r="DB481" s="17" t="str">
        <f aca="false">CQ431</f>
        <v>lamiere</v>
      </c>
      <c r="DC481" s="19" t="n">
        <f aca="false">CR431</f>
        <v>0</v>
      </c>
      <c r="DD481" s="19" t="str">
        <f aca="false">CN367</f>
        <v>altezza cumulo</v>
      </c>
      <c r="DE481" s="19" t="n">
        <f aca="false">CO367</f>
        <v>30</v>
      </c>
    </row>
    <row r="482" customFormat="false" ht="13.8" hidden="false" customHeight="false" outlineLevel="0" collapsed="false">
      <c r="A482" s="24"/>
      <c r="B482" s="25"/>
      <c r="C482" s="73"/>
      <c r="D482" s="28" t="s">
        <v>61</v>
      </c>
      <c r="E482" s="28"/>
      <c r="F482" s="52" t="n">
        <f aca="false">INFO!$B$21/SUM(INFO!$B$17:$B$21)</f>
        <v>0.539471100346927</v>
      </c>
      <c r="G482" s="47" t="n">
        <v>550</v>
      </c>
      <c r="H482" s="44"/>
      <c r="L482" s="24"/>
      <c r="N482" s="44"/>
      <c r="O482" s="28" t="s">
        <v>61</v>
      </c>
      <c r="P482" s="28"/>
      <c r="Q482" s="52" t="n">
        <f aca="false">INFO!$B$21/SUM(INFO!$B$17:$B$21)</f>
        <v>0.539471100346927</v>
      </c>
      <c r="R482" s="47" t="n">
        <v>550</v>
      </c>
      <c r="S482" s="44"/>
      <c r="W482" s="24"/>
      <c r="X482" s="25"/>
      <c r="Y482" s="73"/>
      <c r="Z482" s="28" t="s">
        <v>61</v>
      </c>
      <c r="AA482" s="28"/>
      <c r="AB482" s="52" t="n">
        <f aca="false">INFO!$B$21/SUM(INFO!$B$17:$B$21)</f>
        <v>0.539471100346927</v>
      </c>
      <c r="AC482" s="47" t="n">
        <v>550</v>
      </c>
      <c r="AD482" s="44"/>
      <c r="AH482" s="24"/>
      <c r="AJ482" s="73"/>
      <c r="AK482" s="28" t="s">
        <v>61</v>
      </c>
      <c r="AL482" s="28"/>
      <c r="AM482" s="52" t="n">
        <f aca="false">INFO!$B$21/SUM(INFO!$B$17:$B$21)</f>
        <v>0.539471100346927</v>
      </c>
      <c r="AN482" s="47" t="n">
        <v>550</v>
      </c>
      <c r="AO482" s="44"/>
      <c r="AS482" s="24"/>
      <c r="AT482" s="25"/>
      <c r="AU482" s="73"/>
      <c r="AV482" s="28" t="s">
        <v>61</v>
      </c>
      <c r="AW482" s="28"/>
      <c r="AX482" s="52" t="n">
        <f aca="false">INFO!$B$21/SUM(INFO!$B$17:$B$21)</f>
        <v>0.539471100346927</v>
      </c>
      <c r="AY482" s="47" t="n">
        <v>550</v>
      </c>
      <c r="AZ482" s="44"/>
      <c r="BD482" s="24"/>
      <c r="BE482" s="25"/>
      <c r="BF482" s="73"/>
      <c r="BG482" s="28" t="s">
        <v>61</v>
      </c>
      <c r="BH482" s="28"/>
      <c r="BI482" s="52" t="n">
        <f aca="false">INFO!$B$21/SUM(INFO!$B$17:$B$21)</f>
        <v>0.539471100346927</v>
      </c>
      <c r="BJ482" s="47" t="n">
        <v>550</v>
      </c>
      <c r="BK482" s="44"/>
      <c r="BO482" s="24"/>
      <c r="BP482" s="68"/>
      <c r="BQ482" s="73"/>
      <c r="BR482" s="28" t="s">
        <v>61</v>
      </c>
      <c r="BS482" s="28"/>
      <c r="BT482" s="52" t="n">
        <f aca="false">INFO!$B$21/SUM(INFO!$B$17:$B$21)</f>
        <v>0.539471100346927</v>
      </c>
      <c r="BU482" s="47" t="n">
        <v>550</v>
      </c>
      <c r="BV482" s="44"/>
      <c r="BZ482" s="24"/>
      <c r="CB482" s="44"/>
      <c r="CC482" s="28" t="s">
        <v>61</v>
      </c>
      <c r="CD482" s="28"/>
      <c r="CE482" s="52" t="n">
        <f aca="false">INFO!$B$21/SUM(INFO!$B$17:$B$21)</f>
        <v>0.539471100346927</v>
      </c>
      <c r="CF482" s="47" t="n">
        <v>550</v>
      </c>
      <c r="CG482" s="44"/>
      <c r="CK482" s="24"/>
      <c r="CL482" s="82"/>
      <c r="CM482" s="83"/>
      <c r="CN482" s="28" t="s">
        <v>61</v>
      </c>
      <c r="CO482" s="28"/>
      <c r="CP482" s="52" t="n">
        <f aca="false">INFO!$B$21/SUM(INFO!$B$17:$B$21)</f>
        <v>0.539471100346927</v>
      </c>
      <c r="CQ482" s="89" t="n">
        <v>550</v>
      </c>
      <c r="CR482" s="84"/>
      <c r="CV482" s="17" t="s">
        <v>57</v>
      </c>
      <c r="CW482" s="18" t="n">
        <f aca="false">IF(CL424=0%,0%,(CM427+CM428)/SUM(CM425:CM432))</f>
        <v>0.34984076433121</v>
      </c>
      <c r="CX482" s="17" t="str">
        <f aca="false">CO427</f>
        <v>forno</v>
      </c>
      <c r="CY482" s="19" t="n">
        <f aca="false">CP427</f>
        <v>0</v>
      </c>
      <c r="CZ482" s="17" t="str">
        <f aca="false">CQ425</f>
        <v>brandina</v>
      </c>
      <c r="DA482" s="19" t="n">
        <f aca="false">CR425</f>
        <v>0</v>
      </c>
      <c r="DB482" s="17" t="str">
        <f aca="false">CQ432</f>
        <v>buste</v>
      </c>
      <c r="DC482" s="19" t="n">
        <f aca="false">CR432</f>
        <v>0</v>
      </c>
      <c r="DD482" s="19" t="str">
        <f aca="false">CN368</f>
        <v>combustione</v>
      </c>
      <c r="DE482" s="19" t="str">
        <f aca="false">CO368</f>
        <v>si</v>
      </c>
    </row>
    <row r="483" customFormat="false" ht="13.8" hidden="false" customHeight="false" outlineLevel="0" collapsed="false">
      <c r="A483" s="53" t="s">
        <v>82</v>
      </c>
      <c r="B483" s="42" t="n">
        <v>0.15</v>
      </c>
      <c r="C483" s="43"/>
      <c r="D483" s="28" t="s">
        <v>83</v>
      </c>
      <c r="E483" s="41" t="s">
        <v>65</v>
      </c>
      <c r="F483" s="39" t="n">
        <v>1</v>
      </c>
      <c r="G483" s="47" t="n">
        <v>1700</v>
      </c>
      <c r="H483" s="44"/>
      <c r="L483" s="53" t="s">
        <v>82</v>
      </c>
      <c r="N483" s="44"/>
      <c r="O483" s="28" t="s">
        <v>83</v>
      </c>
      <c r="P483" s="41" t="s">
        <v>65</v>
      </c>
      <c r="Q483" s="39" t="n">
        <v>1</v>
      </c>
      <c r="R483" s="47" t="n">
        <v>1700</v>
      </c>
      <c r="S483" s="44"/>
      <c r="W483" s="53" t="s">
        <v>82</v>
      </c>
      <c r="X483" s="42"/>
      <c r="Y483" s="43"/>
      <c r="Z483" s="28" t="s">
        <v>83</v>
      </c>
      <c r="AA483" s="41" t="s">
        <v>65</v>
      </c>
      <c r="AB483" s="39" t="n">
        <v>1</v>
      </c>
      <c r="AC483" s="47" t="n">
        <v>1700</v>
      </c>
      <c r="AD483" s="44"/>
      <c r="AH483" s="53" t="s">
        <v>82</v>
      </c>
      <c r="AJ483" s="43"/>
      <c r="AK483" s="28" t="s">
        <v>83</v>
      </c>
      <c r="AL483" s="41" t="s">
        <v>65</v>
      </c>
      <c r="AM483" s="39" t="n">
        <v>1</v>
      </c>
      <c r="AN483" s="47" t="n">
        <v>1700</v>
      </c>
      <c r="AO483" s="44"/>
      <c r="AS483" s="53" t="s">
        <v>82</v>
      </c>
      <c r="AT483" s="42"/>
      <c r="AU483" s="43"/>
      <c r="AV483" s="28" t="s">
        <v>83</v>
      </c>
      <c r="AW483" s="41" t="s">
        <v>65</v>
      </c>
      <c r="AX483" s="39" t="n">
        <v>1</v>
      </c>
      <c r="AY483" s="47" t="n">
        <v>1700</v>
      </c>
      <c r="AZ483" s="44"/>
      <c r="BD483" s="53" t="s">
        <v>82</v>
      </c>
      <c r="BE483" s="42"/>
      <c r="BF483" s="43"/>
      <c r="BG483" s="28" t="s">
        <v>83</v>
      </c>
      <c r="BH483" s="41" t="s">
        <v>65</v>
      </c>
      <c r="BI483" s="39" t="n">
        <v>1</v>
      </c>
      <c r="BJ483" s="47" t="n">
        <v>1700</v>
      </c>
      <c r="BK483" s="44"/>
      <c r="BO483" s="53" t="s">
        <v>82</v>
      </c>
      <c r="BP483" s="42"/>
      <c r="BQ483" s="43"/>
      <c r="BR483" s="28" t="s">
        <v>83</v>
      </c>
      <c r="BS483" s="41" t="s">
        <v>65</v>
      </c>
      <c r="BT483" s="39" t="n">
        <v>1</v>
      </c>
      <c r="BU483" s="47" t="n">
        <v>1700</v>
      </c>
      <c r="BV483" s="44"/>
      <c r="BZ483" s="53" t="s">
        <v>82</v>
      </c>
      <c r="CB483" s="44"/>
      <c r="CC483" s="28" t="s">
        <v>83</v>
      </c>
      <c r="CD483" s="41" t="s">
        <v>65</v>
      </c>
      <c r="CE483" s="39" t="n">
        <v>1</v>
      </c>
      <c r="CF483" s="47" t="n">
        <v>1700</v>
      </c>
      <c r="CG483" s="44"/>
      <c r="CK483" s="53" t="s">
        <v>82</v>
      </c>
      <c r="CL483" s="92"/>
      <c r="CM483" s="93"/>
      <c r="CN483" s="28" t="s">
        <v>83</v>
      </c>
      <c r="CO483" s="41" t="s">
        <v>65</v>
      </c>
      <c r="CP483" s="39" t="n">
        <v>1</v>
      </c>
      <c r="CQ483" s="89" t="n">
        <v>1700</v>
      </c>
      <c r="CR483" s="84"/>
      <c r="CV483" s="17" t="s">
        <v>60</v>
      </c>
      <c r="CW483" s="37" t="n">
        <f aca="false">IF(CL424=0%,0%,CM429/SUM(CM425:CM432))</f>
        <v>0.55</v>
      </c>
      <c r="CX483" s="17" t="str">
        <f aca="false">CO428</f>
        <v>televisore</v>
      </c>
      <c r="CY483" s="19" t="n">
        <f aca="false">CP428</f>
        <v>0</v>
      </c>
      <c r="CZ483" s="17" t="str">
        <f aca="false">CQ426</f>
        <v>Scatoloni</v>
      </c>
      <c r="DA483" s="19" t="n">
        <f aca="false">CR426</f>
        <v>0</v>
      </c>
      <c r="DB483" s="19"/>
      <c r="DC483" s="19"/>
      <c r="DD483" s="19" t="str">
        <f aca="false">CN369</f>
        <v>bonifica</v>
      </c>
      <c r="DE483" s="19" t="str">
        <f aca="false">CO369</f>
        <v>si-no</v>
      </c>
    </row>
    <row r="484" customFormat="false" ht="13.8" hidden="false" customHeight="false" outlineLevel="0" collapsed="false">
      <c r="A484" s="53"/>
      <c r="B484" s="45"/>
      <c r="C484" s="43"/>
      <c r="D484" s="28" t="s">
        <v>84</v>
      </c>
      <c r="E484" s="41" t="s">
        <v>65</v>
      </c>
      <c r="F484" s="39" t="n">
        <v>1</v>
      </c>
      <c r="G484" s="47" t="n">
        <v>1500</v>
      </c>
      <c r="H484" s="44"/>
      <c r="L484" s="53"/>
      <c r="N484" s="44"/>
      <c r="O484" s="28" t="s">
        <v>84</v>
      </c>
      <c r="P484" s="41" t="s">
        <v>65</v>
      </c>
      <c r="Q484" s="39" t="n">
        <v>1</v>
      </c>
      <c r="R484" s="47" t="n">
        <v>1500</v>
      </c>
      <c r="S484" s="44"/>
      <c r="W484" s="53"/>
      <c r="X484" s="45"/>
      <c r="Y484" s="43"/>
      <c r="Z484" s="28" t="s">
        <v>84</v>
      </c>
      <c r="AA484" s="41" t="s">
        <v>65</v>
      </c>
      <c r="AB484" s="39" t="n">
        <v>1</v>
      </c>
      <c r="AC484" s="47" t="n">
        <v>1500</v>
      </c>
      <c r="AD484" s="44"/>
      <c r="AH484" s="53"/>
      <c r="AI484" s="8" t="n">
        <v>0.95</v>
      </c>
      <c r="AJ484" s="43"/>
      <c r="AK484" s="28" t="s">
        <v>84</v>
      </c>
      <c r="AL484" s="41" t="s">
        <v>65</v>
      </c>
      <c r="AM484" s="39" t="n">
        <v>1</v>
      </c>
      <c r="AN484" s="47" t="n">
        <v>2500</v>
      </c>
      <c r="AO484" s="44"/>
      <c r="AS484" s="53"/>
      <c r="AT484" s="8" t="n">
        <v>0.1</v>
      </c>
      <c r="AU484" s="43"/>
      <c r="AV484" s="28" t="s">
        <v>84</v>
      </c>
      <c r="AW484" s="41" t="s">
        <v>65</v>
      </c>
      <c r="AX484" s="39" t="n">
        <v>1</v>
      </c>
      <c r="AY484" s="47" t="n">
        <v>2500</v>
      </c>
      <c r="AZ484" s="44"/>
      <c r="BD484" s="53"/>
      <c r="BE484" s="45"/>
      <c r="BF484" s="43"/>
      <c r="BG484" s="28" t="s">
        <v>84</v>
      </c>
      <c r="BH484" s="41" t="s">
        <v>65</v>
      </c>
      <c r="BI484" s="39" t="n">
        <v>1</v>
      </c>
      <c r="BJ484" s="47" t="n">
        <v>2500</v>
      </c>
      <c r="BK484" s="44"/>
      <c r="BO484" s="53"/>
      <c r="BP484" s="45"/>
      <c r="BQ484" s="43"/>
      <c r="BR484" s="28" t="s">
        <v>84</v>
      </c>
      <c r="BS484" s="41" t="s">
        <v>65</v>
      </c>
      <c r="BT484" s="39" t="n">
        <v>1</v>
      </c>
      <c r="BU484" s="47" t="n">
        <v>2500</v>
      </c>
      <c r="BV484" s="44"/>
      <c r="BZ484" s="53"/>
      <c r="CA484" s="8" t="n">
        <v>0.4</v>
      </c>
      <c r="CB484" s="2" t="n">
        <v>1</v>
      </c>
      <c r="CC484" s="28" t="s">
        <v>84</v>
      </c>
      <c r="CD484" s="41" t="s">
        <v>65</v>
      </c>
      <c r="CE484" s="39" t="n">
        <v>1</v>
      </c>
      <c r="CF484" s="47" t="n">
        <v>2500</v>
      </c>
      <c r="CG484" s="44"/>
      <c r="CK484" s="53"/>
      <c r="CL484" s="87"/>
      <c r="CM484" s="93"/>
      <c r="CN484" s="28" t="s">
        <v>84</v>
      </c>
      <c r="CO484" s="41" t="s">
        <v>65</v>
      </c>
      <c r="CP484" s="39" t="n">
        <v>1</v>
      </c>
      <c r="CQ484" s="89" t="n">
        <v>2500</v>
      </c>
      <c r="CR484" s="84"/>
      <c r="CV484" s="17" t="s">
        <v>61</v>
      </c>
      <c r="CW484" s="18" t="n">
        <f aca="false">IF(CL424=0%,0%,CM430/SUM(CM425:CM432))</f>
        <v>0</v>
      </c>
      <c r="CX484" s="17" t="str">
        <f aca="false">CO429</f>
        <v>scaldabagno</v>
      </c>
      <c r="CY484" s="19" t="n">
        <f aca="false">CP429</f>
        <v>0</v>
      </c>
      <c r="CZ484" s="17" t="str">
        <f aca="false">CQ427</f>
        <v>divano</v>
      </c>
      <c r="DA484" s="19" t="n">
        <f aca="false">CR427</f>
        <v>0</v>
      </c>
      <c r="DB484" s="19"/>
      <c r="DC484" s="19"/>
      <c r="DD484" s="19" t="str">
        <f aca="false">CP369</f>
        <v>substrato</v>
      </c>
      <c r="DE484" s="19" t="str">
        <f aca="false">CQ369</f>
        <v>suolo</v>
      </c>
    </row>
    <row r="485" customFormat="false" ht="13.8" hidden="false" customHeight="false" outlineLevel="0" collapsed="false">
      <c r="A485" s="53"/>
      <c r="B485" s="42"/>
      <c r="C485" s="43"/>
      <c r="D485" s="28" t="s">
        <v>85</v>
      </c>
      <c r="E485" s="41" t="s">
        <v>65</v>
      </c>
      <c r="F485" s="39" t="n">
        <v>1</v>
      </c>
      <c r="G485" s="47" t="n">
        <v>2300</v>
      </c>
      <c r="H485" s="44"/>
      <c r="L485" s="53"/>
      <c r="M485" s="8" t="n">
        <v>0.85</v>
      </c>
      <c r="N485" s="2" t="n">
        <v>1</v>
      </c>
      <c r="O485" s="28" t="s">
        <v>85</v>
      </c>
      <c r="P485" s="41" t="s">
        <v>65</v>
      </c>
      <c r="Q485" s="39" t="n">
        <v>1</v>
      </c>
      <c r="R485" s="47" t="n">
        <v>2300</v>
      </c>
      <c r="S485" s="44"/>
      <c r="W485" s="53"/>
      <c r="X485" s="42"/>
      <c r="Y485" s="43"/>
      <c r="Z485" s="28" t="s">
        <v>85</v>
      </c>
      <c r="AA485" s="41" t="s">
        <v>65</v>
      </c>
      <c r="AB485" s="39" t="n">
        <v>1</v>
      </c>
      <c r="AC485" s="47" t="n">
        <v>2300</v>
      </c>
      <c r="AD485" s="44"/>
      <c r="AH485" s="53"/>
      <c r="AI485" s="42"/>
      <c r="AJ485" s="43"/>
      <c r="AK485" s="28" t="s">
        <v>85</v>
      </c>
      <c r="AL485" s="41" t="s">
        <v>65</v>
      </c>
      <c r="AM485" s="39" t="n">
        <v>1</v>
      </c>
      <c r="AN485" s="47" t="n">
        <v>2300</v>
      </c>
      <c r="AO485" s="44"/>
      <c r="AS485" s="53"/>
      <c r="AU485" s="43"/>
      <c r="AV485" s="28" t="s">
        <v>85</v>
      </c>
      <c r="AW485" s="41" t="s">
        <v>65</v>
      </c>
      <c r="AX485" s="39" t="n">
        <v>1</v>
      </c>
      <c r="AY485" s="47" t="n">
        <v>2300</v>
      </c>
      <c r="AZ485" s="44"/>
      <c r="BD485" s="53"/>
      <c r="BE485" s="42"/>
      <c r="BF485" s="43"/>
      <c r="BG485" s="28" t="s">
        <v>85</v>
      </c>
      <c r="BH485" s="41" t="s">
        <v>65</v>
      </c>
      <c r="BI485" s="39" t="n">
        <v>1</v>
      </c>
      <c r="BJ485" s="47" t="n">
        <v>2300</v>
      </c>
      <c r="BK485" s="44"/>
      <c r="BO485" s="53"/>
      <c r="BP485" s="42"/>
      <c r="BQ485" s="43"/>
      <c r="BR485" s="28" t="s">
        <v>85</v>
      </c>
      <c r="BS485" s="41" t="s">
        <v>65</v>
      </c>
      <c r="BT485" s="39" t="n">
        <v>1</v>
      </c>
      <c r="BU485" s="47" t="n">
        <v>2300</v>
      </c>
      <c r="BV485" s="44"/>
      <c r="BZ485" s="53"/>
      <c r="CA485" s="42"/>
      <c r="CB485" s="43"/>
      <c r="CC485" s="28" t="s">
        <v>85</v>
      </c>
      <c r="CD485" s="41" t="s">
        <v>65</v>
      </c>
      <c r="CE485" s="39" t="n">
        <v>1</v>
      </c>
      <c r="CF485" s="47" t="n">
        <v>2300</v>
      </c>
      <c r="CG485" s="44"/>
      <c r="CK485" s="53"/>
      <c r="CL485" s="92"/>
      <c r="CM485" s="93"/>
      <c r="CN485" s="28" t="s">
        <v>85</v>
      </c>
      <c r="CO485" s="41" t="s">
        <v>65</v>
      </c>
      <c r="CP485" s="39" t="n">
        <v>1</v>
      </c>
      <c r="CQ485" s="89" t="n">
        <v>2300</v>
      </c>
      <c r="CR485" s="84"/>
      <c r="CV485" s="17" t="s">
        <v>62</v>
      </c>
      <c r="CW485" s="18" t="n">
        <f aca="false">IF(CL424=0%,0%,CM431/SUM(CM425:CM432))</f>
        <v>0</v>
      </c>
      <c r="CX485" s="17" t="str">
        <f aca="false">CO430</f>
        <v>mobile</v>
      </c>
      <c r="CY485" s="19" t="n">
        <f aca="false">CP430</f>
        <v>2</v>
      </c>
      <c r="CZ485" s="17" t="str">
        <f aca="false">CQ428</f>
        <v>sanitari</v>
      </c>
      <c r="DA485" s="19" t="n">
        <f aca="false">CR428</f>
        <v>0</v>
      </c>
      <c r="DB485" s="19"/>
      <c r="DC485" s="19"/>
      <c r="DD485" s="19" t="s">
        <v>63</v>
      </c>
      <c r="DE485" s="19" t="n">
        <f aca="false">CL369</f>
        <v>0.3</v>
      </c>
    </row>
    <row r="486" customFormat="false" ht="13.8" hidden="false" customHeight="false" outlineLevel="0" collapsed="false">
      <c r="A486" s="53"/>
      <c r="B486" s="42"/>
      <c r="C486" s="43"/>
      <c r="D486" s="28" t="s">
        <v>86</v>
      </c>
      <c r="E486" s="41" t="s">
        <v>87</v>
      </c>
      <c r="F486" s="39" t="n">
        <v>1</v>
      </c>
      <c r="G486" s="47" t="n">
        <v>1400</v>
      </c>
      <c r="H486" s="44"/>
      <c r="L486" s="53"/>
      <c r="M486" s="42"/>
      <c r="N486" s="43"/>
      <c r="O486" s="28" t="s">
        <v>86</v>
      </c>
      <c r="P486" s="41" t="s">
        <v>87</v>
      </c>
      <c r="Q486" s="39" t="n">
        <v>1</v>
      </c>
      <c r="R486" s="47" t="n">
        <v>1400</v>
      </c>
      <c r="S486" s="44"/>
      <c r="W486" s="53"/>
      <c r="X486" s="42"/>
      <c r="Y486" s="43"/>
      <c r="Z486" s="28" t="s">
        <v>86</v>
      </c>
      <c r="AA486" s="41" t="s">
        <v>87</v>
      </c>
      <c r="AB486" s="39" t="n">
        <v>1</v>
      </c>
      <c r="AC486" s="47" t="n">
        <v>1400</v>
      </c>
      <c r="AD486" s="44"/>
      <c r="AH486" s="53"/>
      <c r="AI486" s="42"/>
      <c r="AJ486" s="43"/>
      <c r="AK486" s="28" t="s">
        <v>86</v>
      </c>
      <c r="AL486" s="41" t="s">
        <v>87</v>
      </c>
      <c r="AM486" s="39" t="n">
        <v>1</v>
      </c>
      <c r="AN486" s="47" t="n">
        <v>1400</v>
      </c>
      <c r="AO486" s="44"/>
      <c r="AS486" s="53"/>
      <c r="AU486" s="43"/>
      <c r="AV486" s="28" t="s">
        <v>86</v>
      </c>
      <c r="AW486" s="41" t="s">
        <v>87</v>
      </c>
      <c r="AX486" s="39" t="n">
        <v>1</v>
      </c>
      <c r="AY486" s="47" t="n">
        <v>1400</v>
      </c>
      <c r="AZ486" s="44"/>
      <c r="BD486" s="53"/>
      <c r="BE486" s="42"/>
      <c r="BF486" s="43"/>
      <c r="BG486" s="28" t="s">
        <v>86</v>
      </c>
      <c r="BH486" s="41" t="s">
        <v>87</v>
      </c>
      <c r="BI486" s="39" t="n">
        <v>1</v>
      </c>
      <c r="BJ486" s="47" t="n">
        <v>1400</v>
      </c>
      <c r="BK486" s="44"/>
      <c r="BO486" s="53"/>
      <c r="BP486" s="42"/>
      <c r="BQ486" s="43"/>
      <c r="BR486" s="28" t="s">
        <v>86</v>
      </c>
      <c r="BS486" s="41" t="s">
        <v>87</v>
      </c>
      <c r="BT486" s="39" t="n">
        <v>1</v>
      </c>
      <c r="BU486" s="47" t="n">
        <v>1400</v>
      </c>
      <c r="BV486" s="44"/>
      <c r="BZ486" s="53"/>
      <c r="CA486" s="42"/>
      <c r="CB486" s="43"/>
      <c r="CC486" s="28" t="s">
        <v>86</v>
      </c>
      <c r="CD486" s="41" t="s">
        <v>87</v>
      </c>
      <c r="CE486" s="39" t="n">
        <v>1</v>
      </c>
      <c r="CF486" s="47" t="n">
        <v>1400</v>
      </c>
      <c r="CG486" s="44"/>
      <c r="CK486" s="53"/>
      <c r="CL486" s="92"/>
      <c r="CM486" s="93"/>
      <c r="CN486" s="28" t="s">
        <v>86</v>
      </c>
      <c r="CO486" s="41" t="s">
        <v>87</v>
      </c>
      <c r="CP486" s="39" t="n">
        <v>1</v>
      </c>
      <c r="CQ486" s="89" t="n">
        <v>1400</v>
      </c>
      <c r="CR486" s="84"/>
      <c r="CV486" s="17" t="s">
        <v>65</v>
      </c>
      <c r="CW486" s="18" t="n">
        <f aca="false">IF(CL424=0%,0%,CM432/SUM(CM425:CM432))</f>
        <v>0</v>
      </c>
      <c r="CX486" s="17" t="str">
        <f aca="false">CO431</f>
        <v>secchio</v>
      </c>
      <c r="CY486" s="19" t="n">
        <f aca="false">CP431</f>
        <v>1</v>
      </c>
      <c r="CZ486" s="17" t="str">
        <f aca="false">CQ429</f>
        <v>tubi</v>
      </c>
      <c r="DA486" s="19" t="n">
        <f aca="false">CR429</f>
        <v>0</v>
      </c>
      <c r="DB486" s="19"/>
      <c r="DC486" s="19"/>
      <c r="DD486" s="35" t="s">
        <v>56</v>
      </c>
      <c r="DE486" s="35" t="n">
        <f aca="false">CR367</f>
        <v>50</v>
      </c>
      <c r="DF486" s="37" t="n">
        <f aca="false">SUM(CW480:CW486)</f>
        <v>1</v>
      </c>
    </row>
    <row r="487" customFormat="false" ht="13.8" hidden="false" customHeight="false" outlineLevel="0" collapsed="false">
      <c r="A487" s="53"/>
      <c r="B487" s="42"/>
      <c r="C487" s="43"/>
      <c r="D487" s="28" t="s">
        <v>88</v>
      </c>
      <c r="E487" s="41" t="s">
        <v>14</v>
      </c>
      <c r="F487" s="39" t="n">
        <v>1</v>
      </c>
      <c r="G487" s="47" t="n">
        <v>1400</v>
      </c>
      <c r="H487" s="44"/>
      <c r="L487" s="53"/>
      <c r="M487" s="42"/>
      <c r="N487" s="43"/>
      <c r="O487" s="28" t="s">
        <v>88</v>
      </c>
      <c r="P487" s="41" t="s">
        <v>14</v>
      </c>
      <c r="Q487" s="39" t="n">
        <v>1</v>
      </c>
      <c r="R487" s="47" t="n">
        <v>1400</v>
      </c>
      <c r="S487" s="44"/>
      <c r="W487" s="53"/>
      <c r="X487" s="42"/>
      <c r="Y487" s="43"/>
      <c r="Z487" s="28" t="s">
        <v>88</v>
      </c>
      <c r="AA487" s="41" t="s">
        <v>14</v>
      </c>
      <c r="AB487" s="39" t="n">
        <v>1</v>
      </c>
      <c r="AC487" s="47" t="n">
        <v>1400</v>
      </c>
      <c r="AD487" s="44"/>
      <c r="AH487" s="53"/>
      <c r="AI487" s="42"/>
      <c r="AJ487" s="43"/>
      <c r="AK487" s="28" t="s">
        <v>88</v>
      </c>
      <c r="AL487" s="41" t="s">
        <v>14</v>
      </c>
      <c r="AM487" s="39" t="n">
        <v>1</v>
      </c>
      <c r="AN487" s="47" t="n">
        <v>1400</v>
      </c>
      <c r="AO487" s="44"/>
      <c r="AS487" s="53"/>
      <c r="AU487" s="43"/>
      <c r="AV487" s="28" t="s">
        <v>88</v>
      </c>
      <c r="AW487" s="41" t="s">
        <v>14</v>
      </c>
      <c r="AX487" s="39" t="n">
        <v>1</v>
      </c>
      <c r="AY487" s="47" t="n">
        <v>1400</v>
      </c>
      <c r="AZ487" s="44"/>
      <c r="BD487" s="53"/>
      <c r="BE487" s="8" t="n">
        <v>1</v>
      </c>
      <c r="BF487" s="43"/>
      <c r="BG487" s="28" t="s">
        <v>88</v>
      </c>
      <c r="BH487" s="41" t="s">
        <v>14</v>
      </c>
      <c r="BI487" s="39" t="n">
        <v>1</v>
      </c>
      <c r="BJ487" s="47" t="n">
        <v>1400</v>
      </c>
      <c r="BK487" s="44"/>
      <c r="BO487" s="53"/>
      <c r="BP487" s="42"/>
      <c r="BQ487" s="43"/>
      <c r="BR487" s="28" t="s">
        <v>88</v>
      </c>
      <c r="BS487" s="41" t="s">
        <v>14</v>
      </c>
      <c r="BT487" s="39" t="n">
        <v>1</v>
      </c>
      <c r="BU487" s="47" t="n">
        <v>1400</v>
      </c>
      <c r="BV487" s="44"/>
      <c r="BZ487" s="53"/>
      <c r="CA487" s="42"/>
      <c r="CB487" s="43"/>
      <c r="CC487" s="28" t="s">
        <v>88</v>
      </c>
      <c r="CD487" s="41" t="s">
        <v>14</v>
      </c>
      <c r="CE487" s="39" t="n">
        <v>1</v>
      </c>
      <c r="CF487" s="47" t="n">
        <v>1400</v>
      </c>
      <c r="CG487" s="44"/>
      <c r="CK487" s="53"/>
      <c r="CL487" s="92"/>
      <c r="CM487" s="93"/>
      <c r="CN487" s="28" t="s">
        <v>88</v>
      </c>
      <c r="CO487" s="41" t="s">
        <v>14</v>
      </c>
      <c r="CP487" s="39" t="n">
        <v>1</v>
      </c>
      <c r="CQ487" s="89" t="n">
        <v>1400</v>
      </c>
      <c r="CR487" s="84"/>
      <c r="CV487" s="10" t="str">
        <f aca="false">A439</f>
        <v>SITO O140</v>
      </c>
      <c r="CW487" s="10"/>
      <c r="CX487" s="10"/>
      <c r="CY487" s="10"/>
      <c r="CZ487" s="10"/>
      <c r="DA487" s="10"/>
      <c r="DB487" s="10"/>
      <c r="DC487" s="10"/>
      <c r="DD487" s="10"/>
      <c r="DE487" s="10"/>
    </row>
    <row r="488" customFormat="false" ht="13.8" hidden="false" customHeight="false" outlineLevel="0" collapsed="false">
      <c r="A488" s="53"/>
      <c r="B488" s="42"/>
      <c r="C488" s="43"/>
      <c r="D488" s="27" t="s">
        <v>89</v>
      </c>
      <c r="E488" s="41" t="s">
        <v>14</v>
      </c>
      <c r="F488" s="39" t="n">
        <v>1</v>
      </c>
      <c r="G488" s="55" t="n">
        <v>1500</v>
      </c>
      <c r="H488" s="44"/>
      <c r="L488" s="53"/>
      <c r="M488" s="42"/>
      <c r="N488" s="43"/>
      <c r="O488" s="27" t="s">
        <v>89</v>
      </c>
      <c r="P488" s="41" t="s">
        <v>14</v>
      </c>
      <c r="Q488" s="39" t="n">
        <v>1</v>
      </c>
      <c r="R488" s="55" t="n">
        <v>1500</v>
      </c>
      <c r="S488" s="44"/>
      <c r="W488" s="53"/>
      <c r="X488" s="42"/>
      <c r="Y488" s="43"/>
      <c r="Z488" s="27" t="s">
        <v>89</v>
      </c>
      <c r="AA488" s="41" t="s">
        <v>14</v>
      </c>
      <c r="AB488" s="39" t="n">
        <v>1</v>
      </c>
      <c r="AC488" s="55" t="n">
        <v>1500</v>
      </c>
      <c r="AD488" s="44"/>
      <c r="AH488" s="53"/>
      <c r="AI488" s="42"/>
      <c r="AJ488" s="43"/>
      <c r="AK488" s="27" t="s">
        <v>89</v>
      </c>
      <c r="AL488" s="41" t="s">
        <v>14</v>
      </c>
      <c r="AM488" s="39" t="n">
        <v>1</v>
      </c>
      <c r="AN488" s="55" t="n">
        <v>1500</v>
      </c>
      <c r="AO488" s="44"/>
      <c r="AS488" s="53"/>
      <c r="AU488" s="43"/>
      <c r="AV488" s="27" t="s">
        <v>89</v>
      </c>
      <c r="AW488" s="41" t="s">
        <v>14</v>
      </c>
      <c r="AX488" s="39" t="n">
        <v>1</v>
      </c>
      <c r="AY488" s="55" t="n">
        <v>1500</v>
      </c>
      <c r="AZ488" s="44"/>
      <c r="BD488" s="53"/>
      <c r="BE488" s="42"/>
      <c r="BF488" s="43"/>
      <c r="BG488" s="27" t="s">
        <v>89</v>
      </c>
      <c r="BH488" s="41" t="s">
        <v>14</v>
      </c>
      <c r="BI488" s="39" t="n">
        <v>1</v>
      </c>
      <c r="BJ488" s="55" t="n">
        <v>1500</v>
      </c>
      <c r="BK488" s="44"/>
      <c r="BO488" s="53"/>
      <c r="BP488" s="42"/>
      <c r="BQ488" s="43"/>
      <c r="BR488" s="27" t="s">
        <v>89</v>
      </c>
      <c r="BS488" s="41" t="s">
        <v>14</v>
      </c>
      <c r="BT488" s="39" t="n">
        <v>1</v>
      </c>
      <c r="BU488" s="55" t="n">
        <v>1500</v>
      </c>
      <c r="BV488" s="44"/>
      <c r="BZ488" s="53"/>
      <c r="CA488" s="42"/>
      <c r="CB488" s="43"/>
      <c r="CC488" s="27" t="s">
        <v>89</v>
      </c>
      <c r="CD488" s="41" t="s">
        <v>14</v>
      </c>
      <c r="CE488" s="39" t="n">
        <v>1</v>
      </c>
      <c r="CF488" s="55" t="n">
        <v>1500</v>
      </c>
      <c r="CG488" s="44"/>
      <c r="CK488" s="53"/>
      <c r="CL488" s="92"/>
      <c r="CM488" s="93"/>
      <c r="CN488" s="27" t="s">
        <v>89</v>
      </c>
      <c r="CO488" s="41" t="s">
        <v>14</v>
      </c>
      <c r="CP488" s="39" t="n">
        <v>1</v>
      </c>
      <c r="CQ488" s="94" t="n">
        <v>1500</v>
      </c>
      <c r="CR488" s="84"/>
      <c r="CV488" s="11" t="s">
        <v>31</v>
      </c>
      <c r="CW488" s="11"/>
      <c r="CX488" s="11" t="s">
        <v>32</v>
      </c>
      <c r="CY488" s="11"/>
      <c r="CZ488" s="11"/>
      <c r="DA488" s="11"/>
      <c r="DB488" s="11"/>
      <c r="DC488" s="11"/>
      <c r="DD488" s="11" t="s">
        <v>33</v>
      </c>
      <c r="DE488" s="11"/>
    </row>
    <row r="489" customFormat="false" ht="13.8" hidden="false" customHeight="false" outlineLevel="0" collapsed="false">
      <c r="A489" s="53"/>
      <c r="B489" s="42"/>
      <c r="C489" s="43"/>
      <c r="D489" s="27"/>
      <c r="E489" s="41" t="s">
        <v>22</v>
      </c>
      <c r="F489" s="39" t="n">
        <v>1</v>
      </c>
      <c r="G489" s="47" t="n">
        <v>7850</v>
      </c>
      <c r="H489" s="44"/>
      <c r="L489" s="53"/>
      <c r="M489" s="42"/>
      <c r="N489" s="43"/>
      <c r="O489" s="27"/>
      <c r="P489" s="41" t="s">
        <v>22</v>
      </c>
      <c r="Q489" s="39" t="n">
        <v>1</v>
      </c>
      <c r="R489" s="47" t="n">
        <v>7850</v>
      </c>
      <c r="S489" s="44"/>
      <c r="W489" s="53"/>
      <c r="X489" s="42"/>
      <c r="Y489" s="43"/>
      <c r="Z489" s="27"/>
      <c r="AA489" s="41" t="s">
        <v>22</v>
      </c>
      <c r="AB489" s="39" t="n">
        <v>1</v>
      </c>
      <c r="AC489" s="47" t="n">
        <v>7850</v>
      </c>
      <c r="AD489" s="44"/>
      <c r="AH489" s="53"/>
      <c r="AI489" s="42"/>
      <c r="AJ489" s="43"/>
      <c r="AK489" s="27"/>
      <c r="AL489" s="41" t="s">
        <v>22</v>
      </c>
      <c r="AM489" s="39" t="n">
        <v>1</v>
      </c>
      <c r="AN489" s="47" t="n">
        <v>7850</v>
      </c>
      <c r="AO489" s="44"/>
      <c r="AS489" s="53"/>
      <c r="AU489" s="43"/>
      <c r="AV489" s="27"/>
      <c r="AW489" s="41" t="s">
        <v>22</v>
      </c>
      <c r="AX489" s="39" t="n">
        <v>1</v>
      </c>
      <c r="AY489" s="47" t="n">
        <v>7850</v>
      </c>
      <c r="AZ489" s="44"/>
      <c r="BD489" s="53"/>
      <c r="BE489" s="42"/>
      <c r="BF489" s="43"/>
      <c r="BG489" s="27"/>
      <c r="BH489" s="41" t="s">
        <v>22</v>
      </c>
      <c r="BI489" s="39" t="n">
        <v>1</v>
      </c>
      <c r="BJ489" s="47" t="n">
        <v>7850</v>
      </c>
      <c r="BK489" s="44"/>
      <c r="BO489" s="53"/>
      <c r="BP489" s="42"/>
      <c r="BQ489" s="43"/>
      <c r="BR489" s="27"/>
      <c r="BS489" s="41" t="s">
        <v>22</v>
      </c>
      <c r="BT489" s="39" t="n">
        <v>1</v>
      </c>
      <c r="BU489" s="47" t="n">
        <v>7850</v>
      </c>
      <c r="BV489" s="44"/>
      <c r="BZ489" s="53"/>
      <c r="CA489" s="42"/>
      <c r="CB489" s="43"/>
      <c r="CC489" s="27"/>
      <c r="CD489" s="41" t="s">
        <v>22</v>
      </c>
      <c r="CE489" s="39" t="n">
        <v>1</v>
      </c>
      <c r="CF489" s="47" t="n">
        <v>7850</v>
      </c>
      <c r="CG489" s="44"/>
      <c r="CK489" s="53"/>
      <c r="CL489" s="92"/>
      <c r="CM489" s="93"/>
      <c r="CN489" s="27"/>
      <c r="CO489" s="41" t="s">
        <v>22</v>
      </c>
      <c r="CP489" s="39" t="n">
        <v>1</v>
      </c>
      <c r="CQ489" s="89" t="n">
        <v>7850</v>
      </c>
      <c r="CR489" s="84"/>
      <c r="CV489" s="12" t="s">
        <v>14</v>
      </c>
      <c r="CW489" s="13" t="n">
        <f aca="false">IF(B497=0%,0%,C498/SUM(C498:C505))</f>
        <v>0.08</v>
      </c>
      <c r="CX489" s="12" t="str">
        <f aca="false">E498</f>
        <v>lavatrice</v>
      </c>
      <c r="CY489" s="14" t="n">
        <f aca="false">F498</f>
        <v>0</v>
      </c>
      <c r="CZ489" s="12" t="str">
        <f aca="false">E505</f>
        <v>sedie</v>
      </c>
      <c r="DA489" s="14" t="n">
        <f aca="false">F505</f>
        <v>0</v>
      </c>
      <c r="DB489" s="12" t="str">
        <f aca="false">G503</f>
        <v>guaina</v>
      </c>
      <c r="DC489" s="14" t="n">
        <f aca="false">H503</f>
        <v>0</v>
      </c>
      <c r="DD489" s="14" t="s">
        <v>41</v>
      </c>
      <c r="DE489" s="38" t="n">
        <f aca="false">C441</f>
        <v>0</v>
      </c>
    </row>
    <row r="490" customFormat="false" ht="13.8" hidden="false" customHeight="false" outlineLevel="0" collapsed="false">
      <c r="A490" s="53"/>
      <c r="B490" s="42"/>
      <c r="C490" s="43"/>
      <c r="D490" s="27"/>
      <c r="E490" s="41" t="s">
        <v>90</v>
      </c>
      <c r="F490" s="39" t="n">
        <v>1</v>
      </c>
      <c r="G490" s="55" t="n">
        <v>2000</v>
      </c>
      <c r="H490" s="44"/>
      <c r="L490" s="53"/>
      <c r="M490" s="42"/>
      <c r="N490" s="43"/>
      <c r="O490" s="27"/>
      <c r="P490" s="41" t="s">
        <v>90</v>
      </c>
      <c r="Q490" s="39" t="n">
        <v>1</v>
      </c>
      <c r="R490" s="55" t="n">
        <v>2000</v>
      </c>
      <c r="S490" s="44"/>
      <c r="W490" s="53"/>
      <c r="X490" s="42"/>
      <c r="Y490" s="43"/>
      <c r="Z490" s="27"/>
      <c r="AA490" s="41" t="s">
        <v>90</v>
      </c>
      <c r="AB490" s="39" t="n">
        <v>1</v>
      </c>
      <c r="AC490" s="55" t="n">
        <v>2000</v>
      </c>
      <c r="AD490" s="44"/>
      <c r="AH490" s="53"/>
      <c r="AI490" s="42"/>
      <c r="AJ490" s="43"/>
      <c r="AK490" s="27"/>
      <c r="AL490" s="41" t="s">
        <v>90</v>
      </c>
      <c r="AM490" s="39" t="n">
        <v>1</v>
      </c>
      <c r="AN490" s="55" t="n">
        <v>2000</v>
      </c>
      <c r="AO490" s="44"/>
      <c r="AS490" s="53"/>
      <c r="AT490" s="8" t="n">
        <v>0.9</v>
      </c>
      <c r="AU490" s="43"/>
      <c r="AV490" s="27"/>
      <c r="AW490" s="41" t="s">
        <v>90</v>
      </c>
      <c r="AX490" s="39" t="n">
        <v>1</v>
      </c>
      <c r="AY490" s="55" t="n">
        <v>2000</v>
      </c>
      <c r="AZ490" s="44"/>
      <c r="BD490" s="53"/>
      <c r="BE490" s="42"/>
      <c r="BF490" s="43"/>
      <c r="BG490" s="27"/>
      <c r="BH490" s="41" t="s">
        <v>90</v>
      </c>
      <c r="BI490" s="39" t="n">
        <v>1</v>
      </c>
      <c r="BJ490" s="55" t="n">
        <v>2000</v>
      </c>
      <c r="BK490" s="44"/>
      <c r="BO490" s="53"/>
      <c r="BP490" s="42"/>
      <c r="BQ490" s="43"/>
      <c r="BR490" s="27"/>
      <c r="BS490" s="41" t="s">
        <v>90</v>
      </c>
      <c r="BT490" s="39" t="n">
        <v>1</v>
      </c>
      <c r="BU490" s="55" t="n">
        <v>2000</v>
      </c>
      <c r="BV490" s="44"/>
      <c r="BZ490" s="53"/>
      <c r="CA490" s="42"/>
      <c r="CB490" s="43"/>
      <c r="CC490" s="27"/>
      <c r="CD490" s="41" t="s">
        <v>90</v>
      </c>
      <c r="CE490" s="39" t="n">
        <v>1</v>
      </c>
      <c r="CF490" s="55" t="n">
        <v>2000</v>
      </c>
      <c r="CG490" s="44"/>
      <c r="CK490" s="53"/>
      <c r="CL490" s="92"/>
      <c r="CM490" s="93"/>
      <c r="CN490" s="27"/>
      <c r="CO490" s="41" t="s">
        <v>90</v>
      </c>
      <c r="CP490" s="39" t="n">
        <v>1</v>
      </c>
      <c r="CQ490" s="94" t="n">
        <v>2000</v>
      </c>
      <c r="CR490" s="84"/>
      <c r="CV490" s="17" t="s">
        <v>49</v>
      </c>
      <c r="CW490" s="18" t="n">
        <f aca="false">IF(B497=0%,0%,C499/SUM(C498:C505))</f>
        <v>0</v>
      </c>
      <c r="CX490" s="17" t="str">
        <f aca="false">E499</f>
        <v>frigorifero</v>
      </c>
      <c r="CY490" s="19" t="n">
        <f aca="false">F499</f>
        <v>0</v>
      </c>
      <c r="CZ490" s="17" t="str">
        <f aca="false">E506</f>
        <v>materasso</v>
      </c>
      <c r="DA490" s="19" t="n">
        <f aca="false">F506</f>
        <v>0</v>
      </c>
      <c r="DB490" s="17" t="str">
        <f aca="false">G504</f>
        <v>lamiere</v>
      </c>
      <c r="DC490" s="19" t="n">
        <f aca="false">H504</f>
        <v>0</v>
      </c>
      <c r="DD490" s="19" t="str">
        <f aca="false">D440</f>
        <v>altezza cumulo</v>
      </c>
      <c r="DE490" s="19" t="n">
        <f aca="false">E440</f>
        <v>40</v>
      </c>
    </row>
    <row r="491" customFormat="false" ht="14.4" hidden="false" customHeight="true" outlineLevel="0" collapsed="false">
      <c r="A491" s="53" t="s">
        <v>91</v>
      </c>
      <c r="B491" s="42"/>
      <c r="C491" s="43"/>
      <c r="D491" s="28" t="s">
        <v>92</v>
      </c>
      <c r="E491" s="41" t="s">
        <v>49</v>
      </c>
      <c r="F491" s="39" t="n">
        <v>1</v>
      </c>
      <c r="H491" s="44"/>
      <c r="L491" s="53" t="s">
        <v>91</v>
      </c>
      <c r="M491" s="42"/>
      <c r="N491" s="43"/>
      <c r="O491" s="28" t="s">
        <v>92</v>
      </c>
      <c r="P491" s="41" t="s">
        <v>49</v>
      </c>
      <c r="Q491" s="39" t="n">
        <v>1</v>
      </c>
      <c r="S491" s="44"/>
      <c r="W491" s="53" t="s">
        <v>91</v>
      </c>
      <c r="X491" s="42"/>
      <c r="Y491" s="43"/>
      <c r="Z491" s="28" t="s">
        <v>92</v>
      </c>
      <c r="AA491" s="41" t="s">
        <v>49</v>
      </c>
      <c r="AB491" s="39" t="n">
        <v>1</v>
      </c>
      <c r="AD491" s="44"/>
      <c r="AH491" s="53" t="s">
        <v>91</v>
      </c>
      <c r="AI491" s="42"/>
      <c r="AJ491" s="43"/>
      <c r="AK491" s="28" t="s">
        <v>92</v>
      </c>
      <c r="AL491" s="41" t="s">
        <v>49</v>
      </c>
      <c r="AM491" s="39" t="n">
        <v>1</v>
      </c>
      <c r="AO491" s="44"/>
      <c r="AS491" s="53" t="s">
        <v>91</v>
      </c>
      <c r="AT491" s="42"/>
      <c r="AU491" s="43"/>
      <c r="AV491" s="28" t="s">
        <v>92</v>
      </c>
      <c r="AW491" s="41" t="s">
        <v>49</v>
      </c>
      <c r="AX491" s="39" t="n">
        <v>1</v>
      </c>
      <c r="AZ491" s="44"/>
      <c r="BD491" s="53" t="s">
        <v>91</v>
      </c>
      <c r="BE491" s="42"/>
      <c r="BF491" s="43"/>
      <c r="BG491" s="28" t="s">
        <v>92</v>
      </c>
      <c r="BH491" s="41" t="s">
        <v>49</v>
      </c>
      <c r="BI491" s="39" t="n">
        <v>1</v>
      </c>
      <c r="BK491" s="44"/>
      <c r="BO491" s="53" t="s">
        <v>91</v>
      </c>
      <c r="BP491" s="42"/>
      <c r="BQ491" s="43"/>
      <c r="BR491" s="28" t="s">
        <v>92</v>
      </c>
      <c r="BS491" s="41" t="s">
        <v>49</v>
      </c>
      <c r="BT491" s="39" t="n">
        <v>1</v>
      </c>
      <c r="BV491" s="44"/>
      <c r="BZ491" s="53" t="s">
        <v>91</v>
      </c>
      <c r="CA491" s="42"/>
      <c r="CB491" s="43"/>
      <c r="CC491" s="28" t="s">
        <v>92</v>
      </c>
      <c r="CD491" s="41" t="s">
        <v>49</v>
      </c>
      <c r="CE491" s="39" t="n">
        <v>1</v>
      </c>
      <c r="CG491" s="44"/>
      <c r="CK491" s="53" t="s">
        <v>91</v>
      </c>
      <c r="CL491" s="92"/>
      <c r="CM491" s="93"/>
      <c r="CN491" s="28" t="s">
        <v>92</v>
      </c>
      <c r="CO491" s="41" t="s">
        <v>49</v>
      </c>
      <c r="CP491" s="39" t="n">
        <v>1</v>
      </c>
      <c r="CQ491" s="84"/>
      <c r="CR491" s="84"/>
      <c r="CV491" s="17" t="s">
        <v>57</v>
      </c>
      <c r="CW491" s="18" t="n">
        <f aca="false">IF(B497=0%,0%,(C500+C501)/SUM(C498:C505))</f>
        <v>0</v>
      </c>
      <c r="CX491" s="17" t="str">
        <f aca="false">E500</f>
        <v>forno</v>
      </c>
      <c r="CY491" s="19" t="n">
        <f aca="false">F500</f>
        <v>0</v>
      </c>
      <c r="CZ491" s="17" t="str">
        <f aca="false">G498</f>
        <v>brandina</v>
      </c>
      <c r="DA491" s="19" t="n">
        <f aca="false">H498</f>
        <v>0</v>
      </c>
      <c r="DB491" s="17" t="str">
        <f aca="false">G505</f>
        <v>buste</v>
      </c>
      <c r="DC491" s="19" t="n">
        <f aca="false">H505</f>
        <v>0</v>
      </c>
      <c r="DD491" s="19" t="str">
        <f aca="false">D441</f>
        <v>combustione</v>
      </c>
      <c r="DE491" s="19" t="str">
        <f aca="false">E441</f>
        <v>no</v>
      </c>
    </row>
    <row r="492" customFormat="false" ht="13.8" hidden="false" customHeight="false" outlineLevel="0" collapsed="false">
      <c r="A492" s="53"/>
      <c r="B492" s="42"/>
      <c r="C492" s="43"/>
      <c r="D492" s="28" t="s">
        <v>93</v>
      </c>
      <c r="E492" s="41" t="s">
        <v>14</v>
      </c>
      <c r="F492" s="39" t="n">
        <v>1</v>
      </c>
      <c r="H492" s="44"/>
      <c r="L492" s="53"/>
      <c r="M492" s="42"/>
      <c r="N492" s="43"/>
      <c r="O492" s="28" t="s">
        <v>93</v>
      </c>
      <c r="P492" s="41" t="s">
        <v>14</v>
      </c>
      <c r="Q492" s="39" t="n">
        <v>1</v>
      </c>
      <c r="S492" s="44"/>
      <c r="W492" s="53"/>
      <c r="X492" s="42"/>
      <c r="Y492" s="43"/>
      <c r="Z492" s="28" t="s">
        <v>93</v>
      </c>
      <c r="AA492" s="41" t="s">
        <v>14</v>
      </c>
      <c r="AB492" s="39" t="n">
        <v>1</v>
      </c>
      <c r="AD492" s="44"/>
      <c r="AH492" s="53"/>
      <c r="AI492" s="42"/>
      <c r="AJ492" s="43"/>
      <c r="AK492" s="28" t="s">
        <v>93</v>
      </c>
      <c r="AL492" s="41" t="s">
        <v>14</v>
      </c>
      <c r="AM492" s="39" t="n">
        <v>1</v>
      </c>
      <c r="AO492" s="44"/>
      <c r="AS492" s="53"/>
      <c r="AT492" s="42"/>
      <c r="AU492" s="43"/>
      <c r="AV492" s="28" t="s">
        <v>93</v>
      </c>
      <c r="AW492" s="41" t="s">
        <v>14</v>
      </c>
      <c r="AX492" s="39" t="n">
        <v>1</v>
      </c>
      <c r="AZ492" s="44"/>
      <c r="BD492" s="53"/>
      <c r="BE492" s="42"/>
      <c r="BF492" s="43"/>
      <c r="BG492" s="28" t="s">
        <v>93</v>
      </c>
      <c r="BH492" s="41" t="s">
        <v>14</v>
      </c>
      <c r="BI492" s="39" t="n">
        <v>1</v>
      </c>
      <c r="BK492" s="44"/>
      <c r="BO492" s="53"/>
      <c r="BP492" s="42"/>
      <c r="BQ492" s="43"/>
      <c r="BR492" s="28" t="s">
        <v>93</v>
      </c>
      <c r="BS492" s="41" t="s">
        <v>14</v>
      </c>
      <c r="BT492" s="39" t="n">
        <v>1</v>
      </c>
      <c r="BV492" s="44"/>
      <c r="BZ492" s="53"/>
      <c r="CA492" s="42"/>
      <c r="CB492" s="43"/>
      <c r="CC492" s="28" t="s">
        <v>93</v>
      </c>
      <c r="CD492" s="41" t="s">
        <v>14</v>
      </c>
      <c r="CE492" s="39" t="n">
        <v>1</v>
      </c>
      <c r="CG492" s="44"/>
      <c r="CK492" s="53"/>
      <c r="CL492" s="92"/>
      <c r="CM492" s="93"/>
      <c r="CN492" s="28" t="s">
        <v>93</v>
      </c>
      <c r="CO492" s="41" t="s">
        <v>14</v>
      </c>
      <c r="CP492" s="39" t="n">
        <v>1</v>
      </c>
      <c r="CQ492" s="84"/>
      <c r="CR492" s="84"/>
      <c r="CV492" s="17" t="s">
        <v>60</v>
      </c>
      <c r="CW492" s="37" t="n">
        <f aca="false">IF(B497=0%,0%,C502/SUM(C498:C505))</f>
        <v>0.32</v>
      </c>
      <c r="CX492" s="17" t="str">
        <f aca="false">E501</f>
        <v>televisore</v>
      </c>
      <c r="CY492" s="19" t="n">
        <f aca="false">F501</f>
        <v>0</v>
      </c>
      <c r="CZ492" s="17" t="str">
        <f aca="false">G499</f>
        <v>Scatoloni</v>
      </c>
      <c r="DA492" s="19" t="n">
        <f aca="false">H499</f>
        <v>0</v>
      </c>
      <c r="DB492" s="19"/>
      <c r="DC492" s="19"/>
      <c r="DD492" s="19" t="str">
        <f aca="false">D442</f>
        <v>bonifica</v>
      </c>
      <c r="DE492" s="19" t="str">
        <f aca="false">E442</f>
        <v>no</v>
      </c>
    </row>
    <row r="493" customFormat="false" ht="13.8" hidden="false" customHeight="false" outlineLevel="0" collapsed="false">
      <c r="A493" s="53"/>
      <c r="B493" s="42"/>
      <c r="C493" s="43"/>
      <c r="D493" s="28" t="s">
        <v>94</v>
      </c>
      <c r="E493" s="41" t="s">
        <v>22</v>
      </c>
      <c r="F493" s="39" t="n">
        <v>1</v>
      </c>
      <c r="H493" s="44"/>
      <c r="L493" s="53"/>
      <c r="M493" s="42"/>
      <c r="N493" s="43"/>
      <c r="O493" s="28" t="s">
        <v>94</v>
      </c>
      <c r="P493" s="41" t="s">
        <v>22</v>
      </c>
      <c r="Q493" s="39" t="n">
        <v>1</v>
      </c>
      <c r="S493" s="44"/>
      <c r="W493" s="53"/>
      <c r="X493" s="42"/>
      <c r="Y493" s="43"/>
      <c r="Z493" s="28" t="s">
        <v>94</v>
      </c>
      <c r="AA493" s="41" t="s">
        <v>22</v>
      </c>
      <c r="AB493" s="39" t="n">
        <v>1</v>
      </c>
      <c r="AD493" s="44"/>
      <c r="AH493" s="53"/>
      <c r="AI493" s="42"/>
      <c r="AJ493" s="43"/>
      <c r="AK493" s="28" t="s">
        <v>94</v>
      </c>
      <c r="AL493" s="41" t="s">
        <v>22</v>
      </c>
      <c r="AM493" s="39" t="n">
        <v>1</v>
      </c>
      <c r="AO493" s="44"/>
      <c r="AS493" s="53"/>
      <c r="AT493" s="42"/>
      <c r="AU493" s="43"/>
      <c r="AV493" s="28" t="s">
        <v>94</v>
      </c>
      <c r="AW493" s="41" t="s">
        <v>22</v>
      </c>
      <c r="AX493" s="39" t="n">
        <v>1</v>
      </c>
      <c r="AZ493" s="44"/>
      <c r="BD493" s="53"/>
      <c r="BE493" s="42"/>
      <c r="BF493" s="43"/>
      <c r="BG493" s="28" t="s">
        <v>94</v>
      </c>
      <c r="BH493" s="41" t="s">
        <v>22</v>
      </c>
      <c r="BI493" s="39" t="n">
        <v>1</v>
      </c>
      <c r="BK493" s="44"/>
      <c r="BO493" s="53"/>
      <c r="BP493" s="42"/>
      <c r="BQ493" s="43"/>
      <c r="BR493" s="28" t="s">
        <v>94</v>
      </c>
      <c r="BS493" s="41" t="s">
        <v>22</v>
      </c>
      <c r="BT493" s="39" t="n">
        <v>1</v>
      </c>
      <c r="BV493" s="44"/>
      <c r="BZ493" s="53"/>
      <c r="CA493" s="42"/>
      <c r="CB493" s="43"/>
      <c r="CC493" s="28" t="s">
        <v>94</v>
      </c>
      <c r="CD493" s="41" t="s">
        <v>22</v>
      </c>
      <c r="CE493" s="39" t="n">
        <v>1</v>
      </c>
      <c r="CG493" s="44"/>
      <c r="CK493" s="53"/>
      <c r="CL493" s="92"/>
      <c r="CM493" s="93"/>
      <c r="CN493" s="28" t="s">
        <v>94</v>
      </c>
      <c r="CO493" s="41" t="s">
        <v>22</v>
      </c>
      <c r="CP493" s="39" t="n">
        <v>1</v>
      </c>
      <c r="CQ493" s="84"/>
      <c r="CR493" s="84"/>
      <c r="CV493" s="17" t="s">
        <v>61</v>
      </c>
      <c r="CW493" s="18" t="n">
        <f aca="false">IF(B497=0%,0%,C503/SUM(C498:C505))</f>
        <v>0</v>
      </c>
      <c r="CX493" s="17" t="str">
        <f aca="false">E502</f>
        <v>scaldabagno</v>
      </c>
      <c r="CY493" s="19" t="n">
        <f aca="false">F502</f>
        <v>0</v>
      </c>
      <c r="CZ493" s="17" t="str">
        <f aca="false">G500</f>
        <v>divano</v>
      </c>
      <c r="DA493" s="19" t="n">
        <f aca="false">H500</f>
        <v>0</v>
      </c>
      <c r="DB493" s="19"/>
      <c r="DC493" s="19"/>
      <c r="DD493" s="19" t="str">
        <f aca="false">F442</f>
        <v>substrato</v>
      </c>
      <c r="DE493" s="19" t="str">
        <f aca="false">G442</f>
        <v>suolo/stradale</v>
      </c>
    </row>
    <row r="494" customFormat="false" ht="13.8" hidden="false" customHeight="false" outlineLevel="0" collapsed="false">
      <c r="A494" s="53"/>
      <c r="B494" s="42"/>
      <c r="C494" s="43"/>
      <c r="D494" s="28" t="s">
        <v>95</v>
      </c>
      <c r="E494" s="41" t="s">
        <v>61</v>
      </c>
      <c r="F494" s="39" t="n">
        <v>1</v>
      </c>
      <c r="H494" s="44"/>
      <c r="L494" s="53"/>
      <c r="M494" s="42"/>
      <c r="N494" s="43"/>
      <c r="O494" s="28" t="s">
        <v>95</v>
      </c>
      <c r="P494" s="41" t="s">
        <v>61</v>
      </c>
      <c r="Q494" s="39" t="n">
        <v>1</v>
      </c>
      <c r="S494" s="44"/>
      <c r="W494" s="53"/>
      <c r="X494" s="42"/>
      <c r="Y494" s="43"/>
      <c r="Z494" s="28" t="s">
        <v>95</v>
      </c>
      <c r="AA494" s="41" t="s">
        <v>61</v>
      </c>
      <c r="AB494" s="39" t="n">
        <v>1</v>
      </c>
      <c r="AD494" s="44"/>
      <c r="AH494" s="53"/>
      <c r="AI494" s="42"/>
      <c r="AJ494" s="43"/>
      <c r="AK494" s="28" t="s">
        <v>95</v>
      </c>
      <c r="AL494" s="41" t="s">
        <v>61</v>
      </c>
      <c r="AM494" s="39" t="n">
        <v>1</v>
      </c>
      <c r="AO494" s="44"/>
      <c r="AS494" s="53"/>
      <c r="AT494" s="42"/>
      <c r="AU494" s="43"/>
      <c r="AV494" s="28" t="s">
        <v>95</v>
      </c>
      <c r="AW494" s="41" t="s">
        <v>61</v>
      </c>
      <c r="AX494" s="39" t="n">
        <v>1</v>
      </c>
      <c r="AZ494" s="44"/>
      <c r="BD494" s="53"/>
      <c r="BE494" s="42"/>
      <c r="BF494" s="43"/>
      <c r="BG494" s="28" t="s">
        <v>95</v>
      </c>
      <c r="BH494" s="41" t="s">
        <v>61</v>
      </c>
      <c r="BI494" s="39" t="n">
        <v>1</v>
      </c>
      <c r="BK494" s="44"/>
      <c r="BO494" s="53"/>
      <c r="BP494" s="42"/>
      <c r="BQ494" s="43"/>
      <c r="BR494" s="28" t="s">
        <v>95</v>
      </c>
      <c r="BS494" s="41" t="s">
        <v>61</v>
      </c>
      <c r="BT494" s="39" t="n">
        <v>1</v>
      </c>
      <c r="BV494" s="44"/>
      <c r="BZ494" s="53"/>
      <c r="CA494" s="42"/>
      <c r="CB494" s="43"/>
      <c r="CC494" s="28" t="s">
        <v>95</v>
      </c>
      <c r="CD494" s="41" t="s">
        <v>61</v>
      </c>
      <c r="CE494" s="39" t="n">
        <v>1</v>
      </c>
      <c r="CG494" s="44"/>
      <c r="CK494" s="53"/>
      <c r="CL494" s="92"/>
      <c r="CM494" s="93"/>
      <c r="CN494" s="28" t="s">
        <v>95</v>
      </c>
      <c r="CO494" s="41" t="s">
        <v>61</v>
      </c>
      <c r="CP494" s="39" t="n">
        <v>1</v>
      </c>
      <c r="CQ494" s="84"/>
      <c r="CR494" s="84"/>
      <c r="CV494" s="17" t="s">
        <v>62</v>
      </c>
      <c r="CW494" s="18" t="n">
        <f aca="false">IF(B497=0%,0%,C504/SUM(C498:C505))</f>
        <v>0</v>
      </c>
      <c r="CX494" s="17" t="str">
        <f aca="false">E503</f>
        <v>mobile</v>
      </c>
      <c r="CY494" s="19" t="n">
        <f aca="false">F503</f>
        <v>0</v>
      </c>
      <c r="CZ494" s="17" t="str">
        <f aca="false">G501</f>
        <v>sanitari</v>
      </c>
      <c r="DA494" s="19" t="n">
        <f aca="false">H501</f>
        <v>0</v>
      </c>
      <c r="DB494" s="19"/>
      <c r="DC494" s="19"/>
      <c r="DD494" s="19" t="s">
        <v>63</v>
      </c>
      <c r="DE494" s="19" t="n">
        <f aca="false">B442</f>
        <v>0</v>
      </c>
    </row>
    <row r="495" customFormat="false" ht="13.8" hidden="false" customHeight="false" outlineLevel="0" collapsed="false">
      <c r="A495" s="53"/>
      <c r="B495" s="8" t="n">
        <v>0.75</v>
      </c>
      <c r="C495" s="43"/>
      <c r="D495" s="28" t="s">
        <v>96</v>
      </c>
      <c r="E495" s="41" t="s">
        <v>97</v>
      </c>
      <c r="F495" s="39" t="n">
        <v>1</v>
      </c>
      <c r="G495" s="55" t="n">
        <v>400</v>
      </c>
      <c r="H495" s="44"/>
      <c r="L495" s="53"/>
      <c r="M495" s="42"/>
      <c r="N495" s="43"/>
      <c r="O495" s="28" t="s">
        <v>96</v>
      </c>
      <c r="P495" s="41" t="s">
        <v>97</v>
      </c>
      <c r="Q495" s="39" t="n">
        <v>1</v>
      </c>
      <c r="R495" s="55" t="n">
        <v>400</v>
      </c>
      <c r="S495" s="44"/>
      <c r="W495" s="53"/>
      <c r="X495" s="42"/>
      <c r="Y495" s="43"/>
      <c r="Z495" s="28" t="s">
        <v>96</v>
      </c>
      <c r="AA495" s="41" t="s">
        <v>97</v>
      </c>
      <c r="AB495" s="39" t="n">
        <v>1</v>
      </c>
      <c r="AC495" s="55" t="n">
        <v>400</v>
      </c>
      <c r="AD495" s="44"/>
      <c r="AH495" s="53"/>
      <c r="AI495" s="42"/>
      <c r="AJ495" s="43"/>
      <c r="AK495" s="28" t="s">
        <v>96</v>
      </c>
      <c r="AL495" s="41" t="s">
        <v>97</v>
      </c>
      <c r="AM495" s="39" t="n">
        <v>1</v>
      </c>
      <c r="AN495" s="55" t="n">
        <v>400</v>
      </c>
      <c r="AO495" s="44"/>
      <c r="AS495" s="53"/>
      <c r="AT495" s="42"/>
      <c r="AU495" s="43"/>
      <c r="AV495" s="28" t="s">
        <v>96</v>
      </c>
      <c r="AW495" s="41" t="s">
        <v>97</v>
      </c>
      <c r="AX495" s="39" t="n">
        <v>1</v>
      </c>
      <c r="AY495" s="55" t="n">
        <v>400</v>
      </c>
      <c r="AZ495" s="44"/>
      <c r="BD495" s="53"/>
      <c r="BE495" s="42"/>
      <c r="BF495" s="43"/>
      <c r="BG495" s="28" t="s">
        <v>96</v>
      </c>
      <c r="BH495" s="41" t="s">
        <v>97</v>
      </c>
      <c r="BI495" s="39" t="n">
        <v>1</v>
      </c>
      <c r="BJ495" s="55" t="n">
        <v>400</v>
      </c>
      <c r="BK495" s="44"/>
      <c r="BO495" s="53"/>
      <c r="BP495" s="42"/>
      <c r="BQ495" s="43"/>
      <c r="BR495" s="28" t="s">
        <v>96</v>
      </c>
      <c r="BS495" s="41" t="s">
        <v>97</v>
      </c>
      <c r="BT495" s="39" t="n">
        <v>1</v>
      </c>
      <c r="BU495" s="55" t="n">
        <v>400</v>
      </c>
      <c r="BV495" s="44"/>
      <c r="BZ495" s="53"/>
      <c r="CA495" s="42"/>
      <c r="CB495" s="43"/>
      <c r="CC495" s="28" t="s">
        <v>96</v>
      </c>
      <c r="CD495" s="41" t="s">
        <v>97</v>
      </c>
      <c r="CE495" s="39" t="n">
        <v>1</v>
      </c>
      <c r="CF495" s="55" t="n">
        <v>400</v>
      </c>
      <c r="CG495" s="44"/>
      <c r="CK495" s="53"/>
      <c r="CL495" s="92"/>
      <c r="CM495" s="93"/>
      <c r="CN495" s="28" t="s">
        <v>96</v>
      </c>
      <c r="CO495" s="41" t="s">
        <v>97</v>
      </c>
      <c r="CP495" s="39" t="n">
        <v>1</v>
      </c>
      <c r="CQ495" s="94" t="n">
        <v>400</v>
      </c>
      <c r="CR495" s="84"/>
      <c r="CV495" s="33" t="s">
        <v>65</v>
      </c>
      <c r="CW495" s="34" t="n">
        <f aca="false">IF(B497=0%,0%,C505/SUM(C498:C505))</f>
        <v>0.6</v>
      </c>
      <c r="CX495" s="33" t="str">
        <f aca="false">E504</f>
        <v>secchio</v>
      </c>
      <c r="CY495" s="35" t="n">
        <f aca="false">F504</f>
        <v>0</v>
      </c>
      <c r="CZ495" s="33" t="str">
        <f aca="false">G502</f>
        <v>tubi</v>
      </c>
      <c r="DA495" s="35" t="n">
        <f aca="false">H502</f>
        <v>0</v>
      </c>
      <c r="DB495" s="35"/>
      <c r="DC495" s="35"/>
      <c r="DD495" s="35" t="s">
        <v>56</v>
      </c>
      <c r="DE495" s="35" t="n">
        <f aca="false">H440</f>
        <v>0</v>
      </c>
      <c r="DF495" s="37" t="n">
        <f aca="false">SUM(CW489:CW495)</f>
        <v>1</v>
      </c>
    </row>
    <row r="496" customFormat="false" ht="13.8" hidden="false" customHeight="false" outlineLevel="0" collapsed="false">
      <c r="A496" s="53"/>
      <c r="B496" s="56"/>
      <c r="C496" s="57"/>
      <c r="D496" s="28" t="s">
        <v>98</v>
      </c>
      <c r="E496" s="41" t="s">
        <v>65</v>
      </c>
      <c r="F496" s="39" t="n">
        <v>1</v>
      </c>
      <c r="G496" s="55" t="n">
        <v>1000</v>
      </c>
      <c r="H496" s="58"/>
      <c r="L496" s="53"/>
      <c r="M496" s="56"/>
      <c r="N496" s="57"/>
      <c r="O496" s="28" t="s">
        <v>98</v>
      </c>
      <c r="P496" s="41" t="s">
        <v>65</v>
      </c>
      <c r="Q496" s="39" t="n">
        <v>1</v>
      </c>
      <c r="R496" s="55" t="n">
        <v>1000</v>
      </c>
      <c r="S496" s="58"/>
      <c r="W496" s="53"/>
      <c r="X496" s="56"/>
      <c r="Y496" s="57"/>
      <c r="Z496" s="28" t="s">
        <v>98</v>
      </c>
      <c r="AA496" s="41" t="s">
        <v>65</v>
      </c>
      <c r="AB496" s="39" t="n">
        <v>1</v>
      </c>
      <c r="AC496" s="55" t="n">
        <v>1000</v>
      </c>
      <c r="AD496" s="58"/>
      <c r="AH496" s="53"/>
      <c r="AI496" s="56"/>
      <c r="AJ496" s="57"/>
      <c r="AK496" s="28" t="s">
        <v>98</v>
      </c>
      <c r="AL496" s="41" t="s">
        <v>65</v>
      </c>
      <c r="AM496" s="39" t="n">
        <v>1</v>
      </c>
      <c r="AN496" s="55" t="n">
        <v>1000</v>
      </c>
      <c r="AO496" s="58"/>
      <c r="AS496" s="53"/>
      <c r="AT496" s="56"/>
      <c r="AU496" s="57"/>
      <c r="AV496" s="28" t="s">
        <v>98</v>
      </c>
      <c r="AW496" s="41" t="s">
        <v>65</v>
      </c>
      <c r="AX496" s="39" t="n">
        <v>1</v>
      </c>
      <c r="AY496" s="55" t="n">
        <v>1000</v>
      </c>
      <c r="AZ496" s="58"/>
      <c r="BD496" s="53"/>
      <c r="BE496" s="56"/>
      <c r="BF496" s="57"/>
      <c r="BG496" s="28" t="s">
        <v>98</v>
      </c>
      <c r="BH496" s="41" t="s">
        <v>65</v>
      </c>
      <c r="BI496" s="39" t="n">
        <v>1</v>
      </c>
      <c r="BJ496" s="55" t="n">
        <v>1000</v>
      </c>
      <c r="BK496" s="58"/>
      <c r="BO496" s="53"/>
      <c r="BP496" s="56"/>
      <c r="BQ496" s="57"/>
      <c r="BR496" s="28" t="s">
        <v>98</v>
      </c>
      <c r="BS496" s="41" t="s">
        <v>65</v>
      </c>
      <c r="BT496" s="39" t="n">
        <v>1</v>
      </c>
      <c r="BU496" s="55" t="n">
        <v>1000</v>
      </c>
      <c r="BV496" s="58"/>
      <c r="BZ496" s="53"/>
      <c r="CA496" s="56"/>
      <c r="CB496" s="57"/>
      <c r="CC496" s="28" t="s">
        <v>98</v>
      </c>
      <c r="CD496" s="41" t="s">
        <v>65</v>
      </c>
      <c r="CE496" s="39" t="n">
        <v>1</v>
      </c>
      <c r="CF496" s="55" t="n">
        <v>1000</v>
      </c>
      <c r="CG496" s="58"/>
      <c r="CK496" s="53"/>
      <c r="CL496" s="84"/>
      <c r="CM496" s="93"/>
      <c r="CN496" s="28" t="s">
        <v>98</v>
      </c>
      <c r="CO496" s="41" t="s">
        <v>65</v>
      </c>
      <c r="CP496" s="39" t="n">
        <v>1</v>
      </c>
      <c r="CQ496" s="94" t="n">
        <v>1000</v>
      </c>
      <c r="CR496" s="84"/>
      <c r="CV496" s="10" t="str">
        <f aca="false">L439</f>
        <v>SITO O141</v>
      </c>
      <c r="CW496" s="10"/>
      <c r="CX496" s="10"/>
      <c r="CY496" s="10"/>
      <c r="CZ496" s="10"/>
      <c r="DA496" s="10"/>
      <c r="DB496" s="10"/>
      <c r="DC496" s="10"/>
      <c r="DD496" s="10"/>
      <c r="DE496" s="10"/>
    </row>
    <row r="497" customFormat="false" ht="14.4" hidden="false" customHeight="false" outlineLevel="0" collapsed="false">
      <c r="B497" s="8" t="n">
        <f aca="false">SUM(B444:B496)</f>
        <v>1</v>
      </c>
      <c r="M497" s="8" t="n">
        <f aca="false">SUM(M444:M496)</f>
        <v>1</v>
      </c>
      <c r="X497" s="8" t="n">
        <f aca="false">SUM(X444:X496)</f>
        <v>1</v>
      </c>
      <c r="AI497" s="8" t="n">
        <f aca="false">SUM(AI444:AI496)</f>
        <v>1</v>
      </c>
      <c r="AT497" s="8" t="n">
        <f aca="false">SUM(AT444:AT496)</f>
        <v>1</v>
      </c>
      <c r="BE497" s="8" t="n">
        <f aca="false">SUM(BE444:BE496)</f>
        <v>1</v>
      </c>
      <c r="BP497" s="8" t="n">
        <f aca="false">SUM(BP444:BP496)</f>
        <v>1</v>
      </c>
      <c r="CA497" s="8" t="n">
        <f aca="false">SUM(CA444:CA496)</f>
        <v>1</v>
      </c>
      <c r="CL497" s="8" t="n">
        <f aca="false">SUM(CL444:CL497)</f>
        <v>1</v>
      </c>
      <c r="CV497" s="11" t="s">
        <v>31</v>
      </c>
      <c r="CW497" s="11"/>
      <c r="CX497" s="11" t="s">
        <v>32</v>
      </c>
      <c r="CY497" s="11"/>
      <c r="CZ497" s="11"/>
      <c r="DA497" s="11"/>
      <c r="DB497" s="11"/>
      <c r="DC497" s="11"/>
      <c r="DD497" s="11" t="s">
        <v>33</v>
      </c>
      <c r="DE497" s="11"/>
    </row>
    <row r="498" customFormat="false" ht="14.4" hidden="false" customHeight="true" outlineLevel="0" collapsed="false">
      <c r="A498" s="24" t="s">
        <v>99</v>
      </c>
      <c r="B498" s="28" t="s">
        <v>14</v>
      </c>
      <c r="C498" s="29" t="n">
        <f aca="false">B444*F446+B447*F449+B450*F452+B453*F454+B460*F460+B462*F462+B469*F469+B477*F477+B486*F486+B487*F487+B488*F488+B492*F492</f>
        <v>0.02</v>
      </c>
      <c r="D498" s="24" t="s">
        <v>100</v>
      </c>
      <c r="E498" s="28" t="str">
        <f aca="false">D444</f>
        <v>lavatrice</v>
      </c>
      <c r="F498" s="28" t="n">
        <f aca="false">C444</f>
        <v>0</v>
      </c>
      <c r="G498" s="28" t="str">
        <f aca="false">D465</f>
        <v>brandina</v>
      </c>
      <c r="H498" s="28" t="n">
        <f aca="false">C465</f>
        <v>0</v>
      </c>
      <c r="L498" s="24" t="s">
        <v>99</v>
      </c>
      <c r="M498" s="28" t="s">
        <v>14</v>
      </c>
      <c r="N498" s="29" t="n">
        <f aca="false">M444*Q446+M447*Q449+M450*Q452+M453*Q454+M460*Q460+M462*Q462+M469*Q469+M477*Q477+M486*Q486+M487*Q487+M488*Q488+M492*Q492</f>
        <v>0</v>
      </c>
      <c r="O498" s="24" t="s">
        <v>100</v>
      </c>
      <c r="P498" s="28" t="str">
        <f aca="false">O444</f>
        <v>lavatrice</v>
      </c>
      <c r="Q498" s="28" t="n">
        <f aca="false">N444</f>
        <v>0</v>
      </c>
      <c r="R498" s="28" t="str">
        <f aca="false">O465</f>
        <v>brandina</v>
      </c>
      <c r="S498" s="28" t="n">
        <f aca="false">N465</f>
        <v>0</v>
      </c>
      <c r="W498" s="24" t="s">
        <v>99</v>
      </c>
      <c r="X498" s="28" t="s">
        <v>14</v>
      </c>
      <c r="Y498" s="29" t="n">
        <f aca="false">X444*AB446+X447*AB449+X450*AB452+X453*AB454+X460*AB460+X462*AB462+X469*AB469+X477*AB477+X486*AB486+X487*AB487+X488*AB488+X492*AB492</f>
        <v>1</v>
      </c>
      <c r="Z498" s="24" t="s">
        <v>100</v>
      </c>
      <c r="AA498" s="28" t="str">
        <f aca="false">Z444</f>
        <v>lavatrice</v>
      </c>
      <c r="AB498" s="28" t="n">
        <f aca="false">Y444</f>
        <v>0</v>
      </c>
      <c r="AC498" s="28" t="str">
        <f aca="false">Z465</f>
        <v>brandina</v>
      </c>
      <c r="AD498" s="28" t="n">
        <f aca="false">Y465</f>
        <v>0</v>
      </c>
      <c r="AH498" s="24" t="s">
        <v>99</v>
      </c>
      <c r="AI498" s="28" t="s">
        <v>14</v>
      </c>
      <c r="AJ498" s="29" t="n">
        <f aca="false">AI444*AM446+AI447*AM449+AI450*AM452+AI453*AM454+AI460*AM460+AI462*AM462+AI469*AM469+AI477*AM477+AI486*AM486+AI487*AM487+AI488*AM488+AI492*AM492</f>
        <v>0.00304742786905515</v>
      </c>
      <c r="AK498" s="24" t="s">
        <v>100</v>
      </c>
      <c r="AL498" s="28" t="str">
        <f aca="false">AK444</f>
        <v>lavatrice</v>
      </c>
      <c r="AM498" s="28" t="n">
        <f aca="false">AJ444</f>
        <v>0</v>
      </c>
      <c r="AN498" s="28" t="str">
        <f aca="false">AK465</f>
        <v>brandina</v>
      </c>
      <c r="AO498" s="28" t="n">
        <f aca="false">AJ465</f>
        <v>0</v>
      </c>
      <c r="AS498" s="24" t="s">
        <v>99</v>
      </c>
      <c r="AT498" s="28" t="s">
        <v>14</v>
      </c>
      <c r="AU498" s="29" t="n">
        <f aca="false">AT444*AX446+AT447*AX449+AT450*AX452+AT453*AX454+AT460*AX460+AT462*AX462+AT469*AX469+AT477*AX477+AT486*AX486+AT487*AX487+AT488*AX488+AT492*AX492</f>
        <v>0</v>
      </c>
      <c r="AV498" s="24" t="s">
        <v>100</v>
      </c>
      <c r="AW498" s="28" t="str">
        <f aca="false">AV444</f>
        <v>lavatrice</v>
      </c>
      <c r="AX498" s="28" t="n">
        <f aca="false">AU444</f>
        <v>0</v>
      </c>
      <c r="AY498" s="28" t="str">
        <f aca="false">AV465</f>
        <v>brandina</v>
      </c>
      <c r="AZ498" s="28" t="n">
        <f aca="false">AU465</f>
        <v>0</v>
      </c>
      <c r="BD498" s="24" t="s">
        <v>99</v>
      </c>
      <c r="BE498" s="28" t="s">
        <v>14</v>
      </c>
      <c r="BF498" s="29" t="n">
        <f aca="false">BE444*BI446+BE447*BI449+BE450*BI452+BE453*BI454+BE460*BI460+BE462*BI462+BE469*BI469+BE477*BI477+BE486*BI486+BE487*BI487+BE488*BI488+BE492*BI492</f>
        <v>1</v>
      </c>
      <c r="BG498" s="24" t="s">
        <v>100</v>
      </c>
      <c r="BH498" s="28" t="str">
        <f aca="false">BG444</f>
        <v>lavatrice</v>
      </c>
      <c r="BI498" s="28" t="n">
        <f aca="false">BF444</f>
        <v>0</v>
      </c>
      <c r="BJ498" s="28" t="str">
        <f aca="false">BG465</f>
        <v>brandina</v>
      </c>
      <c r="BK498" s="28" t="n">
        <f aca="false">BF465</f>
        <v>0</v>
      </c>
      <c r="BO498" s="24" t="s">
        <v>99</v>
      </c>
      <c r="BP498" s="28" t="s">
        <v>14</v>
      </c>
      <c r="BQ498" s="29" t="n">
        <f aca="false">BP444*BT446+BP447*BT449+BP450*BT452+BP453*BT454+BP460*BT460+BP462*BT462+BP469*BT469+BP477*BT477+BP486*BT486+BP487*BT487+BP488*BT488+BP492*BT492</f>
        <v>0.101580928968505</v>
      </c>
      <c r="BR498" s="24" t="s">
        <v>100</v>
      </c>
      <c r="BS498" s="28" t="str">
        <f aca="false">BR444</f>
        <v>lavatrice</v>
      </c>
      <c r="BT498" s="28" t="n">
        <f aca="false">BQ444</f>
        <v>0</v>
      </c>
      <c r="BU498" s="28" t="str">
        <f aca="false">BR465</f>
        <v>brandina</v>
      </c>
      <c r="BV498" s="28" t="n">
        <f aca="false">BQ465</f>
        <v>0</v>
      </c>
      <c r="BZ498" s="24" t="s">
        <v>99</v>
      </c>
      <c r="CA498" s="28" t="s">
        <v>14</v>
      </c>
      <c r="CB498" s="29" t="n">
        <f aca="false">CA444*CE446+CA447*CE449+CA450*CE452+CA453*CE454+CA460*CE460+CA462*CE462+CA469*CE469+CA477*CE477+CA486*CE486+CA487*CE487+CA488*CE488+CA492*CE492</f>
        <v>0.5</v>
      </c>
      <c r="CC498" s="24" t="s">
        <v>100</v>
      </c>
      <c r="CD498" s="28" t="str">
        <f aca="false">CC444</f>
        <v>lavatrice</v>
      </c>
      <c r="CE498" s="28" t="n">
        <f aca="false">CB444</f>
        <v>0</v>
      </c>
      <c r="CF498" s="28" t="str">
        <f aca="false">CC465</f>
        <v>brandina</v>
      </c>
      <c r="CG498" s="28" t="n">
        <f aca="false">CB465</f>
        <v>0</v>
      </c>
      <c r="CK498" s="24" t="s">
        <v>99</v>
      </c>
      <c r="CL498" s="28" t="s">
        <v>14</v>
      </c>
      <c r="CM498" s="29" t="n">
        <f aca="false">CL444*CP446+CL447*CP449+CL450*CP452+CL453*CP454+CL460*CP460+CL462*CP462+CL469*CP469+CL477*CP477+CL486*CP486+CL487*CP487+CL488*CP488+CL492*CP492</f>
        <v>0.0943838035759929</v>
      </c>
      <c r="CN498" s="24" t="s">
        <v>100</v>
      </c>
      <c r="CO498" s="28" t="str">
        <f aca="false">CN444</f>
        <v>lavatrice</v>
      </c>
      <c r="CP498" s="28" t="n">
        <f aca="false">CM444</f>
        <v>0</v>
      </c>
      <c r="CQ498" s="28" t="str">
        <f aca="false">CN465</f>
        <v>brandina</v>
      </c>
      <c r="CR498" s="28" t="n">
        <f aca="false">CM465</f>
        <v>1</v>
      </c>
      <c r="CV498" s="12" t="s">
        <v>14</v>
      </c>
      <c r="CW498" s="13" t="n">
        <f aca="false">IF(M497=0%,0%,N498/SUM(N498:N505))</f>
        <v>0</v>
      </c>
      <c r="CX498" s="12" t="str">
        <f aca="false">P498</f>
        <v>lavatrice</v>
      </c>
      <c r="CY498" s="14" t="n">
        <f aca="false">Q498</f>
        <v>0</v>
      </c>
      <c r="CZ498" s="12" t="str">
        <f aca="false">P505</f>
        <v>sedie</v>
      </c>
      <c r="DA498" s="14" t="n">
        <f aca="false">Q505</f>
        <v>0</v>
      </c>
      <c r="DB498" s="12" t="str">
        <f aca="false">R503</f>
        <v>guaina</v>
      </c>
      <c r="DC498" s="14" t="n">
        <f aca="false">S503</f>
        <v>0</v>
      </c>
      <c r="DD498" s="14" t="s">
        <v>41</v>
      </c>
      <c r="DE498" s="38" t="n">
        <f aca="false">N441</f>
        <v>0</v>
      </c>
    </row>
    <row r="499" customFormat="false" ht="14.4" hidden="false" customHeight="false" outlineLevel="0" collapsed="false">
      <c r="A499" s="24"/>
      <c r="B499" s="28" t="s">
        <v>49</v>
      </c>
      <c r="C499" s="29" t="n">
        <f aca="false">B453*F453+B470*F470+B477*F478</f>
        <v>0</v>
      </c>
      <c r="D499" s="24"/>
      <c r="E499" s="28" t="str">
        <f aca="false">D447</f>
        <v>frigorifero</v>
      </c>
      <c r="F499" s="28" t="n">
        <f aca="false">C447</f>
        <v>0</v>
      </c>
      <c r="G499" s="28" t="str">
        <f aca="false">A468</f>
        <v>Scatoloni</v>
      </c>
      <c r="H499" s="28" t="n">
        <f aca="false">C468</f>
        <v>0</v>
      </c>
      <c r="L499" s="24"/>
      <c r="M499" s="28" t="s">
        <v>49</v>
      </c>
      <c r="N499" s="29" t="n">
        <f aca="false">M453*Q453+M470*Q470+M477*Q478</f>
        <v>0</v>
      </c>
      <c r="O499" s="24"/>
      <c r="P499" s="28" t="str">
        <f aca="false">O447</f>
        <v>frigorifero</v>
      </c>
      <c r="Q499" s="28" t="n">
        <f aca="false">N447</f>
        <v>0</v>
      </c>
      <c r="R499" s="28" t="str">
        <f aca="false">L468</f>
        <v>Scatoloni</v>
      </c>
      <c r="S499" s="28" t="n">
        <f aca="false">N468</f>
        <v>0</v>
      </c>
      <c r="W499" s="24"/>
      <c r="X499" s="28" t="s">
        <v>49</v>
      </c>
      <c r="Y499" s="29" t="n">
        <f aca="false">X453*AB453+X470*AB470+X477*AB478</f>
        <v>0</v>
      </c>
      <c r="Z499" s="24"/>
      <c r="AA499" s="28" t="str">
        <f aca="false">Z447</f>
        <v>frigorifero</v>
      </c>
      <c r="AB499" s="28" t="n">
        <f aca="false">Y447</f>
        <v>0</v>
      </c>
      <c r="AC499" s="28" t="str">
        <f aca="false">W468</f>
        <v>Scatoloni</v>
      </c>
      <c r="AD499" s="28" t="n">
        <f aca="false">Y468</f>
        <v>0</v>
      </c>
      <c r="AH499" s="24"/>
      <c r="AI499" s="28" t="s">
        <v>49</v>
      </c>
      <c r="AJ499" s="29" t="n">
        <f aca="false">AI453*AM453+AI470*AM470+AI477*AM478</f>
        <v>0.00942986188387772</v>
      </c>
      <c r="AK499" s="24"/>
      <c r="AL499" s="28" t="str">
        <f aca="false">AK447</f>
        <v>frigorifero</v>
      </c>
      <c r="AM499" s="28" t="n">
        <f aca="false">AJ447</f>
        <v>0</v>
      </c>
      <c r="AN499" s="28" t="str">
        <f aca="false">AH468</f>
        <v>Scatoloni</v>
      </c>
      <c r="AO499" s="28" t="n">
        <f aca="false">AJ468</f>
        <v>0</v>
      </c>
      <c r="AS499" s="24"/>
      <c r="AT499" s="28" t="s">
        <v>49</v>
      </c>
      <c r="AU499" s="29" t="n">
        <f aca="false">AT453*AX453+AT470*AX470+AT477*AX478</f>
        <v>0</v>
      </c>
      <c r="AV499" s="24"/>
      <c r="AW499" s="28" t="str">
        <f aca="false">AV447</f>
        <v>frigorifero</v>
      </c>
      <c r="AX499" s="28" t="n">
        <f aca="false">AU447</f>
        <v>0</v>
      </c>
      <c r="AY499" s="28" t="str">
        <f aca="false">AS468</f>
        <v>Scatoloni</v>
      </c>
      <c r="AZ499" s="28" t="n">
        <f aca="false">AU468</f>
        <v>0</v>
      </c>
      <c r="BD499" s="24"/>
      <c r="BE499" s="28" t="s">
        <v>49</v>
      </c>
      <c r="BF499" s="29" t="n">
        <f aca="false">BE453*BI453+BE470*BI470+BE477*BI478</f>
        <v>0</v>
      </c>
      <c r="BG499" s="24"/>
      <c r="BH499" s="28" t="str">
        <f aca="false">BG447</f>
        <v>frigorifero</v>
      </c>
      <c r="BI499" s="28" t="n">
        <f aca="false">BF447</f>
        <v>0</v>
      </c>
      <c r="BJ499" s="28" t="str">
        <f aca="false">BD468</f>
        <v>Scatoloni</v>
      </c>
      <c r="BK499" s="28" t="n">
        <f aca="false">BF468</f>
        <v>0</v>
      </c>
      <c r="BO499" s="24"/>
      <c r="BP499" s="28" t="s">
        <v>49</v>
      </c>
      <c r="BQ499" s="29" t="n">
        <f aca="false">BP453*BT453+BP470*BT470+BP477*BT478</f>
        <v>0.314328729462591</v>
      </c>
      <c r="BR499" s="24"/>
      <c r="BS499" s="28" t="str">
        <f aca="false">BR447</f>
        <v>frigorifero</v>
      </c>
      <c r="BT499" s="28" t="n">
        <f aca="false">BQ447</f>
        <v>0</v>
      </c>
      <c r="BU499" s="28" t="str">
        <f aca="false">BO468</f>
        <v>Scatoloni</v>
      </c>
      <c r="BV499" s="28" t="n">
        <f aca="false">BQ468</f>
        <v>0</v>
      </c>
      <c r="BZ499" s="24"/>
      <c r="CA499" s="28" t="s">
        <v>49</v>
      </c>
      <c r="CB499" s="29" t="n">
        <f aca="false">CA453*CE453+CA470*CE470+CA477*CE478</f>
        <v>0</v>
      </c>
      <c r="CC499" s="24"/>
      <c r="CD499" s="28" t="str">
        <f aca="false">CC447</f>
        <v>frigorifero</v>
      </c>
      <c r="CE499" s="28" t="n">
        <f aca="false">CB447</f>
        <v>0</v>
      </c>
      <c r="CF499" s="28" t="str">
        <f aca="false">BZ468</f>
        <v>Scatoloni</v>
      </c>
      <c r="CG499" s="28" t="n">
        <f aca="false">CB468</f>
        <v>0</v>
      </c>
      <c r="CK499" s="24"/>
      <c r="CL499" s="28" t="s">
        <v>49</v>
      </c>
      <c r="CM499" s="29" t="n">
        <f aca="false">CL453*CP453+CL470*CP470+CL477*CP478</f>
        <v>0.0245191857637102</v>
      </c>
      <c r="CN499" s="24"/>
      <c r="CO499" s="28" t="str">
        <f aca="false">CN447</f>
        <v>frigorifero</v>
      </c>
      <c r="CP499" s="28" t="n">
        <f aca="false">CM447</f>
        <v>2</v>
      </c>
      <c r="CQ499" s="28" t="str">
        <f aca="false">CK468</f>
        <v>Scatoloni</v>
      </c>
      <c r="CR499" s="28" t="n">
        <f aca="false">CM468</f>
        <v>0</v>
      </c>
      <c r="CV499" s="17" t="s">
        <v>49</v>
      </c>
      <c r="CW499" s="18" t="n">
        <f aca="false">IF(M497=0%,0%,N499/SUM(N498:N505))</f>
        <v>0</v>
      </c>
      <c r="CX499" s="17" t="str">
        <f aca="false">P499</f>
        <v>frigorifero</v>
      </c>
      <c r="CY499" s="19" t="n">
        <f aca="false">Q499</f>
        <v>0</v>
      </c>
      <c r="CZ499" s="17" t="str">
        <f aca="false">P506</f>
        <v>materasso</v>
      </c>
      <c r="DA499" s="19" t="n">
        <f aca="false">Q506</f>
        <v>0</v>
      </c>
      <c r="DB499" s="17" t="str">
        <f aca="false">R504</f>
        <v>lamiere</v>
      </c>
      <c r="DC499" s="19" t="n">
        <f aca="false">S504</f>
        <v>0</v>
      </c>
      <c r="DD499" s="19" t="str">
        <f aca="false">O440</f>
        <v>altezza cumulo</v>
      </c>
      <c r="DE499" s="19" t="n">
        <f aca="false">P440</f>
        <v>2</v>
      </c>
    </row>
    <row r="500" customFormat="false" ht="14.4" hidden="false" customHeight="false" outlineLevel="0" collapsed="false">
      <c r="A500" s="24"/>
      <c r="B500" s="28" t="s">
        <v>101</v>
      </c>
      <c r="C500" s="29" t="n">
        <f aca="false">B444*F445+B447*F448+B450*F451+B453*F456+B457*F458+B471*F471+B477*F479</f>
        <v>0</v>
      </c>
      <c r="D500" s="24"/>
      <c r="E500" s="28" t="str">
        <f aca="false">D450</f>
        <v>forno</v>
      </c>
      <c r="F500" s="28" t="n">
        <f aca="false">C450</f>
        <v>0</v>
      </c>
      <c r="G500" s="28" t="str">
        <f aca="false">D466</f>
        <v>divano</v>
      </c>
      <c r="H500" s="28" t="n">
        <f aca="false">C466</f>
        <v>0</v>
      </c>
      <c r="L500" s="24"/>
      <c r="M500" s="28" t="s">
        <v>101</v>
      </c>
      <c r="N500" s="29" t="n">
        <f aca="false">M444*Q445+M447*Q448+M450*Q451+M453*Q456+M457*Q458+M471*Q471+M477*Q479</f>
        <v>0</v>
      </c>
      <c r="O500" s="24"/>
      <c r="P500" s="28" t="str">
        <f aca="false">O450</f>
        <v>forno</v>
      </c>
      <c r="Q500" s="28" t="n">
        <f aca="false">N450</f>
        <v>0</v>
      </c>
      <c r="R500" s="28" t="str">
        <f aca="false">O466</f>
        <v>divano</v>
      </c>
      <c r="S500" s="28" t="n">
        <f aca="false">N466</f>
        <v>0</v>
      </c>
      <c r="W500" s="24"/>
      <c r="X500" s="28" t="s">
        <v>101</v>
      </c>
      <c r="Y500" s="29" t="n">
        <f aca="false">X444*AB445+X447*AB448+X450*AB451+X453*AB456+X457*AB458+X471*AB471+X477*AB479</f>
        <v>0</v>
      </c>
      <c r="Z500" s="24"/>
      <c r="AA500" s="28" t="str">
        <f aca="false">Z450</f>
        <v>forno</v>
      </c>
      <c r="AB500" s="28" t="n">
        <f aca="false">Y450</f>
        <v>0</v>
      </c>
      <c r="AC500" s="28" t="str">
        <f aca="false">Z466</f>
        <v>divano</v>
      </c>
      <c r="AD500" s="28" t="n">
        <f aca="false">Y466</f>
        <v>0</v>
      </c>
      <c r="AH500" s="24"/>
      <c r="AI500" s="28" t="s">
        <v>101</v>
      </c>
      <c r="AJ500" s="29" t="n">
        <f aca="false">AI444*AM445+AI447*AM448+AI450*AM451+AI453*AM456+AI457*AM458+AI471*AM471+AI477*AM479</f>
        <v>0.000131992174147048</v>
      </c>
      <c r="AK500" s="24"/>
      <c r="AL500" s="28" t="str">
        <f aca="false">AK450</f>
        <v>forno</v>
      </c>
      <c r="AM500" s="28" t="n">
        <f aca="false">AJ450</f>
        <v>0</v>
      </c>
      <c r="AN500" s="28" t="str">
        <f aca="false">AK466</f>
        <v>divano</v>
      </c>
      <c r="AO500" s="28" t="n">
        <f aca="false">AJ466</f>
        <v>0</v>
      </c>
      <c r="AS500" s="24"/>
      <c r="AT500" s="28" t="s">
        <v>101</v>
      </c>
      <c r="AU500" s="29" t="n">
        <f aca="false">AT444*AX445+AT447*AX448+AT450*AX451+AT453*AX456+AT457*AX458+AT471*AX471+AT477*AX479</f>
        <v>0</v>
      </c>
      <c r="AV500" s="24"/>
      <c r="AW500" s="28" t="str">
        <f aca="false">AV450</f>
        <v>forno</v>
      </c>
      <c r="AX500" s="28" t="n">
        <f aca="false">AU450</f>
        <v>0</v>
      </c>
      <c r="AY500" s="28" t="str">
        <f aca="false">AV466</f>
        <v>divano</v>
      </c>
      <c r="AZ500" s="28" t="n">
        <f aca="false">AU466</f>
        <v>0</v>
      </c>
      <c r="BD500" s="24"/>
      <c r="BE500" s="28" t="s">
        <v>101</v>
      </c>
      <c r="BF500" s="29" t="n">
        <f aca="false">BE444*BI445+BE447*BI448+BE450*BI451+BE453*BI456+BE457*BI458+BE471*BI471+BE477*BI479</f>
        <v>0</v>
      </c>
      <c r="BG500" s="24"/>
      <c r="BH500" s="28" t="str">
        <f aca="false">BG450</f>
        <v>forno</v>
      </c>
      <c r="BI500" s="28" t="n">
        <f aca="false">BF450</f>
        <v>0</v>
      </c>
      <c r="BJ500" s="28" t="str">
        <f aca="false">BG466</f>
        <v>divano</v>
      </c>
      <c r="BK500" s="28" t="n">
        <f aca="false">BF466</f>
        <v>0</v>
      </c>
      <c r="BO500" s="24"/>
      <c r="BP500" s="28" t="s">
        <v>101</v>
      </c>
      <c r="BQ500" s="29" t="n">
        <f aca="false">BP444*BT445+BP447*BT448+BP450*BT451+BP453*BT456+BP457*BT458+BP471*BT471+BP477*BT479</f>
        <v>0.00439973913823492</v>
      </c>
      <c r="BR500" s="24"/>
      <c r="BS500" s="28" t="str">
        <f aca="false">BR450</f>
        <v>forno</v>
      </c>
      <c r="BT500" s="28" t="n">
        <f aca="false">BQ450</f>
        <v>0</v>
      </c>
      <c r="BU500" s="28" t="str">
        <f aca="false">BR466</f>
        <v>divano</v>
      </c>
      <c r="BV500" s="28" t="n">
        <f aca="false">BQ466</f>
        <v>0</v>
      </c>
      <c r="BZ500" s="24"/>
      <c r="CA500" s="28" t="s">
        <v>101</v>
      </c>
      <c r="CB500" s="29" t="n">
        <f aca="false">CA444*CE445+CA447*CE448+CA450*CE451+CA453*CE456+CA457*CE458+CA471*CE471+CA477*CE479</f>
        <v>0</v>
      </c>
      <c r="CC500" s="24"/>
      <c r="CD500" s="28" t="str">
        <f aca="false">CC450</f>
        <v>forno</v>
      </c>
      <c r="CE500" s="28" t="n">
        <f aca="false">CB450</f>
        <v>0</v>
      </c>
      <c r="CF500" s="28" t="str">
        <f aca="false">CC466</f>
        <v>divano</v>
      </c>
      <c r="CG500" s="28" t="n">
        <f aca="false">CB466</f>
        <v>0</v>
      </c>
      <c r="CK500" s="24"/>
      <c r="CL500" s="28" t="s">
        <v>101</v>
      </c>
      <c r="CM500" s="29" t="n">
        <f aca="false">CL444*CP445+CL447*CP448+CL450*CP451+CL453*CP456+CL457*CP458+CL471*CP471+CL477*CP479</f>
        <v>0.0352060506913703</v>
      </c>
      <c r="CN500" s="24"/>
      <c r="CO500" s="28" t="str">
        <f aca="false">CN450</f>
        <v>forno</v>
      </c>
      <c r="CP500" s="28" t="n">
        <f aca="false">CM450</f>
        <v>0</v>
      </c>
      <c r="CQ500" s="28" t="str">
        <f aca="false">CN466</f>
        <v>divano</v>
      </c>
      <c r="CR500" s="28" t="n">
        <f aca="false">CM466</f>
        <v>1</v>
      </c>
      <c r="CV500" s="17" t="s">
        <v>57</v>
      </c>
      <c r="CW500" s="18" t="n">
        <f aca="false">IF(M497=0%,0%,(N500+N501)/SUM(N498:N505))</f>
        <v>0</v>
      </c>
      <c r="CX500" s="17" t="str">
        <f aca="false">P500</f>
        <v>forno</v>
      </c>
      <c r="CY500" s="19" t="n">
        <f aca="false">Q500</f>
        <v>0</v>
      </c>
      <c r="CZ500" s="17" t="str">
        <f aca="false">R498</f>
        <v>brandina</v>
      </c>
      <c r="DA500" s="19" t="n">
        <f aca="false">S498</f>
        <v>0</v>
      </c>
      <c r="DB500" s="17" t="str">
        <f aca="false">R505</f>
        <v>buste</v>
      </c>
      <c r="DC500" s="19" t="n">
        <f aca="false">S505</f>
        <v>0</v>
      </c>
      <c r="DD500" s="19" t="str">
        <f aca="false">O441</f>
        <v>combustione</v>
      </c>
      <c r="DE500" s="19" t="str">
        <f aca="false">P441</f>
        <v>no</v>
      </c>
    </row>
    <row r="501" customFormat="false" ht="14.4" hidden="false" customHeight="false" outlineLevel="0" collapsed="false">
      <c r="A501" s="24"/>
      <c r="B501" s="28" t="s">
        <v>12</v>
      </c>
      <c r="C501" s="29" t="n">
        <f aca="false">B444*F444+B447*F447+B450*F450+B453*F455+B457*F457+B461*F461+B465*F465+B471*F472+B477*F480+B489*F489+B493*F493</f>
        <v>0</v>
      </c>
      <c r="D501" s="24"/>
      <c r="E501" s="28" t="str">
        <f aca="false">D453</f>
        <v>televisore</v>
      </c>
      <c r="F501" s="28" t="n">
        <f aca="false">C453</f>
        <v>0</v>
      </c>
      <c r="G501" s="28" t="str">
        <f aca="false">D485</f>
        <v>sanitari</v>
      </c>
      <c r="H501" s="28" t="n">
        <f aca="false">C485</f>
        <v>0</v>
      </c>
      <c r="L501" s="24"/>
      <c r="M501" s="28" t="s">
        <v>12</v>
      </c>
      <c r="N501" s="29" t="n">
        <f aca="false">M444*Q444+M447*Q447+M450*Q450+M453*Q455+M457*Q457+M461*Q461+M465*Q465+M471*Q472+M477*Q480+M489*Q489+M493*Q493</f>
        <v>0</v>
      </c>
      <c r="O501" s="24"/>
      <c r="P501" s="28" t="str">
        <f aca="false">O453</f>
        <v>televisore</v>
      </c>
      <c r="Q501" s="28" t="n">
        <f aca="false">N453</f>
        <v>0</v>
      </c>
      <c r="R501" s="28" t="str">
        <f aca="false">O485</f>
        <v>sanitari</v>
      </c>
      <c r="S501" s="28" t="n">
        <f aca="false">N485</f>
        <v>1</v>
      </c>
      <c r="W501" s="24"/>
      <c r="X501" s="28" t="s">
        <v>12</v>
      </c>
      <c r="Y501" s="29" t="n">
        <f aca="false">X444*AB444+X447*AB447+X450*AB450+X453*AB455+X457*AB457+X461*AB461+X465*AB465+X471*AB472+X477*AB480+X489*AB489+X493*AB493</f>
        <v>0</v>
      </c>
      <c r="Z501" s="24"/>
      <c r="AA501" s="28" t="str">
        <f aca="false">Z453</f>
        <v>televisore</v>
      </c>
      <c r="AB501" s="28" t="n">
        <f aca="false">Y453</f>
        <v>0</v>
      </c>
      <c r="AC501" s="28" t="str">
        <f aca="false">Z485</f>
        <v>sanitari</v>
      </c>
      <c r="AD501" s="28" t="n">
        <f aca="false">Y485</f>
        <v>0</v>
      </c>
      <c r="AH501" s="24"/>
      <c r="AI501" s="28" t="s">
        <v>12</v>
      </c>
      <c r="AJ501" s="29" t="n">
        <f aca="false">AI444*AM444+AI447*AM447+AI450*AM450+AI453*AM455+AI457*AM457+AI461*AM461+AI465*AM465+AI471*AM472+AI477*AM480+AI489*AM489+AI493*AM493</f>
        <v>0.00052796869658819</v>
      </c>
      <c r="AK501" s="24"/>
      <c r="AL501" s="28" t="str">
        <f aca="false">AK453</f>
        <v>televisore</v>
      </c>
      <c r="AM501" s="28" t="n">
        <f aca="false">AJ453</f>
        <v>0</v>
      </c>
      <c r="AN501" s="28" t="str">
        <f aca="false">AK485</f>
        <v>sanitari</v>
      </c>
      <c r="AO501" s="28" t="n">
        <f aca="false">AJ485</f>
        <v>0</v>
      </c>
      <c r="AS501" s="24"/>
      <c r="AT501" s="28" t="s">
        <v>12</v>
      </c>
      <c r="AU501" s="29" t="n">
        <f aca="false">AT444*AX444+AT447*AX447+AT450*AX450+AT453*AX455+AT457*AX457+AT461*AX461+AT465*AX465+AT471*AX472+AT477*AX480+AT489*AX489+AT493*AX493</f>
        <v>0</v>
      </c>
      <c r="AV501" s="24"/>
      <c r="AW501" s="28" t="str">
        <f aca="false">AV453</f>
        <v>televisore</v>
      </c>
      <c r="AX501" s="28" t="n">
        <f aca="false">AU453</f>
        <v>0</v>
      </c>
      <c r="AY501" s="28" t="str">
        <f aca="false">AV485</f>
        <v>sanitari</v>
      </c>
      <c r="AZ501" s="28" t="n">
        <f aca="false">AU485</f>
        <v>0</v>
      </c>
      <c r="BD501" s="24"/>
      <c r="BE501" s="28" t="s">
        <v>12</v>
      </c>
      <c r="BF501" s="29" t="n">
        <f aca="false">BE444*BI444+BE447*BI447+BE450*BI450+BE453*BI455+BE457*BI457+BE461*BI461+BE465*BI465+BE471*BI472+BE477*BI480+BE489*BI489+BE493*BI493</f>
        <v>0</v>
      </c>
      <c r="BG501" s="24"/>
      <c r="BH501" s="28" t="str">
        <f aca="false">BG453</f>
        <v>televisore</v>
      </c>
      <c r="BI501" s="28" t="n">
        <f aca="false">BF453</f>
        <v>0</v>
      </c>
      <c r="BJ501" s="28" t="str">
        <f aca="false">BG485</f>
        <v>sanitari</v>
      </c>
      <c r="BK501" s="28" t="n">
        <f aca="false">BF485</f>
        <v>0</v>
      </c>
      <c r="BO501" s="24"/>
      <c r="BP501" s="28" t="s">
        <v>12</v>
      </c>
      <c r="BQ501" s="29" t="n">
        <f aca="false">BP444*BT444+BP447*BT447+BP450*BT450+BP453*BT455+BP457*BT457+BP461*BT461+BP465*BT465+BP471*BT472+BP477*BT480+BP489*BT489+BP493*BT493</f>
        <v>0.0175989565529397</v>
      </c>
      <c r="BR501" s="24"/>
      <c r="BS501" s="28" t="str">
        <f aca="false">BR453</f>
        <v>televisore</v>
      </c>
      <c r="BT501" s="28" t="n">
        <f aca="false">BQ453</f>
        <v>0</v>
      </c>
      <c r="BU501" s="28" t="str">
        <f aca="false">BR485</f>
        <v>sanitari</v>
      </c>
      <c r="BV501" s="28" t="n">
        <f aca="false">BQ485</f>
        <v>0</v>
      </c>
      <c r="BZ501" s="24"/>
      <c r="CA501" s="28" t="s">
        <v>12</v>
      </c>
      <c r="CB501" s="29" t="n">
        <f aca="false">CA444*CE444+CA447*CE447+CA450*CE450+CA453*CE455+CA457*CE457+CA461*CE461+CA465*CE465+CA471*CE472+CA477*CE480+CA489*CE489+CA493*CE493</f>
        <v>0</v>
      </c>
      <c r="CC501" s="24"/>
      <c r="CD501" s="28" t="str">
        <f aca="false">CC453</f>
        <v>televisore</v>
      </c>
      <c r="CE501" s="28" t="n">
        <f aca="false">CB453</f>
        <v>0</v>
      </c>
      <c r="CF501" s="28" t="str">
        <f aca="false">CC485</f>
        <v>sanitari</v>
      </c>
      <c r="CG501" s="28" t="n">
        <f aca="false">CB485</f>
        <v>0</v>
      </c>
      <c r="CK501" s="24"/>
      <c r="CL501" s="28" t="s">
        <v>12</v>
      </c>
      <c r="CM501" s="29" t="n">
        <f aca="false">CL444*CP444+CL447*CP447+CL450*CP450+CL453*CP455+CL457*CP457+CL461*CP461+CL465*CP465+CL471*CP472+CL477*CP480+CL489*CP489+CL493*CP493</f>
        <v>0.314649127051372</v>
      </c>
      <c r="CN501" s="24"/>
      <c r="CO501" s="28" t="str">
        <f aca="false">CN453</f>
        <v>televisore</v>
      </c>
      <c r="CP501" s="28" t="n">
        <f aca="false">CM453</f>
        <v>1</v>
      </c>
      <c r="CQ501" s="28" t="str">
        <f aca="false">CN485</f>
        <v>sanitari</v>
      </c>
      <c r="CR501" s="28" t="n">
        <f aca="false">CM485</f>
        <v>0</v>
      </c>
      <c r="CV501" s="17" t="s">
        <v>60</v>
      </c>
      <c r="CW501" s="37" t="n">
        <f aca="false">IF(M497=0%,0%,N502/SUM(N498:N505))</f>
        <v>0</v>
      </c>
      <c r="CX501" s="17" t="str">
        <f aca="false">P501</f>
        <v>televisore</v>
      </c>
      <c r="CY501" s="19" t="n">
        <f aca="false">Q501</f>
        <v>0</v>
      </c>
      <c r="CZ501" s="17" t="str">
        <f aca="false">R499</f>
        <v>Scatoloni</v>
      </c>
      <c r="DA501" s="19" t="n">
        <f aca="false">S499</f>
        <v>0</v>
      </c>
      <c r="DB501" s="19"/>
      <c r="DC501" s="19"/>
      <c r="DD501" s="19" t="str">
        <f aca="false">O442</f>
        <v>bonifica</v>
      </c>
      <c r="DE501" s="19" t="str">
        <f aca="false">P442</f>
        <v>no</v>
      </c>
    </row>
    <row r="502" customFormat="false" ht="14.4" hidden="false" customHeight="false" outlineLevel="0" collapsed="false">
      <c r="A502" s="24"/>
      <c r="B502" s="28" t="s">
        <v>60</v>
      </c>
      <c r="C502" s="29" t="n">
        <f aca="false">B459*F459+B463*F463+B466*F467+B476*F476+B477*F481</f>
        <v>0.08</v>
      </c>
      <c r="D502" s="24"/>
      <c r="E502" s="28" t="str">
        <f aca="false">D457</f>
        <v>scaldabagno</v>
      </c>
      <c r="F502" s="28" t="n">
        <f aca="false">C457</f>
        <v>0</v>
      </c>
      <c r="G502" s="28" t="str">
        <f aca="false">D486</f>
        <v>tubi</v>
      </c>
      <c r="H502" s="28" t="n">
        <f aca="false">C486</f>
        <v>0</v>
      </c>
      <c r="L502" s="24"/>
      <c r="M502" s="28" t="s">
        <v>60</v>
      </c>
      <c r="N502" s="29" t="n">
        <f aca="false">M459*Q459+M463*Q463+M466*Q467+M476*Q476+M477*Q481</f>
        <v>0</v>
      </c>
      <c r="O502" s="24"/>
      <c r="P502" s="28" t="str">
        <f aca="false">O457</f>
        <v>scaldabagno</v>
      </c>
      <c r="Q502" s="28" t="n">
        <f aca="false">N457</f>
        <v>0</v>
      </c>
      <c r="R502" s="28" t="str">
        <f aca="false">O486</f>
        <v>tubi</v>
      </c>
      <c r="S502" s="28" t="n">
        <f aca="false">N486</f>
        <v>0</v>
      </c>
      <c r="W502" s="24"/>
      <c r="X502" s="28" t="s">
        <v>60</v>
      </c>
      <c r="Y502" s="29" t="n">
        <f aca="false">X459*AB459+X463*AB463+X466*AB467+X476*AB476+X477*AB481</f>
        <v>0</v>
      </c>
      <c r="Z502" s="24"/>
      <c r="AA502" s="28" t="str">
        <f aca="false">Z457</f>
        <v>scaldabagno</v>
      </c>
      <c r="AB502" s="28" t="n">
        <f aca="false">Y457</f>
        <v>0</v>
      </c>
      <c r="AC502" s="28" t="str">
        <f aca="false">Z486</f>
        <v>tubi</v>
      </c>
      <c r="AD502" s="28" t="n">
        <f aca="false">Y486</f>
        <v>0</v>
      </c>
      <c r="AH502" s="24"/>
      <c r="AI502" s="28" t="s">
        <v>60</v>
      </c>
      <c r="AJ502" s="29" t="n">
        <f aca="false">AI459*AM459+AI463*AM463+AI466*AM467+AI476*AM476+AI477*AM481</f>
        <v>0.000678616365924083</v>
      </c>
      <c r="AK502" s="24"/>
      <c r="AL502" s="28" t="str">
        <f aca="false">AK457</f>
        <v>scaldabagno</v>
      </c>
      <c r="AM502" s="28" t="n">
        <f aca="false">AJ457</f>
        <v>0</v>
      </c>
      <c r="AN502" s="28" t="str">
        <f aca="false">AK486</f>
        <v>tubi</v>
      </c>
      <c r="AO502" s="28" t="n">
        <f aca="false">AJ486</f>
        <v>0</v>
      </c>
      <c r="AS502" s="24"/>
      <c r="AT502" s="28" t="s">
        <v>60</v>
      </c>
      <c r="AU502" s="29" t="n">
        <f aca="false">AT459*AX459+AT463*AX463+AT466*AX467+AT476*AX476+AT477*AX481</f>
        <v>0</v>
      </c>
      <c r="AV502" s="24"/>
      <c r="AW502" s="28" t="str">
        <f aca="false">AV457</f>
        <v>scaldabagno</v>
      </c>
      <c r="AX502" s="28" t="n">
        <f aca="false">AU457</f>
        <v>0</v>
      </c>
      <c r="AY502" s="28" t="str">
        <f aca="false">AV486</f>
        <v>tubi</v>
      </c>
      <c r="AZ502" s="28" t="n">
        <f aca="false">AU486</f>
        <v>0</v>
      </c>
      <c r="BD502" s="24"/>
      <c r="BE502" s="28" t="s">
        <v>60</v>
      </c>
      <c r="BF502" s="29" t="n">
        <f aca="false">BE459*BI459+BE463*BI463+BE466*BI467+BE476*BI476+BE477*BI481</f>
        <v>0</v>
      </c>
      <c r="BG502" s="24"/>
      <c r="BH502" s="28" t="str">
        <f aca="false">BG457</f>
        <v>scaldabagno</v>
      </c>
      <c r="BI502" s="28" t="n">
        <f aca="false">BF457</f>
        <v>0</v>
      </c>
      <c r="BJ502" s="28" t="str">
        <f aca="false">BG486</f>
        <v>tubi</v>
      </c>
      <c r="BK502" s="28" t="n">
        <f aca="false">BF486</f>
        <v>0</v>
      </c>
      <c r="BO502" s="24"/>
      <c r="BP502" s="28" t="s">
        <v>60</v>
      </c>
      <c r="BQ502" s="29" t="n">
        <f aca="false">BP459*BT459+BP463*BT463+BP466*BT467+BP476*BT476+BP477*BT481</f>
        <v>0.0226205455308028</v>
      </c>
      <c r="BR502" s="24"/>
      <c r="BS502" s="28" t="str">
        <f aca="false">BR457</f>
        <v>scaldabagno</v>
      </c>
      <c r="BT502" s="28" t="n">
        <f aca="false">BQ457</f>
        <v>0</v>
      </c>
      <c r="BU502" s="28" t="str">
        <f aca="false">BR486</f>
        <v>tubi</v>
      </c>
      <c r="BV502" s="28" t="n">
        <f aca="false">BQ486</f>
        <v>0</v>
      </c>
      <c r="BZ502" s="24"/>
      <c r="CA502" s="28" t="s">
        <v>60</v>
      </c>
      <c r="CB502" s="29" t="n">
        <f aca="false">CA459*CE459+CA463*CE463+CA466*CE467+CA476*CE476+CA477*CE481</f>
        <v>0</v>
      </c>
      <c r="CC502" s="24"/>
      <c r="CD502" s="28" t="str">
        <f aca="false">CC457</f>
        <v>scaldabagno</v>
      </c>
      <c r="CE502" s="28" t="n">
        <f aca="false">CB457</f>
        <v>0</v>
      </c>
      <c r="CF502" s="28" t="str">
        <f aca="false">CC486</f>
        <v>tubi</v>
      </c>
      <c r="CG502" s="28" t="n">
        <f aca="false">CB486</f>
        <v>0</v>
      </c>
      <c r="CK502" s="24"/>
      <c r="CL502" s="28" t="s">
        <v>60</v>
      </c>
      <c r="CM502" s="29" t="n">
        <f aca="false">CL459*CP459+CL463*CP463+CL466*CP467+CL476*CP476+CL477*CP481</f>
        <v>0.110452410910616</v>
      </c>
      <c r="CN502" s="24"/>
      <c r="CO502" s="28" t="str">
        <f aca="false">CN457</f>
        <v>scaldabagno</v>
      </c>
      <c r="CP502" s="28" t="n">
        <f aca="false">CM457</f>
        <v>0</v>
      </c>
      <c r="CQ502" s="28" t="str">
        <f aca="false">CN486</f>
        <v>tubi</v>
      </c>
      <c r="CR502" s="28" t="n">
        <f aca="false">CM486</f>
        <v>0</v>
      </c>
      <c r="CV502" s="17" t="s">
        <v>61</v>
      </c>
      <c r="CW502" s="18" t="n">
        <f aca="false">IF(M497=0%,0%,N503/SUM(N498:N505))</f>
        <v>0.15</v>
      </c>
      <c r="CX502" s="17" t="str">
        <f aca="false">P502</f>
        <v>scaldabagno</v>
      </c>
      <c r="CY502" s="19" t="n">
        <f aca="false">Q502</f>
        <v>0</v>
      </c>
      <c r="CZ502" s="17" t="str">
        <f aca="false">R500</f>
        <v>divano</v>
      </c>
      <c r="DA502" s="19" t="n">
        <f aca="false">S500</f>
        <v>0</v>
      </c>
      <c r="DB502" s="19"/>
      <c r="DC502" s="19"/>
      <c r="DD502" s="19" t="str">
        <f aca="false">Q442</f>
        <v>substrato</v>
      </c>
      <c r="DE502" s="19" t="str">
        <f aca="false">R442</f>
        <v>stradale</v>
      </c>
    </row>
    <row r="503" customFormat="false" ht="14.4" hidden="false" customHeight="false" outlineLevel="0" collapsed="false">
      <c r="A503" s="24"/>
      <c r="B503" s="28" t="s">
        <v>61</v>
      </c>
      <c r="C503" s="29" t="n">
        <f aca="false">B468*F468+B473*F473+B477*F482+B494*F494</f>
        <v>0</v>
      </c>
      <c r="D503" s="24"/>
      <c r="E503" s="28" t="str">
        <f aca="false">D459</f>
        <v>mobile</v>
      </c>
      <c r="F503" s="28" t="n">
        <f aca="false">SUM(C459:C461)</f>
        <v>0</v>
      </c>
      <c r="G503" s="28" t="str">
        <f aca="false">D487</f>
        <v>guaina</v>
      </c>
      <c r="H503" s="28" t="n">
        <f aca="false">C487</f>
        <v>0</v>
      </c>
      <c r="L503" s="24"/>
      <c r="M503" s="28" t="s">
        <v>61</v>
      </c>
      <c r="N503" s="29" t="n">
        <f aca="false">M468*Q468+M473*Q473+M477*Q482+M494*Q494</f>
        <v>0.15</v>
      </c>
      <c r="O503" s="24"/>
      <c r="P503" s="28" t="str">
        <f aca="false">O459</f>
        <v>mobile</v>
      </c>
      <c r="Q503" s="28" t="n">
        <f aca="false">SUM(N459:N461)</f>
        <v>0</v>
      </c>
      <c r="R503" s="28" t="str">
        <f aca="false">O487</f>
        <v>guaina</v>
      </c>
      <c r="S503" s="28" t="n">
        <f aca="false">N487</f>
        <v>0</v>
      </c>
      <c r="W503" s="24"/>
      <c r="X503" s="28" t="s">
        <v>61</v>
      </c>
      <c r="Y503" s="29" t="n">
        <f aca="false">X468*AB468+X473*AB473+X477*AB482+X494*AB494</f>
        <v>0</v>
      </c>
      <c r="Z503" s="24"/>
      <c r="AA503" s="28" t="str">
        <f aca="false">Z459</f>
        <v>mobile</v>
      </c>
      <c r="AB503" s="28" t="n">
        <f aca="false">SUM(Y459:Y461)</f>
        <v>0</v>
      </c>
      <c r="AC503" s="28" t="str">
        <f aca="false">Z487</f>
        <v>guaina</v>
      </c>
      <c r="AD503" s="28" t="n">
        <f aca="false">Y487</f>
        <v>0</v>
      </c>
      <c r="AH503" s="24"/>
      <c r="AI503" s="28" t="s">
        <v>61</v>
      </c>
      <c r="AJ503" s="29" t="n">
        <f aca="false">AI468*AM468+AI473*AM473+AI477*AM482+AI494*AM494</f>
        <v>0.0161841330104078</v>
      </c>
      <c r="AK503" s="24"/>
      <c r="AL503" s="28" t="str">
        <f aca="false">AK459</f>
        <v>mobile</v>
      </c>
      <c r="AM503" s="28" t="n">
        <f aca="false">SUM(AJ459:AJ461)</f>
        <v>0</v>
      </c>
      <c r="AN503" s="28" t="str">
        <f aca="false">AK487</f>
        <v>guaina</v>
      </c>
      <c r="AO503" s="28" t="n">
        <f aca="false">AJ487</f>
        <v>0</v>
      </c>
      <c r="AS503" s="24"/>
      <c r="AT503" s="28" t="s">
        <v>61</v>
      </c>
      <c r="AU503" s="29" t="n">
        <f aca="false">AT468*AX468+AT473*AX473+AT477*AX482+AT494*AX494</f>
        <v>0</v>
      </c>
      <c r="AV503" s="24"/>
      <c r="AW503" s="28" t="str">
        <f aca="false">AV459</f>
        <v>mobile</v>
      </c>
      <c r="AX503" s="28" t="n">
        <f aca="false">SUM(AU459:AU461)</f>
        <v>0</v>
      </c>
      <c r="AY503" s="28" t="str">
        <f aca="false">AV487</f>
        <v>guaina</v>
      </c>
      <c r="AZ503" s="28" t="n">
        <f aca="false">AU487</f>
        <v>0</v>
      </c>
      <c r="BD503" s="24"/>
      <c r="BE503" s="28" t="s">
        <v>61</v>
      </c>
      <c r="BF503" s="29" t="n">
        <f aca="false">BE468*BI468+BE473*BI473+BE477*BI482+BE494*BI494</f>
        <v>0</v>
      </c>
      <c r="BG503" s="24"/>
      <c r="BH503" s="28" t="str">
        <f aca="false">BG459</f>
        <v>mobile</v>
      </c>
      <c r="BI503" s="28" t="n">
        <f aca="false">SUM(BF459:BF461)</f>
        <v>0</v>
      </c>
      <c r="BJ503" s="28" t="str">
        <f aca="false">BG487</f>
        <v>guaina</v>
      </c>
      <c r="BK503" s="28" t="n">
        <f aca="false">BF487</f>
        <v>0</v>
      </c>
      <c r="BO503" s="24"/>
      <c r="BP503" s="28" t="s">
        <v>61</v>
      </c>
      <c r="BQ503" s="29" t="n">
        <f aca="false">BP468*BT468+BP473*BT473+BP477*BT482+BP494*BT494</f>
        <v>0.539471100346927</v>
      </c>
      <c r="BR503" s="24"/>
      <c r="BS503" s="28" t="str">
        <f aca="false">BR459</f>
        <v>mobile</v>
      </c>
      <c r="BT503" s="28" t="n">
        <f aca="false">SUM(BQ459:BQ461)</f>
        <v>0</v>
      </c>
      <c r="BU503" s="28" t="str">
        <f aca="false">BR487</f>
        <v>guaina</v>
      </c>
      <c r="BV503" s="28" t="n">
        <f aca="false">BQ487</f>
        <v>0</v>
      </c>
      <c r="BZ503" s="24"/>
      <c r="CA503" s="28" t="s">
        <v>61</v>
      </c>
      <c r="CB503" s="29" t="n">
        <f aca="false">CA468*CE468+CA473*CE473+CA477*CE482+CA494*CE494</f>
        <v>0</v>
      </c>
      <c r="CC503" s="24"/>
      <c r="CD503" s="28" t="str">
        <f aca="false">CC459</f>
        <v>mobile</v>
      </c>
      <c r="CE503" s="28" t="n">
        <f aca="false">SUM(CB459:CB461)</f>
        <v>0</v>
      </c>
      <c r="CF503" s="28" t="str">
        <f aca="false">CC487</f>
        <v>guaina</v>
      </c>
      <c r="CG503" s="28" t="n">
        <f aca="false">CB487</f>
        <v>0</v>
      </c>
      <c r="CK503" s="24"/>
      <c r="CL503" s="28" t="s">
        <v>61</v>
      </c>
      <c r="CM503" s="29" t="n">
        <f aca="false">CL468*CP468+CL473*CP473+CL477*CP482+CL494*CP494</f>
        <v>0.0107894220069385</v>
      </c>
      <c r="CN503" s="24"/>
      <c r="CO503" s="28" t="str">
        <f aca="false">CN459</f>
        <v>mobile</v>
      </c>
      <c r="CP503" s="28" t="n">
        <f aca="false">SUM(CM459:CM461)</f>
        <v>1</v>
      </c>
      <c r="CQ503" s="28" t="str">
        <f aca="false">CN487</f>
        <v>guaina</v>
      </c>
      <c r="CR503" s="28" t="n">
        <f aca="false">CM487</f>
        <v>0</v>
      </c>
      <c r="CV503" s="17" t="s">
        <v>62</v>
      </c>
      <c r="CW503" s="18" t="n">
        <f aca="false">IF(M497=0%,0%,N504/SUM(N498:N505))</f>
        <v>0</v>
      </c>
      <c r="CX503" s="17" t="str">
        <f aca="false">P503</f>
        <v>mobile</v>
      </c>
      <c r="CY503" s="19" t="n">
        <f aca="false">Q503</f>
        <v>0</v>
      </c>
      <c r="CZ503" s="17" t="str">
        <f aca="false">R501</f>
        <v>sanitari</v>
      </c>
      <c r="DA503" s="19" t="n">
        <f aca="false">S501</f>
        <v>1</v>
      </c>
      <c r="DB503" s="19"/>
      <c r="DC503" s="19"/>
      <c r="DD503" s="19" t="s">
        <v>63</v>
      </c>
      <c r="DE503" s="19" t="n">
        <f aca="false">M442</f>
        <v>0</v>
      </c>
    </row>
    <row r="504" customFormat="false" ht="15" hidden="false" customHeight="false" outlineLevel="0" collapsed="false">
      <c r="A504" s="24"/>
      <c r="B504" s="28" t="s">
        <v>62</v>
      </c>
      <c r="C504" s="39" t="n">
        <f aca="false">B464*F464+B466*F466+B475*F475</f>
        <v>0</v>
      </c>
      <c r="D504" s="24"/>
      <c r="E504" s="28" t="str">
        <f aca="false">D462</f>
        <v>secchio</v>
      </c>
      <c r="F504" s="28" t="n">
        <f aca="false">C462</f>
        <v>0</v>
      </c>
      <c r="G504" s="28" t="str">
        <f aca="false">D488</f>
        <v>lamiere</v>
      </c>
      <c r="H504" s="28" t="n">
        <f aca="false">SUM(C488:C490)</f>
        <v>0</v>
      </c>
      <c r="L504" s="24"/>
      <c r="M504" s="28" t="s">
        <v>62</v>
      </c>
      <c r="N504" s="39" t="n">
        <f aca="false">M464*Q464+M466*Q466+M475*Q475</f>
        <v>0</v>
      </c>
      <c r="O504" s="24"/>
      <c r="P504" s="28" t="str">
        <f aca="false">O462</f>
        <v>secchio</v>
      </c>
      <c r="Q504" s="28" t="n">
        <f aca="false">N462</f>
        <v>0</v>
      </c>
      <c r="R504" s="28" t="str">
        <f aca="false">O488</f>
        <v>lamiere</v>
      </c>
      <c r="S504" s="28" t="n">
        <f aca="false">SUM(N488:N490)</f>
        <v>0</v>
      </c>
      <c r="W504" s="24"/>
      <c r="X504" s="28" t="s">
        <v>62</v>
      </c>
      <c r="Y504" s="39" t="n">
        <f aca="false">X464*AB464+X466*AB466+X475*AB475</f>
        <v>0</v>
      </c>
      <c r="Z504" s="24"/>
      <c r="AA504" s="28" t="str">
        <f aca="false">Z462</f>
        <v>secchio</v>
      </c>
      <c r="AB504" s="28" t="n">
        <f aca="false">Y462</f>
        <v>2</v>
      </c>
      <c r="AC504" s="28" t="str">
        <f aca="false">Z488</f>
        <v>lamiere</v>
      </c>
      <c r="AD504" s="28" t="n">
        <f aca="false">SUM(Y488:Y490)</f>
        <v>0</v>
      </c>
      <c r="AH504" s="24"/>
      <c r="AI504" s="28" t="s">
        <v>62</v>
      </c>
      <c r="AJ504" s="39" t="n">
        <f aca="false">AI464*AM464+AI466*AM466+AI475*AM475</f>
        <v>0</v>
      </c>
      <c r="AK504" s="24"/>
      <c r="AL504" s="28" t="str">
        <f aca="false">AK462</f>
        <v>secchio</v>
      </c>
      <c r="AM504" s="28" t="n">
        <f aca="false">AJ462</f>
        <v>0</v>
      </c>
      <c r="AN504" s="28" t="str">
        <f aca="false">AK488</f>
        <v>lamiere</v>
      </c>
      <c r="AO504" s="28" t="n">
        <f aca="false">SUM(AJ488:AJ490)</f>
        <v>0</v>
      </c>
      <c r="AS504" s="24"/>
      <c r="AT504" s="28" t="s">
        <v>62</v>
      </c>
      <c r="AU504" s="39" t="n">
        <f aca="false">AT464*AX464+AT466*AX466+AT475*AX475</f>
        <v>0</v>
      </c>
      <c r="AV504" s="24"/>
      <c r="AW504" s="28" t="str">
        <f aca="false">AV462</f>
        <v>secchio</v>
      </c>
      <c r="AX504" s="28" t="n">
        <f aca="false">AU462</f>
        <v>0</v>
      </c>
      <c r="AY504" s="28" t="str">
        <f aca="false">AV488</f>
        <v>lamiere</v>
      </c>
      <c r="AZ504" s="28" t="n">
        <f aca="false">SUM(AU488:AU490)</f>
        <v>0</v>
      </c>
      <c r="BD504" s="24"/>
      <c r="BE504" s="28" t="s">
        <v>62</v>
      </c>
      <c r="BF504" s="39" t="n">
        <f aca="false">BE464*BI464+BE466*BI466+BE475*BI475</f>
        <v>0</v>
      </c>
      <c r="BG504" s="24"/>
      <c r="BH504" s="28" t="str">
        <f aca="false">BG462</f>
        <v>secchio</v>
      </c>
      <c r="BI504" s="28" t="n">
        <f aca="false">BF462</f>
        <v>0</v>
      </c>
      <c r="BJ504" s="28" t="str">
        <f aca="false">BG488</f>
        <v>lamiere</v>
      </c>
      <c r="BK504" s="28" t="n">
        <f aca="false">SUM(BF488:BF490)</f>
        <v>0</v>
      </c>
      <c r="BO504" s="24"/>
      <c r="BP504" s="28" t="s">
        <v>62</v>
      </c>
      <c r="BQ504" s="39" t="n">
        <f aca="false">BP464*BT464+BP466*BT466+BP475*BT475</f>
        <v>0</v>
      </c>
      <c r="BR504" s="24"/>
      <c r="BS504" s="28" t="str">
        <f aca="false">BR462</f>
        <v>secchio</v>
      </c>
      <c r="BT504" s="28" t="n">
        <f aca="false">BQ462</f>
        <v>0</v>
      </c>
      <c r="BU504" s="28" t="str">
        <f aca="false">BR488</f>
        <v>lamiere</v>
      </c>
      <c r="BV504" s="28" t="n">
        <f aca="false">SUM(BQ488:BQ490)</f>
        <v>0</v>
      </c>
      <c r="BZ504" s="24"/>
      <c r="CA504" s="28" t="s">
        <v>62</v>
      </c>
      <c r="CB504" s="39" t="n">
        <f aca="false">CA464*CE464+CA466*CE466+CA475*CE475</f>
        <v>0.1</v>
      </c>
      <c r="CC504" s="24"/>
      <c r="CD504" s="28" t="str">
        <f aca="false">CC462</f>
        <v>secchio</v>
      </c>
      <c r="CE504" s="28" t="n">
        <f aca="false">CB462</f>
        <v>2</v>
      </c>
      <c r="CF504" s="28" t="str">
        <f aca="false">CC488</f>
        <v>lamiere</v>
      </c>
      <c r="CG504" s="28" t="n">
        <f aca="false">SUM(CB488:CB490)</f>
        <v>0</v>
      </c>
      <c r="CK504" s="24"/>
      <c r="CL504" s="28" t="s">
        <v>62</v>
      </c>
      <c r="CM504" s="39" t="n">
        <f aca="false">CL464*CP464+CL466*CP466+CL475*CP475</f>
        <v>0.41</v>
      </c>
      <c r="CN504" s="24"/>
      <c r="CO504" s="28" t="str">
        <f aca="false">CN462</f>
        <v>secchio</v>
      </c>
      <c r="CP504" s="28" t="n">
        <f aca="false">CM462</f>
        <v>1</v>
      </c>
      <c r="CQ504" s="28" t="str">
        <f aca="false">CN488</f>
        <v>lamiere</v>
      </c>
      <c r="CR504" s="28" t="n">
        <f aca="false">SUM(CM488:CM490)</f>
        <v>0</v>
      </c>
      <c r="CV504" s="17" t="s">
        <v>65</v>
      </c>
      <c r="CW504" s="18" t="n">
        <f aca="false">IF(M497=0%,0%,N505/SUM(N498:N505))</f>
        <v>0.85</v>
      </c>
      <c r="CX504" s="17" t="str">
        <f aca="false">P504</f>
        <v>secchio</v>
      </c>
      <c r="CY504" s="19" t="n">
        <f aca="false">Q504</f>
        <v>0</v>
      </c>
      <c r="CZ504" s="17" t="str">
        <f aca="false">R502</f>
        <v>tubi</v>
      </c>
      <c r="DA504" s="19" t="n">
        <f aca="false">S502</f>
        <v>0</v>
      </c>
      <c r="DB504" s="19"/>
      <c r="DC504" s="19"/>
      <c r="DD504" s="35" t="s">
        <v>56</v>
      </c>
      <c r="DE504" s="35" t="n">
        <f aca="false">S440</f>
        <v>0</v>
      </c>
      <c r="DF504" s="37" t="n">
        <f aca="false">SUM(CW498:CW504)</f>
        <v>1</v>
      </c>
    </row>
    <row r="505" customFormat="false" ht="15" hidden="false" customHeight="false" outlineLevel="0" collapsed="false">
      <c r="A505" s="24"/>
      <c r="B505" s="28" t="s">
        <v>65</v>
      </c>
      <c r="C505" s="39" t="n">
        <f aca="false">B483*F483+B484*F484+B485*F485+B496*F496</f>
        <v>0.15</v>
      </c>
      <c r="D505" s="24"/>
      <c r="E505" s="28" t="str">
        <f aca="false">D463</f>
        <v>sedie</v>
      </c>
      <c r="F505" s="28" t="n">
        <f aca="false">C463</f>
        <v>0</v>
      </c>
      <c r="G505" s="28" t="s">
        <v>102</v>
      </c>
      <c r="H505" s="28" t="n">
        <f aca="false">SUM(C469:C482)</f>
        <v>0</v>
      </c>
      <c r="L505" s="24"/>
      <c r="M505" s="28" t="s">
        <v>65</v>
      </c>
      <c r="N505" s="39" t="n">
        <f aca="false">M483*Q483+M484*Q484+M485*Q485+M496*Q496</f>
        <v>0.85</v>
      </c>
      <c r="O505" s="24"/>
      <c r="P505" s="28" t="str">
        <f aca="false">O463</f>
        <v>sedie</v>
      </c>
      <c r="Q505" s="28" t="n">
        <f aca="false">N463</f>
        <v>0</v>
      </c>
      <c r="R505" s="28" t="s">
        <v>102</v>
      </c>
      <c r="S505" s="28" t="n">
        <f aca="false">SUM(N469:N482)</f>
        <v>0</v>
      </c>
      <c r="W505" s="24"/>
      <c r="X505" s="28" t="s">
        <v>65</v>
      </c>
      <c r="Y505" s="39" t="n">
        <f aca="false">X483*AB483+X484*AB484+X485*AB485+X496*AB496</f>
        <v>0</v>
      </c>
      <c r="Z505" s="24"/>
      <c r="AA505" s="28" t="str">
        <f aca="false">Z463</f>
        <v>sedie</v>
      </c>
      <c r="AB505" s="28" t="n">
        <f aca="false">Y463</f>
        <v>0</v>
      </c>
      <c r="AC505" s="28" t="s">
        <v>102</v>
      </c>
      <c r="AD505" s="28" t="n">
        <f aca="false">SUM(Y469:Y482)</f>
        <v>0</v>
      </c>
      <c r="AH505" s="24"/>
      <c r="AI505" s="28" t="s">
        <v>65</v>
      </c>
      <c r="AJ505" s="39" t="n">
        <f aca="false">AI483*AM483+AI484*AM484+AI485*AM485+AI496*AM496</f>
        <v>0.95</v>
      </c>
      <c r="AK505" s="24"/>
      <c r="AL505" s="28" t="str">
        <f aca="false">AK463</f>
        <v>sedie</v>
      </c>
      <c r="AM505" s="28" t="n">
        <f aca="false">AJ463</f>
        <v>0</v>
      </c>
      <c r="AN505" s="28" t="s">
        <v>102</v>
      </c>
      <c r="AO505" s="28" t="n">
        <f aca="false">SUM(AJ469:AJ482)</f>
        <v>0</v>
      </c>
      <c r="AS505" s="24"/>
      <c r="AT505" s="28" t="s">
        <v>65</v>
      </c>
      <c r="AU505" s="39" t="n">
        <f aca="false">AT483*AX483+AT484*AX484+AT485*AX485+AT496*AX496</f>
        <v>0.1</v>
      </c>
      <c r="AV505" s="24"/>
      <c r="AW505" s="28" t="str">
        <f aca="false">AV463</f>
        <v>sedie</v>
      </c>
      <c r="AX505" s="28" t="n">
        <f aca="false">AU463</f>
        <v>0</v>
      </c>
      <c r="AY505" s="28" t="s">
        <v>102</v>
      </c>
      <c r="AZ505" s="28" t="n">
        <f aca="false">SUM(AU469:AU482)</f>
        <v>0</v>
      </c>
      <c r="BD505" s="24"/>
      <c r="BE505" s="28" t="s">
        <v>65</v>
      </c>
      <c r="BF505" s="39" t="n">
        <f aca="false">BE483*BI483+BE484*BI484+BE485*BI485+BE496*BI496</f>
        <v>0</v>
      </c>
      <c r="BG505" s="24"/>
      <c r="BH505" s="28" t="str">
        <f aca="false">BG463</f>
        <v>sedie</v>
      </c>
      <c r="BI505" s="28" t="n">
        <f aca="false">BF463</f>
        <v>0</v>
      </c>
      <c r="BJ505" s="28" t="s">
        <v>102</v>
      </c>
      <c r="BK505" s="28" t="n">
        <f aca="false">SUM(BF469:BF482)</f>
        <v>0</v>
      </c>
      <c r="BO505" s="24"/>
      <c r="BP505" s="28" t="s">
        <v>65</v>
      </c>
      <c r="BQ505" s="39" t="n">
        <f aca="false">BP483*BT483+BP484*BT484+BP485*BT485+BP496*BT496</f>
        <v>0</v>
      </c>
      <c r="BR505" s="24"/>
      <c r="BS505" s="28" t="str">
        <f aca="false">BR463</f>
        <v>sedie</v>
      </c>
      <c r="BT505" s="28" t="n">
        <f aca="false">BQ463</f>
        <v>0</v>
      </c>
      <c r="BU505" s="28" t="s">
        <v>102</v>
      </c>
      <c r="BV505" s="28" t="n">
        <f aca="false">SUM(BQ469:BQ482)</f>
        <v>0</v>
      </c>
      <c r="BZ505" s="24"/>
      <c r="CA505" s="28" t="s">
        <v>65</v>
      </c>
      <c r="CB505" s="39" t="n">
        <f aca="false">CA483*CE483+CA484*CE484+CA485*CE485+CA496*CE496</f>
        <v>0.4</v>
      </c>
      <c r="CC505" s="24"/>
      <c r="CD505" s="28" t="str">
        <f aca="false">CC463</f>
        <v>sedie</v>
      </c>
      <c r="CE505" s="28" t="n">
        <f aca="false">CB463</f>
        <v>0</v>
      </c>
      <c r="CF505" s="28" t="s">
        <v>102</v>
      </c>
      <c r="CG505" s="28" t="n">
        <f aca="false">SUM(CB469:CB482)</f>
        <v>0</v>
      </c>
      <c r="CK505" s="24"/>
      <c r="CL505" s="28" t="s">
        <v>65</v>
      </c>
      <c r="CM505" s="39" t="n">
        <f aca="false">CL483*CP483+CL484*CP484+CL485*CP485+CL496*CP496</f>
        <v>0</v>
      </c>
      <c r="CN505" s="24"/>
      <c r="CO505" s="28" t="str">
        <f aca="false">CN463</f>
        <v>sedie</v>
      </c>
      <c r="CP505" s="28" t="n">
        <f aca="false">CM463</f>
        <v>0</v>
      </c>
      <c r="CQ505" s="28" t="s">
        <v>102</v>
      </c>
      <c r="CR505" s="28" t="n">
        <f aca="false">SUM(CM469:CM482)</f>
        <v>1</v>
      </c>
      <c r="CV505" s="10" t="str">
        <f aca="false">W439</f>
        <v>SITO 142</v>
      </c>
      <c r="CW505" s="10"/>
      <c r="CX505" s="10"/>
      <c r="CY505" s="10"/>
      <c r="CZ505" s="10"/>
      <c r="DA505" s="10"/>
      <c r="DB505" s="10"/>
      <c r="DC505" s="10"/>
      <c r="DD505" s="10"/>
      <c r="DE505" s="10"/>
    </row>
    <row r="506" customFormat="false" ht="14.4" hidden="false" customHeight="false" outlineLevel="0" collapsed="false">
      <c r="A506" s="24"/>
      <c r="B506" s="28" t="s">
        <v>103</v>
      </c>
      <c r="C506" s="39" t="n">
        <f aca="false">B474*F474+B495*F495</f>
        <v>0.75</v>
      </c>
      <c r="D506" s="24"/>
      <c r="E506" s="28" t="str">
        <f aca="false">D464</f>
        <v>materasso</v>
      </c>
      <c r="F506" s="28" t="n">
        <f aca="false">C464</f>
        <v>0</v>
      </c>
      <c r="G506" s="28" t="s">
        <v>104</v>
      </c>
      <c r="H506" s="28" t="s">
        <v>10</v>
      </c>
      <c r="L506" s="24"/>
      <c r="M506" s="28" t="s">
        <v>103</v>
      </c>
      <c r="N506" s="39" t="n">
        <f aca="false">M474*Q474+M495*Q495</f>
        <v>0</v>
      </c>
      <c r="O506" s="24"/>
      <c r="P506" s="28" t="str">
        <f aca="false">O464</f>
        <v>materasso</v>
      </c>
      <c r="Q506" s="28" t="n">
        <f aca="false">N464</f>
        <v>0</v>
      </c>
      <c r="R506" s="28" t="s">
        <v>104</v>
      </c>
      <c r="S506" s="28" t="s">
        <v>2</v>
      </c>
      <c r="W506" s="24"/>
      <c r="X506" s="28" t="s">
        <v>103</v>
      </c>
      <c r="Y506" s="39" t="n">
        <f aca="false">X474*AB474+X495*AB495</f>
        <v>0</v>
      </c>
      <c r="Z506" s="24"/>
      <c r="AA506" s="28" t="str">
        <f aca="false">Z464</f>
        <v>materasso</v>
      </c>
      <c r="AB506" s="28" t="n">
        <f aca="false">Y464</f>
        <v>0</v>
      </c>
      <c r="AC506" s="28" t="s">
        <v>104</v>
      </c>
      <c r="AD506" s="28" t="s">
        <v>4</v>
      </c>
      <c r="AH506" s="24"/>
      <c r="AI506" s="28" t="s">
        <v>103</v>
      </c>
      <c r="AJ506" s="39" t="n">
        <f aca="false">AI474*AM474+AI495*AM495</f>
        <v>0</v>
      </c>
      <c r="AK506" s="24"/>
      <c r="AL506" s="28" t="str">
        <f aca="false">AK464</f>
        <v>materasso</v>
      </c>
      <c r="AM506" s="28" t="n">
        <f aca="false">AJ464</f>
        <v>0</v>
      </c>
      <c r="AN506" s="28" t="s">
        <v>104</v>
      </c>
      <c r="AO506" s="28" t="s">
        <v>6</v>
      </c>
      <c r="AS506" s="24"/>
      <c r="AT506" s="28" t="s">
        <v>103</v>
      </c>
      <c r="AU506" s="39" t="n">
        <f aca="false">AT474*AX474+AT495*AX495</f>
        <v>0</v>
      </c>
      <c r="AV506" s="24"/>
      <c r="AW506" s="28" t="str">
        <f aca="false">AV464</f>
        <v>materasso</v>
      </c>
      <c r="AX506" s="28" t="n">
        <f aca="false">AU464</f>
        <v>0</v>
      </c>
      <c r="AY506" s="28" t="s">
        <v>104</v>
      </c>
      <c r="AZ506" s="28" t="s">
        <v>8</v>
      </c>
      <c r="BD506" s="24"/>
      <c r="BE506" s="28" t="s">
        <v>103</v>
      </c>
      <c r="BF506" s="39" t="n">
        <f aca="false">BE474*BI474+BE495*BI495</f>
        <v>0</v>
      </c>
      <c r="BG506" s="24"/>
      <c r="BH506" s="28" t="str">
        <f aca="false">BG464</f>
        <v>materasso</v>
      </c>
      <c r="BI506" s="28" t="n">
        <f aca="false">BF464</f>
        <v>0</v>
      </c>
      <c r="BJ506" s="28" t="s">
        <v>104</v>
      </c>
      <c r="BK506" s="28" t="s">
        <v>6</v>
      </c>
      <c r="BO506" s="24"/>
      <c r="BP506" s="28" t="s">
        <v>103</v>
      </c>
      <c r="BQ506" s="39" t="n">
        <f aca="false">BP474*BT474+BP495*BT495</f>
        <v>0</v>
      </c>
      <c r="BR506" s="24"/>
      <c r="BS506" s="28" t="str">
        <f aca="false">BR464</f>
        <v>materasso</v>
      </c>
      <c r="BT506" s="28" t="n">
        <f aca="false">BQ464</f>
        <v>0</v>
      </c>
      <c r="BU506" s="28" t="s">
        <v>104</v>
      </c>
      <c r="BV506" s="28" t="s">
        <v>4</v>
      </c>
      <c r="BZ506" s="24"/>
      <c r="CA506" s="28" t="s">
        <v>103</v>
      </c>
      <c r="CB506" s="39" t="n">
        <f aca="false">CA474*CE474+CA495*CE495</f>
        <v>0</v>
      </c>
      <c r="CC506" s="24"/>
      <c r="CD506" s="28" t="str">
        <f aca="false">CC464</f>
        <v>materasso</v>
      </c>
      <c r="CE506" s="28" t="n">
        <f aca="false">CB464</f>
        <v>0</v>
      </c>
      <c r="CF506" s="28" t="s">
        <v>104</v>
      </c>
      <c r="CG506" s="28" t="s">
        <v>6</v>
      </c>
      <c r="CK506" s="24"/>
      <c r="CL506" s="28" t="s">
        <v>103</v>
      </c>
      <c r="CM506" s="39" t="n">
        <f aca="false">CL474*CP474+CL495*CP495</f>
        <v>0</v>
      </c>
      <c r="CN506" s="24"/>
      <c r="CO506" s="28" t="str">
        <f aca="false">CN464</f>
        <v>materasso</v>
      </c>
      <c r="CP506" s="28" t="n">
        <f aca="false">CM464</f>
        <v>1</v>
      </c>
      <c r="CQ506" s="28" t="s">
        <v>104</v>
      </c>
      <c r="CR506" s="28" t="s">
        <v>8</v>
      </c>
      <c r="CV506" s="11" t="s">
        <v>31</v>
      </c>
      <c r="CW506" s="11"/>
      <c r="CX506" s="11" t="s">
        <v>32</v>
      </c>
      <c r="CY506" s="11"/>
      <c r="CZ506" s="11"/>
      <c r="DA506" s="11"/>
      <c r="DB506" s="11"/>
      <c r="DC506" s="11"/>
      <c r="DD506" s="11" t="s">
        <v>33</v>
      </c>
      <c r="DE506" s="11"/>
    </row>
    <row r="507" customFormat="false" ht="14.4" hidden="false" customHeight="false" outlineLevel="0" collapsed="false">
      <c r="CV507" s="12" t="s">
        <v>14</v>
      </c>
      <c r="CW507" s="13" t="n">
        <f aca="false">IF(X497=0%,0%,Y498/SUM(Y498:Y505))</f>
        <v>1</v>
      </c>
      <c r="CX507" s="12" t="str">
        <f aca="false">AA498</f>
        <v>lavatrice</v>
      </c>
      <c r="CY507" s="14" t="n">
        <f aca="false">AB498</f>
        <v>0</v>
      </c>
      <c r="CZ507" s="12" t="str">
        <f aca="false">AA505</f>
        <v>sedie</v>
      </c>
      <c r="DA507" s="14" t="n">
        <f aca="false">AB505</f>
        <v>0</v>
      </c>
      <c r="DB507" s="12" t="str">
        <f aca="false">AC503</f>
        <v>guaina</v>
      </c>
      <c r="DC507" s="15" t="n">
        <f aca="false">AD503</f>
        <v>0</v>
      </c>
      <c r="DD507" s="14" t="s">
        <v>41</v>
      </c>
      <c r="DE507" s="14" t="n">
        <f aca="false">Y441</f>
        <v>0</v>
      </c>
    </row>
    <row r="508" customFormat="false" ht="14.4" hidden="false" customHeight="false" outlineLevel="0" collapsed="false">
      <c r="A508" s="14"/>
      <c r="B508" s="59" t="s">
        <v>14</v>
      </c>
      <c r="C508" s="28" t="s">
        <v>49</v>
      </c>
      <c r="D508" s="28" t="s">
        <v>101</v>
      </c>
      <c r="E508" s="28" t="s">
        <v>12</v>
      </c>
      <c r="F508" s="28" t="s">
        <v>60</v>
      </c>
      <c r="G508" s="28" t="s">
        <v>61</v>
      </c>
      <c r="H508" s="28" t="s">
        <v>62</v>
      </c>
      <c r="I508" s="28" t="s">
        <v>65</v>
      </c>
      <c r="J508" s="28" t="s">
        <v>103</v>
      </c>
      <c r="L508" s="14"/>
      <c r="M508" s="59" t="s">
        <v>14</v>
      </c>
      <c r="N508" s="28" t="s">
        <v>49</v>
      </c>
      <c r="O508" s="28" t="s">
        <v>101</v>
      </c>
      <c r="P508" s="28" t="s">
        <v>12</v>
      </c>
      <c r="Q508" s="28" t="s">
        <v>60</v>
      </c>
      <c r="R508" s="28" t="s">
        <v>61</v>
      </c>
      <c r="S508" s="28" t="s">
        <v>62</v>
      </c>
      <c r="T508" s="28" t="s">
        <v>65</v>
      </c>
      <c r="U508" s="28" t="s">
        <v>103</v>
      </c>
      <c r="W508" s="14"/>
      <c r="X508" s="59" t="s">
        <v>14</v>
      </c>
      <c r="Y508" s="28" t="s">
        <v>49</v>
      </c>
      <c r="Z508" s="28" t="s">
        <v>101</v>
      </c>
      <c r="AA508" s="28" t="s">
        <v>12</v>
      </c>
      <c r="AB508" s="28" t="s">
        <v>60</v>
      </c>
      <c r="AC508" s="28" t="s">
        <v>61</v>
      </c>
      <c r="AD508" s="28" t="s">
        <v>62</v>
      </c>
      <c r="AE508" s="28" t="s">
        <v>65</v>
      </c>
      <c r="AF508" s="28" t="s">
        <v>103</v>
      </c>
      <c r="AH508" s="14"/>
      <c r="AI508" s="59" t="s">
        <v>14</v>
      </c>
      <c r="AJ508" s="28" t="s">
        <v>49</v>
      </c>
      <c r="AK508" s="28" t="s">
        <v>101</v>
      </c>
      <c r="AL508" s="28" t="s">
        <v>12</v>
      </c>
      <c r="AM508" s="28" t="s">
        <v>60</v>
      </c>
      <c r="AN508" s="28" t="s">
        <v>61</v>
      </c>
      <c r="AO508" s="28" t="s">
        <v>62</v>
      </c>
      <c r="AP508" s="28" t="s">
        <v>65</v>
      </c>
      <c r="AQ508" s="28" t="s">
        <v>103</v>
      </c>
      <c r="AS508" s="14"/>
      <c r="AT508" s="59" t="s">
        <v>14</v>
      </c>
      <c r="AU508" s="28" t="s">
        <v>49</v>
      </c>
      <c r="AV508" s="28" t="s">
        <v>101</v>
      </c>
      <c r="AW508" s="28" t="s">
        <v>12</v>
      </c>
      <c r="AX508" s="28" t="s">
        <v>60</v>
      </c>
      <c r="AY508" s="28" t="s">
        <v>61</v>
      </c>
      <c r="AZ508" s="28" t="s">
        <v>62</v>
      </c>
      <c r="BA508" s="28" t="s">
        <v>65</v>
      </c>
      <c r="BB508" s="28" t="s">
        <v>103</v>
      </c>
      <c r="BD508" s="14"/>
      <c r="BE508" s="59" t="s">
        <v>14</v>
      </c>
      <c r="BF508" s="28" t="s">
        <v>49</v>
      </c>
      <c r="BG508" s="28" t="s">
        <v>101</v>
      </c>
      <c r="BH508" s="28" t="s">
        <v>12</v>
      </c>
      <c r="BI508" s="28" t="s">
        <v>60</v>
      </c>
      <c r="BJ508" s="28" t="s">
        <v>61</v>
      </c>
      <c r="BK508" s="28" t="s">
        <v>62</v>
      </c>
      <c r="BL508" s="28" t="s">
        <v>65</v>
      </c>
      <c r="BM508" s="28" t="s">
        <v>103</v>
      </c>
      <c r="BO508" s="14"/>
      <c r="BP508" s="59" t="s">
        <v>14</v>
      </c>
      <c r="BQ508" s="28" t="s">
        <v>49</v>
      </c>
      <c r="BR508" s="28" t="s">
        <v>101</v>
      </c>
      <c r="BS508" s="28" t="s">
        <v>12</v>
      </c>
      <c r="BT508" s="28" t="s">
        <v>60</v>
      </c>
      <c r="BU508" s="28" t="s">
        <v>61</v>
      </c>
      <c r="BV508" s="28" t="s">
        <v>62</v>
      </c>
      <c r="BW508" s="28" t="s">
        <v>65</v>
      </c>
      <c r="BX508" s="28" t="s">
        <v>103</v>
      </c>
      <c r="BZ508" s="14"/>
      <c r="CA508" s="59" t="s">
        <v>14</v>
      </c>
      <c r="CB508" s="28" t="s">
        <v>49</v>
      </c>
      <c r="CC508" s="28" t="s">
        <v>101</v>
      </c>
      <c r="CD508" s="28" t="s">
        <v>12</v>
      </c>
      <c r="CE508" s="28" t="s">
        <v>60</v>
      </c>
      <c r="CF508" s="28" t="s">
        <v>61</v>
      </c>
      <c r="CG508" s="28" t="s">
        <v>62</v>
      </c>
      <c r="CH508" s="28" t="s">
        <v>65</v>
      </c>
      <c r="CI508" s="28" t="s">
        <v>103</v>
      </c>
      <c r="CK508" s="14"/>
      <c r="CL508" s="59" t="s">
        <v>14</v>
      </c>
      <c r="CM508" s="28" t="s">
        <v>49</v>
      </c>
      <c r="CN508" s="28" t="s">
        <v>101</v>
      </c>
      <c r="CO508" s="28" t="s">
        <v>12</v>
      </c>
      <c r="CP508" s="28" t="s">
        <v>60</v>
      </c>
      <c r="CQ508" s="28" t="s">
        <v>61</v>
      </c>
      <c r="CR508" s="28" t="s">
        <v>62</v>
      </c>
      <c r="CS508" s="28" t="s">
        <v>65</v>
      </c>
      <c r="CT508" s="28" t="s">
        <v>103</v>
      </c>
      <c r="CV508" s="17" t="s">
        <v>49</v>
      </c>
      <c r="CW508" s="18" t="n">
        <f aca="false">IF(X497=0%,0%,Y499/SUM(Y498:Y505))</f>
        <v>0</v>
      </c>
      <c r="CX508" s="17" t="str">
        <f aca="false">AA499</f>
        <v>frigorifero</v>
      </c>
      <c r="CY508" s="19" t="n">
        <f aca="false">AB499</f>
        <v>0</v>
      </c>
      <c r="CZ508" s="17" t="str">
        <f aca="false">AA506</f>
        <v>materasso</v>
      </c>
      <c r="DA508" s="19" t="n">
        <f aca="false">AB506</f>
        <v>0</v>
      </c>
      <c r="DB508" s="17" t="str">
        <f aca="false">AC504</f>
        <v>lamiere</v>
      </c>
      <c r="DC508" s="20" t="n">
        <f aca="false">AD504</f>
        <v>0</v>
      </c>
      <c r="DD508" s="19" t="str">
        <f aca="false">Z440</f>
        <v>altezza cumulo</v>
      </c>
      <c r="DE508" s="19" t="n">
        <f aca="false">AA440</f>
        <v>30</v>
      </c>
    </row>
    <row r="509" customFormat="false" ht="14.4" hidden="false" customHeight="false" outlineLevel="0" collapsed="false">
      <c r="A509" s="17" t="s">
        <v>105</v>
      </c>
      <c r="B509" s="16" t="n">
        <f aca="false">H444*F446*C444+H447*F449*C447+H450*F452*C450+H453*F454*C453</f>
        <v>0</v>
      </c>
      <c r="C509" s="16" t="n">
        <f aca="false">H453*F453*C453</f>
        <v>0</v>
      </c>
      <c r="D509" s="16" t="n">
        <f aca="false">H444*F445*C444+H447*F448*C447+H450*F451*C450+H453*F456*C453+C457*F458*H457</f>
        <v>0</v>
      </c>
      <c r="E509" s="16" t="n">
        <f aca="false">H444*F444*C444+H447*F447*C447+H450*F450*C450+H453*F455*C453+H457*F457*C457</f>
        <v>0</v>
      </c>
      <c r="F509" s="16" t="n">
        <f aca="false">C466*F467*H466</f>
        <v>0</v>
      </c>
      <c r="H509" s="16" t="n">
        <f aca="false">C464*H464+C466*F466*H466</f>
        <v>0</v>
      </c>
      <c r="J509" s="44"/>
      <c r="L509" s="17" t="s">
        <v>105</v>
      </c>
      <c r="M509" s="16" t="n">
        <f aca="false">S444*Q446*N444+S447*Q449*N447+S450*Q452*N450+S453*Q454*N453</f>
        <v>0</v>
      </c>
      <c r="N509" s="16" t="n">
        <f aca="false">S453*Q453*N453</f>
        <v>0</v>
      </c>
      <c r="O509" s="16" t="n">
        <f aca="false">S444*Q445*N444+S447*Q448*N447+S450*Q451*N450+S453*Q456*N453+N457*Q458*S457</f>
        <v>0</v>
      </c>
      <c r="P509" s="16" t="n">
        <f aca="false">S444*Q444*N444+S447*Q447*N447+S450*Q450*N450+S453*Q455*N453+S457*Q457*N457</f>
        <v>0</v>
      </c>
      <c r="Q509" s="16" t="n">
        <f aca="false">N466*Q467*S466</f>
        <v>0</v>
      </c>
      <c r="S509" s="16" t="n">
        <f aca="false">N464*S464+N466*Q466*S466</f>
        <v>0</v>
      </c>
      <c r="U509" s="44"/>
      <c r="W509" s="17" t="s">
        <v>105</v>
      </c>
      <c r="X509" s="16" t="n">
        <f aca="false">AD444*AB446*Y444+AD447*AB449*Y447+AD450*AB452*Y450+AD453*AB454*Y453</f>
        <v>0</v>
      </c>
      <c r="Y509" s="16" t="n">
        <f aca="false">AD453*AB453*Y453</f>
        <v>0</v>
      </c>
      <c r="Z509" s="16" t="n">
        <f aca="false">AD444*AB445*Y444+AD447*AB448*Y447+AD450*AB451*Y450+AD453*AB456*Y453+Y457*AB458*AD457</f>
        <v>0</v>
      </c>
      <c r="AA509" s="16" t="n">
        <f aca="false">AD444*AB444*Y444+AD447*AB447*Y447+AD450*AB450*Y450+AD453*AB455*Y453+AD457*AB457*Y457</f>
        <v>0</v>
      </c>
      <c r="AB509" s="16" t="n">
        <f aca="false">Y466*AB467*AD466</f>
        <v>0</v>
      </c>
      <c r="AD509" s="16" t="n">
        <f aca="false">Y464*AD464+Y466*AB466*AD466</f>
        <v>0</v>
      </c>
      <c r="AF509" s="44"/>
      <c r="AH509" s="17" t="s">
        <v>105</v>
      </c>
      <c r="AI509" s="16" t="n">
        <f aca="false">AO444*AM446*AJ444+AO447*AM449*AJ447+AO450*AM452*AJ450+AO453*AM454*AJ453</f>
        <v>0</v>
      </c>
      <c r="AJ509" s="16" t="n">
        <f aca="false">AO453*AM453*AJ453</f>
        <v>0</v>
      </c>
      <c r="AK509" s="16" t="n">
        <f aca="false">AO444*AM445*AJ444+AO447*AM448*AJ447+AO450*AM451*AJ450+AO453*AM456*AJ453+AJ457*AM458*AO457</f>
        <v>0</v>
      </c>
      <c r="AL509" s="16" t="n">
        <f aca="false">AO444*AM444*AJ444+AO447*AM447*AJ447+AO450*AM450*AJ450+AO453*AM455*AJ453+AO457*AM457*AJ457</f>
        <v>0</v>
      </c>
      <c r="AM509" s="16" t="n">
        <f aca="false">AJ466*AM467*AO466</f>
        <v>0</v>
      </c>
      <c r="AO509" s="16" t="n">
        <f aca="false">AJ464*AO464+AJ466*AM466*AO466</f>
        <v>0</v>
      </c>
      <c r="AQ509" s="44"/>
      <c r="AS509" s="17" t="s">
        <v>105</v>
      </c>
      <c r="AT509" s="16" t="n">
        <f aca="false">AZ444*AX446*AU444+AZ447*AX449*AU447+AZ450*AX452*AU450+AZ453*AX454*AU453</f>
        <v>0</v>
      </c>
      <c r="AU509" s="16" t="n">
        <f aca="false">AZ453*AX453*AU453</f>
        <v>0</v>
      </c>
      <c r="AV509" s="16" t="n">
        <f aca="false">AZ444*AX445*AU444+AZ447*AX448*AU447+AZ450*AX451*AU450+AZ453*AX456*AU453+AU457*AX458*AZ457</f>
        <v>0</v>
      </c>
      <c r="AW509" s="16" t="n">
        <f aca="false">AZ444*AX444*AU444+AZ447*AX447*AU447+AZ450*AX450*AU450+AZ453*AX455*AU453+AZ457*AX457*AU457</f>
        <v>0</v>
      </c>
      <c r="AX509" s="16" t="n">
        <f aca="false">AU466*AX467*AZ466</f>
        <v>0</v>
      </c>
      <c r="AZ509" s="16" t="n">
        <f aca="false">AU464*AZ464+AU466*AX466*AZ466</f>
        <v>0</v>
      </c>
      <c r="BB509" s="44"/>
      <c r="BD509" s="17" t="s">
        <v>105</v>
      </c>
      <c r="BE509" s="16" t="n">
        <f aca="false">BK444*BI446*BF444+BK447*BI449*BF447+BK450*BI452*BF450+BK453*BI454*BF453</f>
        <v>0</v>
      </c>
      <c r="BF509" s="16" t="n">
        <f aca="false">BK453*BI453*BF453</f>
        <v>0</v>
      </c>
      <c r="BG509" s="16" t="n">
        <f aca="false">BK444*BI445*BF444+BK447*BI448*BF447+BK450*BI451*BF450+BK453*BI456*BF453+BF457*BI458*BK457</f>
        <v>0</v>
      </c>
      <c r="BH509" s="16" t="n">
        <f aca="false">BK444*BI444*BF444+BK447*BI447*BF447+BK450*BI450*BF450+BK453*BI455*BF453+BK457*BI457*BF457</f>
        <v>0</v>
      </c>
      <c r="BI509" s="16" t="n">
        <f aca="false">BF466*BI467*BK466</f>
        <v>0</v>
      </c>
      <c r="BK509" s="16" t="n">
        <f aca="false">BF464*BK464+BF466*BI466*BK466</f>
        <v>0</v>
      </c>
      <c r="BM509" s="44"/>
      <c r="BO509" s="17" t="s">
        <v>105</v>
      </c>
      <c r="BP509" s="16" t="n">
        <f aca="false">BV444*BT446*BQ444+BV447*BT449*BQ447+BV450*BT452*BQ450+BV453*BT454*BQ453</f>
        <v>0</v>
      </c>
      <c r="BQ509" s="16" t="n">
        <f aca="false">BV453*BT453*BQ453</f>
        <v>0</v>
      </c>
      <c r="BR509" s="16" t="n">
        <f aca="false">BV444*BT445*BQ444+BV447*BT448*BQ447+BV450*BT451*BQ450+BV453*BT456*BQ453+BQ457*BT458*BV457</f>
        <v>0</v>
      </c>
      <c r="BS509" s="16" t="n">
        <f aca="false">BV444*BT444*BQ444+BV447*BT447*BQ447+BV450*BT450*BQ450+BV453*BT455*BQ453+BV457*BT457*BQ457</f>
        <v>0</v>
      </c>
      <c r="BT509" s="16" t="n">
        <f aca="false">BQ466*BT467*BV466</f>
        <v>0</v>
      </c>
      <c r="BV509" s="16" t="n">
        <f aca="false">BQ464*BV464+BQ466*BT466*BV466</f>
        <v>0</v>
      </c>
      <c r="BX509" s="44"/>
      <c r="BZ509" s="17" t="s">
        <v>105</v>
      </c>
      <c r="CA509" s="16" t="n">
        <f aca="false">CG444*CE446*CB444+CG447*CE449*CB447+CG450*CE452*CB450+CG453*CE454*CB453</f>
        <v>0</v>
      </c>
      <c r="CB509" s="16" t="n">
        <f aca="false">CG453*CE453*CB453</f>
        <v>0</v>
      </c>
      <c r="CC509" s="16" t="n">
        <f aca="false">CG444*CE445*CB444+CG447*CE448*CB447+CG450*CE451*CB450+CG453*CE456*CB453+CB457*CE458*CG457</f>
        <v>0</v>
      </c>
      <c r="CD509" s="16" t="n">
        <f aca="false">CG444*CE444*CB444+CG447*CE447*CB447+CG450*CE450*CB450+CG453*CE455*CB453+CG457*CE457*CB457</f>
        <v>0</v>
      </c>
      <c r="CE509" s="16" t="n">
        <f aca="false">CB466*CE467*CG466</f>
        <v>0</v>
      </c>
      <c r="CG509" s="16" t="n">
        <f aca="false">CB464*CG464+CB466*CE466*CG466</f>
        <v>0</v>
      </c>
      <c r="CI509" s="44"/>
      <c r="CK509" s="17" t="s">
        <v>105</v>
      </c>
      <c r="CL509" s="16" t="n">
        <f aca="false">CR444*CP446*CM444+CR447*CP449*CM447+CR450*CP452*CM450+CR453*CP454*CM453</f>
        <v>18.9090268648912</v>
      </c>
      <c r="CM509" s="16" t="n">
        <f aca="false">CR453*CP453*CM453</f>
        <v>7.29304446978335</v>
      </c>
      <c r="CN509" s="16" t="n">
        <f aca="false">CR444*CP445*CM444+CR447*CP448*CM447+CR450*CP451*CM450+CR453*CP456*CM453+CM457*CP458*CR457</f>
        <v>9.1746108984741</v>
      </c>
      <c r="CO509" s="16" t="n">
        <f aca="false">CR444*CP444*CM444+CR447*CP447*CM447+CR450*CP450*CM450+CR453*CP455*CM453+CR457*CP457*CM457</f>
        <v>76.6233177668514</v>
      </c>
      <c r="CP509" s="16" t="n">
        <f aca="false">CM466*CP467*CR466</f>
        <v>10</v>
      </c>
      <c r="CR509" s="16" t="n">
        <f aca="false">CM464*CR464+CM466*CP466*CR466</f>
        <v>60</v>
      </c>
      <c r="CT509" s="44"/>
      <c r="CV509" s="17" t="s">
        <v>57</v>
      </c>
      <c r="CW509" s="18" t="n">
        <f aca="false">IF(X497=0%,0%,(Y500+Y501)/SUM(Y498:Y505))</f>
        <v>0</v>
      </c>
      <c r="CX509" s="17" t="str">
        <f aca="false">AA500</f>
        <v>forno</v>
      </c>
      <c r="CY509" s="19" t="n">
        <f aca="false">AB500</f>
        <v>0</v>
      </c>
      <c r="CZ509" s="17" t="str">
        <f aca="false">AC498</f>
        <v>brandina</v>
      </c>
      <c r="DA509" s="19" t="n">
        <f aca="false">AD498</f>
        <v>0</v>
      </c>
      <c r="DB509" s="17" t="str">
        <f aca="false">AC505</f>
        <v>buste</v>
      </c>
      <c r="DC509" s="20" t="n">
        <f aca="false">AD505</f>
        <v>0</v>
      </c>
      <c r="DD509" s="19" t="str">
        <f aca="false">Z441</f>
        <v>combustione</v>
      </c>
      <c r="DE509" s="19" t="str">
        <f aca="false">AA441</f>
        <v>no</v>
      </c>
    </row>
    <row r="510" customFormat="false" ht="14.4" hidden="false" customHeight="false" outlineLevel="0" collapsed="false">
      <c r="A510" s="33" t="s">
        <v>106</v>
      </c>
      <c r="B510" s="60" t="n">
        <f aca="false">IF(B442=100%,0,(B460*G460+B462*G462+B469*G469+B477*F477*G477+B486*G486+B487*G487+B488*G488)/(1-B442))</f>
        <v>18</v>
      </c>
      <c r="C510" s="60" t="n">
        <f aca="false">IF(B442=100%,0,(B470*G470+B477*F478*G478)/(1-B442))</f>
        <v>0</v>
      </c>
      <c r="D510" s="60" t="n">
        <f aca="false">IF(B442=100%,0,(B477*F479*G479+B471*F471*G471)/(1-B442))</f>
        <v>0</v>
      </c>
      <c r="E510" s="60" t="n">
        <f aca="false">IF(B442=100%,0,(B461*G461+B471*G472*F472+B477*F480*G480+B489*G489)/(1-B442))</f>
        <v>0</v>
      </c>
      <c r="F510" s="60" t="n">
        <f aca="false">IF(B442=100%,0,(B459*G459+B463*G463+B476*G476+B477*F481*G481)/(1-B442))</f>
        <v>44</v>
      </c>
      <c r="G510" s="61" t="n">
        <f aca="false">IF(B442=100%,0,(B468*G468+B473*G473+B477*F482*G482)/(1-B442))</f>
        <v>0</v>
      </c>
      <c r="H510" s="60" t="n">
        <f aca="false">IF(B442=100%,0,(B475*G475)/(1-B442))</f>
        <v>0</v>
      </c>
      <c r="I510" s="61" t="n">
        <f aca="false">IF(B442=100%,0,(B483*G483+B484*G484+B485*G485+B496*G496)/(1-B442))</f>
        <v>255</v>
      </c>
      <c r="J510" s="62" t="n">
        <f aca="false">IF(B442=100%,0,(B474*G474+B495*G495)/(1-B442))</f>
        <v>300</v>
      </c>
      <c r="L510" s="33" t="s">
        <v>106</v>
      </c>
      <c r="M510" s="60" t="n">
        <f aca="false">IF(M442=100%,0,(M460*R460+M462*R462+M469*R469+M477*Q477*R477+M486*R486+M487*R487+M488*R488)/(1-M442))</f>
        <v>0</v>
      </c>
      <c r="N510" s="60" t="n">
        <f aca="false">IF(M442=100%,0,(M470*R470+M477*Q478*R478)/(1-M442))</f>
        <v>0</v>
      </c>
      <c r="O510" s="60" t="n">
        <f aca="false">IF(M442=100%,0,(M477*Q479*R479+M471*Q471*R471)/(1-M442))</f>
        <v>0</v>
      </c>
      <c r="P510" s="60" t="n">
        <f aca="false">IF(M442=100%,0,(M461*R461+M471*R472*Q472+M477*Q480*R480+M489*R489)/(1-M442))</f>
        <v>0</v>
      </c>
      <c r="Q510" s="60" t="n">
        <f aca="false">IF(M442=100%,0,(M459*R459+M463*R463+M476*R476+M477*Q481*R481)/(1-M442))</f>
        <v>0</v>
      </c>
      <c r="R510" s="61" t="n">
        <f aca="false">IF(M442=100%,0,(M468*R468+M473*R473+M477*Q482*R482)/(1-M442))</f>
        <v>150</v>
      </c>
      <c r="S510" s="60" t="n">
        <f aca="false">IF(M442=100%,0,(M475*R475)/(1-M442))</f>
        <v>0</v>
      </c>
      <c r="T510" s="61" t="n">
        <f aca="false">IF(M442=100%,0,(M483*R483+M484*R484+M485*R485+M496*R496)/(1-M442))</f>
        <v>1955</v>
      </c>
      <c r="U510" s="62" t="n">
        <f aca="false">IF(M442=100%,0,(M474*R474+M495*R495)/(1-M442))</f>
        <v>0</v>
      </c>
      <c r="W510" s="33" t="s">
        <v>106</v>
      </c>
      <c r="X510" s="60" t="n">
        <f aca="false">IF(X442=100%,0,(X460*AC460+X462*AC462+X469*AC469+X477*AB477*AC477+X486*AC486+X487*AC487+X488*AC488)/(1-X442))</f>
        <v>1400</v>
      </c>
      <c r="Y510" s="60" t="n">
        <f aca="false">IF(X442=100%,0,(X470*AC470+X477*AB478*AC478)/(1-X442))</f>
        <v>0</v>
      </c>
      <c r="Z510" s="60" t="n">
        <f aca="false">IF(X442=100%,0,(X477*AB479*AC479+X471*AB471*AC471)/(1-X442))</f>
        <v>0</v>
      </c>
      <c r="AA510" s="60" t="n">
        <f aca="false">IF(X442=100%,0,(X461*AC461+X471*AC472*AB472+X477*AB480*AC480+X489*AC489)/(1-X442))</f>
        <v>0</v>
      </c>
      <c r="AB510" s="60" t="n">
        <f aca="false">IF(X442=100%,0,(X459*AC459+X463*AC463+X476*AC476+X477*AB481*AC481)/(1-X442))</f>
        <v>0</v>
      </c>
      <c r="AC510" s="61" t="n">
        <f aca="false">IF(X442=100%,0,(X468*AC468+X473*AC473+X477*AB482*AC482)/(1-X442))</f>
        <v>0</v>
      </c>
      <c r="AD510" s="60" t="n">
        <f aca="false">IF(X442=100%,0,(X475*AC475)/(1-X442))</f>
        <v>0</v>
      </c>
      <c r="AE510" s="61" t="n">
        <f aca="false">IF(X442=100%,0,(X483*AC483+X484*AC484+X485*AC485+X496*AC496)/(1-X442))</f>
        <v>0</v>
      </c>
      <c r="AF510" s="62" t="n">
        <f aca="false">IF(X442=100%,0,(X474*AC474+X495*AC495)/(1-X442))</f>
        <v>0</v>
      </c>
      <c r="AH510" s="33" t="s">
        <v>106</v>
      </c>
      <c r="AI510" s="60" t="n">
        <f aca="false">IF(AI442=100%,0,(AI460*AN460+AI462*AN462+AI469*AN469+AI477*AM477*AN477+AI486*AN486+AI487*AN487+AI488*AN488)/(1-AI442))</f>
        <v>2.74268508214964</v>
      </c>
      <c r="AJ510" s="60" t="n">
        <f aca="false">IF(AI442=100%,0,(AI470*AN470+AI477*AM478*AN478)/(1-AI442))</f>
        <v>24.5176408980821</v>
      </c>
      <c r="AK510" s="60" t="n">
        <f aca="false">IF(AI442=100%,0,(AI477*AM479*AN479+AI471*AM471*AN471)/(1-AI442))</f>
        <v>0.356378870197028</v>
      </c>
      <c r="AL510" s="60" t="n">
        <f aca="false">IF(AI442=100%,0,(AI461*AN461+AI471*AN472*AM472+AI477*AM480*AN480+AI489*AN489)/(1-AI442))</f>
        <v>3.95976522441142</v>
      </c>
      <c r="AM510" s="60" t="n">
        <f aca="false">IF(AI442=100%,0,(AI459*AN459+AI463*AN463+AI476*AN476+AI477*AM481*AN481)/(1-AI442))</f>
        <v>0.678616365924083</v>
      </c>
      <c r="AN510" s="61" t="n">
        <f aca="false">IF(AI442=100%,0,(AI468*AN468+AI473*AN473+AI477*AM482*AN482)/(1-AI442))</f>
        <v>8.90127315572429</v>
      </c>
      <c r="AO510" s="60" t="n">
        <f aca="false">IF(AI442=100%,0,(AI475*AN475)/(1-AI442))</f>
        <v>0</v>
      </c>
      <c r="AP510" s="61" t="n">
        <f aca="false">IF(AI442=100%,0,(AI483*AN483+AI484*AN484+AI485*AN485+AI496*AN496)/(1-AI442))</f>
        <v>2375</v>
      </c>
      <c r="AQ510" s="62" t="n">
        <f aca="false">IF(AI442=100%,0,(AI474*AN474+AI495*AN495)/(1-AI442))</f>
        <v>0</v>
      </c>
      <c r="AS510" s="33" t="s">
        <v>106</v>
      </c>
      <c r="AT510" s="60" t="n">
        <f aca="false">IF(AT442=100%,0,(AT460*AY460+AT462*AY462+AT469*AY469+AT477*AX477*AY477+AT486*AY486+AT487*AY487+AT488*AY488)/(1-AT442))</f>
        <v>0</v>
      </c>
      <c r="AU510" s="60" t="n">
        <f aca="false">IF(AT442=100%,0,(AT470*AY470+AT477*AX478*AY478)/(1-AT442))</f>
        <v>0</v>
      </c>
      <c r="AV510" s="60" t="n">
        <f aca="false">IF(AT442=100%,0,(AT477*AX479*AY479+AT471*AX471*AY471)/(1-AT442))</f>
        <v>0</v>
      </c>
      <c r="AW510" s="60" t="n">
        <f aca="false">IF(AT442=100%,0,(AT461*AY461+AT471*AY472*AX472+AT477*AX480*AY480+AT489*AY489)/(1-AT442))</f>
        <v>0</v>
      </c>
      <c r="AX510" s="60" t="n">
        <f aca="false">IF(AT442=100%,0,(AT459*AY459+AT463*AY463+AT476*AY476+AT477*AX481*AY481)/(1-AT442))</f>
        <v>0</v>
      </c>
      <c r="AY510" s="61" t="n">
        <f aca="false">IF(AT442=100%,0,(AT468*AY468+AT473*AY473+AT477*AX482*AY482)/(1-AT442))</f>
        <v>0</v>
      </c>
      <c r="AZ510" s="60" t="n">
        <f aca="false">IF(AT442=100%,0,(AT475*AY475)/(1-AT442))</f>
        <v>0</v>
      </c>
      <c r="BA510" s="61" t="n">
        <f aca="false">IF(AT442=100%,0,(AT483*AY483+AT484*AY484+AT485*AY485+AT496*AY496)/(1-AT442))</f>
        <v>250</v>
      </c>
      <c r="BB510" s="62" t="n">
        <f aca="false">IF(AT442=100%,0,(AT474*AY474+AT495*AY495)/(1-AT442))</f>
        <v>0</v>
      </c>
      <c r="BD510" s="33" t="s">
        <v>106</v>
      </c>
      <c r="BE510" s="60" t="n">
        <f aca="false">IF(BE442=100%,0,(BE460*BJ460+BE462*BJ462+BE469*BJ469+BE477*BI477*BJ477+BE486*BJ486+BE487*BJ487+BE488*BJ488)/(1-BE442))</f>
        <v>1400</v>
      </c>
      <c r="BF510" s="60" t="n">
        <f aca="false">IF(BE442=100%,0,(BE470*BJ470+BE477*BI478*BJ478)/(1-BE442))</f>
        <v>0</v>
      </c>
      <c r="BG510" s="60" t="n">
        <f aca="false">IF(BE442=100%,0,(BE477*BI479*BJ479+BE471*BI471*BJ471)/(1-BE442))</f>
        <v>0</v>
      </c>
      <c r="BH510" s="60" t="n">
        <f aca="false">IF(BE442=100%,0,(BE461*BJ461+BE471*BJ472*BI472+BE477*BI480*BJ480+BE489*BJ489)/(1-BE442))</f>
        <v>0</v>
      </c>
      <c r="BI510" s="60" t="n">
        <f aca="false">IF(BE442=100%,0,(BE459*BJ459+BE463*BJ463+BE476*BJ476+BE477*BI481*BJ481)/(1-BE442))</f>
        <v>0</v>
      </c>
      <c r="BJ510" s="61" t="n">
        <f aca="false">IF(BE442=100%,0,(BE468*BJ468+BE473*BJ473+BE477*BI482*BJ482)/(1-BE442))</f>
        <v>0</v>
      </c>
      <c r="BK510" s="60" t="n">
        <f aca="false">IF(BE442=100%,0,(BE475*BJ475)/(1-BE442))</f>
        <v>0</v>
      </c>
      <c r="BL510" s="61" t="n">
        <f aca="false">IF(BE442=100%,0,(BE483*BJ483+BE484*BJ484+BE485*BJ485+BE496*BJ496)/(1-BE442))</f>
        <v>0</v>
      </c>
      <c r="BM510" s="62" t="n">
        <f aca="false">IF(BE442=100%,0,(BE474*BJ474+BE495*BJ495)/(1-BE442))</f>
        <v>0</v>
      </c>
      <c r="BO510" s="33" t="s">
        <v>106</v>
      </c>
      <c r="BP510" s="60" t="n">
        <f aca="false">IF(BP442=100%,0,(BP460*BU460+BP462*BU462+BP469*BU469+BP477*BT477*BU477+BP486*BU486+BP487*BU487+BP488*BU488)/(1-BP442))</f>
        <v>91.4228360716546</v>
      </c>
      <c r="BQ510" s="60" t="n">
        <f aca="false">IF(BP442=100%,0,(BP470*BU470+BP477*BT478*BU478)/(1-BP442))</f>
        <v>817.254696602736</v>
      </c>
      <c r="BR510" s="60" t="n">
        <f aca="false">IF(BP442=100%,0,(BP477*BT479*BU479+BP471*BT471*BU471)/(1-BP442))</f>
        <v>11.8792956732343</v>
      </c>
      <c r="BS510" s="60" t="n">
        <f aca="false">IF(BP442=100%,0,(BP461*BU461+BP471*BU472*BT472+BP477*BT480*BU480+BP489*BU489)/(1-BP442))</f>
        <v>131.992174147047</v>
      </c>
      <c r="BT510" s="60" t="n">
        <f aca="false">IF(BP442=100%,0,(BP459*BU459+BP463*BU463+BP476*BU476+BP477*BT481*BU481)/(1-BP442))</f>
        <v>22.6205455308028</v>
      </c>
      <c r="BU510" s="61" t="n">
        <f aca="false">IF(BP442=100%,0,(BP468*BU468+BP473*BU473+BP477*BT482*BU482)/(1-BP442))</f>
        <v>296.70910519081</v>
      </c>
      <c r="BV510" s="60" t="n">
        <f aca="false">IF(BP442=100%,0,(BP475*BU475)/(1-BP442))</f>
        <v>0</v>
      </c>
      <c r="BW510" s="61" t="n">
        <f aca="false">IF(BP442=100%,0,(BP483*BU483+BP484*BU484+BP485*BU485+BP496*BU496)/(1-BP442))</f>
        <v>0</v>
      </c>
      <c r="BX510" s="62" t="n">
        <f aca="false">IF(BP442=100%,0,(BP474*BU474+BP495*BU495)/(1-BP442))</f>
        <v>0</v>
      </c>
      <c r="BZ510" s="33" t="s">
        <v>106</v>
      </c>
      <c r="CA510" s="60" t="n">
        <f aca="false">IF(CA442=100%,0,(CA460*CF460+CA462*CF462+CA469*CF469+CA477*CE477*CF477+CA486*CF486+CA487*CF487+CA488*CF488)/(1-CA442))</f>
        <v>625</v>
      </c>
      <c r="CB510" s="60" t="n">
        <f aca="false">IF(CA442=100%,0,(CA470*CF470+CA477*CE478*CF478)/(1-CA442))</f>
        <v>0</v>
      </c>
      <c r="CC510" s="60" t="n">
        <f aca="false">IF(CA442=100%,0,(CA477*CE479*CF479+CA471*CE471*CF471)/(1-CA442))</f>
        <v>0</v>
      </c>
      <c r="CD510" s="60" t="n">
        <f aca="false">IF(CA442=100%,0,(CA461*CF461+CA471*CF472*CE472+CA477*CE480*CF480+CA489*CF489)/(1-CA442))</f>
        <v>0</v>
      </c>
      <c r="CE510" s="60" t="n">
        <f aca="false">IF(CA442=100%,0,(CA459*CF459+CA463*CF463+CA476*CF476+CA477*CE481*CF481)/(1-CA442))</f>
        <v>0</v>
      </c>
      <c r="CF510" s="61" t="n">
        <f aca="false">IF(CA442=100%,0,(CA468*CF468+CA473*CF473+CA477*CE482*CF482)/(1-CA442))</f>
        <v>0</v>
      </c>
      <c r="CG510" s="60" t="n">
        <f aca="false">IF(CA442=100%,0,(CA475*CF475)/(1-CA442))</f>
        <v>17</v>
      </c>
      <c r="CH510" s="61" t="n">
        <f aca="false">IF(CA442=100%,0,(CA483*CF483+CA484*CF484+CA485*CF485+CA496*CF496)/(1-CA442))</f>
        <v>1000</v>
      </c>
      <c r="CI510" s="62" t="n">
        <f aca="false">IF(CA442=100%,0,(CA474*CF474+CA495*CF495)/(1-CA442))</f>
        <v>0</v>
      </c>
      <c r="CK510" s="33" t="s">
        <v>106</v>
      </c>
      <c r="CL510" s="60" t="n">
        <f aca="false">(CL460*CQ460+CL462*CQ462+CL469*CQ469+CL477*CP477*CQ477+CL486*CQ486+CL487*CQ487+CL488*CQ488)/(1-CL442)</f>
        <v>426.120810306187</v>
      </c>
      <c r="CM510" s="60" t="n">
        <f aca="false">(CL470*CQ470+CL477*CP478*CQ478)/(1-CL442)</f>
        <v>233.501341886496</v>
      </c>
      <c r="CN510" s="60" t="n">
        <f aca="false">(CL477*CP479*CQ479+CL471*CP471*CQ471)/(1-CL442)</f>
        <v>3.39408447806694</v>
      </c>
      <c r="CO510" s="60" t="n">
        <f aca="false">(CL461*CQ461+CL471*CQ472*CP472+CL477*CP480*CQ480+CL489*CQ489)/(1-CL442)</f>
        <v>37.7120497562993</v>
      </c>
      <c r="CP510" s="60" t="n">
        <f aca="false">(CL459*CQ459+CL463*CQ463+CL476*CQ476+CL477*CP481*CQ481)/(1-CL442)</f>
        <v>163.605870151658</v>
      </c>
      <c r="CQ510" s="61" t="n">
        <f aca="false">(CL468*CQ468+CL473*CQ473+CL477*CP482*CQ482)/(1-CL442)</f>
        <v>84.7740300545171</v>
      </c>
      <c r="CR510" s="60" t="n">
        <f aca="false">(CL475*CQ475)/(1-CL442)</f>
        <v>0</v>
      </c>
      <c r="CS510" s="61" t="n">
        <f aca="false">(CL483*CQ483+CL484*CQ484+CL485*CQ485+CL496*CQ496)/(1-CL442)</f>
        <v>0</v>
      </c>
      <c r="CT510" s="62" t="n">
        <f aca="false">(CL474*CQ474+CL495*CQ495)/(1-CL442)</f>
        <v>0</v>
      </c>
      <c r="CV510" s="17" t="s">
        <v>60</v>
      </c>
      <c r="CW510" s="18" t="n">
        <f aca="false">IF(X497=0%,0%,Y502/SUM(Y498:Y505))</f>
        <v>0</v>
      </c>
      <c r="CX510" s="17" t="str">
        <f aca="false">AA501</f>
        <v>televisore</v>
      </c>
      <c r="CY510" s="19" t="n">
        <f aca="false">AB501</f>
        <v>0</v>
      </c>
      <c r="CZ510" s="17" t="str">
        <f aca="false">AC499</f>
        <v>Scatoloni</v>
      </c>
      <c r="DA510" s="19" t="n">
        <f aca="false">AD499</f>
        <v>0</v>
      </c>
      <c r="DB510" s="19"/>
      <c r="DC510" s="20"/>
      <c r="DD510" s="19" t="str">
        <f aca="false">Z442</f>
        <v>bonifica</v>
      </c>
      <c r="DE510" s="19" t="str">
        <f aca="false">AA442</f>
        <v>no</v>
      </c>
    </row>
    <row r="511" customFormat="false" ht="14.4" hidden="false" customHeight="false" outlineLevel="0" collapsed="false">
      <c r="CV511" s="17" t="s">
        <v>61</v>
      </c>
      <c r="CW511" s="18" t="n">
        <f aca="false">IF(X497=0%,0%,Y503/SUM(Y498:Y505))</f>
        <v>0</v>
      </c>
      <c r="CX511" s="17" t="str">
        <f aca="false">AA502</f>
        <v>scaldabagno</v>
      </c>
      <c r="CY511" s="19" t="n">
        <f aca="false">AB502</f>
        <v>0</v>
      </c>
      <c r="CZ511" s="17" t="str">
        <f aca="false">AC500</f>
        <v>divano</v>
      </c>
      <c r="DA511" s="19" t="n">
        <f aca="false">AD500</f>
        <v>0</v>
      </c>
      <c r="DB511" s="19"/>
      <c r="DC511" s="20"/>
      <c r="DD511" s="19" t="str">
        <f aca="false">AB442</f>
        <v>substrato</v>
      </c>
      <c r="DE511" s="19" t="str">
        <f aca="false">AC442</f>
        <v>bordostrada</v>
      </c>
    </row>
    <row r="512" customFormat="false" ht="14.4" hidden="false" customHeight="false" outlineLevel="0" collapsed="false">
      <c r="CV512" s="17" t="s">
        <v>62</v>
      </c>
      <c r="CW512" s="18" t="n">
        <f aca="false">IF(X497=0%,0%,Y504/SUM(Y498:Y505))</f>
        <v>0</v>
      </c>
      <c r="CX512" s="17" t="str">
        <f aca="false">AA503</f>
        <v>mobile</v>
      </c>
      <c r="CY512" s="19" t="n">
        <f aca="false">AB503</f>
        <v>0</v>
      </c>
      <c r="CZ512" s="17" t="str">
        <f aca="false">AC501</f>
        <v>sanitari</v>
      </c>
      <c r="DA512" s="19" t="n">
        <f aca="false">AD501</f>
        <v>0</v>
      </c>
      <c r="DB512" s="19"/>
      <c r="DC512" s="20"/>
      <c r="DD512" s="19" t="s">
        <v>63</v>
      </c>
      <c r="DE512" s="19" t="n">
        <f aca="false">X442</f>
        <v>0</v>
      </c>
    </row>
    <row r="513" customFormat="false" ht="15" hidden="false" customHeight="false" outlineLevel="0" collapsed="false">
      <c r="CV513" s="33" t="s">
        <v>65</v>
      </c>
      <c r="CW513" s="34" t="n">
        <f aca="false">IF(X497=0%,0%,Y505/SUM(Y498:Y505))</f>
        <v>0</v>
      </c>
      <c r="CX513" s="33" t="str">
        <f aca="false">AA504</f>
        <v>secchio</v>
      </c>
      <c r="CY513" s="35" t="n">
        <f aca="false">AB504</f>
        <v>2</v>
      </c>
      <c r="CZ513" s="33" t="str">
        <f aca="false">AC502</f>
        <v>tubi</v>
      </c>
      <c r="DA513" s="35" t="n">
        <f aca="false">AD502</f>
        <v>0</v>
      </c>
      <c r="DB513" s="35"/>
      <c r="DC513" s="36"/>
      <c r="DD513" s="35" t="s">
        <v>56</v>
      </c>
      <c r="DE513" s="35" t="n">
        <f aca="false">AD440</f>
        <v>0</v>
      </c>
      <c r="DF513" s="37" t="n">
        <f aca="false">SUM(CW507:CW513)</f>
        <v>1</v>
      </c>
    </row>
    <row r="514" customFormat="false" ht="15" hidden="false" customHeight="false" outlineLevel="0" collapsed="false">
      <c r="CV514" s="10" t="str">
        <f aca="false">AH439</f>
        <v>SITO O143</v>
      </c>
      <c r="CW514" s="10"/>
      <c r="CX514" s="10"/>
      <c r="CY514" s="10"/>
      <c r="CZ514" s="10"/>
      <c r="DA514" s="10"/>
      <c r="DB514" s="10"/>
      <c r="DC514" s="10"/>
      <c r="DD514" s="10"/>
      <c r="DE514" s="10"/>
    </row>
    <row r="515" customFormat="false" ht="14.4" hidden="false" customHeight="false" outlineLevel="0" collapsed="false">
      <c r="CV515" s="11" t="s">
        <v>31</v>
      </c>
      <c r="CW515" s="11"/>
      <c r="CX515" s="11" t="s">
        <v>32</v>
      </c>
      <c r="CY515" s="11"/>
      <c r="CZ515" s="11"/>
      <c r="DA515" s="11"/>
      <c r="DB515" s="11"/>
      <c r="DC515" s="11"/>
      <c r="DD515" s="11" t="s">
        <v>33</v>
      </c>
      <c r="DE515" s="11"/>
    </row>
    <row r="516" customFormat="false" ht="14.4" hidden="false" customHeight="false" outlineLevel="0" collapsed="false">
      <c r="CV516" s="12" t="s">
        <v>14</v>
      </c>
      <c r="CW516" s="13" t="n">
        <f aca="false">IF(AI497=0%,0%,AJ498/SUM(AJ498:AJ505))</f>
        <v>0.00310962027454607</v>
      </c>
      <c r="CX516" s="12" t="str">
        <f aca="false">AL498</f>
        <v>lavatrice</v>
      </c>
      <c r="CY516" s="14" t="n">
        <f aca="false">AM498</f>
        <v>0</v>
      </c>
      <c r="CZ516" s="12" t="str">
        <f aca="false">AL505</f>
        <v>sedie</v>
      </c>
      <c r="DA516" s="14" t="n">
        <f aca="false">AM505</f>
        <v>0</v>
      </c>
      <c r="DB516" s="12" t="str">
        <f aca="false">AN503</f>
        <v>guaina</v>
      </c>
      <c r="DC516" s="14" t="n">
        <f aca="false">AO503</f>
        <v>0</v>
      </c>
      <c r="DD516" s="14" t="s">
        <v>41</v>
      </c>
      <c r="DE516" s="38" t="n">
        <f aca="false">AJ441</f>
        <v>0</v>
      </c>
    </row>
    <row r="517" customFormat="false" ht="14.4" hidden="false" customHeight="false" outlineLevel="0" collapsed="false">
      <c r="CV517" s="17" t="s">
        <v>49</v>
      </c>
      <c r="CW517" s="18" t="n">
        <f aca="false">IF(AI497=0%,0%,AJ499/SUM(AJ498:AJ505))</f>
        <v>0.00962230804477319</v>
      </c>
      <c r="CX517" s="17" t="str">
        <f aca="false">AL499</f>
        <v>frigorifero</v>
      </c>
      <c r="CY517" s="19" t="n">
        <f aca="false">AM499</f>
        <v>0</v>
      </c>
      <c r="CZ517" s="17" t="str">
        <f aca="false">AL506</f>
        <v>materasso</v>
      </c>
      <c r="DA517" s="19" t="n">
        <f aca="false">AM506</f>
        <v>0</v>
      </c>
      <c r="DB517" s="17" t="str">
        <f aca="false">AN504</f>
        <v>lamiere</v>
      </c>
      <c r="DC517" s="19" t="n">
        <f aca="false">AO504</f>
        <v>0</v>
      </c>
      <c r="DD517" s="19" t="str">
        <f aca="false">AK440</f>
        <v>altezza cumulo</v>
      </c>
      <c r="DE517" s="19" t="n">
        <f aca="false">AL440</f>
        <v>20</v>
      </c>
    </row>
    <row r="518" customFormat="false" ht="14.4" hidden="false" customHeight="false" outlineLevel="0" collapsed="false">
      <c r="CV518" s="17" t="s">
        <v>57</v>
      </c>
      <c r="CW518" s="18" t="n">
        <f aca="false">IF(AI497=0%,0%,(AJ500+AJ501)/SUM(AJ498:AJ505))</f>
        <v>0.000673429459933916</v>
      </c>
      <c r="CX518" s="17" t="str">
        <f aca="false">AL500</f>
        <v>forno</v>
      </c>
      <c r="CY518" s="19" t="n">
        <f aca="false">AM500</f>
        <v>0</v>
      </c>
      <c r="CZ518" s="17" t="str">
        <f aca="false">AN498</f>
        <v>brandina</v>
      </c>
      <c r="DA518" s="19" t="n">
        <f aca="false">AO498</f>
        <v>0</v>
      </c>
      <c r="DB518" s="17" t="str">
        <f aca="false">AN505</f>
        <v>buste</v>
      </c>
      <c r="DC518" s="19" t="n">
        <f aca="false">AO505</f>
        <v>0</v>
      </c>
      <c r="DD518" s="19" t="str">
        <f aca="false">AK441</f>
        <v>combustione</v>
      </c>
      <c r="DE518" s="19" t="str">
        <f aca="false">AL441</f>
        <v>no</v>
      </c>
    </row>
    <row r="519" customFormat="false" ht="14.4" hidden="false" customHeight="false" outlineLevel="0" collapsed="false">
      <c r="CV519" s="17" t="s">
        <v>60</v>
      </c>
      <c r="CW519" s="37" t="n">
        <f aca="false">IF(AI497=0%,0%,AJ502/SUM(AJ498:AJ505))</f>
        <v>0.000692465679514371</v>
      </c>
      <c r="CX519" s="17" t="str">
        <f aca="false">AL501</f>
        <v>televisore</v>
      </c>
      <c r="CY519" s="19" t="n">
        <f aca="false">AM501</f>
        <v>0</v>
      </c>
      <c r="CZ519" s="17" t="str">
        <f aca="false">AN499</f>
        <v>Scatoloni</v>
      </c>
      <c r="DA519" s="19" t="n">
        <f aca="false">AO499</f>
        <v>0</v>
      </c>
      <c r="DB519" s="19"/>
      <c r="DC519" s="19"/>
      <c r="DD519" s="19" t="str">
        <f aca="false">AK442</f>
        <v>bonifica</v>
      </c>
      <c r="DE519" s="19" t="str">
        <f aca="false">AL442</f>
        <v>no</v>
      </c>
    </row>
    <row r="520" customFormat="false" ht="14.4" hidden="false" customHeight="false" outlineLevel="0" collapsed="false">
      <c r="CV520" s="17" t="s">
        <v>61</v>
      </c>
      <c r="CW520" s="18" t="n">
        <f aca="false">IF(AI497=0%,0%,AJ503/SUM(AJ498:AJ505))</f>
        <v>0.0165144214391916</v>
      </c>
      <c r="CX520" s="17" t="str">
        <f aca="false">AL502</f>
        <v>scaldabagno</v>
      </c>
      <c r="CY520" s="19" t="n">
        <f aca="false">AM502</f>
        <v>0</v>
      </c>
      <c r="CZ520" s="17" t="str">
        <f aca="false">AN500</f>
        <v>divano</v>
      </c>
      <c r="DA520" s="19" t="n">
        <f aca="false">AO500</f>
        <v>0</v>
      </c>
      <c r="DB520" s="19"/>
      <c r="DC520" s="19"/>
      <c r="DD520" s="19" t="str">
        <f aca="false">AM442</f>
        <v>substrato</v>
      </c>
      <c r="DE520" s="19" t="n">
        <f aca="false">AN442</f>
        <v>0</v>
      </c>
    </row>
    <row r="521" customFormat="false" ht="14.4" hidden="false" customHeight="false" outlineLevel="0" collapsed="false">
      <c r="CV521" s="17" t="s">
        <v>62</v>
      </c>
      <c r="CW521" s="18" t="n">
        <f aca="false">IF(AI497=0%,0%,AJ504/SUM(AJ498:AJ505))</f>
        <v>0</v>
      </c>
      <c r="CX521" s="17" t="str">
        <f aca="false">AL503</f>
        <v>mobile</v>
      </c>
      <c r="CY521" s="19" t="n">
        <f aca="false">AM503</f>
        <v>0</v>
      </c>
      <c r="CZ521" s="17" t="str">
        <f aca="false">AN501</f>
        <v>sanitari</v>
      </c>
      <c r="DA521" s="19" t="n">
        <f aca="false">AO501</f>
        <v>0</v>
      </c>
      <c r="DB521" s="19"/>
      <c r="DC521" s="19"/>
      <c r="DD521" s="19" t="s">
        <v>63</v>
      </c>
      <c r="DE521" s="19" t="n">
        <f aca="false">AI442</f>
        <v>0</v>
      </c>
    </row>
    <row r="522" customFormat="false" ht="15" hidden="false" customHeight="false" outlineLevel="0" collapsed="false">
      <c r="CV522" s="33" t="s">
        <v>65</v>
      </c>
      <c r="CW522" s="34" t="n">
        <f aca="false">IF(AI497=0%,0%,AJ505/SUM(AJ498:AJ505))</f>
        <v>0.969387755102041</v>
      </c>
      <c r="CX522" s="33" t="str">
        <f aca="false">AL504</f>
        <v>secchio</v>
      </c>
      <c r="CY522" s="35" t="n">
        <f aca="false">AM504</f>
        <v>0</v>
      </c>
      <c r="CZ522" s="33" t="str">
        <f aca="false">AN502</f>
        <v>tubi</v>
      </c>
      <c r="DA522" s="35" t="n">
        <f aca="false">AO502</f>
        <v>0</v>
      </c>
      <c r="DB522" s="35"/>
      <c r="DC522" s="35"/>
      <c r="DD522" s="35" t="s">
        <v>56</v>
      </c>
      <c r="DE522" s="35" t="n">
        <f aca="false">AO440</f>
        <v>0</v>
      </c>
      <c r="DF522" s="37" t="n">
        <f aca="false">SUM(CW516:CW522)</f>
        <v>1</v>
      </c>
    </row>
    <row r="523" customFormat="false" ht="15" hidden="false" customHeight="false" outlineLevel="0" collapsed="false">
      <c r="CV523" s="10" t="str">
        <f aca="false">AS439</f>
        <v>SITO O144</v>
      </c>
      <c r="CW523" s="10"/>
      <c r="CX523" s="10"/>
      <c r="CY523" s="10"/>
      <c r="CZ523" s="10"/>
      <c r="DA523" s="10"/>
      <c r="DB523" s="10"/>
      <c r="DC523" s="10"/>
      <c r="DD523" s="10"/>
      <c r="DE523" s="10"/>
    </row>
    <row r="524" customFormat="false" ht="14.4" hidden="false" customHeight="false" outlineLevel="0" collapsed="false">
      <c r="CV524" s="11" t="s">
        <v>31</v>
      </c>
      <c r="CW524" s="11"/>
      <c r="CX524" s="11" t="s">
        <v>32</v>
      </c>
      <c r="CY524" s="11"/>
      <c r="CZ524" s="11"/>
      <c r="DA524" s="11"/>
      <c r="DB524" s="11"/>
      <c r="DC524" s="11"/>
      <c r="DD524" s="11" t="s">
        <v>33</v>
      </c>
      <c r="DE524" s="11"/>
    </row>
    <row r="525" customFormat="false" ht="14.4" hidden="false" customHeight="false" outlineLevel="0" collapsed="false">
      <c r="CV525" s="12" t="s">
        <v>14</v>
      </c>
      <c r="CW525" s="13" t="n">
        <f aca="false">IF(AT497=0%,0%,AU498/SUM(AU498:AU505))</f>
        <v>0</v>
      </c>
      <c r="CX525" s="12" t="str">
        <f aca="false">AW498</f>
        <v>lavatrice</v>
      </c>
      <c r="CY525" s="14" t="n">
        <f aca="false">AX498</f>
        <v>0</v>
      </c>
      <c r="CZ525" s="12" t="str">
        <f aca="false">AW505</f>
        <v>sedie</v>
      </c>
      <c r="DA525" s="14" t="n">
        <f aca="false">AX505</f>
        <v>0</v>
      </c>
      <c r="DB525" s="12" t="str">
        <f aca="false">AY503</f>
        <v>guaina</v>
      </c>
      <c r="DC525" s="14" t="n">
        <f aca="false">AZ503</f>
        <v>0</v>
      </c>
      <c r="DD525" s="14" t="s">
        <v>41</v>
      </c>
      <c r="DE525" s="38" t="n">
        <f aca="false">AU441</f>
        <v>0</v>
      </c>
    </row>
    <row r="526" customFormat="false" ht="14.4" hidden="false" customHeight="false" outlineLevel="0" collapsed="false">
      <c r="CV526" s="17" t="s">
        <v>49</v>
      </c>
      <c r="CW526" s="18" t="n">
        <f aca="false">IF(AT497=0%,0%,AU499/SUM(AU498:AU505))</f>
        <v>0</v>
      </c>
      <c r="CX526" s="17" t="str">
        <f aca="false">AW499</f>
        <v>frigorifero</v>
      </c>
      <c r="CY526" s="19" t="n">
        <f aca="false">AX499</f>
        <v>0</v>
      </c>
      <c r="CZ526" s="17" t="str">
        <f aca="false">AW506</f>
        <v>materasso</v>
      </c>
      <c r="DA526" s="19" t="n">
        <f aca="false">AX506</f>
        <v>0</v>
      </c>
      <c r="DB526" s="17" t="str">
        <f aca="false">AY504</f>
        <v>lamiere</v>
      </c>
      <c r="DC526" s="19" t="n">
        <f aca="false">AZ504</f>
        <v>0</v>
      </c>
      <c r="DD526" s="19" t="str">
        <f aca="false">AV440</f>
        <v>altezza cumulo</v>
      </c>
      <c r="DE526" s="19" t="n">
        <f aca="false">AW440</f>
        <v>15</v>
      </c>
    </row>
    <row r="527" customFormat="false" ht="14.4" hidden="false" customHeight="false" outlineLevel="0" collapsed="false">
      <c r="CV527" s="17" t="s">
        <v>57</v>
      </c>
      <c r="CW527" s="18" t="n">
        <f aca="false">IF(AT497=0%,0%,(AU500+AU501)/SUM(AU498:AU505))</f>
        <v>0</v>
      </c>
      <c r="CX527" s="17" t="str">
        <f aca="false">AW500</f>
        <v>forno</v>
      </c>
      <c r="CY527" s="19" t="n">
        <f aca="false">AX500</f>
        <v>0</v>
      </c>
      <c r="CZ527" s="17" t="str">
        <f aca="false">AY498</f>
        <v>brandina</v>
      </c>
      <c r="DA527" s="19" t="n">
        <f aca="false">AZ498</f>
        <v>0</v>
      </c>
      <c r="DB527" s="17" t="str">
        <f aca="false">AY505</f>
        <v>buste</v>
      </c>
      <c r="DC527" s="19" t="n">
        <f aca="false">AZ505</f>
        <v>0</v>
      </c>
      <c r="DD527" s="19" t="str">
        <f aca="false">AV441</f>
        <v>combustione</v>
      </c>
      <c r="DE527" s="19" t="str">
        <f aca="false">AW441</f>
        <v>no</v>
      </c>
    </row>
    <row r="528" customFormat="false" ht="14.4" hidden="false" customHeight="false" outlineLevel="0" collapsed="false">
      <c r="CV528" s="17" t="s">
        <v>60</v>
      </c>
      <c r="CW528" s="37" t="n">
        <f aca="false">IF(AT497=0%,0%,AU502/SUM(AU498:AU505))</f>
        <v>0</v>
      </c>
      <c r="CX528" s="17" t="str">
        <f aca="false">AW501</f>
        <v>televisore</v>
      </c>
      <c r="CY528" s="19" t="n">
        <f aca="false">AX501</f>
        <v>0</v>
      </c>
      <c r="CZ528" s="17" t="str">
        <f aca="false">AY499</f>
        <v>Scatoloni</v>
      </c>
      <c r="DA528" s="19" t="n">
        <f aca="false">AZ499</f>
        <v>0</v>
      </c>
      <c r="DB528" s="19"/>
      <c r="DC528" s="19"/>
      <c r="DD528" s="19" t="str">
        <f aca="false">AV442</f>
        <v>bonifica</v>
      </c>
      <c r="DE528" s="19" t="str">
        <f aca="false">AW442</f>
        <v>si</v>
      </c>
    </row>
    <row r="529" customFormat="false" ht="14.4" hidden="false" customHeight="false" outlineLevel="0" collapsed="false">
      <c r="CV529" s="17" t="s">
        <v>61</v>
      </c>
      <c r="CW529" s="18" t="n">
        <f aca="false">IF(AT497=0%,0%,AU503/SUM(AU498:AU505))</f>
        <v>0</v>
      </c>
      <c r="CX529" s="17" t="str">
        <f aca="false">AW502</f>
        <v>scaldabagno</v>
      </c>
      <c r="CY529" s="19" t="n">
        <f aca="false">AX502</f>
        <v>0</v>
      </c>
      <c r="CZ529" s="17" t="str">
        <f aca="false">AY500</f>
        <v>divano</v>
      </c>
      <c r="DA529" s="19" t="n">
        <f aca="false">AZ500</f>
        <v>0</v>
      </c>
      <c r="DB529" s="19"/>
      <c r="DC529" s="19"/>
      <c r="DD529" s="19" t="str">
        <f aca="false">AX442</f>
        <v>substrato</v>
      </c>
      <c r="DE529" s="19" t="str">
        <f aca="false">AY442</f>
        <v>suolo/stradale</v>
      </c>
    </row>
    <row r="530" customFormat="false" ht="14.4" hidden="false" customHeight="false" outlineLevel="0" collapsed="false">
      <c r="CV530" s="17" t="s">
        <v>62</v>
      </c>
      <c r="CW530" s="18" t="n">
        <f aca="false">IF(AT497=0%,0%,AU504/SUM(AU498:AU505))</f>
        <v>0</v>
      </c>
      <c r="CX530" s="17" t="str">
        <f aca="false">AW503</f>
        <v>mobile</v>
      </c>
      <c r="CY530" s="19" t="n">
        <f aca="false">AX503</f>
        <v>0</v>
      </c>
      <c r="CZ530" s="17" t="str">
        <f aca="false">AY501</f>
        <v>sanitari</v>
      </c>
      <c r="DA530" s="19" t="n">
        <f aca="false">AZ501</f>
        <v>0</v>
      </c>
      <c r="DB530" s="19"/>
      <c r="DC530" s="19"/>
      <c r="DD530" s="19" t="s">
        <v>63</v>
      </c>
      <c r="DE530" s="19" t="n">
        <f aca="false">AT442</f>
        <v>0</v>
      </c>
    </row>
    <row r="531" customFormat="false" ht="15" hidden="false" customHeight="false" outlineLevel="0" collapsed="false">
      <c r="CV531" s="17" t="s">
        <v>65</v>
      </c>
      <c r="CW531" s="18" t="n">
        <f aca="false">IF(AT497=0%,0%,AU505/SUM(AU498:AU505))</f>
        <v>1</v>
      </c>
      <c r="CX531" s="17" t="str">
        <f aca="false">AW504</f>
        <v>secchio</v>
      </c>
      <c r="CY531" s="19" t="n">
        <f aca="false">AX504</f>
        <v>0</v>
      </c>
      <c r="CZ531" s="17" t="str">
        <f aca="false">AY502</f>
        <v>tubi</v>
      </c>
      <c r="DA531" s="19" t="n">
        <f aca="false">AZ502</f>
        <v>0</v>
      </c>
      <c r="DB531" s="19"/>
      <c r="DC531" s="19"/>
      <c r="DD531" s="35" t="s">
        <v>56</v>
      </c>
      <c r="DE531" s="35" t="n">
        <f aca="false">AZ440</f>
        <v>0</v>
      </c>
      <c r="DF531" s="37" t="n">
        <f aca="false">SUM(CW525:CW531)</f>
        <v>1</v>
      </c>
    </row>
    <row r="532" customFormat="false" ht="15" hidden="false" customHeight="false" outlineLevel="0" collapsed="false">
      <c r="CV532" s="10" t="str">
        <f aca="false">BD439</f>
        <v>SITO O145</v>
      </c>
      <c r="CW532" s="10"/>
      <c r="CX532" s="10"/>
      <c r="CY532" s="10"/>
      <c r="CZ532" s="10"/>
      <c r="DA532" s="10"/>
      <c r="DB532" s="10"/>
      <c r="DC532" s="10"/>
      <c r="DD532" s="10"/>
      <c r="DE532" s="10"/>
    </row>
    <row r="533" customFormat="false" ht="14.4" hidden="false" customHeight="false" outlineLevel="0" collapsed="false">
      <c r="CV533" s="11" t="s">
        <v>31</v>
      </c>
      <c r="CW533" s="11"/>
      <c r="CX533" s="11" t="s">
        <v>32</v>
      </c>
      <c r="CY533" s="11"/>
      <c r="CZ533" s="11"/>
      <c r="DA533" s="11"/>
      <c r="DB533" s="11"/>
      <c r="DC533" s="11"/>
      <c r="DD533" s="11" t="s">
        <v>33</v>
      </c>
      <c r="DE533" s="11"/>
    </row>
    <row r="534" customFormat="false" ht="14.4" hidden="false" customHeight="false" outlineLevel="0" collapsed="false">
      <c r="CV534" s="12" t="s">
        <v>14</v>
      </c>
      <c r="CW534" s="13" t="n">
        <f aca="false">IF(BE497=0%,0%,BF498/SUM(BF498:BF505))</f>
        <v>1</v>
      </c>
      <c r="CX534" s="12" t="str">
        <f aca="false">BH498</f>
        <v>lavatrice</v>
      </c>
      <c r="CY534" s="14" t="n">
        <f aca="false">BI498</f>
        <v>0</v>
      </c>
      <c r="CZ534" s="12" t="str">
        <f aca="false">BH505</f>
        <v>sedie</v>
      </c>
      <c r="DA534" s="14" t="n">
        <f aca="false">BI505</f>
        <v>0</v>
      </c>
      <c r="DB534" s="12" t="str">
        <f aca="false">BJ503</f>
        <v>guaina</v>
      </c>
      <c r="DC534" s="14" t="n">
        <f aca="false">BK503</f>
        <v>0</v>
      </c>
      <c r="DD534" s="14" t="s">
        <v>41</v>
      </c>
      <c r="DE534" s="38" t="n">
        <f aca="false">BF441</f>
        <v>0</v>
      </c>
    </row>
    <row r="535" customFormat="false" ht="14.4" hidden="false" customHeight="false" outlineLevel="0" collapsed="false">
      <c r="CV535" s="17" t="s">
        <v>49</v>
      </c>
      <c r="CW535" s="18" t="n">
        <f aca="false">IF(BE497=0%,0%,BF499/SUM(BF498:BF505))</f>
        <v>0</v>
      </c>
      <c r="CX535" s="17" t="str">
        <f aca="false">BH499</f>
        <v>frigorifero</v>
      </c>
      <c r="CY535" s="19" t="n">
        <f aca="false">BI499</f>
        <v>0</v>
      </c>
      <c r="CZ535" s="17" t="str">
        <f aca="false">BH506</f>
        <v>materasso</v>
      </c>
      <c r="DA535" s="19" t="n">
        <f aca="false">BI506</f>
        <v>0</v>
      </c>
      <c r="DB535" s="17" t="str">
        <f aca="false">BJ504</f>
        <v>lamiere</v>
      </c>
      <c r="DC535" s="19" t="n">
        <f aca="false">BK504</f>
        <v>0</v>
      </c>
      <c r="DD535" s="19" t="str">
        <f aca="false">BG440</f>
        <v>altezza cumulo</v>
      </c>
      <c r="DE535" s="19" t="n">
        <f aca="false">BH440</f>
        <v>10</v>
      </c>
    </row>
    <row r="536" customFormat="false" ht="14.4" hidden="false" customHeight="false" outlineLevel="0" collapsed="false">
      <c r="CV536" s="17" t="s">
        <v>57</v>
      </c>
      <c r="CW536" s="18" t="n">
        <f aca="false">IF(BE497=0%,0%,(BF500+BF501)/SUM(BF498:BF505))</f>
        <v>0</v>
      </c>
      <c r="CX536" s="17" t="str">
        <f aca="false">BH500</f>
        <v>forno</v>
      </c>
      <c r="CY536" s="19" t="n">
        <f aca="false">BI500</f>
        <v>0</v>
      </c>
      <c r="CZ536" s="17" t="str">
        <f aca="false">BJ498</f>
        <v>brandina</v>
      </c>
      <c r="DA536" s="19" t="n">
        <f aca="false">BK498</f>
        <v>0</v>
      </c>
      <c r="DB536" s="17" t="str">
        <f aca="false">BJ505</f>
        <v>buste</v>
      </c>
      <c r="DC536" s="19" t="n">
        <f aca="false">BK505</f>
        <v>0</v>
      </c>
      <c r="DD536" s="19" t="str">
        <f aca="false">BG441</f>
        <v>combustione</v>
      </c>
      <c r="DE536" s="19" t="str">
        <f aca="false">BH441</f>
        <v>no</v>
      </c>
    </row>
    <row r="537" customFormat="false" ht="14.4" hidden="false" customHeight="false" outlineLevel="0" collapsed="false">
      <c r="CV537" s="17" t="s">
        <v>60</v>
      </c>
      <c r="CW537" s="37" t="n">
        <f aca="false">IF(BE497=0%,0%,BF502/SUM(BF498:BF505))</f>
        <v>0</v>
      </c>
      <c r="CX537" s="17" t="str">
        <f aca="false">BH501</f>
        <v>televisore</v>
      </c>
      <c r="CY537" s="19" t="n">
        <f aca="false">BI501</f>
        <v>0</v>
      </c>
      <c r="CZ537" s="17" t="str">
        <f aca="false">BJ499</f>
        <v>Scatoloni</v>
      </c>
      <c r="DA537" s="19" t="n">
        <f aca="false">BK499</f>
        <v>0</v>
      </c>
      <c r="DB537" s="19"/>
      <c r="DC537" s="19"/>
      <c r="DD537" s="19" t="str">
        <f aca="false">BG442</f>
        <v>bonifica</v>
      </c>
      <c r="DE537" s="19" t="str">
        <f aca="false">BH442</f>
        <v>no</v>
      </c>
    </row>
    <row r="538" customFormat="false" ht="14.4" hidden="false" customHeight="false" outlineLevel="0" collapsed="false">
      <c r="CV538" s="17" t="s">
        <v>61</v>
      </c>
      <c r="CW538" s="18" t="n">
        <f aca="false">IF(BE497=0%,0%,BF503/SUM(BF498:BF505))</f>
        <v>0</v>
      </c>
      <c r="CX538" s="17" t="str">
        <f aca="false">BH502</f>
        <v>scaldabagno</v>
      </c>
      <c r="CY538" s="19" t="n">
        <f aca="false">BI502</f>
        <v>0</v>
      </c>
      <c r="CZ538" s="17" t="str">
        <f aca="false">BJ500</f>
        <v>divano</v>
      </c>
      <c r="DA538" s="19" t="n">
        <f aca="false">BK500</f>
        <v>0</v>
      </c>
      <c r="DB538" s="19"/>
      <c r="DC538" s="19"/>
      <c r="DD538" s="19" t="str">
        <f aca="false">BI442</f>
        <v>substrato</v>
      </c>
      <c r="DE538" s="19" t="str">
        <f aca="false">BJ442</f>
        <v>stradale</v>
      </c>
    </row>
    <row r="539" customFormat="false" ht="14.4" hidden="false" customHeight="false" outlineLevel="0" collapsed="false">
      <c r="CV539" s="17" t="s">
        <v>62</v>
      </c>
      <c r="CW539" s="18" t="n">
        <f aca="false">IF(BE497=0%,0%,BF504/SUM(BF498:BF505))</f>
        <v>0</v>
      </c>
      <c r="CX539" s="17" t="str">
        <f aca="false">BH503</f>
        <v>mobile</v>
      </c>
      <c r="CY539" s="19" t="n">
        <f aca="false">BI503</f>
        <v>0</v>
      </c>
      <c r="CZ539" s="17" t="str">
        <f aca="false">BJ501</f>
        <v>sanitari</v>
      </c>
      <c r="DA539" s="19" t="n">
        <f aca="false">BK501</f>
        <v>0</v>
      </c>
      <c r="DB539" s="19"/>
      <c r="DC539" s="19"/>
      <c r="DD539" s="19" t="s">
        <v>63</v>
      </c>
      <c r="DE539" s="19" t="n">
        <f aca="false">BE442</f>
        <v>0</v>
      </c>
    </row>
    <row r="540" customFormat="false" ht="15" hidden="false" customHeight="false" outlineLevel="0" collapsed="false">
      <c r="CV540" s="17" t="s">
        <v>65</v>
      </c>
      <c r="CW540" s="18" t="n">
        <f aca="false">IF(BE497=0%,0%,BF505/SUM(BF498:BF505))</f>
        <v>0</v>
      </c>
      <c r="CX540" s="17" t="str">
        <f aca="false">BH504</f>
        <v>secchio</v>
      </c>
      <c r="CY540" s="19" t="n">
        <f aca="false">BI504</f>
        <v>0</v>
      </c>
      <c r="CZ540" s="17" t="str">
        <f aca="false">BJ502</f>
        <v>tubi</v>
      </c>
      <c r="DA540" s="19" t="n">
        <f aca="false">BK502</f>
        <v>0</v>
      </c>
      <c r="DB540" s="19"/>
      <c r="DC540" s="19"/>
      <c r="DD540" s="35" t="s">
        <v>56</v>
      </c>
      <c r="DE540" s="35" t="n">
        <f aca="false">BK440</f>
        <v>0</v>
      </c>
      <c r="DF540" s="37" t="n">
        <f aca="false">SUM(CW534:CW540)</f>
        <v>1</v>
      </c>
    </row>
    <row r="541" customFormat="false" ht="15" hidden="false" customHeight="false" outlineLevel="0" collapsed="false">
      <c r="CV541" s="10" t="str">
        <f aca="false">BO439</f>
        <v>SITO O146</v>
      </c>
      <c r="CW541" s="10"/>
      <c r="CX541" s="10"/>
      <c r="CY541" s="10"/>
      <c r="CZ541" s="10"/>
      <c r="DA541" s="10"/>
      <c r="DB541" s="10"/>
      <c r="DC541" s="10"/>
      <c r="DD541" s="10"/>
      <c r="DE541" s="10"/>
    </row>
    <row r="542" customFormat="false" ht="14.4" hidden="false" customHeight="false" outlineLevel="0" collapsed="false">
      <c r="CV542" s="11" t="s">
        <v>31</v>
      </c>
      <c r="CW542" s="11"/>
      <c r="CX542" s="11" t="s">
        <v>32</v>
      </c>
      <c r="CY542" s="11"/>
      <c r="CZ542" s="11"/>
      <c r="DA542" s="11"/>
      <c r="DB542" s="11"/>
      <c r="DC542" s="11"/>
      <c r="DD542" s="11" t="s">
        <v>33</v>
      </c>
      <c r="DE542" s="11"/>
    </row>
    <row r="543" customFormat="false" ht="14.4" hidden="false" customHeight="false" outlineLevel="0" collapsed="false">
      <c r="CV543" s="12" t="s">
        <v>14</v>
      </c>
      <c r="CW543" s="13" t="n">
        <f aca="false">IF(BP497=0%,0%,BQ498/SUM(BQ498:BQ505))</f>
        <v>0.101580928968505</v>
      </c>
      <c r="CX543" s="12" t="str">
        <f aca="false">BS498</f>
        <v>lavatrice</v>
      </c>
      <c r="CY543" s="14" t="n">
        <f aca="false">BT498</f>
        <v>0</v>
      </c>
      <c r="CZ543" s="12" t="str">
        <f aca="false">BS505</f>
        <v>sedie</v>
      </c>
      <c r="DA543" s="14" t="n">
        <f aca="false">BT505</f>
        <v>0</v>
      </c>
      <c r="DB543" s="12" t="str">
        <f aca="false">BU503</f>
        <v>guaina</v>
      </c>
      <c r="DC543" s="15" t="n">
        <f aca="false">BV503</f>
        <v>0</v>
      </c>
      <c r="DD543" s="14" t="s">
        <v>41</v>
      </c>
      <c r="DE543" s="14" t="n">
        <f aca="false">BQ441</f>
        <v>0</v>
      </c>
    </row>
    <row r="544" customFormat="false" ht="14.4" hidden="false" customHeight="false" outlineLevel="0" collapsed="false">
      <c r="CV544" s="17" t="s">
        <v>49</v>
      </c>
      <c r="CW544" s="18" t="n">
        <f aca="false">IF(BP497=0%,0%,BQ499/SUM(BQ498:BQ505))</f>
        <v>0.314328729462591</v>
      </c>
      <c r="CX544" s="17" t="str">
        <f aca="false">BS499</f>
        <v>frigorifero</v>
      </c>
      <c r="CY544" s="19" t="n">
        <f aca="false">BT499</f>
        <v>0</v>
      </c>
      <c r="CZ544" s="17" t="str">
        <f aca="false">BS506</f>
        <v>materasso</v>
      </c>
      <c r="DA544" s="19" t="n">
        <f aca="false">BT506</f>
        <v>0</v>
      </c>
      <c r="DB544" s="17" t="str">
        <f aca="false">BU504</f>
        <v>lamiere</v>
      </c>
      <c r="DC544" s="20" t="n">
        <f aca="false">BV504</f>
        <v>0</v>
      </c>
      <c r="DD544" s="19" t="str">
        <f aca="false">BR440</f>
        <v>altezza cumulo</v>
      </c>
      <c r="DE544" s="19" t="n">
        <f aca="false">BS440</f>
        <v>20</v>
      </c>
    </row>
    <row r="545" customFormat="false" ht="14.4" hidden="false" customHeight="false" outlineLevel="0" collapsed="false">
      <c r="CV545" s="17" t="s">
        <v>57</v>
      </c>
      <c r="CW545" s="18" t="n">
        <f aca="false">IF(BP497=0%,0%,(BQ500+BQ501)/SUM(BQ498:BQ505))</f>
        <v>0.0219986956911746</v>
      </c>
      <c r="CX545" s="17" t="str">
        <f aca="false">BS500</f>
        <v>forno</v>
      </c>
      <c r="CY545" s="19" t="n">
        <f aca="false">BT500</f>
        <v>0</v>
      </c>
      <c r="CZ545" s="17" t="str">
        <f aca="false">BU498</f>
        <v>brandina</v>
      </c>
      <c r="DA545" s="19" t="n">
        <f aca="false">BV498</f>
        <v>0</v>
      </c>
      <c r="DB545" s="17" t="str">
        <f aca="false">BU505</f>
        <v>buste</v>
      </c>
      <c r="DC545" s="20" t="n">
        <f aca="false">BV505</f>
        <v>0</v>
      </c>
      <c r="DD545" s="19" t="str">
        <f aca="false">BR441</f>
        <v>combustione</v>
      </c>
      <c r="DE545" s="19" t="str">
        <f aca="false">BS441</f>
        <v>no</v>
      </c>
    </row>
    <row r="546" customFormat="false" ht="14.4" hidden="false" customHeight="false" outlineLevel="0" collapsed="false">
      <c r="CV546" s="17" t="s">
        <v>60</v>
      </c>
      <c r="CW546" s="18" t="n">
        <f aca="false">IF(BP497=0%,0%,BQ502/SUM(BQ498:BQ505))</f>
        <v>0.0226205455308028</v>
      </c>
      <c r="CX546" s="17" t="str">
        <f aca="false">BS501</f>
        <v>televisore</v>
      </c>
      <c r="CY546" s="19" t="n">
        <f aca="false">BT501</f>
        <v>0</v>
      </c>
      <c r="CZ546" s="17" t="str">
        <f aca="false">BU499</f>
        <v>Scatoloni</v>
      </c>
      <c r="DA546" s="19" t="n">
        <f aca="false">BV499</f>
        <v>0</v>
      </c>
      <c r="DB546" s="19"/>
      <c r="DC546" s="20"/>
      <c r="DD546" s="19" t="str">
        <f aca="false">BR442</f>
        <v>bonifica</v>
      </c>
      <c r="DE546" s="19" t="str">
        <f aca="false">BS442</f>
        <v>no</v>
      </c>
    </row>
    <row r="547" customFormat="false" ht="14.4" hidden="false" customHeight="false" outlineLevel="0" collapsed="false">
      <c r="CV547" s="17" t="s">
        <v>61</v>
      </c>
      <c r="CW547" s="18" t="n">
        <f aca="false">IF(BP497=0%,0%,BQ503/SUM(BQ498:BQ505))</f>
        <v>0.539471100346927</v>
      </c>
      <c r="CX547" s="17" t="str">
        <f aca="false">BS502</f>
        <v>scaldabagno</v>
      </c>
      <c r="CY547" s="19" t="n">
        <f aca="false">BT502</f>
        <v>0</v>
      </c>
      <c r="CZ547" s="17" t="str">
        <f aca="false">BU500</f>
        <v>divano</v>
      </c>
      <c r="DA547" s="19" t="n">
        <f aca="false">BV500</f>
        <v>0</v>
      </c>
      <c r="DB547" s="19"/>
      <c r="DC547" s="20"/>
      <c r="DD547" s="19" t="str">
        <f aca="false">BT442</f>
        <v>substrato</v>
      </c>
      <c r="DE547" s="19" t="str">
        <f aca="false">BU442</f>
        <v>suolo</v>
      </c>
    </row>
    <row r="548" customFormat="false" ht="14.4" hidden="false" customHeight="false" outlineLevel="0" collapsed="false">
      <c r="CV548" s="17" t="s">
        <v>62</v>
      </c>
      <c r="CW548" s="18" t="n">
        <f aca="false">IF(BP497=0%,0%,BQ504/SUM(BQ498:BQ505))</f>
        <v>0</v>
      </c>
      <c r="CX548" s="17" t="str">
        <f aca="false">BS503</f>
        <v>mobile</v>
      </c>
      <c r="CY548" s="19" t="n">
        <f aca="false">BT503</f>
        <v>0</v>
      </c>
      <c r="CZ548" s="17" t="str">
        <f aca="false">BU501</f>
        <v>sanitari</v>
      </c>
      <c r="DA548" s="19" t="n">
        <f aca="false">BV501</f>
        <v>0</v>
      </c>
      <c r="DB548" s="19"/>
      <c r="DC548" s="20"/>
      <c r="DD548" s="19" t="s">
        <v>63</v>
      </c>
      <c r="DE548" s="19" t="n">
        <f aca="false">BP442</f>
        <v>0</v>
      </c>
    </row>
    <row r="549" customFormat="false" ht="15" hidden="false" customHeight="false" outlineLevel="0" collapsed="false">
      <c r="CV549" s="33" t="s">
        <v>65</v>
      </c>
      <c r="CW549" s="34" t="n">
        <f aca="false">IF(BP497=0%,0%,BQ505/SUM(BQ498:BQ505))</f>
        <v>0</v>
      </c>
      <c r="CX549" s="33" t="str">
        <f aca="false">BS504</f>
        <v>secchio</v>
      </c>
      <c r="CY549" s="35" t="n">
        <f aca="false">BT504</f>
        <v>0</v>
      </c>
      <c r="CZ549" s="33" t="str">
        <f aca="false">BU502</f>
        <v>tubi</v>
      </c>
      <c r="DA549" s="35" t="n">
        <f aca="false">BV502</f>
        <v>0</v>
      </c>
      <c r="DB549" s="35"/>
      <c r="DC549" s="36"/>
      <c r="DD549" s="35" t="s">
        <v>56</v>
      </c>
      <c r="DE549" s="35" t="n">
        <f aca="false">BV440</f>
        <v>0</v>
      </c>
      <c r="DF549" s="37" t="n">
        <f aca="false">SUM(CW543:CW549)</f>
        <v>1</v>
      </c>
    </row>
    <row r="550" customFormat="false" ht="15" hidden="false" customHeight="false" outlineLevel="0" collapsed="false">
      <c r="CV550" s="10" t="str">
        <f aca="false">BZ439</f>
        <v>SITO O152</v>
      </c>
      <c r="CW550" s="10"/>
      <c r="CX550" s="10"/>
      <c r="CY550" s="10"/>
      <c r="CZ550" s="10"/>
      <c r="DA550" s="10"/>
      <c r="DB550" s="10"/>
      <c r="DC550" s="10"/>
      <c r="DD550" s="10"/>
      <c r="DE550" s="10"/>
    </row>
    <row r="551" customFormat="false" ht="14.4" hidden="false" customHeight="false" outlineLevel="0" collapsed="false">
      <c r="CV551" s="11" t="s">
        <v>31</v>
      </c>
      <c r="CW551" s="11"/>
      <c r="CX551" s="11" t="s">
        <v>32</v>
      </c>
      <c r="CY551" s="11"/>
      <c r="CZ551" s="11"/>
      <c r="DA551" s="11"/>
      <c r="DB551" s="11"/>
      <c r="DC551" s="11"/>
      <c r="DD551" s="11" t="s">
        <v>33</v>
      </c>
      <c r="DE551" s="11"/>
    </row>
    <row r="552" customFormat="false" ht="14.4" hidden="false" customHeight="false" outlineLevel="0" collapsed="false">
      <c r="CV552" s="12" t="s">
        <v>14</v>
      </c>
      <c r="CW552" s="13" t="n">
        <f aca="false">IF(CA497=0%,0%,CB498/SUM(CB498:CB505))</f>
        <v>0.5</v>
      </c>
      <c r="CX552" s="12" t="str">
        <f aca="false">CD498</f>
        <v>lavatrice</v>
      </c>
      <c r="CY552" s="14" t="n">
        <f aca="false">CE498</f>
        <v>0</v>
      </c>
      <c r="CZ552" s="12" t="str">
        <f aca="false">CD505</f>
        <v>sedie</v>
      </c>
      <c r="DA552" s="14" t="n">
        <f aca="false">CE505</f>
        <v>0</v>
      </c>
      <c r="DB552" s="12" t="str">
        <f aca="false">CF503</f>
        <v>guaina</v>
      </c>
      <c r="DC552" s="14" t="n">
        <f aca="false">CG503</f>
        <v>0</v>
      </c>
      <c r="DD552" s="14" t="s">
        <v>41</v>
      </c>
      <c r="DE552" s="38" t="n">
        <f aca="false">CB441</f>
        <v>0</v>
      </c>
    </row>
    <row r="553" customFormat="false" ht="14.4" hidden="false" customHeight="false" outlineLevel="0" collapsed="false">
      <c r="CV553" s="17" t="s">
        <v>49</v>
      </c>
      <c r="CW553" s="18" t="n">
        <f aca="false">IF(CA497=0%,0%,CB499/SUM(CB498:CB505))</f>
        <v>0</v>
      </c>
      <c r="CX553" s="17" t="str">
        <f aca="false">CD499</f>
        <v>frigorifero</v>
      </c>
      <c r="CY553" s="19" t="n">
        <f aca="false">CE499</f>
        <v>0</v>
      </c>
      <c r="CZ553" s="17" t="str">
        <f aca="false">CD506</f>
        <v>materasso</v>
      </c>
      <c r="DA553" s="19" t="n">
        <f aca="false">CE506</f>
        <v>0</v>
      </c>
      <c r="DB553" s="17" t="str">
        <f aca="false">CF504</f>
        <v>lamiere</v>
      </c>
      <c r="DC553" s="19" t="n">
        <f aca="false">CG504</f>
        <v>0</v>
      </c>
      <c r="DD553" s="19" t="str">
        <f aca="false">CC440</f>
        <v>altezza cumulo</v>
      </c>
      <c r="DE553" s="19" t="n">
        <f aca="false">CD440</f>
        <v>15</v>
      </c>
    </row>
    <row r="554" customFormat="false" ht="14.4" hidden="false" customHeight="false" outlineLevel="0" collapsed="false">
      <c r="CV554" s="17" t="s">
        <v>57</v>
      </c>
      <c r="CW554" s="18" t="n">
        <f aca="false">IF(CA497=0%,0%,(CB500+CB501)/SUM(CB498:CB505))</f>
        <v>0</v>
      </c>
      <c r="CX554" s="17" t="str">
        <f aca="false">CD500</f>
        <v>forno</v>
      </c>
      <c r="CY554" s="19" t="n">
        <f aca="false">CE500</f>
        <v>0</v>
      </c>
      <c r="CZ554" s="17" t="str">
        <f aca="false">CF498</f>
        <v>brandina</v>
      </c>
      <c r="DA554" s="19" t="n">
        <f aca="false">CG498</f>
        <v>0</v>
      </c>
      <c r="DB554" s="17" t="str">
        <f aca="false">CF505</f>
        <v>buste</v>
      </c>
      <c r="DC554" s="19" t="n">
        <f aca="false">CG505</f>
        <v>0</v>
      </c>
      <c r="DD554" s="19" t="str">
        <f aca="false">CC441</f>
        <v>combustione</v>
      </c>
      <c r="DE554" s="19" t="str">
        <f aca="false">CD441</f>
        <v>no</v>
      </c>
    </row>
    <row r="555" customFormat="false" ht="14.4" hidden="false" customHeight="false" outlineLevel="0" collapsed="false">
      <c r="CV555" s="17" t="s">
        <v>60</v>
      </c>
      <c r="CW555" s="37" t="n">
        <f aca="false">IF(CA497=0%,0%,CB502/SUM(CB498:CB505))</f>
        <v>0</v>
      </c>
      <c r="CX555" s="17" t="str">
        <f aca="false">CD501</f>
        <v>televisore</v>
      </c>
      <c r="CY555" s="19" t="n">
        <f aca="false">CE501</f>
        <v>0</v>
      </c>
      <c r="CZ555" s="17" t="str">
        <f aca="false">CF499</f>
        <v>Scatoloni</v>
      </c>
      <c r="DA555" s="19" t="n">
        <f aca="false">CG499</f>
        <v>0</v>
      </c>
      <c r="DB555" s="19"/>
      <c r="DC555" s="19"/>
      <c r="DD555" s="19" t="str">
        <f aca="false">CC442</f>
        <v>bonifica</v>
      </c>
      <c r="DE555" s="19" t="str">
        <f aca="false">CD442</f>
        <v>no</v>
      </c>
    </row>
    <row r="556" customFormat="false" ht="14.4" hidden="false" customHeight="false" outlineLevel="0" collapsed="false">
      <c r="CV556" s="17" t="s">
        <v>61</v>
      </c>
      <c r="CW556" s="18" t="n">
        <f aca="false">IF(CA497=0%,0%,CB503/SUM(CB498:CB505))</f>
        <v>0</v>
      </c>
      <c r="CX556" s="17" t="str">
        <f aca="false">CD502</f>
        <v>scaldabagno</v>
      </c>
      <c r="CY556" s="19" t="n">
        <f aca="false">CE502</f>
        <v>0</v>
      </c>
      <c r="CZ556" s="17" t="str">
        <f aca="false">CF500</f>
        <v>divano</v>
      </c>
      <c r="DA556" s="19" t="n">
        <f aca="false">CG500</f>
        <v>0</v>
      </c>
      <c r="DB556" s="19"/>
      <c r="DC556" s="19"/>
      <c r="DD556" s="19" t="str">
        <f aca="false">CE442</f>
        <v>substrato</v>
      </c>
      <c r="DE556" s="19" t="n">
        <f aca="false">CF442</f>
        <v>0</v>
      </c>
    </row>
    <row r="557" customFormat="false" ht="14.4" hidden="false" customHeight="false" outlineLevel="0" collapsed="false">
      <c r="CV557" s="17" t="s">
        <v>62</v>
      </c>
      <c r="CW557" s="18" t="n">
        <f aca="false">IF(CA497=0%,0%,CB504/SUM(CB498:CB505))</f>
        <v>0.1</v>
      </c>
      <c r="CX557" s="17" t="str">
        <f aca="false">CD503</f>
        <v>mobile</v>
      </c>
      <c r="CY557" s="19" t="n">
        <f aca="false">CE503</f>
        <v>0</v>
      </c>
      <c r="CZ557" s="17" t="str">
        <f aca="false">CF501</f>
        <v>sanitari</v>
      </c>
      <c r="DA557" s="19" t="n">
        <f aca="false">CG501</f>
        <v>0</v>
      </c>
      <c r="DB557" s="19"/>
      <c r="DC557" s="19"/>
      <c r="DD557" s="19" t="s">
        <v>63</v>
      </c>
      <c r="DE557" s="19" t="n">
        <f aca="false">CA442</f>
        <v>0</v>
      </c>
    </row>
    <row r="558" customFormat="false" ht="15" hidden="false" customHeight="false" outlineLevel="0" collapsed="false">
      <c r="CV558" s="33" t="s">
        <v>65</v>
      </c>
      <c r="CW558" s="34" t="n">
        <f aca="false">IF(CA497=0%,0%,CB505/SUM(CB498:CB505))</f>
        <v>0.4</v>
      </c>
      <c r="CX558" s="33" t="str">
        <f aca="false">CD504</f>
        <v>secchio</v>
      </c>
      <c r="CY558" s="35" t="n">
        <f aca="false">CE504</f>
        <v>2</v>
      </c>
      <c r="CZ558" s="33" t="str">
        <f aca="false">CF502</f>
        <v>tubi</v>
      </c>
      <c r="DA558" s="35" t="n">
        <f aca="false">CG502</f>
        <v>0</v>
      </c>
      <c r="DB558" s="35"/>
      <c r="DC558" s="35"/>
      <c r="DD558" s="35" t="s">
        <v>56</v>
      </c>
      <c r="DE558" s="35" t="n">
        <f aca="false">CG440</f>
        <v>0</v>
      </c>
      <c r="DF558" s="37" t="n">
        <f aca="false">SUM(CW552:CW558)</f>
        <v>1</v>
      </c>
    </row>
    <row r="559" customFormat="false" ht="15" hidden="false" customHeight="false" outlineLevel="0" collapsed="false">
      <c r="CV559" s="10" t="str">
        <f aca="false">CK439</f>
        <v>SITO O11</v>
      </c>
      <c r="CW559" s="10"/>
      <c r="CX559" s="10"/>
      <c r="CY559" s="10"/>
      <c r="CZ559" s="10"/>
      <c r="DA559" s="10"/>
      <c r="DB559" s="10"/>
      <c r="DC559" s="10"/>
      <c r="DD559" s="10"/>
      <c r="DE559" s="10"/>
    </row>
    <row r="560" customFormat="false" ht="14.4" hidden="false" customHeight="false" outlineLevel="0" collapsed="false">
      <c r="CV560" s="11" t="s">
        <v>31</v>
      </c>
      <c r="CW560" s="11"/>
      <c r="CX560" s="11" t="s">
        <v>32</v>
      </c>
      <c r="CY560" s="11"/>
      <c r="CZ560" s="11"/>
      <c r="DA560" s="11"/>
      <c r="DB560" s="11"/>
      <c r="DC560" s="11"/>
      <c r="DD560" s="11" t="s">
        <v>33</v>
      </c>
      <c r="DE560" s="11"/>
    </row>
    <row r="561" customFormat="false" ht="14.4" hidden="false" customHeight="false" outlineLevel="0" collapsed="false">
      <c r="CV561" s="12" t="s">
        <v>14</v>
      </c>
      <c r="CW561" s="13" t="n">
        <f aca="false">IF(CL497=0%,0%,CM498/SUM(CM498:CM505))</f>
        <v>0</v>
      </c>
      <c r="CX561" s="12" t="str">
        <f aca="false">CO498</f>
        <v>lavatrice</v>
      </c>
      <c r="CY561" s="14" t="n">
        <f aca="false">CP498</f>
        <v>0</v>
      </c>
      <c r="CZ561" s="12" t="str">
        <f aca="false">CO505</f>
        <v>sedie</v>
      </c>
      <c r="DA561" s="14" t="n">
        <f aca="false">CP505</f>
        <v>0</v>
      </c>
      <c r="DB561" s="12" t="str">
        <f aca="false">CQ503</f>
        <v>guaina</v>
      </c>
      <c r="DC561" s="14" t="n">
        <f aca="false">CR503</f>
        <v>0</v>
      </c>
      <c r="DD561" s="14" t="s">
        <v>41</v>
      </c>
      <c r="DE561" s="38" t="n">
        <f aca="false">CM441</f>
        <v>0</v>
      </c>
    </row>
    <row r="562" customFormat="false" ht="14.4" hidden="false" customHeight="false" outlineLevel="0" collapsed="false">
      <c r="CV562" s="17" t="s">
        <v>49</v>
      </c>
      <c r="CW562" s="18" t="n">
        <f aca="false">IF(CL497=0%,0%,CM499/SUM(CM498:CM505))</f>
        <v>0</v>
      </c>
      <c r="CX562" s="17" t="str">
        <f aca="false">CO499</f>
        <v>frigorifero</v>
      </c>
      <c r="CY562" s="19" t="n">
        <f aca="false">CP499</f>
        <v>2</v>
      </c>
      <c r="CZ562" s="17" t="str">
        <f aca="false">CO506</f>
        <v>materasso</v>
      </c>
      <c r="DA562" s="19" t="n">
        <f aca="false">CP506</f>
        <v>1</v>
      </c>
      <c r="DB562" s="17" t="str">
        <f aca="false">CQ504</f>
        <v>lamiere</v>
      </c>
      <c r="DC562" s="19" t="n">
        <f aca="false">CR504</f>
        <v>0</v>
      </c>
      <c r="DD562" s="19" t="str">
        <f aca="false">CN440</f>
        <v>altezza cumulo</v>
      </c>
      <c r="DE562" s="19" t="n">
        <f aca="false">CO440</f>
        <v>110</v>
      </c>
    </row>
    <row r="563" customFormat="false" ht="14.4" hidden="false" customHeight="false" outlineLevel="0" collapsed="false">
      <c r="CV563" s="17" t="s">
        <v>57</v>
      </c>
      <c r="CW563" s="18" t="n">
        <f aca="false">IF(CL497=0%,0%,(CM500+CM501)/SUM(CM498:CM505))</f>
        <v>0</v>
      </c>
      <c r="CX563" s="17" t="str">
        <f aca="false">CO500</f>
        <v>forno</v>
      </c>
      <c r="CY563" s="19" t="n">
        <f aca="false">CP500</f>
        <v>0</v>
      </c>
      <c r="CZ563" s="17" t="str">
        <f aca="false">CQ498</f>
        <v>brandina</v>
      </c>
      <c r="DA563" s="19" t="n">
        <f aca="false">CR498</f>
        <v>1</v>
      </c>
      <c r="DB563" s="17" t="str">
        <f aca="false">CQ505</f>
        <v>buste</v>
      </c>
      <c r="DC563" s="19" t="n">
        <f aca="false">CR505</f>
        <v>1</v>
      </c>
      <c r="DD563" s="19" t="str">
        <f aca="false">CN441</f>
        <v>combustione</v>
      </c>
      <c r="DE563" s="19" t="str">
        <f aca="false">CO441</f>
        <v>no</v>
      </c>
    </row>
    <row r="564" customFormat="false" ht="14.4" hidden="false" customHeight="false" outlineLevel="0" collapsed="false">
      <c r="CV564" s="17" t="s">
        <v>60</v>
      </c>
      <c r="CW564" s="37" t="n">
        <f aca="false">IF(CL497=0%,0%,CM502/SUM(CM498:CM505))</f>
        <v>0</v>
      </c>
      <c r="CX564" s="17" t="str">
        <f aca="false">CO501</f>
        <v>televisore</v>
      </c>
      <c r="CY564" s="19" t="n">
        <f aca="false">CP501</f>
        <v>1</v>
      </c>
      <c r="CZ564" s="17" t="str">
        <f aca="false">CQ499</f>
        <v>Scatoloni</v>
      </c>
      <c r="DA564" s="19" t="n">
        <f aca="false">CR499</f>
        <v>0</v>
      </c>
      <c r="DB564" s="19"/>
      <c r="DC564" s="19"/>
      <c r="DD564" s="19" t="str">
        <f aca="false">CN442</f>
        <v>bonifica</v>
      </c>
      <c r="DE564" s="19" t="str">
        <f aca="false">CO442</f>
        <v>no</v>
      </c>
    </row>
    <row r="565" customFormat="false" ht="14.4" hidden="false" customHeight="false" outlineLevel="0" collapsed="false">
      <c r="CV565" s="17" t="s">
        <v>61</v>
      </c>
      <c r="CW565" s="18" t="n">
        <f aca="false">IF(CL497=0%,0%,CM503/SUM(CM498:CM505))</f>
        <v>0</v>
      </c>
      <c r="CX565" s="17" t="str">
        <f aca="false">CO502</f>
        <v>scaldabagno</v>
      </c>
      <c r="CY565" s="19" t="n">
        <f aca="false">CP502</f>
        <v>0</v>
      </c>
      <c r="CZ565" s="17" t="str">
        <f aca="false">CQ500</f>
        <v>divano</v>
      </c>
      <c r="DA565" s="19" t="n">
        <f aca="false">CR500</f>
        <v>1</v>
      </c>
      <c r="DB565" s="19"/>
      <c r="DC565" s="19"/>
      <c r="DD565" s="19" t="str">
        <f aca="false">CP442</f>
        <v>substrato</v>
      </c>
      <c r="DE565" s="19" t="str">
        <f aca="false">CQ442</f>
        <v>cementato</v>
      </c>
    </row>
    <row r="566" customFormat="false" ht="14.4" hidden="false" customHeight="false" outlineLevel="0" collapsed="false">
      <c r="CV566" s="17" t="s">
        <v>62</v>
      </c>
      <c r="CW566" s="18" t="n">
        <f aca="false">IF(CL497=0%,0%,CM504/SUM(CM498:CM505))</f>
        <v>0</v>
      </c>
      <c r="CX566" s="17" t="str">
        <f aca="false">CO503</f>
        <v>mobile</v>
      </c>
      <c r="CY566" s="19" t="n">
        <f aca="false">CP503</f>
        <v>1</v>
      </c>
      <c r="CZ566" s="17" t="str">
        <f aca="false">CQ501</f>
        <v>sanitari</v>
      </c>
      <c r="DA566" s="19" t="n">
        <f aca="false">CR501</f>
        <v>0</v>
      </c>
      <c r="DB566" s="19"/>
      <c r="DC566" s="19"/>
      <c r="DD566" s="19" t="s">
        <v>63</v>
      </c>
      <c r="DE566" s="95" t="n">
        <f aca="false">CL442</f>
        <v>0.93</v>
      </c>
    </row>
    <row r="567" customFormat="false" ht="14.4" hidden="false" customHeight="false" outlineLevel="0" collapsed="false">
      <c r="CV567" s="17" t="s">
        <v>65</v>
      </c>
      <c r="CW567" s="18" t="n">
        <f aca="false">IF(CL497=0%,0%,CM505/SUM(CM498:CM505))</f>
        <v>0</v>
      </c>
      <c r="CX567" s="17" t="str">
        <f aca="false">CO504</f>
        <v>secchio</v>
      </c>
      <c r="CY567" s="19" t="n">
        <f aca="false">CP504</f>
        <v>1</v>
      </c>
      <c r="CZ567" s="17" t="str">
        <f aca="false">CQ502</f>
        <v>tubi</v>
      </c>
      <c r="DA567" s="19" t="n">
        <f aca="false">CR502</f>
        <v>0</v>
      </c>
      <c r="DB567" s="19"/>
      <c r="DC567" s="19"/>
      <c r="DD567" s="35" t="s">
        <v>56</v>
      </c>
      <c r="DE567" s="35" t="n">
        <f aca="false">CR440</f>
        <v>182</v>
      </c>
      <c r="DF567" s="37" t="n">
        <f aca="false">SUM(CW561:CW567)</f>
        <v>0</v>
      </c>
    </row>
    <row r="568" customFormat="false" ht="14.4" hidden="false" customHeight="false" outlineLevel="0" collapsed="false">
      <c r="CW568" s="37"/>
    </row>
    <row r="571" customFormat="false" ht="14.4" hidden="false" customHeight="true" outlineLevel="0" collapsed="false">
      <c r="CU571" s="37"/>
    </row>
    <row r="572" customFormat="false" ht="14.4" hidden="false" customHeight="false" outlineLevel="0" collapsed="false">
      <c r="CU572" s="37"/>
    </row>
    <row r="573" customFormat="false" ht="14.4" hidden="false" customHeight="false" outlineLevel="0" collapsed="false">
      <c r="CU573" s="37"/>
    </row>
    <row r="574" customFormat="false" ht="14.4" hidden="false" customHeight="false" outlineLevel="0" collapsed="false">
      <c r="CR574" s="4"/>
      <c r="CS574" s="37"/>
      <c r="CT574" s="4"/>
      <c r="CV574" s="4"/>
      <c r="CX574" s="4"/>
    </row>
    <row r="575" customFormat="false" ht="14.4" hidden="false" customHeight="false" outlineLevel="0" collapsed="false">
      <c r="CP575" s="4"/>
      <c r="CQ575" s="37"/>
      <c r="CR575" s="4"/>
      <c r="CT575" s="4"/>
      <c r="CV575" s="4"/>
    </row>
    <row r="576" customFormat="false" ht="14.4" hidden="false" customHeight="false" outlineLevel="0" collapsed="false">
      <c r="CN576" s="4"/>
      <c r="CO576" s="37"/>
      <c r="CP576" s="4"/>
      <c r="CR576" s="4"/>
      <c r="CT576" s="4"/>
      <c r="CV576" s="37"/>
    </row>
    <row r="585" customFormat="false" ht="14.4" hidden="false" customHeight="false" outlineLevel="0" collapsed="false">
      <c r="CP585" s="37"/>
    </row>
    <row r="594" customFormat="false" ht="14.4" hidden="false" customHeight="false" outlineLevel="0" collapsed="false">
      <c r="CN594" s="37"/>
    </row>
    <row r="603" customFormat="false" ht="14.4" hidden="false" customHeight="false" outlineLevel="0" collapsed="false">
      <c r="CN603" s="37"/>
    </row>
    <row r="612" customFormat="false" ht="14.4" hidden="false" customHeight="false" outlineLevel="0" collapsed="false">
      <c r="CN612" s="37"/>
    </row>
    <row r="621" customFormat="false" ht="14.4" hidden="false" customHeight="false" outlineLevel="0" collapsed="false">
      <c r="CN621" s="37"/>
    </row>
    <row r="630" customFormat="false" ht="14.4" hidden="false" customHeight="false" outlineLevel="0" collapsed="false">
      <c r="CN630" s="37"/>
    </row>
    <row r="639" customFormat="false" ht="14.4" hidden="false" customHeight="false" outlineLevel="0" collapsed="false">
      <c r="CN639" s="37"/>
    </row>
    <row r="648" customFormat="false" ht="14.4" hidden="false" customHeight="false" outlineLevel="0" collapsed="false">
      <c r="CN648" s="37"/>
    </row>
    <row r="657" customFormat="false" ht="14.4" hidden="false" customHeight="false" outlineLevel="0" collapsed="false">
      <c r="CN657" s="37"/>
    </row>
    <row r="666" customFormat="false" ht="14.4" hidden="false" customHeight="false" outlineLevel="0" collapsed="false">
      <c r="CN666" s="37"/>
    </row>
    <row r="675" customFormat="false" ht="14.4" hidden="false" customHeight="false" outlineLevel="0" collapsed="false">
      <c r="CN675" s="37"/>
    </row>
    <row r="684" customFormat="false" ht="14.4" hidden="false" customHeight="false" outlineLevel="0" collapsed="false">
      <c r="CN684" s="37"/>
    </row>
    <row r="693" customFormat="false" ht="14.4" hidden="false" customHeight="false" outlineLevel="0" collapsed="false">
      <c r="CN693" s="37"/>
    </row>
    <row r="702" customFormat="false" ht="14.4" hidden="false" customHeight="false" outlineLevel="0" collapsed="false">
      <c r="CN702" s="37"/>
    </row>
    <row r="711" customFormat="false" ht="14.4" hidden="false" customHeight="false" outlineLevel="0" collapsed="false">
      <c r="CN711" s="37"/>
    </row>
    <row r="720" customFormat="false" ht="14.4" hidden="false" customHeight="false" outlineLevel="0" collapsed="false">
      <c r="CN720" s="37" t="n">
        <f aca="false">SUM(CG714:CG720)</f>
        <v>0</v>
      </c>
    </row>
  </sheetData>
  <mergeCells count="2416">
    <mergeCell ref="A1:G1"/>
    <mergeCell ref="L1:R1"/>
    <mergeCell ref="W1:AC1"/>
    <mergeCell ref="AH1:AN1"/>
    <mergeCell ref="AS1:AY1"/>
    <mergeCell ref="BD1:BJ1"/>
    <mergeCell ref="BO1:BU1"/>
    <mergeCell ref="BZ1:CF1"/>
    <mergeCell ref="CK1:CR1"/>
    <mergeCell ref="CV1:DE1"/>
    <mergeCell ref="CV2:CW2"/>
    <mergeCell ref="CX2:DC2"/>
    <mergeCell ref="DD2:DE2"/>
    <mergeCell ref="A6:A29"/>
    <mergeCell ref="B6:B8"/>
    <mergeCell ref="C6:C8"/>
    <mergeCell ref="D6:D8"/>
    <mergeCell ref="H6:H8"/>
    <mergeCell ref="L6:L29"/>
    <mergeCell ref="M6:M8"/>
    <mergeCell ref="N6:N8"/>
    <mergeCell ref="O6:O8"/>
    <mergeCell ref="S6:S8"/>
    <mergeCell ref="T6:T8"/>
    <mergeCell ref="W6:W29"/>
    <mergeCell ref="X6:X8"/>
    <mergeCell ref="Y6:Y8"/>
    <mergeCell ref="Z6:Z8"/>
    <mergeCell ref="AD6:AD8"/>
    <mergeCell ref="AH6:AH29"/>
    <mergeCell ref="AI6:AI8"/>
    <mergeCell ref="AJ6:AJ8"/>
    <mergeCell ref="AK6:AK8"/>
    <mergeCell ref="AO6:AO8"/>
    <mergeCell ref="AS6:AS29"/>
    <mergeCell ref="AT6:AT8"/>
    <mergeCell ref="AU6:AU8"/>
    <mergeCell ref="AV6:AV8"/>
    <mergeCell ref="AZ6:AZ8"/>
    <mergeCell ref="BD6:BD29"/>
    <mergeCell ref="BE6:BE8"/>
    <mergeCell ref="BF6:BF8"/>
    <mergeCell ref="BG6:BG8"/>
    <mergeCell ref="BK6:BK8"/>
    <mergeCell ref="BO6:BO29"/>
    <mergeCell ref="BP6:BP8"/>
    <mergeCell ref="BQ6:BQ8"/>
    <mergeCell ref="BR6:BR8"/>
    <mergeCell ref="BV6:BV8"/>
    <mergeCell ref="BZ6:BZ29"/>
    <mergeCell ref="CA6:CA8"/>
    <mergeCell ref="CB6:CB8"/>
    <mergeCell ref="CC6:CC8"/>
    <mergeCell ref="CG6:CG8"/>
    <mergeCell ref="CK6:CK29"/>
    <mergeCell ref="CL6:CL8"/>
    <mergeCell ref="CM6:CM8"/>
    <mergeCell ref="CN6:CN8"/>
    <mergeCell ref="CR6:CR8"/>
    <mergeCell ref="B9:B11"/>
    <mergeCell ref="C9:C11"/>
    <mergeCell ref="D9:D11"/>
    <mergeCell ref="H9:H11"/>
    <mergeCell ref="M9:M11"/>
    <mergeCell ref="N9:N11"/>
    <mergeCell ref="O9:O11"/>
    <mergeCell ref="S9:S11"/>
    <mergeCell ref="X9:X11"/>
    <mergeCell ref="Y9:Y11"/>
    <mergeCell ref="Z9:Z11"/>
    <mergeCell ref="AD9:AD11"/>
    <mergeCell ref="AI9:AI11"/>
    <mergeCell ref="AJ9:AJ11"/>
    <mergeCell ref="AK9:AK11"/>
    <mergeCell ref="AO9:AO11"/>
    <mergeCell ref="AT9:AT11"/>
    <mergeCell ref="AU9:AU11"/>
    <mergeCell ref="AV9:AV11"/>
    <mergeCell ref="AZ9:AZ11"/>
    <mergeCell ref="BE9:BE11"/>
    <mergeCell ref="BF9:BF11"/>
    <mergeCell ref="BG9:BG11"/>
    <mergeCell ref="BK9:BK11"/>
    <mergeCell ref="BP9:BP11"/>
    <mergeCell ref="BQ9:BQ11"/>
    <mergeCell ref="BR9:BR11"/>
    <mergeCell ref="BV9:BV11"/>
    <mergeCell ref="CA9:CA11"/>
    <mergeCell ref="CB9:CB11"/>
    <mergeCell ref="CC9:CC11"/>
    <mergeCell ref="CG9:CG11"/>
    <mergeCell ref="CL9:CL11"/>
    <mergeCell ref="CM9:CM11"/>
    <mergeCell ref="CN9:CN11"/>
    <mergeCell ref="CR9:CR11"/>
    <mergeCell ref="CV10:DE10"/>
    <mergeCell ref="CV11:CW11"/>
    <mergeCell ref="CX11:DC11"/>
    <mergeCell ref="DD11:DE11"/>
    <mergeCell ref="B12:B14"/>
    <mergeCell ref="C12:C14"/>
    <mergeCell ref="D12:D14"/>
    <mergeCell ref="H12:H14"/>
    <mergeCell ref="M12:M14"/>
    <mergeCell ref="N12:N14"/>
    <mergeCell ref="O12:O14"/>
    <mergeCell ref="S12:S14"/>
    <mergeCell ref="T12:T14"/>
    <mergeCell ref="X12:X14"/>
    <mergeCell ref="Y12:Y14"/>
    <mergeCell ref="Z12:Z14"/>
    <mergeCell ref="AD12:AD14"/>
    <mergeCell ref="AI12:AI14"/>
    <mergeCell ref="AJ12:AJ14"/>
    <mergeCell ref="AK12:AK14"/>
    <mergeCell ref="AO12:AO14"/>
    <mergeCell ref="AT12:AT14"/>
    <mergeCell ref="AU12:AU14"/>
    <mergeCell ref="AV12:AV14"/>
    <mergeCell ref="AZ12:AZ14"/>
    <mergeCell ref="BE12:BE14"/>
    <mergeCell ref="BF12:BF14"/>
    <mergeCell ref="BG12:BG14"/>
    <mergeCell ref="BK12:BK14"/>
    <mergeCell ref="BP12:BP14"/>
    <mergeCell ref="BQ12:BQ14"/>
    <mergeCell ref="BR12:BR14"/>
    <mergeCell ref="BV12:BV14"/>
    <mergeCell ref="CA12:CA14"/>
    <mergeCell ref="CB12:CB14"/>
    <mergeCell ref="CC12:CC14"/>
    <mergeCell ref="CG12:CG14"/>
    <mergeCell ref="CL12:CL14"/>
    <mergeCell ref="CM12:CM14"/>
    <mergeCell ref="CN12:CN14"/>
    <mergeCell ref="CR12:CR14"/>
    <mergeCell ref="B15:B18"/>
    <mergeCell ref="C15:C18"/>
    <mergeCell ref="D15:D18"/>
    <mergeCell ref="H15:H18"/>
    <mergeCell ref="M15:M18"/>
    <mergeCell ref="N15:N18"/>
    <mergeCell ref="O15:O18"/>
    <mergeCell ref="S15:S18"/>
    <mergeCell ref="T15:T18"/>
    <mergeCell ref="X15:X18"/>
    <mergeCell ref="Y15:Y18"/>
    <mergeCell ref="Z15:Z18"/>
    <mergeCell ref="AD15:AD18"/>
    <mergeCell ref="AI15:AI18"/>
    <mergeCell ref="AJ15:AJ18"/>
    <mergeCell ref="AK15:AK18"/>
    <mergeCell ref="AO15:AO18"/>
    <mergeCell ref="AT15:AT18"/>
    <mergeCell ref="AU15:AU18"/>
    <mergeCell ref="AV15:AV18"/>
    <mergeCell ref="AZ15:AZ18"/>
    <mergeCell ref="BE15:BE18"/>
    <mergeCell ref="BF15:BF18"/>
    <mergeCell ref="BG15:BG18"/>
    <mergeCell ref="BK15:BK18"/>
    <mergeCell ref="BP15:BP18"/>
    <mergeCell ref="BQ15:BQ18"/>
    <mergeCell ref="BR15:BR18"/>
    <mergeCell ref="BV15:BV18"/>
    <mergeCell ref="CA15:CA18"/>
    <mergeCell ref="CB15:CB18"/>
    <mergeCell ref="CC15:CC18"/>
    <mergeCell ref="CG15:CG18"/>
    <mergeCell ref="CL15:CL18"/>
    <mergeCell ref="CM15:CM18"/>
    <mergeCell ref="CN15:CN18"/>
    <mergeCell ref="CR15:CR18"/>
    <mergeCell ref="B19:B20"/>
    <mergeCell ref="C19:C20"/>
    <mergeCell ref="D19:D20"/>
    <mergeCell ref="H19:H20"/>
    <mergeCell ref="M19:M20"/>
    <mergeCell ref="N19:N20"/>
    <mergeCell ref="O19:O20"/>
    <mergeCell ref="S19:S20"/>
    <mergeCell ref="X19:X20"/>
    <mergeCell ref="Y19:Y20"/>
    <mergeCell ref="Z19:Z20"/>
    <mergeCell ref="AD19:AD20"/>
    <mergeCell ref="AI19:AI20"/>
    <mergeCell ref="AJ19:AJ20"/>
    <mergeCell ref="AK19:AK20"/>
    <mergeCell ref="AO19:AO20"/>
    <mergeCell ref="AT19:AT20"/>
    <mergeCell ref="AU19:AU20"/>
    <mergeCell ref="AV19:AV20"/>
    <mergeCell ref="AZ19:AZ20"/>
    <mergeCell ref="BE19:BE20"/>
    <mergeCell ref="BF19:BF20"/>
    <mergeCell ref="BG19:BG20"/>
    <mergeCell ref="BK19:BK20"/>
    <mergeCell ref="BP19:BP20"/>
    <mergeCell ref="BQ19:BQ20"/>
    <mergeCell ref="BR19:BR20"/>
    <mergeCell ref="BV19:BV20"/>
    <mergeCell ref="CA19:CA20"/>
    <mergeCell ref="CB19:CB20"/>
    <mergeCell ref="CC19:CC20"/>
    <mergeCell ref="CG19:CG20"/>
    <mergeCell ref="CL19:CL20"/>
    <mergeCell ref="CM19:CM20"/>
    <mergeCell ref="CN19:CN20"/>
    <mergeCell ref="CR19:CR20"/>
    <mergeCell ref="CV19:DE19"/>
    <mergeCell ref="CV20:CW20"/>
    <mergeCell ref="CX20:DC20"/>
    <mergeCell ref="DD20:DE20"/>
    <mergeCell ref="C21:C22"/>
    <mergeCell ref="D21:D23"/>
    <mergeCell ref="O21:O23"/>
    <mergeCell ref="Z21:Z23"/>
    <mergeCell ref="AK21:AK23"/>
    <mergeCell ref="AV21:AV23"/>
    <mergeCell ref="BG21:BG23"/>
    <mergeCell ref="BR21:BR23"/>
    <mergeCell ref="CC21:CC23"/>
    <mergeCell ref="CN21:CN23"/>
    <mergeCell ref="B28:B29"/>
    <mergeCell ref="C28:C29"/>
    <mergeCell ref="D28:D29"/>
    <mergeCell ref="H28:H29"/>
    <mergeCell ref="M28:M29"/>
    <mergeCell ref="N28:N29"/>
    <mergeCell ref="O28:O29"/>
    <mergeCell ref="S28:S29"/>
    <mergeCell ref="Y28:Y29"/>
    <mergeCell ref="Z28:Z29"/>
    <mergeCell ref="AD28:AD29"/>
    <mergeCell ref="AI28:AI29"/>
    <mergeCell ref="AJ28:AJ29"/>
    <mergeCell ref="AK28:AK29"/>
    <mergeCell ref="AO28:AO29"/>
    <mergeCell ref="AT28:AT29"/>
    <mergeCell ref="AU28:AU29"/>
    <mergeCell ref="AV28:AV29"/>
    <mergeCell ref="AZ28:AZ29"/>
    <mergeCell ref="BE28:BE29"/>
    <mergeCell ref="BF28:BF29"/>
    <mergeCell ref="BG28:BG29"/>
    <mergeCell ref="BK28:BK29"/>
    <mergeCell ref="BP28:BP29"/>
    <mergeCell ref="BQ28:BQ29"/>
    <mergeCell ref="BR28:BR29"/>
    <mergeCell ref="BV28:BV29"/>
    <mergeCell ref="CA28:CA29"/>
    <mergeCell ref="CB28:CB29"/>
    <mergeCell ref="CC28:CC29"/>
    <mergeCell ref="CG28:CG29"/>
    <mergeCell ref="CL28:CL29"/>
    <mergeCell ref="CM28:CM29"/>
    <mergeCell ref="CN28:CN29"/>
    <mergeCell ref="CR28:CR29"/>
    <mergeCell ref="CV28:DE28"/>
    <mergeCell ref="CV29:CW29"/>
    <mergeCell ref="CX29:DC29"/>
    <mergeCell ref="DD29:DE29"/>
    <mergeCell ref="A31:A38"/>
    <mergeCell ref="L31:L38"/>
    <mergeCell ref="W31:W38"/>
    <mergeCell ref="AH31:AH38"/>
    <mergeCell ref="AS31:AS38"/>
    <mergeCell ref="BD31:BD38"/>
    <mergeCell ref="BO31:BO38"/>
    <mergeCell ref="BZ31:BZ38"/>
    <mergeCell ref="CK31:CK38"/>
    <mergeCell ref="B33:B34"/>
    <mergeCell ref="M33:M34"/>
    <mergeCell ref="AI33:AI34"/>
    <mergeCell ref="AT33:AT34"/>
    <mergeCell ref="BE33:BE34"/>
    <mergeCell ref="CA33:CA34"/>
    <mergeCell ref="CL33:CL34"/>
    <mergeCell ref="CV37:DE37"/>
    <mergeCell ref="BP38:BP43"/>
    <mergeCell ref="CV38:CW38"/>
    <mergeCell ref="CX38:DC38"/>
    <mergeCell ref="DD38:DE38"/>
    <mergeCell ref="A39:A44"/>
    <mergeCell ref="B39:B44"/>
    <mergeCell ref="C39:C44"/>
    <mergeCell ref="L39:L44"/>
    <mergeCell ref="M39:M44"/>
    <mergeCell ref="N39:N44"/>
    <mergeCell ref="W39:W44"/>
    <mergeCell ref="Y39:Y44"/>
    <mergeCell ref="AH39:AH44"/>
    <mergeCell ref="AI39:AI44"/>
    <mergeCell ref="AJ39:AJ44"/>
    <mergeCell ref="AS39:AS44"/>
    <mergeCell ref="AT39:AT44"/>
    <mergeCell ref="AU39:AU44"/>
    <mergeCell ref="BD39:BD44"/>
    <mergeCell ref="BE39:BE44"/>
    <mergeCell ref="BF39:BF44"/>
    <mergeCell ref="BO39:BO44"/>
    <mergeCell ref="BQ39:BQ44"/>
    <mergeCell ref="BZ39:BZ44"/>
    <mergeCell ref="CA39:CA44"/>
    <mergeCell ref="CB39:CB44"/>
    <mergeCell ref="CK39:CK44"/>
    <mergeCell ref="CL39:CL44"/>
    <mergeCell ref="CM39:CM44"/>
    <mergeCell ref="A45:A52"/>
    <mergeCell ref="L45:L52"/>
    <mergeCell ref="W45:W52"/>
    <mergeCell ref="AH45:AH52"/>
    <mergeCell ref="AS45:AS52"/>
    <mergeCell ref="BD45:BD52"/>
    <mergeCell ref="BO45:BO52"/>
    <mergeCell ref="BZ45:BZ52"/>
    <mergeCell ref="CK45:CK52"/>
    <mergeCell ref="CV46:DE46"/>
    <mergeCell ref="CV47:CW47"/>
    <mergeCell ref="CX47:DC47"/>
    <mergeCell ref="DD47:DE47"/>
    <mergeCell ref="D50:D52"/>
    <mergeCell ref="O50:O52"/>
    <mergeCell ref="Z50:Z52"/>
    <mergeCell ref="AK50:AK52"/>
    <mergeCell ref="AV50:AV52"/>
    <mergeCell ref="BG50:BG52"/>
    <mergeCell ref="BR50:BR52"/>
    <mergeCell ref="CC50:CC52"/>
    <mergeCell ref="CN50:CN52"/>
    <mergeCell ref="A53:A58"/>
    <mergeCell ref="L53:L58"/>
    <mergeCell ref="W53:W58"/>
    <mergeCell ref="AH53:AH58"/>
    <mergeCell ref="AS53:AS58"/>
    <mergeCell ref="BD53:BD58"/>
    <mergeCell ref="BO53:BO58"/>
    <mergeCell ref="BZ53:BZ58"/>
    <mergeCell ref="CK53:CK58"/>
    <mergeCell ref="CV55:DE55"/>
    <mergeCell ref="CV56:CW56"/>
    <mergeCell ref="CX56:DC56"/>
    <mergeCell ref="DD56:DE56"/>
    <mergeCell ref="A60:A68"/>
    <mergeCell ref="D60:D68"/>
    <mergeCell ref="L60:L68"/>
    <mergeCell ref="O60:O68"/>
    <mergeCell ref="W60:W68"/>
    <mergeCell ref="Z60:Z68"/>
    <mergeCell ref="AH60:AH68"/>
    <mergeCell ref="AK60:AK68"/>
    <mergeCell ref="AS60:AS68"/>
    <mergeCell ref="AV60:AV68"/>
    <mergeCell ref="BD60:BD68"/>
    <mergeCell ref="BG60:BG68"/>
    <mergeCell ref="BO60:BO68"/>
    <mergeCell ref="BR60:BR68"/>
    <mergeCell ref="BZ60:BZ68"/>
    <mergeCell ref="CC60:CC68"/>
    <mergeCell ref="CK60:CK68"/>
    <mergeCell ref="CN60:CN68"/>
    <mergeCell ref="CV64:DE64"/>
    <mergeCell ref="CV65:CW65"/>
    <mergeCell ref="CX65:DC65"/>
    <mergeCell ref="DD65:DE65"/>
    <mergeCell ref="CV73:DE73"/>
    <mergeCell ref="A74:G74"/>
    <mergeCell ref="L74:R74"/>
    <mergeCell ref="W74:AC74"/>
    <mergeCell ref="AH74:AN74"/>
    <mergeCell ref="AS74:AY74"/>
    <mergeCell ref="BD74:BJ74"/>
    <mergeCell ref="BO74:BU74"/>
    <mergeCell ref="BZ74:CF74"/>
    <mergeCell ref="CK74:CQ74"/>
    <mergeCell ref="CV74:CW74"/>
    <mergeCell ref="CX74:DC74"/>
    <mergeCell ref="DD74:DE74"/>
    <mergeCell ref="A79:A102"/>
    <mergeCell ref="B79:B81"/>
    <mergeCell ref="C79:C81"/>
    <mergeCell ref="D79:D81"/>
    <mergeCell ref="H79:H81"/>
    <mergeCell ref="L79:L102"/>
    <mergeCell ref="M79:M81"/>
    <mergeCell ref="N79:N81"/>
    <mergeCell ref="O79:O81"/>
    <mergeCell ref="S79:S81"/>
    <mergeCell ref="W79:W102"/>
    <mergeCell ref="X79:X81"/>
    <mergeCell ref="Y79:Y81"/>
    <mergeCell ref="Z79:Z81"/>
    <mergeCell ref="AD79:AD81"/>
    <mergeCell ref="AH79:AH102"/>
    <mergeCell ref="AI79:AI81"/>
    <mergeCell ref="AJ79:AJ81"/>
    <mergeCell ref="AK79:AK81"/>
    <mergeCell ref="AO79:AO81"/>
    <mergeCell ref="AS79:AS102"/>
    <mergeCell ref="AT79:AT81"/>
    <mergeCell ref="AU79:AU81"/>
    <mergeCell ref="AV79:AV81"/>
    <mergeCell ref="AZ79:AZ81"/>
    <mergeCell ref="BD79:BD102"/>
    <mergeCell ref="BE79:BE81"/>
    <mergeCell ref="BF79:BF81"/>
    <mergeCell ref="BG79:BG81"/>
    <mergeCell ref="BK79:BK81"/>
    <mergeCell ref="BO79:BO102"/>
    <mergeCell ref="BP79:BP81"/>
    <mergeCell ref="BQ79:BQ81"/>
    <mergeCell ref="BR79:BR81"/>
    <mergeCell ref="BV79:BV81"/>
    <mergeCell ref="BZ79:BZ102"/>
    <mergeCell ref="CA79:CA81"/>
    <mergeCell ref="CB79:CB81"/>
    <mergeCell ref="CC79:CC81"/>
    <mergeCell ref="CG79:CG81"/>
    <mergeCell ref="CK79:CK102"/>
    <mergeCell ref="CL79:CL81"/>
    <mergeCell ref="CM79:CM81"/>
    <mergeCell ref="CN79:CN81"/>
    <mergeCell ref="CR79:CR81"/>
    <mergeCell ref="B82:B84"/>
    <mergeCell ref="C82:C84"/>
    <mergeCell ref="D82:D84"/>
    <mergeCell ref="H82:H84"/>
    <mergeCell ref="M82:M84"/>
    <mergeCell ref="N82:N84"/>
    <mergeCell ref="O82:O84"/>
    <mergeCell ref="S82:S84"/>
    <mergeCell ref="X82:X84"/>
    <mergeCell ref="Y82:Y84"/>
    <mergeCell ref="Z82:Z84"/>
    <mergeCell ref="AD82:AD84"/>
    <mergeCell ref="AI82:AI84"/>
    <mergeCell ref="AJ82:AJ84"/>
    <mergeCell ref="AK82:AK84"/>
    <mergeCell ref="AO82:AO84"/>
    <mergeCell ref="AT82:AT84"/>
    <mergeCell ref="AU82:AU84"/>
    <mergeCell ref="AV82:AV84"/>
    <mergeCell ref="AZ82:AZ84"/>
    <mergeCell ref="BE82:BE84"/>
    <mergeCell ref="BF82:BF84"/>
    <mergeCell ref="BG82:BG84"/>
    <mergeCell ref="BK82:BK84"/>
    <mergeCell ref="BP82:BP84"/>
    <mergeCell ref="BQ82:BQ84"/>
    <mergeCell ref="BR82:BR84"/>
    <mergeCell ref="BV82:BV84"/>
    <mergeCell ref="CC82:CC84"/>
    <mergeCell ref="CG82:CG84"/>
    <mergeCell ref="CL82:CL84"/>
    <mergeCell ref="CM82:CM84"/>
    <mergeCell ref="CN82:CN84"/>
    <mergeCell ref="CR82:CR84"/>
    <mergeCell ref="CV82:DE82"/>
    <mergeCell ref="CV83:CW83"/>
    <mergeCell ref="CX83:DC83"/>
    <mergeCell ref="DD83:DE83"/>
    <mergeCell ref="B85:B87"/>
    <mergeCell ref="C85:C87"/>
    <mergeCell ref="D85:D87"/>
    <mergeCell ref="H85:H87"/>
    <mergeCell ref="M85:M87"/>
    <mergeCell ref="N85:N87"/>
    <mergeCell ref="O85:O87"/>
    <mergeCell ref="S85:S87"/>
    <mergeCell ref="X85:X87"/>
    <mergeCell ref="Y85:Y87"/>
    <mergeCell ref="Z85:Z87"/>
    <mergeCell ref="AD85:AD87"/>
    <mergeCell ref="AI85:AI87"/>
    <mergeCell ref="AJ85:AJ87"/>
    <mergeCell ref="AK85:AK87"/>
    <mergeCell ref="AO85:AO87"/>
    <mergeCell ref="AT85:AT87"/>
    <mergeCell ref="AU85:AU87"/>
    <mergeCell ref="AV85:AV87"/>
    <mergeCell ref="AZ85:AZ87"/>
    <mergeCell ref="BG85:BG87"/>
    <mergeCell ref="BK85:BK87"/>
    <mergeCell ref="BP85:BP87"/>
    <mergeCell ref="BQ85:BQ87"/>
    <mergeCell ref="BR85:BR87"/>
    <mergeCell ref="BV85:BV87"/>
    <mergeCell ref="CC85:CC87"/>
    <mergeCell ref="CG85:CG87"/>
    <mergeCell ref="CL85:CL87"/>
    <mergeCell ref="CM85:CM87"/>
    <mergeCell ref="CN85:CN87"/>
    <mergeCell ref="CR85:CR87"/>
    <mergeCell ref="B88:B91"/>
    <mergeCell ref="C88:C91"/>
    <mergeCell ref="D88:D91"/>
    <mergeCell ref="H88:H91"/>
    <mergeCell ref="M88:M91"/>
    <mergeCell ref="N88:N91"/>
    <mergeCell ref="O88:O91"/>
    <mergeCell ref="S88:S91"/>
    <mergeCell ref="X88:X91"/>
    <mergeCell ref="Y88:Y91"/>
    <mergeCell ref="Z88:Z91"/>
    <mergeCell ref="AD88:AD91"/>
    <mergeCell ref="AI88:AI91"/>
    <mergeCell ref="AJ88:AJ91"/>
    <mergeCell ref="AK88:AK91"/>
    <mergeCell ref="AO88:AO91"/>
    <mergeCell ref="AT88:AT91"/>
    <mergeCell ref="AU88:AU91"/>
    <mergeCell ref="AV88:AV91"/>
    <mergeCell ref="AZ88:AZ91"/>
    <mergeCell ref="BE88:BE91"/>
    <mergeCell ref="BF88:BF91"/>
    <mergeCell ref="BG88:BG91"/>
    <mergeCell ref="BK88:BK91"/>
    <mergeCell ref="BP88:BP91"/>
    <mergeCell ref="BQ88:BQ91"/>
    <mergeCell ref="BR88:BR91"/>
    <mergeCell ref="BV88:BV91"/>
    <mergeCell ref="CA88:CA91"/>
    <mergeCell ref="CB88:CB91"/>
    <mergeCell ref="CC88:CC91"/>
    <mergeCell ref="CG88:CG91"/>
    <mergeCell ref="CL88:CL91"/>
    <mergeCell ref="CM88:CM91"/>
    <mergeCell ref="CN88:CN91"/>
    <mergeCell ref="CR88:CR91"/>
    <mergeCell ref="CV91:DE91"/>
    <mergeCell ref="B92:B93"/>
    <mergeCell ref="C92:C93"/>
    <mergeCell ref="D92:D93"/>
    <mergeCell ref="H92:H93"/>
    <mergeCell ref="M92:M93"/>
    <mergeCell ref="N92:N93"/>
    <mergeCell ref="O92:O93"/>
    <mergeCell ref="S92:S93"/>
    <mergeCell ref="X92:X93"/>
    <mergeCell ref="Y92:Y93"/>
    <mergeCell ref="Z92:Z93"/>
    <mergeCell ref="AD92:AD93"/>
    <mergeCell ref="AI92:AI93"/>
    <mergeCell ref="AJ92:AJ93"/>
    <mergeCell ref="AK92:AK93"/>
    <mergeCell ref="AO92:AO93"/>
    <mergeCell ref="AT92:AT93"/>
    <mergeCell ref="AU92:AU93"/>
    <mergeCell ref="AV92:AV93"/>
    <mergeCell ref="AZ92:AZ93"/>
    <mergeCell ref="BE92:BE93"/>
    <mergeCell ref="BF92:BF93"/>
    <mergeCell ref="BG92:BG93"/>
    <mergeCell ref="BK92:BK93"/>
    <mergeCell ref="BP92:BP93"/>
    <mergeCell ref="BQ92:BQ93"/>
    <mergeCell ref="BR92:BR93"/>
    <mergeCell ref="BV92:BV93"/>
    <mergeCell ref="CC92:CC93"/>
    <mergeCell ref="CG92:CG93"/>
    <mergeCell ref="CL92:CL93"/>
    <mergeCell ref="CM92:CM93"/>
    <mergeCell ref="CN92:CN93"/>
    <mergeCell ref="CR92:CR93"/>
    <mergeCell ref="CV92:CW92"/>
    <mergeCell ref="CX92:DC92"/>
    <mergeCell ref="DD92:DE92"/>
    <mergeCell ref="D94:D96"/>
    <mergeCell ref="O94:O96"/>
    <mergeCell ref="Z94:Z96"/>
    <mergeCell ref="AK94:AK96"/>
    <mergeCell ref="AV94:AV96"/>
    <mergeCell ref="BG94:BG96"/>
    <mergeCell ref="BQ94:BQ96"/>
    <mergeCell ref="BR94:BR96"/>
    <mergeCell ref="CC94:CC96"/>
    <mergeCell ref="CN94:CN96"/>
    <mergeCell ref="CV100:DE100"/>
    <mergeCell ref="B101:B102"/>
    <mergeCell ref="C101:C102"/>
    <mergeCell ref="D101:D102"/>
    <mergeCell ref="H101:H102"/>
    <mergeCell ref="M101:M102"/>
    <mergeCell ref="N101:N102"/>
    <mergeCell ref="O101:O102"/>
    <mergeCell ref="S101:S102"/>
    <mergeCell ref="X101:X102"/>
    <mergeCell ref="Y101:Y102"/>
    <mergeCell ref="Z101:Z102"/>
    <mergeCell ref="AD101:AD102"/>
    <mergeCell ref="AI101:AI102"/>
    <mergeCell ref="AJ101:AJ102"/>
    <mergeCell ref="AK101:AK102"/>
    <mergeCell ref="AO101:AO102"/>
    <mergeCell ref="AT101:AT102"/>
    <mergeCell ref="AU101:AU102"/>
    <mergeCell ref="AV101:AV102"/>
    <mergeCell ref="AZ101:AZ102"/>
    <mergeCell ref="BE101:BE102"/>
    <mergeCell ref="BF101:BF102"/>
    <mergeCell ref="BG101:BG102"/>
    <mergeCell ref="BK101:BK102"/>
    <mergeCell ref="BP101:BP102"/>
    <mergeCell ref="BQ101:BQ102"/>
    <mergeCell ref="BR101:BR102"/>
    <mergeCell ref="BV101:BV102"/>
    <mergeCell ref="CC101:CC102"/>
    <mergeCell ref="CG101:CG102"/>
    <mergeCell ref="CL101:CL102"/>
    <mergeCell ref="CM101:CM102"/>
    <mergeCell ref="CN101:CN102"/>
    <mergeCell ref="CR101:CR102"/>
    <mergeCell ref="CV101:CW101"/>
    <mergeCell ref="CX101:DC101"/>
    <mergeCell ref="DD101:DE101"/>
    <mergeCell ref="A104:A111"/>
    <mergeCell ref="L104:L111"/>
    <mergeCell ref="W104:W111"/>
    <mergeCell ref="AH104:AH111"/>
    <mergeCell ref="AS104:AS111"/>
    <mergeCell ref="BD104:BD111"/>
    <mergeCell ref="BO104:BO111"/>
    <mergeCell ref="BZ104:BZ111"/>
    <mergeCell ref="CK104:CK111"/>
    <mergeCell ref="B106:B107"/>
    <mergeCell ref="M106:M107"/>
    <mergeCell ref="X106:X107"/>
    <mergeCell ref="AI106:AI107"/>
    <mergeCell ref="AT106:AT107"/>
    <mergeCell ref="BE106:BE107"/>
    <mergeCell ref="BP106:BP107"/>
    <mergeCell ref="CA106:CA107"/>
    <mergeCell ref="CL106:CL107"/>
    <mergeCell ref="CV109:DE109"/>
    <mergeCell ref="CV110:CW110"/>
    <mergeCell ref="CX110:DC110"/>
    <mergeCell ref="DD110:DE110"/>
    <mergeCell ref="A112:A117"/>
    <mergeCell ref="B112:B117"/>
    <mergeCell ref="C112:C117"/>
    <mergeCell ref="L112:L117"/>
    <mergeCell ref="M112:M117"/>
    <mergeCell ref="N112:N117"/>
    <mergeCell ref="W112:W117"/>
    <mergeCell ref="X112:X117"/>
    <mergeCell ref="Y112:Y117"/>
    <mergeCell ref="AH112:AH117"/>
    <mergeCell ref="AI112:AI117"/>
    <mergeCell ref="AJ112:AJ117"/>
    <mergeCell ref="AS112:AS117"/>
    <mergeCell ref="AT112:AT117"/>
    <mergeCell ref="AU112:AU117"/>
    <mergeCell ref="BD112:BD117"/>
    <mergeCell ref="BE112:BE117"/>
    <mergeCell ref="BF112:BF117"/>
    <mergeCell ref="BO112:BO117"/>
    <mergeCell ref="BP112:BP117"/>
    <mergeCell ref="BQ112:BQ117"/>
    <mergeCell ref="BZ112:BZ117"/>
    <mergeCell ref="CA112:CA117"/>
    <mergeCell ref="CB112:CB117"/>
    <mergeCell ref="CK112:CK117"/>
    <mergeCell ref="CL112:CL117"/>
    <mergeCell ref="CM112:CM117"/>
    <mergeCell ref="A118:A125"/>
    <mergeCell ref="L118:L125"/>
    <mergeCell ref="W118:W125"/>
    <mergeCell ref="AH118:AH125"/>
    <mergeCell ref="AS118:AS125"/>
    <mergeCell ref="BD118:BD125"/>
    <mergeCell ref="BO118:BO125"/>
    <mergeCell ref="BZ118:BZ125"/>
    <mergeCell ref="CK118:CK125"/>
    <mergeCell ref="CV118:DE118"/>
    <mergeCell ref="CV119:CW119"/>
    <mergeCell ref="CX119:DC119"/>
    <mergeCell ref="DD119:DE119"/>
    <mergeCell ref="D123:D125"/>
    <mergeCell ref="O123:O125"/>
    <mergeCell ref="Z123:Z125"/>
    <mergeCell ref="AK123:AK125"/>
    <mergeCell ref="AV123:AV125"/>
    <mergeCell ref="BG123:BG125"/>
    <mergeCell ref="BR123:BR125"/>
    <mergeCell ref="CC123:CC125"/>
    <mergeCell ref="CN123:CN125"/>
    <mergeCell ref="A126:A131"/>
    <mergeCell ref="L126:L131"/>
    <mergeCell ref="W126:W131"/>
    <mergeCell ref="AH126:AH131"/>
    <mergeCell ref="AS126:AS131"/>
    <mergeCell ref="BD126:BD131"/>
    <mergeCell ref="BO126:BO131"/>
    <mergeCell ref="BZ126:BZ131"/>
    <mergeCell ref="CK126:CK131"/>
    <mergeCell ref="CV127:DE127"/>
    <mergeCell ref="CV128:CW128"/>
    <mergeCell ref="CX128:DC128"/>
    <mergeCell ref="DD128:DE128"/>
    <mergeCell ref="A133:A141"/>
    <mergeCell ref="D133:D141"/>
    <mergeCell ref="L133:L141"/>
    <mergeCell ref="O133:O141"/>
    <mergeCell ref="W133:W141"/>
    <mergeCell ref="Z133:Z141"/>
    <mergeCell ref="AH133:AH141"/>
    <mergeCell ref="AK133:AK141"/>
    <mergeCell ref="AS133:AS141"/>
    <mergeCell ref="AV133:AV141"/>
    <mergeCell ref="BD133:BD141"/>
    <mergeCell ref="BG133:BG141"/>
    <mergeCell ref="BO133:BO141"/>
    <mergeCell ref="BR133:BR141"/>
    <mergeCell ref="BZ133:BZ141"/>
    <mergeCell ref="CC133:CC141"/>
    <mergeCell ref="CK133:CK141"/>
    <mergeCell ref="CN133:CN141"/>
    <mergeCell ref="CV136:DE136"/>
    <mergeCell ref="CV137:CW137"/>
    <mergeCell ref="CX137:DC137"/>
    <mergeCell ref="DD137:DE137"/>
    <mergeCell ref="CV145:DE145"/>
    <mergeCell ref="CV146:CW146"/>
    <mergeCell ref="CX146:DC146"/>
    <mergeCell ref="DD146:DE146"/>
    <mergeCell ref="A147:G147"/>
    <mergeCell ref="L147:R147"/>
    <mergeCell ref="W147:AC147"/>
    <mergeCell ref="AH147:AN147"/>
    <mergeCell ref="AS147:AY147"/>
    <mergeCell ref="BD147:BJ147"/>
    <mergeCell ref="BO147:BU147"/>
    <mergeCell ref="BZ147:CF147"/>
    <mergeCell ref="CK147:CQ147"/>
    <mergeCell ref="D152:D154"/>
    <mergeCell ref="H152:H154"/>
    <mergeCell ref="L152:L175"/>
    <mergeCell ref="M152:M154"/>
    <mergeCell ref="N152:N154"/>
    <mergeCell ref="O152:O154"/>
    <mergeCell ref="S152:S154"/>
    <mergeCell ref="W152:W175"/>
    <mergeCell ref="X152:X154"/>
    <mergeCell ref="Y152:Y154"/>
    <mergeCell ref="Z152:Z154"/>
    <mergeCell ref="AD152:AD154"/>
    <mergeCell ref="AH152:AH175"/>
    <mergeCell ref="AI152:AI154"/>
    <mergeCell ref="AJ152:AJ154"/>
    <mergeCell ref="AK152:AK154"/>
    <mergeCell ref="AO152:AO154"/>
    <mergeCell ref="AS152:AS175"/>
    <mergeCell ref="AT152:AT154"/>
    <mergeCell ref="AU152:AU154"/>
    <mergeCell ref="AV152:AV154"/>
    <mergeCell ref="AZ152:AZ154"/>
    <mergeCell ref="BD152:BD175"/>
    <mergeCell ref="BE152:BE154"/>
    <mergeCell ref="BF152:BF154"/>
    <mergeCell ref="BG152:BG154"/>
    <mergeCell ref="BK152:BK154"/>
    <mergeCell ref="BO152:BO175"/>
    <mergeCell ref="BP152:BP154"/>
    <mergeCell ref="BQ152:BQ154"/>
    <mergeCell ref="BR152:BR154"/>
    <mergeCell ref="BV152:BV154"/>
    <mergeCell ref="BZ152:BZ175"/>
    <mergeCell ref="CA152:CA154"/>
    <mergeCell ref="CB152:CB154"/>
    <mergeCell ref="CC152:CC154"/>
    <mergeCell ref="CG152:CG154"/>
    <mergeCell ref="CK152:CK175"/>
    <mergeCell ref="CL152:CL154"/>
    <mergeCell ref="CM152:CM154"/>
    <mergeCell ref="CN152:CN154"/>
    <mergeCell ref="CR152:CR154"/>
    <mergeCell ref="CV154:DE154"/>
    <mergeCell ref="D155:D157"/>
    <mergeCell ref="H155:H157"/>
    <mergeCell ref="M155:M157"/>
    <mergeCell ref="N155:N157"/>
    <mergeCell ref="O155:O157"/>
    <mergeCell ref="S155:S157"/>
    <mergeCell ref="X155:X157"/>
    <mergeCell ref="Y155:Y157"/>
    <mergeCell ref="Z155:Z157"/>
    <mergeCell ref="AD155:AD157"/>
    <mergeCell ref="AI155:AI157"/>
    <mergeCell ref="AJ155:AJ157"/>
    <mergeCell ref="AK155:AK157"/>
    <mergeCell ref="AO155:AO157"/>
    <mergeCell ref="AT155:AT157"/>
    <mergeCell ref="AU155:AU157"/>
    <mergeCell ref="AV155:AV157"/>
    <mergeCell ref="AZ155:AZ157"/>
    <mergeCell ref="BE155:BE157"/>
    <mergeCell ref="BF155:BF157"/>
    <mergeCell ref="BG155:BG157"/>
    <mergeCell ref="BK155:BK157"/>
    <mergeCell ref="BP155:BP157"/>
    <mergeCell ref="BQ155:BQ157"/>
    <mergeCell ref="BR155:BR157"/>
    <mergeCell ref="BV155:BV157"/>
    <mergeCell ref="CA155:CA157"/>
    <mergeCell ref="CB155:CB157"/>
    <mergeCell ref="CC155:CC157"/>
    <mergeCell ref="CG155:CG157"/>
    <mergeCell ref="CL155:CL157"/>
    <mergeCell ref="CM155:CM157"/>
    <mergeCell ref="CN155:CN157"/>
    <mergeCell ref="CR155:CR157"/>
    <mergeCell ref="CV155:CW155"/>
    <mergeCell ref="CX155:DC155"/>
    <mergeCell ref="DD155:DE155"/>
    <mergeCell ref="D158:D160"/>
    <mergeCell ref="H158:H160"/>
    <mergeCell ref="M158:M160"/>
    <mergeCell ref="N158:N160"/>
    <mergeCell ref="O158:O160"/>
    <mergeCell ref="S158:S160"/>
    <mergeCell ref="X158:X160"/>
    <mergeCell ref="Y158:Y160"/>
    <mergeCell ref="Z158:Z160"/>
    <mergeCell ref="AD158:AD160"/>
    <mergeCell ref="AK158:AK160"/>
    <mergeCell ref="AO158:AO160"/>
    <mergeCell ref="AT158:AT160"/>
    <mergeCell ref="AU158:AU160"/>
    <mergeCell ref="AV158:AV160"/>
    <mergeCell ref="AZ158:AZ160"/>
    <mergeCell ref="BE158:BE160"/>
    <mergeCell ref="BF158:BF160"/>
    <mergeCell ref="BG158:BG160"/>
    <mergeCell ref="BK158:BK160"/>
    <mergeCell ref="BP158:BP160"/>
    <mergeCell ref="BQ158:BQ160"/>
    <mergeCell ref="BR158:BR160"/>
    <mergeCell ref="BV158:BV160"/>
    <mergeCell ref="CA158:CA160"/>
    <mergeCell ref="CB158:CB160"/>
    <mergeCell ref="CC158:CC160"/>
    <mergeCell ref="CG158:CG160"/>
    <mergeCell ref="CL158:CL160"/>
    <mergeCell ref="CM158:CM160"/>
    <mergeCell ref="CN158:CN160"/>
    <mergeCell ref="CR158:CR160"/>
    <mergeCell ref="D161:D164"/>
    <mergeCell ref="H161:H164"/>
    <mergeCell ref="M161:M164"/>
    <mergeCell ref="N161:N164"/>
    <mergeCell ref="O161:O164"/>
    <mergeCell ref="S161:S164"/>
    <mergeCell ref="X161:X164"/>
    <mergeCell ref="Y161:Y164"/>
    <mergeCell ref="Z161:Z164"/>
    <mergeCell ref="AD161:AD164"/>
    <mergeCell ref="AK161:AK164"/>
    <mergeCell ref="AO161:AO164"/>
    <mergeCell ref="AT161:AT164"/>
    <mergeCell ref="AU161:AU164"/>
    <mergeCell ref="AV161:AV164"/>
    <mergeCell ref="AZ161:AZ164"/>
    <mergeCell ref="BE161:BE164"/>
    <mergeCell ref="BF161:BF164"/>
    <mergeCell ref="BG161:BG164"/>
    <mergeCell ref="BK161:BK164"/>
    <mergeCell ref="BP161:BP164"/>
    <mergeCell ref="BQ161:BQ164"/>
    <mergeCell ref="BR161:BR164"/>
    <mergeCell ref="BV161:BV164"/>
    <mergeCell ref="CA161:CA164"/>
    <mergeCell ref="CB161:CB164"/>
    <mergeCell ref="CC161:CC164"/>
    <mergeCell ref="CG161:CG164"/>
    <mergeCell ref="CL161:CL164"/>
    <mergeCell ref="CM161:CM164"/>
    <mergeCell ref="CN161:CN164"/>
    <mergeCell ref="CR161:CR164"/>
    <mergeCell ref="CV163:DE163"/>
    <mergeCell ref="CV164:CW164"/>
    <mergeCell ref="CX164:DC164"/>
    <mergeCell ref="DD164:DE164"/>
    <mergeCell ref="D165:D166"/>
    <mergeCell ref="H165:H166"/>
    <mergeCell ref="M165:M166"/>
    <mergeCell ref="N165:N166"/>
    <mergeCell ref="O165:O166"/>
    <mergeCell ref="S165:S166"/>
    <mergeCell ref="X165:X166"/>
    <mergeCell ref="Y165:Y166"/>
    <mergeCell ref="Z165:Z166"/>
    <mergeCell ref="AD165:AD166"/>
    <mergeCell ref="AK165:AK166"/>
    <mergeCell ref="AO165:AO166"/>
    <mergeCell ref="AT165:AT166"/>
    <mergeCell ref="AU165:AU166"/>
    <mergeCell ref="AV165:AV166"/>
    <mergeCell ref="AZ165:AZ166"/>
    <mergeCell ref="BE165:BE166"/>
    <mergeCell ref="BF165:BF166"/>
    <mergeCell ref="BG165:BG166"/>
    <mergeCell ref="BK165:BK166"/>
    <mergeCell ref="BP165:BP166"/>
    <mergeCell ref="BQ165:BQ166"/>
    <mergeCell ref="BR165:BR166"/>
    <mergeCell ref="BV165:BV166"/>
    <mergeCell ref="CA165:CA166"/>
    <mergeCell ref="CB165:CB166"/>
    <mergeCell ref="CC165:CC166"/>
    <mergeCell ref="CG165:CG166"/>
    <mergeCell ref="CL165:CL166"/>
    <mergeCell ref="CM165:CM166"/>
    <mergeCell ref="CN165:CN166"/>
    <mergeCell ref="CR165:CR166"/>
    <mergeCell ref="D167:D169"/>
    <mergeCell ref="O167:O169"/>
    <mergeCell ref="Z167:Z169"/>
    <mergeCell ref="AK167:AK169"/>
    <mergeCell ref="AV167:AV169"/>
    <mergeCell ref="BG167:BG169"/>
    <mergeCell ref="BR167:BR169"/>
    <mergeCell ref="CC167:CC169"/>
    <mergeCell ref="CN167:CN169"/>
    <mergeCell ref="CV172:DE172"/>
    <mergeCell ref="CV173:CW173"/>
    <mergeCell ref="CX173:DC173"/>
    <mergeCell ref="DD173:DE173"/>
    <mergeCell ref="D174:D175"/>
    <mergeCell ref="H174:H175"/>
    <mergeCell ref="M174:M175"/>
    <mergeCell ref="N174:N175"/>
    <mergeCell ref="O174:O175"/>
    <mergeCell ref="S174:S175"/>
    <mergeCell ref="X174:X175"/>
    <mergeCell ref="Y174:Y175"/>
    <mergeCell ref="Z174:Z175"/>
    <mergeCell ref="AD174:AD175"/>
    <mergeCell ref="AI174:AI175"/>
    <mergeCell ref="AJ174:AJ175"/>
    <mergeCell ref="AK174:AK175"/>
    <mergeCell ref="AO174:AO175"/>
    <mergeCell ref="AT174:AT175"/>
    <mergeCell ref="AU174:AU175"/>
    <mergeCell ref="AV174:AV175"/>
    <mergeCell ref="AZ174:AZ175"/>
    <mergeCell ref="BE174:BE175"/>
    <mergeCell ref="BF174:BF175"/>
    <mergeCell ref="BG174:BG175"/>
    <mergeCell ref="BK174:BK175"/>
    <mergeCell ref="BR174:BR175"/>
    <mergeCell ref="BV174:BV175"/>
    <mergeCell ref="CA174:CA175"/>
    <mergeCell ref="CB174:CB175"/>
    <mergeCell ref="CC174:CC175"/>
    <mergeCell ref="CG174:CG175"/>
    <mergeCell ref="CL174:CL175"/>
    <mergeCell ref="CM174:CM175"/>
    <mergeCell ref="CN174:CN175"/>
    <mergeCell ref="CR174:CR175"/>
    <mergeCell ref="L177:L184"/>
    <mergeCell ref="W177:W184"/>
    <mergeCell ref="AH177:AH184"/>
    <mergeCell ref="AS177:AS184"/>
    <mergeCell ref="BD177:BD184"/>
    <mergeCell ref="BO177:BO184"/>
    <mergeCell ref="BZ177:BZ184"/>
    <mergeCell ref="CK177:CK184"/>
    <mergeCell ref="CA179:CA180"/>
    <mergeCell ref="CV181:DE181"/>
    <mergeCell ref="CV182:CW182"/>
    <mergeCell ref="CX182:DC182"/>
    <mergeCell ref="DD182:DE182"/>
    <mergeCell ref="L185:L190"/>
    <mergeCell ref="W185:W190"/>
    <mergeCell ref="AH185:AH190"/>
    <mergeCell ref="AS185:AS190"/>
    <mergeCell ref="BD185:BD190"/>
    <mergeCell ref="BO185:BO190"/>
    <mergeCell ref="BZ185:BZ190"/>
    <mergeCell ref="CK185:CK190"/>
    <mergeCell ref="CV190:DE190"/>
    <mergeCell ref="L191:L198"/>
    <mergeCell ref="W191:W198"/>
    <mergeCell ref="AH191:AH198"/>
    <mergeCell ref="AS191:AS198"/>
    <mergeCell ref="BD191:BD198"/>
    <mergeCell ref="BO191:BO198"/>
    <mergeCell ref="BZ191:BZ198"/>
    <mergeCell ref="CK191:CK198"/>
    <mergeCell ref="CV191:CW191"/>
    <mergeCell ref="CX191:DC191"/>
    <mergeCell ref="DD191:DE191"/>
    <mergeCell ref="D196:D198"/>
    <mergeCell ref="O196:O198"/>
    <mergeCell ref="Z196:Z198"/>
    <mergeCell ref="AK196:AK198"/>
    <mergeCell ref="AV196:AV198"/>
    <mergeCell ref="BG196:BG198"/>
    <mergeCell ref="BR196:BR198"/>
    <mergeCell ref="CC196:CC198"/>
    <mergeCell ref="CN196:CN198"/>
    <mergeCell ref="L199:L204"/>
    <mergeCell ref="W199:W204"/>
    <mergeCell ref="AH199:AH204"/>
    <mergeCell ref="AS199:AS204"/>
    <mergeCell ref="BD199:BD204"/>
    <mergeCell ref="BO199:BO204"/>
    <mergeCell ref="BZ199:BZ204"/>
    <mergeCell ref="CK199:CK204"/>
    <mergeCell ref="CV199:DE199"/>
    <mergeCell ref="CV200:CW200"/>
    <mergeCell ref="CX200:DC200"/>
    <mergeCell ref="DD200:DE200"/>
    <mergeCell ref="A206:A214"/>
    <mergeCell ref="D206:D214"/>
    <mergeCell ref="L206:L214"/>
    <mergeCell ref="O206:O214"/>
    <mergeCell ref="W206:W214"/>
    <mergeCell ref="Z206:Z214"/>
    <mergeCell ref="AH206:AH214"/>
    <mergeCell ref="AK206:AK214"/>
    <mergeCell ref="AS206:AS214"/>
    <mergeCell ref="AV206:AV214"/>
    <mergeCell ref="BD206:BD214"/>
    <mergeCell ref="BG206:BG214"/>
    <mergeCell ref="BO206:BO214"/>
    <mergeCell ref="BR206:BR214"/>
    <mergeCell ref="BZ206:BZ214"/>
    <mergeCell ref="CC206:CC214"/>
    <mergeCell ref="CK206:CK214"/>
    <mergeCell ref="CN206:CN214"/>
    <mergeCell ref="CV208:DE208"/>
    <mergeCell ref="CV209:CW209"/>
    <mergeCell ref="CX209:DC209"/>
    <mergeCell ref="DD209:DE209"/>
    <mergeCell ref="CV217:DE217"/>
    <mergeCell ref="CV218:CW218"/>
    <mergeCell ref="CX218:DC218"/>
    <mergeCell ref="DD218:DE218"/>
    <mergeCell ref="A220:G220"/>
    <mergeCell ref="L220:R220"/>
    <mergeCell ref="W220:AC220"/>
    <mergeCell ref="AH220:AN220"/>
    <mergeCell ref="AS220:AY220"/>
    <mergeCell ref="BD220:BJ220"/>
    <mergeCell ref="BO220:BU220"/>
    <mergeCell ref="BZ220:CF220"/>
    <mergeCell ref="CK220:CQ220"/>
    <mergeCell ref="A225:A248"/>
    <mergeCell ref="B225:B227"/>
    <mergeCell ref="C225:C227"/>
    <mergeCell ref="D225:D227"/>
    <mergeCell ref="H225:H227"/>
    <mergeCell ref="L225:L248"/>
    <mergeCell ref="M225:M227"/>
    <mergeCell ref="N225:N227"/>
    <mergeCell ref="O225:O227"/>
    <mergeCell ref="S225:S227"/>
    <mergeCell ref="W225:W248"/>
    <mergeCell ref="X225:X227"/>
    <mergeCell ref="Y225:Y227"/>
    <mergeCell ref="Z225:Z227"/>
    <mergeCell ref="AD225:AD227"/>
    <mergeCell ref="AH225:AH248"/>
    <mergeCell ref="AI225:AI227"/>
    <mergeCell ref="AJ225:AJ227"/>
    <mergeCell ref="AK225:AK227"/>
    <mergeCell ref="AO225:AO227"/>
    <mergeCell ref="AS225:AS248"/>
    <mergeCell ref="AT225:AT227"/>
    <mergeCell ref="AU225:AU227"/>
    <mergeCell ref="AV225:AV227"/>
    <mergeCell ref="AZ225:AZ227"/>
    <mergeCell ref="BD225:BD248"/>
    <mergeCell ref="BE225:BE227"/>
    <mergeCell ref="BF225:BF227"/>
    <mergeCell ref="BG225:BG227"/>
    <mergeCell ref="BK225:BK227"/>
    <mergeCell ref="BO225:BO248"/>
    <mergeCell ref="BP225:BP227"/>
    <mergeCell ref="BQ225:BQ227"/>
    <mergeCell ref="BR225:BR227"/>
    <mergeCell ref="BV225:BV227"/>
    <mergeCell ref="BZ225:BZ248"/>
    <mergeCell ref="CA225:CA227"/>
    <mergeCell ref="CB225:CB227"/>
    <mergeCell ref="CC225:CC227"/>
    <mergeCell ref="CG225:CG227"/>
    <mergeCell ref="CK225:CK248"/>
    <mergeCell ref="CL225:CL227"/>
    <mergeCell ref="CM225:CM227"/>
    <mergeCell ref="CN225:CN227"/>
    <mergeCell ref="CR225:CR227"/>
    <mergeCell ref="CV226:DE226"/>
    <mergeCell ref="CV227:CW227"/>
    <mergeCell ref="CX227:DC227"/>
    <mergeCell ref="DD227:DE227"/>
    <mergeCell ref="B228:B230"/>
    <mergeCell ref="C228:C230"/>
    <mergeCell ref="D228:D230"/>
    <mergeCell ref="H228:H230"/>
    <mergeCell ref="M228:M230"/>
    <mergeCell ref="N228:N230"/>
    <mergeCell ref="O228:O230"/>
    <mergeCell ref="S228:S230"/>
    <mergeCell ref="X228:X230"/>
    <mergeCell ref="Y228:Y230"/>
    <mergeCell ref="Z228:Z230"/>
    <mergeCell ref="AD228:AD230"/>
    <mergeCell ref="AI228:AI230"/>
    <mergeCell ref="AJ228:AJ230"/>
    <mergeCell ref="AK228:AK230"/>
    <mergeCell ref="AO228:AO230"/>
    <mergeCell ref="AT228:AT230"/>
    <mergeCell ref="AU228:AU230"/>
    <mergeCell ref="AV228:AV230"/>
    <mergeCell ref="AZ228:AZ230"/>
    <mergeCell ref="BE228:BE230"/>
    <mergeCell ref="BF228:BF230"/>
    <mergeCell ref="BG228:BG230"/>
    <mergeCell ref="BK228:BK230"/>
    <mergeCell ref="BP228:BP230"/>
    <mergeCell ref="BQ228:BQ230"/>
    <mergeCell ref="BR228:BR230"/>
    <mergeCell ref="BV228:BV230"/>
    <mergeCell ref="CA228:CA230"/>
    <mergeCell ref="CB228:CB230"/>
    <mergeCell ref="CC228:CC230"/>
    <mergeCell ref="CG228:CG230"/>
    <mergeCell ref="CL228:CL230"/>
    <mergeCell ref="CM228:CM230"/>
    <mergeCell ref="CN228:CN230"/>
    <mergeCell ref="CR228:CR230"/>
    <mergeCell ref="B231:B233"/>
    <mergeCell ref="C231:C233"/>
    <mergeCell ref="D231:D233"/>
    <mergeCell ref="H231:H233"/>
    <mergeCell ref="M231:M233"/>
    <mergeCell ref="N231:N233"/>
    <mergeCell ref="O231:O233"/>
    <mergeCell ref="S231:S233"/>
    <mergeCell ref="X231:X233"/>
    <mergeCell ref="Y231:Y233"/>
    <mergeCell ref="Z231:Z233"/>
    <mergeCell ref="AD231:AD233"/>
    <mergeCell ref="AI231:AI233"/>
    <mergeCell ref="AJ231:AJ233"/>
    <mergeCell ref="AK231:AK233"/>
    <mergeCell ref="AO231:AO233"/>
    <mergeCell ref="AT231:AT233"/>
    <mergeCell ref="AU231:AU233"/>
    <mergeCell ref="AV231:AV233"/>
    <mergeCell ref="AZ231:AZ233"/>
    <mergeCell ref="BE231:BE233"/>
    <mergeCell ref="BF231:BF233"/>
    <mergeCell ref="BG231:BG233"/>
    <mergeCell ref="BK231:BK233"/>
    <mergeCell ref="BP231:BP233"/>
    <mergeCell ref="BQ231:BQ233"/>
    <mergeCell ref="BR231:BR233"/>
    <mergeCell ref="BV231:BV233"/>
    <mergeCell ref="CA231:CA233"/>
    <mergeCell ref="CB231:CB233"/>
    <mergeCell ref="CC231:CC233"/>
    <mergeCell ref="CG231:CG233"/>
    <mergeCell ref="CL231:CL233"/>
    <mergeCell ref="CM231:CM233"/>
    <mergeCell ref="CN231:CN233"/>
    <mergeCell ref="CR231:CR233"/>
    <mergeCell ref="B234:B237"/>
    <mergeCell ref="C234:C237"/>
    <mergeCell ref="D234:D237"/>
    <mergeCell ref="H234:H237"/>
    <mergeCell ref="M234:M237"/>
    <mergeCell ref="N234:N237"/>
    <mergeCell ref="O234:O237"/>
    <mergeCell ref="S234:S237"/>
    <mergeCell ref="X234:X237"/>
    <mergeCell ref="Y234:Y237"/>
    <mergeCell ref="Z234:Z237"/>
    <mergeCell ref="AD234:AD237"/>
    <mergeCell ref="AI234:AI237"/>
    <mergeCell ref="AJ234:AJ237"/>
    <mergeCell ref="AK234:AK237"/>
    <mergeCell ref="AO234:AO237"/>
    <mergeCell ref="AT234:AT237"/>
    <mergeCell ref="AU234:AU237"/>
    <mergeCell ref="AV234:AV237"/>
    <mergeCell ref="AZ234:AZ237"/>
    <mergeCell ref="BE234:BE237"/>
    <mergeCell ref="BF234:BF237"/>
    <mergeCell ref="BG234:BG237"/>
    <mergeCell ref="BK234:BK237"/>
    <mergeCell ref="BP234:BP237"/>
    <mergeCell ref="BQ234:BQ237"/>
    <mergeCell ref="BR234:BR237"/>
    <mergeCell ref="BV234:BV237"/>
    <mergeCell ref="CA234:CA237"/>
    <mergeCell ref="CB234:CB237"/>
    <mergeCell ref="CC234:CC237"/>
    <mergeCell ref="CG234:CG237"/>
    <mergeCell ref="CL234:CL237"/>
    <mergeCell ref="CM234:CM237"/>
    <mergeCell ref="CN234:CN237"/>
    <mergeCell ref="CR234:CR237"/>
    <mergeCell ref="CV235:DE235"/>
    <mergeCell ref="CV236:CW236"/>
    <mergeCell ref="CX236:DC236"/>
    <mergeCell ref="DD236:DE236"/>
    <mergeCell ref="B238:B239"/>
    <mergeCell ref="C238:C239"/>
    <mergeCell ref="D238:D239"/>
    <mergeCell ref="H238:H239"/>
    <mergeCell ref="M238:M239"/>
    <mergeCell ref="N238:N239"/>
    <mergeCell ref="O238:O239"/>
    <mergeCell ref="S238:S239"/>
    <mergeCell ref="X238:X239"/>
    <mergeCell ref="Y238:Y239"/>
    <mergeCell ref="Z238:Z239"/>
    <mergeCell ref="AD238:AD239"/>
    <mergeCell ref="AI238:AI239"/>
    <mergeCell ref="AJ238:AJ239"/>
    <mergeCell ref="AK238:AK239"/>
    <mergeCell ref="AO238:AO239"/>
    <mergeCell ref="AT238:AT239"/>
    <mergeCell ref="AU238:AU239"/>
    <mergeCell ref="AV238:AV239"/>
    <mergeCell ref="AZ238:AZ239"/>
    <mergeCell ref="BE238:BE239"/>
    <mergeCell ref="BF238:BF239"/>
    <mergeCell ref="BG238:BG239"/>
    <mergeCell ref="BK238:BK239"/>
    <mergeCell ref="BP238:BP239"/>
    <mergeCell ref="BQ238:BQ239"/>
    <mergeCell ref="BR238:BR239"/>
    <mergeCell ref="BV238:BV239"/>
    <mergeCell ref="CA238:CA239"/>
    <mergeCell ref="CB238:CB239"/>
    <mergeCell ref="CC238:CC239"/>
    <mergeCell ref="CG238:CG239"/>
    <mergeCell ref="CL238:CL239"/>
    <mergeCell ref="CM238:CM239"/>
    <mergeCell ref="CN238:CN239"/>
    <mergeCell ref="CR238:CR239"/>
    <mergeCell ref="D240:D242"/>
    <mergeCell ref="O240:O242"/>
    <mergeCell ref="Z240:Z242"/>
    <mergeCell ref="AK240:AK242"/>
    <mergeCell ref="AV240:AV242"/>
    <mergeCell ref="BG240:BG242"/>
    <mergeCell ref="BR240:BR242"/>
    <mergeCell ref="CC240:CC242"/>
    <mergeCell ref="CN240:CN242"/>
    <mergeCell ref="CV244:DE244"/>
    <mergeCell ref="CV245:CW245"/>
    <mergeCell ref="CX245:DC245"/>
    <mergeCell ref="DD245:DE245"/>
    <mergeCell ref="B247:B248"/>
    <mergeCell ref="C247:C248"/>
    <mergeCell ref="D247:D248"/>
    <mergeCell ref="H247:H248"/>
    <mergeCell ref="M247:M248"/>
    <mergeCell ref="N247:N248"/>
    <mergeCell ref="O247:O248"/>
    <mergeCell ref="S247:S248"/>
    <mergeCell ref="X247:X248"/>
    <mergeCell ref="Y247:Y248"/>
    <mergeCell ref="Z247:Z248"/>
    <mergeCell ref="AD247:AD248"/>
    <mergeCell ref="AI247:AI248"/>
    <mergeCell ref="AJ247:AJ248"/>
    <mergeCell ref="AK247:AK248"/>
    <mergeCell ref="AO247:AO248"/>
    <mergeCell ref="AT247:AT248"/>
    <mergeCell ref="AU247:AU248"/>
    <mergeCell ref="AV247:AV248"/>
    <mergeCell ref="AZ247:AZ248"/>
    <mergeCell ref="BE247:BE248"/>
    <mergeCell ref="BF247:BF248"/>
    <mergeCell ref="BG247:BG248"/>
    <mergeCell ref="BK247:BK248"/>
    <mergeCell ref="BP247:BP248"/>
    <mergeCell ref="BQ247:BQ248"/>
    <mergeCell ref="BR247:BR248"/>
    <mergeCell ref="BV247:BV248"/>
    <mergeCell ref="CA247:CA248"/>
    <mergeCell ref="CB247:CB248"/>
    <mergeCell ref="CC247:CC248"/>
    <mergeCell ref="CG247:CG248"/>
    <mergeCell ref="CL247:CL248"/>
    <mergeCell ref="CM247:CM248"/>
    <mergeCell ref="CN247:CN248"/>
    <mergeCell ref="CR247:CR248"/>
    <mergeCell ref="A250:A257"/>
    <mergeCell ref="L250:L257"/>
    <mergeCell ref="W250:W257"/>
    <mergeCell ref="AH250:AH257"/>
    <mergeCell ref="AS250:AS257"/>
    <mergeCell ref="BD250:BD257"/>
    <mergeCell ref="BO250:BO257"/>
    <mergeCell ref="BZ250:BZ257"/>
    <mergeCell ref="CK250:CK257"/>
    <mergeCell ref="B252:B253"/>
    <mergeCell ref="M252:M253"/>
    <mergeCell ref="CA252:CA253"/>
    <mergeCell ref="CV253:DE253"/>
    <mergeCell ref="CV254:CW254"/>
    <mergeCell ref="CX254:DC254"/>
    <mergeCell ref="DD254:DE254"/>
    <mergeCell ref="A258:A263"/>
    <mergeCell ref="B258:B263"/>
    <mergeCell ref="L258:L263"/>
    <mergeCell ref="W258:W263"/>
    <mergeCell ref="AH258:AH263"/>
    <mergeCell ref="AS258:AS263"/>
    <mergeCell ref="BD258:BD263"/>
    <mergeCell ref="BO258:BO263"/>
    <mergeCell ref="BP258:BP263"/>
    <mergeCell ref="BQ258:BQ263"/>
    <mergeCell ref="BZ258:BZ263"/>
    <mergeCell ref="CA258:CA263"/>
    <mergeCell ref="CK258:CK263"/>
    <mergeCell ref="CV262:DE262"/>
    <mergeCell ref="CV263:CW263"/>
    <mergeCell ref="CX263:DC263"/>
    <mergeCell ref="DD263:DE263"/>
    <mergeCell ref="A264:A271"/>
    <mergeCell ref="L264:L271"/>
    <mergeCell ref="W264:W271"/>
    <mergeCell ref="AH264:AH271"/>
    <mergeCell ref="AS264:AS271"/>
    <mergeCell ref="BD264:BD271"/>
    <mergeCell ref="BO264:BO271"/>
    <mergeCell ref="BZ264:BZ271"/>
    <mergeCell ref="CK264:CK271"/>
    <mergeCell ref="D269:D271"/>
    <mergeCell ref="O269:O271"/>
    <mergeCell ref="Z269:Z271"/>
    <mergeCell ref="AK269:AK271"/>
    <mergeCell ref="AV269:AV271"/>
    <mergeCell ref="BG269:BG271"/>
    <mergeCell ref="BR269:BR271"/>
    <mergeCell ref="CC269:CC271"/>
    <mergeCell ref="CN269:CN271"/>
    <mergeCell ref="CV271:DE271"/>
    <mergeCell ref="A272:A277"/>
    <mergeCell ref="L272:L277"/>
    <mergeCell ref="W272:W277"/>
    <mergeCell ref="AH272:AH277"/>
    <mergeCell ref="AS272:AS277"/>
    <mergeCell ref="BD272:BD277"/>
    <mergeCell ref="BO272:BO277"/>
    <mergeCell ref="BZ272:BZ277"/>
    <mergeCell ref="CK272:CK277"/>
    <mergeCell ref="CV272:CW272"/>
    <mergeCell ref="CX272:DC272"/>
    <mergeCell ref="DD272:DE272"/>
    <mergeCell ref="A279:A287"/>
    <mergeCell ref="D279:D287"/>
    <mergeCell ref="L279:L287"/>
    <mergeCell ref="O279:O287"/>
    <mergeCell ref="W279:W287"/>
    <mergeCell ref="Z279:Z287"/>
    <mergeCell ref="AH279:AH287"/>
    <mergeCell ref="AK279:AK287"/>
    <mergeCell ref="AS279:AS287"/>
    <mergeCell ref="AV279:AV287"/>
    <mergeCell ref="BD279:BD287"/>
    <mergeCell ref="BG279:BG287"/>
    <mergeCell ref="BO279:BO287"/>
    <mergeCell ref="BR279:BR287"/>
    <mergeCell ref="BZ279:BZ287"/>
    <mergeCell ref="CC279:CC287"/>
    <mergeCell ref="CK279:CK287"/>
    <mergeCell ref="CN279:CN287"/>
    <mergeCell ref="CV280:DE280"/>
    <mergeCell ref="CV281:CW281"/>
    <mergeCell ref="CX281:DC281"/>
    <mergeCell ref="DD281:DE281"/>
    <mergeCell ref="CV289:DE289"/>
    <mergeCell ref="CV290:CW290"/>
    <mergeCell ref="CX290:DC290"/>
    <mergeCell ref="DD290:DE290"/>
    <mergeCell ref="A293:G293"/>
    <mergeCell ref="L293:R293"/>
    <mergeCell ref="W293:AC293"/>
    <mergeCell ref="AH293:AN293"/>
    <mergeCell ref="AS293:AY293"/>
    <mergeCell ref="BD293:BJ293"/>
    <mergeCell ref="BO293:BU293"/>
    <mergeCell ref="BZ293:CF293"/>
    <mergeCell ref="CK293:CQ293"/>
    <mergeCell ref="A298:A321"/>
    <mergeCell ref="B298:B300"/>
    <mergeCell ref="C298:C300"/>
    <mergeCell ref="D298:D300"/>
    <mergeCell ref="H298:H300"/>
    <mergeCell ref="L298:L321"/>
    <mergeCell ref="M298:M300"/>
    <mergeCell ref="N298:N300"/>
    <mergeCell ref="O298:O300"/>
    <mergeCell ref="S298:S300"/>
    <mergeCell ref="W298:W321"/>
    <mergeCell ref="X298:X300"/>
    <mergeCell ref="Y298:Y300"/>
    <mergeCell ref="Z298:Z300"/>
    <mergeCell ref="AD298:AD300"/>
    <mergeCell ref="AH298:AH321"/>
    <mergeCell ref="AI298:AI300"/>
    <mergeCell ref="AJ298:AJ300"/>
    <mergeCell ref="AK298:AK300"/>
    <mergeCell ref="AO298:AO300"/>
    <mergeCell ref="AS298:AS321"/>
    <mergeCell ref="AT298:AT300"/>
    <mergeCell ref="AU298:AU300"/>
    <mergeCell ref="AV298:AV300"/>
    <mergeCell ref="AZ298:AZ300"/>
    <mergeCell ref="BD298:BD321"/>
    <mergeCell ref="BE298:BE300"/>
    <mergeCell ref="BF298:BF300"/>
    <mergeCell ref="BG298:BG300"/>
    <mergeCell ref="BK298:BK300"/>
    <mergeCell ref="BO298:BO321"/>
    <mergeCell ref="BP298:BP300"/>
    <mergeCell ref="BQ298:BQ300"/>
    <mergeCell ref="BR298:BR300"/>
    <mergeCell ref="BV298:BV300"/>
    <mergeCell ref="BZ298:BZ321"/>
    <mergeCell ref="CA298:CA300"/>
    <mergeCell ref="CB298:CB300"/>
    <mergeCell ref="CC298:CC300"/>
    <mergeCell ref="CG298:CG300"/>
    <mergeCell ref="CK298:CK321"/>
    <mergeCell ref="CL298:CL300"/>
    <mergeCell ref="CM298:CM300"/>
    <mergeCell ref="CN298:CN300"/>
    <mergeCell ref="CR298:CR300"/>
    <mergeCell ref="CV298:DE298"/>
    <mergeCell ref="CV299:CW299"/>
    <mergeCell ref="CX299:DC299"/>
    <mergeCell ref="DD299:DE299"/>
    <mergeCell ref="B301:B303"/>
    <mergeCell ref="C301:C303"/>
    <mergeCell ref="D301:D303"/>
    <mergeCell ref="H301:H303"/>
    <mergeCell ref="M301:M303"/>
    <mergeCell ref="N301:N303"/>
    <mergeCell ref="O301:O303"/>
    <mergeCell ref="S301:S303"/>
    <mergeCell ref="X301:X303"/>
    <mergeCell ref="Y301:Y303"/>
    <mergeCell ref="Z301:Z303"/>
    <mergeCell ref="AD301:AD303"/>
    <mergeCell ref="AI301:AI303"/>
    <mergeCell ref="AJ301:AJ303"/>
    <mergeCell ref="AK301:AK303"/>
    <mergeCell ref="AO301:AO303"/>
    <mergeCell ref="AT301:AT303"/>
    <mergeCell ref="AU301:AU303"/>
    <mergeCell ref="AV301:AV303"/>
    <mergeCell ref="AZ301:AZ303"/>
    <mergeCell ref="BE301:BE303"/>
    <mergeCell ref="BF301:BF303"/>
    <mergeCell ref="BG301:BG303"/>
    <mergeCell ref="BK301:BK303"/>
    <mergeCell ref="BP301:BP303"/>
    <mergeCell ref="BQ301:BQ303"/>
    <mergeCell ref="BR301:BR303"/>
    <mergeCell ref="BV301:BV303"/>
    <mergeCell ref="CA301:CA303"/>
    <mergeCell ref="CB301:CB303"/>
    <mergeCell ref="CC301:CC303"/>
    <mergeCell ref="CG301:CG303"/>
    <mergeCell ref="CL301:CL303"/>
    <mergeCell ref="CM301:CM303"/>
    <mergeCell ref="CN301:CN303"/>
    <mergeCell ref="CR301:CR303"/>
    <mergeCell ref="B304:B306"/>
    <mergeCell ref="C304:C306"/>
    <mergeCell ref="D304:D306"/>
    <mergeCell ref="H304:H306"/>
    <mergeCell ref="M304:M306"/>
    <mergeCell ref="N304:N306"/>
    <mergeCell ref="O304:O306"/>
    <mergeCell ref="S304:S306"/>
    <mergeCell ref="X304:X306"/>
    <mergeCell ref="Y304:Y306"/>
    <mergeCell ref="Z304:Z306"/>
    <mergeCell ref="AD304:AD306"/>
    <mergeCell ref="AI304:AI306"/>
    <mergeCell ref="AJ304:AJ306"/>
    <mergeCell ref="AK304:AK306"/>
    <mergeCell ref="AO304:AO306"/>
    <mergeCell ref="AT304:AT306"/>
    <mergeCell ref="AU304:AU306"/>
    <mergeCell ref="AV304:AV306"/>
    <mergeCell ref="AZ304:AZ306"/>
    <mergeCell ref="BE304:BE306"/>
    <mergeCell ref="BF304:BF306"/>
    <mergeCell ref="BG304:BG306"/>
    <mergeCell ref="BK304:BK306"/>
    <mergeCell ref="BP304:BP306"/>
    <mergeCell ref="BQ304:BQ306"/>
    <mergeCell ref="BR304:BR306"/>
    <mergeCell ref="BV304:BV306"/>
    <mergeCell ref="CA304:CA306"/>
    <mergeCell ref="CB304:CB306"/>
    <mergeCell ref="CC304:CC306"/>
    <mergeCell ref="CG304:CG306"/>
    <mergeCell ref="CL304:CL306"/>
    <mergeCell ref="CM304:CM306"/>
    <mergeCell ref="CN304:CN306"/>
    <mergeCell ref="CR304:CR306"/>
    <mergeCell ref="B307:B310"/>
    <mergeCell ref="C307:C310"/>
    <mergeCell ref="D307:D310"/>
    <mergeCell ref="H307:H310"/>
    <mergeCell ref="M307:M310"/>
    <mergeCell ref="N307:N310"/>
    <mergeCell ref="O307:O310"/>
    <mergeCell ref="S307:S310"/>
    <mergeCell ref="X307:X310"/>
    <mergeCell ref="Y307:Y310"/>
    <mergeCell ref="Z307:Z310"/>
    <mergeCell ref="AD307:AD310"/>
    <mergeCell ref="AI307:AI310"/>
    <mergeCell ref="AJ307:AJ310"/>
    <mergeCell ref="AK307:AK310"/>
    <mergeCell ref="AO307:AO310"/>
    <mergeCell ref="AT307:AT310"/>
    <mergeCell ref="AU307:AU310"/>
    <mergeCell ref="AV307:AV310"/>
    <mergeCell ref="AZ307:AZ310"/>
    <mergeCell ref="BE307:BE310"/>
    <mergeCell ref="BF307:BF310"/>
    <mergeCell ref="BG307:BG310"/>
    <mergeCell ref="BK307:BK310"/>
    <mergeCell ref="BP307:BP310"/>
    <mergeCell ref="BQ307:BQ310"/>
    <mergeCell ref="BR307:BR310"/>
    <mergeCell ref="BV307:BV310"/>
    <mergeCell ref="CA307:CA310"/>
    <mergeCell ref="CB307:CB310"/>
    <mergeCell ref="CC307:CC310"/>
    <mergeCell ref="CG307:CG310"/>
    <mergeCell ref="CL307:CL310"/>
    <mergeCell ref="CM307:CM310"/>
    <mergeCell ref="CN307:CN310"/>
    <mergeCell ref="CR307:CR310"/>
    <mergeCell ref="CV307:DE307"/>
    <mergeCell ref="CV308:CW308"/>
    <mergeCell ref="CX308:DC308"/>
    <mergeCell ref="DD308:DE308"/>
    <mergeCell ref="B311:B312"/>
    <mergeCell ref="C311:C312"/>
    <mergeCell ref="D311:D312"/>
    <mergeCell ref="H311:H312"/>
    <mergeCell ref="M311:M312"/>
    <mergeCell ref="N311:N312"/>
    <mergeCell ref="O311:O312"/>
    <mergeCell ref="S311:S312"/>
    <mergeCell ref="X311:X312"/>
    <mergeCell ref="Y311:Y312"/>
    <mergeCell ref="Z311:Z312"/>
    <mergeCell ref="AD311:AD312"/>
    <mergeCell ref="AI311:AI312"/>
    <mergeCell ref="AJ311:AJ312"/>
    <mergeCell ref="AK311:AK312"/>
    <mergeCell ref="AO311:AO312"/>
    <mergeCell ref="AT311:AT312"/>
    <mergeCell ref="AU311:AU312"/>
    <mergeCell ref="AV311:AV312"/>
    <mergeCell ref="AZ311:AZ312"/>
    <mergeCell ref="BE311:BE312"/>
    <mergeCell ref="BF311:BF312"/>
    <mergeCell ref="BG311:BG312"/>
    <mergeCell ref="BK311:BK312"/>
    <mergeCell ref="BP311:BP312"/>
    <mergeCell ref="BQ311:BQ312"/>
    <mergeCell ref="BR311:BR312"/>
    <mergeCell ref="BV311:BV312"/>
    <mergeCell ref="CA311:CA312"/>
    <mergeCell ref="CB311:CB312"/>
    <mergeCell ref="CC311:CC312"/>
    <mergeCell ref="CG311:CG312"/>
    <mergeCell ref="CL311:CL312"/>
    <mergeCell ref="CM311:CM312"/>
    <mergeCell ref="CN311:CN312"/>
    <mergeCell ref="CR311:CR312"/>
    <mergeCell ref="D313:D315"/>
    <mergeCell ref="O313:O315"/>
    <mergeCell ref="Z313:Z315"/>
    <mergeCell ref="AK313:AK315"/>
    <mergeCell ref="AV313:AV315"/>
    <mergeCell ref="BG313:BG315"/>
    <mergeCell ref="BR313:BR315"/>
    <mergeCell ref="CC313:CC315"/>
    <mergeCell ref="CN313:CN315"/>
    <mergeCell ref="CV316:DE316"/>
    <mergeCell ref="CV317:CW317"/>
    <mergeCell ref="CX317:DC317"/>
    <mergeCell ref="DD317:DE317"/>
    <mergeCell ref="B320:B321"/>
    <mergeCell ref="C320:C321"/>
    <mergeCell ref="D320:D321"/>
    <mergeCell ref="H320:H321"/>
    <mergeCell ref="M320:M321"/>
    <mergeCell ref="N320:N321"/>
    <mergeCell ref="O320:O321"/>
    <mergeCell ref="S320:S321"/>
    <mergeCell ref="X320:X321"/>
    <mergeCell ref="Y320:Y321"/>
    <mergeCell ref="Z320:Z321"/>
    <mergeCell ref="AD320:AD321"/>
    <mergeCell ref="AI320:AI321"/>
    <mergeCell ref="AJ320:AJ321"/>
    <mergeCell ref="AK320:AK321"/>
    <mergeCell ref="AO320:AO321"/>
    <mergeCell ref="AT320:AT321"/>
    <mergeCell ref="AU320:AU321"/>
    <mergeCell ref="AV320:AV321"/>
    <mergeCell ref="AZ320:AZ321"/>
    <mergeCell ref="BE320:BE321"/>
    <mergeCell ref="BF320:BF321"/>
    <mergeCell ref="BG320:BG321"/>
    <mergeCell ref="BK320:BK321"/>
    <mergeCell ref="BP320:BP321"/>
    <mergeCell ref="BQ320:BQ321"/>
    <mergeCell ref="BR320:BR321"/>
    <mergeCell ref="BV320:BV321"/>
    <mergeCell ref="CA320:CA321"/>
    <mergeCell ref="CB320:CB321"/>
    <mergeCell ref="CC320:CC321"/>
    <mergeCell ref="CG320:CG321"/>
    <mergeCell ref="CL320:CL321"/>
    <mergeCell ref="CM320:CM321"/>
    <mergeCell ref="CN320:CN321"/>
    <mergeCell ref="CR320:CR321"/>
    <mergeCell ref="A323:A330"/>
    <mergeCell ref="L323:L330"/>
    <mergeCell ref="W323:W330"/>
    <mergeCell ref="AH323:AH330"/>
    <mergeCell ref="AS323:AS330"/>
    <mergeCell ref="BD323:BD330"/>
    <mergeCell ref="BO323:BO330"/>
    <mergeCell ref="BZ323:BZ330"/>
    <mergeCell ref="CK323:CK330"/>
    <mergeCell ref="B325:B326"/>
    <mergeCell ref="M325:M326"/>
    <mergeCell ref="AT325:AT326"/>
    <mergeCell ref="CV325:DE325"/>
    <mergeCell ref="CV326:CW326"/>
    <mergeCell ref="CX326:DC326"/>
    <mergeCell ref="DD326:DE326"/>
    <mergeCell ref="A331:A336"/>
    <mergeCell ref="L331:L336"/>
    <mergeCell ref="W331:W336"/>
    <mergeCell ref="AH331:AH336"/>
    <mergeCell ref="AI331:AI336"/>
    <mergeCell ref="AS331:AS336"/>
    <mergeCell ref="BD331:BD336"/>
    <mergeCell ref="BO331:BO336"/>
    <mergeCell ref="BP331:BP336"/>
    <mergeCell ref="BZ331:BZ336"/>
    <mergeCell ref="CK331:CK336"/>
    <mergeCell ref="CV334:DE334"/>
    <mergeCell ref="CV335:CW335"/>
    <mergeCell ref="CX335:DC335"/>
    <mergeCell ref="DD335:DE335"/>
    <mergeCell ref="A337:A344"/>
    <mergeCell ref="L337:L344"/>
    <mergeCell ref="W337:W344"/>
    <mergeCell ref="AH337:AH344"/>
    <mergeCell ref="AS337:AS344"/>
    <mergeCell ref="BD337:BD344"/>
    <mergeCell ref="BO337:BO344"/>
    <mergeCell ref="BZ337:BZ344"/>
    <mergeCell ref="CK337:CK344"/>
    <mergeCell ref="D342:D344"/>
    <mergeCell ref="O342:O344"/>
    <mergeCell ref="Z342:Z344"/>
    <mergeCell ref="AK342:AK344"/>
    <mergeCell ref="AV342:AV344"/>
    <mergeCell ref="BG342:BG344"/>
    <mergeCell ref="BR342:BR344"/>
    <mergeCell ref="CC342:CC344"/>
    <mergeCell ref="CN342:CN344"/>
    <mergeCell ref="CV343:DE343"/>
    <mergeCell ref="CV344:CW344"/>
    <mergeCell ref="CX344:DC344"/>
    <mergeCell ref="DD344:DE344"/>
    <mergeCell ref="A345:A350"/>
    <mergeCell ref="L345:L350"/>
    <mergeCell ref="W345:W350"/>
    <mergeCell ref="AH345:AH350"/>
    <mergeCell ref="AS345:AS350"/>
    <mergeCell ref="BD345:BD350"/>
    <mergeCell ref="BO345:BO350"/>
    <mergeCell ref="BZ345:BZ350"/>
    <mergeCell ref="CK345:CK350"/>
    <mergeCell ref="A352:A360"/>
    <mergeCell ref="D352:D360"/>
    <mergeCell ref="L352:L360"/>
    <mergeCell ref="O352:O360"/>
    <mergeCell ref="W352:W360"/>
    <mergeCell ref="Z352:Z360"/>
    <mergeCell ref="AH352:AH360"/>
    <mergeCell ref="AK352:AK360"/>
    <mergeCell ref="AS352:AS360"/>
    <mergeCell ref="AV352:AV360"/>
    <mergeCell ref="BD352:BD360"/>
    <mergeCell ref="BG352:BG360"/>
    <mergeCell ref="BO352:BO360"/>
    <mergeCell ref="BR352:BR360"/>
    <mergeCell ref="BZ352:BZ360"/>
    <mergeCell ref="CC352:CC360"/>
    <mergeCell ref="CK352:CK360"/>
    <mergeCell ref="CN352:CN360"/>
    <mergeCell ref="CV352:DE352"/>
    <mergeCell ref="CV353:CW353"/>
    <mergeCell ref="CX353:DC353"/>
    <mergeCell ref="DD353:DE353"/>
    <mergeCell ref="CV361:DE361"/>
    <mergeCell ref="CV362:CW362"/>
    <mergeCell ref="CX362:DC362"/>
    <mergeCell ref="DD362:DE362"/>
    <mergeCell ref="A366:G366"/>
    <mergeCell ref="L366:R366"/>
    <mergeCell ref="W366:AC366"/>
    <mergeCell ref="AH366:AN366"/>
    <mergeCell ref="AS366:AY366"/>
    <mergeCell ref="BD366:BJ366"/>
    <mergeCell ref="BO366:BU366"/>
    <mergeCell ref="BZ366:CF366"/>
    <mergeCell ref="CK366:CQ366"/>
    <mergeCell ref="CV370:DE370"/>
    <mergeCell ref="A371:A394"/>
    <mergeCell ref="B371:B373"/>
    <mergeCell ref="C371:C373"/>
    <mergeCell ref="D371:D373"/>
    <mergeCell ref="H371:H373"/>
    <mergeCell ref="L371:L394"/>
    <mergeCell ref="M371:M373"/>
    <mergeCell ref="N371:N373"/>
    <mergeCell ref="O371:O373"/>
    <mergeCell ref="S371:S373"/>
    <mergeCell ref="W371:W394"/>
    <mergeCell ref="X371:X373"/>
    <mergeCell ref="Y371:Y373"/>
    <mergeCell ref="Z371:Z373"/>
    <mergeCell ref="AD371:AD373"/>
    <mergeCell ref="AH371:AH394"/>
    <mergeCell ref="AI371:AI373"/>
    <mergeCell ref="AJ371:AJ373"/>
    <mergeCell ref="AK371:AK373"/>
    <mergeCell ref="AO371:AO373"/>
    <mergeCell ref="AS371:AS394"/>
    <mergeCell ref="AT371:AT373"/>
    <mergeCell ref="AU371:AU373"/>
    <mergeCell ref="AV371:AV373"/>
    <mergeCell ref="AZ371:AZ373"/>
    <mergeCell ref="BD371:BD394"/>
    <mergeCell ref="BE371:BE373"/>
    <mergeCell ref="BF371:BF373"/>
    <mergeCell ref="BG371:BG373"/>
    <mergeCell ref="BK371:BK373"/>
    <mergeCell ref="BO371:BO394"/>
    <mergeCell ref="BP371:BP373"/>
    <mergeCell ref="BQ371:BQ373"/>
    <mergeCell ref="BR371:BR373"/>
    <mergeCell ref="BV371:BV373"/>
    <mergeCell ref="BZ371:BZ394"/>
    <mergeCell ref="CA371:CA373"/>
    <mergeCell ref="CB371:CB373"/>
    <mergeCell ref="CC371:CC373"/>
    <mergeCell ref="CG371:CG373"/>
    <mergeCell ref="CK371:CK394"/>
    <mergeCell ref="CL371:CL373"/>
    <mergeCell ref="CM371:CM373"/>
    <mergeCell ref="CN371:CN373"/>
    <mergeCell ref="CR371:CR373"/>
    <mergeCell ref="CV371:CW371"/>
    <mergeCell ref="CX371:DC371"/>
    <mergeCell ref="DD371:DE371"/>
    <mergeCell ref="B374:B376"/>
    <mergeCell ref="C374:C376"/>
    <mergeCell ref="D374:D376"/>
    <mergeCell ref="H374:H376"/>
    <mergeCell ref="M374:M376"/>
    <mergeCell ref="N374:N376"/>
    <mergeCell ref="O374:O376"/>
    <mergeCell ref="S374:S376"/>
    <mergeCell ref="X374:X376"/>
    <mergeCell ref="Y374:Y376"/>
    <mergeCell ref="Z374:Z376"/>
    <mergeCell ref="AD374:AD376"/>
    <mergeCell ref="AI374:AI376"/>
    <mergeCell ref="AJ374:AJ376"/>
    <mergeCell ref="AK374:AK376"/>
    <mergeCell ref="AO374:AO376"/>
    <mergeCell ref="AT374:AT376"/>
    <mergeCell ref="AU374:AU376"/>
    <mergeCell ref="AV374:AV376"/>
    <mergeCell ref="AZ374:AZ376"/>
    <mergeCell ref="BE374:BE376"/>
    <mergeCell ref="BF374:BF376"/>
    <mergeCell ref="BG374:BG376"/>
    <mergeCell ref="BK374:BK376"/>
    <mergeCell ref="BP374:BP376"/>
    <mergeCell ref="BQ374:BQ376"/>
    <mergeCell ref="BR374:BR376"/>
    <mergeCell ref="BV374:BV376"/>
    <mergeCell ref="CA374:CA376"/>
    <mergeCell ref="CB374:CB376"/>
    <mergeCell ref="CC374:CC376"/>
    <mergeCell ref="CG374:CG376"/>
    <mergeCell ref="CL374:CL376"/>
    <mergeCell ref="CM374:CM376"/>
    <mergeCell ref="CN374:CN376"/>
    <mergeCell ref="CR374:CR376"/>
    <mergeCell ref="B377:B379"/>
    <mergeCell ref="C377:C379"/>
    <mergeCell ref="D377:D379"/>
    <mergeCell ref="H377:H379"/>
    <mergeCell ref="M377:M379"/>
    <mergeCell ref="N377:N379"/>
    <mergeCell ref="O377:O379"/>
    <mergeCell ref="S377:S379"/>
    <mergeCell ref="X377:X379"/>
    <mergeCell ref="Y377:Y379"/>
    <mergeCell ref="Z377:Z379"/>
    <mergeCell ref="AD377:AD379"/>
    <mergeCell ref="AI377:AI379"/>
    <mergeCell ref="AJ377:AJ379"/>
    <mergeCell ref="AK377:AK379"/>
    <mergeCell ref="AO377:AO379"/>
    <mergeCell ref="AT377:AT379"/>
    <mergeCell ref="AU377:AU379"/>
    <mergeCell ref="AV377:AV379"/>
    <mergeCell ref="AZ377:AZ379"/>
    <mergeCell ref="BE377:BE379"/>
    <mergeCell ref="BF377:BF379"/>
    <mergeCell ref="BG377:BG379"/>
    <mergeCell ref="BK377:BK379"/>
    <mergeCell ref="BP377:BP379"/>
    <mergeCell ref="BQ377:BQ379"/>
    <mergeCell ref="BR377:BR379"/>
    <mergeCell ref="BV377:BV379"/>
    <mergeCell ref="CA377:CA379"/>
    <mergeCell ref="CB377:CB379"/>
    <mergeCell ref="CC377:CC379"/>
    <mergeCell ref="CG377:CG379"/>
    <mergeCell ref="CN377:CN379"/>
    <mergeCell ref="CR377:CR379"/>
    <mergeCell ref="CV379:DE379"/>
    <mergeCell ref="B380:B383"/>
    <mergeCell ref="C380:C383"/>
    <mergeCell ref="D380:D383"/>
    <mergeCell ref="H380:H383"/>
    <mergeCell ref="M380:M383"/>
    <mergeCell ref="N380:N383"/>
    <mergeCell ref="O380:O383"/>
    <mergeCell ref="S380:S383"/>
    <mergeCell ref="X380:X383"/>
    <mergeCell ref="Y380:Y383"/>
    <mergeCell ref="Z380:Z383"/>
    <mergeCell ref="AD380:AD383"/>
    <mergeCell ref="AI380:AI383"/>
    <mergeCell ref="AJ380:AJ383"/>
    <mergeCell ref="AK380:AK383"/>
    <mergeCell ref="AO380:AO383"/>
    <mergeCell ref="AT380:AT383"/>
    <mergeCell ref="AU380:AU383"/>
    <mergeCell ref="AV380:AV383"/>
    <mergeCell ref="AZ380:AZ383"/>
    <mergeCell ref="BE380:BE383"/>
    <mergeCell ref="BF380:BF383"/>
    <mergeCell ref="BG380:BG383"/>
    <mergeCell ref="BK380:BK383"/>
    <mergeCell ref="BP380:BP383"/>
    <mergeCell ref="BQ380:BQ383"/>
    <mergeCell ref="BR380:BR383"/>
    <mergeCell ref="BV380:BV383"/>
    <mergeCell ref="CA380:CA383"/>
    <mergeCell ref="CB380:CB383"/>
    <mergeCell ref="CC380:CC383"/>
    <mergeCell ref="CG380:CG383"/>
    <mergeCell ref="CN380:CN383"/>
    <mergeCell ref="CR380:CR383"/>
    <mergeCell ref="CV380:CW380"/>
    <mergeCell ref="CX380:DC380"/>
    <mergeCell ref="DD380:DE380"/>
    <mergeCell ref="B384:B385"/>
    <mergeCell ref="C384:C385"/>
    <mergeCell ref="D384:D385"/>
    <mergeCell ref="H384:H385"/>
    <mergeCell ref="M384:M385"/>
    <mergeCell ref="N384:N385"/>
    <mergeCell ref="O384:O385"/>
    <mergeCell ref="S384:S385"/>
    <mergeCell ref="X384:X385"/>
    <mergeCell ref="Y384:Y385"/>
    <mergeCell ref="Z384:Z385"/>
    <mergeCell ref="AD384:AD385"/>
    <mergeCell ref="AI384:AI385"/>
    <mergeCell ref="AJ384:AJ385"/>
    <mergeCell ref="AK384:AK385"/>
    <mergeCell ref="AO384:AO385"/>
    <mergeCell ref="AV384:AV385"/>
    <mergeCell ref="AZ384:AZ385"/>
    <mergeCell ref="BE384:BE385"/>
    <mergeCell ref="BF384:BF385"/>
    <mergeCell ref="BG384:BG385"/>
    <mergeCell ref="BK384:BK385"/>
    <mergeCell ref="BP384:BP385"/>
    <mergeCell ref="BQ384:BQ385"/>
    <mergeCell ref="BR384:BR385"/>
    <mergeCell ref="BV384:BV385"/>
    <mergeCell ref="CA384:CA385"/>
    <mergeCell ref="CB384:CB385"/>
    <mergeCell ref="CC384:CC385"/>
    <mergeCell ref="CG384:CG385"/>
    <mergeCell ref="CN384:CN385"/>
    <mergeCell ref="CR384:CR385"/>
    <mergeCell ref="D386:D388"/>
    <mergeCell ref="O386:O388"/>
    <mergeCell ref="Z386:Z388"/>
    <mergeCell ref="AK386:AK388"/>
    <mergeCell ref="AV386:AV388"/>
    <mergeCell ref="BG386:BG388"/>
    <mergeCell ref="BR386:BR388"/>
    <mergeCell ref="CC386:CC388"/>
    <mergeCell ref="CN386:CN388"/>
    <mergeCell ref="CV388:DE388"/>
    <mergeCell ref="CV389:CW389"/>
    <mergeCell ref="CX389:DC389"/>
    <mergeCell ref="DD389:DE389"/>
    <mergeCell ref="B393:B394"/>
    <mergeCell ref="C393:C394"/>
    <mergeCell ref="D393:D394"/>
    <mergeCell ref="H393:H394"/>
    <mergeCell ref="M393:M394"/>
    <mergeCell ref="N393:N394"/>
    <mergeCell ref="O393:O394"/>
    <mergeCell ref="S393:S394"/>
    <mergeCell ref="X393:X394"/>
    <mergeCell ref="Y393:Y394"/>
    <mergeCell ref="Z393:Z394"/>
    <mergeCell ref="AD393:AD394"/>
    <mergeCell ref="AK393:AK394"/>
    <mergeCell ref="AO393:AO394"/>
    <mergeCell ref="AV393:AV394"/>
    <mergeCell ref="AZ393:AZ394"/>
    <mergeCell ref="BE393:BE394"/>
    <mergeCell ref="BF393:BF394"/>
    <mergeCell ref="BG393:BG394"/>
    <mergeCell ref="BK393:BK394"/>
    <mergeCell ref="BP393:BP394"/>
    <mergeCell ref="BQ393:BQ394"/>
    <mergeCell ref="BR393:BR394"/>
    <mergeCell ref="BV393:BV394"/>
    <mergeCell ref="CA393:CA394"/>
    <mergeCell ref="CB393:CB394"/>
    <mergeCell ref="CC393:CC394"/>
    <mergeCell ref="CG393:CG394"/>
    <mergeCell ref="CN393:CN394"/>
    <mergeCell ref="CR393:CR394"/>
    <mergeCell ref="A396:A403"/>
    <mergeCell ref="L396:L403"/>
    <mergeCell ref="W396:W403"/>
    <mergeCell ref="AH396:AH403"/>
    <mergeCell ref="AS396:AS403"/>
    <mergeCell ref="BD396:BD403"/>
    <mergeCell ref="BO396:BO403"/>
    <mergeCell ref="BZ396:BZ403"/>
    <mergeCell ref="CK396:CK403"/>
    <mergeCell ref="CV397:DE397"/>
    <mergeCell ref="AI398:AI399"/>
    <mergeCell ref="BP398:BP399"/>
    <mergeCell ref="CA398:CA399"/>
    <mergeCell ref="CL398:CL399"/>
    <mergeCell ref="CV398:CW398"/>
    <mergeCell ref="CX398:DC398"/>
    <mergeCell ref="DD398:DE398"/>
    <mergeCell ref="A404:A409"/>
    <mergeCell ref="L404:L409"/>
    <mergeCell ref="W404:W409"/>
    <mergeCell ref="AH404:AH409"/>
    <mergeCell ref="AS404:AS409"/>
    <mergeCell ref="BD404:BD409"/>
    <mergeCell ref="BO404:BO409"/>
    <mergeCell ref="BZ404:BZ409"/>
    <mergeCell ref="CA404:CA409"/>
    <mergeCell ref="CK404:CK409"/>
    <mergeCell ref="CV406:DE406"/>
    <mergeCell ref="CV407:CW407"/>
    <mergeCell ref="CX407:DC407"/>
    <mergeCell ref="DD407:DE407"/>
    <mergeCell ref="A410:A417"/>
    <mergeCell ref="L410:L417"/>
    <mergeCell ref="W410:W417"/>
    <mergeCell ref="AH410:AH417"/>
    <mergeCell ref="AS410:AS417"/>
    <mergeCell ref="BD410:BD417"/>
    <mergeCell ref="BO410:BO417"/>
    <mergeCell ref="BZ410:BZ417"/>
    <mergeCell ref="CK410:CK417"/>
    <mergeCell ref="D415:D417"/>
    <mergeCell ref="O415:O417"/>
    <mergeCell ref="Z415:Z417"/>
    <mergeCell ref="AK415:AK417"/>
    <mergeCell ref="AV415:AV417"/>
    <mergeCell ref="BG415:BG417"/>
    <mergeCell ref="BR415:BR417"/>
    <mergeCell ref="CC415:CC417"/>
    <mergeCell ref="CN415:CN417"/>
    <mergeCell ref="CV415:DE415"/>
    <mergeCell ref="CV416:CW416"/>
    <mergeCell ref="CX416:DC416"/>
    <mergeCell ref="DD416:DE416"/>
    <mergeCell ref="A418:A423"/>
    <mergeCell ref="L418:L423"/>
    <mergeCell ref="W418:W423"/>
    <mergeCell ref="AH418:AH423"/>
    <mergeCell ref="AS418:AS423"/>
    <mergeCell ref="BD418:BD423"/>
    <mergeCell ref="BO418:BO423"/>
    <mergeCell ref="BZ418:BZ423"/>
    <mergeCell ref="CK418:CK423"/>
    <mergeCell ref="CV424:DE424"/>
    <mergeCell ref="A425:A433"/>
    <mergeCell ref="D425:D433"/>
    <mergeCell ref="L425:L433"/>
    <mergeCell ref="O425:O433"/>
    <mergeCell ref="W425:W433"/>
    <mergeCell ref="Z425:Z433"/>
    <mergeCell ref="AH425:AH433"/>
    <mergeCell ref="AK425:AK433"/>
    <mergeCell ref="AS425:AS433"/>
    <mergeCell ref="AV425:AV433"/>
    <mergeCell ref="BD425:BD433"/>
    <mergeCell ref="BG425:BG433"/>
    <mergeCell ref="BO425:BO433"/>
    <mergeCell ref="BR425:BR433"/>
    <mergeCell ref="BZ425:BZ433"/>
    <mergeCell ref="CC425:CC433"/>
    <mergeCell ref="CK425:CK433"/>
    <mergeCell ref="CN425:CN433"/>
    <mergeCell ref="CV425:CW425"/>
    <mergeCell ref="CX425:DC425"/>
    <mergeCell ref="DD425:DE425"/>
    <mergeCell ref="CV433:DE433"/>
    <mergeCell ref="CV434:CW434"/>
    <mergeCell ref="CX434:DC434"/>
    <mergeCell ref="DD434:DE434"/>
    <mergeCell ref="A439:G439"/>
    <mergeCell ref="L439:R439"/>
    <mergeCell ref="W439:AC439"/>
    <mergeCell ref="AH439:AN439"/>
    <mergeCell ref="AS439:AY439"/>
    <mergeCell ref="BD439:BJ439"/>
    <mergeCell ref="BO439:BU439"/>
    <mergeCell ref="BZ439:CF439"/>
    <mergeCell ref="CK439:CQ439"/>
    <mergeCell ref="CV442:DE442"/>
    <mergeCell ref="CV443:CW443"/>
    <mergeCell ref="CX443:DC443"/>
    <mergeCell ref="DD443:DE443"/>
    <mergeCell ref="A444:A467"/>
    <mergeCell ref="B444:B446"/>
    <mergeCell ref="C444:C446"/>
    <mergeCell ref="D444:D446"/>
    <mergeCell ref="H444:H446"/>
    <mergeCell ref="L444:L467"/>
    <mergeCell ref="M444:M446"/>
    <mergeCell ref="N444:N446"/>
    <mergeCell ref="O444:O446"/>
    <mergeCell ref="S444:S446"/>
    <mergeCell ref="W444:W467"/>
    <mergeCell ref="X444:X446"/>
    <mergeCell ref="Y444:Y446"/>
    <mergeCell ref="Z444:Z446"/>
    <mergeCell ref="AD444:AD446"/>
    <mergeCell ref="AH444:AH467"/>
    <mergeCell ref="AI444:AI446"/>
    <mergeCell ref="AJ444:AJ446"/>
    <mergeCell ref="AK444:AK446"/>
    <mergeCell ref="AO444:AO446"/>
    <mergeCell ref="AS444:AS467"/>
    <mergeCell ref="AT444:AT446"/>
    <mergeCell ref="AU444:AU446"/>
    <mergeCell ref="AV444:AV446"/>
    <mergeCell ref="AZ444:AZ446"/>
    <mergeCell ref="BD444:BD467"/>
    <mergeCell ref="BE444:BE446"/>
    <mergeCell ref="BF444:BF446"/>
    <mergeCell ref="BG444:BG446"/>
    <mergeCell ref="BK444:BK446"/>
    <mergeCell ref="BO444:BO467"/>
    <mergeCell ref="BP444:BP446"/>
    <mergeCell ref="BQ444:BQ446"/>
    <mergeCell ref="BR444:BR446"/>
    <mergeCell ref="BV444:BV446"/>
    <mergeCell ref="BZ444:BZ467"/>
    <mergeCell ref="CA444:CA446"/>
    <mergeCell ref="CB444:CB446"/>
    <mergeCell ref="CC444:CC446"/>
    <mergeCell ref="CG444:CG446"/>
    <mergeCell ref="CK444:CK467"/>
    <mergeCell ref="CL444:CL446"/>
    <mergeCell ref="CM444:CM446"/>
    <mergeCell ref="CN444:CN446"/>
    <mergeCell ref="CR444:CR446"/>
    <mergeCell ref="B447:B449"/>
    <mergeCell ref="C447:C449"/>
    <mergeCell ref="D447:D449"/>
    <mergeCell ref="H447:H449"/>
    <mergeCell ref="M447:M449"/>
    <mergeCell ref="N447:N449"/>
    <mergeCell ref="O447:O449"/>
    <mergeCell ref="S447:S449"/>
    <mergeCell ref="X447:X449"/>
    <mergeCell ref="Y447:Y449"/>
    <mergeCell ref="Z447:Z449"/>
    <mergeCell ref="AD447:AD449"/>
    <mergeCell ref="AI447:AI449"/>
    <mergeCell ref="AJ447:AJ449"/>
    <mergeCell ref="AK447:AK449"/>
    <mergeCell ref="AO447:AO449"/>
    <mergeCell ref="AT447:AT449"/>
    <mergeCell ref="AU447:AU449"/>
    <mergeCell ref="AV447:AV449"/>
    <mergeCell ref="AZ447:AZ449"/>
    <mergeCell ref="BE447:BE449"/>
    <mergeCell ref="BF447:BF449"/>
    <mergeCell ref="BG447:BG449"/>
    <mergeCell ref="BK447:BK449"/>
    <mergeCell ref="BP447:BP449"/>
    <mergeCell ref="BQ447:BQ449"/>
    <mergeCell ref="BR447:BR449"/>
    <mergeCell ref="BV447:BV449"/>
    <mergeCell ref="CA447:CA449"/>
    <mergeCell ref="CB447:CB449"/>
    <mergeCell ref="CC447:CC449"/>
    <mergeCell ref="CG447:CG449"/>
    <mergeCell ref="CL447:CL449"/>
    <mergeCell ref="CM447:CM449"/>
    <mergeCell ref="CN447:CN449"/>
    <mergeCell ref="CR447:CR449"/>
    <mergeCell ref="B450:B452"/>
    <mergeCell ref="C450:C452"/>
    <mergeCell ref="D450:D452"/>
    <mergeCell ref="H450:H452"/>
    <mergeCell ref="M450:M452"/>
    <mergeCell ref="N450:N452"/>
    <mergeCell ref="O450:O452"/>
    <mergeCell ref="S450:S452"/>
    <mergeCell ref="X450:X452"/>
    <mergeCell ref="Y450:Y452"/>
    <mergeCell ref="Z450:Z452"/>
    <mergeCell ref="AD450:AD452"/>
    <mergeCell ref="AI450:AI452"/>
    <mergeCell ref="AJ450:AJ452"/>
    <mergeCell ref="AK450:AK452"/>
    <mergeCell ref="AO450:AO452"/>
    <mergeCell ref="AT450:AT452"/>
    <mergeCell ref="AU450:AU452"/>
    <mergeCell ref="AV450:AV452"/>
    <mergeCell ref="AZ450:AZ452"/>
    <mergeCell ref="BE450:BE452"/>
    <mergeCell ref="BF450:BF452"/>
    <mergeCell ref="BG450:BG452"/>
    <mergeCell ref="BK450:BK452"/>
    <mergeCell ref="BP450:BP452"/>
    <mergeCell ref="BQ450:BQ452"/>
    <mergeCell ref="BR450:BR452"/>
    <mergeCell ref="BV450:BV452"/>
    <mergeCell ref="CA450:CA452"/>
    <mergeCell ref="CB450:CB452"/>
    <mergeCell ref="CC450:CC452"/>
    <mergeCell ref="CG450:CG452"/>
    <mergeCell ref="CN450:CN452"/>
    <mergeCell ref="CR450:CR452"/>
    <mergeCell ref="CV451:DE451"/>
    <mergeCell ref="CV452:CW452"/>
    <mergeCell ref="CX452:DC452"/>
    <mergeCell ref="DD452:DE452"/>
    <mergeCell ref="B453:B456"/>
    <mergeCell ref="C453:C456"/>
    <mergeCell ref="D453:D456"/>
    <mergeCell ref="H453:H456"/>
    <mergeCell ref="M453:M456"/>
    <mergeCell ref="N453:N456"/>
    <mergeCell ref="O453:O456"/>
    <mergeCell ref="S453:S456"/>
    <mergeCell ref="X453:X456"/>
    <mergeCell ref="Y453:Y456"/>
    <mergeCell ref="Z453:Z456"/>
    <mergeCell ref="AD453:AD456"/>
    <mergeCell ref="AI453:AI456"/>
    <mergeCell ref="AJ453:AJ456"/>
    <mergeCell ref="AK453:AK456"/>
    <mergeCell ref="AO453:AO456"/>
    <mergeCell ref="AT453:AT456"/>
    <mergeCell ref="AU453:AU456"/>
    <mergeCell ref="AV453:AV456"/>
    <mergeCell ref="AZ453:AZ456"/>
    <mergeCell ref="BE453:BE456"/>
    <mergeCell ref="BF453:BF456"/>
    <mergeCell ref="BG453:BG456"/>
    <mergeCell ref="BK453:BK456"/>
    <mergeCell ref="BP453:BP456"/>
    <mergeCell ref="BQ453:BQ456"/>
    <mergeCell ref="BR453:BR456"/>
    <mergeCell ref="BV453:BV456"/>
    <mergeCell ref="CA453:CA456"/>
    <mergeCell ref="CB453:CB456"/>
    <mergeCell ref="CC453:CC456"/>
    <mergeCell ref="CG453:CG456"/>
    <mergeCell ref="CL453:CL456"/>
    <mergeCell ref="CM453:CM456"/>
    <mergeCell ref="CN453:CN456"/>
    <mergeCell ref="CR453:CR456"/>
    <mergeCell ref="B457:B458"/>
    <mergeCell ref="C457:C458"/>
    <mergeCell ref="D457:D458"/>
    <mergeCell ref="H457:H458"/>
    <mergeCell ref="M457:M458"/>
    <mergeCell ref="N457:N458"/>
    <mergeCell ref="O457:O458"/>
    <mergeCell ref="S457:S458"/>
    <mergeCell ref="X457:X458"/>
    <mergeCell ref="Y457:Y458"/>
    <mergeCell ref="Z457:Z458"/>
    <mergeCell ref="AD457:AD458"/>
    <mergeCell ref="AI457:AI458"/>
    <mergeCell ref="AJ457:AJ458"/>
    <mergeCell ref="AK457:AK458"/>
    <mergeCell ref="AO457:AO458"/>
    <mergeCell ref="AT457:AT458"/>
    <mergeCell ref="AU457:AU458"/>
    <mergeCell ref="AV457:AV458"/>
    <mergeCell ref="AZ457:AZ458"/>
    <mergeCell ref="BE457:BE458"/>
    <mergeCell ref="BF457:BF458"/>
    <mergeCell ref="BG457:BG458"/>
    <mergeCell ref="BK457:BK458"/>
    <mergeCell ref="BP457:BP458"/>
    <mergeCell ref="BQ457:BQ458"/>
    <mergeCell ref="BR457:BR458"/>
    <mergeCell ref="BV457:BV458"/>
    <mergeCell ref="CA457:CA458"/>
    <mergeCell ref="CB457:CB458"/>
    <mergeCell ref="CC457:CC458"/>
    <mergeCell ref="CG457:CG458"/>
    <mergeCell ref="CN457:CN458"/>
    <mergeCell ref="CR457:CR458"/>
    <mergeCell ref="D459:D461"/>
    <mergeCell ref="O459:O461"/>
    <mergeCell ref="Z459:Z461"/>
    <mergeCell ref="AK459:AK461"/>
    <mergeCell ref="AV459:AV461"/>
    <mergeCell ref="BG459:BG461"/>
    <mergeCell ref="BR459:BR461"/>
    <mergeCell ref="CC459:CC461"/>
    <mergeCell ref="CN459:CN461"/>
    <mergeCell ref="CV460:DE460"/>
    <mergeCell ref="CV461:CW461"/>
    <mergeCell ref="CX461:DC461"/>
    <mergeCell ref="DD461:DE461"/>
    <mergeCell ref="B466:B467"/>
    <mergeCell ref="C466:C467"/>
    <mergeCell ref="D466:D467"/>
    <mergeCell ref="H466:H467"/>
    <mergeCell ref="M466:M467"/>
    <mergeCell ref="N466:N467"/>
    <mergeCell ref="O466:O467"/>
    <mergeCell ref="S466:S467"/>
    <mergeCell ref="X466:X467"/>
    <mergeCell ref="Y466:Y467"/>
    <mergeCell ref="Z466:Z467"/>
    <mergeCell ref="AD466:AD467"/>
    <mergeCell ref="AI466:AI467"/>
    <mergeCell ref="AJ466:AJ467"/>
    <mergeCell ref="AK466:AK467"/>
    <mergeCell ref="AO466:AO467"/>
    <mergeCell ref="AT466:AT467"/>
    <mergeCell ref="AU466:AU467"/>
    <mergeCell ref="AV466:AV467"/>
    <mergeCell ref="AZ466:AZ467"/>
    <mergeCell ref="BE466:BE467"/>
    <mergeCell ref="BF466:BF467"/>
    <mergeCell ref="BG466:BG467"/>
    <mergeCell ref="BK466:BK467"/>
    <mergeCell ref="BP466:BP467"/>
    <mergeCell ref="BQ466:BQ467"/>
    <mergeCell ref="BR466:BR467"/>
    <mergeCell ref="BV466:BV467"/>
    <mergeCell ref="CC466:CC467"/>
    <mergeCell ref="CG466:CG467"/>
    <mergeCell ref="CL466:CL467"/>
    <mergeCell ref="CM466:CM467"/>
    <mergeCell ref="CN466:CN467"/>
    <mergeCell ref="CR466:CR467"/>
    <mergeCell ref="A469:A476"/>
    <mergeCell ref="L469:L476"/>
    <mergeCell ref="W469:W476"/>
    <mergeCell ref="AH469:AH476"/>
    <mergeCell ref="AS469:AS476"/>
    <mergeCell ref="BD469:BD476"/>
    <mergeCell ref="BO469:BO476"/>
    <mergeCell ref="BZ469:BZ476"/>
    <mergeCell ref="CK469:CK476"/>
    <mergeCell ref="CV469:DE469"/>
    <mergeCell ref="CV470:CW470"/>
    <mergeCell ref="CX470:DC470"/>
    <mergeCell ref="DD470:DE470"/>
    <mergeCell ref="A477:A482"/>
    <mergeCell ref="L477:L482"/>
    <mergeCell ref="W477:W482"/>
    <mergeCell ref="AH477:AH482"/>
    <mergeCell ref="AS477:AS482"/>
    <mergeCell ref="BD477:BD482"/>
    <mergeCell ref="BO477:BO482"/>
    <mergeCell ref="BP477:BP482"/>
    <mergeCell ref="BZ477:BZ482"/>
    <mergeCell ref="CK477:CK482"/>
    <mergeCell ref="CL477:CL482"/>
    <mergeCell ref="CM477:CM482"/>
    <mergeCell ref="CV478:DE478"/>
    <mergeCell ref="AI479:AI480"/>
    <mergeCell ref="CV479:CW479"/>
    <mergeCell ref="CX479:DC479"/>
    <mergeCell ref="DD479:DE479"/>
    <mergeCell ref="A483:A490"/>
    <mergeCell ref="L483:L490"/>
    <mergeCell ref="W483:W490"/>
    <mergeCell ref="AH483:AH490"/>
    <mergeCell ref="AS483:AS490"/>
    <mergeCell ref="BD483:BD490"/>
    <mergeCell ref="BO483:BO490"/>
    <mergeCell ref="BZ483:BZ490"/>
    <mergeCell ref="CK483:CK490"/>
    <mergeCell ref="CV487:DE487"/>
    <mergeCell ref="D488:D490"/>
    <mergeCell ref="O488:O490"/>
    <mergeCell ref="Z488:Z490"/>
    <mergeCell ref="AK488:AK490"/>
    <mergeCell ref="AV488:AV490"/>
    <mergeCell ref="BG488:BG490"/>
    <mergeCell ref="BR488:BR490"/>
    <mergeCell ref="CC488:CC490"/>
    <mergeCell ref="CN488:CN490"/>
    <mergeCell ref="CV488:CW488"/>
    <mergeCell ref="CX488:DC488"/>
    <mergeCell ref="DD488:DE488"/>
    <mergeCell ref="A491:A496"/>
    <mergeCell ref="L491:L496"/>
    <mergeCell ref="W491:W496"/>
    <mergeCell ref="AH491:AH496"/>
    <mergeCell ref="AS491:AS496"/>
    <mergeCell ref="BD491:BD496"/>
    <mergeCell ref="BO491:BO496"/>
    <mergeCell ref="BZ491:BZ496"/>
    <mergeCell ref="CK491:CK496"/>
    <mergeCell ref="CV496:DE496"/>
    <mergeCell ref="CV497:CW497"/>
    <mergeCell ref="CX497:DC497"/>
    <mergeCell ref="DD497:DE497"/>
    <mergeCell ref="A498:A506"/>
    <mergeCell ref="D498:D506"/>
    <mergeCell ref="L498:L506"/>
    <mergeCell ref="O498:O506"/>
    <mergeCell ref="W498:W506"/>
    <mergeCell ref="Z498:Z506"/>
    <mergeCell ref="AH498:AH506"/>
    <mergeCell ref="AK498:AK506"/>
    <mergeCell ref="AS498:AS506"/>
    <mergeCell ref="AV498:AV506"/>
    <mergeCell ref="BD498:BD506"/>
    <mergeCell ref="BG498:BG506"/>
    <mergeCell ref="BO498:BO506"/>
    <mergeCell ref="BR498:BR506"/>
    <mergeCell ref="BZ498:BZ506"/>
    <mergeCell ref="CC498:CC506"/>
    <mergeCell ref="CK498:CK506"/>
    <mergeCell ref="CN498:CN506"/>
    <mergeCell ref="CV505:DE505"/>
    <mergeCell ref="CV506:CW506"/>
    <mergeCell ref="CX506:DC506"/>
    <mergeCell ref="DD506:DE506"/>
    <mergeCell ref="CV514:DE514"/>
    <mergeCell ref="CV515:CW515"/>
    <mergeCell ref="CX515:DC515"/>
    <mergeCell ref="DD515:DE515"/>
    <mergeCell ref="CV523:DE523"/>
    <mergeCell ref="CV524:CW524"/>
    <mergeCell ref="CX524:DC524"/>
    <mergeCell ref="DD524:DE524"/>
    <mergeCell ref="CV532:DE532"/>
    <mergeCell ref="CV533:CW533"/>
    <mergeCell ref="CX533:DC533"/>
    <mergeCell ref="DD533:DE533"/>
    <mergeCell ref="CV541:DE541"/>
    <mergeCell ref="CV542:CW542"/>
    <mergeCell ref="CX542:DC542"/>
    <mergeCell ref="DD542:DE542"/>
    <mergeCell ref="CV550:DE550"/>
    <mergeCell ref="CV551:CW551"/>
    <mergeCell ref="CX551:DC551"/>
    <mergeCell ref="DD551:DE551"/>
    <mergeCell ref="CV559:DE559"/>
    <mergeCell ref="CV560:CW560"/>
    <mergeCell ref="CX560:DC560"/>
    <mergeCell ref="DD560:DE56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D594"/>
  <sheetViews>
    <sheetView showFormulas="false" showGridLines="true" showRowColHeaders="true" showZeros="true" rightToLeft="false" tabSelected="false" showOutlineSymbols="true" defaultGridColor="true" view="normal" topLeftCell="AS1" colorId="64" zoomScale="65" zoomScaleNormal="65" zoomScalePageLayoutView="100" workbookViewId="0">
      <selection pane="topLeft" activeCell="CM4" activeCellId="0" sqref="CM4"/>
    </sheetView>
  </sheetViews>
  <sheetFormatPr defaultColWidth="8.5625" defaultRowHeight="14.4" zeroHeight="false" outlineLevelRow="0" outlineLevelCol="0"/>
  <cols>
    <col collapsed="false" customWidth="true" hidden="false" outlineLevel="0" max="3" min="3" style="2" width="10.77"/>
  </cols>
  <sheetData>
    <row r="1" customFormat="false" ht="15" hidden="false" customHeight="false" outlineLevel="0" collapsed="false">
      <c r="A1" s="9" t="s">
        <v>262</v>
      </c>
      <c r="B1" s="9"/>
      <c r="C1" s="9"/>
      <c r="D1" s="9"/>
      <c r="E1" s="9"/>
      <c r="F1" s="9"/>
      <c r="G1" s="9"/>
      <c r="L1" s="9" t="s">
        <v>263</v>
      </c>
      <c r="M1" s="9"/>
      <c r="N1" s="9"/>
      <c r="O1" s="9"/>
      <c r="P1" s="9"/>
      <c r="Q1" s="9"/>
      <c r="R1" s="9"/>
      <c r="W1" s="9" t="s">
        <v>264</v>
      </c>
      <c r="X1" s="9"/>
      <c r="Y1" s="9"/>
      <c r="Z1" s="9"/>
      <c r="AA1" s="9"/>
      <c r="AB1" s="9"/>
      <c r="AC1" s="9"/>
      <c r="AH1" s="9" t="s">
        <v>265</v>
      </c>
      <c r="AI1" s="9"/>
      <c r="AJ1" s="9"/>
      <c r="AK1" s="9"/>
      <c r="AL1" s="9"/>
      <c r="AM1" s="9"/>
      <c r="AN1" s="9"/>
      <c r="AS1" s="9" t="s">
        <v>266</v>
      </c>
      <c r="AT1" s="9"/>
      <c r="AU1" s="9"/>
      <c r="AV1" s="9"/>
      <c r="AW1" s="9"/>
      <c r="AX1" s="9"/>
      <c r="AY1" s="9"/>
      <c r="BD1" s="9" t="s">
        <v>267</v>
      </c>
      <c r="BE1" s="9"/>
      <c r="BF1" s="9"/>
      <c r="BG1" s="9"/>
      <c r="BH1" s="9"/>
      <c r="BI1" s="9"/>
      <c r="BJ1" s="9"/>
      <c r="BO1" s="9" t="s">
        <v>268</v>
      </c>
      <c r="BP1" s="9"/>
      <c r="BQ1" s="9"/>
      <c r="BR1" s="9"/>
      <c r="BS1" s="9"/>
      <c r="BT1" s="9"/>
      <c r="BU1" s="9"/>
      <c r="BZ1" s="9" t="s">
        <v>269</v>
      </c>
      <c r="CA1" s="9"/>
      <c r="CB1" s="9"/>
      <c r="CC1" s="9"/>
      <c r="CD1" s="9"/>
      <c r="CE1" s="9"/>
      <c r="CF1" s="9"/>
      <c r="CK1" s="9" t="s">
        <v>270</v>
      </c>
      <c r="CL1" s="9"/>
      <c r="CM1" s="9"/>
      <c r="CN1" s="9"/>
      <c r="CO1" s="9"/>
      <c r="CP1" s="9"/>
      <c r="CQ1" s="9"/>
      <c r="CV1" s="10" t="str">
        <f aca="false">A1</f>
        <v>SITO O27</v>
      </c>
      <c r="CW1" s="10"/>
      <c r="CX1" s="10"/>
      <c r="CY1" s="10"/>
      <c r="CZ1" s="10"/>
      <c r="DA1" s="10"/>
      <c r="DB1" s="10"/>
      <c r="DC1" s="10"/>
      <c r="DD1" s="10"/>
      <c r="DE1" s="10"/>
    </row>
    <row r="2" customFormat="false" ht="14.4" hidden="false" customHeight="false" outlineLevel="0" collapsed="false">
      <c r="A2" s="2" t="s">
        <v>26</v>
      </c>
      <c r="B2" s="2" t="s">
        <v>271</v>
      </c>
      <c r="D2" s="4" t="s">
        <v>28</v>
      </c>
      <c r="E2" s="2" t="n">
        <v>10</v>
      </c>
      <c r="F2" s="2" t="s">
        <v>29</v>
      </c>
      <c r="G2" s="4" t="s">
        <v>30</v>
      </c>
      <c r="H2" s="2" t="n">
        <f aca="false">SUMPRODUCT(C6:C20,H6:H20)+C26*H26+C28*H28</f>
        <v>0</v>
      </c>
      <c r="L2" s="2" t="s">
        <v>26</v>
      </c>
      <c r="M2" s="2" t="s">
        <v>271</v>
      </c>
      <c r="O2" s="4" t="s">
        <v>28</v>
      </c>
      <c r="Q2" s="2" t="s">
        <v>29</v>
      </c>
      <c r="R2" s="4" t="s">
        <v>30</v>
      </c>
      <c r="S2" s="2" t="n">
        <f aca="false">SUMPRODUCT(N6:N20,S6:S20)+N26*S26+N28*S28</f>
        <v>0</v>
      </c>
      <c r="W2" s="2" t="s">
        <v>26</v>
      </c>
      <c r="X2" s="2" t="s">
        <v>271</v>
      </c>
      <c r="Z2" s="4" t="s">
        <v>28</v>
      </c>
      <c r="AA2" s="2" t="n">
        <v>20</v>
      </c>
      <c r="AB2" s="2" t="s">
        <v>29</v>
      </c>
      <c r="AC2" s="4" t="s">
        <v>30</v>
      </c>
      <c r="AD2" s="2" t="n">
        <f aca="false">SUMPRODUCT(Y6:Y20,AD6:AD20)+Y26*AD26+Y28*AD28</f>
        <v>0</v>
      </c>
      <c r="AH2" s="2" t="s">
        <v>26</v>
      </c>
      <c r="AI2" s="2" t="s">
        <v>271</v>
      </c>
      <c r="AK2" s="4" t="s">
        <v>28</v>
      </c>
      <c r="AL2" s="2" t="n">
        <v>3</v>
      </c>
      <c r="AM2" s="2" t="s">
        <v>29</v>
      </c>
      <c r="AN2" s="4" t="s">
        <v>30</v>
      </c>
      <c r="AO2" s="2" t="n">
        <f aca="false">SUMPRODUCT(AJ6:AJ20,AO6:AO20)+AJ26*AO26+AJ28*AO28</f>
        <v>0</v>
      </c>
      <c r="AS2" s="2" t="s">
        <v>26</v>
      </c>
      <c r="AT2" s="2" t="s">
        <v>271</v>
      </c>
      <c r="AV2" s="4" t="s">
        <v>28</v>
      </c>
      <c r="AW2" s="2" t="n">
        <v>5</v>
      </c>
      <c r="AX2" s="2" t="s">
        <v>29</v>
      </c>
      <c r="AY2" s="4" t="s">
        <v>30</v>
      </c>
      <c r="AZ2" s="2" t="n">
        <f aca="false">SUMPRODUCT(AU6:AU20,AZ6:AZ20)+AU26*AZ26+AU28*AZ28</f>
        <v>0</v>
      </c>
      <c r="BD2" s="2" t="s">
        <v>26</v>
      </c>
      <c r="BE2" s="2" t="s">
        <v>271</v>
      </c>
      <c r="BG2" s="4" t="s">
        <v>28</v>
      </c>
      <c r="BH2" s="2" t="n">
        <v>15</v>
      </c>
      <c r="BI2" s="2" t="s">
        <v>29</v>
      </c>
      <c r="BJ2" s="4" t="s">
        <v>30</v>
      </c>
      <c r="BK2" s="2" t="n">
        <f aca="false">SUMPRODUCT(BF6:BF20,BK6:BK20)+BF26*BK26+BF28*BK28</f>
        <v>12</v>
      </c>
      <c r="BO2" s="2" t="s">
        <v>26</v>
      </c>
      <c r="BP2" s="2" t="s">
        <v>271</v>
      </c>
      <c r="BR2" s="4" t="s">
        <v>28</v>
      </c>
      <c r="BS2" s="2" t="n">
        <v>15</v>
      </c>
      <c r="BT2" s="2" t="s">
        <v>29</v>
      </c>
      <c r="BU2" s="4" t="s">
        <v>30</v>
      </c>
      <c r="BV2" s="2" t="n">
        <f aca="false">SUMPRODUCT(BQ6:BQ20,BV6:BV20)+BQ26*BV26+BQ28*BV28</f>
        <v>0</v>
      </c>
      <c r="BZ2" s="2" t="s">
        <v>26</v>
      </c>
      <c r="CA2" s="2" t="s">
        <v>271</v>
      </c>
      <c r="CC2" s="4" t="s">
        <v>28</v>
      </c>
      <c r="CE2" s="2" t="s">
        <v>29</v>
      </c>
      <c r="CF2" s="4" t="s">
        <v>30</v>
      </c>
      <c r="CG2" s="2" t="n">
        <f aca="false">SUMPRODUCT(CB6:CB20,CG6:CG20)+CB26*CG26+CB28*CG28</f>
        <v>0</v>
      </c>
      <c r="CK2" s="2" t="s">
        <v>26</v>
      </c>
      <c r="CL2" s="2" t="s">
        <v>271</v>
      </c>
      <c r="CN2" s="4" t="s">
        <v>28</v>
      </c>
      <c r="CP2" s="2" t="s">
        <v>29</v>
      </c>
      <c r="CQ2" s="4" t="s">
        <v>30</v>
      </c>
      <c r="CR2" s="2" t="n">
        <f aca="false">SUMPRODUCT(CM6:CM20,CR6:CR20)+CM26*CR26+CM28*CR28</f>
        <v>0</v>
      </c>
      <c r="CV2" s="11" t="s">
        <v>31</v>
      </c>
      <c r="CW2" s="11"/>
      <c r="CX2" s="11" t="s">
        <v>32</v>
      </c>
      <c r="CY2" s="11"/>
      <c r="CZ2" s="11"/>
      <c r="DA2" s="11"/>
      <c r="DB2" s="11"/>
      <c r="DC2" s="11"/>
      <c r="DD2" s="11" t="s">
        <v>33</v>
      </c>
      <c r="DE2" s="11"/>
    </row>
    <row r="3" customFormat="false" ht="14.4" hidden="false" customHeight="false" outlineLevel="0" collapsed="false">
      <c r="A3" s="2" t="s">
        <v>34</v>
      </c>
      <c r="B3" s="2" t="s">
        <v>272</v>
      </c>
      <c r="D3" s="4" t="s">
        <v>36</v>
      </c>
      <c r="E3" s="2" t="s">
        <v>37</v>
      </c>
      <c r="L3" s="2" t="s">
        <v>34</v>
      </c>
      <c r="M3" s="2" t="s">
        <v>273</v>
      </c>
      <c r="N3" s="2" t="s">
        <v>41</v>
      </c>
      <c r="O3" s="4" t="s">
        <v>36</v>
      </c>
      <c r="W3" s="2" t="s">
        <v>34</v>
      </c>
      <c r="X3" s="2" t="s">
        <v>274</v>
      </c>
      <c r="Z3" s="4" t="s">
        <v>36</v>
      </c>
      <c r="AA3" s="2" t="s">
        <v>37</v>
      </c>
      <c r="AH3" s="2" t="s">
        <v>34</v>
      </c>
      <c r="AI3" s="2" t="s">
        <v>275</v>
      </c>
      <c r="AK3" s="4" t="s">
        <v>36</v>
      </c>
      <c r="AL3" s="2" t="s">
        <v>37</v>
      </c>
      <c r="AS3" s="2" t="s">
        <v>34</v>
      </c>
      <c r="AT3" s="2" t="s">
        <v>276</v>
      </c>
      <c r="AV3" s="4" t="s">
        <v>36</v>
      </c>
      <c r="AW3" s="2" t="s">
        <v>37</v>
      </c>
      <c r="BD3" s="2" t="s">
        <v>34</v>
      </c>
      <c r="BE3" s="2" t="s">
        <v>277</v>
      </c>
      <c r="BG3" s="4" t="s">
        <v>36</v>
      </c>
      <c r="BH3" s="2" t="s">
        <v>37</v>
      </c>
      <c r="BO3" s="2" t="s">
        <v>34</v>
      </c>
      <c r="BP3" s="2" t="s">
        <v>278</v>
      </c>
      <c r="BR3" s="4" t="s">
        <v>36</v>
      </c>
      <c r="BS3" s="2" t="s">
        <v>37</v>
      </c>
      <c r="BZ3" s="2" t="s">
        <v>34</v>
      </c>
      <c r="CA3" s="2" t="s">
        <v>279</v>
      </c>
      <c r="CB3" s="2" t="s">
        <v>41</v>
      </c>
      <c r="CC3" s="4" t="s">
        <v>36</v>
      </c>
      <c r="CK3" s="2" t="s">
        <v>34</v>
      </c>
      <c r="CL3" s="2" t="s">
        <v>280</v>
      </c>
      <c r="CM3" s="2" t="s">
        <v>41</v>
      </c>
      <c r="CN3" s="4" t="s">
        <v>36</v>
      </c>
      <c r="CV3" s="12" t="s">
        <v>14</v>
      </c>
      <c r="CW3" s="13" t="n">
        <f aca="false">IF(B59=0%,0%,C60/SUM(C60:C67))</f>
        <v>0.6</v>
      </c>
      <c r="CX3" s="12" t="str">
        <f aca="false">E60</f>
        <v>lavatrice</v>
      </c>
      <c r="CY3" s="14" t="n">
        <f aca="false">F60</f>
        <v>0</v>
      </c>
      <c r="CZ3" s="12" t="str">
        <f aca="false">E67</f>
        <v>sedie</v>
      </c>
      <c r="DA3" s="14" t="n">
        <f aca="false">F67</f>
        <v>0</v>
      </c>
      <c r="DB3" s="12" t="str">
        <f aca="false">G65</f>
        <v>guaina</v>
      </c>
      <c r="DC3" s="14" t="n">
        <f aca="false">H65</f>
        <v>0</v>
      </c>
      <c r="DD3" s="14" t="s">
        <v>41</v>
      </c>
      <c r="DE3" s="38" t="n">
        <f aca="false">C3</f>
        <v>0</v>
      </c>
    </row>
    <row r="4" customFormat="false" ht="14.4" hidden="false" customHeight="false" outlineLevel="0" collapsed="false">
      <c r="A4" s="2" t="s">
        <v>46</v>
      </c>
      <c r="B4" s="8" t="n">
        <f aca="false">SUM(B6:B20,B26,B28)</f>
        <v>0</v>
      </c>
      <c r="C4" s="16" t="n">
        <f aca="false">SUMPRODUCT(B21:B25,G21:G25)+SUMPRODUCT(B30:B32,G30:G32)+SUMPRODUCT(B57:B58,G57:G58)+SUMPRODUCT(B45:B52,G45:G52)+SUMPRODUCT(F39:F44,G39:G44)*B39+SUMPRODUCT(G33:G34,F33:F34)*B33+SUMPRODUCT(B35:B38,G35:G38)</f>
        <v>1343.2</v>
      </c>
      <c r="D4" s="4" t="s">
        <v>43</v>
      </c>
      <c r="E4" s="2" t="s">
        <v>140</v>
      </c>
      <c r="F4" s="4" t="s">
        <v>44</v>
      </c>
      <c r="G4" s="2" t="s">
        <v>45</v>
      </c>
      <c r="L4" s="2" t="s">
        <v>46</v>
      </c>
      <c r="M4" s="8" t="n">
        <f aca="false">SUM(M6:M20,M26,M28)</f>
        <v>0</v>
      </c>
      <c r="N4" s="16" t="n">
        <f aca="false">SUMPRODUCT(M21:M25,R21:R25)+SUMPRODUCT(M30:M32,R30:R32)+SUMPRODUCT(M57:M58,R57:R58)+SUMPRODUCT(M45:M52,R45:R52)+SUMPRODUCT(Q39:Q44,R39:R44)*M39+SUMPRODUCT(R33:R34,Q33:Q34)*M33+SUMPRODUCT(M35:M38,R35:R38)</f>
        <v>0</v>
      </c>
      <c r="O4" s="4" t="s">
        <v>43</v>
      </c>
      <c r="Q4" s="4" t="s">
        <v>44</v>
      </c>
      <c r="W4" s="2" t="s">
        <v>46</v>
      </c>
      <c r="X4" s="8" t="n">
        <f aca="false">SUM(X6:X20,X26,X28)</f>
        <v>0</v>
      </c>
      <c r="Y4" s="16" t="n">
        <f aca="false">SUMPRODUCT(X21:X25,AC21:AC25)+SUMPRODUCT(X30:X32,AC30:AC32)+SUMPRODUCT(X57:X58,AC57:AC58)+SUMPRODUCT(X45:X52,AC45:AC52)+SUMPRODUCT(AB39:AB44,AC39:AC44)*X39+SUMPRODUCT(AC33:AC34,AB33:AB34)*X33+SUMPRODUCT(X35:X38,AC35:AC38)</f>
        <v>1187</v>
      </c>
      <c r="Z4" s="4" t="s">
        <v>43</v>
      </c>
      <c r="AA4" s="2" t="s">
        <v>37</v>
      </c>
      <c r="AB4" s="4" t="s">
        <v>44</v>
      </c>
      <c r="AC4" s="2" t="s">
        <v>281</v>
      </c>
      <c r="AH4" s="2" t="s">
        <v>46</v>
      </c>
      <c r="AI4" s="8" t="n">
        <f aca="false">SUM(AI6:AI20,AI26,AI28)</f>
        <v>0</v>
      </c>
      <c r="AJ4" s="16" t="n">
        <f aca="false">SUMPRODUCT(AI21:AI25,AN21:AN25)+SUMPRODUCT(AI30:AI32,AN30:AN32)+SUMPRODUCT(AI57:AI58,AN57:AN58)+SUMPRODUCT(AI45:AI52,AN45:AN52)+SUMPRODUCT(AM39:AM44,AN39:AN44)*AI39+SUMPRODUCT(AN33:AN34,AM33:AM34)*AI33+SUMPRODUCT(AI35:AI38,AN35:AN38)</f>
        <v>208.5</v>
      </c>
      <c r="AK4" s="4" t="s">
        <v>43</v>
      </c>
      <c r="AL4" s="2" t="s">
        <v>37</v>
      </c>
      <c r="AM4" s="4" t="s">
        <v>44</v>
      </c>
      <c r="AN4" s="2" t="s">
        <v>91</v>
      </c>
      <c r="AS4" s="2" t="s">
        <v>46</v>
      </c>
      <c r="AT4" s="8" t="n">
        <f aca="false">SUM(AT6:AT20,AT26,AT28)</f>
        <v>0</v>
      </c>
      <c r="AU4" s="16" t="n">
        <f aca="false">SUMPRODUCT(AT21:AT25,AY21:AY25)+SUMPRODUCT(AT30:AT32,AY30:AY32)+SUMPRODUCT(AT57:AT58,AY57:AY58)+SUMPRODUCT(AT45:AT52,AY45:AY52)+SUMPRODUCT(AX39:AX44,AY39:AY44)*AT39+SUMPRODUCT(AY33:AY34,AX33:AX34)*AT33+SUMPRODUCT(AT35:AT38,AY35:AY38)</f>
        <v>1192</v>
      </c>
      <c r="AV4" s="4" t="s">
        <v>43</v>
      </c>
      <c r="AW4" s="2" t="s">
        <v>37</v>
      </c>
      <c r="AX4" s="4" t="s">
        <v>44</v>
      </c>
      <c r="AY4" s="2" t="s">
        <v>45</v>
      </c>
      <c r="BD4" s="2" t="s">
        <v>46</v>
      </c>
      <c r="BE4" s="8" t="n">
        <f aca="false">SUM(BE6:BE20,BE26,BE28)</f>
        <v>0.2</v>
      </c>
      <c r="BF4" s="16" t="n">
        <f aca="false">SUMPRODUCT(BE21:BE25,BJ21:BJ25)+SUMPRODUCT(BE30:BE32,BJ30:BJ32)+SUMPRODUCT(BE57:BE58,BJ57:BJ58)+SUMPRODUCT(BE45:BE52,BJ45:BJ52)+SUMPRODUCT(BI39:BI44,BJ39:BJ44)*BE39+SUMPRODUCT(BJ33:BJ34,BI33:BI34)*BE33+SUMPRODUCT(BE35:BE38,BJ35:BJ38)</f>
        <v>827.3</v>
      </c>
      <c r="BG4" s="4" t="s">
        <v>43</v>
      </c>
      <c r="BH4" s="2" t="s">
        <v>37</v>
      </c>
      <c r="BI4" s="4" t="s">
        <v>44</v>
      </c>
      <c r="BJ4" s="2" t="s">
        <v>48</v>
      </c>
      <c r="BO4" s="2" t="s">
        <v>46</v>
      </c>
      <c r="BP4" s="8" t="n">
        <f aca="false">SUM(BP6:BP20,BP26,BP28)</f>
        <v>0</v>
      </c>
      <c r="BQ4" s="16" t="n">
        <f aca="false">SUMPRODUCT(BP21:BP25,BU21:BU25)+SUMPRODUCT(BP30:BP32,BU30:BU32)+SUMPRODUCT(BP57:BP58,BU57:BU58)+SUMPRODUCT(BP45:BP52,BU45:BU52)+SUMPRODUCT(BT39:BT44,BU39:BU44)*BP39+SUMPRODUCT(BU33:BU34,BT33:BT34)*BP33+SUMPRODUCT(BP35:BP38,BU35:BU38)</f>
        <v>814.4</v>
      </c>
      <c r="BR4" s="4" t="s">
        <v>43</v>
      </c>
      <c r="BS4" s="2" t="s">
        <v>37</v>
      </c>
      <c r="BT4" s="4" t="s">
        <v>44</v>
      </c>
      <c r="BU4" s="2" t="s">
        <v>48</v>
      </c>
      <c r="BZ4" s="2" t="s">
        <v>46</v>
      </c>
      <c r="CA4" s="8" t="n">
        <f aca="false">SUM(CA6:CA20,CA26,CA28)</f>
        <v>0</v>
      </c>
      <c r="CB4" s="16" t="n">
        <f aca="false">SUMPRODUCT(CA21:CA25,CF21:CF25)+SUMPRODUCT(CA30:CA32,CF30:CF32)+SUMPRODUCT(CA57:CA58,CF57:CF58)+SUMPRODUCT(CA45:CA52,CF45:CF52)+SUMPRODUCT(CE39:CE44,CF39:CF44)*CA39+SUMPRODUCT(CF33:CF34,CE33:CE34)*CA33+SUMPRODUCT(CA35:CA38,CF35:CF38)</f>
        <v>0</v>
      </c>
      <c r="CC4" s="4" t="s">
        <v>43</v>
      </c>
      <c r="CE4" s="4" t="s">
        <v>44</v>
      </c>
      <c r="CK4" s="2" t="s">
        <v>46</v>
      </c>
      <c r="CL4" s="8" t="n">
        <f aca="false">SUM(CL6:CL20,CL26,CL28)</f>
        <v>0</v>
      </c>
      <c r="CM4" s="16" t="n">
        <f aca="false">SUMPRODUCT(CL21:CL25,CQ21:CQ25)+SUMPRODUCT(CL30:CL32,CQ30:CQ32)+SUMPRODUCT(CL57:CL58,CQ57:CQ58)+SUMPRODUCT(CL45:CL52,CQ45:CQ52)+SUMPRODUCT(CP39:CP44,CQ39:CQ44)*CL39+SUMPRODUCT(CQ33:CQ34,CP33:CP34)*CL33+SUMPRODUCT(CL35:CL38,CQ35:CQ38)</f>
        <v>0</v>
      </c>
      <c r="CN4" s="4" t="s">
        <v>43</v>
      </c>
      <c r="CP4" s="4" t="s">
        <v>44</v>
      </c>
      <c r="CV4" s="17" t="s">
        <v>49</v>
      </c>
      <c r="CW4" s="18" t="n">
        <f aca="false">IF(B59=0%,0%,C61/SUM(C60:C67))</f>
        <v>0.03</v>
      </c>
      <c r="CX4" s="17" t="str">
        <f aca="false">E61</f>
        <v>frigorifero</v>
      </c>
      <c r="CY4" s="19" t="n">
        <f aca="false">F61</f>
        <v>0</v>
      </c>
      <c r="CZ4" s="17" t="str">
        <f aca="false">E68</f>
        <v>materasso</v>
      </c>
      <c r="DA4" s="19" t="n">
        <f aca="false">F68</f>
        <v>0</v>
      </c>
      <c r="DB4" s="17" t="str">
        <f aca="false">G66</f>
        <v>lamiere</v>
      </c>
      <c r="DC4" s="19" t="n">
        <f aca="false">H66</f>
        <v>0</v>
      </c>
      <c r="DD4" s="19" t="str">
        <f aca="false">D2</f>
        <v>altezza cumulo</v>
      </c>
      <c r="DE4" s="19" t="n">
        <f aca="false">E2</f>
        <v>10</v>
      </c>
    </row>
    <row r="5" customFormat="false" ht="14.4" hidden="false" customHeight="false" outlineLevel="0" collapsed="false">
      <c r="A5" s="21" t="s">
        <v>50</v>
      </c>
      <c r="B5" s="22" t="s">
        <v>51</v>
      </c>
      <c r="C5" s="22" t="s">
        <v>52</v>
      </c>
      <c r="D5" s="23" t="s">
        <v>53</v>
      </c>
      <c r="E5" s="22" t="s">
        <v>54</v>
      </c>
      <c r="F5" s="22"/>
      <c r="G5" s="22" t="s">
        <v>55</v>
      </c>
      <c r="H5" s="22" t="s">
        <v>56</v>
      </c>
      <c r="L5" s="21" t="s">
        <v>50</v>
      </c>
      <c r="M5" s="22" t="s">
        <v>51</v>
      </c>
      <c r="N5" s="22" t="s">
        <v>52</v>
      </c>
      <c r="O5" s="23" t="s">
        <v>53</v>
      </c>
      <c r="P5" s="22" t="s">
        <v>54</v>
      </c>
      <c r="Q5" s="22"/>
      <c r="R5" s="22" t="s">
        <v>55</v>
      </c>
      <c r="S5" s="22" t="s">
        <v>56</v>
      </c>
      <c r="W5" s="21" t="s">
        <v>50</v>
      </c>
      <c r="X5" s="22" t="s">
        <v>51</v>
      </c>
      <c r="Y5" s="22" t="s">
        <v>52</v>
      </c>
      <c r="Z5" s="23" t="s">
        <v>53</v>
      </c>
      <c r="AA5" s="22" t="s">
        <v>54</v>
      </c>
      <c r="AB5" s="22"/>
      <c r="AC5" s="22" t="s">
        <v>55</v>
      </c>
      <c r="AD5" s="22" t="s">
        <v>56</v>
      </c>
      <c r="AH5" s="21" t="s">
        <v>50</v>
      </c>
      <c r="AI5" s="22" t="s">
        <v>51</v>
      </c>
      <c r="AJ5" s="22" t="s">
        <v>52</v>
      </c>
      <c r="AK5" s="23" t="s">
        <v>53</v>
      </c>
      <c r="AL5" s="22" t="s">
        <v>54</v>
      </c>
      <c r="AM5" s="22"/>
      <c r="AN5" s="22" t="s">
        <v>55</v>
      </c>
      <c r="AO5" s="22" t="s">
        <v>56</v>
      </c>
      <c r="AS5" s="21" t="s">
        <v>50</v>
      </c>
      <c r="AT5" s="22" t="s">
        <v>51</v>
      </c>
      <c r="AU5" s="22" t="s">
        <v>52</v>
      </c>
      <c r="AV5" s="23" t="s">
        <v>53</v>
      </c>
      <c r="AW5" s="22" t="s">
        <v>54</v>
      </c>
      <c r="AX5" s="22"/>
      <c r="AY5" s="22" t="s">
        <v>55</v>
      </c>
      <c r="AZ5" s="22" t="s">
        <v>56</v>
      </c>
      <c r="BD5" s="21" t="s">
        <v>50</v>
      </c>
      <c r="BE5" s="22" t="s">
        <v>51</v>
      </c>
      <c r="BF5" s="22" t="s">
        <v>52</v>
      </c>
      <c r="BG5" s="23" t="s">
        <v>53</v>
      </c>
      <c r="BH5" s="22" t="s">
        <v>54</v>
      </c>
      <c r="BI5" s="22"/>
      <c r="BJ5" s="22" t="s">
        <v>55</v>
      </c>
      <c r="BK5" s="22" t="s">
        <v>56</v>
      </c>
      <c r="BO5" s="21" t="s">
        <v>50</v>
      </c>
      <c r="BP5" s="22" t="s">
        <v>51</v>
      </c>
      <c r="BQ5" s="22" t="s">
        <v>52</v>
      </c>
      <c r="BR5" s="23" t="s">
        <v>53</v>
      </c>
      <c r="BS5" s="22" t="s">
        <v>54</v>
      </c>
      <c r="BT5" s="22"/>
      <c r="BU5" s="22" t="s">
        <v>55</v>
      </c>
      <c r="BV5" s="22" t="s">
        <v>56</v>
      </c>
      <c r="BZ5" s="21" t="s">
        <v>50</v>
      </c>
      <c r="CA5" s="22" t="s">
        <v>51</v>
      </c>
      <c r="CB5" s="22" t="s">
        <v>52</v>
      </c>
      <c r="CC5" s="23" t="s">
        <v>53</v>
      </c>
      <c r="CD5" s="22" t="s">
        <v>54</v>
      </c>
      <c r="CE5" s="22"/>
      <c r="CF5" s="22" t="s">
        <v>55</v>
      </c>
      <c r="CG5" s="22" t="s">
        <v>56</v>
      </c>
      <c r="CK5" s="21" t="s">
        <v>50</v>
      </c>
      <c r="CL5" s="22" t="s">
        <v>51</v>
      </c>
      <c r="CM5" s="22" t="s">
        <v>52</v>
      </c>
      <c r="CN5" s="23" t="s">
        <v>53</v>
      </c>
      <c r="CO5" s="22" t="s">
        <v>54</v>
      </c>
      <c r="CP5" s="22"/>
      <c r="CQ5" s="22" t="s">
        <v>55</v>
      </c>
      <c r="CR5" s="22" t="s">
        <v>56</v>
      </c>
      <c r="CV5" s="17" t="s">
        <v>57</v>
      </c>
      <c r="CW5" s="18" t="n">
        <f aca="false">IF(B59=0%,0%,(C62+C63)/SUM(C60:C67))</f>
        <v>0.03</v>
      </c>
      <c r="CX5" s="17" t="str">
        <f aca="false">E62</f>
        <v>forno</v>
      </c>
      <c r="CY5" s="19" t="n">
        <f aca="false">F62</f>
        <v>0</v>
      </c>
      <c r="CZ5" s="17" t="str">
        <f aca="false">G60</f>
        <v>brandina</v>
      </c>
      <c r="DA5" s="19" t="n">
        <f aca="false">H60</f>
        <v>0</v>
      </c>
      <c r="DB5" s="17" t="str">
        <f aca="false">G67</f>
        <v>buste</v>
      </c>
      <c r="DC5" s="19" t="n">
        <f aca="false">H67</f>
        <v>0</v>
      </c>
      <c r="DD5" s="19" t="str">
        <f aca="false">D3</f>
        <v>combustione</v>
      </c>
      <c r="DE5" s="19" t="str">
        <f aca="false">E3</f>
        <v>no</v>
      </c>
    </row>
    <row r="6" customFormat="false" ht="14.4" hidden="false" customHeight="true" outlineLevel="0" collapsed="false">
      <c r="A6" s="24" t="s">
        <v>58</v>
      </c>
      <c r="B6" s="64"/>
      <c r="C6" s="65"/>
      <c r="D6" s="27" t="s">
        <v>59</v>
      </c>
      <c r="E6" s="28" t="s">
        <v>12</v>
      </c>
      <c r="F6" s="29" t="n">
        <f aca="false">INFO!$D$13</f>
        <v>0.751592356687898</v>
      </c>
      <c r="H6" s="30" t="n">
        <v>40</v>
      </c>
      <c r="L6" s="24" t="s">
        <v>58</v>
      </c>
      <c r="M6" s="64"/>
      <c r="N6" s="65"/>
      <c r="O6" s="27" t="s">
        <v>59</v>
      </c>
      <c r="P6" s="28" t="s">
        <v>12</v>
      </c>
      <c r="Q6" s="29" t="n">
        <f aca="false">INFO!$D$13</f>
        <v>0.751592356687898</v>
      </c>
      <c r="S6" s="30" t="n">
        <v>40</v>
      </c>
      <c r="W6" s="24" t="s">
        <v>58</v>
      </c>
      <c r="X6" s="64"/>
      <c r="Y6" s="65"/>
      <c r="Z6" s="27" t="s">
        <v>59</v>
      </c>
      <c r="AA6" s="28" t="s">
        <v>12</v>
      </c>
      <c r="AB6" s="29" t="n">
        <f aca="false">INFO!$D$13</f>
        <v>0.751592356687898</v>
      </c>
      <c r="AD6" s="30" t="n">
        <v>40</v>
      </c>
      <c r="AH6" s="24" t="s">
        <v>58</v>
      </c>
      <c r="AI6" s="64"/>
      <c r="AJ6" s="65"/>
      <c r="AK6" s="27" t="s">
        <v>59</v>
      </c>
      <c r="AL6" s="28" t="s">
        <v>12</v>
      </c>
      <c r="AM6" s="29" t="n">
        <f aca="false">INFO!$D$13</f>
        <v>0.751592356687898</v>
      </c>
      <c r="AO6" s="30" t="n">
        <v>40</v>
      </c>
      <c r="AS6" s="24" t="s">
        <v>58</v>
      </c>
      <c r="AT6" s="64"/>
      <c r="AU6" s="65"/>
      <c r="AV6" s="27" t="s">
        <v>59</v>
      </c>
      <c r="AW6" s="28" t="s">
        <v>12</v>
      </c>
      <c r="AX6" s="29" t="n">
        <f aca="false">INFO!$D$13</f>
        <v>0.751592356687898</v>
      </c>
      <c r="AZ6" s="30" t="n">
        <v>40</v>
      </c>
      <c r="BD6" s="24" t="s">
        <v>58</v>
      </c>
      <c r="BE6" s="64"/>
      <c r="BF6" s="65"/>
      <c r="BG6" s="27" t="s">
        <v>59</v>
      </c>
      <c r="BH6" s="28" t="s">
        <v>12</v>
      </c>
      <c r="BI6" s="29" t="n">
        <f aca="false">INFO!$D$13</f>
        <v>0.751592356687898</v>
      </c>
      <c r="BK6" s="30" t="n">
        <v>40</v>
      </c>
      <c r="BO6" s="24" t="s">
        <v>58</v>
      </c>
      <c r="BP6" s="64"/>
      <c r="BQ6" s="65"/>
      <c r="BR6" s="27" t="s">
        <v>59</v>
      </c>
      <c r="BS6" s="28" t="s">
        <v>12</v>
      </c>
      <c r="BT6" s="29" t="n">
        <f aca="false">INFO!$D$13</f>
        <v>0.751592356687898</v>
      </c>
      <c r="BV6" s="30" t="n">
        <v>40</v>
      </c>
      <c r="BZ6" s="24" t="s">
        <v>58</v>
      </c>
      <c r="CA6" s="64"/>
      <c r="CB6" s="65"/>
      <c r="CC6" s="27" t="s">
        <v>59</v>
      </c>
      <c r="CD6" s="28" t="s">
        <v>12</v>
      </c>
      <c r="CE6" s="29" t="n">
        <f aca="false">INFO!$D$13</f>
        <v>0.751592356687898</v>
      </c>
      <c r="CG6" s="30" t="n">
        <v>40</v>
      </c>
      <c r="CK6" s="24" t="s">
        <v>58</v>
      </c>
      <c r="CL6" s="64"/>
      <c r="CM6" s="65"/>
      <c r="CN6" s="27" t="s">
        <v>59</v>
      </c>
      <c r="CO6" s="28" t="s">
        <v>12</v>
      </c>
      <c r="CP6" s="29" t="n">
        <f aca="false">INFO!$D$13</f>
        <v>0.751592356687898</v>
      </c>
      <c r="CR6" s="30" t="n">
        <v>40</v>
      </c>
      <c r="CV6" s="17" t="s">
        <v>60</v>
      </c>
      <c r="CW6" s="37" t="n">
        <f aca="false">IF(B59=0%,0%,C64/SUM(C60:C67))</f>
        <v>0</v>
      </c>
      <c r="CX6" s="17" t="str">
        <f aca="false">E63</f>
        <v>televisore</v>
      </c>
      <c r="CY6" s="19" t="n">
        <f aca="false">F63</f>
        <v>0</v>
      </c>
      <c r="CZ6" s="17" t="str">
        <f aca="false">G61</f>
        <v>Scatoloni</v>
      </c>
      <c r="DA6" s="19" t="n">
        <f aca="false">H61</f>
        <v>0</v>
      </c>
      <c r="DB6" s="19"/>
      <c r="DC6" s="19"/>
      <c r="DD6" s="19" t="str">
        <f aca="false">D4</f>
        <v>bonifica</v>
      </c>
      <c r="DE6" s="19" t="str">
        <f aca="false">E4</f>
        <v>si</v>
      </c>
    </row>
    <row r="7" customFormat="false" ht="14.4" hidden="false" customHeight="false" outlineLevel="0" collapsed="false">
      <c r="A7" s="24"/>
      <c r="B7" s="64"/>
      <c r="C7" s="65"/>
      <c r="D7" s="27"/>
      <c r="E7" s="28" t="s">
        <v>13</v>
      </c>
      <c r="F7" s="29" t="n">
        <f aca="false">INFO!$D$14</f>
        <v>0.0812101910828025</v>
      </c>
      <c r="H7" s="30"/>
      <c r="L7" s="24"/>
      <c r="M7" s="64"/>
      <c r="N7" s="65"/>
      <c r="O7" s="27"/>
      <c r="P7" s="28" t="s">
        <v>13</v>
      </c>
      <c r="Q7" s="29" t="n">
        <f aca="false">INFO!$D$14</f>
        <v>0.0812101910828025</v>
      </c>
      <c r="S7" s="30"/>
      <c r="W7" s="24"/>
      <c r="X7" s="64"/>
      <c r="Y7" s="65"/>
      <c r="Z7" s="27"/>
      <c r="AA7" s="28" t="s">
        <v>13</v>
      </c>
      <c r="AB7" s="29" t="n">
        <f aca="false">INFO!$D$14</f>
        <v>0.0812101910828025</v>
      </c>
      <c r="AD7" s="30"/>
      <c r="AH7" s="24"/>
      <c r="AI7" s="64"/>
      <c r="AJ7" s="65"/>
      <c r="AK7" s="27"/>
      <c r="AL7" s="28" t="s">
        <v>13</v>
      </c>
      <c r="AM7" s="29" t="n">
        <f aca="false">INFO!$D$14</f>
        <v>0.0812101910828025</v>
      </c>
      <c r="AO7" s="30"/>
      <c r="AS7" s="24"/>
      <c r="AT7" s="64"/>
      <c r="AU7" s="65"/>
      <c r="AV7" s="27"/>
      <c r="AW7" s="28" t="s">
        <v>13</v>
      </c>
      <c r="AX7" s="29" t="n">
        <f aca="false">INFO!$D$14</f>
        <v>0.0812101910828025</v>
      </c>
      <c r="AZ7" s="30"/>
      <c r="BD7" s="24"/>
      <c r="BE7" s="64"/>
      <c r="BF7" s="65"/>
      <c r="BG7" s="27"/>
      <c r="BH7" s="28" t="s">
        <v>13</v>
      </c>
      <c r="BI7" s="29" t="n">
        <f aca="false">INFO!$D$14</f>
        <v>0.0812101910828025</v>
      </c>
      <c r="BK7" s="30"/>
      <c r="BO7" s="24"/>
      <c r="BP7" s="64"/>
      <c r="BQ7" s="65"/>
      <c r="BR7" s="27"/>
      <c r="BS7" s="28" t="s">
        <v>13</v>
      </c>
      <c r="BT7" s="29" t="n">
        <f aca="false">INFO!$D$14</f>
        <v>0.0812101910828025</v>
      </c>
      <c r="BV7" s="30"/>
      <c r="BZ7" s="24"/>
      <c r="CA7" s="64"/>
      <c r="CB7" s="65"/>
      <c r="CC7" s="27"/>
      <c r="CD7" s="28" t="s">
        <v>13</v>
      </c>
      <c r="CE7" s="29" t="n">
        <f aca="false">INFO!$D$14</f>
        <v>0.0812101910828025</v>
      </c>
      <c r="CG7" s="30"/>
      <c r="CK7" s="24"/>
      <c r="CL7" s="64"/>
      <c r="CM7" s="65"/>
      <c r="CN7" s="27"/>
      <c r="CO7" s="28" t="s">
        <v>13</v>
      </c>
      <c r="CP7" s="29" t="n">
        <f aca="false">INFO!$D$14</f>
        <v>0.0812101910828025</v>
      </c>
      <c r="CR7" s="30"/>
      <c r="CV7" s="17" t="s">
        <v>61</v>
      </c>
      <c r="CW7" s="18" t="n">
        <f aca="false">IF(B59=0%,0%,C65/SUM(C60:C67))</f>
        <v>0.07</v>
      </c>
      <c r="CX7" s="17" t="str">
        <f aca="false">E64</f>
        <v>scaldabagno</v>
      </c>
      <c r="CY7" s="19" t="n">
        <f aca="false">F64</f>
        <v>0</v>
      </c>
      <c r="CZ7" s="17" t="str">
        <f aca="false">G62</f>
        <v>divano</v>
      </c>
      <c r="DA7" s="19" t="n">
        <f aca="false">H62</f>
        <v>0</v>
      </c>
      <c r="DB7" s="19"/>
      <c r="DC7" s="19"/>
      <c r="DD7" s="19" t="str">
        <f aca="false">F4</f>
        <v>substrato</v>
      </c>
      <c r="DE7" s="19" t="str">
        <f aca="false">G4</f>
        <v>suolo</v>
      </c>
    </row>
    <row r="8" customFormat="false" ht="14.4" hidden="false" customHeight="false" outlineLevel="0" collapsed="false">
      <c r="A8" s="24"/>
      <c r="B8" s="64"/>
      <c r="C8" s="65"/>
      <c r="D8" s="27"/>
      <c r="E8" s="28" t="s">
        <v>14</v>
      </c>
      <c r="F8" s="29" t="n">
        <f aca="false">INFO!$D$15</f>
        <v>0.167197452229299</v>
      </c>
      <c r="H8" s="30"/>
      <c r="L8" s="24"/>
      <c r="M8" s="64"/>
      <c r="N8" s="65"/>
      <c r="O8" s="27"/>
      <c r="P8" s="28" t="s">
        <v>14</v>
      </c>
      <c r="Q8" s="29" t="n">
        <f aca="false">INFO!$D$15</f>
        <v>0.167197452229299</v>
      </c>
      <c r="S8" s="30"/>
      <c r="W8" s="24"/>
      <c r="X8" s="64"/>
      <c r="Y8" s="65"/>
      <c r="Z8" s="27"/>
      <c r="AA8" s="28" t="s">
        <v>14</v>
      </c>
      <c r="AB8" s="29" t="n">
        <f aca="false">INFO!$D$15</f>
        <v>0.167197452229299</v>
      </c>
      <c r="AD8" s="30"/>
      <c r="AH8" s="24"/>
      <c r="AI8" s="64"/>
      <c r="AJ8" s="65"/>
      <c r="AK8" s="27"/>
      <c r="AL8" s="28" t="s">
        <v>14</v>
      </c>
      <c r="AM8" s="29" t="n">
        <f aca="false">INFO!$D$15</f>
        <v>0.167197452229299</v>
      </c>
      <c r="AO8" s="30"/>
      <c r="AS8" s="24"/>
      <c r="AT8" s="64"/>
      <c r="AU8" s="65"/>
      <c r="AV8" s="27"/>
      <c r="AW8" s="28" t="s">
        <v>14</v>
      </c>
      <c r="AX8" s="29" t="n">
        <f aca="false">INFO!$D$15</f>
        <v>0.167197452229299</v>
      </c>
      <c r="AZ8" s="30"/>
      <c r="BD8" s="24"/>
      <c r="BE8" s="64"/>
      <c r="BF8" s="65"/>
      <c r="BG8" s="27"/>
      <c r="BH8" s="28" t="s">
        <v>14</v>
      </c>
      <c r="BI8" s="29" t="n">
        <f aca="false">INFO!$D$15</f>
        <v>0.167197452229299</v>
      </c>
      <c r="BK8" s="30"/>
      <c r="BO8" s="24"/>
      <c r="BP8" s="64"/>
      <c r="BQ8" s="65"/>
      <c r="BR8" s="27"/>
      <c r="BS8" s="28" t="s">
        <v>14</v>
      </c>
      <c r="BT8" s="29" t="n">
        <f aca="false">INFO!$D$15</f>
        <v>0.167197452229299</v>
      </c>
      <c r="BV8" s="30"/>
      <c r="BZ8" s="24"/>
      <c r="CA8" s="64"/>
      <c r="CB8" s="65"/>
      <c r="CC8" s="27"/>
      <c r="CD8" s="28" t="s">
        <v>14</v>
      </c>
      <c r="CE8" s="29" t="n">
        <f aca="false">INFO!$D$15</f>
        <v>0.167197452229299</v>
      </c>
      <c r="CG8" s="30"/>
      <c r="CK8" s="24"/>
      <c r="CL8" s="64"/>
      <c r="CM8" s="65"/>
      <c r="CN8" s="27"/>
      <c r="CO8" s="28" t="s">
        <v>14</v>
      </c>
      <c r="CP8" s="29" t="n">
        <f aca="false">INFO!$D$15</f>
        <v>0.167197452229299</v>
      </c>
      <c r="CR8" s="30"/>
      <c r="CV8" s="17" t="s">
        <v>62</v>
      </c>
      <c r="CW8" s="18" t="n">
        <f aca="false">IF(B59=0%,0%,C66/SUM(C60:C67))</f>
        <v>0</v>
      </c>
      <c r="CX8" s="17" t="str">
        <f aca="false">E65</f>
        <v>mobile</v>
      </c>
      <c r="CY8" s="19" t="n">
        <f aca="false">F65</f>
        <v>0</v>
      </c>
      <c r="CZ8" s="17" t="str">
        <f aca="false">G63</f>
        <v>sanitari</v>
      </c>
      <c r="DA8" s="19" t="n">
        <f aca="false">H63</f>
        <v>0</v>
      </c>
      <c r="DB8" s="19"/>
      <c r="DC8" s="19"/>
      <c r="DD8" s="19" t="s">
        <v>63</v>
      </c>
      <c r="DE8" s="19" t="n">
        <f aca="false">B4</f>
        <v>0</v>
      </c>
    </row>
    <row r="9" customFormat="false" ht="15" hidden="false" customHeight="false" outlineLevel="0" collapsed="false">
      <c r="A9" s="24"/>
      <c r="B9" s="66"/>
      <c r="C9" s="67"/>
      <c r="D9" s="27" t="s">
        <v>64</v>
      </c>
      <c r="E9" s="28" t="s">
        <v>12</v>
      </c>
      <c r="F9" s="29" t="n">
        <f aca="false">INFO!$D$13</f>
        <v>0.751592356687898</v>
      </c>
      <c r="H9" s="32" t="n">
        <v>50</v>
      </c>
      <c r="L9" s="24"/>
      <c r="M9" s="66"/>
      <c r="N9" s="67"/>
      <c r="O9" s="27" t="s">
        <v>64</v>
      </c>
      <c r="P9" s="28" t="s">
        <v>12</v>
      </c>
      <c r="Q9" s="29" t="n">
        <f aca="false">INFO!$D$13</f>
        <v>0.751592356687898</v>
      </c>
      <c r="S9" s="32" t="n">
        <v>50</v>
      </c>
      <c r="W9" s="24"/>
      <c r="X9" s="66"/>
      <c r="Y9" s="67"/>
      <c r="Z9" s="27" t="s">
        <v>64</v>
      </c>
      <c r="AA9" s="28" t="s">
        <v>12</v>
      </c>
      <c r="AB9" s="29" t="n">
        <f aca="false">INFO!$D$13</f>
        <v>0.751592356687898</v>
      </c>
      <c r="AD9" s="32" t="n">
        <v>50</v>
      </c>
      <c r="AH9" s="24"/>
      <c r="AI9" s="66"/>
      <c r="AJ9" s="67"/>
      <c r="AK9" s="27" t="s">
        <v>64</v>
      </c>
      <c r="AL9" s="28" t="s">
        <v>12</v>
      </c>
      <c r="AM9" s="29" t="n">
        <f aca="false">INFO!$D$13</f>
        <v>0.751592356687898</v>
      </c>
      <c r="AO9" s="32" t="n">
        <v>50</v>
      </c>
      <c r="AS9" s="24"/>
      <c r="AT9" s="66"/>
      <c r="AU9" s="67"/>
      <c r="AV9" s="27" t="s">
        <v>64</v>
      </c>
      <c r="AW9" s="28" t="s">
        <v>12</v>
      </c>
      <c r="AX9" s="29" t="n">
        <f aca="false">INFO!$D$13</f>
        <v>0.751592356687898</v>
      </c>
      <c r="AZ9" s="32" t="n">
        <v>50</v>
      </c>
      <c r="BD9" s="24"/>
      <c r="BE9" s="66"/>
      <c r="BF9" s="67"/>
      <c r="BG9" s="27" t="s">
        <v>64</v>
      </c>
      <c r="BH9" s="28" t="s">
        <v>12</v>
      </c>
      <c r="BI9" s="29" t="n">
        <f aca="false">INFO!$D$13</f>
        <v>0.751592356687898</v>
      </c>
      <c r="BK9" s="32" t="n">
        <v>50</v>
      </c>
      <c r="BO9" s="24"/>
      <c r="BP9" s="66"/>
      <c r="BQ9" s="67"/>
      <c r="BR9" s="27" t="s">
        <v>64</v>
      </c>
      <c r="BS9" s="28" t="s">
        <v>12</v>
      </c>
      <c r="BT9" s="29" t="n">
        <f aca="false">INFO!$D$13</f>
        <v>0.751592356687898</v>
      </c>
      <c r="BV9" s="32" t="n">
        <v>50</v>
      </c>
      <c r="BZ9" s="24"/>
      <c r="CA9" s="66"/>
      <c r="CB9" s="67"/>
      <c r="CC9" s="27" t="s">
        <v>64</v>
      </c>
      <c r="CD9" s="28" t="s">
        <v>12</v>
      </c>
      <c r="CE9" s="29" t="n">
        <f aca="false">INFO!$D$13</f>
        <v>0.751592356687898</v>
      </c>
      <c r="CG9" s="32" t="n">
        <v>50</v>
      </c>
      <c r="CK9" s="24"/>
      <c r="CL9" s="66"/>
      <c r="CM9" s="67"/>
      <c r="CN9" s="27" t="s">
        <v>64</v>
      </c>
      <c r="CO9" s="28" t="s">
        <v>12</v>
      </c>
      <c r="CP9" s="29" t="n">
        <f aca="false">INFO!$D$13</f>
        <v>0.751592356687898</v>
      </c>
      <c r="CR9" s="32" t="n">
        <v>50</v>
      </c>
      <c r="CV9" s="33" t="s">
        <v>65</v>
      </c>
      <c r="CW9" s="34" t="n">
        <f aca="false">IF(B59=0%,0%,C67/SUM(C60:C67))</f>
        <v>0.27</v>
      </c>
      <c r="CX9" s="33" t="str">
        <f aca="false">E66</f>
        <v>secchio</v>
      </c>
      <c r="CY9" s="35" t="n">
        <f aca="false">F66</f>
        <v>0</v>
      </c>
      <c r="CZ9" s="33" t="str">
        <f aca="false">G64</f>
        <v>tubi</v>
      </c>
      <c r="DA9" s="35" t="n">
        <f aca="false">H64</f>
        <v>0</v>
      </c>
      <c r="DB9" s="35"/>
      <c r="DC9" s="35"/>
      <c r="DD9" s="35" t="s">
        <v>56</v>
      </c>
      <c r="DE9" s="35" t="n">
        <f aca="false">H2</f>
        <v>0</v>
      </c>
      <c r="DF9" s="37" t="n">
        <f aca="false">SUM(CW3:CW9)</f>
        <v>1</v>
      </c>
    </row>
    <row r="10" customFormat="false" ht="15" hidden="false" customHeight="false" outlineLevel="0" collapsed="false">
      <c r="A10" s="24"/>
      <c r="B10" s="66"/>
      <c r="C10" s="67"/>
      <c r="D10" s="27"/>
      <c r="E10" s="28" t="s">
        <v>13</v>
      </c>
      <c r="F10" s="29" t="n">
        <f aca="false">INFO!$D$14</f>
        <v>0.0812101910828025</v>
      </c>
      <c r="H10" s="32"/>
      <c r="L10" s="24"/>
      <c r="M10" s="66"/>
      <c r="N10" s="67"/>
      <c r="O10" s="27"/>
      <c r="P10" s="28" t="s">
        <v>13</v>
      </c>
      <c r="Q10" s="29" t="n">
        <f aca="false">INFO!$D$14</f>
        <v>0.0812101910828025</v>
      </c>
      <c r="S10" s="32"/>
      <c r="W10" s="24"/>
      <c r="X10" s="66"/>
      <c r="Y10" s="67"/>
      <c r="Z10" s="27"/>
      <c r="AA10" s="28" t="s">
        <v>13</v>
      </c>
      <c r="AB10" s="29" t="n">
        <f aca="false">INFO!$D$14</f>
        <v>0.0812101910828025</v>
      </c>
      <c r="AD10" s="32"/>
      <c r="AH10" s="24"/>
      <c r="AI10" s="66"/>
      <c r="AJ10" s="67"/>
      <c r="AK10" s="27"/>
      <c r="AL10" s="28" t="s">
        <v>13</v>
      </c>
      <c r="AM10" s="29" t="n">
        <f aca="false">INFO!$D$14</f>
        <v>0.0812101910828025</v>
      </c>
      <c r="AO10" s="32"/>
      <c r="AS10" s="24"/>
      <c r="AT10" s="66"/>
      <c r="AU10" s="67"/>
      <c r="AV10" s="27"/>
      <c r="AW10" s="28" t="s">
        <v>13</v>
      </c>
      <c r="AX10" s="29" t="n">
        <f aca="false">INFO!$D$14</f>
        <v>0.0812101910828025</v>
      </c>
      <c r="AZ10" s="32"/>
      <c r="BD10" s="24"/>
      <c r="BE10" s="66"/>
      <c r="BF10" s="67"/>
      <c r="BG10" s="27"/>
      <c r="BH10" s="28" t="s">
        <v>13</v>
      </c>
      <c r="BI10" s="29" t="n">
        <f aca="false">INFO!$D$14</f>
        <v>0.0812101910828025</v>
      </c>
      <c r="BK10" s="32"/>
      <c r="BO10" s="24"/>
      <c r="BP10" s="66"/>
      <c r="BQ10" s="67"/>
      <c r="BR10" s="27"/>
      <c r="BS10" s="28" t="s">
        <v>13</v>
      </c>
      <c r="BT10" s="29" t="n">
        <f aca="false">INFO!$D$14</f>
        <v>0.0812101910828025</v>
      </c>
      <c r="BV10" s="32"/>
      <c r="BZ10" s="24"/>
      <c r="CA10" s="66"/>
      <c r="CB10" s="67"/>
      <c r="CC10" s="27"/>
      <c r="CD10" s="28" t="s">
        <v>13</v>
      </c>
      <c r="CE10" s="29" t="n">
        <f aca="false">INFO!$D$14</f>
        <v>0.0812101910828025</v>
      </c>
      <c r="CG10" s="32"/>
      <c r="CK10" s="24"/>
      <c r="CL10" s="66"/>
      <c r="CM10" s="67"/>
      <c r="CN10" s="27"/>
      <c r="CO10" s="28" t="s">
        <v>13</v>
      </c>
      <c r="CP10" s="29" t="n">
        <f aca="false">INFO!$D$14</f>
        <v>0.0812101910828025</v>
      </c>
      <c r="CR10" s="32"/>
      <c r="CV10" s="10" t="str">
        <f aca="false">L1</f>
        <v>SITO O29</v>
      </c>
      <c r="CW10" s="10"/>
      <c r="CX10" s="10"/>
      <c r="CY10" s="10"/>
      <c r="CZ10" s="10"/>
      <c r="DA10" s="10"/>
      <c r="DB10" s="10"/>
      <c r="DC10" s="10"/>
      <c r="DD10" s="10"/>
      <c r="DE10" s="10"/>
    </row>
    <row r="11" customFormat="false" ht="14.4" hidden="false" customHeight="false" outlineLevel="0" collapsed="false">
      <c r="A11" s="24"/>
      <c r="B11" s="66"/>
      <c r="C11" s="67"/>
      <c r="D11" s="27"/>
      <c r="E11" s="28" t="s">
        <v>14</v>
      </c>
      <c r="F11" s="29" t="n">
        <f aca="false">INFO!$D$15</f>
        <v>0.167197452229299</v>
      </c>
      <c r="H11" s="32"/>
      <c r="L11" s="24"/>
      <c r="M11" s="66"/>
      <c r="N11" s="67"/>
      <c r="O11" s="27"/>
      <c r="P11" s="28" t="s">
        <v>14</v>
      </c>
      <c r="Q11" s="29" t="n">
        <f aca="false">INFO!$D$15</f>
        <v>0.167197452229299</v>
      </c>
      <c r="S11" s="32"/>
      <c r="W11" s="24"/>
      <c r="X11" s="66"/>
      <c r="Y11" s="67"/>
      <c r="Z11" s="27"/>
      <c r="AA11" s="28" t="s">
        <v>14</v>
      </c>
      <c r="AB11" s="29" t="n">
        <f aca="false">INFO!$D$15</f>
        <v>0.167197452229299</v>
      </c>
      <c r="AD11" s="32"/>
      <c r="AH11" s="24"/>
      <c r="AI11" s="66"/>
      <c r="AJ11" s="67"/>
      <c r="AK11" s="27"/>
      <c r="AL11" s="28" t="s">
        <v>14</v>
      </c>
      <c r="AM11" s="29" t="n">
        <f aca="false">INFO!$D$15</f>
        <v>0.167197452229299</v>
      </c>
      <c r="AO11" s="32"/>
      <c r="AS11" s="24"/>
      <c r="AT11" s="66"/>
      <c r="AU11" s="67"/>
      <c r="AV11" s="27"/>
      <c r="AW11" s="28" t="s">
        <v>14</v>
      </c>
      <c r="AX11" s="29" t="n">
        <f aca="false">INFO!$D$15</f>
        <v>0.167197452229299</v>
      </c>
      <c r="AZ11" s="32"/>
      <c r="BD11" s="24"/>
      <c r="BE11" s="66"/>
      <c r="BF11" s="67"/>
      <c r="BG11" s="27"/>
      <c r="BH11" s="28" t="s">
        <v>14</v>
      </c>
      <c r="BI11" s="29" t="n">
        <f aca="false">INFO!$D$15</f>
        <v>0.167197452229299</v>
      </c>
      <c r="BK11" s="32"/>
      <c r="BO11" s="24"/>
      <c r="BP11" s="66"/>
      <c r="BQ11" s="67"/>
      <c r="BR11" s="27"/>
      <c r="BS11" s="28" t="s">
        <v>14</v>
      </c>
      <c r="BT11" s="29" t="n">
        <f aca="false">INFO!$D$15</f>
        <v>0.167197452229299</v>
      </c>
      <c r="BV11" s="32"/>
      <c r="BZ11" s="24"/>
      <c r="CA11" s="66"/>
      <c r="CB11" s="67"/>
      <c r="CC11" s="27"/>
      <c r="CD11" s="28" t="s">
        <v>14</v>
      </c>
      <c r="CE11" s="29" t="n">
        <f aca="false">INFO!$D$15</f>
        <v>0.167197452229299</v>
      </c>
      <c r="CG11" s="32"/>
      <c r="CK11" s="24"/>
      <c r="CL11" s="66"/>
      <c r="CM11" s="67"/>
      <c r="CN11" s="27"/>
      <c r="CO11" s="28" t="s">
        <v>14</v>
      </c>
      <c r="CP11" s="29" t="n">
        <f aca="false">INFO!$D$15</f>
        <v>0.167197452229299</v>
      </c>
      <c r="CR11" s="32"/>
      <c r="CV11" s="11" t="s">
        <v>31</v>
      </c>
      <c r="CW11" s="11"/>
      <c r="CX11" s="11" t="s">
        <v>32</v>
      </c>
      <c r="CY11" s="11"/>
      <c r="CZ11" s="11"/>
      <c r="DA11" s="11"/>
      <c r="DB11" s="11"/>
      <c r="DC11" s="11"/>
      <c r="DD11" s="11" t="s">
        <v>33</v>
      </c>
      <c r="DE11" s="11"/>
    </row>
    <row r="12" customFormat="false" ht="14.4" hidden="false" customHeight="false" outlineLevel="0" collapsed="false">
      <c r="A12" s="24"/>
      <c r="B12" s="66"/>
      <c r="C12" s="67"/>
      <c r="D12" s="27" t="s">
        <v>66</v>
      </c>
      <c r="E12" s="28" t="s">
        <v>12</v>
      </c>
      <c r="F12" s="29" t="n">
        <f aca="false">INFO!$D$13</f>
        <v>0.751592356687898</v>
      </c>
      <c r="H12" s="32" t="n">
        <v>15</v>
      </c>
      <c r="L12" s="24"/>
      <c r="M12" s="66"/>
      <c r="N12" s="67"/>
      <c r="O12" s="27" t="s">
        <v>66</v>
      </c>
      <c r="P12" s="28" t="s">
        <v>12</v>
      </c>
      <c r="Q12" s="29" t="n">
        <f aca="false">INFO!$D$13</f>
        <v>0.751592356687898</v>
      </c>
      <c r="S12" s="32" t="n">
        <v>15</v>
      </c>
      <c r="W12" s="24"/>
      <c r="X12" s="66"/>
      <c r="Y12" s="67"/>
      <c r="Z12" s="27" t="s">
        <v>66</v>
      </c>
      <c r="AA12" s="28" t="s">
        <v>12</v>
      </c>
      <c r="AB12" s="29" t="n">
        <f aca="false">INFO!$D$13</f>
        <v>0.751592356687898</v>
      </c>
      <c r="AD12" s="32" t="n">
        <v>15</v>
      </c>
      <c r="AH12" s="24"/>
      <c r="AI12" s="66"/>
      <c r="AJ12" s="67"/>
      <c r="AK12" s="27" t="s">
        <v>66</v>
      </c>
      <c r="AL12" s="28" t="s">
        <v>12</v>
      </c>
      <c r="AM12" s="29" t="n">
        <f aca="false">INFO!$D$13</f>
        <v>0.751592356687898</v>
      </c>
      <c r="AO12" s="32" t="n">
        <v>15</v>
      </c>
      <c r="AS12" s="24"/>
      <c r="AT12" s="66"/>
      <c r="AU12" s="67"/>
      <c r="AV12" s="27" t="s">
        <v>66</v>
      </c>
      <c r="AW12" s="28" t="s">
        <v>12</v>
      </c>
      <c r="AX12" s="29" t="n">
        <f aca="false">INFO!$D$13</f>
        <v>0.751592356687898</v>
      </c>
      <c r="AZ12" s="32" t="n">
        <v>15</v>
      </c>
      <c r="BD12" s="24"/>
      <c r="BE12" s="66"/>
      <c r="BF12" s="67"/>
      <c r="BG12" s="27" t="s">
        <v>66</v>
      </c>
      <c r="BH12" s="28" t="s">
        <v>12</v>
      </c>
      <c r="BI12" s="29" t="n">
        <f aca="false">INFO!$D$13</f>
        <v>0.751592356687898</v>
      </c>
      <c r="BK12" s="32" t="n">
        <v>15</v>
      </c>
      <c r="BO12" s="24"/>
      <c r="BP12" s="66"/>
      <c r="BQ12" s="67"/>
      <c r="BR12" s="27" t="s">
        <v>66</v>
      </c>
      <c r="BS12" s="28" t="s">
        <v>12</v>
      </c>
      <c r="BT12" s="29" t="n">
        <f aca="false">INFO!$D$13</f>
        <v>0.751592356687898</v>
      </c>
      <c r="BV12" s="32" t="n">
        <v>15</v>
      </c>
      <c r="BZ12" s="24"/>
      <c r="CA12" s="66"/>
      <c r="CB12" s="67"/>
      <c r="CC12" s="27" t="s">
        <v>66</v>
      </c>
      <c r="CD12" s="28" t="s">
        <v>12</v>
      </c>
      <c r="CE12" s="29" t="n">
        <f aca="false">INFO!$D$13</f>
        <v>0.751592356687898</v>
      </c>
      <c r="CG12" s="32" t="n">
        <v>15</v>
      </c>
      <c r="CK12" s="24"/>
      <c r="CL12" s="66"/>
      <c r="CM12" s="67"/>
      <c r="CN12" s="27" t="s">
        <v>66</v>
      </c>
      <c r="CO12" s="28" t="s">
        <v>12</v>
      </c>
      <c r="CP12" s="29" t="n">
        <f aca="false">INFO!$D$13</f>
        <v>0.751592356687898</v>
      </c>
      <c r="CR12" s="32" t="n">
        <v>15</v>
      </c>
      <c r="CV12" s="12" t="s">
        <v>14</v>
      </c>
      <c r="CW12" s="13" t="n">
        <f aca="false">IF(M59=0%,0%,N60/SUM(N60:N67))</f>
        <v>0</v>
      </c>
      <c r="CX12" s="12" t="str">
        <f aca="false">P60</f>
        <v>lavatrice</v>
      </c>
      <c r="CY12" s="14" t="n">
        <f aca="false">Q60</f>
        <v>0</v>
      </c>
      <c r="CZ12" s="12" t="str">
        <f aca="false">P67</f>
        <v>sedie</v>
      </c>
      <c r="DA12" s="14" t="n">
        <f aca="false">Q67</f>
        <v>0</v>
      </c>
      <c r="DB12" s="12" t="str">
        <f aca="false">R65</f>
        <v>guaina</v>
      </c>
      <c r="DC12" s="14" t="n">
        <f aca="false">S65</f>
        <v>0</v>
      </c>
      <c r="DD12" s="14" t="s">
        <v>41</v>
      </c>
      <c r="DE12" s="38" t="str">
        <f aca="false">N3</f>
        <v>dubbia</v>
      </c>
    </row>
    <row r="13" customFormat="false" ht="14.4" hidden="false" customHeight="false" outlineLevel="0" collapsed="false">
      <c r="A13" s="24"/>
      <c r="B13" s="66"/>
      <c r="C13" s="67"/>
      <c r="D13" s="27"/>
      <c r="E13" s="28" t="s">
        <v>13</v>
      </c>
      <c r="F13" s="29" t="n">
        <f aca="false">INFO!$D$14</f>
        <v>0.0812101910828025</v>
      </c>
      <c r="H13" s="32"/>
      <c r="L13" s="24"/>
      <c r="M13" s="66"/>
      <c r="N13" s="67"/>
      <c r="O13" s="27"/>
      <c r="P13" s="28" t="s">
        <v>13</v>
      </c>
      <c r="Q13" s="29" t="n">
        <f aca="false">INFO!$D$14</f>
        <v>0.0812101910828025</v>
      </c>
      <c r="S13" s="32"/>
      <c r="W13" s="24"/>
      <c r="X13" s="66"/>
      <c r="Y13" s="67"/>
      <c r="Z13" s="27"/>
      <c r="AA13" s="28" t="s">
        <v>13</v>
      </c>
      <c r="AB13" s="29" t="n">
        <f aca="false">INFO!$D$14</f>
        <v>0.0812101910828025</v>
      </c>
      <c r="AD13" s="32"/>
      <c r="AH13" s="24"/>
      <c r="AI13" s="66"/>
      <c r="AJ13" s="67"/>
      <c r="AK13" s="27"/>
      <c r="AL13" s="28" t="s">
        <v>13</v>
      </c>
      <c r="AM13" s="29" t="n">
        <f aca="false">INFO!$D$14</f>
        <v>0.0812101910828025</v>
      </c>
      <c r="AO13" s="32"/>
      <c r="AS13" s="24"/>
      <c r="AT13" s="66"/>
      <c r="AU13" s="67"/>
      <c r="AV13" s="27"/>
      <c r="AW13" s="28" t="s">
        <v>13</v>
      </c>
      <c r="AX13" s="29" t="n">
        <f aca="false">INFO!$D$14</f>
        <v>0.0812101910828025</v>
      </c>
      <c r="AZ13" s="32"/>
      <c r="BD13" s="24"/>
      <c r="BE13" s="66"/>
      <c r="BF13" s="67"/>
      <c r="BG13" s="27"/>
      <c r="BH13" s="28" t="s">
        <v>13</v>
      </c>
      <c r="BI13" s="29" t="n">
        <f aca="false">INFO!$D$14</f>
        <v>0.0812101910828025</v>
      </c>
      <c r="BK13" s="32"/>
      <c r="BO13" s="24"/>
      <c r="BP13" s="66"/>
      <c r="BQ13" s="67"/>
      <c r="BR13" s="27"/>
      <c r="BS13" s="28" t="s">
        <v>13</v>
      </c>
      <c r="BT13" s="29" t="n">
        <f aca="false">INFO!$D$14</f>
        <v>0.0812101910828025</v>
      </c>
      <c r="BV13" s="32"/>
      <c r="BZ13" s="24"/>
      <c r="CA13" s="66"/>
      <c r="CB13" s="67"/>
      <c r="CC13" s="27"/>
      <c r="CD13" s="28" t="s">
        <v>13</v>
      </c>
      <c r="CE13" s="29" t="n">
        <f aca="false">INFO!$D$14</f>
        <v>0.0812101910828025</v>
      </c>
      <c r="CG13" s="32"/>
      <c r="CK13" s="24"/>
      <c r="CL13" s="66"/>
      <c r="CM13" s="67"/>
      <c r="CN13" s="27"/>
      <c r="CO13" s="28" t="s">
        <v>13</v>
      </c>
      <c r="CP13" s="29" t="n">
        <f aca="false">INFO!$D$14</f>
        <v>0.0812101910828025</v>
      </c>
      <c r="CR13" s="32"/>
      <c r="CV13" s="17" t="s">
        <v>49</v>
      </c>
      <c r="CW13" s="18" t="n">
        <f aca="false">IF(M59=0%,0%,N61/SUM(N60:N67))</f>
        <v>0</v>
      </c>
      <c r="CX13" s="17" t="str">
        <f aca="false">P61</f>
        <v>frigorifero</v>
      </c>
      <c r="CY13" s="19" t="n">
        <f aca="false">Q61</f>
        <v>0</v>
      </c>
      <c r="CZ13" s="17" t="str">
        <f aca="false">P68</f>
        <v>materasso</v>
      </c>
      <c r="DA13" s="19" t="n">
        <f aca="false">Q68</f>
        <v>0</v>
      </c>
      <c r="DB13" s="17" t="str">
        <f aca="false">R66</f>
        <v>lamiere</v>
      </c>
      <c r="DC13" s="19" t="n">
        <f aca="false">S66</f>
        <v>0</v>
      </c>
      <c r="DD13" s="19" t="str">
        <f aca="false">O2</f>
        <v>altezza cumulo</v>
      </c>
      <c r="DE13" s="19" t="n">
        <f aca="false">P2</f>
        <v>0</v>
      </c>
    </row>
    <row r="14" customFormat="false" ht="14.4" hidden="false" customHeight="false" outlineLevel="0" collapsed="false">
      <c r="A14" s="24"/>
      <c r="B14" s="66"/>
      <c r="C14" s="67"/>
      <c r="D14" s="27"/>
      <c r="E14" s="28" t="s">
        <v>14</v>
      </c>
      <c r="F14" s="29" t="n">
        <f aca="false">INFO!$D$15</f>
        <v>0.167197452229299</v>
      </c>
      <c r="H14" s="32"/>
      <c r="L14" s="24"/>
      <c r="M14" s="66"/>
      <c r="N14" s="67"/>
      <c r="O14" s="27"/>
      <c r="P14" s="28" t="s">
        <v>14</v>
      </c>
      <c r="Q14" s="29" t="n">
        <f aca="false">INFO!$D$15</f>
        <v>0.167197452229299</v>
      </c>
      <c r="S14" s="32"/>
      <c r="W14" s="24"/>
      <c r="X14" s="66"/>
      <c r="Y14" s="67"/>
      <c r="Z14" s="27"/>
      <c r="AA14" s="28" t="s">
        <v>14</v>
      </c>
      <c r="AB14" s="29" t="n">
        <f aca="false">INFO!$D$15</f>
        <v>0.167197452229299</v>
      </c>
      <c r="AD14" s="32"/>
      <c r="AH14" s="24"/>
      <c r="AI14" s="66"/>
      <c r="AJ14" s="67"/>
      <c r="AK14" s="27"/>
      <c r="AL14" s="28" t="s">
        <v>14</v>
      </c>
      <c r="AM14" s="29" t="n">
        <f aca="false">INFO!$D$15</f>
        <v>0.167197452229299</v>
      </c>
      <c r="AO14" s="32"/>
      <c r="AS14" s="24"/>
      <c r="AT14" s="66"/>
      <c r="AU14" s="67"/>
      <c r="AV14" s="27"/>
      <c r="AW14" s="28" t="s">
        <v>14</v>
      </c>
      <c r="AX14" s="29" t="n">
        <f aca="false">INFO!$D$15</f>
        <v>0.167197452229299</v>
      </c>
      <c r="AZ14" s="32"/>
      <c r="BD14" s="24"/>
      <c r="BE14" s="66"/>
      <c r="BF14" s="67"/>
      <c r="BG14" s="27"/>
      <c r="BH14" s="28" t="s">
        <v>14</v>
      </c>
      <c r="BI14" s="29" t="n">
        <f aca="false">INFO!$D$15</f>
        <v>0.167197452229299</v>
      </c>
      <c r="BK14" s="32"/>
      <c r="BO14" s="24"/>
      <c r="BP14" s="66"/>
      <c r="BQ14" s="67"/>
      <c r="BR14" s="27"/>
      <c r="BS14" s="28" t="s">
        <v>14</v>
      </c>
      <c r="BT14" s="29" t="n">
        <f aca="false">INFO!$D$15</f>
        <v>0.167197452229299</v>
      </c>
      <c r="BV14" s="32"/>
      <c r="BZ14" s="24"/>
      <c r="CA14" s="66"/>
      <c r="CB14" s="67"/>
      <c r="CC14" s="27"/>
      <c r="CD14" s="28" t="s">
        <v>14</v>
      </c>
      <c r="CE14" s="29" t="n">
        <f aca="false">INFO!$D$15</f>
        <v>0.167197452229299</v>
      </c>
      <c r="CG14" s="32"/>
      <c r="CK14" s="24"/>
      <c r="CL14" s="66"/>
      <c r="CM14" s="67"/>
      <c r="CN14" s="27"/>
      <c r="CO14" s="28" t="s">
        <v>14</v>
      </c>
      <c r="CP14" s="29" t="n">
        <f aca="false">INFO!$D$15</f>
        <v>0.167197452229299</v>
      </c>
      <c r="CR14" s="32"/>
      <c r="CV14" s="17" t="s">
        <v>57</v>
      </c>
      <c r="CW14" s="18" t="n">
        <f aca="false">IF(M59=0%,0%,(N62+N63)/SUM(N60:N67))</f>
        <v>0</v>
      </c>
      <c r="CX14" s="17" t="str">
        <f aca="false">P62</f>
        <v>forno</v>
      </c>
      <c r="CY14" s="19" t="n">
        <f aca="false">Q62</f>
        <v>0</v>
      </c>
      <c r="CZ14" s="17" t="str">
        <f aca="false">R60</f>
        <v>brandina</v>
      </c>
      <c r="DA14" s="19" t="n">
        <f aca="false">S60</f>
        <v>0</v>
      </c>
      <c r="DB14" s="17" t="str">
        <f aca="false">R67</f>
        <v>buste</v>
      </c>
      <c r="DC14" s="19" t="n">
        <f aca="false">S67</f>
        <v>0</v>
      </c>
      <c r="DD14" s="19" t="str">
        <f aca="false">O3</f>
        <v>combustione</v>
      </c>
      <c r="DE14" s="19" t="n">
        <f aca="false">P3</f>
        <v>0</v>
      </c>
    </row>
    <row r="15" customFormat="false" ht="14.4" hidden="false" customHeight="false" outlineLevel="0" collapsed="false">
      <c r="A15" s="24"/>
      <c r="B15" s="66"/>
      <c r="C15" s="67"/>
      <c r="D15" s="27" t="s">
        <v>67</v>
      </c>
      <c r="E15" s="28" t="s">
        <v>21</v>
      </c>
      <c r="F15" s="39" t="n">
        <f aca="false">INFO!$C$24</f>
        <v>0.607753705815279</v>
      </c>
      <c r="H15" s="32" t="n">
        <v>12</v>
      </c>
      <c r="L15" s="24"/>
      <c r="M15" s="66"/>
      <c r="N15" s="67"/>
      <c r="O15" s="27" t="s">
        <v>67</v>
      </c>
      <c r="P15" s="28" t="s">
        <v>21</v>
      </c>
      <c r="Q15" s="39" t="n">
        <f aca="false">INFO!$C$24</f>
        <v>0.607753705815279</v>
      </c>
      <c r="S15" s="32" t="n">
        <v>12</v>
      </c>
      <c r="W15" s="24"/>
      <c r="X15" s="66"/>
      <c r="Y15" s="67"/>
      <c r="Z15" s="27" t="s">
        <v>67</v>
      </c>
      <c r="AA15" s="28" t="s">
        <v>21</v>
      </c>
      <c r="AB15" s="39" t="n">
        <f aca="false">INFO!$C$24</f>
        <v>0.607753705815279</v>
      </c>
      <c r="AD15" s="32" t="n">
        <v>12</v>
      </c>
      <c r="AH15" s="24"/>
      <c r="AI15" s="66"/>
      <c r="AJ15" s="67"/>
      <c r="AK15" s="27" t="s">
        <v>67</v>
      </c>
      <c r="AL15" s="28" t="s">
        <v>21</v>
      </c>
      <c r="AM15" s="39" t="n">
        <f aca="false">INFO!$C$24</f>
        <v>0.607753705815279</v>
      </c>
      <c r="AO15" s="32" t="n">
        <v>12</v>
      </c>
      <c r="AS15" s="24"/>
      <c r="AT15" s="66"/>
      <c r="AU15" s="67"/>
      <c r="AV15" s="27" t="s">
        <v>67</v>
      </c>
      <c r="AW15" s="28" t="s">
        <v>21</v>
      </c>
      <c r="AX15" s="39" t="n">
        <f aca="false">INFO!$C$24</f>
        <v>0.607753705815279</v>
      </c>
      <c r="AZ15" s="32" t="n">
        <v>12</v>
      </c>
      <c r="BD15" s="24"/>
      <c r="BE15" s="66"/>
      <c r="BF15" s="67"/>
      <c r="BG15" s="27" t="s">
        <v>67</v>
      </c>
      <c r="BH15" s="28" t="s">
        <v>21</v>
      </c>
      <c r="BI15" s="39" t="n">
        <f aca="false">INFO!$C$24</f>
        <v>0.607753705815279</v>
      </c>
      <c r="BK15" s="32" t="n">
        <v>12</v>
      </c>
      <c r="BO15" s="24"/>
      <c r="BP15" s="66"/>
      <c r="BQ15" s="67"/>
      <c r="BR15" s="27" t="s">
        <v>67</v>
      </c>
      <c r="BS15" s="28" t="s">
        <v>21</v>
      </c>
      <c r="BT15" s="39" t="n">
        <f aca="false">INFO!$C$24</f>
        <v>0.607753705815279</v>
      </c>
      <c r="BV15" s="32" t="n">
        <v>12</v>
      </c>
      <c r="BZ15" s="24"/>
      <c r="CA15" s="66"/>
      <c r="CB15" s="67"/>
      <c r="CC15" s="27" t="s">
        <v>67</v>
      </c>
      <c r="CD15" s="28" t="s">
        <v>21</v>
      </c>
      <c r="CE15" s="39" t="n">
        <f aca="false">INFO!$C$24</f>
        <v>0.607753705815279</v>
      </c>
      <c r="CG15" s="32" t="n">
        <v>12</v>
      </c>
      <c r="CK15" s="24"/>
      <c r="CL15" s="66"/>
      <c r="CM15" s="67"/>
      <c r="CN15" s="27" t="s">
        <v>67</v>
      </c>
      <c r="CO15" s="28" t="s">
        <v>21</v>
      </c>
      <c r="CP15" s="39" t="n">
        <f aca="false">INFO!$C$24</f>
        <v>0.607753705815279</v>
      </c>
      <c r="CR15" s="32" t="n">
        <v>12</v>
      </c>
      <c r="CV15" s="17" t="s">
        <v>60</v>
      </c>
      <c r="CW15" s="37" t="n">
        <f aca="false">IF(M59=0%,0%,N64/SUM(N60:N67))</f>
        <v>0</v>
      </c>
      <c r="CX15" s="17" t="str">
        <f aca="false">P63</f>
        <v>televisore</v>
      </c>
      <c r="CY15" s="19" t="n">
        <f aca="false">Q63</f>
        <v>0</v>
      </c>
      <c r="CZ15" s="17" t="str">
        <f aca="false">R61</f>
        <v>Scatoloni</v>
      </c>
      <c r="DA15" s="19" t="n">
        <f aca="false">S61</f>
        <v>0</v>
      </c>
      <c r="DB15" s="19"/>
      <c r="DC15" s="19"/>
      <c r="DD15" s="19" t="str">
        <f aca="false">O4</f>
        <v>bonifica</v>
      </c>
      <c r="DE15" s="19" t="n">
        <f aca="false">P4</f>
        <v>0</v>
      </c>
    </row>
    <row r="16" customFormat="false" ht="14.4" hidden="false" customHeight="false" outlineLevel="0" collapsed="false">
      <c r="A16" s="24"/>
      <c r="B16" s="66"/>
      <c r="C16" s="67"/>
      <c r="D16" s="27"/>
      <c r="E16" s="28" t="s">
        <v>14</v>
      </c>
      <c r="F16" s="39" t="n">
        <f aca="false">INFO!$C$25</f>
        <v>0.182440136830103</v>
      </c>
      <c r="H16" s="32"/>
      <c r="L16" s="24"/>
      <c r="M16" s="66"/>
      <c r="N16" s="67"/>
      <c r="O16" s="27"/>
      <c r="P16" s="28" t="s">
        <v>14</v>
      </c>
      <c r="Q16" s="39" t="n">
        <f aca="false">INFO!$C$25</f>
        <v>0.182440136830103</v>
      </c>
      <c r="S16" s="32"/>
      <c r="W16" s="24"/>
      <c r="X16" s="66"/>
      <c r="Y16" s="67"/>
      <c r="Z16" s="27"/>
      <c r="AA16" s="28" t="s">
        <v>14</v>
      </c>
      <c r="AB16" s="39" t="n">
        <f aca="false">INFO!$C$25</f>
        <v>0.182440136830103</v>
      </c>
      <c r="AD16" s="32"/>
      <c r="AH16" s="24"/>
      <c r="AI16" s="66"/>
      <c r="AJ16" s="67"/>
      <c r="AK16" s="27"/>
      <c r="AL16" s="28" t="s">
        <v>14</v>
      </c>
      <c r="AM16" s="39" t="n">
        <f aca="false">INFO!$C$25</f>
        <v>0.182440136830103</v>
      </c>
      <c r="AO16" s="32"/>
      <c r="AS16" s="24"/>
      <c r="AT16" s="66"/>
      <c r="AU16" s="67"/>
      <c r="AV16" s="27"/>
      <c r="AW16" s="28" t="s">
        <v>14</v>
      </c>
      <c r="AX16" s="39" t="n">
        <f aca="false">INFO!$C$25</f>
        <v>0.182440136830103</v>
      </c>
      <c r="AZ16" s="32"/>
      <c r="BD16" s="24"/>
      <c r="BE16" s="66"/>
      <c r="BF16" s="67"/>
      <c r="BG16" s="27"/>
      <c r="BH16" s="28" t="s">
        <v>14</v>
      </c>
      <c r="BI16" s="39" t="n">
        <f aca="false">INFO!$C$25</f>
        <v>0.182440136830103</v>
      </c>
      <c r="BK16" s="32"/>
      <c r="BO16" s="24"/>
      <c r="BP16" s="66"/>
      <c r="BQ16" s="67"/>
      <c r="BR16" s="27"/>
      <c r="BS16" s="28" t="s">
        <v>14</v>
      </c>
      <c r="BT16" s="39" t="n">
        <f aca="false">INFO!$C$25</f>
        <v>0.182440136830103</v>
      </c>
      <c r="BV16" s="32"/>
      <c r="BZ16" s="24"/>
      <c r="CA16" s="66"/>
      <c r="CB16" s="67"/>
      <c r="CC16" s="27"/>
      <c r="CD16" s="28" t="s">
        <v>14</v>
      </c>
      <c r="CE16" s="39" t="n">
        <f aca="false">INFO!$C$25</f>
        <v>0.182440136830103</v>
      </c>
      <c r="CG16" s="32"/>
      <c r="CK16" s="24"/>
      <c r="CL16" s="66"/>
      <c r="CM16" s="67"/>
      <c r="CN16" s="27"/>
      <c r="CO16" s="28" t="s">
        <v>14</v>
      </c>
      <c r="CP16" s="39" t="n">
        <f aca="false">INFO!$C$25</f>
        <v>0.182440136830103</v>
      </c>
      <c r="CR16" s="32"/>
      <c r="CV16" s="17" t="s">
        <v>61</v>
      </c>
      <c r="CW16" s="18" t="n">
        <f aca="false">IF(M59=0%,0%,N65/SUM(N60:N67))</f>
        <v>0</v>
      </c>
      <c r="CX16" s="17" t="str">
        <f aca="false">P64</f>
        <v>scaldabagno</v>
      </c>
      <c r="CY16" s="19" t="n">
        <f aca="false">Q64</f>
        <v>0</v>
      </c>
      <c r="CZ16" s="17" t="str">
        <f aca="false">R62</f>
        <v>divano</v>
      </c>
      <c r="DA16" s="19" t="n">
        <f aca="false">S62</f>
        <v>0</v>
      </c>
      <c r="DB16" s="19"/>
      <c r="DC16" s="19"/>
      <c r="DD16" s="19" t="str">
        <f aca="false">Q4</f>
        <v>substrato</v>
      </c>
      <c r="DE16" s="19" t="n">
        <f aca="false">R4</f>
        <v>0</v>
      </c>
    </row>
    <row r="17" customFormat="false" ht="14.4" hidden="false" customHeight="false" outlineLevel="0" collapsed="false">
      <c r="A17" s="24"/>
      <c r="B17" s="66"/>
      <c r="C17" s="67"/>
      <c r="D17" s="27"/>
      <c r="E17" s="28" t="s">
        <v>22</v>
      </c>
      <c r="F17" s="39" t="n">
        <f aca="false">INFO!$C$26</f>
        <v>0.122006841505131</v>
      </c>
      <c r="H17" s="32"/>
      <c r="L17" s="24"/>
      <c r="M17" s="66"/>
      <c r="N17" s="67"/>
      <c r="O17" s="27"/>
      <c r="P17" s="28" t="s">
        <v>22</v>
      </c>
      <c r="Q17" s="39" t="n">
        <f aca="false">INFO!$C$26</f>
        <v>0.122006841505131</v>
      </c>
      <c r="S17" s="32"/>
      <c r="W17" s="24"/>
      <c r="X17" s="66"/>
      <c r="Y17" s="67"/>
      <c r="Z17" s="27"/>
      <c r="AA17" s="28" t="s">
        <v>22</v>
      </c>
      <c r="AB17" s="39" t="n">
        <f aca="false">INFO!$C$26</f>
        <v>0.122006841505131</v>
      </c>
      <c r="AD17" s="32"/>
      <c r="AH17" s="24"/>
      <c r="AI17" s="66"/>
      <c r="AJ17" s="67"/>
      <c r="AK17" s="27"/>
      <c r="AL17" s="28" t="s">
        <v>22</v>
      </c>
      <c r="AM17" s="39" t="n">
        <f aca="false">INFO!$C$26</f>
        <v>0.122006841505131</v>
      </c>
      <c r="AO17" s="32"/>
      <c r="AS17" s="24"/>
      <c r="AT17" s="66"/>
      <c r="AU17" s="67"/>
      <c r="AV17" s="27"/>
      <c r="AW17" s="28" t="s">
        <v>22</v>
      </c>
      <c r="AX17" s="39" t="n">
        <f aca="false">INFO!$C$26</f>
        <v>0.122006841505131</v>
      </c>
      <c r="AZ17" s="32"/>
      <c r="BD17" s="24"/>
      <c r="BE17" s="66"/>
      <c r="BF17" s="67"/>
      <c r="BG17" s="27"/>
      <c r="BH17" s="28" t="s">
        <v>22</v>
      </c>
      <c r="BI17" s="39" t="n">
        <f aca="false">INFO!$C$26</f>
        <v>0.122006841505131</v>
      </c>
      <c r="BK17" s="32"/>
      <c r="BO17" s="24"/>
      <c r="BP17" s="66"/>
      <c r="BQ17" s="67"/>
      <c r="BR17" s="27"/>
      <c r="BS17" s="28" t="s">
        <v>22</v>
      </c>
      <c r="BT17" s="39" t="n">
        <f aca="false">INFO!$C$26</f>
        <v>0.122006841505131</v>
      </c>
      <c r="BV17" s="32"/>
      <c r="BZ17" s="24"/>
      <c r="CA17" s="66"/>
      <c r="CB17" s="67"/>
      <c r="CC17" s="27"/>
      <c r="CD17" s="28" t="s">
        <v>22</v>
      </c>
      <c r="CE17" s="39" t="n">
        <f aca="false">INFO!$C$26</f>
        <v>0.122006841505131</v>
      </c>
      <c r="CG17" s="32"/>
      <c r="CK17" s="24"/>
      <c r="CL17" s="66"/>
      <c r="CM17" s="67"/>
      <c r="CN17" s="27"/>
      <c r="CO17" s="28" t="s">
        <v>22</v>
      </c>
      <c r="CP17" s="39" t="n">
        <f aca="false">INFO!$C$26</f>
        <v>0.122006841505131</v>
      </c>
      <c r="CR17" s="32"/>
      <c r="CV17" s="17" t="s">
        <v>62</v>
      </c>
      <c r="CW17" s="18" t="n">
        <f aca="false">IF(M59=0%,0%,N66/SUM(N60:N67))</f>
        <v>0</v>
      </c>
      <c r="CX17" s="17" t="str">
        <f aca="false">P65</f>
        <v>mobile</v>
      </c>
      <c r="CY17" s="19" t="n">
        <f aca="false">Q65</f>
        <v>0</v>
      </c>
      <c r="CZ17" s="17" t="str">
        <f aca="false">R63</f>
        <v>sanitari</v>
      </c>
      <c r="DA17" s="19" t="n">
        <f aca="false">S63</f>
        <v>0</v>
      </c>
      <c r="DB17" s="19"/>
      <c r="DC17" s="19"/>
      <c r="DD17" s="19" t="s">
        <v>63</v>
      </c>
      <c r="DE17" s="19" t="n">
        <f aca="false">M4</f>
        <v>0</v>
      </c>
    </row>
    <row r="18" customFormat="false" ht="15" hidden="false" customHeight="false" outlineLevel="0" collapsed="false">
      <c r="A18" s="24"/>
      <c r="B18" s="66"/>
      <c r="C18" s="67"/>
      <c r="D18" s="27"/>
      <c r="E18" s="28" t="s">
        <v>13</v>
      </c>
      <c r="F18" s="39" t="n">
        <f aca="false">INFO!$C$27</f>
        <v>0.0877993158494869</v>
      </c>
      <c r="H18" s="32"/>
      <c r="L18" s="24"/>
      <c r="M18" s="66"/>
      <c r="N18" s="67"/>
      <c r="O18" s="27"/>
      <c r="P18" s="28" t="s">
        <v>13</v>
      </c>
      <c r="Q18" s="39" t="n">
        <f aca="false">INFO!$C$27</f>
        <v>0.0877993158494869</v>
      </c>
      <c r="S18" s="32"/>
      <c r="W18" s="24"/>
      <c r="X18" s="66"/>
      <c r="Y18" s="67"/>
      <c r="Z18" s="27"/>
      <c r="AA18" s="28" t="s">
        <v>13</v>
      </c>
      <c r="AB18" s="39" t="n">
        <f aca="false">INFO!$C$27</f>
        <v>0.0877993158494869</v>
      </c>
      <c r="AD18" s="32"/>
      <c r="AH18" s="24"/>
      <c r="AI18" s="66"/>
      <c r="AJ18" s="67"/>
      <c r="AK18" s="27"/>
      <c r="AL18" s="28" t="s">
        <v>13</v>
      </c>
      <c r="AM18" s="39" t="n">
        <f aca="false">INFO!$C$27</f>
        <v>0.0877993158494869</v>
      </c>
      <c r="AO18" s="32"/>
      <c r="AS18" s="24"/>
      <c r="AT18" s="66"/>
      <c r="AU18" s="67"/>
      <c r="AV18" s="27"/>
      <c r="AW18" s="28" t="s">
        <v>13</v>
      </c>
      <c r="AX18" s="39" t="n">
        <f aca="false">INFO!$C$27</f>
        <v>0.0877993158494869</v>
      </c>
      <c r="AZ18" s="32"/>
      <c r="BD18" s="24"/>
      <c r="BE18" s="66"/>
      <c r="BF18" s="67"/>
      <c r="BG18" s="27"/>
      <c r="BH18" s="28" t="s">
        <v>13</v>
      </c>
      <c r="BI18" s="39" t="n">
        <f aca="false">INFO!$C$27</f>
        <v>0.0877993158494869</v>
      </c>
      <c r="BK18" s="32"/>
      <c r="BO18" s="24"/>
      <c r="BP18" s="66"/>
      <c r="BQ18" s="67"/>
      <c r="BR18" s="27"/>
      <c r="BS18" s="28" t="s">
        <v>13</v>
      </c>
      <c r="BT18" s="39" t="n">
        <f aca="false">INFO!$C$27</f>
        <v>0.0877993158494869</v>
      </c>
      <c r="BV18" s="32"/>
      <c r="BZ18" s="24"/>
      <c r="CA18" s="66"/>
      <c r="CB18" s="67"/>
      <c r="CC18" s="27"/>
      <c r="CD18" s="28" t="s">
        <v>13</v>
      </c>
      <c r="CE18" s="39" t="n">
        <f aca="false">INFO!$C$27</f>
        <v>0.0877993158494869</v>
      </c>
      <c r="CG18" s="32"/>
      <c r="CK18" s="24"/>
      <c r="CL18" s="66"/>
      <c r="CM18" s="67"/>
      <c r="CN18" s="27"/>
      <c r="CO18" s="28" t="s">
        <v>13</v>
      </c>
      <c r="CP18" s="39" t="n">
        <f aca="false">INFO!$C$27</f>
        <v>0.0877993158494869</v>
      </c>
      <c r="CR18" s="32"/>
      <c r="CV18" s="17" t="s">
        <v>65</v>
      </c>
      <c r="CW18" s="18" t="n">
        <f aca="false">IF(M59=0%,0%,N67/SUM(N60:N67))</f>
        <v>0</v>
      </c>
      <c r="CX18" s="17" t="str">
        <f aca="false">P66</f>
        <v>secchio</v>
      </c>
      <c r="CY18" s="19" t="n">
        <f aca="false">Q66</f>
        <v>0</v>
      </c>
      <c r="CZ18" s="17" t="str">
        <f aca="false">R64</f>
        <v>tubi</v>
      </c>
      <c r="DA18" s="19" t="n">
        <f aca="false">S64</f>
        <v>0</v>
      </c>
      <c r="DB18" s="19"/>
      <c r="DC18" s="19"/>
      <c r="DD18" s="35" t="s">
        <v>56</v>
      </c>
      <c r="DE18" s="35" t="n">
        <f aca="false">S2</f>
        <v>0</v>
      </c>
      <c r="DF18" s="37" t="n">
        <f aca="false">SUM(CW12:CW18)</f>
        <v>0</v>
      </c>
    </row>
    <row r="19" customFormat="false" ht="15" hidden="false" customHeight="false" outlineLevel="0" collapsed="false">
      <c r="A19" s="24"/>
      <c r="B19" s="66"/>
      <c r="C19" s="67"/>
      <c r="D19" s="40" t="s">
        <v>68</v>
      </c>
      <c r="E19" s="41" t="s">
        <v>22</v>
      </c>
      <c r="F19" s="39" t="n">
        <v>0.8</v>
      </c>
      <c r="H19" s="32" t="n">
        <v>12</v>
      </c>
      <c r="L19" s="24"/>
      <c r="M19" s="66"/>
      <c r="N19" s="67"/>
      <c r="O19" s="40" t="s">
        <v>68</v>
      </c>
      <c r="P19" s="41" t="s">
        <v>22</v>
      </c>
      <c r="Q19" s="39" t="n">
        <v>0.8</v>
      </c>
      <c r="S19" s="32" t="n">
        <v>12</v>
      </c>
      <c r="W19" s="24"/>
      <c r="X19" s="66"/>
      <c r="Y19" s="67"/>
      <c r="Z19" s="40" t="s">
        <v>68</v>
      </c>
      <c r="AA19" s="41" t="s">
        <v>22</v>
      </c>
      <c r="AB19" s="39" t="n">
        <v>0.8</v>
      </c>
      <c r="AD19" s="32" t="n">
        <v>12</v>
      </c>
      <c r="AH19" s="24"/>
      <c r="AI19" s="66"/>
      <c r="AJ19" s="67"/>
      <c r="AK19" s="40" t="s">
        <v>68</v>
      </c>
      <c r="AL19" s="41" t="s">
        <v>22</v>
      </c>
      <c r="AM19" s="39" t="n">
        <v>0.8</v>
      </c>
      <c r="AO19" s="32" t="n">
        <v>12</v>
      </c>
      <c r="AS19" s="24"/>
      <c r="AT19" s="66"/>
      <c r="AU19" s="67"/>
      <c r="AV19" s="40" t="s">
        <v>68</v>
      </c>
      <c r="AW19" s="41" t="s">
        <v>22</v>
      </c>
      <c r="AX19" s="39" t="n">
        <v>0.8</v>
      </c>
      <c r="AZ19" s="32" t="n">
        <v>12</v>
      </c>
      <c r="BD19" s="24"/>
      <c r="BE19" s="74" t="n">
        <v>0.2</v>
      </c>
      <c r="BF19" s="96" t="n">
        <v>1</v>
      </c>
      <c r="BG19" s="40" t="s">
        <v>68</v>
      </c>
      <c r="BH19" s="41" t="s">
        <v>22</v>
      </c>
      <c r="BI19" s="39" t="n">
        <v>0.8</v>
      </c>
      <c r="BK19" s="32" t="n">
        <v>12</v>
      </c>
      <c r="BO19" s="24"/>
      <c r="BP19" s="66"/>
      <c r="BQ19" s="67"/>
      <c r="BR19" s="40" t="s">
        <v>68</v>
      </c>
      <c r="BS19" s="41" t="s">
        <v>22</v>
      </c>
      <c r="BT19" s="39" t="n">
        <v>0.8</v>
      </c>
      <c r="BV19" s="32" t="n">
        <v>12</v>
      </c>
      <c r="BZ19" s="24"/>
      <c r="CA19" s="66"/>
      <c r="CB19" s="67"/>
      <c r="CC19" s="40" t="s">
        <v>68</v>
      </c>
      <c r="CD19" s="41" t="s">
        <v>22</v>
      </c>
      <c r="CE19" s="39" t="n">
        <v>0.8</v>
      </c>
      <c r="CG19" s="32" t="n">
        <v>12</v>
      </c>
      <c r="CK19" s="24"/>
      <c r="CL19" s="66"/>
      <c r="CM19" s="67"/>
      <c r="CN19" s="40" t="s">
        <v>68</v>
      </c>
      <c r="CO19" s="41" t="s">
        <v>22</v>
      </c>
      <c r="CP19" s="39" t="n">
        <v>0.8</v>
      </c>
      <c r="CR19" s="32" t="n">
        <v>12</v>
      </c>
      <c r="CV19" s="10" t="str">
        <f aca="false">W1</f>
        <v>SITO O31</v>
      </c>
      <c r="CW19" s="10"/>
      <c r="CX19" s="10"/>
      <c r="CY19" s="10"/>
      <c r="CZ19" s="10"/>
      <c r="DA19" s="10"/>
      <c r="DB19" s="10"/>
      <c r="DC19" s="10"/>
      <c r="DD19" s="10"/>
      <c r="DE19" s="10"/>
    </row>
    <row r="20" customFormat="false" ht="14.4" hidden="false" customHeight="false" outlineLevel="0" collapsed="false">
      <c r="A20" s="24"/>
      <c r="B20" s="66"/>
      <c r="C20" s="67"/>
      <c r="D20" s="40"/>
      <c r="E20" s="41" t="s">
        <v>13</v>
      </c>
      <c r="F20" s="39" t="n">
        <v>0.2</v>
      </c>
      <c r="H20" s="32"/>
      <c r="L20" s="24"/>
      <c r="M20" s="66"/>
      <c r="N20" s="67"/>
      <c r="O20" s="40"/>
      <c r="P20" s="41" t="s">
        <v>13</v>
      </c>
      <c r="Q20" s="39" t="n">
        <v>0.2</v>
      </c>
      <c r="S20" s="32"/>
      <c r="W20" s="24"/>
      <c r="X20" s="66"/>
      <c r="Y20" s="67"/>
      <c r="Z20" s="40"/>
      <c r="AA20" s="41" t="s">
        <v>13</v>
      </c>
      <c r="AB20" s="39" t="n">
        <v>0.2</v>
      </c>
      <c r="AD20" s="32"/>
      <c r="AH20" s="24"/>
      <c r="AI20" s="66"/>
      <c r="AJ20" s="67"/>
      <c r="AK20" s="40"/>
      <c r="AL20" s="41" t="s">
        <v>13</v>
      </c>
      <c r="AM20" s="39" t="n">
        <v>0.2</v>
      </c>
      <c r="AO20" s="32"/>
      <c r="AS20" s="24"/>
      <c r="AT20" s="66"/>
      <c r="AU20" s="67"/>
      <c r="AV20" s="40"/>
      <c r="AW20" s="41" t="s">
        <v>13</v>
      </c>
      <c r="AX20" s="39" t="n">
        <v>0.2</v>
      </c>
      <c r="AZ20" s="32"/>
      <c r="BD20" s="24"/>
      <c r="BE20" s="74"/>
      <c r="BF20" s="74"/>
      <c r="BG20" s="40"/>
      <c r="BH20" s="41" t="s">
        <v>13</v>
      </c>
      <c r="BI20" s="39" t="n">
        <v>0.2</v>
      </c>
      <c r="BK20" s="32"/>
      <c r="BO20" s="24"/>
      <c r="BP20" s="66"/>
      <c r="BQ20" s="67"/>
      <c r="BR20" s="40"/>
      <c r="BS20" s="41" t="s">
        <v>13</v>
      </c>
      <c r="BT20" s="39" t="n">
        <v>0.2</v>
      </c>
      <c r="BV20" s="32"/>
      <c r="BZ20" s="24"/>
      <c r="CA20" s="66"/>
      <c r="CB20" s="67"/>
      <c r="CC20" s="40"/>
      <c r="CD20" s="41" t="s">
        <v>13</v>
      </c>
      <c r="CE20" s="39" t="n">
        <v>0.2</v>
      </c>
      <c r="CG20" s="32"/>
      <c r="CK20" s="24"/>
      <c r="CL20" s="66"/>
      <c r="CM20" s="67"/>
      <c r="CN20" s="40"/>
      <c r="CO20" s="41" t="s">
        <v>13</v>
      </c>
      <c r="CP20" s="39" t="n">
        <v>0.2</v>
      </c>
      <c r="CR20" s="32"/>
      <c r="CV20" s="11" t="s">
        <v>31</v>
      </c>
      <c r="CW20" s="11"/>
      <c r="CX20" s="11" t="s">
        <v>32</v>
      </c>
      <c r="CY20" s="11"/>
      <c r="CZ20" s="11"/>
      <c r="DA20" s="11"/>
      <c r="DB20" s="11"/>
      <c r="DC20" s="11"/>
      <c r="DD20" s="11" t="s">
        <v>33</v>
      </c>
      <c r="DE20" s="11"/>
    </row>
    <row r="21" customFormat="false" ht="14.4" hidden="false" customHeight="false" outlineLevel="0" collapsed="false">
      <c r="A21" s="24"/>
      <c r="B21" s="45"/>
      <c r="C21" s="43"/>
      <c r="D21" s="27" t="s">
        <v>69</v>
      </c>
      <c r="E21" s="41" t="s">
        <v>60</v>
      </c>
      <c r="F21" s="39" t="n">
        <v>1</v>
      </c>
      <c r="G21" s="2" t="n">
        <v>550</v>
      </c>
      <c r="H21" s="44"/>
      <c r="L21" s="24"/>
      <c r="M21" s="45"/>
      <c r="N21" s="43"/>
      <c r="O21" s="27" t="s">
        <v>69</v>
      </c>
      <c r="P21" s="41" t="s">
        <v>60</v>
      </c>
      <c r="Q21" s="39" t="n">
        <v>1</v>
      </c>
      <c r="R21" s="2" t="n">
        <v>550</v>
      </c>
      <c r="S21" s="44"/>
      <c r="W21" s="24"/>
      <c r="X21" s="45"/>
      <c r="Y21" s="43"/>
      <c r="Z21" s="27" t="s">
        <v>69</v>
      </c>
      <c r="AA21" s="41" t="s">
        <v>60</v>
      </c>
      <c r="AB21" s="39" t="n">
        <v>1</v>
      </c>
      <c r="AC21" s="2" t="n">
        <v>550</v>
      </c>
      <c r="AD21" s="44"/>
      <c r="AH21" s="24"/>
      <c r="AI21" s="45"/>
      <c r="AJ21" s="43"/>
      <c r="AK21" s="27" t="s">
        <v>69</v>
      </c>
      <c r="AL21" s="41" t="s">
        <v>60</v>
      </c>
      <c r="AM21" s="39" t="n">
        <v>1</v>
      </c>
      <c r="AN21" s="2" t="n">
        <v>550</v>
      </c>
      <c r="AO21" s="44"/>
      <c r="AS21" s="24"/>
      <c r="AT21" s="45"/>
      <c r="AU21" s="43"/>
      <c r="AV21" s="27" t="s">
        <v>69</v>
      </c>
      <c r="AW21" s="41" t="s">
        <v>60</v>
      </c>
      <c r="AX21" s="39" t="n">
        <v>1</v>
      </c>
      <c r="AY21" s="2" t="n">
        <v>550</v>
      </c>
      <c r="AZ21" s="44"/>
      <c r="BD21" s="24"/>
      <c r="BE21" s="45"/>
      <c r="BF21" s="43"/>
      <c r="BG21" s="27" t="s">
        <v>69</v>
      </c>
      <c r="BH21" s="41" t="s">
        <v>60</v>
      </c>
      <c r="BI21" s="39" t="n">
        <v>1</v>
      </c>
      <c r="BJ21" s="2" t="n">
        <v>550</v>
      </c>
      <c r="BK21" s="44"/>
      <c r="BO21" s="24"/>
      <c r="BP21" s="45"/>
      <c r="BQ21" s="43"/>
      <c r="BR21" s="27" t="s">
        <v>69</v>
      </c>
      <c r="BS21" s="41" t="s">
        <v>60</v>
      </c>
      <c r="BT21" s="39" t="n">
        <v>1</v>
      </c>
      <c r="BU21" s="2" t="n">
        <v>550</v>
      </c>
      <c r="BV21" s="44"/>
      <c r="BZ21" s="24"/>
      <c r="CA21" s="45"/>
      <c r="CB21" s="43"/>
      <c r="CC21" s="27" t="s">
        <v>69</v>
      </c>
      <c r="CD21" s="41" t="s">
        <v>60</v>
      </c>
      <c r="CE21" s="39" t="n">
        <v>1</v>
      </c>
      <c r="CF21" s="2" t="n">
        <v>550</v>
      </c>
      <c r="CG21" s="44"/>
      <c r="CK21" s="24"/>
      <c r="CL21" s="45"/>
      <c r="CM21" s="43"/>
      <c r="CN21" s="27" t="s">
        <v>69</v>
      </c>
      <c r="CO21" s="41" t="s">
        <v>60</v>
      </c>
      <c r="CP21" s="39" t="n">
        <v>1</v>
      </c>
      <c r="CQ21" s="2" t="n">
        <v>550</v>
      </c>
      <c r="CR21" s="44"/>
      <c r="CV21" s="12" t="s">
        <v>14</v>
      </c>
      <c r="CW21" s="13" t="n">
        <f aca="false">IF(X59=0%,0%,Y60/SUM(Y60:Y67))</f>
        <v>0.9</v>
      </c>
      <c r="CX21" s="12" t="str">
        <f aca="false">AA60</f>
        <v>lavatrice</v>
      </c>
      <c r="CY21" s="14" t="n">
        <f aca="false">AB60</f>
        <v>0</v>
      </c>
      <c r="CZ21" s="12" t="str">
        <f aca="false">AA67</f>
        <v>sedie</v>
      </c>
      <c r="DA21" s="14" t="n">
        <f aca="false">AB67</f>
        <v>0</v>
      </c>
      <c r="DB21" s="12" t="str">
        <f aca="false">AC65</f>
        <v>guaina</v>
      </c>
      <c r="DC21" s="15" t="n">
        <f aca="false">AD65</f>
        <v>0</v>
      </c>
      <c r="DD21" s="14" t="s">
        <v>41</v>
      </c>
      <c r="DE21" s="14" t="n">
        <f aca="false">Y3</f>
        <v>0</v>
      </c>
    </row>
    <row r="22" customFormat="false" ht="14.4" hidden="false" customHeight="false" outlineLevel="0" collapsed="false">
      <c r="A22" s="24"/>
      <c r="B22" s="42"/>
      <c r="C22" s="43"/>
      <c r="D22" s="27"/>
      <c r="E22" s="41" t="s">
        <v>14</v>
      </c>
      <c r="F22" s="39" t="n">
        <v>1</v>
      </c>
      <c r="G22" s="47" t="n">
        <v>1400</v>
      </c>
      <c r="H22" s="44"/>
      <c r="L22" s="24"/>
      <c r="M22" s="42"/>
      <c r="N22" s="43"/>
      <c r="O22" s="27"/>
      <c r="P22" s="41" t="s">
        <v>14</v>
      </c>
      <c r="Q22" s="39" t="n">
        <v>1</v>
      </c>
      <c r="R22" s="47" t="n">
        <v>1400</v>
      </c>
      <c r="S22" s="44"/>
      <c r="W22" s="24"/>
      <c r="X22" s="42"/>
      <c r="Y22" s="43"/>
      <c r="Z22" s="27"/>
      <c r="AA22" s="41" t="s">
        <v>14</v>
      </c>
      <c r="AB22" s="39" t="n">
        <v>1</v>
      </c>
      <c r="AC22" s="47" t="n">
        <v>1400</v>
      </c>
      <c r="AD22" s="44"/>
      <c r="AH22" s="24"/>
      <c r="AI22" s="42"/>
      <c r="AJ22" s="43"/>
      <c r="AK22" s="27"/>
      <c r="AL22" s="41" t="s">
        <v>14</v>
      </c>
      <c r="AM22" s="39" t="n">
        <v>1</v>
      </c>
      <c r="AN22" s="47" t="n">
        <v>1400</v>
      </c>
      <c r="AO22" s="44"/>
      <c r="AS22" s="24"/>
      <c r="AT22" s="42"/>
      <c r="AU22" s="43"/>
      <c r="AV22" s="27"/>
      <c r="AW22" s="41" t="s">
        <v>14</v>
      </c>
      <c r="AX22" s="39" t="n">
        <v>1</v>
      </c>
      <c r="AY22" s="47" t="n">
        <v>1400</v>
      </c>
      <c r="AZ22" s="44"/>
      <c r="BD22" s="24"/>
      <c r="BE22" s="42"/>
      <c r="BF22" s="43"/>
      <c r="BG22" s="27"/>
      <c r="BH22" s="41" t="s">
        <v>14</v>
      </c>
      <c r="BI22" s="39" t="n">
        <v>1</v>
      </c>
      <c r="BJ22" s="47" t="n">
        <v>1400</v>
      </c>
      <c r="BK22" s="44"/>
      <c r="BO22" s="24"/>
      <c r="BP22" s="42"/>
      <c r="BQ22" s="43"/>
      <c r="BR22" s="27"/>
      <c r="BS22" s="41" t="s">
        <v>14</v>
      </c>
      <c r="BT22" s="39" t="n">
        <v>1</v>
      </c>
      <c r="BU22" s="47" t="n">
        <v>1400</v>
      </c>
      <c r="BV22" s="44"/>
      <c r="BZ22" s="24"/>
      <c r="CA22" s="42"/>
      <c r="CB22" s="43"/>
      <c r="CC22" s="27"/>
      <c r="CD22" s="41" t="s">
        <v>14</v>
      </c>
      <c r="CE22" s="39" t="n">
        <v>1</v>
      </c>
      <c r="CF22" s="47" t="n">
        <v>1400</v>
      </c>
      <c r="CG22" s="44"/>
      <c r="CK22" s="24"/>
      <c r="CL22" s="42"/>
      <c r="CM22" s="43"/>
      <c r="CN22" s="27"/>
      <c r="CO22" s="41" t="s">
        <v>14</v>
      </c>
      <c r="CP22" s="39" t="n">
        <v>1</v>
      </c>
      <c r="CQ22" s="47" t="n">
        <v>1400</v>
      </c>
      <c r="CR22" s="44"/>
      <c r="CV22" s="17" t="s">
        <v>49</v>
      </c>
      <c r="CW22" s="18" t="n">
        <f aca="false">IF(X59=0%,0%,Y61/SUM(Y60:Y67))</f>
        <v>0</v>
      </c>
      <c r="CX22" s="17" t="str">
        <f aca="false">AA61</f>
        <v>frigorifero</v>
      </c>
      <c r="CY22" s="19" t="n">
        <f aca="false">AB61</f>
        <v>0</v>
      </c>
      <c r="CZ22" s="17" t="str">
        <f aca="false">AA68</f>
        <v>materasso</v>
      </c>
      <c r="DA22" s="19" t="n">
        <f aca="false">AB68</f>
        <v>0</v>
      </c>
      <c r="DB22" s="17" t="str">
        <f aca="false">AC66</f>
        <v>lamiere</v>
      </c>
      <c r="DC22" s="20" t="n">
        <f aca="false">AD66</f>
        <v>0</v>
      </c>
      <c r="DD22" s="19" t="str">
        <f aca="false">Z2</f>
        <v>altezza cumulo</v>
      </c>
      <c r="DE22" s="19" t="n">
        <f aca="false">AA2</f>
        <v>20</v>
      </c>
    </row>
    <row r="23" customFormat="false" ht="14.4" hidden="false" customHeight="false" outlineLevel="0" collapsed="false">
      <c r="A23" s="24"/>
      <c r="B23" s="42"/>
      <c r="C23" s="43"/>
      <c r="D23" s="27"/>
      <c r="E23" s="41" t="s">
        <v>22</v>
      </c>
      <c r="F23" s="39" t="n">
        <v>1</v>
      </c>
      <c r="G23" s="47" t="n">
        <v>7500</v>
      </c>
      <c r="H23" s="44"/>
      <c r="L23" s="24"/>
      <c r="M23" s="42"/>
      <c r="N23" s="43"/>
      <c r="O23" s="27"/>
      <c r="P23" s="41" t="s">
        <v>22</v>
      </c>
      <c r="Q23" s="39" t="n">
        <v>1</v>
      </c>
      <c r="R23" s="47" t="n">
        <v>7500</v>
      </c>
      <c r="S23" s="44"/>
      <c r="W23" s="24"/>
      <c r="X23" s="42"/>
      <c r="Y23" s="43"/>
      <c r="Z23" s="27"/>
      <c r="AA23" s="41" t="s">
        <v>22</v>
      </c>
      <c r="AB23" s="39" t="n">
        <v>1</v>
      </c>
      <c r="AC23" s="47" t="n">
        <v>7500</v>
      </c>
      <c r="AD23" s="44"/>
      <c r="AH23" s="24"/>
      <c r="AI23" s="42"/>
      <c r="AJ23" s="43"/>
      <c r="AK23" s="27"/>
      <c r="AL23" s="41" t="s">
        <v>22</v>
      </c>
      <c r="AM23" s="39" t="n">
        <v>1</v>
      </c>
      <c r="AN23" s="47" t="n">
        <v>7500</v>
      </c>
      <c r="AO23" s="44"/>
      <c r="AS23" s="24"/>
      <c r="AT23" s="42"/>
      <c r="AU23" s="43"/>
      <c r="AV23" s="27"/>
      <c r="AW23" s="41" t="s">
        <v>22</v>
      </c>
      <c r="AX23" s="39" t="n">
        <v>1</v>
      </c>
      <c r="AY23" s="47" t="n">
        <v>7500</v>
      </c>
      <c r="AZ23" s="44"/>
      <c r="BD23" s="24"/>
      <c r="BE23" s="42"/>
      <c r="BF23" s="43"/>
      <c r="BG23" s="27"/>
      <c r="BH23" s="41" t="s">
        <v>22</v>
      </c>
      <c r="BI23" s="39" t="n">
        <v>1</v>
      </c>
      <c r="BJ23" s="47" t="n">
        <v>7500</v>
      </c>
      <c r="BK23" s="44"/>
      <c r="BO23" s="24"/>
      <c r="BP23" s="42"/>
      <c r="BQ23" s="43"/>
      <c r="BR23" s="27"/>
      <c r="BS23" s="41" t="s">
        <v>22</v>
      </c>
      <c r="BT23" s="39" t="n">
        <v>1</v>
      </c>
      <c r="BU23" s="47" t="n">
        <v>7500</v>
      </c>
      <c r="BV23" s="44"/>
      <c r="BZ23" s="24"/>
      <c r="CA23" s="42"/>
      <c r="CB23" s="43"/>
      <c r="CC23" s="27"/>
      <c r="CD23" s="41" t="s">
        <v>22</v>
      </c>
      <c r="CE23" s="39" t="n">
        <v>1</v>
      </c>
      <c r="CF23" s="47" t="n">
        <v>7500</v>
      </c>
      <c r="CG23" s="44"/>
      <c r="CK23" s="24"/>
      <c r="CL23" s="42"/>
      <c r="CM23" s="43"/>
      <c r="CN23" s="27"/>
      <c r="CO23" s="41" t="s">
        <v>22</v>
      </c>
      <c r="CP23" s="39" t="n">
        <v>1</v>
      </c>
      <c r="CQ23" s="47" t="n">
        <v>7500</v>
      </c>
      <c r="CR23" s="44"/>
      <c r="CV23" s="17" t="s">
        <v>57</v>
      </c>
      <c r="CW23" s="18" t="n">
        <f aca="false">IF(X59=0%,0%,(Y62+Y63)/SUM(Y60:Y67))</f>
        <v>0.05</v>
      </c>
      <c r="CX23" s="17" t="str">
        <f aca="false">AA62</f>
        <v>forno</v>
      </c>
      <c r="CY23" s="19" t="n">
        <f aca="false">AB62</f>
        <v>0</v>
      </c>
      <c r="CZ23" s="17" t="str">
        <f aca="false">AC60</f>
        <v>brandina</v>
      </c>
      <c r="DA23" s="19" t="n">
        <f aca="false">AD60</f>
        <v>0</v>
      </c>
      <c r="DB23" s="17" t="str">
        <f aca="false">AC67</f>
        <v>buste</v>
      </c>
      <c r="DC23" s="20" t="n">
        <f aca="false">AD67</f>
        <v>0</v>
      </c>
      <c r="DD23" s="19" t="str">
        <f aca="false">Z3</f>
        <v>combustione</v>
      </c>
      <c r="DE23" s="19" t="str">
        <f aca="false">AA3</f>
        <v>no</v>
      </c>
    </row>
    <row r="24" customFormat="false" ht="14.4" hidden="false" customHeight="false" outlineLevel="0" collapsed="false">
      <c r="A24" s="24"/>
      <c r="B24" s="45"/>
      <c r="C24" s="4"/>
      <c r="D24" s="28" t="s">
        <v>70</v>
      </c>
      <c r="E24" s="41" t="s">
        <v>14</v>
      </c>
      <c r="F24" s="39" t="n">
        <v>1</v>
      </c>
      <c r="G24" s="47" t="n">
        <v>1400</v>
      </c>
      <c r="H24" s="44"/>
      <c r="L24" s="24"/>
      <c r="M24" s="45"/>
      <c r="N24" s="4"/>
      <c r="O24" s="28" t="s">
        <v>70</v>
      </c>
      <c r="P24" s="41" t="s">
        <v>14</v>
      </c>
      <c r="Q24" s="39" t="n">
        <v>1</v>
      </c>
      <c r="R24" s="47" t="n">
        <v>1400</v>
      </c>
      <c r="S24" s="44"/>
      <c r="W24" s="24"/>
      <c r="X24" s="45"/>
      <c r="Y24" s="4"/>
      <c r="Z24" s="28" t="s">
        <v>70</v>
      </c>
      <c r="AA24" s="41" t="s">
        <v>14</v>
      </c>
      <c r="AB24" s="39" t="n">
        <v>1</v>
      </c>
      <c r="AC24" s="47" t="n">
        <v>1400</v>
      </c>
      <c r="AD24" s="44"/>
      <c r="AH24" s="24"/>
      <c r="AI24" s="45"/>
      <c r="AJ24" s="4"/>
      <c r="AK24" s="28" t="s">
        <v>70</v>
      </c>
      <c r="AL24" s="41" t="s">
        <v>14</v>
      </c>
      <c r="AM24" s="39" t="n">
        <v>1</v>
      </c>
      <c r="AN24" s="47" t="n">
        <v>1400</v>
      </c>
      <c r="AO24" s="44"/>
      <c r="AS24" s="24"/>
      <c r="AT24" s="45"/>
      <c r="AU24" s="4"/>
      <c r="AV24" s="28" t="s">
        <v>70</v>
      </c>
      <c r="AW24" s="41" t="s">
        <v>14</v>
      </c>
      <c r="AX24" s="39" t="n">
        <v>1</v>
      </c>
      <c r="AY24" s="47" t="n">
        <v>1400</v>
      </c>
      <c r="AZ24" s="44"/>
      <c r="BD24" s="24"/>
      <c r="BE24" s="45"/>
      <c r="BF24" s="4"/>
      <c r="BG24" s="28" t="s">
        <v>70</v>
      </c>
      <c r="BH24" s="41" t="s">
        <v>14</v>
      </c>
      <c r="BI24" s="39" t="n">
        <v>1</v>
      </c>
      <c r="BJ24" s="47" t="n">
        <v>1400</v>
      </c>
      <c r="BK24" s="44"/>
      <c r="BO24" s="24"/>
      <c r="BP24" s="45"/>
      <c r="BQ24" s="4"/>
      <c r="BR24" s="28" t="s">
        <v>70</v>
      </c>
      <c r="BS24" s="41" t="s">
        <v>14</v>
      </c>
      <c r="BT24" s="39" t="n">
        <v>1</v>
      </c>
      <c r="BU24" s="47" t="n">
        <v>1400</v>
      </c>
      <c r="BV24" s="44"/>
      <c r="BZ24" s="24"/>
      <c r="CA24" s="45"/>
      <c r="CB24" s="4"/>
      <c r="CC24" s="28" t="s">
        <v>70</v>
      </c>
      <c r="CD24" s="41" t="s">
        <v>14</v>
      </c>
      <c r="CE24" s="39" t="n">
        <v>1</v>
      </c>
      <c r="CF24" s="47" t="n">
        <v>1400</v>
      </c>
      <c r="CG24" s="44"/>
      <c r="CK24" s="24"/>
      <c r="CL24" s="45"/>
      <c r="CM24" s="4"/>
      <c r="CN24" s="28" t="s">
        <v>70</v>
      </c>
      <c r="CO24" s="41" t="s">
        <v>14</v>
      </c>
      <c r="CP24" s="39" t="n">
        <v>1</v>
      </c>
      <c r="CQ24" s="47" t="n">
        <v>1400</v>
      </c>
      <c r="CR24" s="44"/>
      <c r="CV24" s="17" t="s">
        <v>60</v>
      </c>
      <c r="CW24" s="18" t="n">
        <f aca="false">IF(X59=0%,0%,Y64/SUM(Y60:Y67))</f>
        <v>0</v>
      </c>
      <c r="CX24" s="17" t="str">
        <f aca="false">AA63</f>
        <v>televisore</v>
      </c>
      <c r="CY24" s="19" t="n">
        <f aca="false">AB63</f>
        <v>0</v>
      </c>
      <c r="CZ24" s="17" t="str">
        <f aca="false">AC61</f>
        <v>Scatoloni</v>
      </c>
      <c r="DA24" s="19" t="n">
        <f aca="false">AD61</f>
        <v>0</v>
      </c>
      <c r="DB24" s="19"/>
      <c r="DC24" s="20"/>
      <c r="DD24" s="19" t="str">
        <f aca="false">Z4</f>
        <v>bonifica</v>
      </c>
      <c r="DE24" s="19" t="str">
        <f aca="false">AA4</f>
        <v>no</v>
      </c>
    </row>
    <row r="25" customFormat="false" ht="14.4" hidden="false" customHeight="false" outlineLevel="0" collapsed="false">
      <c r="A25" s="24"/>
      <c r="B25" s="42"/>
      <c r="C25" s="43"/>
      <c r="D25" s="28" t="s">
        <v>71</v>
      </c>
      <c r="E25" s="41" t="s">
        <v>60</v>
      </c>
      <c r="F25" s="39" t="n">
        <v>1</v>
      </c>
      <c r="G25" s="47" t="n">
        <v>550</v>
      </c>
      <c r="H25" s="44"/>
      <c r="L25" s="24"/>
      <c r="M25" s="42"/>
      <c r="N25" s="43"/>
      <c r="O25" s="28" t="s">
        <v>71</v>
      </c>
      <c r="P25" s="41" t="s">
        <v>60</v>
      </c>
      <c r="Q25" s="39" t="n">
        <v>1</v>
      </c>
      <c r="R25" s="47" t="n">
        <v>550</v>
      </c>
      <c r="S25" s="44"/>
      <c r="W25" s="24"/>
      <c r="X25" s="42"/>
      <c r="Y25" s="43"/>
      <c r="Z25" s="28" t="s">
        <v>71</v>
      </c>
      <c r="AA25" s="41" t="s">
        <v>60</v>
      </c>
      <c r="AB25" s="39" t="n">
        <v>1</v>
      </c>
      <c r="AC25" s="47" t="n">
        <v>550</v>
      </c>
      <c r="AD25" s="44"/>
      <c r="AH25" s="24"/>
      <c r="AI25" s="42"/>
      <c r="AJ25" s="43"/>
      <c r="AK25" s="28" t="s">
        <v>71</v>
      </c>
      <c r="AL25" s="41" t="s">
        <v>60</v>
      </c>
      <c r="AM25" s="39" t="n">
        <v>1</v>
      </c>
      <c r="AN25" s="47" t="n">
        <v>550</v>
      </c>
      <c r="AO25" s="44"/>
      <c r="AS25" s="24"/>
      <c r="AT25" s="42"/>
      <c r="AU25" s="43"/>
      <c r="AV25" s="28" t="s">
        <v>71</v>
      </c>
      <c r="AW25" s="41" t="s">
        <v>60</v>
      </c>
      <c r="AX25" s="39" t="n">
        <v>1</v>
      </c>
      <c r="AY25" s="47" t="n">
        <v>550</v>
      </c>
      <c r="AZ25" s="44"/>
      <c r="BD25" s="24"/>
      <c r="BE25" s="42"/>
      <c r="BF25" s="43"/>
      <c r="BG25" s="28" t="s">
        <v>71</v>
      </c>
      <c r="BH25" s="41" t="s">
        <v>60</v>
      </c>
      <c r="BI25" s="39" t="n">
        <v>1</v>
      </c>
      <c r="BJ25" s="47" t="n">
        <v>550</v>
      </c>
      <c r="BK25" s="44"/>
      <c r="BO25" s="24"/>
      <c r="BP25" s="42"/>
      <c r="BQ25" s="43"/>
      <c r="BR25" s="28" t="s">
        <v>71</v>
      </c>
      <c r="BS25" s="41" t="s">
        <v>60</v>
      </c>
      <c r="BT25" s="39" t="n">
        <v>1</v>
      </c>
      <c r="BU25" s="47" t="n">
        <v>550</v>
      </c>
      <c r="BV25" s="44"/>
      <c r="BZ25" s="24"/>
      <c r="CA25" s="42"/>
      <c r="CB25" s="43"/>
      <c r="CC25" s="28" t="s">
        <v>71</v>
      </c>
      <c r="CD25" s="41" t="s">
        <v>60</v>
      </c>
      <c r="CE25" s="39" t="n">
        <v>1</v>
      </c>
      <c r="CF25" s="47" t="n">
        <v>550</v>
      </c>
      <c r="CG25" s="44"/>
      <c r="CK25" s="24"/>
      <c r="CL25" s="42"/>
      <c r="CM25" s="43"/>
      <c r="CN25" s="28" t="s">
        <v>71</v>
      </c>
      <c r="CO25" s="41" t="s">
        <v>60</v>
      </c>
      <c r="CP25" s="39" t="n">
        <v>1</v>
      </c>
      <c r="CQ25" s="47" t="n">
        <v>550</v>
      </c>
      <c r="CR25" s="44"/>
      <c r="CV25" s="17" t="s">
        <v>61</v>
      </c>
      <c r="CW25" s="18" t="n">
        <f aca="false">IF(X59=0%,0%,Y65/SUM(Y60:Y67))</f>
        <v>0.05</v>
      </c>
      <c r="CX25" s="17" t="str">
        <f aca="false">AA64</f>
        <v>scaldabagno</v>
      </c>
      <c r="CY25" s="19" t="n">
        <f aca="false">AB64</f>
        <v>0</v>
      </c>
      <c r="CZ25" s="17" t="str">
        <f aca="false">AC62</f>
        <v>divano</v>
      </c>
      <c r="DA25" s="19" t="n">
        <f aca="false">AD62</f>
        <v>0</v>
      </c>
      <c r="DB25" s="19"/>
      <c r="DC25" s="20"/>
      <c r="DD25" s="19" t="str">
        <f aca="false">AB4</f>
        <v>substrato</v>
      </c>
      <c r="DE25" s="19" t="str">
        <f aca="false">AC4</f>
        <v>battistradal</v>
      </c>
    </row>
    <row r="26" customFormat="false" ht="14.4" hidden="false" customHeight="true" outlineLevel="0" collapsed="false">
      <c r="A26" s="24"/>
      <c r="B26" s="42"/>
      <c r="C26" s="43"/>
      <c r="D26" s="28" t="s">
        <v>72</v>
      </c>
      <c r="E26" s="41" t="s">
        <v>62</v>
      </c>
      <c r="F26" s="39" t="n">
        <v>1</v>
      </c>
      <c r="H26" s="44" t="n">
        <v>20</v>
      </c>
      <c r="L26" s="24"/>
      <c r="M26" s="42"/>
      <c r="N26" s="43"/>
      <c r="O26" s="28" t="s">
        <v>72</v>
      </c>
      <c r="P26" s="41" t="s">
        <v>62</v>
      </c>
      <c r="Q26" s="39" t="n">
        <v>1</v>
      </c>
      <c r="S26" s="44" t="n">
        <v>20</v>
      </c>
      <c r="W26" s="24"/>
      <c r="X26" s="42"/>
      <c r="Y26" s="43"/>
      <c r="Z26" s="28" t="s">
        <v>72</v>
      </c>
      <c r="AA26" s="41" t="s">
        <v>62</v>
      </c>
      <c r="AB26" s="39" t="n">
        <v>1</v>
      </c>
      <c r="AD26" s="44" t="n">
        <v>20</v>
      </c>
      <c r="AH26" s="24"/>
      <c r="AI26" s="42"/>
      <c r="AJ26" s="43"/>
      <c r="AK26" s="28" t="s">
        <v>72</v>
      </c>
      <c r="AL26" s="41" t="s">
        <v>62</v>
      </c>
      <c r="AM26" s="39" t="n">
        <v>1</v>
      </c>
      <c r="AO26" s="44" t="n">
        <v>20</v>
      </c>
      <c r="AS26" s="24"/>
      <c r="AT26" s="42"/>
      <c r="AU26" s="43"/>
      <c r="AV26" s="28" t="s">
        <v>72</v>
      </c>
      <c r="AW26" s="41" t="s">
        <v>62</v>
      </c>
      <c r="AX26" s="39" t="n">
        <v>1</v>
      </c>
      <c r="AZ26" s="44" t="n">
        <v>20</v>
      </c>
      <c r="BD26" s="24"/>
      <c r="BE26" s="42"/>
      <c r="BF26" s="43"/>
      <c r="BG26" s="28" t="s">
        <v>72</v>
      </c>
      <c r="BH26" s="41" t="s">
        <v>62</v>
      </c>
      <c r="BI26" s="39" t="n">
        <v>1</v>
      </c>
      <c r="BK26" s="44" t="n">
        <v>20</v>
      </c>
      <c r="BO26" s="24"/>
      <c r="BP26" s="42"/>
      <c r="BQ26" s="43"/>
      <c r="BR26" s="28" t="s">
        <v>72</v>
      </c>
      <c r="BS26" s="41" t="s">
        <v>62</v>
      </c>
      <c r="BT26" s="39" t="n">
        <v>1</v>
      </c>
      <c r="BV26" s="44" t="n">
        <v>20</v>
      </c>
      <c r="BZ26" s="24"/>
      <c r="CA26" s="42"/>
      <c r="CB26" s="43"/>
      <c r="CC26" s="28" t="s">
        <v>72</v>
      </c>
      <c r="CD26" s="41" t="s">
        <v>62</v>
      </c>
      <c r="CE26" s="39" t="n">
        <v>1</v>
      </c>
      <c r="CG26" s="44" t="n">
        <v>20</v>
      </c>
      <c r="CK26" s="24"/>
      <c r="CL26" s="42"/>
      <c r="CM26" s="43"/>
      <c r="CN26" s="28" t="s">
        <v>72</v>
      </c>
      <c r="CO26" s="41" t="s">
        <v>62</v>
      </c>
      <c r="CP26" s="39" t="n">
        <v>1</v>
      </c>
      <c r="CR26" s="44" t="n">
        <v>20</v>
      </c>
      <c r="CV26" s="17" t="s">
        <v>62</v>
      </c>
      <c r="CW26" s="18" t="n">
        <f aca="false">IF(X59=0%,0%,Y66/SUM(Y60:Y67))</f>
        <v>0</v>
      </c>
      <c r="CX26" s="17" t="str">
        <f aca="false">AA65</f>
        <v>mobile</v>
      </c>
      <c r="CY26" s="19" t="n">
        <f aca="false">AB65</f>
        <v>0</v>
      </c>
      <c r="CZ26" s="17" t="str">
        <f aca="false">AC63</f>
        <v>sanitari</v>
      </c>
      <c r="DA26" s="19" t="n">
        <f aca="false">AD63</f>
        <v>0</v>
      </c>
      <c r="DB26" s="19"/>
      <c r="DC26" s="20"/>
      <c r="DD26" s="19" t="s">
        <v>63</v>
      </c>
      <c r="DE26" s="19" t="n">
        <f aca="false">X4</f>
        <v>0</v>
      </c>
    </row>
    <row r="27" customFormat="false" ht="15" hidden="false" customHeight="false" outlineLevel="0" collapsed="false">
      <c r="A27" s="24"/>
      <c r="B27" s="42"/>
      <c r="C27" s="43"/>
      <c r="D27" s="28" t="s">
        <v>73</v>
      </c>
      <c r="E27" s="41" t="s">
        <v>22</v>
      </c>
      <c r="F27" s="39" t="n">
        <v>1</v>
      </c>
      <c r="H27" s="44"/>
      <c r="L27" s="24"/>
      <c r="M27" s="42"/>
      <c r="N27" s="43"/>
      <c r="O27" s="28" t="s">
        <v>73</v>
      </c>
      <c r="P27" s="41" t="s">
        <v>22</v>
      </c>
      <c r="Q27" s="39" t="n">
        <v>1</v>
      </c>
      <c r="S27" s="44"/>
      <c r="W27" s="24"/>
      <c r="X27" s="42"/>
      <c r="Y27" s="43"/>
      <c r="Z27" s="28" t="s">
        <v>73</v>
      </c>
      <c r="AA27" s="41" t="s">
        <v>22</v>
      </c>
      <c r="AB27" s="39" t="n">
        <v>1</v>
      </c>
      <c r="AD27" s="44"/>
      <c r="AH27" s="24"/>
      <c r="AI27" s="42"/>
      <c r="AJ27" s="43"/>
      <c r="AK27" s="28" t="s">
        <v>73</v>
      </c>
      <c r="AL27" s="41" t="s">
        <v>22</v>
      </c>
      <c r="AM27" s="39" t="n">
        <v>1</v>
      </c>
      <c r="AO27" s="44"/>
      <c r="AS27" s="24"/>
      <c r="AT27" s="42"/>
      <c r="AU27" s="43"/>
      <c r="AV27" s="28" t="s">
        <v>73</v>
      </c>
      <c r="AW27" s="41" t="s">
        <v>22</v>
      </c>
      <c r="AX27" s="39" t="n">
        <v>1</v>
      </c>
      <c r="AZ27" s="44"/>
      <c r="BD27" s="24"/>
      <c r="BE27" s="42"/>
      <c r="BF27" s="43"/>
      <c r="BG27" s="28" t="s">
        <v>73</v>
      </c>
      <c r="BH27" s="41" t="s">
        <v>22</v>
      </c>
      <c r="BI27" s="39" t="n">
        <v>1</v>
      </c>
      <c r="BK27" s="44"/>
      <c r="BO27" s="24"/>
      <c r="BP27" s="42"/>
      <c r="BQ27" s="43"/>
      <c r="BR27" s="28" t="s">
        <v>73</v>
      </c>
      <c r="BS27" s="41" t="s">
        <v>22</v>
      </c>
      <c r="BT27" s="39" t="n">
        <v>1</v>
      </c>
      <c r="BV27" s="44"/>
      <c r="BZ27" s="24"/>
      <c r="CA27" s="42"/>
      <c r="CB27" s="43"/>
      <c r="CC27" s="28" t="s">
        <v>73</v>
      </c>
      <c r="CD27" s="41" t="s">
        <v>22</v>
      </c>
      <c r="CE27" s="39" t="n">
        <v>1</v>
      </c>
      <c r="CG27" s="44"/>
      <c r="CK27" s="24"/>
      <c r="CL27" s="42"/>
      <c r="CM27" s="43"/>
      <c r="CN27" s="28" t="s">
        <v>73</v>
      </c>
      <c r="CO27" s="41" t="s">
        <v>22</v>
      </c>
      <c r="CP27" s="39" t="n">
        <v>1</v>
      </c>
      <c r="CR27" s="44"/>
      <c r="CV27" s="33" t="s">
        <v>65</v>
      </c>
      <c r="CW27" s="34" t="n">
        <f aca="false">IF(X59=0%,0%,Y67/SUM(Y60:Y67))</f>
        <v>0</v>
      </c>
      <c r="CX27" s="33" t="str">
        <f aca="false">AA66</f>
        <v>secchio</v>
      </c>
      <c r="CY27" s="35" t="n">
        <f aca="false">AB66</f>
        <v>0</v>
      </c>
      <c r="CZ27" s="33" t="str">
        <f aca="false">AC64</f>
        <v>tubi</v>
      </c>
      <c r="DA27" s="35" t="n">
        <f aca="false">AD64</f>
        <v>0</v>
      </c>
      <c r="DB27" s="35"/>
      <c r="DC27" s="36"/>
      <c r="DD27" s="35" t="s">
        <v>56</v>
      </c>
      <c r="DE27" s="35" t="n">
        <f aca="false">AD2</f>
        <v>0</v>
      </c>
      <c r="DF27" s="37" t="n">
        <f aca="false">SUM(CW21:CW27)</f>
        <v>1</v>
      </c>
    </row>
    <row r="28" customFormat="false" ht="15" hidden="false" customHeight="false" outlineLevel="0" collapsed="false">
      <c r="A28" s="24"/>
      <c r="B28" s="66"/>
      <c r="C28" s="67"/>
      <c r="D28" s="27" t="s">
        <v>74</v>
      </c>
      <c r="E28" s="41" t="s">
        <v>62</v>
      </c>
      <c r="F28" s="39" t="n">
        <v>0.8</v>
      </c>
      <c r="H28" s="32" t="n">
        <v>50</v>
      </c>
      <c r="L28" s="24"/>
      <c r="M28" s="66"/>
      <c r="N28" s="67"/>
      <c r="O28" s="27" t="s">
        <v>74</v>
      </c>
      <c r="P28" s="41" t="s">
        <v>62</v>
      </c>
      <c r="Q28" s="39" t="n">
        <v>0.8</v>
      </c>
      <c r="S28" s="32" t="n">
        <v>50</v>
      </c>
      <c r="W28" s="24"/>
      <c r="X28" s="66"/>
      <c r="Y28" s="67"/>
      <c r="Z28" s="27" t="s">
        <v>74</v>
      </c>
      <c r="AA28" s="41" t="s">
        <v>62</v>
      </c>
      <c r="AB28" s="39" t="n">
        <v>0.8</v>
      </c>
      <c r="AD28" s="32" t="n">
        <v>50</v>
      </c>
      <c r="AH28" s="24"/>
      <c r="AI28" s="66"/>
      <c r="AJ28" s="67"/>
      <c r="AK28" s="27" t="s">
        <v>74</v>
      </c>
      <c r="AL28" s="41" t="s">
        <v>62</v>
      </c>
      <c r="AM28" s="39" t="n">
        <v>0.8</v>
      </c>
      <c r="AO28" s="32" t="n">
        <v>50</v>
      </c>
      <c r="AS28" s="24"/>
      <c r="AT28" s="66"/>
      <c r="AU28" s="67"/>
      <c r="AV28" s="27" t="s">
        <v>74</v>
      </c>
      <c r="AW28" s="41" t="s">
        <v>62</v>
      </c>
      <c r="AX28" s="39" t="n">
        <v>0.8</v>
      </c>
      <c r="AZ28" s="32" t="n">
        <v>50</v>
      </c>
      <c r="BD28" s="24"/>
      <c r="BE28" s="66"/>
      <c r="BF28" s="67"/>
      <c r="BG28" s="27" t="s">
        <v>74</v>
      </c>
      <c r="BH28" s="41" t="s">
        <v>62</v>
      </c>
      <c r="BI28" s="39" t="n">
        <v>0.8</v>
      </c>
      <c r="BK28" s="32" t="n">
        <v>50</v>
      </c>
      <c r="BO28" s="24"/>
      <c r="BP28" s="66"/>
      <c r="BQ28" s="67"/>
      <c r="BR28" s="27" t="s">
        <v>74</v>
      </c>
      <c r="BS28" s="41" t="s">
        <v>62</v>
      </c>
      <c r="BT28" s="39" t="n">
        <v>0.8</v>
      </c>
      <c r="BV28" s="32" t="n">
        <v>50</v>
      </c>
      <c r="BZ28" s="24"/>
      <c r="CA28" s="66"/>
      <c r="CB28" s="67"/>
      <c r="CC28" s="27" t="s">
        <v>74</v>
      </c>
      <c r="CD28" s="41" t="s">
        <v>62</v>
      </c>
      <c r="CE28" s="39" t="n">
        <v>0.8</v>
      </c>
      <c r="CG28" s="32" t="n">
        <v>50</v>
      </c>
      <c r="CK28" s="24"/>
      <c r="CL28" s="66"/>
      <c r="CM28" s="67"/>
      <c r="CN28" s="27" t="s">
        <v>74</v>
      </c>
      <c r="CO28" s="41" t="s">
        <v>62</v>
      </c>
      <c r="CP28" s="39" t="n">
        <v>0.8</v>
      </c>
      <c r="CR28" s="32" t="n">
        <v>50</v>
      </c>
      <c r="CV28" s="10" t="str">
        <f aca="false">AH1</f>
        <v>SITO O32</v>
      </c>
      <c r="CW28" s="10"/>
      <c r="CX28" s="10"/>
      <c r="CY28" s="10"/>
      <c r="CZ28" s="10"/>
      <c r="DA28" s="10"/>
      <c r="DB28" s="10"/>
      <c r="DC28" s="10"/>
      <c r="DD28" s="10"/>
      <c r="DE28" s="10"/>
    </row>
    <row r="29" customFormat="false" ht="14.4" hidden="false" customHeight="true" outlineLevel="0" collapsed="false">
      <c r="A29" s="24"/>
      <c r="B29" s="66"/>
      <c r="C29" s="67"/>
      <c r="D29" s="27"/>
      <c r="E29" s="41" t="s">
        <v>60</v>
      </c>
      <c r="F29" s="39" t="n">
        <v>0.2</v>
      </c>
      <c r="H29" s="32"/>
      <c r="L29" s="24"/>
      <c r="M29" s="66"/>
      <c r="N29" s="67"/>
      <c r="O29" s="27"/>
      <c r="P29" s="41" t="s">
        <v>60</v>
      </c>
      <c r="Q29" s="39" t="n">
        <v>0.2</v>
      </c>
      <c r="S29" s="32"/>
      <c r="W29" s="24"/>
      <c r="X29" s="66"/>
      <c r="Y29" s="67"/>
      <c r="Z29" s="27"/>
      <c r="AA29" s="41" t="s">
        <v>60</v>
      </c>
      <c r="AB29" s="39" t="n">
        <v>0.2</v>
      </c>
      <c r="AD29" s="32"/>
      <c r="AH29" s="24"/>
      <c r="AI29" s="66"/>
      <c r="AJ29" s="67"/>
      <c r="AK29" s="27"/>
      <c r="AL29" s="41" t="s">
        <v>60</v>
      </c>
      <c r="AM29" s="39" t="n">
        <v>0.2</v>
      </c>
      <c r="AO29" s="32"/>
      <c r="AS29" s="24"/>
      <c r="AT29" s="66"/>
      <c r="AU29" s="67"/>
      <c r="AV29" s="27"/>
      <c r="AW29" s="41" t="s">
        <v>60</v>
      </c>
      <c r="AX29" s="39" t="n">
        <v>0.2</v>
      </c>
      <c r="AZ29" s="32"/>
      <c r="BD29" s="24"/>
      <c r="BE29" s="66"/>
      <c r="BF29" s="67"/>
      <c r="BG29" s="27"/>
      <c r="BH29" s="41" t="s">
        <v>60</v>
      </c>
      <c r="BI29" s="39" t="n">
        <v>0.2</v>
      </c>
      <c r="BK29" s="32"/>
      <c r="BO29" s="24"/>
      <c r="BP29" s="66"/>
      <c r="BQ29" s="67"/>
      <c r="BR29" s="27"/>
      <c r="BS29" s="41" t="s">
        <v>60</v>
      </c>
      <c r="BT29" s="39" t="n">
        <v>0.2</v>
      </c>
      <c r="BV29" s="32"/>
      <c r="BZ29" s="24"/>
      <c r="CA29" s="66"/>
      <c r="CB29" s="67"/>
      <c r="CC29" s="27"/>
      <c r="CD29" s="41" t="s">
        <v>60</v>
      </c>
      <c r="CE29" s="39" t="n">
        <v>0.2</v>
      </c>
      <c r="CG29" s="32"/>
      <c r="CK29" s="24"/>
      <c r="CL29" s="66"/>
      <c r="CM29" s="67"/>
      <c r="CN29" s="27"/>
      <c r="CO29" s="41" t="s">
        <v>60</v>
      </c>
      <c r="CP29" s="39" t="n">
        <v>0.2</v>
      </c>
      <c r="CR29" s="32"/>
      <c r="CV29" s="11" t="s">
        <v>31</v>
      </c>
      <c r="CW29" s="11"/>
      <c r="CX29" s="11" t="s">
        <v>32</v>
      </c>
      <c r="CY29" s="11"/>
      <c r="CZ29" s="11"/>
      <c r="DA29" s="11"/>
      <c r="DB29" s="11"/>
      <c r="DC29" s="11"/>
      <c r="DD29" s="11" t="s">
        <v>33</v>
      </c>
      <c r="DE29" s="11"/>
    </row>
    <row r="30" customFormat="false" ht="14.4" hidden="false" customHeight="false" outlineLevel="0" collapsed="false">
      <c r="A30" s="21" t="s">
        <v>75</v>
      </c>
      <c r="B30" s="51"/>
      <c r="C30" s="4"/>
      <c r="D30" s="41" t="s">
        <v>76</v>
      </c>
      <c r="E30" s="20" t="s">
        <v>61</v>
      </c>
      <c r="F30" s="39" t="n">
        <v>1</v>
      </c>
      <c r="G30" s="47" t="n">
        <v>1000</v>
      </c>
      <c r="H30" s="44"/>
      <c r="L30" s="21" t="s">
        <v>75</v>
      </c>
      <c r="M30" s="51"/>
      <c r="N30" s="4"/>
      <c r="O30" s="41" t="s">
        <v>76</v>
      </c>
      <c r="P30" s="20" t="s">
        <v>61</v>
      </c>
      <c r="Q30" s="39" t="n">
        <v>1</v>
      </c>
      <c r="R30" s="47" t="n">
        <v>1000</v>
      </c>
      <c r="S30" s="44"/>
      <c r="W30" s="21" t="s">
        <v>75</v>
      </c>
      <c r="X30" s="51"/>
      <c r="Y30" s="4"/>
      <c r="Z30" s="41" t="s">
        <v>76</v>
      </c>
      <c r="AA30" s="20" t="s">
        <v>61</v>
      </c>
      <c r="AB30" s="39" t="n">
        <v>1</v>
      </c>
      <c r="AC30" s="47" t="n">
        <v>1000</v>
      </c>
      <c r="AD30" s="44"/>
      <c r="AH30" s="21" t="s">
        <v>75</v>
      </c>
      <c r="AI30" s="51"/>
      <c r="AJ30" s="4"/>
      <c r="AK30" s="41" t="s">
        <v>76</v>
      </c>
      <c r="AL30" s="20" t="s">
        <v>61</v>
      </c>
      <c r="AM30" s="39" t="n">
        <v>1</v>
      </c>
      <c r="AN30" s="47" t="n">
        <v>1000</v>
      </c>
      <c r="AO30" s="44"/>
      <c r="AS30" s="21" t="s">
        <v>75</v>
      </c>
      <c r="AT30" s="51"/>
      <c r="AU30" s="4"/>
      <c r="AV30" s="41" t="s">
        <v>76</v>
      </c>
      <c r="AW30" s="20" t="s">
        <v>61</v>
      </c>
      <c r="AX30" s="39" t="n">
        <v>1</v>
      </c>
      <c r="AY30" s="47" t="n">
        <v>1000</v>
      </c>
      <c r="AZ30" s="44"/>
      <c r="BD30" s="21" t="s">
        <v>75</v>
      </c>
      <c r="BE30" s="51"/>
      <c r="BF30" s="4"/>
      <c r="BG30" s="41" t="s">
        <v>76</v>
      </c>
      <c r="BH30" s="20" t="s">
        <v>61</v>
      </c>
      <c r="BI30" s="39" t="n">
        <v>1</v>
      </c>
      <c r="BJ30" s="47" t="n">
        <v>1000</v>
      </c>
      <c r="BK30" s="44"/>
      <c r="BO30" s="21" t="s">
        <v>75</v>
      </c>
      <c r="BP30" s="51"/>
      <c r="BQ30" s="4"/>
      <c r="BR30" s="41" t="s">
        <v>76</v>
      </c>
      <c r="BS30" s="20" t="s">
        <v>61</v>
      </c>
      <c r="BT30" s="39" t="n">
        <v>1</v>
      </c>
      <c r="BU30" s="47" t="n">
        <v>1000</v>
      </c>
      <c r="BV30" s="44"/>
      <c r="BZ30" s="21" t="s">
        <v>75</v>
      </c>
      <c r="CA30" s="51"/>
      <c r="CB30" s="4"/>
      <c r="CC30" s="41" t="s">
        <v>76</v>
      </c>
      <c r="CD30" s="20" t="s">
        <v>61</v>
      </c>
      <c r="CE30" s="39" t="n">
        <v>1</v>
      </c>
      <c r="CF30" s="47" t="n">
        <v>1000</v>
      </c>
      <c r="CG30" s="44"/>
      <c r="CK30" s="21" t="s">
        <v>75</v>
      </c>
      <c r="CL30" s="51"/>
      <c r="CM30" s="4"/>
      <c r="CN30" s="41" t="s">
        <v>76</v>
      </c>
      <c r="CO30" s="20" t="s">
        <v>61</v>
      </c>
      <c r="CP30" s="39" t="n">
        <v>1</v>
      </c>
      <c r="CQ30" s="47" t="n">
        <v>1000</v>
      </c>
      <c r="CR30" s="44"/>
      <c r="CV30" s="12" t="s">
        <v>14</v>
      </c>
      <c r="CW30" s="13" t="n">
        <f aca="false">IF(AI59=0%,0%,AJ60/SUM(AJ60:AJ67))</f>
        <v>0.03</v>
      </c>
      <c r="CX30" s="12" t="str">
        <f aca="false">AL60</f>
        <v>lavatrice</v>
      </c>
      <c r="CY30" s="14" t="n">
        <f aca="false">AM60</f>
        <v>0</v>
      </c>
      <c r="CZ30" s="12" t="str">
        <f aca="false">AL67</f>
        <v>sedie</v>
      </c>
      <c r="DA30" s="14" t="n">
        <f aca="false">AM67</f>
        <v>0</v>
      </c>
      <c r="DB30" s="12" t="str">
        <f aca="false">AN65</f>
        <v>guaina</v>
      </c>
      <c r="DC30" s="14" t="n">
        <f aca="false">AO65</f>
        <v>0</v>
      </c>
      <c r="DD30" s="14" t="s">
        <v>41</v>
      </c>
      <c r="DE30" s="38" t="n">
        <f aca="false">AJ3</f>
        <v>0</v>
      </c>
    </row>
    <row r="31" customFormat="false" ht="14.4" hidden="false" customHeight="true" outlineLevel="0" collapsed="false">
      <c r="A31" s="24" t="s">
        <v>77</v>
      </c>
      <c r="B31" s="51" t="n">
        <v>0.6</v>
      </c>
      <c r="C31" s="4"/>
      <c r="D31" s="41" t="s">
        <v>14</v>
      </c>
      <c r="E31" s="28"/>
      <c r="F31" s="39" t="n">
        <v>1</v>
      </c>
      <c r="G31" s="47" t="n">
        <v>900</v>
      </c>
      <c r="H31" s="44"/>
      <c r="L31" s="24" t="s">
        <v>77</v>
      </c>
      <c r="M31" s="45"/>
      <c r="N31" s="4"/>
      <c r="O31" s="41" t="s">
        <v>14</v>
      </c>
      <c r="P31" s="28"/>
      <c r="Q31" s="39" t="n">
        <v>1</v>
      </c>
      <c r="R31" s="47" t="n">
        <v>900</v>
      </c>
      <c r="S31" s="44"/>
      <c r="W31" s="24" t="s">
        <v>77</v>
      </c>
      <c r="X31" s="51" t="n">
        <v>0.9</v>
      </c>
      <c r="Y31" s="4"/>
      <c r="Z31" s="41" t="s">
        <v>14</v>
      </c>
      <c r="AA31" s="28"/>
      <c r="AB31" s="39" t="n">
        <v>1</v>
      </c>
      <c r="AC31" s="47" t="n">
        <v>900</v>
      </c>
      <c r="AD31" s="44"/>
      <c r="AH31" s="24" t="s">
        <v>77</v>
      </c>
      <c r="AI31" s="51" t="n">
        <v>0.03</v>
      </c>
      <c r="AJ31" s="4"/>
      <c r="AK31" s="41" t="s">
        <v>14</v>
      </c>
      <c r="AL31" s="28"/>
      <c r="AM31" s="39" t="n">
        <v>1</v>
      </c>
      <c r="AN31" s="47" t="n">
        <v>900</v>
      </c>
      <c r="AO31" s="44"/>
      <c r="AS31" s="24" t="s">
        <v>77</v>
      </c>
      <c r="AT31" s="51" t="n">
        <v>0.85</v>
      </c>
      <c r="AU31" s="4"/>
      <c r="AV31" s="41" t="s">
        <v>14</v>
      </c>
      <c r="AW31" s="28"/>
      <c r="AX31" s="39" t="n">
        <v>1</v>
      </c>
      <c r="AY31" s="47" t="n">
        <v>900</v>
      </c>
      <c r="AZ31" s="44"/>
      <c r="BD31" s="24" t="s">
        <v>77</v>
      </c>
      <c r="BE31" s="51" t="n">
        <v>0.7</v>
      </c>
      <c r="BF31" s="4"/>
      <c r="BG31" s="41" t="s">
        <v>14</v>
      </c>
      <c r="BH31" s="28"/>
      <c r="BI31" s="39" t="n">
        <v>1</v>
      </c>
      <c r="BJ31" s="47" t="n">
        <v>900</v>
      </c>
      <c r="BK31" s="44"/>
      <c r="BO31" s="24" t="s">
        <v>77</v>
      </c>
      <c r="BP31" s="51" t="n">
        <v>0.75</v>
      </c>
      <c r="BQ31" s="4"/>
      <c r="BR31" s="41" t="s">
        <v>14</v>
      </c>
      <c r="BS31" s="28"/>
      <c r="BT31" s="39" t="n">
        <v>1</v>
      </c>
      <c r="BU31" s="47" t="n">
        <v>900</v>
      </c>
      <c r="BV31" s="44"/>
      <c r="BZ31" s="24" t="s">
        <v>77</v>
      </c>
      <c r="CA31" s="45"/>
      <c r="CB31" s="4"/>
      <c r="CC31" s="41" t="s">
        <v>14</v>
      </c>
      <c r="CD31" s="28"/>
      <c r="CE31" s="39" t="n">
        <v>1</v>
      </c>
      <c r="CF31" s="47" t="n">
        <v>900</v>
      </c>
      <c r="CG31" s="44"/>
      <c r="CK31" s="24" t="s">
        <v>77</v>
      </c>
      <c r="CL31" s="45"/>
      <c r="CM31" s="4"/>
      <c r="CN31" s="41" t="s">
        <v>14</v>
      </c>
      <c r="CO31" s="28"/>
      <c r="CP31" s="39" t="n">
        <v>1</v>
      </c>
      <c r="CQ31" s="47" t="n">
        <v>900</v>
      </c>
      <c r="CR31" s="44"/>
      <c r="CV31" s="17" t="s">
        <v>49</v>
      </c>
      <c r="CW31" s="18" t="n">
        <f aca="false">IF(AI59=0%,0%,AJ61/SUM(AJ60:AJ67))</f>
        <v>0</v>
      </c>
      <c r="CX31" s="17" t="str">
        <f aca="false">AL61</f>
        <v>frigorifero</v>
      </c>
      <c r="CY31" s="19" t="n">
        <f aca="false">AM61</f>
        <v>0</v>
      </c>
      <c r="CZ31" s="17" t="str">
        <f aca="false">AL68</f>
        <v>materasso</v>
      </c>
      <c r="DA31" s="19" t="n">
        <f aca="false">AM68</f>
        <v>0</v>
      </c>
      <c r="DB31" s="17" t="str">
        <f aca="false">AN66</f>
        <v>lamiere</v>
      </c>
      <c r="DC31" s="19" t="n">
        <f aca="false">AO66</f>
        <v>0</v>
      </c>
      <c r="DD31" s="19" t="str">
        <f aca="false">AK2</f>
        <v>altezza cumulo</v>
      </c>
      <c r="DE31" s="19" t="n">
        <f aca="false">AL2</f>
        <v>3</v>
      </c>
    </row>
    <row r="32" customFormat="false" ht="14.4" hidden="false" customHeight="false" outlineLevel="0" collapsed="false">
      <c r="A32" s="24"/>
      <c r="B32" s="51" t="n">
        <v>0.03</v>
      </c>
      <c r="C32" s="43"/>
      <c r="D32" s="41" t="s">
        <v>49</v>
      </c>
      <c r="E32" s="28"/>
      <c r="F32" s="39" t="n">
        <v>1</v>
      </c>
      <c r="G32" s="47" t="n">
        <v>2600</v>
      </c>
      <c r="H32" s="44"/>
      <c r="L32" s="24"/>
      <c r="M32" s="42"/>
      <c r="N32" s="43"/>
      <c r="O32" s="41" t="s">
        <v>49</v>
      </c>
      <c r="P32" s="28"/>
      <c r="Q32" s="39" t="n">
        <v>1</v>
      </c>
      <c r="R32" s="47" t="n">
        <v>2600</v>
      </c>
      <c r="S32" s="44"/>
      <c r="W32" s="24"/>
      <c r="X32" s="4"/>
      <c r="Y32" s="43"/>
      <c r="Z32" s="41" t="s">
        <v>49</v>
      </c>
      <c r="AA32" s="28"/>
      <c r="AB32" s="39" t="n">
        <v>1</v>
      </c>
      <c r="AC32" s="47" t="n">
        <v>2600</v>
      </c>
      <c r="AD32" s="44"/>
      <c r="AH32" s="24"/>
      <c r="AI32" s="4"/>
      <c r="AJ32" s="43"/>
      <c r="AK32" s="41" t="s">
        <v>49</v>
      </c>
      <c r="AL32" s="28"/>
      <c r="AM32" s="39" t="n">
        <v>1</v>
      </c>
      <c r="AN32" s="47" t="n">
        <v>2600</v>
      </c>
      <c r="AO32" s="44"/>
      <c r="AS32" s="24"/>
      <c r="AT32" s="4"/>
      <c r="AU32" s="43"/>
      <c r="AV32" s="41" t="s">
        <v>49</v>
      </c>
      <c r="AW32" s="28"/>
      <c r="AX32" s="39" t="n">
        <v>1</v>
      </c>
      <c r="AY32" s="47" t="n">
        <v>2600</v>
      </c>
      <c r="AZ32" s="44"/>
      <c r="BD32" s="24"/>
      <c r="BE32" s="4"/>
      <c r="BF32" s="43"/>
      <c r="BG32" s="41" t="s">
        <v>49</v>
      </c>
      <c r="BH32" s="28"/>
      <c r="BI32" s="39" t="n">
        <v>1</v>
      </c>
      <c r="BJ32" s="47" t="n">
        <v>2600</v>
      </c>
      <c r="BK32" s="44"/>
      <c r="BO32" s="24"/>
      <c r="BP32" s="4"/>
      <c r="BQ32" s="43"/>
      <c r="BR32" s="41" t="s">
        <v>49</v>
      </c>
      <c r="BS32" s="28"/>
      <c r="BT32" s="39" t="n">
        <v>1</v>
      </c>
      <c r="BU32" s="47" t="n">
        <v>2600</v>
      </c>
      <c r="BV32" s="44"/>
      <c r="BZ32" s="24"/>
      <c r="CA32" s="42"/>
      <c r="CB32" s="43"/>
      <c r="CC32" s="41" t="s">
        <v>49</v>
      </c>
      <c r="CD32" s="28"/>
      <c r="CE32" s="39" t="n">
        <v>1</v>
      </c>
      <c r="CF32" s="47" t="n">
        <v>2600</v>
      </c>
      <c r="CG32" s="44"/>
      <c r="CK32" s="24"/>
      <c r="CL32" s="42"/>
      <c r="CM32" s="43"/>
      <c r="CN32" s="41" t="s">
        <v>49</v>
      </c>
      <c r="CO32" s="28"/>
      <c r="CP32" s="39" t="n">
        <v>1</v>
      </c>
      <c r="CQ32" s="47" t="n">
        <v>2600</v>
      </c>
      <c r="CR32" s="44"/>
      <c r="CV32" s="17" t="s">
        <v>57</v>
      </c>
      <c r="CW32" s="18" t="n">
        <f aca="false">IF(AI59=0%,0%,(AJ62+AJ63)/SUM(AJ60:AJ67))</f>
        <v>0</v>
      </c>
      <c r="CX32" s="17" t="str">
        <f aca="false">AL62</f>
        <v>forno</v>
      </c>
      <c r="CY32" s="19" t="n">
        <f aca="false">AM62</f>
        <v>0</v>
      </c>
      <c r="CZ32" s="17" t="str">
        <f aca="false">AN60</f>
        <v>brandina</v>
      </c>
      <c r="DA32" s="19" t="n">
        <f aca="false">AO60</f>
        <v>0</v>
      </c>
      <c r="DB32" s="17" t="str">
        <f aca="false">AN67</f>
        <v>buste</v>
      </c>
      <c r="DC32" s="19" t="n">
        <f aca="false">AO67</f>
        <v>0</v>
      </c>
      <c r="DD32" s="19" t="str">
        <f aca="false">AK3</f>
        <v>combustione</v>
      </c>
      <c r="DE32" s="19" t="str">
        <f aca="false">AL3</f>
        <v>no</v>
      </c>
    </row>
    <row r="33" customFormat="false" ht="14.4" hidden="false" customHeight="true" outlineLevel="0" collapsed="false">
      <c r="A33" s="24"/>
      <c r="B33" s="72" t="n">
        <v>0.03</v>
      </c>
      <c r="C33" s="43"/>
      <c r="D33" s="41" t="s">
        <v>13</v>
      </c>
      <c r="E33" s="28"/>
      <c r="F33" s="39" t="n">
        <v>0.2</v>
      </c>
      <c r="G33" s="47" t="n">
        <v>2700</v>
      </c>
      <c r="H33" s="44"/>
      <c r="L33" s="24"/>
      <c r="M33" s="25"/>
      <c r="N33" s="43"/>
      <c r="O33" s="41" t="s">
        <v>13</v>
      </c>
      <c r="P33" s="28"/>
      <c r="Q33" s="39" t="n">
        <v>0.2</v>
      </c>
      <c r="R33" s="47" t="n">
        <v>2700</v>
      </c>
      <c r="S33" s="44"/>
      <c r="W33" s="24"/>
      <c r="X33" s="72" t="n">
        <v>0.05</v>
      </c>
      <c r="Y33" s="43"/>
      <c r="Z33" s="41" t="s">
        <v>13</v>
      </c>
      <c r="AA33" s="28"/>
      <c r="AB33" s="39" t="n">
        <v>0.2</v>
      </c>
      <c r="AC33" s="47" t="n">
        <v>2700</v>
      </c>
      <c r="AD33" s="44"/>
      <c r="AH33" s="24"/>
      <c r="AI33" s="4"/>
      <c r="AJ33" s="43"/>
      <c r="AK33" s="41" t="s">
        <v>13</v>
      </c>
      <c r="AL33" s="28"/>
      <c r="AM33" s="39" t="n">
        <v>0.2</v>
      </c>
      <c r="AN33" s="47" t="n">
        <v>2700</v>
      </c>
      <c r="AO33" s="44"/>
      <c r="AS33" s="24"/>
      <c r="AT33" s="72" t="n">
        <v>0.05</v>
      </c>
      <c r="AU33" s="43"/>
      <c r="AV33" s="41" t="s">
        <v>13</v>
      </c>
      <c r="AW33" s="28"/>
      <c r="AX33" s="39" t="n">
        <v>0.2</v>
      </c>
      <c r="AY33" s="47" t="n">
        <v>2700</v>
      </c>
      <c r="AZ33" s="44"/>
      <c r="BD33" s="24"/>
      <c r="BE33" s="72" t="n">
        <v>0.02</v>
      </c>
      <c r="BF33" s="43"/>
      <c r="BG33" s="41" t="s">
        <v>13</v>
      </c>
      <c r="BH33" s="28"/>
      <c r="BI33" s="39" t="n">
        <v>0.2</v>
      </c>
      <c r="BJ33" s="47" t="n">
        <v>2700</v>
      </c>
      <c r="BK33" s="44"/>
      <c r="BO33" s="24"/>
      <c r="BP33" s="72" t="n">
        <v>0.01</v>
      </c>
      <c r="BQ33" s="43"/>
      <c r="BR33" s="41" t="s">
        <v>13</v>
      </c>
      <c r="BS33" s="28"/>
      <c r="BT33" s="39" t="n">
        <v>0.2</v>
      </c>
      <c r="BU33" s="47" t="n">
        <v>2700</v>
      </c>
      <c r="BV33" s="44"/>
      <c r="BZ33" s="24"/>
      <c r="CA33" s="25"/>
      <c r="CB33" s="43"/>
      <c r="CC33" s="41" t="s">
        <v>13</v>
      </c>
      <c r="CD33" s="28"/>
      <c r="CE33" s="39" t="n">
        <v>0.2</v>
      </c>
      <c r="CF33" s="47" t="n">
        <v>2700</v>
      </c>
      <c r="CG33" s="44"/>
      <c r="CK33" s="24"/>
      <c r="CL33" s="25"/>
      <c r="CM33" s="43"/>
      <c r="CN33" s="41" t="s">
        <v>13</v>
      </c>
      <c r="CO33" s="28"/>
      <c r="CP33" s="39" t="n">
        <v>0.2</v>
      </c>
      <c r="CQ33" s="47" t="n">
        <v>2700</v>
      </c>
      <c r="CR33" s="44"/>
      <c r="CV33" s="17" t="s">
        <v>60</v>
      </c>
      <c r="CW33" s="37" t="n">
        <f aca="false">IF(AI59=0%,0%,AJ64/SUM(AJ60:AJ67))</f>
        <v>0</v>
      </c>
      <c r="CX33" s="17" t="str">
        <f aca="false">AL63</f>
        <v>televisore</v>
      </c>
      <c r="CY33" s="19" t="n">
        <f aca="false">AM63</f>
        <v>0</v>
      </c>
      <c r="CZ33" s="17" t="str">
        <f aca="false">AN61</f>
        <v>Scatoloni</v>
      </c>
      <c r="DA33" s="19" t="n">
        <f aca="false">AO61</f>
        <v>0</v>
      </c>
      <c r="DB33" s="19"/>
      <c r="DC33" s="19"/>
      <c r="DD33" s="19" t="str">
        <f aca="false">AK4</f>
        <v>bonifica</v>
      </c>
      <c r="DE33" s="19" t="str">
        <f aca="false">AL4</f>
        <v>no</v>
      </c>
    </row>
    <row r="34" customFormat="false" ht="14.4" hidden="false" customHeight="false" outlineLevel="0" collapsed="false">
      <c r="A34" s="24"/>
      <c r="B34" s="72"/>
      <c r="C34" s="43"/>
      <c r="D34" s="41" t="s">
        <v>12</v>
      </c>
      <c r="E34" s="28"/>
      <c r="F34" s="39" t="n">
        <v>0.8</v>
      </c>
      <c r="G34" s="47" t="n">
        <v>7500</v>
      </c>
      <c r="H34" s="44"/>
      <c r="L34" s="24"/>
      <c r="M34" s="25"/>
      <c r="N34" s="43"/>
      <c r="O34" s="41" t="s">
        <v>12</v>
      </c>
      <c r="P34" s="28"/>
      <c r="Q34" s="39" t="n">
        <v>0.8</v>
      </c>
      <c r="R34" s="47" t="n">
        <v>7500</v>
      </c>
      <c r="S34" s="44"/>
      <c r="W34" s="24"/>
      <c r="X34" s="72"/>
      <c r="Y34" s="43"/>
      <c r="Z34" s="41" t="s">
        <v>12</v>
      </c>
      <c r="AA34" s="28"/>
      <c r="AB34" s="39" t="n">
        <v>0.8</v>
      </c>
      <c r="AC34" s="47" t="n">
        <v>7500</v>
      </c>
      <c r="AD34" s="44"/>
      <c r="AH34" s="24"/>
      <c r="AI34" s="4"/>
      <c r="AJ34" s="43"/>
      <c r="AK34" s="41" t="s">
        <v>12</v>
      </c>
      <c r="AL34" s="28"/>
      <c r="AM34" s="39" t="n">
        <v>0.8</v>
      </c>
      <c r="AN34" s="47" t="n">
        <v>7500</v>
      </c>
      <c r="AO34" s="44"/>
      <c r="AS34" s="24"/>
      <c r="AT34" s="72"/>
      <c r="AU34" s="43"/>
      <c r="AV34" s="41" t="s">
        <v>12</v>
      </c>
      <c r="AW34" s="28"/>
      <c r="AX34" s="39" t="n">
        <v>0.8</v>
      </c>
      <c r="AY34" s="47" t="n">
        <v>7500</v>
      </c>
      <c r="AZ34" s="44"/>
      <c r="BD34" s="24"/>
      <c r="BE34" s="72"/>
      <c r="BF34" s="43"/>
      <c r="BG34" s="41" t="s">
        <v>12</v>
      </c>
      <c r="BH34" s="28"/>
      <c r="BI34" s="39" t="n">
        <v>0.8</v>
      </c>
      <c r="BJ34" s="47" t="n">
        <v>7500</v>
      </c>
      <c r="BK34" s="44"/>
      <c r="BO34" s="24"/>
      <c r="BP34" s="72"/>
      <c r="BQ34" s="43"/>
      <c r="BR34" s="41" t="s">
        <v>12</v>
      </c>
      <c r="BS34" s="28"/>
      <c r="BT34" s="39" t="n">
        <v>0.8</v>
      </c>
      <c r="BU34" s="47" t="n">
        <v>7500</v>
      </c>
      <c r="BV34" s="44"/>
      <c r="BZ34" s="24"/>
      <c r="CA34" s="25"/>
      <c r="CB34" s="43"/>
      <c r="CC34" s="41" t="s">
        <v>12</v>
      </c>
      <c r="CD34" s="28"/>
      <c r="CE34" s="39" t="n">
        <v>0.8</v>
      </c>
      <c r="CF34" s="47" t="n">
        <v>7500</v>
      </c>
      <c r="CG34" s="44"/>
      <c r="CK34" s="24"/>
      <c r="CL34" s="25"/>
      <c r="CM34" s="43"/>
      <c r="CN34" s="41" t="s">
        <v>12</v>
      </c>
      <c r="CO34" s="28"/>
      <c r="CP34" s="39" t="n">
        <v>0.8</v>
      </c>
      <c r="CQ34" s="47" t="n">
        <v>7500</v>
      </c>
      <c r="CR34" s="44"/>
      <c r="CV34" s="17" t="s">
        <v>61</v>
      </c>
      <c r="CW34" s="18" t="n">
        <f aca="false">IF(AI59=0%,0%,AJ65/SUM(AJ60:AJ67))</f>
        <v>0.02</v>
      </c>
      <c r="CX34" s="17" t="str">
        <f aca="false">AL64</f>
        <v>scaldabagno</v>
      </c>
      <c r="CY34" s="19" t="n">
        <f aca="false">AM64</f>
        <v>0</v>
      </c>
      <c r="CZ34" s="17" t="str">
        <f aca="false">AN62</f>
        <v>divano</v>
      </c>
      <c r="DA34" s="19" t="n">
        <f aca="false">AO62</f>
        <v>0</v>
      </c>
      <c r="DB34" s="19"/>
      <c r="DC34" s="19"/>
      <c r="DD34" s="19" t="str">
        <f aca="false">AM4</f>
        <v>substrato</v>
      </c>
      <c r="DE34" s="19" t="str">
        <f aca="false">AN4</f>
        <v>stradale</v>
      </c>
    </row>
    <row r="35" customFormat="false" ht="14.4" hidden="false" customHeight="false" outlineLevel="0" collapsed="false">
      <c r="A35" s="24"/>
      <c r="B35" s="51" t="n">
        <v>0.07</v>
      </c>
      <c r="C35" s="43"/>
      <c r="D35" s="41" t="s">
        <v>61</v>
      </c>
      <c r="E35" s="28"/>
      <c r="F35" s="39" t="n">
        <v>1</v>
      </c>
      <c r="G35" s="47" t="n">
        <v>1000</v>
      </c>
      <c r="H35" s="44"/>
      <c r="L35" s="24"/>
      <c r="M35" s="42"/>
      <c r="N35" s="43"/>
      <c r="O35" s="41" t="s">
        <v>61</v>
      </c>
      <c r="P35" s="28"/>
      <c r="Q35" s="39" t="n">
        <v>1</v>
      </c>
      <c r="R35" s="47" t="n">
        <v>1000</v>
      </c>
      <c r="S35" s="44"/>
      <c r="W35" s="24"/>
      <c r="X35" s="51" t="n">
        <v>0.05</v>
      </c>
      <c r="Y35" s="43"/>
      <c r="Z35" s="41" t="s">
        <v>61</v>
      </c>
      <c r="AA35" s="28"/>
      <c r="AB35" s="39" t="n">
        <v>1</v>
      </c>
      <c r="AC35" s="47" t="n">
        <v>1000</v>
      </c>
      <c r="AD35" s="44"/>
      <c r="AH35" s="24"/>
      <c r="AI35" s="51" t="n">
        <v>0.02</v>
      </c>
      <c r="AJ35" s="43"/>
      <c r="AK35" s="41" t="s">
        <v>61</v>
      </c>
      <c r="AL35" s="28"/>
      <c r="AM35" s="39" t="n">
        <v>1</v>
      </c>
      <c r="AN35" s="47" t="n">
        <v>1000</v>
      </c>
      <c r="AO35" s="44"/>
      <c r="AS35" s="24"/>
      <c r="AT35" s="51" t="n">
        <v>0.1</v>
      </c>
      <c r="AU35" s="43"/>
      <c r="AV35" s="41" t="s">
        <v>61</v>
      </c>
      <c r="AW35" s="28"/>
      <c r="AX35" s="39" t="n">
        <v>1</v>
      </c>
      <c r="AY35" s="47" t="n">
        <v>1000</v>
      </c>
      <c r="AZ35" s="44"/>
      <c r="BD35" s="24"/>
      <c r="BE35" s="51" t="n">
        <v>0.05</v>
      </c>
      <c r="BF35" s="43"/>
      <c r="BG35" s="41" t="s">
        <v>61</v>
      </c>
      <c r="BH35" s="28"/>
      <c r="BI35" s="39" t="n">
        <v>1</v>
      </c>
      <c r="BJ35" s="47" t="n">
        <v>1000</v>
      </c>
      <c r="BK35" s="44"/>
      <c r="BO35" s="24"/>
      <c r="BP35" s="51" t="n">
        <v>0.04</v>
      </c>
      <c r="BQ35" s="43"/>
      <c r="BR35" s="41" t="s">
        <v>61</v>
      </c>
      <c r="BS35" s="28"/>
      <c r="BT35" s="39" t="n">
        <v>1</v>
      </c>
      <c r="BU35" s="47" t="n">
        <v>1000</v>
      </c>
      <c r="BV35" s="44"/>
      <c r="BZ35" s="24"/>
      <c r="CA35" s="42"/>
      <c r="CB35" s="43"/>
      <c r="CC35" s="41" t="s">
        <v>61</v>
      </c>
      <c r="CD35" s="28"/>
      <c r="CE35" s="39" t="n">
        <v>1</v>
      </c>
      <c r="CF35" s="47" t="n">
        <v>1000</v>
      </c>
      <c r="CG35" s="44"/>
      <c r="CK35" s="24"/>
      <c r="CL35" s="42"/>
      <c r="CM35" s="43"/>
      <c r="CN35" s="41" t="s">
        <v>61</v>
      </c>
      <c r="CO35" s="28"/>
      <c r="CP35" s="39" t="n">
        <v>1</v>
      </c>
      <c r="CQ35" s="47" t="n">
        <v>1000</v>
      </c>
      <c r="CR35" s="44"/>
      <c r="CV35" s="17" t="s">
        <v>62</v>
      </c>
      <c r="CW35" s="18" t="n">
        <f aca="false">IF(AI59=0%,0%,AJ66/SUM(AJ60:AJ67))</f>
        <v>0.95</v>
      </c>
      <c r="CX35" s="17" t="str">
        <f aca="false">AL65</f>
        <v>mobile</v>
      </c>
      <c r="CY35" s="19" t="n">
        <f aca="false">AM65</f>
        <v>0</v>
      </c>
      <c r="CZ35" s="17" t="str">
        <f aca="false">AN63</f>
        <v>sanitari</v>
      </c>
      <c r="DA35" s="19" t="n">
        <f aca="false">AO63</f>
        <v>0</v>
      </c>
      <c r="DB35" s="19"/>
      <c r="DC35" s="19"/>
      <c r="DD35" s="19" t="s">
        <v>63</v>
      </c>
      <c r="DE35" s="19" t="n">
        <f aca="false">AI4</f>
        <v>0</v>
      </c>
    </row>
    <row r="36" customFormat="false" ht="14.4" hidden="false" customHeight="true" outlineLevel="0" collapsed="false">
      <c r="A36" s="24"/>
      <c r="B36" s="4"/>
      <c r="C36" s="43"/>
      <c r="D36" s="41" t="s">
        <v>78</v>
      </c>
      <c r="E36" s="28"/>
      <c r="F36" s="39" t="n">
        <v>1</v>
      </c>
      <c r="G36" s="47" t="n">
        <v>800</v>
      </c>
      <c r="H36" s="44"/>
      <c r="L36" s="24"/>
      <c r="M36" s="42"/>
      <c r="N36" s="43"/>
      <c r="O36" s="41" t="s">
        <v>78</v>
      </c>
      <c r="P36" s="28"/>
      <c r="Q36" s="39" t="n">
        <v>1</v>
      </c>
      <c r="R36" s="47" t="n">
        <v>800</v>
      </c>
      <c r="S36" s="44"/>
      <c r="W36" s="24"/>
      <c r="X36" s="42"/>
      <c r="Y36" s="43"/>
      <c r="Z36" s="41" t="s">
        <v>78</v>
      </c>
      <c r="AA36" s="28"/>
      <c r="AB36" s="39" t="n">
        <v>1</v>
      </c>
      <c r="AC36" s="47" t="n">
        <v>800</v>
      </c>
      <c r="AD36" s="44"/>
      <c r="AH36" s="24"/>
      <c r="AI36" s="4"/>
      <c r="AJ36" s="43"/>
      <c r="AK36" s="41" t="s">
        <v>78</v>
      </c>
      <c r="AL36" s="28"/>
      <c r="AM36" s="39" t="n">
        <v>1</v>
      </c>
      <c r="AN36" s="47" t="n">
        <v>800</v>
      </c>
      <c r="AO36" s="44"/>
      <c r="AS36" s="24"/>
      <c r="AT36" s="4"/>
      <c r="AU36" s="43"/>
      <c r="AV36" s="41" t="s">
        <v>78</v>
      </c>
      <c r="AW36" s="28"/>
      <c r="AX36" s="39" t="n">
        <v>1</v>
      </c>
      <c r="AY36" s="47" t="n">
        <v>800</v>
      </c>
      <c r="AZ36" s="44"/>
      <c r="BD36" s="24"/>
      <c r="BE36" s="4"/>
      <c r="BF36" s="43"/>
      <c r="BG36" s="41" t="s">
        <v>78</v>
      </c>
      <c r="BH36" s="28"/>
      <c r="BI36" s="39" t="n">
        <v>1</v>
      </c>
      <c r="BJ36" s="47" t="n">
        <v>800</v>
      </c>
      <c r="BK36" s="44"/>
      <c r="BO36" s="24"/>
      <c r="BP36" s="4"/>
      <c r="BQ36" s="43"/>
      <c r="BR36" s="41" t="s">
        <v>78</v>
      </c>
      <c r="BS36" s="28"/>
      <c r="BT36" s="39" t="n">
        <v>1</v>
      </c>
      <c r="BU36" s="47" t="n">
        <v>800</v>
      </c>
      <c r="BV36" s="44"/>
      <c r="BZ36" s="24"/>
      <c r="CA36" s="42"/>
      <c r="CB36" s="43"/>
      <c r="CC36" s="41" t="s">
        <v>78</v>
      </c>
      <c r="CD36" s="28"/>
      <c r="CE36" s="39" t="n">
        <v>1</v>
      </c>
      <c r="CF36" s="47" t="n">
        <v>800</v>
      </c>
      <c r="CG36" s="44"/>
      <c r="CK36" s="24"/>
      <c r="CL36" s="42"/>
      <c r="CM36" s="43"/>
      <c r="CN36" s="41" t="s">
        <v>78</v>
      </c>
      <c r="CO36" s="28"/>
      <c r="CP36" s="39" t="n">
        <v>1</v>
      </c>
      <c r="CQ36" s="47" t="n">
        <v>800</v>
      </c>
      <c r="CR36" s="44"/>
      <c r="CV36" s="33" t="s">
        <v>65</v>
      </c>
      <c r="CW36" s="34" t="n">
        <f aca="false">IF(AI59=0%,0%,AJ67/SUM(AJ60:AJ67))</f>
        <v>0</v>
      </c>
      <c r="CX36" s="33" t="str">
        <f aca="false">AL66</f>
        <v>secchio</v>
      </c>
      <c r="CY36" s="35" t="n">
        <f aca="false">AM66</f>
        <v>0</v>
      </c>
      <c r="CZ36" s="33" t="str">
        <f aca="false">AN64</f>
        <v>tubi</v>
      </c>
      <c r="DA36" s="35" t="n">
        <f aca="false">AO64</f>
        <v>0</v>
      </c>
      <c r="DB36" s="35"/>
      <c r="DC36" s="35"/>
      <c r="DD36" s="35" t="s">
        <v>56</v>
      </c>
      <c r="DE36" s="35" t="n">
        <f aca="false">AO2</f>
        <v>0</v>
      </c>
      <c r="DF36" s="37" t="n">
        <f aca="false">SUM(CW30:CW36)</f>
        <v>1</v>
      </c>
    </row>
    <row r="37" customFormat="false" ht="15" hidden="false" customHeight="false" outlineLevel="0" collapsed="false">
      <c r="A37" s="24"/>
      <c r="B37" s="42"/>
      <c r="C37" s="43"/>
      <c r="D37" s="41" t="s">
        <v>79</v>
      </c>
      <c r="E37" s="28"/>
      <c r="F37" s="39" t="n">
        <v>1</v>
      </c>
      <c r="G37" s="47" t="n">
        <v>170</v>
      </c>
      <c r="H37" s="44"/>
      <c r="I37" s="4"/>
      <c r="L37" s="24"/>
      <c r="M37" s="42"/>
      <c r="N37" s="43"/>
      <c r="O37" s="41" t="s">
        <v>79</v>
      </c>
      <c r="P37" s="28"/>
      <c r="Q37" s="39" t="n">
        <v>1</v>
      </c>
      <c r="R37" s="47" t="n">
        <v>170</v>
      </c>
      <c r="S37" s="44"/>
      <c r="W37" s="24"/>
      <c r="X37" s="42"/>
      <c r="Y37" s="43"/>
      <c r="Z37" s="41" t="s">
        <v>79</v>
      </c>
      <c r="AA37" s="28"/>
      <c r="AB37" s="39" t="n">
        <v>1</v>
      </c>
      <c r="AC37" s="47" t="n">
        <v>170</v>
      </c>
      <c r="AD37" s="44"/>
      <c r="AH37" s="24"/>
      <c r="AI37" s="51" t="n">
        <v>0.95</v>
      </c>
      <c r="AJ37" s="43"/>
      <c r="AK37" s="41" t="s">
        <v>79</v>
      </c>
      <c r="AL37" s="28"/>
      <c r="AM37" s="39" t="n">
        <v>1</v>
      </c>
      <c r="AN37" s="47" t="n">
        <v>170</v>
      </c>
      <c r="AO37" s="44"/>
      <c r="AS37" s="24"/>
      <c r="AT37" s="42"/>
      <c r="AU37" s="43"/>
      <c r="AV37" s="41" t="s">
        <v>79</v>
      </c>
      <c r="AW37" s="28"/>
      <c r="AX37" s="39" t="n">
        <v>1</v>
      </c>
      <c r="AY37" s="47" t="n">
        <v>170</v>
      </c>
      <c r="AZ37" s="44"/>
      <c r="BD37" s="24"/>
      <c r="BE37" s="4"/>
      <c r="BF37" s="43"/>
      <c r="BG37" s="41" t="s">
        <v>79</v>
      </c>
      <c r="BH37" s="28"/>
      <c r="BI37" s="39" t="n">
        <v>1</v>
      </c>
      <c r="BJ37" s="47" t="n">
        <v>170</v>
      </c>
      <c r="BK37" s="44"/>
      <c r="BO37" s="24"/>
      <c r="BP37" s="51" t="n">
        <v>0.2</v>
      </c>
      <c r="BQ37" s="43"/>
      <c r="BR37" s="41" t="s">
        <v>79</v>
      </c>
      <c r="BS37" s="28"/>
      <c r="BT37" s="39" t="n">
        <v>1</v>
      </c>
      <c r="BU37" s="47" t="n">
        <v>170</v>
      </c>
      <c r="BV37" s="44"/>
      <c r="BZ37" s="24"/>
      <c r="CA37" s="42"/>
      <c r="CB37" s="43"/>
      <c r="CC37" s="41" t="s">
        <v>79</v>
      </c>
      <c r="CD37" s="28"/>
      <c r="CE37" s="39" t="n">
        <v>1</v>
      </c>
      <c r="CF37" s="47" t="n">
        <v>170</v>
      </c>
      <c r="CG37" s="44"/>
      <c r="CK37" s="24"/>
      <c r="CL37" s="42"/>
      <c r="CM37" s="43"/>
      <c r="CN37" s="41" t="s">
        <v>79</v>
      </c>
      <c r="CO37" s="28"/>
      <c r="CP37" s="39" t="n">
        <v>1</v>
      </c>
      <c r="CQ37" s="47" t="n">
        <v>170</v>
      </c>
      <c r="CR37" s="44"/>
      <c r="CV37" s="10" t="str">
        <f aca="false">AS1</f>
        <v>SITO O33</v>
      </c>
      <c r="CW37" s="10"/>
      <c r="CX37" s="10"/>
      <c r="CY37" s="10"/>
      <c r="CZ37" s="10"/>
      <c r="DA37" s="10"/>
      <c r="DB37" s="10"/>
      <c r="DC37" s="10"/>
      <c r="DD37" s="10"/>
      <c r="DE37" s="10"/>
    </row>
    <row r="38" customFormat="false" ht="14.4" hidden="false" customHeight="false" outlineLevel="0" collapsed="false">
      <c r="A38" s="24"/>
      <c r="B38" s="42"/>
      <c r="C38" s="43"/>
      <c r="D38" s="41" t="s">
        <v>80</v>
      </c>
      <c r="E38" s="28"/>
      <c r="F38" s="39" t="n">
        <v>1</v>
      </c>
      <c r="G38" s="47" t="n">
        <v>550</v>
      </c>
      <c r="H38" s="44"/>
      <c r="L38" s="24"/>
      <c r="M38" s="42"/>
      <c r="N38" s="43"/>
      <c r="O38" s="41" t="s">
        <v>80</v>
      </c>
      <c r="P38" s="28"/>
      <c r="Q38" s="39" t="n">
        <v>1</v>
      </c>
      <c r="R38" s="47" t="n">
        <v>550</v>
      </c>
      <c r="S38" s="44"/>
      <c r="W38" s="24"/>
      <c r="X38" s="42"/>
      <c r="Y38" s="43"/>
      <c r="Z38" s="41" t="s">
        <v>80</v>
      </c>
      <c r="AA38" s="28"/>
      <c r="AB38" s="39" t="n">
        <v>1</v>
      </c>
      <c r="AC38" s="47" t="n">
        <v>550</v>
      </c>
      <c r="AD38" s="44"/>
      <c r="AH38" s="24"/>
      <c r="AI38" s="42"/>
      <c r="AJ38" s="43"/>
      <c r="AK38" s="41" t="s">
        <v>80</v>
      </c>
      <c r="AL38" s="28"/>
      <c r="AM38" s="39" t="n">
        <v>1</v>
      </c>
      <c r="AN38" s="47" t="n">
        <v>550</v>
      </c>
      <c r="AO38" s="44"/>
      <c r="AS38" s="24"/>
      <c r="AT38" s="42"/>
      <c r="AU38" s="43"/>
      <c r="AV38" s="41" t="s">
        <v>80</v>
      </c>
      <c r="AW38" s="28"/>
      <c r="AX38" s="39" t="n">
        <v>1</v>
      </c>
      <c r="AY38" s="47" t="n">
        <v>550</v>
      </c>
      <c r="AZ38" s="44"/>
      <c r="BD38" s="24"/>
      <c r="BE38" s="51" t="n">
        <v>0.03</v>
      </c>
      <c r="BF38" s="43"/>
      <c r="BG38" s="41" t="s">
        <v>80</v>
      </c>
      <c r="BH38" s="28"/>
      <c r="BI38" s="39" t="n">
        <v>1</v>
      </c>
      <c r="BJ38" s="47" t="n">
        <v>550</v>
      </c>
      <c r="BK38" s="44"/>
      <c r="BO38" s="24"/>
      <c r="BP38" s="42"/>
      <c r="BQ38" s="43"/>
      <c r="BR38" s="41" t="s">
        <v>80</v>
      </c>
      <c r="BS38" s="28"/>
      <c r="BT38" s="39" t="n">
        <v>1</v>
      </c>
      <c r="BU38" s="47" t="n">
        <v>550</v>
      </c>
      <c r="BV38" s="44"/>
      <c r="BZ38" s="24"/>
      <c r="CA38" s="42"/>
      <c r="CB38" s="43"/>
      <c r="CC38" s="41" t="s">
        <v>80</v>
      </c>
      <c r="CD38" s="28"/>
      <c r="CE38" s="39" t="n">
        <v>1</v>
      </c>
      <c r="CF38" s="47" t="n">
        <v>550</v>
      </c>
      <c r="CG38" s="44"/>
      <c r="CK38" s="24"/>
      <c r="CL38" s="42"/>
      <c r="CM38" s="43"/>
      <c r="CN38" s="41" t="s">
        <v>80</v>
      </c>
      <c r="CO38" s="28"/>
      <c r="CP38" s="39" t="n">
        <v>1</v>
      </c>
      <c r="CQ38" s="47" t="n">
        <v>550</v>
      </c>
      <c r="CR38" s="44"/>
      <c r="CV38" s="11" t="s">
        <v>31</v>
      </c>
      <c r="CW38" s="11"/>
      <c r="CX38" s="11" t="s">
        <v>32</v>
      </c>
      <c r="CY38" s="11"/>
      <c r="CZ38" s="11"/>
      <c r="DA38" s="11"/>
      <c r="DB38" s="11"/>
      <c r="DC38" s="11"/>
      <c r="DD38" s="11" t="s">
        <v>33</v>
      </c>
      <c r="DE38" s="11"/>
    </row>
    <row r="39" customFormat="false" ht="14.4" hidden="false" customHeight="true" outlineLevel="0" collapsed="false">
      <c r="A39" s="24" t="s">
        <v>81</v>
      </c>
      <c r="B39" s="25"/>
      <c r="C39" s="73"/>
      <c r="D39" s="28" t="s">
        <v>14</v>
      </c>
      <c r="E39" s="28"/>
      <c r="F39" s="52" t="n">
        <f aca="false">INFO!$B$17/SUM(INFO!$B$17:$B$21)</f>
        <v>0.101580928968505</v>
      </c>
      <c r="G39" s="47" t="n">
        <v>900</v>
      </c>
      <c r="H39" s="44"/>
      <c r="L39" s="24" t="s">
        <v>81</v>
      </c>
      <c r="M39" s="25"/>
      <c r="N39" s="73"/>
      <c r="O39" s="28" t="s">
        <v>14</v>
      </c>
      <c r="P39" s="28"/>
      <c r="Q39" s="52" t="n">
        <f aca="false">INFO!$B$17/SUM(INFO!$B$17:$B$21)</f>
        <v>0.101580928968505</v>
      </c>
      <c r="R39" s="47" t="n">
        <v>900</v>
      </c>
      <c r="S39" s="44"/>
      <c r="W39" s="24" t="s">
        <v>81</v>
      </c>
      <c r="X39" s="25"/>
      <c r="Y39" s="73"/>
      <c r="Z39" s="28" t="s">
        <v>14</v>
      </c>
      <c r="AA39" s="28"/>
      <c r="AB39" s="52" t="n">
        <f aca="false">INFO!$B$17/SUM(INFO!$B$17:$B$21)</f>
        <v>0.101580928968505</v>
      </c>
      <c r="AC39" s="47" t="n">
        <v>900</v>
      </c>
      <c r="AD39" s="44"/>
      <c r="AH39" s="24" t="s">
        <v>81</v>
      </c>
      <c r="AI39" s="25"/>
      <c r="AJ39" s="73"/>
      <c r="AK39" s="28" t="s">
        <v>14</v>
      </c>
      <c r="AL39" s="28"/>
      <c r="AM39" s="52" t="n">
        <f aca="false">INFO!$B$17/SUM(INFO!$B$17:$B$21)</f>
        <v>0.101580928968505</v>
      </c>
      <c r="AN39" s="47" t="n">
        <v>900</v>
      </c>
      <c r="AO39" s="44"/>
      <c r="AS39" s="24" t="s">
        <v>81</v>
      </c>
      <c r="AT39" s="25"/>
      <c r="AU39" s="73"/>
      <c r="AV39" s="28" t="s">
        <v>14</v>
      </c>
      <c r="AW39" s="28"/>
      <c r="AX39" s="52" t="n">
        <f aca="false">INFO!$B$17/SUM(INFO!$B$17:$B$21)</f>
        <v>0.101580928968505</v>
      </c>
      <c r="AY39" s="47" t="n">
        <v>900</v>
      </c>
      <c r="AZ39" s="44"/>
      <c r="BD39" s="24" t="s">
        <v>81</v>
      </c>
      <c r="BE39" s="25"/>
      <c r="BF39" s="73"/>
      <c r="BG39" s="28" t="s">
        <v>14</v>
      </c>
      <c r="BH39" s="28"/>
      <c r="BI39" s="52" t="n">
        <f aca="false">INFO!$B$17/SUM(INFO!$B$17:$B$21)</f>
        <v>0.101580928968505</v>
      </c>
      <c r="BJ39" s="47" t="n">
        <v>900</v>
      </c>
      <c r="BK39" s="44"/>
      <c r="BO39" s="24" t="s">
        <v>81</v>
      </c>
      <c r="BP39" s="25"/>
      <c r="BQ39" s="73"/>
      <c r="BR39" s="28" t="s">
        <v>14</v>
      </c>
      <c r="BS39" s="28"/>
      <c r="BT39" s="52" t="n">
        <f aca="false">INFO!$B$17/SUM(INFO!$B$17:$B$21)</f>
        <v>0.101580928968505</v>
      </c>
      <c r="BU39" s="47" t="n">
        <v>900</v>
      </c>
      <c r="BV39" s="44"/>
      <c r="BZ39" s="24" t="s">
        <v>81</v>
      </c>
      <c r="CA39" s="25"/>
      <c r="CB39" s="73"/>
      <c r="CC39" s="28" t="s">
        <v>14</v>
      </c>
      <c r="CD39" s="28"/>
      <c r="CE39" s="52" t="n">
        <f aca="false">INFO!$B$17/SUM(INFO!$B$17:$B$21)</f>
        <v>0.101580928968505</v>
      </c>
      <c r="CF39" s="47" t="n">
        <v>900</v>
      </c>
      <c r="CG39" s="44"/>
      <c r="CK39" s="24" t="s">
        <v>81</v>
      </c>
      <c r="CL39" s="25"/>
      <c r="CM39" s="73"/>
      <c r="CN39" s="28" t="s">
        <v>14</v>
      </c>
      <c r="CO39" s="28"/>
      <c r="CP39" s="52" t="n">
        <f aca="false">INFO!$B$17/SUM(INFO!$B$17:$B$21)</f>
        <v>0.101580928968505</v>
      </c>
      <c r="CQ39" s="47" t="n">
        <v>900</v>
      </c>
      <c r="CR39" s="44"/>
      <c r="CV39" s="12" t="s">
        <v>14</v>
      </c>
      <c r="CW39" s="13" t="n">
        <f aca="false">IF(AT59=0%,0%,AU60/SUM(AU60:AU67))</f>
        <v>0.85</v>
      </c>
      <c r="CX39" s="12" t="str">
        <f aca="false">AW60</f>
        <v>lavatrice</v>
      </c>
      <c r="CY39" s="14" t="n">
        <f aca="false">AX60</f>
        <v>0</v>
      </c>
      <c r="CZ39" s="12" t="str">
        <f aca="false">AW67</f>
        <v>sedie</v>
      </c>
      <c r="DA39" s="14" t="n">
        <f aca="false">AX67</f>
        <v>0</v>
      </c>
      <c r="DB39" s="12" t="str">
        <f aca="false">AY65</f>
        <v>guaina</v>
      </c>
      <c r="DC39" s="14" t="n">
        <f aca="false">AZ65</f>
        <v>0</v>
      </c>
      <c r="DD39" s="14" t="s">
        <v>41</v>
      </c>
      <c r="DE39" s="38" t="n">
        <f aca="false">AU3</f>
        <v>0</v>
      </c>
    </row>
    <row r="40" customFormat="false" ht="14.4" hidden="false" customHeight="false" outlineLevel="0" collapsed="false">
      <c r="A40" s="24"/>
      <c r="B40" s="25"/>
      <c r="C40" s="73"/>
      <c r="D40" s="28" t="s">
        <v>49</v>
      </c>
      <c r="E40" s="28"/>
      <c r="F40" s="52" t="n">
        <f aca="false">INFO!$B$18/SUM(INFO!$B$17:$B$21)</f>
        <v>0.314328729462591</v>
      </c>
      <c r="G40" s="47" t="n">
        <v>2600</v>
      </c>
      <c r="H40" s="44"/>
      <c r="L40" s="24"/>
      <c r="M40" s="25"/>
      <c r="N40" s="73"/>
      <c r="O40" s="28" t="s">
        <v>49</v>
      </c>
      <c r="P40" s="28"/>
      <c r="Q40" s="52" t="n">
        <f aca="false">INFO!$B$18/SUM(INFO!$B$17:$B$21)</f>
        <v>0.314328729462591</v>
      </c>
      <c r="R40" s="47" t="n">
        <v>2600</v>
      </c>
      <c r="S40" s="44"/>
      <c r="W40" s="24"/>
      <c r="X40" s="25"/>
      <c r="Y40" s="73"/>
      <c r="Z40" s="28" t="s">
        <v>49</v>
      </c>
      <c r="AA40" s="28"/>
      <c r="AB40" s="52" t="n">
        <f aca="false">INFO!$B$18/SUM(INFO!$B$17:$B$21)</f>
        <v>0.314328729462591</v>
      </c>
      <c r="AC40" s="47" t="n">
        <v>2600</v>
      </c>
      <c r="AD40" s="44"/>
      <c r="AH40" s="24"/>
      <c r="AI40" s="25"/>
      <c r="AJ40" s="73"/>
      <c r="AK40" s="28" t="s">
        <v>49</v>
      </c>
      <c r="AL40" s="28"/>
      <c r="AM40" s="52" t="n">
        <f aca="false">INFO!$B$18/SUM(INFO!$B$17:$B$21)</f>
        <v>0.314328729462591</v>
      </c>
      <c r="AN40" s="47" t="n">
        <v>2600</v>
      </c>
      <c r="AO40" s="44"/>
      <c r="AS40" s="24"/>
      <c r="AT40" s="25"/>
      <c r="AU40" s="73"/>
      <c r="AV40" s="28" t="s">
        <v>49</v>
      </c>
      <c r="AW40" s="28"/>
      <c r="AX40" s="52" t="n">
        <f aca="false">INFO!$B$18/SUM(INFO!$B$17:$B$21)</f>
        <v>0.314328729462591</v>
      </c>
      <c r="AY40" s="47" t="n">
        <v>2600</v>
      </c>
      <c r="AZ40" s="44"/>
      <c r="BD40" s="24"/>
      <c r="BE40" s="25"/>
      <c r="BF40" s="73"/>
      <c r="BG40" s="28" t="s">
        <v>49</v>
      </c>
      <c r="BH40" s="28"/>
      <c r="BI40" s="52" t="n">
        <f aca="false">INFO!$B$18/SUM(INFO!$B$17:$B$21)</f>
        <v>0.314328729462591</v>
      </c>
      <c r="BJ40" s="47" t="n">
        <v>2600</v>
      </c>
      <c r="BK40" s="44"/>
      <c r="BO40" s="24"/>
      <c r="BP40" s="25"/>
      <c r="BQ40" s="73"/>
      <c r="BR40" s="28" t="s">
        <v>49</v>
      </c>
      <c r="BS40" s="28"/>
      <c r="BT40" s="52" t="n">
        <f aca="false">INFO!$B$18/SUM(INFO!$B$17:$B$21)</f>
        <v>0.314328729462591</v>
      </c>
      <c r="BU40" s="47" t="n">
        <v>2600</v>
      </c>
      <c r="BV40" s="44"/>
      <c r="BZ40" s="24"/>
      <c r="CA40" s="25"/>
      <c r="CB40" s="73"/>
      <c r="CC40" s="28" t="s">
        <v>49</v>
      </c>
      <c r="CD40" s="28"/>
      <c r="CE40" s="52" t="n">
        <f aca="false">INFO!$B$18/SUM(INFO!$B$17:$B$21)</f>
        <v>0.314328729462591</v>
      </c>
      <c r="CF40" s="47" t="n">
        <v>2600</v>
      </c>
      <c r="CG40" s="44"/>
      <c r="CK40" s="24"/>
      <c r="CL40" s="25"/>
      <c r="CM40" s="73"/>
      <c r="CN40" s="28" t="s">
        <v>49</v>
      </c>
      <c r="CO40" s="28"/>
      <c r="CP40" s="52" t="n">
        <f aca="false">INFO!$B$18/SUM(INFO!$B$17:$B$21)</f>
        <v>0.314328729462591</v>
      </c>
      <c r="CQ40" s="47" t="n">
        <v>2600</v>
      </c>
      <c r="CR40" s="44"/>
      <c r="CV40" s="17" t="s">
        <v>49</v>
      </c>
      <c r="CW40" s="18" t="n">
        <f aca="false">IF(AT59=0%,0%,AU61/SUM(AU60:AU67))</f>
        <v>0</v>
      </c>
      <c r="CX40" s="17" t="str">
        <f aca="false">AW61</f>
        <v>frigorifero</v>
      </c>
      <c r="CY40" s="19" t="n">
        <f aca="false">AX61</f>
        <v>0</v>
      </c>
      <c r="CZ40" s="17" t="str">
        <f aca="false">AW68</f>
        <v>materasso</v>
      </c>
      <c r="DA40" s="19" t="n">
        <f aca="false">AX68</f>
        <v>0</v>
      </c>
      <c r="DB40" s="17" t="str">
        <f aca="false">AY66</f>
        <v>lamiere</v>
      </c>
      <c r="DC40" s="19" t="n">
        <f aca="false">AZ66</f>
        <v>0</v>
      </c>
      <c r="DD40" s="19" t="str">
        <f aca="false">AV2</f>
        <v>altezza cumulo</v>
      </c>
      <c r="DE40" s="19" t="n">
        <f aca="false">AW2</f>
        <v>5</v>
      </c>
    </row>
    <row r="41" customFormat="false" ht="14.4" hidden="false" customHeight="false" outlineLevel="0" collapsed="false">
      <c r="A41" s="24"/>
      <c r="B41" s="25"/>
      <c r="C41" s="73"/>
      <c r="D41" s="28" t="s">
        <v>13</v>
      </c>
      <c r="E41" s="28"/>
      <c r="F41" s="52" t="n">
        <f aca="false">INFO!$B$19/SUM(INFO!$B$17:$B$21)*0.2</f>
        <v>0.00439973913823492</v>
      </c>
      <c r="G41" s="47" t="n">
        <v>2700</v>
      </c>
      <c r="H41" s="44"/>
      <c r="L41" s="24"/>
      <c r="M41" s="25"/>
      <c r="N41" s="73"/>
      <c r="O41" s="28" t="s">
        <v>13</v>
      </c>
      <c r="P41" s="28"/>
      <c r="Q41" s="52" t="n">
        <f aca="false">INFO!$B$19/SUM(INFO!$B$17:$B$21)*0.2</f>
        <v>0.00439973913823492</v>
      </c>
      <c r="R41" s="47" t="n">
        <v>2700</v>
      </c>
      <c r="S41" s="44"/>
      <c r="W41" s="24"/>
      <c r="X41" s="25"/>
      <c r="Y41" s="73"/>
      <c r="Z41" s="28" t="s">
        <v>13</v>
      </c>
      <c r="AA41" s="28"/>
      <c r="AB41" s="52" t="n">
        <f aca="false">INFO!$B$19/SUM(INFO!$B$17:$B$21)*0.2</f>
        <v>0.00439973913823492</v>
      </c>
      <c r="AC41" s="47" t="n">
        <v>2700</v>
      </c>
      <c r="AD41" s="44"/>
      <c r="AH41" s="24"/>
      <c r="AI41" s="25"/>
      <c r="AJ41" s="73"/>
      <c r="AK41" s="28" t="s">
        <v>13</v>
      </c>
      <c r="AL41" s="28"/>
      <c r="AM41" s="52" t="n">
        <f aca="false">INFO!$B$19/SUM(INFO!$B$17:$B$21)*0.2</f>
        <v>0.00439973913823492</v>
      </c>
      <c r="AN41" s="47" t="n">
        <v>2700</v>
      </c>
      <c r="AO41" s="44"/>
      <c r="AS41" s="24"/>
      <c r="AT41" s="25"/>
      <c r="AU41" s="73"/>
      <c r="AV41" s="28" t="s">
        <v>13</v>
      </c>
      <c r="AW41" s="28"/>
      <c r="AX41" s="52" t="n">
        <f aca="false">INFO!$B$19/SUM(INFO!$B$17:$B$21)*0.2</f>
        <v>0.00439973913823492</v>
      </c>
      <c r="AY41" s="47" t="n">
        <v>2700</v>
      </c>
      <c r="AZ41" s="44"/>
      <c r="BD41" s="24"/>
      <c r="BE41" s="25"/>
      <c r="BF41" s="73"/>
      <c r="BG41" s="28" t="s">
        <v>13</v>
      </c>
      <c r="BH41" s="28"/>
      <c r="BI41" s="52" t="n">
        <f aca="false">INFO!$B$19/SUM(INFO!$B$17:$B$21)*0.2</f>
        <v>0.00439973913823492</v>
      </c>
      <c r="BJ41" s="47" t="n">
        <v>2700</v>
      </c>
      <c r="BK41" s="44"/>
      <c r="BO41" s="24"/>
      <c r="BP41" s="25"/>
      <c r="BQ41" s="73"/>
      <c r="BR41" s="28" t="s">
        <v>13</v>
      </c>
      <c r="BS41" s="28"/>
      <c r="BT41" s="52" t="n">
        <f aca="false">INFO!$B$19/SUM(INFO!$B$17:$B$21)*0.2</f>
        <v>0.00439973913823492</v>
      </c>
      <c r="BU41" s="47" t="n">
        <v>2700</v>
      </c>
      <c r="BV41" s="44"/>
      <c r="BZ41" s="24"/>
      <c r="CA41" s="25"/>
      <c r="CB41" s="73"/>
      <c r="CC41" s="28" t="s">
        <v>13</v>
      </c>
      <c r="CD41" s="28"/>
      <c r="CE41" s="52" t="n">
        <f aca="false">INFO!$B$19/SUM(INFO!$B$17:$B$21)*0.2</f>
        <v>0.00439973913823492</v>
      </c>
      <c r="CF41" s="47" t="n">
        <v>2700</v>
      </c>
      <c r="CG41" s="44"/>
      <c r="CK41" s="24"/>
      <c r="CL41" s="25"/>
      <c r="CM41" s="73"/>
      <c r="CN41" s="28" t="s">
        <v>13</v>
      </c>
      <c r="CO41" s="28"/>
      <c r="CP41" s="52" t="n">
        <f aca="false">INFO!$B$19/SUM(INFO!$B$17:$B$21)*0.2</f>
        <v>0.00439973913823492</v>
      </c>
      <c r="CQ41" s="47" t="n">
        <v>2700</v>
      </c>
      <c r="CR41" s="44"/>
      <c r="CV41" s="17" t="s">
        <v>57</v>
      </c>
      <c r="CW41" s="18" t="n">
        <f aca="false">IF(AT59=0%,0%,(AU62+AU63)/SUM(AU60:AU67))</f>
        <v>0.05</v>
      </c>
      <c r="CX41" s="17" t="str">
        <f aca="false">AW62</f>
        <v>forno</v>
      </c>
      <c r="CY41" s="19" t="n">
        <f aca="false">AX62</f>
        <v>0</v>
      </c>
      <c r="CZ41" s="17" t="str">
        <f aca="false">AY60</f>
        <v>brandina</v>
      </c>
      <c r="DA41" s="19" t="n">
        <f aca="false">AZ60</f>
        <v>0</v>
      </c>
      <c r="DB41" s="17" t="str">
        <f aca="false">AY67</f>
        <v>buste</v>
      </c>
      <c r="DC41" s="19" t="n">
        <f aca="false">AZ67</f>
        <v>0</v>
      </c>
      <c r="DD41" s="19" t="str">
        <f aca="false">AV3</f>
        <v>combustione</v>
      </c>
      <c r="DE41" s="19" t="str">
        <f aca="false">AW3</f>
        <v>no</v>
      </c>
    </row>
    <row r="42" customFormat="false" ht="14.4" hidden="false" customHeight="false" outlineLevel="0" collapsed="false">
      <c r="A42" s="24"/>
      <c r="B42" s="25"/>
      <c r="C42" s="73"/>
      <c r="D42" s="28" t="s">
        <v>12</v>
      </c>
      <c r="E42" s="28"/>
      <c r="F42" s="52" t="n">
        <f aca="false">INFO!$B$19/SUM(INFO!$B$17:$B$21)*0.8</f>
        <v>0.0175989565529397</v>
      </c>
      <c r="G42" s="47" t="n">
        <v>7500</v>
      </c>
      <c r="H42" s="44"/>
      <c r="L42" s="24"/>
      <c r="M42" s="25"/>
      <c r="N42" s="73"/>
      <c r="O42" s="28" t="s">
        <v>12</v>
      </c>
      <c r="P42" s="28"/>
      <c r="Q42" s="52" t="n">
        <f aca="false">INFO!$B$19/SUM(INFO!$B$17:$B$21)*0.8</f>
        <v>0.0175989565529397</v>
      </c>
      <c r="R42" s="47" t="n">
        <v>7500</v>
      </c>
      <c r="S42" s="44"/>
      <c r="W42" s="24"/>
      <c r="X42" s="25"/>
      <c r="Y42" s="73"/>
      <c r="Z42" s="28" t="s">
        <v>12</v>
      </c>
      <c r="AA42" s="28"/>
      <c r="AB42" s="52" t="n">
        <f aca="false">INFO!$B$19/SUM(INFO!$B$17:$B$21)*0.8</f>
        <v>0.0175989565529397</v>
      </c>
      <c r="AC42" s="47" t="n">
        <v>7500</v>
      </c>
      <c r="AD42" s="44"/>
      <c r="AH42" s="24"/>
      <c r="AI42" s="25"/>
      <c r="AJ42" s="73"/>
      <c r="AK42" s="28" t="s">
        <v>12</v>
      </c>
      <c r="AL42" s="28"/>
      <c r="AM42" s="52" t="n">
        <f aca="false">INFO!$B$19/SUM(INFO!$B$17:$B$21)*0.8</f>
        <v>0.0175989565529397</v>
      </c>
      <c r="AN42" s="47" t="n">
        <v>7500</v>
      </c>
      <c r="AO42" s="44"/>
      <c r="AS42" s="24"/>
      <c r="AT42" s="25"/>
      <c r="AU42" s="73"/>
      <c r="AV42" s="28" t="s">
        <v>12</v>
      </c>
      <c r="AW42" s="28"/>
      <c r="AX42" s="52" t="n">
        <f aca="false">INFO!$B$19/SUM(INFO!$B$17:$B$21)*0.8</f>
        <v>0.0175989565529397</v>
      </c>
      <c r="AY42" s="47" t="n">
        <v>7500</v>
      </c>
      <c r="AZ42" s="44"/>
      <c r="BD42" s="24"/>
      <c r="BE42" s="25"/>
      <c r="BF42" s="73"/>
      <c r="BG42" s="28" t="s">
        <v>12</v>
      </c>
      <c r="BH42" s="28"/>
      <c r="BI42" s="52" t="n">
        <f aca="false">INFO!$B$19/SUM(INFO!$B$17:$B$21)*0.8</f>
        <v>0.0175989565529397</v>
      </c>
      <c r="BJ42" s="47" t="n">
        <v>7500</v>
      </c>
      <c r="BK42" s="44"/>
      <c r="BO42" s="24"/>
      <c r="BP42" s="25"/>
      <c r="BQ42" s="73"/>
      <c r="BR42" s="28" t="s">
        <v>12</v>
      </c>
      <c r="BS42" s="28"/>
      <c r="BT42" s="52" t="n">
        <f aca="false">INFO!$B$19/SUM(INFO!$B$17:$B$21)*0.8</f>
        <v>0.0175989565529397</v>
      </c>
      <c r="BU42" s="47" t="n">
        <v>7500</v>
      </c>
      <c r="BV42" s="44"/>
      <c r="BZ42" s="24"/>
      <c r="CA42" s="25"/>
      <c r="CB42" s="73"/>
      <c r="CC42" s="28" t="s">
        <v>12</v>
      </c>
      <c r="CD42" s="28"/>
      <c r="CE42" s="52" t="n">
        <f aca="false">INFO!$B$19/SUM(INFO!$B$17:$B$21)*0.8</f>
        <v>0.0175989565529397</v>
      </c>
      <c r="CF42" s="47" t="n">
        <v>7500</v>
      </c>
      <c r="CG42" s="44"/>
      <c r="CK42" s="24"/>
      <c r="CL42" s="25"/>
      <c r="CM42" s="73"/>
      <c r="CN42" s="28" t="s">
        <v>12</v>
      </c>
      <c r="CO42" s="28"/>
      <c r="CP42" s="52" t="n">
        <f aca="false">INFO!$B$19/SUM(INFO!$B$17:$B$21)*0.8</f>
        <v>0.0175989565529397</v>
      </c>
      <c r="CQ42" s="47" t="n">
        <v>7500</v>
      </c>
      <c r="CR42" s="44"/>
      <c r="CV42" s="17" t="s">
        <v>60</v>
      </c>
      <c r="CW42" s="37" t="n">
        <f aca="false">IF(AT59=0%,0%,AU64/SUM(AU60:AU67))</f>
        <v>0</v>
      </c>
      <c r="CX42" s="17" t="str">
        <f aca="false">AW63</f>
        <v>televisore</v>
      </c>
      <c r="CY42" s="19" t="n">
        <f aca="false">AX63</f>
        <v>0</v>
      </c>
      <c r="CZ42" s="17" t="str">
        <f aca="false">AY61</f>
        <v>Scatoloni</v>
      </c>
      <c r="DA42" s="19" t="n">
        <f aca="false">AZ61</f>
        <v>0</v>
      </c>
      <c r="DB42" s="19"/>
      <c r="DC42" s="19"/>
      <c r="DD42" s="19" t="str">
        <f aca="false">AV4</f>
        <v>bonifica</v>
      </c>
      <c r="DE42" s="19" t="str">
        <f aca="false">AW4</f>
        <v>no</v>
      </c>
    </row>
    <row r="43" customFormat="false" ht="14.4" hidden="false" customHeight="false" outlineLevel="0" collapsed="false">
      <c r="A43" s="24"/>
      <c r="B43" s="25"/>
      <c r="C43" s="73"/>
      <c r="D43" s="28" t="s">
        <v>60</v>
      </c>
      <c r="E43" s="28"/>
      <c r="F43" s="52" t="n">
        <f aca="false">INFO!$B$20/SUM(INFO!$B$17:$B$21)</f>
        <v>0.0226205455308028</v>
      </c>
      <c r="G43" s="47" t="n">
        <v>1000</v>
      </c>
      <c r="H43" s="44"/>
      <c r="L43" s="24"/>
      <c r="M43" s="25"/>
      <c r="N43" s="73"/>
      <c r="O43" s="28" t="s">
        <v>60</v>
      </c>
      <c r="P43" s="28"/>
      <c r="Q43" s="52" t="n">
        <f aca="false">INFO!$B$20/SUM(INFO!$B$17:$B$21)</f>
        <v>0.0226205455308028</v>
      </c>
      <c r="R43" s="47" t="n">
        <v>1000</v>
      </c>
      <c r="S43" s="44"/>
      <c r="W43" s="24"/>
      <c r="X43" s="25"/>
      <c r="Y43" s="73"/>
      <c r="Z43" s="28" t="s">
        <v>60</v>
      </c>
      <c r="AA43" s="28"/>
      <c r="AB43" s="52" t="n">
        <f aca="false">INFO!$B$20/SUM(INFO!$B$17:$B$21)</f>
        <v>0.0226205455308028</v>
      </c>
      <c r="AC43" s="47" t="n">
        <v>1000</v>
      </c>
      <c r="AD43" s="44"/>
      <c r="AH43" s="24"/>
      <c r="AI43" s="25"/>
      <c r="AJ43" s="73"/>
      <c r="AK43" s="28" t="s">
        <v>60</v>
      </c>
      <c r="AL43" s="28"/>
      <c r="AM43" s="52" t="n">
        <f aca="false">INFO!$B$20/SUM(INFO!$B$17:$B$21)</f>
        <v>0.0226205455308028</v>
      </c>
      <c r="AN43" s="47" t="n">
        <v>1000</v>
      </c>
      <c r="AO43" s="44"/>
      <c r="AS43" s="24"/>
      <c r="AT43" s="25"/>
      <c r="AU43" s="73"/>
      <c r="AV43" s="28" t="s">
        <v>60</v>
      </c>
      <c r="AW43" s="28"/>
      <c r="AX43" s="52" t="n">
        <f aca="false">INFO!$B$20/SUM(INFO!$B$17:$B$21)</f>
        <v>0.0226205455308028</v>
      </c>
      <c r="AY43" s="47" t="n">
        <v>1000</v>
      </c>
      <c r="AZ43" s="44"/>
      <c r="BD43" s="24"/>
      <c r="BE43" s="25"/>
      <c r="BF43" s="73"/>
      <c r="BG43" s="28" t="s">
        <v>60</v>
      </c>
      <c r="BH43" s="28"/>
      <c r="BI43" s="52" t="n">
        <f aca="false">INFO!$B$20/SUM(INFO!$B$17:$B$21)</f>
        <v>0.0226205455308028</v>
      </c>
      <c r="BJ43" s="47" t="n">
        <v>1000</v>
      </c>
      <c r="BK43" s="44"/>
      <c r="BO43" s="24"/>
      <c r="BP43" s="25"/>
      <c r="BQ43" s="73"/>
      <c r="BR43" s="28" t="s">
        <v>60</v>
      </c>
      <c r="BS43" s="28"/>
      <c r="BT43" s="52" t="n">
        <f aca="false">INFO!$B$20/SUM(INFO!$B$17:$B$21)</f>
        <v>0.0226205455308028</v>
      </c>
      <c r="BU43" s="47" t="n">
        <v>1000</v>
      </c>
      <c r="BV43" s="44"/>
      <c r="BZ43" s="24"/>
      <c r="CA43" s="25"/>
      <c r="CB43" s="73"/>
      <c r="CC43" s="28" t="s">
        <v>60</v>
      </c>
      <c r="CD43" s="28"/>
      <c r="CE43" s="52" t="n">
        <f aca="false">INFO!$B$20/SUM(INFO!$B$17:$B$21)</f>
        <v>0.0226205455308028</v>
      </c>
      <c r="CF43" s="47" t="n">
        <v>1000</v>
      </c>
      <c r="CG43" s="44"/>
      <c r="CK43" s="24"/>
      <c r="CL43" s="25"/>
      <c r="CM43" s="73"/>
      <c r="CN43" s="28" t="s">
        <v>60</v>
      </c>
      <c r="CO43" s="28"/>
      <c r="CP43" s="52" t="n">
        <f aca="false">INFO!$B$20/SUM(INFO!$B$17:$B$21)</f>
        <v>0.0226205455308028</v>
      </c>
      <c r="CQ43" s="47" t="n">
        <v>1000</v>
      </c>
      <c r="CR43" s="44"/>
      <c r="CV43" s="17" t="s">
        <v>61</v>
      </c>
      <c r="CW43" s="18" t="n">
        <f aca="false">IF(AT59=0%,0%,AU65/SUM(AU60:AU67))</f>
        <v>0.1</v>
      </c>
      <c r="CX43" s="17" t="str">
        <f aca="false">AW64</f>
        <v>scaldabagno</v>
      </c>
      <c r="CY43" s="19" t="n">
        <f aca="false">AX64</f>
        <v>0</v>
      </c>
      <c r="CZ43" s="17" t="str">
        <f aca="false">AY62</f>
        <v>divano</v>
      </c>
      <c r="DA43" s="19" t="n">
        <f aca="false">AZ62</f>
        <v>0</v>
      </c>
      <c r="DB43" s="19"/>
      <c r="DC43" s="19"/>
      <c r="DD43" s="19" t="str">
        <f aca="false">AX4</f>
        <v>substrato</v>
      </c>
      <c r="DE43" s="19" t="str">
        <f aca="false">AY4</f>
        <v>suolo</v>
      </c>
    </row>
    <row r="44" customFormat="false" ht="14.4" hidden="false" customHeight="false" outlineLevel="0" collapsed="false">
      <c r="A44" s="24"/>
      <c r="B44" s="25"/>
      <c r="C44" s="73"/>
      <c r="D44" s="28" t="s">
        <v>61</v>
      </c>
      <c r="E44" s="28"/>
      <c r="F44" s="52" t="n">
        <f aca="false">INFO!$B$21/SUM(INFO!$B$17:$B$21)</f>
        <v>0.539471100346927</v>
      </c>
      <c r="G44" s="47" t="n">
        <v>550</v>
      </c>
      <c r="H44" s="44"/>
      <c r="L44" s="24"/>
      <c r="M44" s="25"/>
      <c r="N44" s="73"/>
      <c r="O44" s="28" t="s">
        <v>61</v>
      </c>
      <c r="P44" s="28"/>
      <c r="Q44" s="52" t="n">
        <f aca="false">INFO!$B$21/SUM(INFO!$B$17:$B$21)</f>
        <v>0.539471100346927</v>
      </c>
      <c r="R44" s="47" t="n">
        <v>550</v>
      </c>
      <c r="S44" s="44"/>
      <c r="W44" s="24"/>
      <c r="X44" s="25"/>
      <c r="Y44" s="73"/>
      <c r="Z44" s="28" t="s">
        <v>61</v>
      </c>
      <c r="AA44" s="28"/>
      <c r="AB44" s="52" t="n">
        <f aca="false">INFO!$B$21/SUM(INFO!$B$17:$B$21)</f>
        <v>0.539471100346927</v>
      </c>
      <c r="AC44" s="47" t="n">
        <v>550</v>
      </c>
      <c r="AD44" s="44"/>
      <c r="AH44" s="24"/>
      <c r="AI44" s="25"/>
      <c r="AJ44" s="73"/>
      <c r="AK44" s="28" t="s">
        <v>61</v>
      </c>
      <c r="AL44" s="28"/>
      <c r="AM44" s="52" t="n">
        <f aca="false">INFO!$B$21/SUM(INFO!$B$17:$B$21)</f>
        <v>0.539471100346927</v>
      </c>
      <c r="AN44" s="47" t="n">
        <v>550</v>
      </c>
      <c r="AO44" s="44"/>
      <c r="AS44" s="24"/>
      <c r="AT44" s="25"/>
      <c r="AU44" s="73"/>
      <c r="AV44" s="28" t="s">
        <v>61</v>
      </c>
      <c r="AW44" s="28"/>
      <c r="AX44" s="52" t="n">
        <f aca="false">INFO!$B$21/SUM(INFO!$B$17:$B$21)</f>
        <v>0.539471100346927</v>
      </c>
      <c r="AY44" s="47" t="n">
        <v>550</v>
      </c>
      <c r="AZ44" s="44"/>
      <c r="BD44" s="24"/>
      <c r="BE44" s="25"/>
      <c r="BF44" s="73"/>
      <c r="BG44" s="28" t="s">
        <v>61</v>
      </c>
      <c r="BH44" s="28"/>
      <c r="BI44" s="52" t="n">
        <f aca="false">INFO!$B$21/SUM(INFO!$B$17:$B$21)</f>
        <v>0.539471100346927</v>
      </c>
      <c r="BJ44" s="47" t="n">
        <v>550</v>
      </c>
      <c r="BK44" s="44"/>
      <c r="BO44" s="24"/>
      <c r="BP44" s="25"/>
      <c r="BQ44" s="73"/>
      <c r="BR44" s="28" t="s">
        <v>61</v>
      </c>
      <c r="BS44" s="28"/>
      <c r="BT44" s="52" t="n">
        <f aca="false">INFO!$B$21/SUM(INFO!$B$17:$B$21)</f>
        <v>0.539471100346927</v>
      </c>
      <c r="BU44" s="47" t="n">
        <v>550</v>
      </c>
      <c r="BV44" s="44"/>
      <c r="BZ44" s="24"/>
      <c r="CA44" s="25"/>
      <c r="CB44" s="73"/>
      <c r="CC44" s="28" t="s">
        <v>61</v>
      </c>
      <c r="CD44" s="28"/>
      <c r="CE44" s="52" t="n">
        <f aca="false">INFO!$B$21/SUM(INFO!$B$17:$B$21)</f>
        <v>0.539471100346927</v>
      </c>
      <c r="CF44" s="47" t="n">
        <v>550</v>
      </c>
      <c r="CG44" s="44"/>
      <c r="CK44" s="24"/>
      <c r="CL44" s="25"/>
      <c r="CM44" s="73"/>
      <c r="CN44" s="28" t="s">
        <v>61</v>
      </c>
      <c r="CO44" s="28"/>
      <c r="CP44" s="52" t="n">
        <f aca="false">INFO!$B$21/SUM(INFO!$B$17:$B$21)</f>
        <v>0.539471100346927</v>
      </c>
      <c r="CQ44" s="47" t="n">
        <v>550</v>
      </c>
      <c r="CR44" s="44"/>
      <c r="CV44" s="17" t="s">
        <v>62</v>
      </c>
      <c r="CW44" s="18" t="n">
        <f aca="false">IF(AT59=0%,0%,AU66/SUM(AU60:AU67))</f>
        <v>0</v>
      </c>
      <c r="CX44" s="17" t="str">
        <f aca="false">AW65</f>
        <v>mobile</v>
      </c>
      <c r="CY44" s="19" t="n">
        <f aca="false">AX65</f>
        <v>0</v>
      </c>
      <c r="CZ44" s="17" t="str">
        <f aca="false">AY63</f>
        <v>sanitari</v>
      </c>
      <c r="DA44" s="19" t="n">
        <f aca="false">AZ63</f>
        <v>0</v>
      </c>
      <c r="DB44" s="19"/>
      <c r="DC44" s="19"/>
      <c r="DD44" s="19" t="s">
        <v>63</v>
      </c>
      <c r="DE44" s="19" t="n">
        <f aca="false">AT4</f>
        <v>0</v>
      </c>
    </row>
    <row r="45" customFormat="false" ht="15" hidden="false" customHeight="false" outlineLevel="0" collapsed="false">
      <c r="A45" s="53" t="s">
        <v>82</v>
      </c>
      <c r="B45" s="42" t="n">
        <v>0.27</v>
      </c>
      <c r="C45" s="43"/>
      <c r="D45" s="28" t="s">
        <v>83</v>
      </c>
      <c r="E45" s="41" t="s">
        <v>65</v>
      </c>
      <c r="F45" s="39" t="n">
        <v>1</v>
      </c>
      <c r="G45" s="47" t="n">
        <v>1700</v>
      </c>
      <c r="H45" s="44"/>
      <c r="L45" s="53" t="s">
        <v>82</v>
      </c>
      <c r="M45" s="42"/>
      <c r="N45" s="43"/>
      <c r="O45" s="28" t="s">
        <v>83</v>
      </c>
      <c r="P45" s="41" t="s">
        <v>65</v>
      </c>
      <c r="Q45" s="39" t="n">
        <v>1</v>
      </c>
      <c r="R45" s="47" t="n">
        <v>1700</v>
      </c>
      <c r="S45" s="44"/>
      <c r="W45" s="53" t="s">
        <v>82</v>
      </c>
      <c r="X45" s="42"/>
      <c r="Y45" s="43"/>
      <c r="Z45" s="28" t="s">
        <v>83</v>
      </c>
      <c r="AA45" s="41" t="s">
        <v>65</v>
      </c>
      <c r="AB45" s="39" t="n">
        <v>1</v>
      </c>
      <c r="AC45" s="47" t="n">
        <v>1700</v>
      </c>
      <c r="AD45" s="44"/>
      <c r="AH45" s="53" t="s">
        <v>82</v>
      </c>
      <c r="AI45" s="42"/>
      <c r="AJ45" s="43"/>
      <c r="AK45" s="28" t="s">
        <v>83</v>
      </c>
      <c r="AL45" s="41" t="s">
        <v>65</v>
      </c>
      <c r="AM45" s="39" t="n">
        <v>1</v>
      </c>
      <c r="AN45" s="47" t="n">
        <v>1700</v>
      </c>
      <c r="AO45" s="44"/>
      <c r="AS45" s="53" t="s">
        <v>82</v>
      </c>
      <c r="AT45" s="42"/>
      <c r="AU45" s="43"/>
      <c r="AV45" s="28" t="s">
        <v>83</v>
      </c>
      <c r="AW45" s="41" t="s">
        <v>65</v>
      </c>
      <c r="AX45" s="39" t="n">
        <v>1</v>
      </c>
      <c r="AY45" s="47" t="n">
        <v>1700</v>
      </c>
      <c r="AZ45" s="44"/>
      <c r="BD45" s="53" t="s">
        <v>82</v>
      </c>
      <c r="BE45" s="42"/>
      <c r="BF45" s="43"/>
      <c r="BG45" s="28" t="s">
        <v>83</v>
      </c>
      <c r="BH45" s="41" t="s">
        <v>65</v>
      </c>
      <c r="BI45" s="39" t="n">
        <v>1</v>
      </c>
      <c r="BJ45" s="47" t="n">
        <v>1700</v>
      </c>
      <c r="BK45" s="44"/>
      <c r="BO45" s="53" t="s">
        <v>82</v>
      </c>
      <c r="BP45" s="42"/>
      <c r="BQ45" s="43"/>
      <c r="BR45" s="28" t="s">
        <v>83</v>
      </c>
      <c r="BS45" s="41" t="s">
        <v>65</v>
      </c>
      <c r="BT45" s="39" t="n">
        <v>1</v>
      </c>
      <c r="BU45" s="47" t="n">
        <v>1700</v>
      </c>
      <c r="BV45" s="44"/>
      <c r="BZ45" s="53" t="s">
        <v>82</v>
      </c>
      <c r="CA45" s="42"/>
      <c r="CB45" s="43"/>
      <c r="CC45" s="28" t="s">
        <v>83</v>
      </c>
      <c r="CD45" s="41" t="s">
        <v>65</v>
      </c>
      <c r="CE45" s="39" t="n">
        <v>1</v>
      </c>
      <c r="CF45" s="47" t="n">
        <v>1700</v>
      </c>
      <c r="CG45" s="44"/>
      <c r="CK45" s="53" t="s">
        <v>82</v>
      </c>
      <c r="CL45" s="42"/>
      <c r="CM45" s="43"/>
      <c r="CN45" s="28" t="s">
        <v>83</v>
      </c>
      <c r="CO45" s="41" t="s">
        <v>65</v>
      </c>
      <c r="CP45" s="39" t="n">
        <v>1</v>
      </c>
      <c r="CQ45" s="47" t="n">
        <v>1700</v>
      </c>
      <c r="CR45" s="44"/>
      <c r="CV45" s="17" t="s">
        <v>65</v>
      </c>
      <c r="CW45" s="18" t="n">
        <f aca="false">IF(AT59=0%,0%,AU67/SUM(AU60:AU67))</f>
        <v>0</v>
      </c>
      <c r="CX45" s="17" t="str">
        <f aca="false">AW66</f>
        <v>secchio</v>
      </c>
      <c r="CY45" s="19" t="n">
        <f aca="false">AX66</f>
        <v>0</v>
      </c>
      <c r="CZ45" s="17" t="str">
        <f aca="false">AY64</f>
        <v>tubi</v>
      </c>
      <c r="DA45" s="19" t="n">
        <f aca="false">AZ64</f>
        <v>0</v>
      </c>
      <c r="DB45" s="19"/>
      <c r="DC45" s="19"/>
      <c r="DD45" s="35" t="s">
        <v>56</v>
      </c>
      <c r="DE45" s="35" t="n">
        <f aca="false">AZ2</f>
        <v>0</v>
      </c>
      <c r="DF45" s="37" t="n">
        <f aca="false">SUM(CW39:CW45)</f>
        <v>1</v>
      </c>
    </row>
    <row r="46" customFormat="false" ht="15" hidden="false" customHeight="false" outlineLevel="0" collapsed="false">
      <c r="A46" s="53"/>
      <c r="B46" s="45"/>
      <c r="C46" s="43"/>
      <c r="D46" s="28" t="s">
        <v>84</v>
      </c>
      <c r="E46" s="41" t="s">
        <v>65</v>
      </c>
      <c r="F46" s="39" t="n">
        <v>1</v>
      </c>
      <c r="G46" s="47" t="n">
        <v>1500</v>
      </c>
      <c r="H46" s="44"/>
      <c r="L46" s="53"/>
      <c r="M46" s="45"/>
      <c r="N46" s="43"/>
      <c r="O46" s="28" t="s">
        <v>84</v>
      </c>
      <c r="P46" s="41" t="s">
        <v>65</v>
      </c>
      <c r="Q46" s="39" t="n">
        <v>1</v>
      </c>
      <c r="R46" s="47" t="n">
        <v>1500</v>
      </c>
      <c r="S46" s="44"/>
      <c r="W46" s="53"/>
      <c r="X46" s="45"/>
      <c r="Y46" s="43"/>
      <c r="Z46" s="28" t="s">
        <v>84</v>
      </c>
      <c r="AA46" s="41" t="s">
        <v>65</v>
      </c>
      <c r="AB46" s="39" t="n">
        <v>1</v>
      </c>
      <c r="AC46" s="47" t="n">
        <v>1500</v>
      </c>
      <c r="AD46" s="44"/>
      <c r="AH46" s="53"/>
      <c r="AI46" s="45"/>
      <c r="AJ46" s="43"/>
      <c r="AK46" s="28" t="s">
        <v>84</v>
      </c>
      <c r="AL46" s="41" t="s">
        <v>65</v>
      </c>
      <c r="AM46" s="39" t="n">
        <v>1</v>
      </c>
      <c r="AN46" s="47" t="n">
        <v>1500</v>
      </c>
      <c r="AO46" s="44"/>
      <c r="AS46" s="53"/>
      <c r="AT46" s="45"/>
      <c r="AU46" s="43"/>
      <c r="AV46" s="28" t="s">
        <v>84</v>
      </c>
      <c r="AW46" s="41" t="s">
        <v>65</v>
      </c>
      <c r="AX46" s="39" t="n">
        <v>1</v>
      </c>
      <c r="AY46" s="47" t="n">
        <v>1500</v>
      </c>
      <c r="AZ46" s="44"/>
      <c r="BD46" s="53"/>
      <c r="BE46" s="45"/>
      <c r="BF46" s="43"/>
      <c r="BG46" s="28" t="s">
        <v>84</v>
      </c>
      <c r="BH46" s="41" t="s">
        <v>65</v>
      </c>
      <c r="BI46" s="39" t="n">
        <v>1</v>
      </c>
      <c r="BJ46" s="47" t="n">
        <v>1500</v>
      </c>
      <c r="BK46" s="44"/>
      <c r="BO46" s="53"/>
      <c r="BP46" s="45"/>
      <c r="BQ46" s="43"/>
      <c r="BR46" s="28" t="s">
        <v>84</v>
      </c>
      <c r="BS46" s="41" t="s">
        <v>65</v>
      </c>
      <c r="BT46" s="39" t="n">
        <v>1</v>
      </c>
      <c r="BU46" s="47" t="n">
        <v>1500</v>
      </c>
      <c r="BV46" s="44"/>
      <c r="BZ46" s="53"/>
      <c r="CA46" s="45"/>
      <c r="CB46" s="43"/>
      <c r="CC46" s="28" t="s">
        <v>84</v>
      </c>
      <c r="CD46" s="41" t="s">
        <v>65</v>
      </c>
      <c r="CE46" s="39" t="n">
        <v>1</v>
      </c>
      <c r="CF46" s="47" t="n">
        <v>1500</v>
      </c>
      <c r="CG46" s="44"/>
      <c r="CK46" s="53"/>
      <c r="CL46" s="45"/>
      <c r="CM46" s="43"/>
      <c r="CN46" s="28" t="s">
        <v>84</v>
      </c>
      <c r="CO46" s="41" t="s">
        <v>65</v>
      </c>
      <c r="CP46" s="39" t="n">
        <v>1</v>
      </c>
      <c r="CQ46" s="47" t="n">
        <v>1500</v>
      </c>
      <c r="CR46" s="44"/>
      <c r="CV46" s="10" t="str">
        <f aca="false">BD1</f>
        <v>SITO O34</v>
      </c>
      <c r="CW46" s="10"/>
      <c r="CX46" s="10"/>
      <c r="CY46" s="10"/>
      <c r="CZ46" s="10"/>
      <c r="DA46" s="10"/>
      <c r="DB46" s="10"/>
      <c r="DC46" s="10"/>
      <c r="DD46" s="10"/>
      <c r="DE46" s="10"/>
    </row>
    <row r="47" customFormat="false" ht="14.4" hidden="false" customHeight="false" outlineLevel="0" collapsed="false">
      <c r="A47" s="53"/>
      <c r="B47" s="42"/>
      <c r="C47" s="43"/>
      <c r="D47" s="28" t="s">
        <v>85</v>
      </c>
      <c r="E47" s="41" t="s">
        <v>65</v>
      </c>
      <c r="F47" s="39" t="n">
        <v>1</v>
      </c>
      <c r="G47" s="47" t="n">
        <v>2300</v>
      </c>
      <c r="H47" s="44"/>
      <c r="L47" s="53"/>
      <c r="M47" s="42"/>
      <c r="N47" s="43"/>
      <c r="O47" s="28" t="s">
        <v>85</v>
      </c>
      <c r="P47" s="41" t="s">
        <v>65</v>
      </c>
      <c r="Q47" s="39" t="n">
        <v>1</v>
      </c>
      <c r="R47" s="47" t="n">
        <v>2300</v>
      </c>
      <c r="S47" s="44"/>
      <c r="W47" s="53"/>
      <c r="X47" s="42"/>
      <c r="Y47" s="43"/>
      <c r="Z47" s="28" t="s">
        <v>85</v>
      </c>
      <c r="AA47" s="41" t="s">
        <v>65</v>
      </c>
      <c r="AB47" s="39" t="n">
        <v>1</v>
      </c>
      <c r="AC47" s="47" t="n">
        <v>2300</v>
      </c>
      <c r="AD47" s="44"/>
      <c r="AH47" s="53"/>
      <c r="AI47" s="42"/>
      <c r="AJ47" s="43"/>
      <c r="AK47" s="28" t="s">
        <v>85</v>
      </c>
      <c r="AL47" s="41" t="s">
        <v>65</v>
      </c>
      <c r="AM47" s="39" t="n">
        <v>1</v>
      </c>
      <c r="AN47" s="47" t="n">
        <v>2300</v>
      </c>
      <c r="AO47" s="44"/>
      <c r="AS47" s="53"/>
      <c r="AT47" s="42"/>
      <c r="AU47" s="43"/>
      <c r="AV47" s="28" t="s">
        <v>85</v>
      </c>
      <c r="AW47" s="41" t="s">
        <v>65</v>
      </c>
      <c r="AX47" s="39" t="n">
        <v>1</v>
      </c>
      <c r="AY47" s="47" t="n">
        <v>2300</v>
      </c>
      <c r="AZ47" s="44"/>
      <c r="BD47" s="53"/>
      <c r="BE47" s="42"/>
      <c r="BF47" s="43"/>
      <c r="BG47" s="28" t="s">
        <v>85</v>
      </c>
      <c r="BH47" s="41" t="s">
        <v>65</v>
      </c>
      <c r="BI47" s="39" t="n">
        <v>1</v>
      </c>
      <c r="BJ47" s="47" t="n">
        <v>2300</v>
      </c>
      <c r="BK47" s="44"/>
      <c r="BO47" s="53"/>
      <c r="BP47" s="42"/>
      <c r="BQ47" s="43"/>
      <c r="BR47" s="28" t="s">
        <v>85</v>
      </c>
      <c r="BS47" s="41" t="s">
        <v>65</v>
      </c>
      <c r="BT47" s="39" t="n">
        <v>1</v>
      </c>
      <c r="BU47" s="47" t="n">
        <v>2300</v>
      </c>
      <c r="BV47" s="44"/>
      <c r="BZ47" s="53"/>
      <c r="CA47" s="42"/>
      <c r="CB47" s="43"/>
      <c r="CC47" s="28" t="s">
        <v>85</v>
      </c>
      <c r="CD47" s="41" t="s">
        <v>65</v>
      </c>
      <c r="CE47" s="39" t="n">
        <v>1</v>
      </c>
      <c r="CF47" s="47" t="n">
        <v>2300</v>
      </c>
      <c r="CG47" s="44"/>
      <c r="CK47" s="53"/>
      <c r="CL47" s="42"/>
      <c r="CM47" s="43"/>
      <c r="CN47" s="28" t="s">
        <v>85</v>
      </c>
      <c r="CO47" s="41" t="s">
        <v>65</v>
      </c>
      <c r="CP47" s="39" t="n">
        <v>1</v>
      </c>
      <c r="CQ47" s="47" t="n">
        <v>2300</v>
      </c>
      <c r="CR47" s="44"/>
      <c r="CV47" s="11" t="s">
        <v>31</v>
      </c>
      <c r="CW47" s="11"/>
      <c r="CX47" s="11" t="s">
        <v>32</v>
      </c>
      <c r="CY47" s="11"/>
      <c r="CZ47" s="11"/>
      <c r="DA47" s="11"/>
      <c r="DB47" s="11"/>
      <c r="DC47" s="11"/>
      <c r="DD47" s="11" t="s">
        <v>33</v>
      </c>
      <c r="DE47" s="11"/>
    </row>
    <row r="48" customFormat="false" ht="14.4" hidden="false" customHeight="false" outlineLevel="0" collapsed="false">
      <c r="A48" s="53"/>
      <c r="B48" s="42"/>
      <c r="C48" s="43"/>
      <c r="D48" s="28" t="s">
        <v>86</v>
      </c>
      <c r="E48" s="41" t="s">
        <v>87</v>
      </c>
      <c r="F48" s="39" t="n">
        <v>1</v>
      </c>
      <c r="G48" s="47" t="n">
        <v>1400</v>
      </c>
      <c r="H48" s="44"/>
      <c r="L48" s="53"/>
      <c r="M48" s="42"/>
      <c r="N48" s="43"/>
      <c r="O48" s="28" t="s">
        <v>86</v>
      </c>
      <c r="P48" s="41" t="s">
        <v>87</v>
      </c>
      <c r="Q48" s="39" t="n">
        <v>1</v>
      </c>
      <c r="R48" s="47" t="n">
        <v>1400</v>
      </c>
      <c r="S48" s="44"/>
      <c r="W48" s="53"/>
      <c r="X48" s="42"/>
      <c r="Y48" s="43"/>
      <c r="Z48" s="28" t="s">
        <v>86</v>
      </c>
      <c r="AA48" s="41" t="s">
        <v>87</v>
      </c>
      <c r="AB48" s="39" t="n">
        <v>1</v>
      </c>
      <c r="AC48" s="47" t="n">
        <v>1400</v>
      </c>
      <c r="AD48" s="44"/>
      <c r="AH48" s="53"/>
      <c r="AI48" s="42"/>
      <c r="AJ48" s="43"/>
      <c r="AK48" s="28" t="s">
        <v>86</v>
      </c>
      <c r="AL48" s="41" t="s">
        <v>87</v>
      </c>
      <c r="AM48" s="39" t="n">
        <v>1</v>
      </c>
      <c r="AN48" s="47" t="n">
        <v>1400</v>
      </c>
      <c r="AO48" s="44"/>
      <c r="AS48" s="53"/>
      <c r="AT48" s="42"/>
      <c r="AU48" s="43"/>
      <c r="AV48" s="28" t="s">
        <v>86</v>
      </c>
      <c r="AW48" s="41" t="s">
        <v>87</v>
      </c>
      <c r="AX48" s="39" t="n">
        <v>1</v>
      </c>
      <c r="AY48" s="47" t="n">
        <v>1400</v>
      </c>
      <c r="AZ48" s="44"/>
      <c r="BD48" s="53"/>
      <c r="BE48" s="42"/>
      <c r="BF48" s="43"/>
      <c r="BG48" s="28" t="s">
        <v>86</v>
      </c>
      <c r="BH48" s="41" t="s">
        <v>87</v>
      </c>
      <c r="BI48" s="39" t="n">
        <v>1</v>
      </c>
      <c r="BJ48" s="47" t="n">
        <v>1400</v>
      </c>
      <c r="BK48" s="44"/>
      <c r="BO48" s="53"/>
      <c r="BP48" s="42"/>
      <c r="BQ48" s="43"/>
      <c r="BR48" s="28" t="s">
        <v>86</v>
      </c>
      <c r="BS48" s="41" t="s">
        <v>87</v>
      </c>
      <c r="BT48" s="39" t="n">
        <v>1</v>
      </c>
      <c r="BU48" s="47" t="n">
        <v>1400</v>
      </c>
      <c r="BV48" s="44"/>
      <c r="BZ48" s="53"/>
      <c r="CA48" s="42"/>
      <c r="CB48" s="43"/>
      <c r="CC48" s="28" t="s">
        <v>86</v>
      </c>
      <c r="CD48" s="41" t="s">
        <v>87</v>
      </c>
      <c r="CE48" s="39" t="n">
        <v>1</v>
      </c>
      <c r="CF48" s="47" t="n">
        <v>1400</v>
      </c>
      <c r="CG48" s="44"/>
      <c r="CK48" s="53"/>
      <c r="CL48" s="42"/>
      <c r="CM48" s="43"/>
      <c r="CN48" s="28" t="s">
        <v>86</v>
      </c>
      <c r="CO48" s="41" t="s">
        <v>87</v>
      </c>
      <c r="CP48" s="39" t="n">
        <v>1</v>
      </c>
      <c r="CQ48" s="47" t="n">
        <v>1400</v>
      </c>
      <c r="CR48" s="44"/>
      <c r="CV48" s="12" t="s">
        <v>14</v>
      </c>
      <c r="CW48" s="13" t="n">
        <f aca="false">IF(BE59=0%,0%,BF60/SUM(BF60:BF67))</f>
        <v>0.7</v>
      </c>
      <c r="CX48" s="12" t="str">
        <f aca="false">BH60</f>
        <v>lavatrice</v>
      </c>
      <c r="CY48" s="14" t="n">
        <f aca="false">BI60</f>
        <v>0</v>
      </c>
      <c r="CZ48" s="12" t="str">
        <f aca="false">BH67</f>
        <v>sedie</v>
      </c>
      <c r="DA48" s="14" t="n">
        <f aca="false">BI67</f>
        <v>0</v>
      </c>
      <c r="DB48" s="12" t="str">
        <f aca="false">BJ65</f>
        <v>guaina</v>
      </c>
      <c r="DC48" s="14" t="n">
        <f aca="false">BK65</f>
        <v>0</v>
      </c>
      <c r="DD48" s="14" t="s">
        <v>41</v>
      </c>
      <c r="DE48" s="38" t="n">
        <f aca="false">BF3</f>
        <v>0</v>
      </c>
    </row>
    <row r="49" customFormat="false" ht="14.4" hidden="false" customHeight="false" outlineLevel="0" collapsed="false">
      <c r="A49" s="53"/>
      <c r="B49" s="42"/>
      <c r="C49" s="43"/>
      <c r="D49" s="28" t="s">
        <v>88</v>
      </c>
      <c r="E49" s="41" t="s">
        <v>14</v>
      </c>
      <c r="F49" s="39" t="n">
        <v>1</v>
      </c>
      <c r="G49" s="47" t="n">
        <v>1400</v>
      </c>
      <c r="H49" s="44"/>
      <c r="L49" s="53"/>
      <c r="M49" s="42"/>
      <c r="N49" s="43"/>
      <c r="O49" s="28" t="s">
        <v>88</v>
      </c>
      <c r="P49" s="41" t="s">
        <v>14</v>
      </c>
      <c r="Q49" s="39" t="n">
        <v>1</v>
      </c>
      <c r="R49" s="47" t="n">
        <v>1400</v>
      </c>
      <c r="S49" s="44"/>
      <c r="W49" s="53"/>
      <c r="X49" s="42"/>
      <c r="Y49" s="43"/>
      <c r="Z49" s="28" t="s">
        <v>88</v>
      </c>
      <c r="AA49" s="41" t="s">
        <v>14</v>
      </c>
      <c r="AB49" s="39" t="n">
        <v>1</v>
      </c>
      <c r="AC49" s="47" t="n">
        <v>1400</v>
      </c>
      <c r="AD49" s="44"/>
      <c r="AH49" s="53"/>
      <c r="AI49" s="42"/>
      <c r="AJ49" s="43"/>
      <c r="AK49" s="28" t="s">
        <v>88</v>
      </c>
      <c r="AL49" s="41" t="s">
        <v>14</v>
      </c>
      <c r="AM49" s="39" t="n">
        <v>1</v>
      </c>
      <c r="AN49" s="47" t="n">
        <v>1400</v>
      </c>
      <c r="AO49" s="44"/>
      <c r="AS49" s="53"/>
      <c r="AT49" s="42"/>
      <c r="AU49" s="43"/>
      <c r="AV49" s="28" t="s">
        <v>88</v>
      </c>
      <c r="AW49" s="41" t="s">
        <v>14</v>
      </c>
      <c r="AX49" s="39" t="n">
        <v>1</v>
      </c>
      <c r="AY49" s="47" t="n">
        <v>1400</v>
      </c>
      <c r="AZ49" s="44"/>
      <c r="BD49" s="53"/>
      <c r="BE49" s="42"/>
      <c r="BF49" s="43"/>
      <c r="BG49" s="28" t="s">
        <v>88</v>
      </c>
      <c r="BH49" s="41" t="s">
        <v>14</v>
      </c>
      <c r="BI49" s="39" t="n">
        <v>1</v>
      </c>
      <c r="BJ49" s="47" t="n">
        <v>1400</v>
      </c>
      <c r="BK49" s="44"/>
      <c r="BO49" s="53"/>
      <c r="BP49" s="42"/>
      <c r="BQ49" s="43"/>
      <c r="BR49" s="28" t="s">
        <v>88</v>
      </c>
      <c r="BS49" s="41" t="s">
        <v>14</v>
      </c>
      <c r="BT49" s="39" t="n">
        <v>1</v>
      </c>
      <c r="BU49" s="47" t="n">
        <v>1400</v>
      </c>
      <c r="BV49" s="44"/>
      <c r="BZ49" s="53"/>
      <c r="CA49" s="42"/>
      <c r="CB49" s="43"/>
      <c r="CC49" s="28" t="s">
        <v>88</v>
      </c>
      <c r="CD49" s="41" t="s">
        <v>14</v>
      </c>
      <c r="CE49" s="39" t="n">
        <v>1</v>
      </c>
      <c r="CF49" s="47" t="n">
        <v>1400</v>
      </c>
      <c r="CG49" s="44"/>
      <c r="CK49" s="53"/>
      <c r="CL49" s="42"/>
      <c r="CM49" s="43"/>
      <c r="CN49" s="28" t="s">
        <v>88</v>
      </c>
      <c r="CO49" s="41" t="s">
        <v>14</v>
      </c>
      <c r="CP49" s="39" t="n">
        <v>1</v>
      </c>
      <c r="CQ49" s="47" t="n">
        <v>1400</v>
      </c>
      <c r="CR49" s="44"/>
      <c r="CV49" s="17" t="s">
        <v>49</v>
      </c>
      <c r="CW49" s="18" t="n">
        <f aca="false">IF(BE59=0%,0%,BF61/SUM(BF60:BF67))</f>
        <v>0</v>
      </c>
      <c r="CX49" s="17" t="str">
        <f aca="false">BH61</f>
        <v>frigorifero</v>
      </c>
      <c r="CY49" s="19" t="n">
        <f aca="false">BI61</f>
        <v>0</v>
      </c>
      <c r="CZ49" s="17" t="str">
        <f aca="false">BH68</f>
        <v>materasso</v>
      </c>
      <c r="DA49" s="19" t="n">
        <f aca="false">BI68</f>
        <v>0</v>
      </c>
      <c r="DB49" s="17" t="str">
        <f aca="false">BJ66</f>
        <v>lamiere</v>
      </c>
      <c r="DC49" s="19" t="n">
        <f aca="false">BK66</f>
        <v>0</v>
      </c>
      <c r="DD49" s="19" t="str">
        <f aca="false">BG2</f>
        <v>altezza cumulo</v>
      </c>
      <c r="DE49" s="19" t="n">
        <f aca="false">BH2</f>
        <v>15</v>
      </c>
    </row>
    <row r="50" customFormat="false" ht="14.4" hidden="false" customHeight="false" outlineLevel="0" collapsed="false">
      <c r="A50" s="53"/>
      <c r="B50" s="42"/>
      <c r="C50" s="43"/>
      <c r="D50" s="27" t="s">
        <v>89</v>
      </c>
      <c r="E50" s="41" t="s">
        <v>14</v>
      </c>
      <c r="F50" s="39" t="n">
        <v>1</v>
      </c>
      <c r="G50" s="55" t="n">
        <v>1500</v>
      </c>
      <c r="H50" s="44"/>
      <c r="L50" s="53"/>
      <c r="M50" s="42"/>
      <c r="N50" s="43"/>
      <c r="O50" s="27" t="s">
        <v>89</v>
      </c>
      <c r="P50" s="41" t="s">
        <v>14</v>
      </c>
      <c r="Q50" s="39" t="n">
        <v>1</v>
      </c>
      <c r="R50" s="55" t="n">
        <v>1500</v>
      </c>
      <c r="S50" s="44"/>
      <c r="W50" s="53"/>
      <c r="X50" s="42"/>
      <c r="Y50" s="43"/>
      <c r="Z50" s="27" t="s">
        <v>89</v>
      </c>
      <c r="AA50" s="41" t="s">
        <v>14</v>
      </c>
      <c r="AB50" s="39" t="n">
        <v>1</v>
      </c>
      <c r="AC50" s="55" t="n">
        <v>1500</v>
      </c>
      <c r="AD50" s="44"/>
      <c r="AH50" s="53"/>
      <c r="AI50" s="42"/>
      <c r="AJ50" s="43"/>
      <c r="AK50" s="27" t="s">
        <v>89</v>
      </c>
      <c r="AL50" s="41" t="s">
        <v>14</v>
      </c>
      <c r="AM50" s="39" t="n">
        <v>1</v>
      </c>
      <c r="AN50" s="55" t="n">
        <v>1500</v>
      </c>
      <c r="AO50" s="44"/>
      <c r="AS50" s="53"/>
      <c r="AT50" s="42"/>
      <c r="AU50" s="43"/>
      <c r="AV50" s="27" t="s">
        <v>89</v>
      </c>
      <c r="AW50" s="41" t="s">
        <v>14</v>
      </c>
      <c r="AX50" s="39" t="n">
        <v>1</v>
      </c>
      <c r="AY50" s="55" t="n">
        <v>1500</v>
      </c>
      <c r="AZ50" s="44"/>
      <c r="BD50" s="53"/>
      <c r="BE50" s="42"/>
      <c r="BF50" s="43"/>
      <c r="BG50" s="27" t="s">
        <v>89</v>
      </c>
      <c r="BH50" s="41" t="s">
        <v>14</v>
      </c>
      <c r="BI50" s="39" t="n">
        <v>1</v>
      </c>
      <c r="BJ50" s="55" t="n">
        <v>1500</v>
      </c>
      <c r="BK50" s="44"/>
      <c r="BO50" s="53"/>
      <c r="BP50" s="42"/>
      <c r="BQ50" s="43"/>
      <c r="BR50" s="27" t="s">
        <v>89</v>
      </c>
      <c r="BS50" s="41" t="s">
        <v>14</v>
      </c>
      <c r="BT50" s="39" t="n">
        <v>1</v>
      </c>
      <c r="BU50" s="55" t="n">
        <v>1500</v>
      </c>
      <c r="BV50" s="44"/>
      <c r="BZ50" s="53"/>
      <c r="CA50" s="42"/>
      <c r="CB50" s="43"/>
      <c r="CC50" s="27" t="s">
        <v>89</v>
      </c>
      <c r="CD50" s="41" t="s">
        <v>14</v>
      </c>
      <c r="CE50" s="39" t="n">
        <v>1</v>
      </c>
      <c r="CF50" s="55" t="n">
        <v>1500</v>
      </c>
      <c r="CG50" s="44"/>
      <c r="CK50" s="53"/>
      <c r="CL50" s="42"/>
      <c r="CM50" s="43"/>
      <c r="CN50" s="27" t="s">
        <v>89</v>
      </c>
      <c r="CO50" s="41" t="s">
        <v>14</v>
      </c>
      <c r="CP50" s="39" t="n">
        <v>1</v>
      </c>
      <c r="CQ50" s="55" t="n">
        <v>1500</v>
      </c>
      <c r="CR50" s="44"/>
      <c r="CV50" s="17" t="s">
        <v>57</v>
      </c>
      <c r="CW50" s="18" t="n">
        <f aca="false">IF(BE59=0%,0%,(BF62+BF63)/SUM(BF60:BF67))</f>
        <v>0.22</v>
      </c>
      <c r="CX50" s="17" t="str">
        <f aca="false">BH62</f>
        <v>forno</v>
      </c>
      <c r="CY50" s="19" t="n">
        <f aca="false">BI62</f>
        <v>0</v>
      </c>
      <c r="CZ50" s="17" t="str">
        <f aca="false">BJ60</f>
        <v>brandina</v>
      </c>
      <c r="DA50" s="19" t="n">
        <f aca="false">BK60</f>
        <v>0</v>
      </c>
      <c r="DB50" s="17" t="str">
        <f aca="false">BJ67</f>
        <v>buste</v>
      </c>
      <c r="DC50" s="19" t="n">
        <f aca="false">BK67</f>
        <v>0</v>
      </c>
      <c r="DD50" s="19" t="str">
        <f aca="false">BG3</f>
        <v>combustione</v>
      </c>
      <c r="DE50" s="19" t="str">
        <f aca="false">BH3</f>
        <v>no</v>
      </c>
    </row>
    <row r="51" customFormat="false" ht="14.4" hidden="false" customHeight="false" outlineLevel="0" collapsed="false">
      <c r="A51" s="53"/>
      <c r="B51" s="42"/>
      <c r="C51" s="43"/>
      <c r="D51" s="27"/>
      <c r="E51" s="41" t="s">
        <v>22</v>
      </c>
      <c r="F51" s="39" t="n">
        <v>1</v>
      </c>
      <c r="G51" s="47" t="n">
        <v>7850</v>
      </c>
      <c r="H51" s="44"/>
      <c r="L51" s="53"/>
      <c r="M51" s="42"/>
      <c r="N51" s="43"/>
      <c r="O51" s="27"/>
      <c r="P51" s="41" t="s">
        <v>22</v>
      </c>
      <c r="Q51" s="39" t="n">
        <v>1</v>
      </c>
      <c r="R51" s="47" t="n">
        <v>7850</v>
      </c>
      <c r="S51" s="44"/>
      <c r="W51" s="53"/>
      <c r="X51" s="42"/>
      <c r="Y51" s="43"/>
      <c r="Z51" s="27"/>
      <c r="AA51" s="41" t="s">
        <v>22</v>
      </c>
      <c r="AB51" s="39" t="n">
        <v>1</v>
      </c>
      <c r="AC51" s="47" t="n">
        <v>7850</v>
      </c>
      <c r="AD51" s="44"/>
      <c r="AH51" s="53"/>
      <c r="AI51" s="42"/>
      <c r="AJ51" s="43"/>
      <c r="AK51" s="27"/>
      <c r="AL51" s="41" t="s">
        <v>22</v>
      </c>
      <c r="AM51" s="39" t="n">
        <v>1</v>
      </c>
      <c r="AN51" s="47" t="n">
        <v>7850</v>
      </c>
      <c r="AO51" s="44"/>
      <c r="AS51" s="53"/>
      <c r="AT51" s="42"/>
      <c r="AU51" s="43"/>
      <c r="AV51" s="27"/>
      <c r="AW51" s="41" t="s">
        <v>22</v>
      </c>
      <c r="AX51" s="39" t="n">
        <v>1</v>
      </c>
      <c r="AY51" s="47" t="n">
        <v>7850</v>
      </c>
      <c r="AZ51" s="44"/>
      <c r="BD51" s="53"/>
      <c r="BE51" s="42"/>
      <c r="BF51" s="43"/>
      <c r="BG51" s="27"/>
      <c r="BH51" s="41" t="s">
        <v>22</v>
      </c>
      <c r="BI51" s="39" t="n">
        <v>1</v>
      </c>
      <c r="BJ51" s="47" t="n">
        <v>7850</v>
      </c>
      <c r="BK51" s="44"/>
      <c r="BO51" s="53"/>
      <c r="BP51" s="42"/>
      <c r="BQ51" s="43"/>
      <c r="BR51" s="27"/>
      <c r="BS51" s="41" t="s">
        <v>22</v>
      </c>
      <c r="BT51" s="39" t="n">
        <v>1</v>
      </c>
      <c r="BU51" s="47" t="n">
        <v>7850</v>
      </c>
      <c r="BV51" s="44"/>
      <c r="BZ51" s="53"/>
      <c r="CA51" s="42"/>
      <c r="CB51" s="43"/>
      <c r="CC51" s="27"/>
      <c r="CD51" s="41" t="s">
        <v>22</v>
      </c>
      <c r="CE51" s="39" t="n">
        <v>1</v>
      </c>
      <c r="CF51" s="47" t="n">
        <v>7850</v>
      </c>
      <c r="CG51" s="44"/>
      <c r="CK51" s="53"/>
      <c r="CL51" s="42"/>
      <c r="CM51" s="43"/>
      <c r="CN51" s="27"/>
      <c r="CO51" s="41" t="s">
        <v>22</v>
      </c>
      <c r="CP51" s="39" t="n">
        <v>1</v>
      </c>
      <c r="CQ51" s="47" t="n">
        <v>7850</v>
      </c>
      <c r="CR51" s="44"/>
      <c r="CV51" s="17" t="s">
        <v>60</v>
      </c>
      <c r="CW51" s="37" t="n">
        <f aca="false">IF(BE59=0%,0%,BF64/SUM(BF60:BF67))</f>
        <v>0.03</v>
      </c>
      <c r="CX51" s="17" t="str">
        <f aca="false">BH63</f>
        <v>televisore</v>
      </c>
      <c r="CY51" s="19" t="n">
        <f aca="false">BI63</f>
        <v>0</v>
      </c>
      <c r="CZ51" s="17" t="str">
        <f aca="false">BJ61</f>
        <v>Scatoloni</v>
      </c>
      <c r="DA51" s="19" t="n">
        <f aca="false">BK61</f>
        <v>0</v>
      </c>
      <c r="DB51" s="19"/>
      <c r="DC51" s="19"/>
      <c r="DD51" s="19" t="str">
        <f aca="false">BG4</f>
        <v>bonifica</v>
      </c>
      <c r="DE51" s="19" t="str">
        <f aca="false">BH4</f>
        <v>no</v>
      </c>
    </row>
    <row r="52" customFormat="false" ht="14.4" hidden="false" customHeight="false" outlineLevel="0" collapsed="false">
      <c r="A52" s="53"/>
      <c r="B52" s="42"/>
      <c r="C52" s="43"/>
      <c r="D52" s="27"/>
      <c r="E52" s="41" t="s">
        <v>90</v>
      </c>
      <c r="F52" s="39" t="n">
        <v>1</v>
      </c>
      <c r="G52" s="55" t="n">
        <v>2000</v>
      </c>
      <c r="H52" s="44"/>
      <c r="L52" s="53"/>
      <c r="M52" s="42"/>
      <c r="N52" s="43"/>
      <c r="O52" s="27"/>
      <c r="P52" s="41" t="s">
        <v>90</v>
      </c>
      <c r="Q52" s="39" t="n">
        <v>1</v>
      </c>
      <c r="R52" s="55" t="n">
        <v>2000</v>
      </c>
      <c r="S52" s="44"/>
      <c r="W52" s="53"/>
      <c r="X52" s="42"/>
      <c r="Y52" s="43"/>
      <c r="Z52" s="27"/>
      <c r="AA52" s="41" t="s">
        <v>90</v>
      </c>
      <c r="AB52" s="39" t="n">
        <v>1</v>
      </c>
      <c r="AC52" s="55" t="n">
        <v>2000</v>
      </c>
      <c r="AD52" s="44"/>
      <c r="AH52" s="53"/>
      <c r="AI52" s="42"/>
      <c r="AJ52" s="43"/>
      <c r="AK52" s="27"/>
      <c r="AL52" s="41" t="s">
        <v>90</v>
      </c>
      <c r="AM52" s="39" t="n">
        <v>1</v>
      </c>
      <c r="AN52" s="55" t="n">
        <v>2000</v>
      </c>
      <c r="AO52" s="44"/>
      <c r="AS52" s="53"/>
      <c r="AT52" s="42"/>
      <c r="AU52" s="43"/>
      <c r="AV52" s="27"/>
      <c r="AW52" s="41" t="s">
        <v>90</v>
      </c>
      <c r="AX52" s="39" t="n">
        <v>1</v>
      </c>
      <c r="AY52" s="55" t="n">
        <v>2000</v>
      </c>
      <c r="AZ52" s="44"/>
      <c r="BD52" s="53"/>
      <c r="BE52" s="42"/>
      <c r="BF52" s="43"/>
      <c r="BG52" s="27"/>
      <c r="BH52" s="41" t="s">
        <v>90</v>
      </c>
      <c r="BI52" s="39" t="n">
        <v>1</v>
      </c>
      <c r="BJ52" s="55" t="n">
        <v>2000</v>
      </c>
      <c r="BK52" s="44"/>
      <c r="BO52" s="53"/>
      <c r="BP52" s="42"/>
      <c r="BQ52" s="43"/>
      <c r="BR52" s="27"/>
      <c r="BS52" s="41" t="s">
        <v>90</v>
      </c>
      <c r="BT52" s="39" t="n">
        <v>1</v>
      </c>
      <c r="BU52" s="55" t="n">
        <v>2000</v>
      </c>
      <c r="BV52" s="44"/>
      <c r="BZ52" s="53"/>
      <c r="CA52" s="42"/>
      <c r="CB52" s="43"/>
      <c r="CC52" s="27"/>
      <c r="CD52" s="41" t="s">
        <v>90</v>
      </c>
      <c r="CE52" s="39" t="n">
        <v>1</v>
      </c>
      <c r="CF52" s="55" t="n">
        <v>2000</v>
      </c>
      <c r="CG52" s="44"/>
      <c r="CK52" s="53"/>
      <c r="CL52" s="42"/>
      <c r="CM52" s="43"/>
      <c r="CN52" s="27"/>
      <c r="CO52" s="41" t="s">
        <v>90</v>
      </c>
      <c r="CP52" s="39" t="n">
        <v>1</v>
      </c>
      <c r="CQ52" s="55" t="n">
        <v>2000</v>
      </c>
      <c r="CR52" s="44"/>
      <c r="CV52" s="17" t="s">
        <v>61</v>
      </c>
      <c r="CW52" s="18" t="n">
        <f aca="false">IF(BE59=0%,0%,BF65/SUM(BF60:BF67))</f>
        <v>0.05</v>
      </c>
      <c r="CX52" s="17" t="str">
        <f aca="false">BH64</f>
        <v>scaldabagno</v>
      </c>
      <c r="CY52" s="19" t="n">
        <f aca="false">BI64</f>
        <v>1</v>
      </c>
      <c r="CZ52" s="17" t="str">
        <f aca="false">BJ62</f>
        <v>divano</v>
      </c>
      <c r="DA52" s="19" t="n">
        <f aca="false">BK62</f>
        <v>0</v>
      </c>
      <c r="DB52" s="19"/>
      <c r="DC52" s="19"/>
      <c r="DD52" s="19" t="str">
        <f aca="false">BI4</f>
        <v>substrato</v>
      </c>
      <c r="DE52" s="19" t="str">
        <f aca="false">BJ4</f>
        <v>battistrada</v>
      </c>
    </row>
    <row r="53" customFormat="false" ht="14.4" hidden="false" customHeight="false" outlineLevel="0" collapsed="false">
      <c r="A53" s="53" t="s">
        <v>91</v>
      </c>
      <c r="B53" s="42"/>
      <c r="C53" s="43"/>
      <c r="D53" s="28" t="s">
        <v>92</v>
      </c>
      <c r="E53" s="41" t="s">
        <v>49</v>
      </c>
      <c r="F53" s="39" t="n">
        <v>1</v>
      </c>
      <c r="H53" s="44"/>
      <c r="L53" s="53" t="s">
        <v>91</v>
      </c>
      <c r="M53" s="42"/>
      <c r="N53" s="43"/>
      <c r="O53" s="28" t="s">
        <v>92</v>
      </c>
      <c r="P53" s="41" t="s">
        <v>49</v>
      </c>
      <c r="Q53" s="39" t="n">
        <v>1</v>
      </c>
      <c r="S53" s="44"/>
      <c r="W53" s="53" t="s">
        <v>91</v>
      </c>
      <c r="X53" s="42"/>
      <c r="Y53" s="43"/>
      <c r="Z53" s="28" t="s">
        <v>92</v>
      </c>
      <c r="AA53" s="41" t="s">
        <v>49</v>
      </c>
      <c r="AB53" s="39" t="n">
        <v>1</v>
      </c>
      <c r="AD53" s="44"/>
      <c r="AH53" s="53" t="s">
        <v>91</v>
      </c>
      <c r="AI53" s="42"/>
      <c r="AJ53" s="43"/>
      <c r="AK53" s="28" t="s">
        <v>92</v>
      </c>
      <c r="AL53" s="41" t="s">
        <v>49</v>
      </c>
      <c r="AM53" s="39" t="n">
        <v>1</v>
      </c>
      <c r="AO53" s="44"/>
      <c r="AS53" s="53" t="s">
        <v>91</v>
      </c>
      <c r="AT53" s="42"/>
      <c r="AU53" s="43"/>
      <c r="AV53" s="28" t="s">
        <v>92</v>
      </c>
      <c r="AW53" s="41" t="s">
        <v>49</v>
      </c>
      <c r="AX53" s="39" t="n">
        <v>1</v>
      </c>
      <c r="AZ53" s="44"/>
      <c r="BD53" s="53" t="s">
        <v>91</v>
      </c>
      <c r="BE53" s="42"/>
      <c r="BF53" s="43"/>
      <c r="BG53" s="28" t="s">
        <v>92</v>
      </c>
      <c r="BH53" s="41" t="s">
        <v>49</v>
      </c>
      <c r="BI53" s="39" t="n">
        <v>1</v>
      </c>
      <c r="BK53" s="44"/>
      <c r="BO53" s="53" t="s">
        <v>91</v>
      </c>
      <c r="BP53" s="42"/>
      <c r="BQ53" s="43"/>
      <c r="BR53" s="28" t="s">
        <v>92</v>
      </c>
      <c r="BS53" s="41" t="s">
        <v>49</v>
      </c>
      <c r="BT53" s="39" t="n">
        <v>1</v>
      </c>
      <c r="BV53" s="44"/>
      <c r="BZ53" s="53" t="s">
        <v>91</v>
      </c>
      <c r="CA53" s="42"/>
      <c r="CB53" s="43"/>
      <c r="CC53" s="28" t="s">
        <v>92</v>
      </c>
      <c r="CD53" s="41" t="s">
        <v>49</v>
      </c>
      <c r="CE53" s="39" t="n">
        <v>1</v>
      </c>
      <c r="CG53" s="44"/>
      <c r="CK53" s="53" t="s">
        <v>91</v>
      </c>
      <c r="CL53" s="42"/>
      <c r="CM53" s="43"/>
      <c r="CN53" s="28" t="s">
        <v>92</v>
      </c>
      <c r="CO53" s="41" t="s">
        <v>49</v>
      </c>
      <c r="CP53" s="39" t="n">
        <v>1</v>
      </c>
      <c r="CR53" s="44"/>
      <c r="CV53" s="17" t="s">
        <v>62</v>
      </c>
      <c r="CW53" s="18" t="n">
        <f aca="false">IF(BE59=0%,0%,BF66/SUM(BF60:BF67))</f>
        <v>0</v>
      </c>
      <c r="CX53" s="17" t="str">
        <f aca="false">BH65</f>
        <v>mobile</v>
      </c>
      <c r="CY53" s="19" t="n">
        <f aca="false">BI65</f>
        <v>0</v>
      </c>
      <c r="CZ53" s="17" t="str">
        <f aca="false">BJ63</f>
        <v>sanitari</v>
      </c>
      <c r="DA53" s="19" t="n">
        <f aca="false">BK63</f>
        <v>0</v>
      </c>
      <c r="DB53" s="19"/>
      <c r="DC53" s="19"/>
      <c r="DD53" s="19" t="s">
        <v>63</v>
      </c>
      <c r="DE53" s="19" t="n">
        <f aca="false">BE4</f>
        <v>0.2</v>
      </c>
    </row>
    <row r="54" customFormat="false" ht="15" hidden="false" customHeight="false" outlineLevel="0" collapsed="false">
      <c r="A54" s="53"/>
      <c r="B54" s="42"/>
      <c r="C54" s="43"/>
      <c r="D54" s="28" t="s">
        <v>93</v>
      </c>
      <c r="E54" s="41" t="s">
        <v>14</v>
      </c>
      <c r="F54" s="39" t="n">
        <v>1</v>
      </c>
      <c r="H54" s="44"/>
      <c r="L54" s="53"/>
      <c r="M54" s="42"/>
      <c r="N54" s="43"/>
      <c r="O54" s="28" t="s">
        <v>93</v>
      </c>
      <c r="P54" s="41" t="s">
        <v>14</v>
      </c>
      <c r="Q54" s="39" t="n">
        <v>1</v>
      </c>
      <c r="S54" s="44"/>
      <c r="W54" s="53"/>
      <c r="X54" s="42"/>
      <c r="Y54" s="43"/>
      <c r="Z54" s="28" t="s">
        <v>93</v>
      </c>
      <c r="AA54" s="41" t="s">
        <v>14</v>
      </c>
      <c r="AB54" s="39" t="n">
        <v>1</v>
      </c>
      <c r="AD54" s="44"/>
      <c r="AH54" s="53"/>
      <c r="AI54" s="42"/>
      <c r="AJ54" s="43"/>
      <c r="AK54" s="28" t="s">
        <v>93</v>
      </c>
      <c r="AL54" s="41" t="s">
        <v>14</v>
      </c>
      <c r="AM54" s="39" t="n">
        <v>1</v>
      </c>
      <c r="AO54" s="44"/>
      <c r="AS54" s="53"/>
      <c r="AT54" s="42"/>
      <c r="AU54" s="43"/>
      <c r="AV54" s="28" t="s">
        <v>93</v>
      </c>
      <c r="AW54" s="41" t="s">
        <v>14</v>
      </c>
      <c r="AX54" s="39" t="n">
        <v>1</v>
      </c>
      <c r="AZ54" s="44"/>
      <c r="BD54" s="53"/>
      <c r="BE54" s="42"/>
      <c r="BF54" s="43"/>
      <c r="BG54" s="28" t="s">
        <v>93</v>
      </c>
      <c r="BH54" s="41" t="s">
        <v>14</v>
      </c>
      <c r="BI54" s="39" t="n">
        <v>1</v>
      </c>
      <c r="BK54" s="44"/>
      <c r="BO54" s="53"/>
      <c r="BP54" s="42"/>
      <c r="BQ54" s="43"/>
      <c r="BR54" s="28" t="s">
        <v>93</v>
      </c>
      <c r="BS54" s="41" t="s">
        <v>14</v>
      </c>
      <c r="BT54" s="39" t="n">
        <v>1</v>
      </c>
      <c r="BV54" s="44"/>
      <c r="BZ54" s="53"/>
      <c r="CA54" s="42"/>
      <c r="CB54" s="43"/>
      <c r="CC54" s="28" t="s">
        <v>93</v>
      </c>
      <c r="CD54" s="41" t="s">
        <v>14</v>
      </c>
      <c r="CE54" s="39" t="n">
        <v>1</v>
      </c>
      <c r="CG54" s="44"/>
      <c r="CK54" s="53"/>
      <c r="CL54" s="42"/>
      <c r="CM54" s="43"/>
      <c r="CN54" s="28" t="s">
        <v>93</v>
      </c>
      <c r="CO54" s="41" t="s">
        <v>14</v>
      </c>
      <c r="CP54" s="39" t="n">
        <v>1</v>
      </c>
      <c r="CR54" s="44"/>
      <c r="CV54" s="17" t="s">
        <v>65</v>
      </c>
      <c r="CW54" s="18" t="n">
        <f aca="false">IF(BE59=0%,0%,BF67/SUM(BF60:BF67))</f>
        <v>0</v>
      </c>
      <c r="CX54" s="17" t="str">
        <f aca="false">BH66</f>
        <v>secchio</v>
      </c>
      <c r="CY54" s="19" t="n">
        <f aca="false">BI66</f>
        <v>0</v>
      </c>
      <c r="CZ54" s="17" t="str">
        <f aca="false">BJ64</f>
        <v>tubi</v>
      </c>
      <c r="DA54" s="19" t="n">
        <f aca="false">BK64</f>
        <v>0</v>
      </c>
      <c r="DB54" s="19"/>
      <c r="DC54" s="19"/>
      <c r="DD54" s="35" t="s">
        <v>56</v>
      </c>
      <c r="DE54" s="35" t="n">
        <f aca="false">BK2</f>
        <v>12</v>
      </c>
      <c r="DF54" s="37" t="n">
        <f aca="false">SUM(CW48:CW54)</f>
        <v>1</v>
      </c>
    </row>
    <row r="55" customFormat="false" ht="15" hidden="false" customHeight="false" outlineLevel="0" collapsed="false">
      <c r="A55" s="53"/>
      <c r="B55" s="42"/>
      <c r="C55" s="43"/>
      <c r="D55" s="28" t="s">
        <v>94</v>
      </c>
      <c r="E55" s="41" t="s">
        <v>22</v>
      </c>
      <c r="F55" s="39" t="n">
        <v>1</v>
      </c>
      <c r="H55" s="44"/>
      <c r="L55" s="53"/>
      <c r="M55" s="42"/>
      <c r="N55" s="43"/>
      <c r="O55" s="28" t="s">
        <v>94</v>
      </c>
      <c r="P55" s="41" t="s">
        <v>22</v>
      </c>
      <c r="Q55" s="39" t="n">
        <v>1</v>
      </c>
      <c r="S55" s="44"/>
      <c r="W55" s="53"/>
      <c r="X55" s="42"/>
      <c r="Y55" s="43"/>
      <c r="Z55" s="28" t="s">
        <v>94</v>
      </c>
      <c r="AA55" s="41" t="s">
        <v>22</v>
      </c>
      <c r="AB55" s="39" t="n">
        <v>1</v>
      </c>
      <c r="AD55" s="44"/>
      <c r="AH55" s="53"/>
      <c r="AI55" s="42"/>
      <c r="AJ55" s="43"/>
      <c r="AK55" s="28" t="s">
        <v>94</v>
      </c>
      <c r="AL55" s="41" t="s">
        <v>22</v>
      </c>
      <c r="AM55" s="39" t="n">
        <v>1</v>
      </c>
      <c r="AO55" s="44"/>
      <c r="AS55" s="53"/>
      <c r="AT55" s="42"/>
      <c r="AU55" s="43"/>
      <c r="AV55" s="28" t="s">
        <v>94</v>
      </c>
      <c r="AW55" s="41" t="s">
        <v>22</v>
      </c>
      <c r="AX55" s="39" t="n">
        <v>1</v>
      </c>
      <c r="AZ55" s="44"/>
      <c r="BD55" s="53"/>
      <c r="BE55" s="42"/>
      <c r="BF55" s="43"/>
      <c r="BG55" s="28" t="s">
        <v>94</v>
      </c>
      <c r="BH55" s="41" t="s">
        <v>22</v>
      </c>
      <c r="BI55" s="39" t="n">
        <v>1</v>
      </c>
      <c r="BK55" s="44"/>
      <c r="BO55" s="53"/>
      <c r="BP55" s="42"/>
      <c r="BQ55" s="43"/>
      <c r="BR55" s="28" t="s">
        <v>94</v>
      </c>
      <c r="BS55" s="41" t="s">
        <v>22</v>
      </c>
      <c r="BT55" s="39" t="n">
        <v>1</v>
      </c>
      <c r="BV55" s="44"/>
      <c r="BZ55" s="53"/>
      <c r="CA55" s="42"/>
      <c r="CB55" s="43"/>
      <c r="CC55" s="28" t="s">
        <v>94</v>
      </c>
      <c r="CD55" s="41" t="s">
        <v>22</v>
      </c>
      <c r="CE55" s="39" t="n">
        <v>1</v>
      </c>
      <c r="CG55" s="44"/>
      <c r="CK55" s="53"/>
      <c r="CL55" s="42"/>
      <c r="CM55" s="43"/>
      <c r="CN55" s="28" t="s">
        <v>94</v>
      </c>
      <c r="CO55" s="41" t="s">
        <v>22</v>
      </c>
      <c r="CP55" s="39" t="n">
        <v>1</v>
      </c>
      <c r="CR55" s="44"/>
      <c r="CV55" s="10" t="str">
        <f aca="false">BO1</f>
        <v>SITO O35</v>
      </c>
      <c r="CW55" s="10"/>
      <c r="CX55" s="10"/>
      <c r="CY55" s="10"/>
      <c r="CZ55" s="10"/>
      <c r="DA55" s="10"/>
      <c r="DB55" s="10"/>
      <c r="DC55" s="10"/>
      <c r="DD55" s="10"/>
      <c r="DE55" s="10"/>
    </row>
    <row r="56" customFormat="false" ht="14.4" hidden="false" customHeight="false" outlineLevel="0" collapsed="false">
      <c r="A56" s="53"/>
      <c r="B56" s="42"/>
      <c r="C56" s="43"/>
      <c r="D56" s="28" t="s">
        <v>95</v>
      </c>
      <c r="E56" s="41" t="s">
        <v>61</v>
      </c>
      <c r="F56" s="39" t="n">
        <v>1</v>
      </c>
      <c r="H56" s="44"/>
      <c r="L56" s="53"/>
      <c r="M56" s="42"/>
      <c r="N56" s="43"/>
      <c r="O56" s="28" t="s">
        <v>95</v>
      </c>
      <c r="P56" s="41" t="s">
        <v>61</v>
      </c>
      <c r="Q56" s="39" t="n">
        <v>1</v>
      </c>
      <c r="S56" s="44"/>
      <c r="W56" s="53"/>
      <c r="X56" s="42"/>
      <c r="Y56" s="43"/>
      <c r="Z56" s="28" t="s">
        <v>95</v>
      </c>
      <c r="AA56" s="41" t="s">
        <v>61</v>
      </c>
      <c r="AB56" s="39" t="n">
        <v>1</v>
      </c>
      <c r="AD56" s="44"/>
      <c r="AH56" s="53"/>
      <c r="AI56" s="42"/>
      <c r="AJ56" s="43"/>
      <c r="AK56" s="28" t="s">
        <v>95</v>
      </c>
      <c r="AL56" s="41" t="s">
        <v>61</v>
      </c>
      <c r="AM56" s="39" t="n">
        <v>1</v>
      </c>
      <c r="AO56" s="44"/>
      <c r="AS56" s="53"/>
      <c r="AT56" s="42"/>
      <c r="AU56" s="43"/>
      <c r="AV56" s="28" t="s">
        <v>95</v>
      </c>
      <c r="AW56" s="41" t="s">
        <v>61</v>
      </c>
      <c r="AX56" s="39" t="n">
        <v>1</v>
      </c>
      <c r="AZ56" s="44"/>
      <c r="BD56" s="53"/>
      <c r="BE56" s="42"/>
      <c r="BF56" s="43"/>
      <c r="BG56" s="28" t="s">
        <v>95</v>
      </c>
      <c r="BH56" s="41" t="s">
        <v>61</v>
      </c>
      <c r="BI56" s="39" t="n">
        <v>1</v>
      </c>
      <c r="BK56" s="44"/>
      <c r="BO56" s="53"/>
      <c r="BP56" s="42"/>
      <c r="BQ56" s="43"/>
      <c r="BR56" s="28" t="s">
        <v>95</v>
      </c>
      <c r="BS56" s="41" t="s">
        <v>61</v>
      </c>
      <c r="BT56" s="39" t="n">
        <v>1</v>
      </c>
      <c r="BV56" s="44"/>
      <c r="BZ56" s="53"/>
      <c r="CA56" s="42"/>
      <c r="CB56" s="43"/>
      <c r="CC56" s="28" t="s">
        <v>95</v>
      </c>
      <c r="CD56" s="41" t="s">
        <v>61</v>
      </c>
      <c r="CE56" s="39" t="n">
        <v>1</v>
      </c>
      <c r="CG56" s="44"/>
      <c r="CK56" s="53"/>
      <c r="CL56" s="42"/>
      <c r="CM56" s="43"/>
      <c r="CN56" s="28" t="s">
        <v>95</v>
      </c>
      <c r="CO56" s="41" t="s">
        <v>61</v>
      </c>
      <c r="CP56" s="39" t="n">
        <v>1</v>
      </c>
      <c r="CR56" s="44"/>
      <c r="CV56" s="11" t="s">
        <v>31</v>
      </c>
      <c r="CW56" s="11"/>
      <c r="CX56" s="11" t="s">
        <v>32</v>
      </c>
      <c r="CY56" s="11"/>
      <c r="CZ56" s="11"/>
      <c r="DA56" s="11"/>
      <c r="DB56" s="11"/>
      <c r="DC56" s="11"/>
      <c r="DD56" s="11" t="s">
        <v>33</v>
      </c>
      <c r="DE56" s="11"/>
    </row>
    <row r="57" customFormat="false" ht="14.4" hidden="false" customHeight="false" outlineLevel="0" collapsed="false">
      <c r="A57" s="53"/>
      <c r="B57" s="42"/>
      <c r="C57" s="43"/>
      <c r="D57" s="28" t="s">
        <v>96</v>
      </c>
      <c r="E57" s="41" t="s">
        <v>97</v>
      </c>
      <c r="F57" s="39" t="n">
        <v>1</v>
      </c>
      <c r="G57" s="55" t="n">
        <v>400</v>
      </c>
      <c r="H57" s="44"/>
      <c r="L57" s="53"/>
      <c r="M57" s="42"/>
      <c r="N57" s="43"/>
      <c r="O57" s="28" t="s">
        <v>96</v>
      </c>
      <c r="P57" s="41" t="s">
        <v>97</v>
      </c>
      <c r="Q57" s="39" t="n">
        <v>1</v>
      </c>
      <c r="R57" s="55" t="n">
        <v>400</v>
      </c>
      <c r="S57" s="44"/>
      <c r="W57" s="53"/>
      <c r="X57" s="42"/>
      <c r="Y57" s="43"/>
      <c r="Z57" s="28" t="s">
        <v>96</v>
      </c>
      <c r="AA57" s="41" t="s">
        <v>97</v>
      </c>
      <c r="AB57" s="39" t="n">
        <v>1</v>
      </c>
      <c r="AC57" s="55" t="n">
        <v>400</v>
      </c>
      <c r="AD57" s="44"/>
      <c r="AH57" s="53"/>
      <c r="AI57" s="42"/>
      <c r="AJ57" s="43"/>
      <c r="AK57" s="28" t="s">
        <v>96</v>
      </c>
      <c r="AL57" s="41" t="s">
        <v>97</v>
      </c>
      <c r="AM57" s="39" t="n">
        <v>1</v>
      </c>
      <c r="AN57" s="55" t="n">
        <v>400</v>
      </c>
      <c r="AO57" s="44"/>
      <c r="AS57" s="53"/>
      <c r="AT57" s="42"/>
      <c r="AU57" s="43"/>
      <c r="AV57" s="28" t="s">
        <v>96</v>
      </c>
      <c r="AW57" s="41" t="s">
        <v>97</v>
      </c>
      <c r="AX57" s="39" t="n">
        <v>1</v>
      </c>
      <c r="AY57" s="55" t="n">
        <v>400</v>
      </c>
      <c r="AZ57" s="44"/>
      <c r="BD57" s="53"/>
      <c r="BE57" s="42"/>
      <c r="BF57" s="43"/>
      <c r="BG57" s="28" t="s">
        <v>96</v>
      </c>
      <c r="BH57" s="41" t="s">
        <v>97</v>
      </c>
      <c r="BI57" s="39" t="n">
        <v>1</v>
      </c>
      <c r="BJ57" s="55" t="n">
        <v>400</v>
      </c>
      <c r="BK57" s="44"/>
      <c r="BO57" s="53"/>
      <c r="BP57" s="42"/>
      <c r="BQ57" s="43"/>
      <c r="BR57" s="28" t="s">
        <v>96</v>
      </c>
      <c r="BS57" s="41" t="s">
        <v>97</v>
      </c>
      <c r="BT57" s="39" t="n">
        <v>1</v>
      </c>
      <c r="BU57" s="55" t="n">
        <v>400</v>
      </c>
      <c r="BV57" s="44"/>
      <c r="BZ57" s="53"/>
      <c r="CA57" s="42"/>
      <c r="CB57" s="43"/>
      <c r="CC57" s="28" t="s">
        <v>96</v>
      </c>
      <c r="CD57" s="41" t="s">
        <v>97</v>
      </c>
      <c r="CE57" s="39" t="n">
        <v>1</v>
      </c>
      <c r="CF57" s="55" t="n">
        <v>400</v>
      </c>
      <c r="CG57" s="44"/>
      <c r="CK57" s="53"/>
      <c r="CL57" s="42"/>
      <c r="CM57" s="43"/>
      <c r="CN57" s="28" t="s">
        <v>96</v>
      </c>
      <c r="CO57" s="41" t="s">
        <v>97</v>
      </c>
      <c r="CP57" s="39" t="n">
        <v>1</v>
      </c>
      <c r="CQ57" s="55" t="n">
        <v>400</v>
      </c>
      <c r="CR57" s="44"/>
      <c r="CV57" s="12" t="s">
        <v>14</v>
      </c>
      <c r="CW57" s="13" t="n">
        <f aca="false">IF(BP59=0%,0%,BQ60/SUM(BQ60:BQ67))</f>
        <v>0.75</v>
      </c>
      <c r="CX57" s="12" t="str">
        <f aca="false">BS60</f>
        <v>lavatrice</v>
      </c>
      <c r="CY57" s="14" t="n">
        <f aca="false">BT60</f>
        <v>0</v>
      </c>
      <c r="CZ57" s="12" t="str">
        <f aca="false">BS67</f>
        <v>sedie</v>
      </c>
      <c r="DA57" s="14" t="n">
        <f aca="false">BT67</f>
        <v>0</v>
      </c>
      <c r="DB57" s="12" t="str">
        <f aca="false">BU65</f>
        <v>guaina</v>
      </c>
      <c r="DC57" s="15" t="n">
        <f aca="false">BV65</f>
        <v>0</v>
      </c>
      <c r="DD57" s="14" t="s">
        <v>41</v>
      </c>
      <c r="DE57" s="14" t="n">
        <f aca="false">BQ3</f>
        <v>0</v>
      </c>
    </row>
    <row r="58" customFormat="false" ht="14.4" hidden="false" customHeight="false" outlineLevel="0" collapsed="false">
      <c r="A58" s="53"/>
      <c r="B58" s="56"/>
      <c r="C58" s="57"/>
      <c r="D58" s="28" t="s">
        <v>98</v>
      </c>
      <c r="E58" s="41" t="s">
        <v>65</v>
      </c>
      <c r="F58" s="39" t="n">
        <v>1</v>
      </c>
      <c r="G58" s="55" t="n">
        <v>1000</v>
      </c>
      <c r="H58" s="58"/>
      <c r="L58" s="53"/>
      <c r="M58" s="56"/>
      <c r="N58" s="57"/>
      <c r="O58" s="28" t="s">
        <v>98</v>
      </c>
      <c r="P58" s="41" t="s">
        <v>65</v>
      </c>
      <c r="Q58" s="39" t="n">
        <v>1</v>
      </c>
      <c r="R58" s="55" t="n">
        <v>1000</v>
      </c>
      <c r="S58" s="58"/>
      <c r="W58" s="53"/>
      <c r="X58" s="56"/>
      <c r="Y58" s="57"/>
      <c r="Z58" s="28" t="s">
        <v>98</v>
      </c>
      <c r="AA58" s="41" t="s">
        <v>65</v>
      </c>
      <c r="AB58" s="39" t="n">
        <v>1</v>
      </c>
      <c r="AC58" s="55" t="n">
        <v>1000</v>
      </c>
      <c r="AD58" s="58"/>
      <c r="AH58" s="53"/>
      <c r="AI58" s="56"/>
      <c r="AJ58" s="57"/>
      <c r="AK58" s="28" t="s">
        <v>98</v>
      </c>
      <c r="AL58" s="41" t="s">
        <v>65</v>
      </c>
      <c r="AM58" s="39" t="n">
        <v>1</v>
      </c>
      <c r="AN58" s="55" t="n">
        <v>1000</v>
      </c>
      <c r="AO58" s="58"/>
      <c r="AS58" s="53"/>
      <c r="AT58" s="56"/>
      <c r="AU58" s="57"/>
      <c r="AV58" s="28" t="s">
        <v>98</v>
      </c>
      <c r="AW58" s="41" t="s">
        <v>65</v>
      </c>
      <c r="AX58" s="39" t="n">
        <v>1</v>
      </c>
      <c r="AY58" s="55" t="n">
        <v>1000</v>
      </c>
      <c r="AZ58" s="58"/>
      <c r="BD58" s="53"/>
      <c r="BE58" s="56"/>
      <c r="BF58" s="57"/>
      <c r="BG58" s="28" t="s">
        <v>98</v>
      </c>
      <c r="BH58" s="41" t="s">
        <v>65</v>
      </c>
      <c r="BI58" s="39" t="n">
        <v>1</v>
      </c>
      <c r="BJ58" s="55" t="n">
        <v>1000</v>
      </c>
      <c r="BK58" s="58"/>
      <c r="BO58" s="53"/>
      <c r="BP58" s="56"/>
      <c r="BQ58" s="57"/>
      <c r="BR58" s="28" t="s">
        <v>98</v>
      </c>
      <c r="BS58" s="41" t="s">
        <v>65</v>
      </c>
      <c r="BT58" s="39" t="n">
        <v>1</v>
      </c>
      <c r="BU58" s="55" t="n">
        <v>1000</v>
      </c>
      <c r="BV58" s="58"/>
      <c r="BZ58" s="53"/>
      <c r="CA58" s="56"/>
      <c r="CB58" s="57"/>
      <c r="CC58" s="28" t="s">
        <v>98</v>
      </c>
      <c r="CD58" s="41" t="s">
        <v>65</v>
      </c>
      <c r="CE58" s="39" t="n">
        <v>1</v>
      </c>
      <c r="CF58" s="55" t="n">
        <v>1000</v>
      </c>
      <c r="CG58" s="58"/>
      <c r="CK58" s="53"/>
      <c r="CL58" s="56"/>
      <c r="CM58" s="57"/>
      <c r="CN58" s="28" t="s">
        <v>98</v>
      </c>
      <c r="CO58" s="41" t="s">
        <v>65</v>
      </c>
      <c r="CP58" s="39" t="n">
        <v>1</v>
      </c>
      <c r="CQ58" s="55" t="n">
        <v>1000</v>
      </c>
      <c r="CR58" s="58"/>
      <c r="CV58" s="17" t="s">
        <v>49</v>
      </c>
      <c r="CW58" s="18" t="n">
        <f aca="false">IF(BP59=0%,0%,BQ61/SUM(BQ60:BQ67))</f>
        <v>0</v>
      </c>
      <c r="CX58" s="17" t="str">
        <f aca="false">BS61</f>
        <v>frigorifero</v>
      </c>
      <c r="CY58" s="19" t="n">
        <f aca="false">BT61</f>
        <v>0</v>
      </c>
      <c r="CZ58" s="17" t="str">
        <f aca="false">BS68</f>
        <v>materasso</v>
      </c>
      <c r="DA58" s="19" t="n">
        <f aca="false">BT68</f>
        <v>0</v>
      </c>
      <c r="DB58" s="17" t="str">
        <f aca="false">BU66</f>
        <v>lamiere</v>
      </c>
      <c r="DC58" s="20" t="n">
        <f aca="false">BV66</f>
        <v>0</v>
      </c>
      <c r="DD58" s="19" t="str">
        <f aca="false">BR2</f>
        <v>altezza cumulo</v>
      </c>
      <c r="DE58" s="19" t="n">
        <f aca="false">BS2</f>
        <v>15</v>
      </c>
    </row>
    <row r="59" customFormat="false" ht="14.4" hidden="false" customHeight="false" outlineLevel="0" collapsed="false">
      <c r="B59" s="70" t="n">
        <f aca="false">SUM(B6:B58)</f>
        <v>1</v>
      </c>
      <c r="C59" s="54"/>
      <c r="M59" s="70" t="n">
        <f aca="false">SUM(M6:M58)</f>
        <v>0</v>
      </c>
      <c r="X59" s="70" t="n">
        <f aca="false">SUM(X6:X58)</f>
        <v>1</v>
      </c>
      <c r="AI59" s="70" t="n">
        <f aca="false">SUM(AI6:AI58)</f>
        <v>1</v>
      </c>
      <c r="AT59" s="70" t="n">
        <f aca="false">SUM(AT6:AT58)</f>
        <v>1</v>
      </c>
      <c r="BE59" s="70" t="n">
        <f aca="false">SUM(BE6:BE58)</f>
        <v>1</v>
      </c>
      <c r="BP59" s="70" t="n">
        <f aca="false">SUM(BP6:BP58)</f>
        <v>1</v>
      </c>
      <c r="CA59" s="70" t="n">
        <f aca="false">SUM(CA6:CA58)</f>
        <v>0</v>
      </c>
      <c r="CL59" s="70" t="n">
        <f aca="false">SUM(CL6:CL58)</f>
        <v>0</v>
      </c>
      <c r="CV59" s="17" t="s">
        <v>57</v>
      </c>
      <c r="CW59" s="18" t="n">
        <f aca="false">IF(BP59=0%,0%,(BQ62+BQ63)/SUM(BQ60:BQ67))</f>
        <v>0.01</v>
      </c>
      <c r="CX59" s="17" t="str">
        <f aca="false">BS62</f>
        <v>forno</v>
      </c>
      <c r="CY59" s="19" t="n">
        <f aca="false">BT62</f>
        <v>0</v>
      </c>
      <c r="CZ59" s="17" t="str">
        <f aca="false">BU60</f>
        <v>brandina</v>
      </c>
      <c r="DA59" s="19" t="n">
        <f aca="false">BV60</f>
        <v>0</v>
      </c>
      <c r="DB59" s="17" t="str">
        <f aca="false">BU67</f>
        <v>buste</v>
      </c>
      <c r="DC59" s="20" t="n">
        <f aca="false">BV67</f>
        <v>0</v>
      </c>
      <c r="DD59" s="19" t="str">
        <f aca="false">BR3</f>
        <v>combustione</v>
      </c>
      <c r="DE59" s="19" t="str">
        <f aca="false">BS3</f>
        <v>no</v>
      </c>
    </row>
    <row r="60" customFormat="false" ht="14.4" hidden="false" customHeight="true" outlineLevel="0" collapsed="false">
      <c r="A60" s="24" t="s">
        <v>99</v>
      </c>
      <c r="B60" s="28" t="s">
        <v>14</v>
      </c>
      <c r="C60" s="29" t="n">
        <f aca="false">B6*F8+B9*F11+B12*F14+B15*F16+B22*F22+B24*F24+B31*F31+B39*F39+B48*F48+B49*F49+B50*F50+B54*F54</f>
        <v>0.6</v>
      </c>
      <c r="D60" s="24" t="s">
        <v>100</v>
      </c>
      <c r="E60" s="28" t="str">
        <f aca="false">D6</f>
        <v>lavatrice</v>
      </c>
      <c r="F60" s="28" t="n">
        <f aca="false">C6</f>
        <v>0</v>
      </c>
      <c r="G60" s="28" t="str">
        <f aca="false">D27</f>
        <v>brandina</v>
      </c>
      <c r="H60" s="28" t="n">
        <f aca="false">C27</f>
        <v>0</v>
      </c>
      <c r="L60" s="24" t="s">
        <v>99</v>
      </c>
      <c r="M60" s="28" t="s">
        <v>14</v>
      </c>
      <c r="N60" s="29" t="n">
        <f aca="false">M6*Q8+M9*Q11+M12*Q14+M15*Q16+M22*Q22+M24*Q24+M31*Q31+M39*Q39+M48*Q48+M49*Q49+M50*Q50+M54*Q54</f>
        <v>0</v>
      </c>
      <c r="O60" s="24" t="s">
        <v>100</v>
      </c>
      <c r="P60" s="28" t="str">
        <f aca="false">O6</f>
        <v>lavatrice</v>
      </c>
      <c r="Q60" s="28" t="n">
        <f aca="false">N6</f>
        <v>0</v>
      </c>
      <c r="R60" s="28" t="str">
        <f aca="false">O27</f>
        <v>brandina</v>
      </c>
      <c r="S60" s="28" t="n">
        <f aca="false">N27</f>
        <v>0</v>
      </c>
      <c r="W60" s="24" t="s">
        <v>99</v>
      </c>
      <c r="X60" s="28" t="s">
        <v>14</v>
      </c>
      <c r="Y60" s="29" t="n">
        <f aca="false">X6*AB8+X9*AB11+X12*AB14+X15*AB16+X22*AB22+X24*AB24+X31*AB31+X39*AB39+X48*AB48+X49*AB49+X50*AB50+X54*AB54</f>
        <v>0.9</v>
      </c>
      <c r="Z60" s="24" t="s">
        <v>100</v>
      </c>
      <c r="AA60" s="28" t="str">
        <f aca="false">Z6</f>
        <v>lavatrice</v>
      </c>
      <c r="AB60" s="28" t="n">
        <f aca="false">Y6</f>
        <v>0</v>
      </c>
      <c r="AC60" s="28" t="str">
        <f aca="false">Z27</f>
        <v>brandina</v>
      </c>
      <c r="AD60" s="28" t="n">
        <f aca="false">Y27</f>
        <v>0</v>
      </c>
      <c r="AH60" s="24" t="s">
        <v>99</v>
      </c>
      <c r="AI60" s="28" t="s">
        <v>14</v>
      </c>
      <c r="AJ60" s="29" t="n">
        <f aca="false">AI6*AM8+AI9*AM11+AI12*AM14+AI15*AM16+AI22*AM22+AI24*AM24+AI31*AM31+AI39*AM39+AI48*AM48+AI49*AM49+AI50*AM50+AI54*AM54</f>
        <v>0.03</v>
      </c>
      <c r="AK60" s="24" t="s">
        <v>100</v>
      </c>
      <c r="AL60" s="28" t="str">
        <f aca="false">AK6</f>
        <v>lavatrice</v>
      </c>
      <c r="AM60" s="28" t="n">
        <f aca="false">AJ6</f>
        <v>0</v>
      </c>
      <c r="AN60" s="28" t="str">
        <f aca="false">AK27</f>
        <v>brandina</v>
      </c>
      <c r="AO60" s="28" t="n">
        <f aca="false">AJ27</f>
        <v>0</v>
      </c>
      <c r="AS60" s="24" t="s">
        <v>99</v>
      </c>
      <c r="AT60" s="28" t="s">
        <v>14</v>
      </c>
      <c r="AU60" s="29" t="n">
        <f aca="false">AT6*AX8+AT9*AX11+AT12*AX14+AT15*AX16+AT22*AX22+AT24*AX24+AT31*AX31+AT39*AX39+AT48*AX48+AT49*AX49+AT50*AX50+AT54*AX54</f>
        <v>0.85</v>
      </c>
      <c r="AV60" s="24" t="s">
        <v>100</v>
      </c>
      <c r="AW60" s="28" t="str">
        <f aca="false">AV6</f>
        <v>lavatrice</v>
      </c>
      <c r="AX60" s="28" t="n">
        <f aca="false">AU6</f>
        <v>0</v>
      </c>
      <c r="AY60" s="28" t="str">
        <f aca="false">AV27</f>
        <v>brandina</v>
      </c>
      <c r="AZ60" s="28" t="n">
        <f aca="false">AU27</f>
        <v>0</v>
      </c>
      <c r="BD60" s="24" t="s">
        <v>99</v>
      </c>
      <c r="BE60" s="28" t="s">
        <v>14</v>
      </c>
      <c r="BF60" s="29" t="n">
        <f aca="false">BE6*BI8+BE9*BI11+BE12*BI14+BE15*BI16+BE22*BI22+BE24*BI24+BE31*BI31+BE39*BI39+BE48*BI48+BE49*BI49+BE50*BI50+BE54*BI54</f>
        <v>0.7</v>
      </c>
      <c r="BG60" s="24" t="s">
        <v>100</v>
      </c>
      <c r="BH60" s="28" t="str">
        <f aca="false">BG6</f>
        <v>lavatrice</v>
      </c>
      <c r="BI60" s="28" t="n">
        <f aca="false">BF6</f>
        <v>0</v>
      </c>
      <c r="BJ60" s="28" t="str">
        <f aca="false">BG27</f>
        <v>brandina</v>
      </c>
      <c r="BK60" s="28" t="n">
        <f aca="false">BF27</f>
        <v>0</v>
      </c>
      <c r="BO60" s="24" t="s">
        <v>99</v>
      </c>
      <c r="BP60" s="28" t="s">
        <v>14</v>
      </c>
      <c r="BQ60" s="29" t="n">
        <f aca="false">BP6*BT8+BP9*BT11+BP12*BT14+BP15*BT16+BP22*BT22+BP24*BT24+BP31*BT31+BP39*BT39+BP48*BT48+BP49*BT49+BP50*BT50+BP54*BT54</f>
        <v>0.75</v>
      </c>
      <c r="BR60" s="24" t="s">
        <v>100</v>
      </c>
      <c r="BS60" s="28" t="str">
        <f aca="false">BR6</f>
        <v>lavatrice</v>
      </c>
      <c r="BT60" s="28" t="n">
        <f aca="false">BQ6</f>
        <v>0</v>
      </c>
      <c r="BU60" s="28" t="str">
        <f aca="false">BR27</f>
        <v>brandina</v>
      </c>
      <c r="BV60" s="28" t="n">
        <f aca="false">BQ27</f>
        <v>0</v>
      </c>
      <c r="BZ60" s="24" t="s">
        <v>99</v>
      </c>
      <c r="CA60" s="28" t="s">
        <v>14</v>
      </c>
      <c r="CB60" s="29" t="n">
        <f aca="false">CA6*CE8+CA9*CE11+CA12*CE14+CA15*CE16+CA22*CE22+CA24*CE24+CA31*CE31+CA39*CE39+CA48*CE48+CA49*CE49+CA50*CE50+CA54*CE54</f>
        <v>0</v>
      </c>
      <c r="CC60" s="24" t="s">
        <v>100</v>
      </c>
      <c r="CD60" s="28" t="str">
        <f aca="false">CC6</f>
        <v>lavatrice</v>
      </c>
      <c r="CE60" s="28" t="n">
        <f aca="false">CB6</f>
        <v>0</v>
      </c>
      <c r="CF60" s="28" t="str">
        <f aca="false">CC27</f>
        <v>brandina</v>
      </c>
      <c r="CG60" s="28" t="n">
        <f aca="false">CB27</f>
        <v>0</v>
      </c>
      <c r="CK60" s="24" t="s">
        <v>99</v>
      </c>
      <c r="CL60" s="28" t="s">
        <v>14</v>
      </c>
      <c r="CM60" s="29" t="n">
        <f aca="false">CL6*CP8+CL9*CP11+CL12*CP14+CL15*CP16+CL22*CP22+CL24*CP24+CL31*CP31+CL39*CP39+CL48*CP48+CL49*CP49+CL50*CP50+CL54*CP54</f>
        <v>0</v>
      </c>
      <c r="CN60" s="24" t="s">
        <v>100</v>
      </c>
      <c r="CO60" s="28" t="str">
        <f aca="false">CN6</f>
        <v>lavatrice</v>
      </c>
      <c r="CP60" s="28" t="n">
        <f aca="false">CM6</f>
        <v>0</v>
      </c>
      <c r="CQ60" s="28" t="str">
        <f aca="false">CN27</f>
        <v>brandina</v>
      </c>
      <c r="CR60" s="28" t="n">
        <f aca="false">CM27</f>
        <v>0</v>
      </c>
      <c r="CV60" s="17" t="s">
        <v>60</v>
      </c>
      <c r="CW60" s="18" t="n">
        <f aca="false">IF(BP59=0%,0%,BQ64/SUM(BQ60:BQ67))</f>
        <v>0</v>
      </c>
      <c r="CX60" s="17" t="str">
        <f aca="false">BS63</f>
        <v>televisore</v>
      </c>
      <c r="CY60" s="19" t="n">
        <f aca="false">BT63</f>
        <v>0</v>
      </c>
      <c r="CZ60" s="17" t="str">
        <f aca="false">BU61</f>
        <v>Scatoloni</v>
      </c>
      <c r="DA60" s="19" t="n">
        <f aca="false">BV61</f>
        <v>0</v>
      </c>
      <c r="DB60" s="19"/>
      <c r="DC60" s="20"/>
      <c r="DD60" s="19" t="str">
        <f aca="false">BR4</f>
        <v>bonifica</v>
      </c>
      <c r="DE60" s="19" t="str">
        <f aca="false">BS4</f>
        <v>no</v>
      </c>
    </row>
    <row r="61" customFormat="false" ht="14.4" hidden="false" customHeight="false" outlineLevel="0" collapsed="false">
      <c r="A61" s="24"/>
      <c r="B61" s="28" t="s">
        <v>49</v>
      </c>
      <c r="C61" s="29" t="n">
        <f aca="false">B15*F15+B32*F32+B39*F40</f>
        <v>0.03</v>
      </c>
      <c r="D61" s="24"/>
      <c r="E61" s="28" t="str">
        <f aca="false">D9</f>
        <v>frigorifero</v>
      </c>
      <c r="F61" s="28" t="n">
        <f aca="false">C9</f>
        <v>0</v>
      </c>
      <c r="G61" s="28" t="str">
        <f aca="false">A30</f>
        <v>Scatoloni</v>
      </c>
      <c r="H61" s="28" t="n">
        <f aca="false">C30</f>
        <v>0</v>
      </c>
      <c r="L61" s="24"/>
      <c r="M61" s="28" t="s">
        <v>49</v>
      </c>
      <c r="N61" s="29" t="n">
        <f aca="false">M15*Q15+M32*Q32+M39*Q40</f>
        <v>0</v>
      </c>
      <c r="O61" s="24"/>
      <c r="P61" s="28" t="str">
        <f aca="false">O9</f>
        <v>frigorifero</v>
      </c>
      <c r="Q61" s="28" t="n">
        <f aca="false">N9</f>
        <v>0</v>
      </c>
      <c r="R61" s="28" t="str">
        <f aca="false">L30</f>
        <v>Scatoloni</v>
      </c>
      <c r="S61" s="28" t="n">
        <f aca="false">N30</f>
        <v>0</v>
      </c>
      <c r="W61" s="24"/>
      <c r="X61" s="28" t="s">
        <v>49</v>
      </c>
      <c r="Y61" s="29" t="n">
        <f aca="false">X15*AB15+X32*AB32+X39*AB40</f>
        <v>0</v>
      </c>
      <c r="Z61" s="24"/>
      <c r="AA61" s="28" t="str">
        <f aca="false">Z9</f>
        <v>frigorifero</v>
      </c>
      <c r="AB61" s="28" t="n">
        <f aca="false">Y9</f>
        <v>0</v>
      </c>
      <c r="AC61" s="28" t="str">
        <f aca="false">W30</f>
        <v>Scatoloni</v>
      </c>
      <c r="AD61" s="28" t="n">
        <f aca="false">Y30</f>
        <v>0</v>
      </c>
      <c r="AH61" s="24"/>
      <c r="AI61" s="28" t="s">
        <v>49</v>
      </c>
      <c r="AJ61" s="29" t="n">
        <f aca="false">AI15*AM15+AI32*AM32+AI39*AM40</f>
        <v>0</v>
      </c>
      <c r="AK61" s="24"/>
      <c r="AL61" s="28" t="str">
        <f aca="false">AK9</f>
        <v>frigorifero</v>
      </c>
      <c r="AM61" s="28" t="n">
        <f aca="false">AJ9</f>
        <v>0</v>
      </c>
      <c r="AN61" s="28" t="str">
        <f aca="false">AH30</f>
        <v>Scatoloni</v>
      </c>
      <c r="AO61" s="28" t="n">
        <f aca="false">AJ30</f>
        <v>0</v>
      </c>
      <c r="AS61" s="24"/>
      <c r="AT61" s="28" t="s">
        <v>49</v>
      </c>
      <c r="AU61" s="29" t="n">
        <f aca="false">AT15*AX15+AT32*AX32+AT39*AX40</f>
        <v>0</v>
      </c>
      <c r="AV61" s="24"/>
      <c r="AW61" s="28" t="str">
        <f aca="false">AV9</f>
        <v>frigorifero</v>
      </c>
      <c r="AX61" s="28" t="n">
        <f aca="false">AU9</f>
        <v>0</v>
      </c>
      <c r="AY61" s="28" t="str">
        <f aca="false">AS30</f>
        <v>Scatoloni</v>
      </c>
      <c r="AZ61" s="28" t="n">
        <f aca="false">AU30</f>
        <v>0</v>
      </c>
      <c r="BD61" s="24"/>
      <c r="BE61" s="28" t="s">
        <v>49</v>
      </c>
      <c r="BF61" s="29" t="n">
        <f aca="false">BE15*BI15+BE32*BI32+BE39*BI40</f>
        <v>0</v>
      </c>
      <c r="BG61" s="24"/>
      <c r="BH61" s="28" t="str">
        <f aca="false">BG9</f>
        <v>frigorifero</v>
      </c>
      <c r="BI61" s="28" t="n">
        <f aca="false">BF9</f>
        <v>0</v>
      </c>
      <c r="BJ61" s="28" t="str">
        <f aca="false">BD30</f>
        <v>Scatoloni</v>
      </c>
      <c r="BK61" s="28" t="n">
        <f aca="false">BF30</f>
        <v>0</v>
      </c>
      <c r="BO61" s="24"/>
      <c r="BP61" s="28" t="s">
        <v>49</v>
      </c>
      <c r="BQ61" s="29" t="n">
        <f aca="false">BP15*BT15+BP32*BT32+BP39*BT40</f>
        <v>0</v>
      </c>
      <c r="BR61" s="24"/>
      <c r="BS61" s="28" t="str">
        <f aca="false">BR9</f>
        <v>frigorifero</v>
      </c>
      <c r="BT61" s="28" t="n">
        <f aca="false">BQ9</f>
        <v>0</v>
      </c>
      <c r="BU61" s="28" t="str">
        <f aca="false">BO30</f>
        <v>Scatoloni</v>
      </c>
      <c r="BV61" s="28" t="n">
        <f aca="false">BQ30</f>
        <v>0</v>
      </c>
      <c r="BZ61" s="24"/>
      <c r="CA61" s="28" t="s">
        <v>49</v>
      </c>
      <c r="CB61" s="29" t="n">
        <f aca="false">CA15*CE15+CA32*CE32+CA39*CE40</f>
        <v>0</v>
      </c>
      <c r="CC61" s="24"/>
      <c r="CD61" s="28" t="str">
        <f aca="false">CC9</f>
        <v>frigorifero</v>
      </c>
      <c r="CE61" s="28" t="n">
        <f aca="false">CB9</f>
        <v>0</v>
      </c>
      <c r="CF61" s="28" t="str">
        <f aca="false">BZ30</f>
        <v>Scatoloni</v>
      </c>
      <c r="CG61" s="28" t="n">
        <f aca="false">CB30</f>
        <v>0</v>
      </c>
      <c r="CK61" s="24"/>
      <c r="CL61" s="28" t="s">
        <v>49</v>
      </c>
      <c r="CM61" s="29" t="n">
        <f aca="false">CL15*CP15+CL32*CP32+CL39*CP40</f>
        <v>0</v>
      </c>
      <c r="CN61" s="24"/>
      <c r="CO61" s="28" t="str">
        <f aca="false">CN9</f>
        <v>frigorifero</v>
      </c>
      <c r="CP61" s="28" t="n">
        <f aca="false">CM9</f>
        <v>0</v>
      </c>
      <c r="CQ61" s="28" t="str">
        <f aca="false">CK30</f>
        <v>Scatoloni</v>
      </c>
      <c r="CR61" s="28" t="n">
        <f aca="false">CM30</f>
        <v>0</v>
      </c>
      <c r="CV61" s="17" t="s">
        <v>61</v>
      </c>
      <c r="CW61" s="18" t="n">
        <f aca="false">IF(BP59=0%,0%,BQ65/SUM(BQ60:BQ67))</f>
        <v>0.04</v>
      </c>
      <c r="CX61" s="17" t="str">
        <f aca="false">BS64</f>
        <v>scaldabagno</v>
      </c>
      <c r="CY61" s="19" t="n">
        <f aca="false">BT64</f>
        <v>0</v>
      </c>
      <c r="CZ61" s="17" t="str">
        <f aca="false">BU62</f>
        <v>divano</v>
      </c>
      <c r="DA61" s="19" t="n">
        <f aca="false">BV62</f>
        <v>0</v>
      </c>
      <c r="DB61" s="19"/>
      <c r="DC61" s="20"/>
      <c r="DD61" s="19" t="str">
        <f aca="false">BT4</f>
        <v>substrato</v>
      </c>
      <c r="DE61" s="19" t="str">
        <f aca="false">BU4</f>
        <v>battistrada</v>
      </c>
    </row>
    <row r="62" customFormat="false" ht="14.4" hidden="false" customHeight="false" outlineLevel="0" collapsed="false">
      <c r="A62" s="24"/>
      <c r="B62" s="28" t="s">
        <v>101</v>
      </c>
      <c r="C62" s="29" t="n">
        <f aca="false">B6*F7+B9*F10+B12*F13+B15*F18+B19*F20+B33*F33+B39*F41</f>
        <v>0.006</v>
      </c>
      <c r="D62" s="24"/>
      <c r="E62" s="28" t="str">
        <f aca="false">D12</f>
        <v>forno</v>
      </c>
      <c r="F62" s="28" t="n">
        <f aca="false">C12</f>
        <v>0</v>
      </c>
      <c r="G62" s="28" t="str">
        <f aca="false">D28</f>
        <v>divano</v>
      </c>
      <c r="H62" s="28" t="n">
        <f aca="false">C28</f>
        <v>0</v>
      </c>
      <c r="L62" s="24"/>
      <c r="M62" s="28" t="s">
        <v>101</v>
      </c>
      <c r="N62" s="29" t="n">
        <f aca="false">M6*Q7+M9*Q10+M12*Q13+M15*Q18+M19*Q20+M33*Q33+M39*Q41</f>
        <v>0</v>
      </c>
      <c r="O62" s="24"/>
      <c r="P62" s="28" t="str">
        <f aca="false">O12</f>
        <v>forno</v>
      </c>
      <c r="Q62" s="28" t="n">
        <f aca="false">N12</f>
        <v>0</v>
      </c>
      <c r="R62" s="28" t="str">
        <f aca="false">O28</f>
        <v>divano</v>
      </c>
      <c r="S62" s="28" t="n">
        <f aca="false">N28</f>
        <v>0</v>
      </c>
      <c r="W62" s="24"/>
      <c r="X62" s="28" t="s">
        <v>101</v>
      </c>
      <c r="Y62" s="29" t="n">
        <f aca="false">X6*AB7+X9*AB10+X12*AB13+X15*AB18+X19*AB20+X33*AB33+X39*AB41</f>
        <v>0.01</v>
      </c>
      <c r="Z62" s="24"/>
      <c r="AA62" s="28" t="str">
        <f aca="false">Z12</f>
        <v>forno</v>
      </c>
      <c r="AB62" s="28" t="n">
        <f aca="false">Y12</f>
        <v>0</v>
      </c>
      <c r="AC62" s="28" t="str">
        <f aca="false">Z28</f>
        <v>divano</v>
      </c>
      <c r="AD62" s="28" t="n">
        <f aca="false">Y28</f>
        <v>0</v>
      </c>
      <c r="AH62" s="24"/>
      <c r="AI62" s="28" t="s">
        <v>101</v>
      </c>
      <c r="AJ62" s="29" t="n">
        <f aca="false">AI6*AM7+AI9*AM10+AI12*AM13+AI15*AM18+AI19*AM20+AI33*AM33+AI39*AM41</f>
        <v>0</v>
      </c>
      <c r="AK62" s="24"/>
      <c r="AL62" s="28" t="str">
        <f aca="false">AK12</f>
        <v>forno</v>
      </c>
      <c r="AM62" s="28" t="n">
        <f aca="false">AJ12</f>
        <v>0</v>
      </c>
      <c r="AN62" s="28" t="str">
        <f aca="false">AK28</f>
        <v>divano</v>
      </c>
      <c r="AO62" s="28" t="n">
        <f aca="false">AJ28</f>
        <v>0</v>
      </c>
      <c r="AS62" s="24"/>
      <c r="AT62" s="28" t="s">
        <v>101</v>
      </c>
      <c r="AU62" s="29" t="n">
        <f aca="false">AT6*AX7+AT9*AX10+AT12*AX13+AT15*AX18+AT19*AX20+AT33*AX33+AT39*AX41</f>
        <v>0.01</v>
      </c>
      <c r="AV62" s="24"/>
      <c r="AW62" s="28" t="str">
        <f aca="false">AV12</f>
        <v>forno</v>
      </c>
      <c r="AX62" s="28" t="n">
        <f aca="false">AU12</f>
        <v>0</v>
      </c>
      <c r="AY62" s="28" t="str">
        <f aca="false">AV28</f>
        <v>divano</v>
      </c>
      <c r="AZ62" s="28" t="n">
        <f aca="false">AU28</f>
        <v>0</v>
      </c>
      <c r="BD62" s="24"/>
      <c r="BE62" s="28" t="s">
        <v>101</v>
      </c>
      <c r="BF62" s="29" t="n">
        <f aca="false">BE6*BI7+BE9*BI10+BE12*BI13+BE15*BI18+BE19*BI20+BE33*BI33+BE39*BI41</f>
        <v>0.044</v>
      </c>
      <c r="BG62" s="24"/>
      <c r="BH62" s="28" t="str">
        <f aca="false">BG12</f>
        <v>forno</v>
      </c>
      <c r="BI62" s="28" t="n">
        <f aca="false">BF12</f>
        <v>0</v>
      </c>
      <c r="BJ62" s="28" t="str">
        <f aca="false">BG28</f>
        <v>divano</v>
      </c>
      <c r="BK62" s="28" t="n">
        <f aca="false">BF28</f>
        <v>0</v>
      </c>
      <c r="BO62" s="24"/>
      <c r="BP62" s="28" t="s">
        <v>101</v>
      </c>
      <c r="BQ62" s="29" t="n">
        <f aca="false">BP6*BT7+BP9*BT10+BP12*BT13+BP15*BT18+BP19*BT20+BP33*BT33+BP39*BT41</f>
        <v>0.002</v>
      </c>
      <c r="BR62" s="24"/>
      <c r="BS62" s="28" t="str">
        <f aca="false">BR12</f>
        <v>forno</v>
      </c>
      <c r="BT62" s="28" t="n">
        <f aca="false">BQ12</f>
        <v>0</v>
      </c>
      <c r="BU62" s="28" t="str">
        <f aca="false">BR28</f>
        <v>divano</v>
      </c>
      <c r="BV62" s="28" t="n">
        <f aca="false">BQ28</f>
        <v>0</v>
      </c>
      <c r="BZ62" s="24"/>
      <c r="CA62" s="28" t="s">
        <v>101</v>
      </c>
      <c r="CB62" s="29" t="n">
        <f aca="false">CA6*CE7+CA9*CE10+CA12*CE13+CA15*CE18+CA19*CE20+CA33*CE33+CA39*CE41</f>
        <v>0</v>
      </c>
      <c r="CC62" s="24"/>
      <c r="CD62" s="28" t="str">
        <f aca="false">CC12</f>
        <v>forno</v>
      </c>
      <c r="CE62" s="28" t="n">
        <f aca="false">CB12</f>
        <v>0</v>
      </c>
      <c r="CF62" s="28" t="str">
        <f aca="false">CC28</f>
        <v>divano</v>
      </c>
      <c r="CG62" s="28" t="n">
        <f aca="false">CB28</f>
        <v>0</v>
      </c>
      <c r="CK62" s="24"/>
      <c r="CL62" s="28" t="s">
        <v>101</v>
      </c>
      <c r="CM62" s="29" t="n">
        <f aca="false">CL6*CP7+CL9*CP10+CL12*CP13+CL15*CP18+CL19*CP20+CL33*CP33+CL39*CP41</f>
        <v>0</v>
      </c>
      <c r="CN62" s="24"/>
      <c r="CO62" s="28" t="str">
        <f aca="false">CN12</f>
        <v>forno</v>
      </c>
      <c r="CP62" s="28" t="n">
        <f aca="false">CM12</f>
        <v>0</v>
      </c>
      <c r="CQ62" s="28" t="str">
        <f aca="false">CN28</f>
        <v>divano</v>
      </c>
      <c r="CR62" s="28" t="n">
        <f aca="false">CM28</f>
        <v>0</v>
      </c>
      <c r="CV62" s="17" t="s">
        <v>62</v>
      </c>
      <c r="CW62" s="18" t="n">
        <f aca="false">IF(BP59=0%,0%,BQ66/SUM(BQ60:BQ67))</f>
        <v>0.2</v>
      </c>
      <c r="CX62" s="17" t="str">
        <f aca="false">BS65</f>
        <v>mobile</v>
      </c>
      <c r="CY62" s="19" t="n">
        <f aca="false">BT65</f>
        <v>0</v>
      </c>
      <c r="CZ62" s="17" t="str">
        <f aca="false">BU63</f>
        <v>sanitari</v>
      </c>
      <c r="DA62" s="19" t="n">
        <f aca="false">BV63</f>
        <v>0</v>
      </c>
      <c r="DB62" s="19"/>
      <c r="DC62" s="20"/>
      <c r="DD62" s="19" t="s">
        <v>63</v>
      </c>
      <c r="DE62" s="19" t="n">
        <f aca="false">BP4</f>
        <v>0</v>
      </c>
    </row>
    <row r="63" customFormat="false" ht="15" hidden="false" customHeight="false" outlineLevel="0" collapsed="false">
      <c r="A63" s="24"/>
      <c r="B63" s="28" t="s">
        <v>12</v>
      </c>
      <c r="C63" s="29" t="n">
        <f aca="false">B6*F6+B9*F9+B12*F12+B15*F17+B19*F19+B23*F23+B27*F27+B33*F34+B39*F42+B51*F51+B55*F55</f>
        <v>0.024</v>
      </c>
      <c r="D63" s="24"/>
      <c r="E63" s="28" t="str">
        <f aca="false">D15</f>
        <v>televisore</v>
      </c>
      <c r="F63" s="28" t="n">
        <f aca="false">C15</f>
        <v>0</v>
      </c>
      <c r="G63" s="28" t="str">
        <f aca="false">D47</f>
        <v>sanitari</v>
      </c>
      <c r="H63" s="28" t="n">
        <f aca="false">C47</f>
        <v>0</v>
      </c>
      <c r="L63" s="24"/>
      <c r="M63" s="28" t="s">
        <v>12</v>
      </c>
      <c r="N63" s="29" t="n">
        <f aca="false">M6*Q6+M9*Q9+M12*Q12+M15*Q17+M19*Q19+M23*Q23+M27*Q27+M33*Q34+M39*Q42+M51*Q51+M55*Q55</f>
        <v>0</v>
      </c>
      <c r="O63" s="24"/>
      <c r="P63" s="28" t="str">
        <f aca="false">O15</f>
        <v>televisore</v>
      </c>
      <c r="Q63" s="28" t="n">
        <f aca="false">N15</f>
        <v>0</v>
      </c>
      <c r="R63" s="28" t="str">
        <f aca="false">O47</f>
        <v>sanitari</v>
      </c>
      <c r="S63" s="28" t="n">
        <f aca="false">N47</f>
        <v>0</v>
      </c>
      <c r="W63" s="24"/>
      <c r="X63" s="28" t="s">
        <v>12</v>
      </c>
      <c r="Y63" s="29" t="n">
        <f aca="false">X6*AB6+X9*AB9+X12*AB12+X15*AB17+X19*AB19+X23*AB23+X27*AB27+X33*AB34+X39*AB42+X51*AB51+X55*AB55</f>
        <v>0.04</v>
      </c>
      <c r="Z63" s="24"/>
      <c r="AA63" s="28" t="str">
        <f aca="false">Z15</f>
        <v>televisore</v>
      </c>
      <c r="AB63" s="28" t="n">
        <f aca="false">Y15</f>
        <v>0</v>
      </c>
      <c r="AC63" s="28" t="str">
        <f aca="false">Z47</f>
        <v>sanitari</v>
      </c>
      <c r="AD63" s="28" t="n">
        <f aca="false">Y47</f>
        <v>0</v>
      </c>
      <c r="AH63" s="24"/>
      <c r="AI63" s="28" t="s">
        <v>12</v>
      </c>
      <c r="AJ63" s="29" t="n">
        <f aca="false">AI6*AM6+AI9*AM9+AI12*AM12+AI15*AM17+AI19*AM19+AI23*AM23+AI27*AM27+AI33*AM34+AI39*AM42+AI51*AM51+AI55*AM55</f>
        <v>0</v>
      </c>
      <c r="AK63" s="24"/>
      <c r="AL63" s="28" t="str">
        <f aca="false">AK15</f>
        <v>televisore</v>
      </c>
      <c r="AM63" s="28" t="n">
        <f aca="false">AJ15</f>
        <v>0</v>
      </c>
      <c r="AN63" s="28" t="str">
        <f aca="false">AK47</f>
        <v>sanitari</v>
      </c>
      <c r="AO63" s="28" t="n">
        <f aca="false">AJ47</f>
        <v>0</v>
      </c>
      <c r="AS63" s="24"/>
      <c r="AT63" s="28" t="s">
        <v>12</v>
      </c>
      <c r="AU63" s="29" t="n">
        <f aca="false">AT6*AX6+AT9*AX9+AT12*AX12+AT15*AX17+AT19*AX19+AT23*AX23+AT27*AX27+AT33*AX34+AT39*AX42+AT51*AX51+AT55*AX55</f>
        <v>0.04</v>
      </c>
      <c r="AV63" s="24"/>
      <c r="AW63" s="28" t="str">
        <f aca="false">AV15</f>
        <v>televisore</v>
      </c>
      <c r="AX63" s="28" t="n">
        <f aca="false">AU15</f>
        <v>0</v>
      </c>
      <c r="AY63" s="28" t="str">
        <f aca="false">AV47</f>
        <v>sanitari</v>
      </c>
      <c r="AZ63" s="28" t="n">
        <f aca="false">AU47</f>
        <v>0</v>
      </c>
      <c r="BD63" s="24"/>
      <c r="BE63" s="28" t="s">
        <v>12</v>
      </c>
      <c r="BF63" s="29" t="n">
        <f aca="false">BE6*BI6+BE9*BI9+BE12*BI12+BE15*BI17+BE19*BI19+BE23*BI23+BE27*BI27+BE33*BI34+BE39*BI42+BE51*BI51+BE55*BI55</f>
        <v>0.176</v>
      </c>
      <c r="BG63" s="24"/>
      <c r="BH63" s="28" t="str">
        <f aca="false">BG15</f>
        <v>televisore</v>
      </c>
      <c r="BI63" s="28" t="n">
        <f aca="false">BF15</f>
        <v>0</v>
      </c>
      <c r="BJ63" s="28" t="str">
        <f aca="false">BG47</f>
        <v>sanitari</v>
      </c>
      <c r="BK63" s="28" t="n">
        <f aca="false">BF47</f>
        <v>0</v>
      </c>
      <c r="BO63" s="24"/>
      <c r="BP63" s="28" t="s">
        <v>12</v>
      </c>
      <c r="BQ63" s="29" t="n">
        <f aca="false">BP6*BT6+BP9*BT9+BP12*BT12+BP15*BT17+BP19*BT19+BP23*BT23+BP27*BT27+BP33*BT34+BP39*BT42+BP51*BT51+BP55*BT55</f>
        <v>0.008</v>
      </c>
      <c r="BR63" s="24"/>
      <c r="BS63" s="28" t="str">
        <f aca="false">BR15</f>
        <v>televisore</v>
      </c>
      <c r="BT63" s="28" t="n">
        <f aca="false">BQ15</f>
        <v>0</v>
      </c>
      <c r="BU63" s="28" t="str">
        <f aca="false">BR47</f>
        <v>sanitari</v>
      </c>
      <c r="BV63" s="28" t="n">
        <f aca="false">BQ47</f>
        <v>0</v>
      </c>
      <c r="BZ63" s="24"/>
      <c r="CA63" s="28" t="s">
        <v>12</v>
      </c>
      <c r="CB63" s="29" t="n">
        <f aca="false">CA6*CE6+CA9*CE9+CA12*CE12+CA15*CE17+CA19*CE19+CA23*CE23+CA27*CE27+CA33*CE34+CA39*CE42+CA51*CE51+CA55*CE55</f>
        <v>0</v>
      </c>
      <c r="CC63" s="24"/>
      <c r="CD63" s="28" t="str">
        <f aca="false">CC15</f>
        <v>televisore</v>
      </c>
      <c r="CE63" s="28" t="n">
        <f aca="false">CB15</f>
        <v>0</v>
      </c>
      <c r="CF63" s="28" t="str">
        <f aca="false">CC47</f>
        <v>sanitari</v>
      </c>
      <c r="CG63" s="28" t="n">
        <f aca="false">CB47</f>
        <v>0</v>
      </c>
      <c r="CK63" s="24"/>
      <c r="CL63" s="28" t="s">
        <v>12</v>
      </c>
      <c r="CM63" s="29" t="n">
        <f aca="false">CL6*CP6+CL9*CP9+CL12*CP12+CL15*CP17+CL19*CP19+CL23*CP23+CL27*CP27+CL33*CP34+CL39*CP42+CL51*CP51+CL55*CP55</f>
        <v>0</v>
      </c>
      <c r="CN63" s="24"/>
      <c r="CO63" s="28" t="str">
        <f aca="false">CN15</f>
        <v>televisore</v>
      </c>
      <c r="CP63" s="28" t="n">
        <f aca="false">CM15</f>
        <v>0</v>
      </c>
      <c r="CQ63" s="28" t="str">
        <f aca="false">CN47</f>
        <v>sanitari</v>
      </c>
      <c r="CR63" s="28" t="n">
        <f aca="false">CM47</f>
        <v>0</v>
      </c>
      <c r="CV63" s="33" t="s">
        <v>65</v>
      </c>
      <c r="CW63" s="34" t="n">
        <f aca="false">IF(BP59=0%,0%,BQ67/SUM(BQ60:BQ67))</f>
        <v>0</v>
      </c>
      <c r="CX63" s="33" t="str">
        <f aca="false">BS66</f>
        <v>secchio</v>
      </c>
      <c r="CY63" s="35" t="n">
        <f aca="false">BT66</f>
        <v>0</v>
      </c>
      <c r="CZ63" s="33" t="str">
        <f aca="false">BU64</f>
        <v>tubi</v>
      </c>
      <c r="DA63" s="35" t="n">
        <f aca="false">BV64</f>
        <v>0</v>
      </c>
      <c r="DB63" s="35"/>
      <c r="DC63" s="36"/>
      <c r="DD63" s="35" t="s">
        <v>56</v>
      </c>
      <c r="DE63" s="35" t="n">
        <f aca="false">BV2</f>
        <v>0</v>
      </c>
      <c r="DF63" s="37" t="n">
        <f aca="false">SUM(CW57:CW63)</f>
        <v>1</v>
      </c>
    </row>
    <row r="64" customFormat="false" ht="15" hidden="false" customHeight="false" outlineLevel="0" collapsed="false">
      <c r="A64" s="24"/>
      <c r="B64" s="28" t="s">
        <v>60</v>
      </c>
      <c r="C64" s="29" t="n">
        <f aca="false">B21*F21+B25*F25+B28*F29+B38*F38+B39*F43</f>
        <v>0</v>
      </c>
      <c r="D64" s="24"/>
      <c r="E64" s="28" t="str">
        <f aca="false">D19</f>
        <v>scaldabagno</v>
      </c>
      <c r="F64" s="28" t="n">
        <f aca="false">C19</f>
        <v>0</v>
      </c>
      <c r="G64" s="28" t="str">
        <f aca="false">D48</f>
        <v>tubi</v>
      </c>
      <c r="H64" s="28" t="n">
        <f aca="false">C48</f>
        <v>0</v>
      </c>
      <c r="L64" s="24"/>
      <c r="M64" s="28" t="s">
        <v>60</v>
      </c>
      <c r="N64" s="29" t="n">
        <f aca="false">M21*Q21+M25*Q25+M28*Q29+M38*Q38+M39*Q43</f>
        <v>0</v>
      </c>
      <c r="O64" s="24"/>
      <c r="P64" s="28" t="str">
        <f aca="false">O19</f>
        <v>scaldabagno</v>
      </c>
      <c r="Q64" s="28" t="n">
        <f aca="false">N19</f>
        <v>0</v>
      </c>
      <c r="R64" s="28" t="str">
        <f aca="false">O48</f>
        <v>tubi</v>
      </c>
      <c r="S64" s="28" t="n">
        <f aca="false">N48</f>
        <v>0</v>
      </c>
      <c r="W64" s="24"/>
      <c r="X64" s="28" t="s">
        <v>60</v>
      </c>
      <c r="Y64" s="29" t="n">
        <f aca="false">X21*AB21+X25*AB25+X28*AB29+X38*AB38+X39*AB43</f>
        <v>0</v>
      </c>
      <c r="Z64" s="24"/>
      <c r="AA64" s="28" t="str">
        <f aca="false">Z19</f>
        <v>scaldabagno</v>
      </c>
      <c r="AB64" s="28" t="n">
        <f aca="false">Y19</f>
        <v>0</v>
      </c>
      <c r="AC64" s="28" t="str">
        <f aca="false">Z48</f>
        <v>tubi</v>
      </c>
      <c r="AD64" s="28" t="n">
        <f aca="false">Y48</f>
        <v>0</v>
      </c>
      <c r="AH64" s="24"/>
      <c r="AI64" s="28" t="s">
        <v>60</v>
      </c>
      <c r="AJ64" s="29" t="n">
        <f aca="false">AI21*AM21+AI25*AM25+AI28*AM29+AI38*AM38+AI39*AM43</f>
        <v>0</v>
      </c>
      <c r="AK64" s="24"/>
      <c r="AL64" s="28" t="str">
        <f aca="false">AK19</f>
        <v>scaldabagno</v>
      </c>
      <c r="AM64" s="28" t="n">
        <f aca="false">AJ19</f>
        <v>0</v>
      </c>
      <c r="AN64" s="28" t="str">
        <f aca="false">AK48</f>
        <v>tubi</v>
      </c>
      <c r="AO64" s="28" t="n">
        <f aca="false">AJ48</f>
        <v>0</v>
      </c>
      <c r="AS64" s="24"/>
      <c r="AT64" s="28" t="s">
        <v>60</v>
      </c>
      <c r="AU64" s="29" t="n">
        <f aca="false">AT21*AX21+AT25*AX25+AT28*AX29+AT38*AX38+AT39*AX43</f>
        <v>0</v>
      </c>
      <c r="AV64" s="24"/>
      <c r="AW64" s="28" t="str">
        <f aca="false">AV19</f>
        <v>scaldabagno</v>
      </c>
      <c r="AX64" s="28" t="n">
        <f aca="false">AU19</f>
        <v>0</v>
      </c>
      <c r="AY64" s="28" t="str">
        <f aca="false">AV48</f>
        <v>tubi</v>
      </c>
      <c r="AZ64" s="28" t="n">
        <f aca="false">AU48</f>
        <v>0</v>
      </c>
      <c r="BD64" s="24"/>
      <c r="BE64" s="28" t="s">
        <v>60</v>
      </c>
      <c r="BF64" s="29" t="n">
        <f aca="false">BE21*BI21+BE25*BI25+BE28*BI29+BE38*BI38+BE39*BI43</f>
        <v>0.03</v>
      </c>
      <c r="BG64" s="24"/>
      <c r="BH64" s="28" t="str">
        <f aca="false">BG19</f>
        <v>scaldabagno</v>
      </c>
      <c r="BI64" s="28" t="n">
        <f aca="false">BF19</f>
        <v>1</v>
      </c>
      <c r="BJ64" s="28" t="str">
        <f aca="false">BG48</f>
        <v>tubi</v>
      </c>
      <c r="BK64" s="28" t="n">
        <f aca="false">BF48</f>
        <v>0</v>
      </c>
      <c r="BO64" s="24"/>
      <c r="BP64" s="28" t="s">
        <v>60</v>
      </c>
      <c r="BQ64" s="29" t="n">
        <f aca="false">BP21*BT21+BP25*BT25+BP28*BT29+BP38*BT38+BP39*BT43</f>
        <v>0</v>
      </c>
      <c r="BR64" s="24"/>
      <c r="BS64" s="28" t="str">
        <f aca="false">BR19</f>
        <v>scaldabagno</v>
      </c>
      <c r="BT64" s="28" t="n">
        <f aca="false">BQ19</f>
        <v>0</v>
      </c>
      <c r="BU64" s="28" t="str">
        <f aca="false">BR48</f>
        <v>tubi</v>
      </c>
      <c r="BV64" s="28" t="n">
        <f aca="false">BQ48</f>
        <v>0</v>
      </c>
      <c r="BZ64" s="24"/>
      <c r="CA64" s="28" t="s">
        <v>60</v>
      </c>
      <c r="CB64" s="29" t="n">
        <f aca="false">CA21*CE21+CA25*CE25+CA28*CE29+CA38*CE38+CA39*CE43</f>
        <v>0</v>
      </c>
      <c r="CC64" s="24"/>
      <c r="CD64" s="28" t="str">
        <f aca="false">CC19</f>
        <v>scaldabagno</v>
      </c>
      <c r="CE64" s="28" t="n">
        <f aca="false">CB19</f>
        <v>0</v>
      </c>
      <c r="CF64" s="28" t="str">
        <f aca="false">CC48</f>
        <v>tubi</v>
      </c>
      <c r="CG64" s="28" t="n">
        <f aca="false">CB48</f>
        <v>0</v>
      </c>
      <c r="CK64" s="24"/>
      <c r="CL64" s="28" t="s">
        <v>60</v>
      </c>
      <c r="CM64" s="29" t="n">
        <f aca="false">CL21*CP21+CL25*CP25+CL28*CP29+CL38*CP38+CL39*CP43</f>
        <v>0</v>
      </c>
      <c r="CN64" s="24"/>
      <c r="CO64" s="28" t="str">
        <f aca="false">CN19</f>
        <v>scaldabagno</v>
      </c>
      <c r="CP64" s="28" t="n">
        <f aca="false">CM19</f>
        <v>0</v>
      </c>
      <c r="CQ64" s="28" t="str">
        <f aca="false">CN48</f>
        <v>tubi</v>
      </c>
      <c r="CR64" s="28" t="n">
        <f aca="false">CM48</f>
        <v>0</v>
      </c>
      <c r="CV64" s="10" t="str">
        <f aca="false">BZ1</f>
        <v>SITO O36</v>
      </c>
      <c r="CW64" s="10"/>
      <c r="CX64" s="10"/>
      <c r="CY64" s="10"/>
      <c r="CZ64" s="10"/>
      <c r="DA64" s="10"/>
      <c r="DB64" s="10"/>
      <c r="DC64" s="10"/>
      <c r="DD64" s="10"/>
      <c r="DE64" s="10"/>
    </row>
    <row r="65" customFormat="false" ht="14.4" hidden="false" customHeight="false" outlineLevel="0" collapsed="false">
      <c r="A65" s="24"/>
      <c r="B65" s="28" t="s">
        <v>61</v>
      </c>
      <c r="C65" s="29" t="n">
        <f aca="false">B30*F30+B35*F35+B39*F44+B56*F56</f>
        <v>0.07</v>
      </c>
      <c r="D65" s="24"/>
      <c r="E65" s="28" t="str">
        <f aca="false">D21</f>
        <v>mobile</v>
      </c>
      <c r="F65" s="28" t="n">
        <f aca="false">SUM(C21:C23)</f>
        <v>0</v>
      </c>
      <c r="G65" s="28" t="str">
        <f aca="false">D49</f>
        <v>guaina</v>
      </c>
      <c r="H65" s="28" t="n">
        <f aca="false">C49</f>
        <v>0</v>
      </c>
      <c r="L65" s="24"/>
      <c r="M65" s="28" t="s">
        <v>61</v>
      </c>
      <c r="N65" s="29" t="n">
        <f aca="false">M30*Q30+M35*Q35+M39*Q44+M56*Q56</f>
        <v>0</v>
      </c>
      <c r="O65" s="24"/>
      <c r="P65" s="28" t="str">
        <f aca="false">O21</f>
        <v>mobile</v>
      </c>
      <c r="Q65" s="28" t="n">
        <f aca="false">SUM(N21:N23)</f>
        <v>0</v>
      </c>
      <c r="R65" s="28" t="str">
        <f aca="false">O49</f>
        <v>guaina</v>
      </c>
      <c r="S65" s="28" t="n">
        <f aca="false">N49</f>
        <v>0</v>
      </c>
      <c r="W65" s="24"/>
      <c r="X65" s="28" t="s">
        <v>61</v>
      </c>
      <c r="Y65" s="29" t="n">
        <f aca="false">X30*AB30+X35*AB35+X39*AB44+X56*AB56</f>
        <v>0.05</v>
      </c>
      <c r="Z65" s="24"/>
      <c r="AA65" s="28" t="str">
        <f aca="false">Z21</f>
        <v>mobile</v>
      </c>
      <c r="AB65" s="28" t="n">
        <f aca="false">SUM(Y21:Y23)</f>
        <v>0</v>
      </c>
      <c r="AC65" s="28" t="str">
        <f aca="false">Z49</f>
        <v>guaina</v>
      </c>
      <c r="AD65" s="28" t="n">
        <f aca="false">Y49</f>
        <v>0</v>
      </c>
      <c r="AH65" s="24"/>
      <c r="AI65" s="28" t="s">
        <v>61</v>
      </c>
      <c r="AJ65" s="29" t="n">
        <f aca="false">AI30*AM30+AI35*AM35+AI39*AM44+AI56*AM56</f>
        <v>0.02</v>
      </c>
      <c r="AK65" s="24"/>
      <c r="AL65" s="28" t="str">
        <f aca="false">AK21</f>
        <v>mobile</v>
      </c>
      <c r="AM65" s="28" t="n">
        <f aca="false">SUM(AJ21:AJ23)</f>
        <v>0</v>
      </c>
      <c r="AN65" s="28" t="str">
        <f aca="false">AK49</f>
        <v>guaina</v>
      </c>
      <c r="AO65" s="28" t="n">
        <f aca="false">AJ49</f>
        <v>0</v>
      </c>
      <c r="AS65" s="24"/>
      <c r="AT65" s="28" t="s">
        <v>61</v>
      </c>
      <c r="AU65" s="29" t="n">
        <f aca="false">AT30*AX30+AT35*AX35+AT39*AX44+AT56*AX56</f>
        <v>0.1</v>
      </c>
      <c r="AV65" s="24"/>
      <c r="AW65" s="28" t="str">
        <f aca="false">AV21</f>
        <v>mobile</v>
      </c>
      <c r="AX65" s="28" t="n">
        <f aca="false">SUM(AU21:AU23)</f>
        <v>0</v>
      </c>
      <c r="AY65" s="28" t="str">
        <f aca="false">AV49</f>
        <v>guaina</v>
      </c>
      <c r="AZ65" s="28" t="n">
        <f aca="false">AU49</f>
        <v>0</v>
      </c>
      <c r="BD65" s="24"/>
      <c r="BE65" s="28" t="s">
        <v>61</v>
      </c>
      <c r="BF65" s="29" t="n">
        <f aca="false">BE30*BI30+BE35*BI35+BE39*BI44+BE56*BI56</f>
        <v>0.05</v>
      </c>
      <c r="BG65" s="24"/>
      <c r="BH65" s="28" t="str">
        <f aca="false">BG21</f>
        <v>mobile</v>
      </c>
      <c r="BI65" s="28" t="n">
        <f aca="false">SUM(BF21:BF23)</f>
        <v>0</v>
      </c>
      <c r="BJ65" s="28" t="str">
        <f aca="false">BG49</f>
        <v>guaina</v>
      </c>
      <c r="BK65" s="28" t="n">
        <f aca="false">BF49</f>
        <v>0</v>
      </c>
      <c r="BO65" s="24"/>
      <c r="BP65" s="28" t="s">
        <v>61</v>
      </c>
      <c r="BQ65" s="29" t="n">
        <f aca="false">BP30*BT30+BP35*BT35+BP39*BT44+BP56*BT56</f>
        <v>0.04</v>
      </c>
      <c r="BR65" s="24"/>
      <c r="BS65" s="28" t="str">
        <f aca="false">BR21</f>
        <v>mobile</v>
      </c>
      <c r="BT65" s="28" t="n">
        <f aca="false">SUM(BQ21:BQ23)</f>
        <v>0</v>
      </c>
      <c r="BU65" s="28" t="str">
        <f aca="false">BR49</f>
        <v>guaina</v>
      </c>
      <c r="BV65" s="28" t="n">
        <f aca="false">BQ49</f>
        <v>0</v>
      </c>
      <c r="BZ65" s="24"/>
      <c r="CA65" s="28" t="s">
        <v>61</v>
      </c>
      <c r="CB65" s="29" t="n">
        <f aca="false">CA30*CE30+CA35*CE35+CA39*CE44+CA56*CE56</f>
        <v>0</v>
      </c>
      <c r="CC65" s="24"/>
      <c r="CD65" s="28" t="str">
        <f aca="false">CC21</f>
        <v>mobile</v>
      </c>
      <c r="CE65" s="28" t="n">
        <f aca="false">SUM(CB21:CB23)</f>
        <v>0</v>
      </c>
      <c r="CF65" s="28" t="str">
        <f aca="false">CC49</f>
        <v>guaina</v>
      </c>
      <c r="CG65" s="28" t="n">
        <f aca="false">CB49</f>
        <v>0</v>
      </c>
      <c r="CK65" s="24"/>
      <c r="CL65" s="28" t="s">
        <v>61</v>
      </c>
      <c r="CM65" s="29" t="n">
        <f aca="false">CL30*CP30+CL35*CP35+CL39*CP44+CL56*CP56</f>
        <v>0</v>
      </c>
      <c r="CN65" s="24"/>
      <c r="CO65" s="28" t="str">
        <f aca="false">CN21</f>
        <v>mobile</v>
      </c>
      <c r="CP65" s="28" t="n">
        <f aca="false">SUM(CM21:CM23)</f>
        <v>0</v>
      </c>
      <c r="CQ65" s="28" t="str">
        <f aca="false">CN49</f>
        <v>guaina</v>
      </c>
      <c r="CR65" s="28" t="n">
        <f aca="false">CM49</f>
        <v>0</v>
      </c>
      <c r="CV65" s="11" t="s">
        <v>31</v>
      </c>
      <c r="CW65" s="11"/>
      <c r="CX65" s="11" t="s">
        <v>32</v>
      </c>
      <c r="CY65" s="11"/>
      <c r="CZ65" s="11"/>
      <c r="DA65" s="11"/>
      <c r="DB65" s="11"/>
      <c r="DC65" s="11"/>
      <c r="DD65" s="11" t="s">
        <v>33</v>
      </c>
      <c r="DE65" s="11"/>
    </row>
    <row r="66" customFormat="false" ht="14.4" hidden="false" customHeight="false" outlineLevel="0" collapsed="false">
      <c r="A66" s="24"/>
      <c r="B66" s="28" t="s">
        <v>62</v>
      </c>
      <c r="C66" s="39" t="n">
        <f aca="false">B26*F26+B28*F28+B37*F37</f>
        <v>0</v>
      </c>
      <c r="D66" s="24"/>
      <c r="E66" s="28" t="str">
        <f aca="false">D24</f>
        <v>secchio</v>
      </c>
      <c r="F66" s="28" t="n">
        <f aca="false">C24</f>
        <v>0</v>
      </c>
      <c r="G66" s="28" t="str">
        <f aca="false">D50</f>
        <v>lamiere</v>
      </c>
      <c r="H66" s="28" t="n">
        <f aca="false">SUM(C50:C52)</f>
        <v>0</v>
      </c>
      <c r="L66" s="24"/>
      <c r="M66" s="28" t="s">
        <v>62</v>
      </c>
      <c r="N66" s="39" t="n">
        <f aca="false">M26*Q26+M28*Q28+M37*Q37</f>
        <v>0</v>
      </c>
      <c r="O66" s="24"/>
      <c r="P66" s="28" t="str">
        <f aca="false">O24</f>
        <v>secchio</v>
      </c>
      <c r="Q66" s="28" t="n">
        <f aca="false">N24</f>
        <v>0</v>
      </c>
      <c r="R66" s="28" t="str">
        <f aca="false">O50</f>
        <v>lamiere</v>
      </c>
      <c r="S66" s="28" t="n">
        <f aca="false">SUM(N50:N52)</f>
        <v>0</v>
      </c>
      <c r="W66" s="24"/>
      <c r="X66" s="28" t="s">
        <v>62</v>
      </c>
      <c r="Y66" s="39" t="n">
        <f aca="false">X26*AB26+X28*AB28+X37*AB37</f>
        <v>0</v>
      </c>
      <c r="Z66" s="24"/>
      <c r="AA66" s="28" t="str">
        <f aca="false">Z24</f>
        <v>secchio</v>
      </c>
      <c r="AB66" s="28" t="n">
        <f aca="false">Y24</f>
        <v>0</v>
      </c>
      <c r="AC66" s="28" t="str">
        <f aca="false">Z50</f>
        <v>lamiere</v>
      </c>
      <c r="AD66" s="28" t="n">
        <f aca="false">SUM(Y50:Y52)</f>
        <v>0</v>
      </c>
      <c r="AH66" s="24"/>
      <c r="AI66" s="28" t="s">
        <v>62</v>
      </c>
      <c r="AJ66" s="39" t="n">
        <f aca="false">AI26*AM26+AI28*AM28+AI37*AM37</f>
        <v>0.95</v>
      </c>
      <c r="AK66" s="24"/>
      <c r="AL66" s="28" t="str">
        <f aca="false">AK24</f>
        <v>secchio</v>
      </c>
      <c r="AM66" s="28" t="n">
        <f aca="false">AJ24</f>
        <v>0</v>
      </c>
      <c r="AN66" s="28" t="str">
        <f aca="false">AK50</f>
        <v>lamiere</v>
      </c>
      <c r="AO66" s="28" t="n">
        <f aca="false">SUM(AJ50:AJ52)</f>
        <v>0</v>
      </c>
      <c r="AS66" s="24"/>
      <c r="AT66" s="28" t="s">
        <v>62</v>
      </c>
      <c r="AU66" s="39" t="n">
        <f aca="false">AT26*AX26+AT28*AX28+AT37*AX37</f>
        <v>0</v>
      </c>
      <c r="AV66" s="24"/>
      <c r="AW66" s="28" t="str">
        <f aca="false">AV24</f>
        <v>secchio</v>
      </c>
      <c r="AX66" s="28" t="n">
        <f aca="false">AU24</f>
        <v>0</v>
      </c>
      <c r="AY66" s="28" t="str">
        <f aca="false">AV50</f>
        <v>lamiere</v>
      </c>
      <c r="AZ66" s="28" t="n">
        <f aca="false">SUM(AU50:AU52)</f>
        <v>0</v>
      </c>
      <c r="BD66" s="24"/>
      <c r="BE66" s="28" t="s">
        <v>62</v>
      </c>
      <c r="BF66" s="39" t="n">
        <f aca="false">BE26*BI26+BE28*BI28+BE37*BI37</f>
        <v>0</v>
      </c>
      <c r="BG66" s="24"/>
      <c r="BH66" s="28" t="str">
        <f aca="false">BG24</f>
        <v>secchio</v>
      </c>
      <c r="BI66" s="28" t="n">
        <f aca="false">BF24</f>
        <v>0</v>
      </c>
      <c r="BJ66" s="28" t="str">
        <f aca="false">BG50</f>
        <v>lamiere</v>
      </c>
      <c r="BK66" s="28" t="n">
        <f aca="false">SUM(BF50:BF52)</f>
        <v>0</v>
      </c>
      <c r="BO66" s="24"/>
      <c r="BP66" s="28" t="s">
        <v>62</v>
      </c>
      <c r="BQ66" s="39" t="n">
        <f aca="false">BP26*BT26+BP28*BT28+BP37*BT37</f>
        <v>0.2</v>
      </c>
      <c r="BR66" s="24"/>
      <c r="BS66" s="28" t="str">
        <f aca="false">BR24</f>
        <v>secchio</v>
      </c>
      <c r="BT66" s="28" t="n">
        <f aca="false">BQ24</f>
        <v>0</v>
      </c>
      <c r="BU66" s="28" t="str">
        <f aca="false">BR50</f>
        <v>lamiere</v>
      </c>
      <c r="BV66" s="28" t="n">
        <f aca="false">SUM(BQ50:BQ52)</f>
        <v>0</v>
      </c>
      <c r="BZ66" s="24"/>
      <c r="CA66" s="28" t="s">
        <v>62</v>
      </c>
      <c r="CB66" s="39" t="n">
        <f aca="false">CA26*CE26+CA28*CE28+CA37*CE37</f>
        <v>0</v>
      </c>
      <c r="CC66" s="24"/>
      <c r="CD66" s="28" t="str">
        <f aca="false">CC24</f>
        <v>secchio</v>
      </c>
      <c r="CE66" s="28" t="n">
        <f aca="false">CB24</f>
        <v>0</v>
      </c>
      <c r="CF66" s="28" t="str">
        <f aca="false">CC50</f>
        <v>lamiere</v>
      </c>
      <c r="CG66" s="28" t="n">
        <f aca="false">SUM(CB50:CB52)</f>
        <v>0</v>
      </c>
      <c r="CK66" s="24"/>
      <c r="CL66" s="28" t="s">
        <v>62</v>
      </c>
      <c r="CM66" s="39" t="n">
        <f aca="false">CL26*CP26+CL28*CP28+CL37*CP37</f>
        <v>0</v>
      </c>
      <c r="CN66" s="24"/>
      <c r="CO66" s="28" t="str">
        <f aca="false">CN24</f>
        <v>secchio</v>
      </c>
      <c r="CP66" s="28" t="n">
        <f aca="false">CM24</f>
        <v>0</v>
      </c>
      <c r="CQ66" s="28" t="str">
        <f aca="false">CN50</f>
        <v>lamiere</v>
      </c>
      <c r="CR66" s="28" t="n">
        <f aca="false">SUM(CM50:CM52)</f>
        <v>0</v>
      </c>
      <c r="CV66" s="12" t="s">
        <v>14</v>
      </c>
      <c r="CW66" s="13" t="n">
        <f aca="false">IF(CA59=0%,0%,CB60/SUM(CB60:CB67))</f>
        <v>0</v>
      </c>
      <c r="CX66" s="12" t="str">
        <f aca="false">CD60</f>
        <v>lavatrice</v>
      </c>
      <c r="CY66" s="14" t="n">
        <f aca="false">CE60</f>
        <v>0</v>
      </c>
      <c r="CZ66" s="12" t="str">
        <f aca="false">CD67</f>
        <v>sedie</v>
      </c>
      <c r="DA66" s="14" t="n">
        <f aca="false">CE67</f>
        <v>0</v>
      </c>
      <c r="DB66" s="12" t="str">
        <f aca="false">CF65</f>
        <v>guaina</v>
      </c>
      <c r="DC66" s="14" t="n">
        <f aca="false">CG65</f>
        <v>0</v>
      </c>
      <c r="DD66" s="14" t="s">
        <v>41</v>
      </c>
      <c r="DE66" s="38" t="str">
        <f aca="false">CB3</f>
        <v>dubbia</v>
      </c>
    </row>
    <row r="67" customFormat="false" ht="14.4" hidden="false" customHeight="false" outlineLevel="0" collapsed="false">
      <c r="A67" s="24"/>
      <c r="B67" s="28" t="s">
        <v>65</v>
      </c>
      <c r="C67" s="39" t="n">
        <f aca="false">B45*F45+B46*F46+B47*F47+B58*F58</f>
        <v>0.27</v>
      </c>
      <c r="D67" s="24"/>
      <c r="E67" s="28" t="str">
        <f aca="false">D25</f>
        <v>sedie</v>
      </c>
      <c r="F67" s="28" t="n">
        <f aca="false">C25</f>
        <v>0</v>
      </c>
      <c r="G67" s="28" t="s">
        <v>102</v>
      </c>
      <c r="H67" s="28" t="n">
        <f aca="false">SUM(C31:C44)</f>
        <v>0</v>
      </c>
      <c r="L67" s="24"/>
      <c r="M67" s="28" t="s">
        <v>65</v>
      </c>
      <c r="N67" s="39" t="n">
        <f aca="false">M45*Q45+M46*Q46+M47*Q47+M58*Q58</f>
        <v>0</v>
      </c>
      <c r="O67" s="24"/>
      <c r="P67" s="28" t="str">
        <f aca="false">O25</f>
        <v>sedie</v>
      </c>
      <c r="Q67" s="28" t="n">
        <f aca="false">N25</f>
        <v>0</v>
      </c>
      <c r="R67" s="28" t="s">
        <v>102</v>
      </c>
      <c r="S67" s="28" t="n">
        <f aca="false">SUM(N31:N44)</f>
        <v>0</v>
      </c>
      <c r="W67" s="24"/>
      <c r="X67" s="28" t="s">
        <v>65</v>
      </c>
      <c r="Y67" s="39" t="n">
        <f aca="false">X45*AB45+X46*AB46+X47*AB47+X58*AB58</f>
        <v>0</v>
      </c>
      <c r="Z67" s="24"/>
      <c r="AA67" s="28" t="str">
        <f aca="false">Z25</f>
        <v>sedie</v>
      </c>
      <c r="AB67" s="28" t="n">
        <f aca="false">Y25</f>
        <v>0</v>
      </c>
      <c r="AC67" s="28" t="s">
        <v>102</v>
      </c>
      <c r="AD67" s="28" t="n">
        <f aca="false">SUM(Y31:Y44)</f>
        <v>0</v>
      </c>
      <c r="AH67" s="24"/>
      <c r="AI67" s="28" t="s">
        <v>65</v>
      </c>
      <c r="AJ67" s="39" t="n">
        <f aca="false">AI45*AM45+AI46*AM46+AI47*AM47+AI58*AM58</f>
        <v>0</v>
      </c>
      <c r="AK67" s="24"/>
      <c r="AL67" s="28" t="str">
        <f aca="false">AK25</f>
        <v>sedie</v>
      </c>
      <c r="AM67" s="28" t="n">
        <f aca="false">AJ25</f>
        <v>0</v>
      </c>
      <c r="AN67" s="28" t="s">
        <v>102</v>
      </c>
      <c r="AO67" s="28" t="n">
        <f aca="false">SUM(AJ31:AJ44)</f>
        <v>0</v>
      </c>
      <c r="AS67" s="24"/>
      <c r="AT67" s="28" t="s">
        <v>65</v>
      </c>
      <c r="AU67" s="39" t="n">
        <f aca="false">AT45*AX45+AT46*AX46+AT47*AX47+AT58*AX58</f>
        <v>0</v>
      </c>
      <c r="AV67" s="24"/>
      <c r="AW67" s="28" t="str">
        <f aca="false">AV25</f>
        <v>sedie</v>
      </c>
      <c r="AX67" s="28" t="n">
        <f aca="false">AU25</f>
        <v>0</v>
      </c>
      <c r="AY67" s="28" t="s">
        <v>102</v>
      </c>
      <c r="AZ67" s="28" t="n">
        <f aca="false">SUM(AU31:AU44)</f>
        <v>0</v>
      </c>
      <c r="BD67" s="24"/>
      <c r="BE67" s="28" t="s">
        <v>65</v>
      </c>
      <c r="BF67" s="39" t="n">
        <f aca="false">BE45*BI45+BE46*BI46+BE47*BI47+BE58*BI58</f>
        <v>0</v>
      </c>
      <c r="BG67" s="24"/>
      <c r="BH67" s="28" t="str">
        <f aca="false">BG25</f>
        <v>sedie</v>
      </c>
      <c r="BI67" s="28" t="n">
        <f aca="false">BF25</f>
        <v>0</v>
      </c>
      <c r="BJ67" s="28" t="s">
        <v>102</v>
      </c>
      <c r="BK67" s="28" t="n">
        <f aca="false">SUM(BF31:BF44)</f>
        <v>0</v>
      </c>
      <c r="BO67" s="24"/>
      <c r="BP67" s="28" t="s">
        <v>65</v>
      </c>
      <c r="BQ67" s="39" t="n">
        <f aca="false">BP45*BT45+BP46*BT46+BP47*BT47+BP58*BT58</f>
        <v>0</v>
      </c>
      <c r="BR67" s="24"/>
      <c r="BS67" s="28" t="str">
        <f aca="false">BR25</f>
        <v>sedie</v>
      </c>
      <c r="BT67" s="28" t="n">
        <f aca="false">BQ25</f>
        <v>0</v>
      </c>
      <c r="BU67" s="28" t="s">
        <v>102</v>
      </c>
      <c r="BV67" s="28" t="n">
        <f aca="false">SUM(BQ31:BQ44)</f>
        <v>0</v>
      </c>
      <c r="BZ67" s="24"/>
      <c r="CA67" s="28" t="s">
        <v>65</v>
      </c>
      <c r="CB67" s="39" t="n">
        <f aca="false">CA45*CE45+CA46*CE46+CA47*CE47+CA58*CE58</f>
        <v>0</v>
      </c>
      <c r="CC67" s="24"/>
      <c r="CD67" s="28" t="str">
        <f aca="false">CC25</f>
        <v>sedie</v>
      </c>
      <c r="CE67" s="28" t="n">
        <f aca="false">CB25</f>
        <v>0</v>
      </c>
      <c r="CF67" s="28" t="s">
        <v>102</v>
      </c>
      <c r="CG67" s="28" t="n">
        <f aca="false">SUM(CB31:CB44)</f>
        <v>0</v>
      </c>
      <c r="CK67" s="24"/>
      <c r="CL67" s="28" t="s">
        <v>65</v>
      </c>
      <c r="CM67" s="39" t="n">
        <f aca="false">CL45*CP45+CL46*CP46+CL47*CP47+CL58*CP58</f>
        <v>0</v>
      </c>
      <c r="CN67" s="24"/>
      <c r="CO67" s="28" t="str">
        <f aca="false">CN25</f>
        <v>sedie</v>
      </c>
      <c r="CP67" s="28" t="n">
        <f aca="false">CM25</f>
        <v>0</v>
      </c>
      <c r="CQ67" s="28" t="s">
        <v>102</v>
      </c>
      <c r="CR67" s="28" t="n">
        <f aca="false">SUM(CM31:CM44)</f>
        <v>0</v>
      </c>
      <c r="CV67" s="17" t="s">
        <v>49</v>
      </c>
      <c r="CW67" s="18" t="n">
        <f aca="false">IF(CA59=0%,0%,CB61/SUM(CB60:CB67))</f>
        <v>0</v>
      </c>
      <c r="CX67" s="17" t="str">
        <f aca="false">CD61</f>
        <v>frigorifero</v>
      </c>
      <c r="CY67" s="19" t="n">
        <f aca="false">CE61</f>
        <v>0</v>
      </c>
      <c r="CZ67" s="17" t="str">
        <f aca="false">CD68</f>
        <v>materasso</v>
      </c>
      <c r="DA67" s="19" t="n">
        <f aca="false">CE68</f>
        <v>0</v>
      </c>
      <c r="DB67" s="17" t="str">
        <f aca="false">CF66</f>
        <v>lamiere</v>
      </c>
      <c r="DC67" s="19" t="n">
        <f aca="false">CG66</f>
        <v>0</v>
      </c>
      <c r="DD67" s="19" t="str">
        <f aca="false">CC2</f>
        <v>altezza cumulo</v>
      </c>
      <c r="DE67" s="19" t="n">
        <f aca="false">CD2</f>
        <v>0</v>
      </c>
    </row>
    <row r="68" customFormat="false" ht="14.4" hidden="false" customHeight="false" outlineLevel="0" collapsed="false">
      <c r="A68" s="24"/>
      <c r="B68" s="28" t="s">
        <v>103</v>
      </c>
      <c r="C68" s="39" t="n">
        <f aca="false">B36*F36+B57*F57</f>
        <v>0</v>
      </c>
      <c r="D68" s="24"/>
      <c r="E68" s="28" t="str">
        <f aca="false">D26</f>
        <v>materasso</v>
      </c>
      <c r="F68" s="28" t="n">
        <f aca="false">C26</f>
        <v>0</v>
      </c>
      <c r="G68" s="28" t="s">
        <v>104</v>
      </c>
      <c r="H68" s="28" t="s">
        <v>8</v>
      </c>
      <c r="L68" s="24"/>
      <c r="M68" s="28" t="s">
        <v>103</v>
      </c>
      <c r="N68" s="39" t="n">
        <f aca="false">M36*Q36+M57*Q57</f>
        <v>0</v>
      </c>
      <c r="O68" s="24"/>
      <c r="P68" s="28" t="str">
        <f aca="false">O26</f>
        <v>materasso</v>
      </c>
      <c r="Q68" s="28" t="n">
        <f aca="false">N26</f>
        <v>0</v>
      </c>
      <c r="R68" s="28" t="s">
        <v>104</v>
      </c>
      <c r="S68" s="28"/>
      <c r="W68" s="24"/>
      <c r="X68" s="28" t="s">
        <v>103</v>
      </c>
      <c r="Y68" s="39" t="n">
        <f aca="false">X36*AB36+X57*AB57</f>
        <v>0</v>
      </c>
      <c r="Z68" s="24"/>
      <c r="AA68" s="28" t="str">
        <f aca="false">Z26</f>
        <v>materasso</v>
      </c>
      <c r="AB68" s="28" t="n">
        <f aca="false">Y26</f>
        <v>0</v>
      </c>
      <c r="AC68" s="28" t="s">
        <v>104</v>
      </c>
      <c r="AD68" s="28" t="s">
        <v>6</v>
      </c>
      <c r="AH68" s="24"/>
      <c r="AI68" s="28" t="s">
        <v>103</v>
      </c>
      <c r="AJ68" s="39" t="n">
        <f aca="false">AI36*AM36+AI57*AM57</f>
        <v>0</v>
      </c>
      <c r="AK68" s="24"/>
      <c r="AL68" s="28" t="str">
        <f aca="false">AK26</f>
        <v>materasso</v>
      </c>
      <c r="AM68" s="28" t="n">
        <f aca="false">AJ26</f>
        <v>0</v>
      </c>
      <c r="AN68" s="28" t="s">
        <v>104</v>
      </c>
      <c r="AO68" s="28" t="s">
        <v>8</v>
      </c>
      <c r="AS68" s="24"/>
      <c r="AT68" s="28" t="s">
        <v>103</v>
      </c>
      <c r="AU68" s="39" t="n">
        <f aca="false">AT36*AX36+AT57*AX57</f>
        <v>0</v>
      </c>
      <c r="AV68" s="24"/>
      <c r="AW68" s="28" t="str">
        <f aca="false">AV26</f>
        <v>materasso</v>
      </c>
      <c r="AX68" s="28" t="n">
        <f aca="false">AU26</f>
        <v>0</v>
      </c>
      <c r="AY68" s="28" t="s">
        <v>104</v>
      </c>
      <c r="AZ68" s="28" t="s">
        <v>8</v>
      </c>
      <c r="BD68" s="24"/>
      <c r="BE68" s="28" t="s">
        <v>103</v>
      </c>
      <c r="BF68" s="39" t="n">
        <f aca="false">BE36*BI36+BE57*BI57</f>
        <v>0</v>
      </c>
      <c r="BG68" s="24"/>
      <c r="BH68" s="28" t="str">
        <f aca="false">BG26</f>
        <v>materasso</v>
      </c>
      <c r="BI68" s="28" t="n">
        <f aca="false">BF26</f>
        <v>0</v>
      </c>
      <c r="BJ68" s="28" t="s">
        <v>104</v>
      </c>
      <c r="BK68" s="28"/>
      <c r="BO68" s="24"/>
      <c r="BP68" s="28" t="s">
        <v>103</v>
      </c>
      <c r="BQ68" s="39" t="n">
        <f aca="false">BP36*BT36+BP57*BT57</f>
        <v>0</v>
      </c>
      <c r="BR68" s="24"/>
      <c r="BS68" s="28" t="str">
        <f aca="false">BR26</f>
        <v>materasso</v>
      </c>
      <c r="BT68" s="28" t="n">
        <f aca="false">BQ26</f>
        <v>0</v>
      </c>
      <c r="BU68" s="28" t="s">
        <v>104</v>
      </c>
      <c r="BV68" s="28"/>
      <c r="BZ68" s="24"/>
      <c r="CA68" s="28" t="s">
        <v>103</v>
      </c>
      <c r="CB68" s="39" t="n">
        <f aca="false">CA36*CE36+CA57*CE57</f>
        <v>0</v>
      </c>
      <c r="CC68" s="24"/>
      <c r="CD68" s="28" t="str">
        <f aca="false">CC26</f>
        <v>materasso</v>
      </c>
      <c r="CE68" s="28" t="n">
        <f aca="false">CB26</f>
        <v>0</v>
      </c>
      <c r="CF68" s="28" t="s">
        <v>104</v>
      </c>
      <c r="CG68" s="28"/>
      <c r="CK68" s="24"/>
      <c r="CL68" s="28" t="s">
        <v>103</v>
      </c>
      <c r="CM68" s="39" t="n">
        <f aca="false">CL36*CP36+CL57*CP57</f>
        <v>0</v>
      </c>
      <c r="CN68" s="24"/>
      <c r="CO68" s="28" t="str">
        <f aca="false">CN26</f>
        <v>materasso</v>
      </c>
      <c r="CP68" s="28" t="n">
        <f aca="false">CM26</f>
        <v>0</v>
      </c>
      <c r="CQ68" s="28" t="s">
        <v>104</v>
      </c>
      <c r="CR68" s="28"/>
      <c r="CV68" s="17" t="s">
        <v>57</v>
      </c>
      <c r="CW68" s="18" t="n">
        <f aca="false">IF(CA59=0%,0%,(CB62+CB63)/SUM(CB60:CB67))</f>
        <v>0</v>
      </c>
      <c r="CX68" s="17" t="str">
        <f aca="false">CD62</f>
        <v>forno</v>
      </c>
      <c r="CY68" s="19" t="n">
        <f aca="false">CE62</f>
        <v>0</v>
      </c>
      <c r="CZ68" s="17" t="str">
        <f aca="false">CF60</f>
        <v>brandina</v>
      </c>
      <c r="DA68" s="19" t="n">
        <f aca="false">CG60</f>
        <v>0</v>
      </c>
      <c r="DB68" s="17" t="str">
        <f aca="false">CF67</f>
        <v>buste</v>
      </c>
      <c r="DC68" s="19" t="n">
        <f aca="false">CG67</f>
        <v>0</v>
      </c>
      <c r="DD68" s="19" t="str">
        <f aca="false">CC3</f>
        <v>combustione</v>
      </c>
      <c r="DE68" s="19" t="n">
        <f aca="false">CD3</f>
        <v>0</v>
      </c>
    </row>
    <row r="69" customFormat="false" ht="14.4" hidden="false" customHeight="false" outlineLevel="0" collapsed="false">
      <c r="CV69" s="17" t="s">
        <v>60</v>
      </c>
      <c r="CW69" s="37" t="n">
        <f aca="false">IF(CA59=0%,0%,CB64/SUM(CB60:CB67))</f>
        <v>0</v>
      </c>
      <c r="CX69" s="17" t="str">
        <f aca="false">CD63</f>
        <v>televisore</v>
      </c>
      <c r="CY69" s="19" t="n">
        <f aca="false">CE63</f>
        <v>0</v>
      </c>
      <c r="CZ69" s="17" t="str">
        <f aca="false">CF61</f>
        <v>Scatoloni</v>
      </c>
      <c r="DA69" s="19" t="n">
        <f aca="false">CG61</f>
        <v>0</v>
      </c>
      <c r="DB69" s="19"/>
      <c r="DC69" s="19"/>
      <c r="DD69" s="19" t="str">
        <f aca="false">CC4</f>
        <v>bonifica</v>
      </c>
      <c r="DE69" s="19" t="n">
        <f aca="false">CD4</f>
        <v>0</v>
      </c>
    </row>
    <row r="70" customFormat="false" ht="14.4" hidden="false" customHeight="false" outlineLevel="0" collapsed="false">
      <c r="A70" s="14"/>
      <c r="B70" s="59" t="s">
        <v>14</v>
      </c>
      <c r="C70" s="28" t="s">
        <v>49</v>
      </c>
      <c r="D70" s="28" t="s">
        <v>101</v>
      </c>
      <c r="E70" s="28" t="s">
        <v>12</v>
      </c>
      <c r="F70" s="28" t="s">
        <v>60</v>
      </c>
      <c r="G70" s="28" t="s">
        <v>61</v>
      </c>
      <c r="H70" s="28" t="s">
        <v>62</v>
      </c>
      <c r="I70" s="28" t="s">
        <v>65</v>
      </c>
      <c r="J70" s="28" t="s">
        <v>103</v>
      </c>
      <c r="L70" s="14"/>
      <c r="M70" s="59" t="s">
        <v>14</v>
      </c>
      <c r="N70" s="28" t="s">
        <v>49</v>
      </c>
      <c r="O70" s="28" t="s">
        <v>101</v>
      </c>
      <c r="P70" s="28" t="s">
        <v>12</v>
      </c>
      <c r="Q70" s="28" t="s">
        <v>60</v>
      </c>
      <c r="R70" s="28" t="s">
        <v>61</v>
      </c>
      <c r="S70" s="28" t="s">
        <v>62</v>
      </c>
      <c r="T70" s="28" t="s">
        <v>65</v>
      </c>
      <c r="U70" s="28" t="s">
        <v>103</v>
      </c>
      <c r="W70" s="14"/>
      <c r="X70" s="59" t="s">
        <v>14</v>
      </c>
      <c r="Y70" s="28" t="s">
        <v>49</v>
      </c>
      <c r="Z70" s="28" t="s">
        <v>101</v>
      </c>
      <c r="AA70" s="28" t="s">
        <v>12</v>
      </c>
      <c r="AB70" s="28" t="s">
        <v>60</v>
      </c>
      <c r="AC70" s="28" t="s">
        <v>61</v>
      </c>
      <c r="AD70" s="28" t="s">
        <v>62</v>
      </c>
      <c r="AE70" s="28" t="s">
        <v>65</v>
      </c>
      <c r="AF70" s="28" t="s">
        <v>103</v>
      </c>
      <c r="AH70" s="14"/>
      <c r="AI70" s="59" t="s">
        <v>14</v>
      </c>
      <c r="AJ70" s="28" t="s">
        <v>49</v>
      </c>
      <c r="AK70" s="28" t="s">
        <v>101</v>
      </c>
      <c r="AL70" s="28" t="s">
        <v>12</v>
      </c>
      <c r="AM70" s="28" t="s">
        <v>60</v>
      </c>
      <c r="AN70" s="28" t="s">
        <v>61</v>
      </c>
      <c r="AO70" s="28" t="s">
        <v>62</v>
      </c>
      <c r="AP70" s="28" t="s">
        <v>65</v>
      </c>
      <c r="AQ70" s="28" t="s">
        <v>103</v>
      </c>
      <c r="AS70" s="14"/>
      <c r="AT70" s="59" t="s">
        <v>14</v>
      </c>
      <c r="AU70" s="28" t="s">
        <v>49</v>
      </c>
      <c r="AV70" s="28" t="s">
        <v>101</v>
      </c>
      <c r="AW70" s="28" t="s">
        <v>12</v>
      </c>
      <c r="AX70" s="28" t="s">
        <v>60</v>
      </c>
      <c r="AY70" s="28" t="s">
        <v>61</v>
      </c>
      <c r="AZ70" s="28" t="s">
        <v>62</v>
      </c>
      <c r="BA70" s="28" t="s">
        <v>65</v>
      </c>
      <c r="BB70" s="28" t="s">
        <v>103</v>
      </c>
      <c r="BD70" s="14"/>
      <c r="BE70" s="59" t="s">
        <v>14</v>
      </c>
      <c r="BF70" s="28" t="s">
        <v>49</v>
      </c>
      <c r="BG70" s="28" t="s">
        <v>101</v>
      </c>
      <c r="BH70" s="28" t="s">
        <v>12</v>
      </c>
      <c r="BI70" s="28" t="s">
        <v>60</v>
      </c>
      <c r="BJ70" s="28" t="s">
        <v>61</v>
      </c>
      <c r="BK70" s="28" t="s">
        <v>62</v>
      </c>
      <c r="BL70" s="28" t="s">
        <v>65</v>
      </c>
      <c r="BM70" s="28" t="s">
        <v>103</v>
      </c>
      <c r="BO70" s="14"/>
      <c r="BP70" s="59" t="s">
        <v>14</v>
      </c>
      <c r="BQ70" s="28" t="s">
        <v>49</v>
      </c>
      <c r="BR70" s="28" t="s">
        <v>101</v>
      </c>
      <c r="BS70" s="28" t="s">
        <v>12</v>
      </c>
      <c r="BT70" s="28" t="s">
        <v>60</v>
      </c>
      <c r="BU70" s="28" t="s">
        <v>61</v>
      </c>
      <c r="BV70" s="28" t="s">
        <v>62</v>
      </c>
      <c r="BW70" s="28" t="s">
        <v>65</v>
      </c>
      <c r="BX70" s="28" t="s">
        <v>103</v>
      </c>
      <c r="BZ70" s="14"/>
      <c r="CA70" s="59" t="s">
        <v>14</v>
      </c>
      <c r="CB70" s="28" t="s">
        <v>49</v>
      </c>
      <c r="CC70" s="28" t="s">
        <v>101</v>
      </c>
      <c r="CD70" s="28" t="s">
        <v>12</v>
      </c>
      <c r="CE70" s="28" t="s">
        <v>60</v>
      </c>
      <c r="CF70" s="28" t="s">
        <v>61</v>
      </c>
      <c r="CG70" s="28" t="s">
        <v>62</v>
      </c>
      <c r="CH70" s="28" t="s">
        <v>65</v>
      </c>
      <c r="CI70" s="28" t="s">
        <v>103</v>
      </c>
      <c r="CK70" s="14"/>
      <c r="CL70" s="59" t="s">
        <v>14</v>
      </c>
      <c r="CM70" s="28" t="s">
        <v>49</v>
      </c>
      <c r="CN70" s="28" t="s">
        <v>101</v>
      </c>
      <c r="CO70" s="28" t="s">
        <v>12</v>
      </c>
      <c r="CP70" s="28" t="s">
        <v>60</v>
      </c>
      <c r="CQ70" s="28" t="s">
        <v>61</v>
      </c>
      <c r="CR70" s="28" t="s">
        <v>62</v>
      </c>
      <c r="CS70" s="28" t="s">
        <v>65</v>
      </c>
      <c r="CT70" s="28" t="s">
        <v>103</v>
      </c>
      <c r="CV70" s="17" t="s">
        <v>61</v>
      </c>
      <c r="CW70" s="18" t="n">
        <f aca="false">IF(CA59=0%,0%,CB65/SUM(CB60:CB67))</f>
        <v>0</v>
      </c>
      <c r="CX70" s="17" t="str">
        <f aca="false">CD64</f>
        <v>scaldabagno</v>
      </c>
      <c r="CY70" s="19" t="n">
        <f aca="false">CE64</f>
        <v>0</v>
      </c>
      <c r="CZ70" s="17" t="str">
        <f aca="false">CF62</f>
        <v>divano</v>
      </c>
      <c r="DA70" s="19" t="n">
        <f aca="false">CG62</f>
        <v>0</v>
      </c>
      <c r="DB70" s="19"/>
      <c r="DC70" s="19"/>
      <c r="DD70" s="19" t="str">
        <f aca="false">CE4</f>
        <v>substrato</v>
      </c>
      <c r="DE70" s="19" t="n">
        <f aca="false">CF4</f>
        <v>0</v>
      </c>
    </row>
    <row r="71" customFormat="false" ht="14.4" hidden="false" customHeight="true" outlineLevel="0" collapsed="false">
      <c r="A71" s="17" t="s">
        <v>105</v>
      </c>
      <c r="B71" s="16" t="n">
        <f aca="false">H6*F8*C6+H9*F11*C9+H12*F14*C12+H15*F16*C15</f>
        <v>0</v>
      </c>
      <c r="C71" s="16" t="n">
        <f aca="false">H15*F15*C15</f>
        <v>0</v>
      </c>
      <c r="D71" s="16" t="n">
        <f aca="false">H6*F7*C6+H9*F10*C9+H12*F13*C12+H15*F18*C15+C19*F20*H19</f>
        <v>0</v>
      </c>
      <c r="E71" s="16" t="n">
        <f aca="false">H6*F6*C6+H9*F9*C9+H12*F12*C12+H15*F17*C15+H19*F19*C19</f>
        <v>0</v>
      </c>
      <c r="F71" s="16" t="n">
        <f aca="false">C28*F29*H28</f>
        <v>0</v>
      </c>
      <c r="H71" s="16" t="n">
        <f aca="false">C26*H26+C28*F28*H28</f>
        <v>0</v>
      </c>
      <c r="J71" s="44"/>
      <c r="L71" s="17" t="s">
        <v>105</v>
      </c>
      <c r="M71" s="16" t="n">
        <f aca="false">S6*Q8*N6+S9*Q11*N9+S12*Q14*N12+S15*Q16*N15</f>
        <v>0</v>
      </c>
      <c r="N71" s="16" t="n">
        <f aca="false">S15*Q15*N15</f>
        <v>0</v>
      </c>
      <c r="O71" s="16" t="n">
        <f aca="false">S6*Q7*N6+S9*Q10*N9+S12*Q13*N12+S15*Q18*N15+N19*Q20*S19</f>
        <v>0</v>
      </c>
      <c r="P71" s="16" t="n">
        <f aca="false">S6*Q6*N6+S9*Q9*N9+S12*Q12*N12+S15*Q17*N15+S19*Q19*N19</f>
        <v>0</v>
      </c>
      <c r="Q71" s="16" t="n">
        <f aca="false">N28*Q29*S28</f>
        <v>0</v>
      </c>
      <c r="S71" s="16" t="n">
        <f aca="false">N26*S26+N28*Q28*S28</f>
        <v>0</v>
      </c>
      <c r="U71" s="44"/>
      <c r="W71" s="17" t="s">
        <v>105</v>
      </c>
      <c r="X71" s="16" t="n">
        <f aca="false">AD6*AB8*Y6+AD9*AB11*Y9+AD12*AB14*Y12+AD15*AB16*Y15</f>
        <v>0</v>
      </c>
      <c r="Y71" s="16" t="n">
        <f aca="false">AD15*AB15*Y15</f>
        <v>0</v>
      </c>
      <c r="Z71" s="16" t="n">
        <f aca="false">AD6*AB7*Y6+AD9*AB10*Y9+AD12*AB13*Y12+AD15*AB18*Y15+Y19*AB20*AD19</f>
        <v>0</v>
      </c>
      <c r="AA71" s="16" t="n">
        <f aca="false">AD6*AB6*Y6+AD9*AB9*Y9+AD12*AB12*Y12+AD15*AB17*Y15+AD19*AB19*Y19</f>
        <v>0</v>
      </c>
      <c r="AB71" s="16" t="n">
        <f aca="false">Y28*AB29*AD28</f>
        <v>0</v>
      </c>
      <c r="AD71" s="16" t="n">
        <f aca="false">Y26*AD26+Y28*AB28*AD28</f>
        <v>0</v>
      </c>
      <c r="AF71" s="44"/>
      <c r="AH71" s="17" t="s">
        <v>105</v>
      </c>
      <c r="AI71" s="16" t="n">
        <f aca="false">AO6*AM8*AJ6+AO9*AM11*AJ9+AO12*AM14*AJ12+AO15*AM16*AJ15</f>
        <v>0</v>
      </c>
      <c r="AJ71" s="16" t="n">
        <f aca="false">AO15*AM15*AJ15</f>
        <v>0</v>
      </c>
      <c r="AK71" s="16" t="n">
        <f aca="false">AO6*AM7*AJ6+AO9*AM10*AJ9+AO12*AM13*AJ12+AO15*AM18*AJ15+AJ19*AM20*AO19</f>
        <v>0</v>
      </c>
      <c r="AL71" s="16" t="n">
        <f aca="false">AO6*AM6*AJ6+AO9*AM9*AJ9+AO12*AM12*AJ12+AO15*AM17*AJ15+AO19*AM19*AJ19</f>
        <v>0</v>
      </c>
      <c r="AM71" s="16" t="n">
        <f aca="false">AJ28*AM29*AO28</f>
        <v>0</v>
      </c>
      <c r="AO71" s="16" t="n">
        <f aca="false">AJ26*AO26+AJ28*AM28*AO28</f>
        <v>0</v>
      </c>
      <c r="AQ71" s="44"/>
      <c r="AS71" s="17" t="s">
        <v>105</v>
      </c>
      <c r="AT71" s="16" t="n">
        <f aca="false">AZ6*AX8*AU6+AZ9*AX11*AU9+AZ12*AX14*AU12+AZ15*AX16*AU15</f>
        <v>0</v>
      </c>
      <c r="AU71" s="16" t="n">
        <f aca="false">AZ15*AX15*AU15</f>
        <v>0</v>
      </c>
      <c r="AV71" s="16" t="n">
        <f aca="false">AZ6*AX7*AU6+AZ9*AX10*AU9+AZ12*AX13*AU12+AZ15*AX18*AU15+AU19*AX20*AZ19</f>
        <v>0</v>
      </c>
      <c r="AW71" s="16" t="n">
        <f aca="false">AZ6*AX6*AU6+AZ9*AX9*AU9+AZ12*AX12*AU12+AZ15*AX17*AU15+AZ19*AX19*AU19</f>
        <v>0</v>
      </c>
      <c r="AX71" s="16" t="n">
        <f aca="false">AU28*AX29*AZ28</f>
        <v>0</v>
      </c>
      <c r="AZ71" s="16" t="n">
        <f aca="false">AU26*AZ26+AU28*AX28*AZ28</f>
        <v>0</v>
      </c>
      <c r="BB71" s="44"/>
      <c r="BD71" s="17" t="s">
        <v>105</v>
      </c>
      <c r="BE71" s="16" t="n">
        <f aca="false">BK6*BI8*BF6+BK9*BI11*BF9+BK12*BI14*BF12+BK15*BI16*BF15</f>
        <v>0</v>
      </c>
      <c r="BF71" s="16" t="n">
        <f aca="false">BK15*BI15*BF15</f>
        <v>0</v>
      </c>
      <c r="BG71" s="16" t="n">
        <f aca="false">BK6*BI7*BF6+BK9*BI10*BF9+BK12*BI13*BF12+BK15*BI18*BF15+BF19*BI20*BK19</f>
        <v>2.4</v>
      </c>
      <c r="BH71" s="16" t="n">
        <f aca="false">BK6*BI6*BF6+BK9*BI9*BF9+BK12*BI12*BF12+BK15*BI17*BF15+BK19*BI19*BF19</f>
        <v>9.6</v>
      </c>
      <c r="BI71" s="16" t="n">
        <f aca="false">BF28*BI29*BK28</f>
        <v>0</v>
      </c>
      <c r="BK71" s="16" t="n">
        <f aca="false">BF26*BK26+BF28*BI28*BK28</f>
        <v>0</v>
      </c>
      <c r="BM71" s="44"/>
      <c r="BO71" s="17" t="s">
        <v>105</v>
      </c>
      <c r="BP71" s="16" t="n">
        <f aca="false">BV6*BT8*BQ6+BV9*BT11*BQ9+BV12*BT14*BQ12+BV15*BT16*BQ15</f>
        <v>0</v>
      </c>
      <c r="BQ71" s="16" t="n">
        <f aca="false">BV15*BT15*BQ15</f>
        <v>0</v>
      </c>
      <c r="BR71" s="16" t="n">
        <f aca="false">BV6*BT7*BQ6+BV9*BT10*BQ9+BV12*BT13*BQ12+BV15*BT18*BQ15+BQ19*BT20*BV19</f>
        <v>0</v>
      </c>
      <c r="BS71" s="16" t="n">
        <f aca="false">BV6*BT6*BQ6+BV9*BT9*BQ9+BV12*BT12*BQ12+BV15*BT17*BQ15+BV19*BT19*BQ19</f>
        <v>0</v>
      </c>
      <c r="BT71" s="16" t="n">
        <f aca="false">BQ28*BT29*BV28</f>
        <v>0</v>
      </c>
      <c r="BV71" s="16" t="n">
        <f aca="false">BQ26*BV26+BQ28*BT28*BV28</f>
        <v>0</v>
      </c>
      <c r="BX71" s="44"/>
      <c r="BZ71" s="17" t="s">
        <v>105</v>
      </c>
      <c r="CA71" s="16" t="n">
        <f aca="false">CG6*CE8*CB6+CG9*CE11*CB9+CG12*CE14*CB12+CG15*CE16*CB15</f>
        <v>0</v>
      </c>
      <c r="CB71" s="16" t="n">
        <f aca="false">CG15*CE15*CB15</f>
        <v>0</v>
      </c>
      <c r="CC71" s="16" t="n">
        <f aca="false">CG6*CE7*CB6+CG9*CE10*CB9+CG12*CE13*CB12+CG15*CE18*CB15+CB19*CE20*CG19</f>
        <v>0</v>
      </c>
      <c r="CD71" s="16" t="n">
        <f aca="false">CG6*CE6*CB6+CG9*CE9*CB9+CG12*CE12*CB12+CG15*CE17*CB15+CG19*CE19*CB19</f>
        <v>0</v>
      </c>
      <c r="CE71" s="16" t="n">
        <f aca="false">CB28*CE29*CG28</f>
        <v>0</v>
      </c>
      <c r="CG71" s="16" t="n">
        <f aca="false">CB26*CG26+CB28*CE28*CG28</f>
        <v>0</v>
      </c>
      <c r="CI71" s="44"/>
      <c r="CK71" s="17" t="s">
        <v>105</v>
      </c>
      <c r="CL71" s="16" t="n">
        <f aca="false">CR6*CP8*CM6+CR9*CP11*CM9+CR12*CP14*CM12+CR15*CP16*CM15</f>
        <v>0</v>
      </c>
      <c r="CM71" s="16" t="n">
        <f aca="false">CR15*CP15*CM15</f>
        <v>0</v>
      </c>
      <c r="CN71" s="16" t="n">
        <f aca="false">CR6*CP7*CM6+CR9*CP10*CM9+CR12*CP13*CM12+CR15*CP18*CM15+CM19*CP20*CR19</f>
        <v>0</v>
      </c>
      <c r="CO71" s="16" t="n">
        <f aca="false">CR6*CP6*CM6+CR9*CP9*CM9+CR12*CP12*CM12+CR15*CP17*CM15+CR19*CP19*CM19</f>
        <v>0</v>
      </c>
      <c r="CP71" s="16" t="n">
        <f aca="false">CM28*CP29*CR28</f>
        <v>0</v>
      </c>
      <c r="CR71" s="16" t="n">
        <f aca="false">CM26*CR26+CM28*CP28*CR28</f>
        <v>0</v>
      </c>
      <c r="CT71" s="44"/>
      <c r="CV71" s="17" t="s">
        <v>62</v>
      </c>
      <c r="CW71" s="18" t="n">
        <f aca="false">IF(CA59=0%,0%,CB66/SUM(CB60:CB67))</f>
        <v>0</v>
      </c>
      <c r="CX71" s="17" t="str">
        <f aca="false">CD65</f>
        <v>mobile</v>
      </c>
      <c r="CY71" s="19" t="n">
        <f aca="false">CE65</f>
        <v>0</v>
      </c>
      <c r="CZ71" s="17" t="str">
        <f aca="false">CF63</f>
        <v>sanitari</v>
      </c>
      <c r="DA71" s="19" t="n">
        <f aca="false">CG63</f>
        <v>0</v>
      </c>
      <c r="DB71" s="19"/>
      <c r="DC71" s="19"/>
      <c r="DD71" s="19" t="s">
        <v>63</v>
      </c>
      <c r="DE71" s="19" t="n">
        <f aca="false">CA4</f>
        <v>0</v>
      </c>
    </row>
    <row r="72" customFormat="false" ht="14.4" hidden="false" customHeight="true" outlineLevel="0" collapsed="false">
      <c r="A72" s="33" t="s">
        <v>106</v>
      </c>
      <c r="B72" s="60" t="n">
        <f aca="false">IF(B4=100%,0,(B22*G22+B24*G24+B31*G31+B39*F39*G39+B48*G48+B49*G49+B50*G50)/(1-B4))</f>
        <v>540</v>
      </c>
      <c r="C72" s="60" t="n">
        <f aca="false">IF(B4=100%,0,(B32*G32+B39*F40*G40)/(1-B4))</f>
        <v>78</v>
      </c>
      <c r="D72" s="60" t="n">
        <f aca="false">IF(B4=100%,0,(B39*F41*G41+B33*F33*G33)/(1-B4))</f>
        <v>16.2</v>
      </c>
      <c r="E72" s="60" t="n">
        <f aca="false">IF(B4=100%,0,(B23*G23+B33*G34*F34+B39*F42*G42+B51*G51)/(1-B4))</f>
        <v>180</v>
      </c>
      <c r="F72" s="60" t="n">
        <f aca="false">IF(B4=100%,0,(B21*G21+B25*G25+B38*G38+B39*F43*G43)/(1-B4))</f>
        <v>0</v>
      </c>
      <c r="G72" s="61" t="n">
        <f aca="false">IF(B4=100%,0,(B30*G30+B35*G35+B39*F44*G44)/(1-B4))</f>
        <v>70</v>
      </c>
      <c r="H72" s="60" t="n">
        <f aca="false">IF(B4=100%,0,(B37*G37)/(1-B4))</f>
        <v>0</v>
      </c>
      <c r="I72" s="61" t="n">
        <f aca="false">IF(B4=100%,0,(B45*G45+B46*G46+B47*G47+B58*G58)/(1-B4))</f>
        <v>459</v>
      </c>
      <c r="J72" s="62" t="n">
        <f aca="false">IF(B4=100%,0,(B36*G36+B57*G57)/(1-B4))</f>
        <v>0</v>
      </c>
      <c r="L72" s="33" t="s">
        <v>106</v>
      </c>
      <c r="M72" s="60" t="n">
        <f aca="false">IF(M4=100%,0,(M22*R22+M24*R24+M31*R31+M39*Q39*R39+M48*R48+M49*R49+M50*R50)/(1-M4))</f>
        <v>0</v>
      </c>
      <c r="N72" s="60" t="n">
        <f aca="false">IF(M4=100%,0,(M32*R32+M39*Q40*R40)/(1-M4))</f>
        <v>0</v>
      </c>
      <c r="O72" s="60" t="n">
        <f aca="false">IF(M4=100%,0,(M39*Q41*R41+M33*Q33*R33)/(1-M4))</f>
        <v>0</v>
      </c>
      <c r="P72" s="60" t="n">
        <f aca="false">IF(M4=100%,0,(M23*R23+M33*R34*Q34+M39*Q42*R42+M51*R51)/(1-M4))</f>
        <v>0</v>
      </c>
      <c r="Q72" s="60" t="n">
        <f aca="false">IF(M4=100%,0,(M21*R21+M25*R25+M38*R38+M39*Q43*R43)/(1-M4))</f>
        <v>0</v>
      </c>
      <c r="R72" s="61" t="n">
        <f aca="false">IF(M4=100%,0,(M30*R30+M35*R35+M39*Q44*R44)/(1-M4))</f>
        <v>0</v>
      </c>
      <c r="S72" s="60" t="n">
        <f aca="false">IF(M4=100%,0,(M37*R37)/(1-M4))</f>
        <v>0</v>
      </c>
      <c r="T72" s="61" t="n">
        <f aca="false">IF(M4=100%,0,(M45*R45+M46*R46+M47*R47+M58*R58)/(1-M4))</f>
        <v>0</v>
      </c>
      <c r="U72" s="62" t="n">
        <f aca="false">IF(M4=100%,0,(M36*R36+M57*R57)/(1-M4))</f>
        <v>0</v>
      </c>
      <c r="W72" s="33" t="s">
        <v>106</v>
      </c>
      <c r="X72" s="60" t="n">
        <f aca="false">IF(X4=100%,0,(X22*AC22+X24*AC24+X31*AC31+X39*AB39*AC39+X48*AC48+X49*AC49+X50*AC50)/(1-X4))</f>
        <v>810</v>
      </c>
      <c r="Y72" s="60" t="n">
        <f aca="false">IF(X4=100%,0,(X32*AC32+X39*AB40*AC40)/(1-X4))</f>
        <v>0</v>
      </c>
      <c r="Z72" s="60" t="n">
        <f aca="false">IF(X4=100%,0,(X39*AB41*AC41+X33*AB33*AC33)/(1-X4))</f>
        <v>27</v>
      </c>
      <c r="AA72" s="60" t="n">
        <f aca="false">IF(X4=100%,0,(X23*AC23+X33*AC34*AB34+X39*AB42*AC42+X51*AC51)/(1-X4))</f>
        <v>300</v>
      </c>
      <c r="AB72" s="60" t="n">
        <f aca="false">IF(X4=100%,0,(X21*AC21+X25*AC25+X38*AC38+X39*AB43*AC43)/(1-X4))</f>
        <v>0</v>
      </c>
      <c r="AC72" s="61" t="n">
        <f aca="false">IF(X4=100%,0,(X30*AC30+X35*AC35+X39*AB44*AC44)/(1-X4))</f>
        <v>50</v>
      </c>
      <c r="AD72" s="60" t="n">
        <f aca="false">IF(X4=100%,0,(X37*AC37)/(1-X4))</f>
        <v>0</v>
      </c>
      <c r="AE72" s="61" t="n">
        <f aca="false">IF(X4=100%,0,(X45*AC45+X46*AC46+X47*AC47+X58*AC58)/(1-X4))</f>
        <v>0</v>
      </c>
      <c r="AF72" s="62" t="n">
        <f aca="false">IF(X4=100%,0,(X36*AC36+X57*AC57)/(1-X4))</f>
        <v>0</v>
      </c>
      <c r="AH72" s="33" t="s">
        <v>106</v>
      </c>
      <c r="AI72" s="60" t="n">
        <f aca="false">IF(AI4=100%,0,(AI22*AN22+AI24*AN24+AI31*AN31+AI39*AM39*AN39+AI48*AN48+AI49*AN49+AI50*AN50)/(1-AI4))</f>
        <v>27</v>
      </c>
      <c r="AJ72" s="60" t="n">
        <f aca="false">IF(AI4=100%,0,(AI32*AN32+AI39*AM40*AN40)/(1-AI4))</f>
        <v>0</v>
      </c>
      <c r="AK72" s="60" t="n">
        <f aca="false">IF(AI4=100%,0,(AI39*AM41*AN41+AI33*AM33*AN33)/(1-AI4))</f>
        <v>0</v>
      </c>
      <c r="AL72" s="60" t="n">
        <f aca="false">IF(AI4=100%,0,(AI23*AN23+AI33*AN34*AM34+AI39*AM42*AN42+AI51*AN51)/(1-AI4))</f>
        <v>0</v>
      </c>
      <c r="AM72" s="60" t="n">
        <f aca="false">IF(AI4=100%,0,(AI21*AN21+AI25*AN25+AI38*AN38+AI39*AM43*AN43)/(1-AI4))</f>
        <v>0</v>
      </c>
      <c r="AN72" s="61" t="n">
        <f aca="false">IF(AI4=100%,0,(AI30*AN30+AI35*AN35+AI39*AM44*AN44)/(1-AI4))</f>
        <v>20</v>
      </c>
      <c r="AO72" s="60" t="n">
        <f aca="false">IF(AI4=100%,0,(AI37*AN37)/(1-AI4))</f>
        <v>161.5</v>
      </c>
      <c r="AP72" s="61" t="n">
        <f aca="false">IF(AI4=100%,0,(AI45*AN45+AI46*AN46+AI47*AN47+AI58*AN58)/(1-AI4))</f>
        <v>0</v>
      </c>
      <c r="AQ72" s="62" t="n">
        <f aca="false">IF(AI4=100%,0,(AI36*AN36+AI57*AN57)/(1-AI4))</f>
        <v>0</v>
      </c>
      <c r="AS72" s="33" t="s">
        <v>106</v>
      </c>
      <c r="AT72" s="60" t="n">
        <f aca="false">IF(AT4=100%,0,(AT22*AY22+AT24*AY24+AT31*AY31+AT39*AX39*AY39+AT48*AY48+AT49*AY49+AT50*AY50)/(1-AT4))</f>
        <v>765</v>
      </c>
      <c r="AU72" s="60" t="n">
        <f aca="false">IF(AT4=100%,0,(AT32*AY32+AT39*AX40*AY40)/(1-AT4))</f>
        <v>0</v>
      </c>
      <c r="AV72" s="60" t="n">
        <f aca="false">IF(AT4=100%,0,(AT39*AX41*AY41+AT33*AX33*AY33)/(1-AT4))</f>
        <v>27</v>
      </c>
      <c r="AW72" s="60" t="n">
        <f aca="false">IF(AT4=100%,0,(AT23*AY23+AT33*AY34*AX34+AT39*AX42*AY42+AT51*AY51)/(1-AT4))</f>
        <v>300</v>
      </c>
      <c r="AX72" s="60" t="n">
        <f aca="false">IF(AT4=100%,0,(AT21*AY21+AT25*AY25+AT38*AY38+AT39*AX43*AY43)/(1-AT4))</f>
        <v>0</v>
      </c>
      <c r="AY72" s="61" t="n">
        <f aca="false">IF(AT4=100%,0,(AT30*AY30+AT35*AY35+AT39*AX44*AY44)/(1-AT4))</f>
        <v>100</v>
      </c>
      <c r="AZ72" s="60" t="n">
        <f aca="false">IF(AT4=100%,0,(AT37*AY37)/(1-AT4))</f>
        <v>0</v>
      </c>
      <c r="BA72" s="61" t="n">
        <f aca="false">IF(AT4=100%,0,(AT45*AY45+AT46*AY46+AT47*AY47+AT58*AY58)/(1-AT4))</f>
        <v>0</v>
      </c>
      <c r="BB72" s="62" t="n">
        <f aca="false">IF(AT4=100%,0,(AT36*AY36+AT57*AY57)/(1-AT4))</f>
        <v>0</v>
      </c>
      <c r="BD72" s="33" t="s">
        <v>106</v>
      </c>
      <c r="BE72" s="60" t="n">
        <f aca="false">IF(BE4=100%,0,(BE22*BJ22+BE24*BJ24+BE31*BJ31+BE39*BI39*BJ39+BE48*BJ48+BE49*BJ49+BE50*BJ50)/(1-BE4))</f>
        <v>787.5</v>
      </c>
      <c r="BF72" s="60" t="n">
        <f aca="false">IF(BE4=100%,0,(BE32*BJ32+BE39*BI40*BJ40)/(1-BE4))</f>
        <v>0</v>
      </c>
      <c r="BG72" s="60" t="n">
        <f aca="false">IF(BE4=100%,0,(BE39*BI41*BJ41+BE33*BI33*BJ33)/(1-BE4))</f>
        <v>13.5</v>
      </c>
      <c r="BH72" s="60" t="n">
        <f aca="false">IF(BE4=100%,0,(BE23*BJ23+BE33*BJ34*BI34+BE39*BI42*BJ42+BE51*BJ51)/(1-BE4))</f>
        <v>150</v>
      </c>
      <c r="BI72" s="60" t="n">
        <f aca="false">IF(BE4=100%,0,(BE21*BJ21+BE25*BJ25+BE38*BJ38+BE39*BI43*BJ43)/(1-BE4))</f>
        <v>20.625</v>
      </c>
      <c r="BJ72" s="61" t="n">
        <f aca="false">IF(BE4=100%,0,(BE30*BJ30+BE35*BJ35+BE39*BI44*BJ44)/(1-BE4))</f>
        <v>62.5</v>
      </c>
      <c r="BK72" s="60" t="n">
        <f aca="false">IF(BE4=100%,0,(BE37*BJ37)/(1-BE4))</f>
        <v>0</v>
      </c>
      <c r="BL72" s="61" t="n">
        <f aca="false">IF(BE4=100%,0,(BE45*BJ45+BE46*BJ46+BE47*BJ47+BE58*BJ58)/(1-BE4))</f>
        <v>0</v>
      </c>
      <c r="BM72" s="62" t="n">
        <f aca="false">IF(BE4=100%,0,(BE36*BJ36+BE57*BJ57)/(1-BE4))</f>
        <v>0</v>
      </c>
      <c r="BO72" s="33" t="s">
        <v>106</v>
      </c>
      <c r="BP72" s="60" t="n">
        <f aca="false">IF(BP4=100%,0,(BP22*BU22+BP24*BU24+BP31*BU31+BP39*BT39*BU39+BP48*BU48+BP49*BU49+BP50*BU50)/(1-BP4))</f>
        <v>675</v>
      </c>
      <c r="BQ72" s="60" t="n">
        <f aca="false">IF(BP4=100%,0,(BP32*BU32+BP39*BT40*BU40)/(1-BP4))</f>
        <v>0</v>
      </c>
      <c r="BR72" s="60" t="n">
        <f aca="false">IF(BP4=100%,0,(BP39*BT41*BU41+BP33*BT33*BU33)/(1-BP4))</f>
        <v>5.4</v>
      </c>
      <c r="BS72" s="60" t="n">
        <f aca="false">IF(BP4=100%,0,(BP23*BU23+BP33*BU34*BT34+BP39*BT42*BU42+BP51*BU51)/(1-BP4))</f>
        <v>60</v>
      </c>
      <c r="BT72" s="60" t="n">
        <f aca="false">IF(BP4=100%,0,(BP21*BU21+BP25*BU25+BP38*BU38+BP39*BT43*BU43)/(1-BP4))</f>
        <v>0</v>
      </c>
      <c r="BU72" s="61" t="n">
        <f aca="false">IF(BP4=100%,0,(BP30*BU30+BP35*BU35+BP39*BT44*BU44)/(1-BP4))</f>
        <v>40</v>
      </c>
      <c r="BV72" s="60" t="n">
        <f aca="false">IF(BP4=100%,0,(BP37*BU37)/(1-BP4))</f>
        <v>34</v>
      </c>
      <c r="BW72" s="61" t="n">
        <f aca="false">IF(BP4=100%,0,(BP45*BU45+BP46*BU46+BP47*BU47+BP58*BU58)/(1-BP4))</f>
        <v>0</v>
      </c>
      <c r="BX72" s="62" t="n">
        <f aca="false">IF(BP4=100%,0,(BP36*BU36+BP57*BU57)/(1-BP4))</f>
        <v>0</v>
      </c>
      <c r="BZ72" s="33" t="s">
        <v>106</v>
      </c>
      <c r="CA72" s="60" t="n">
        <f aca="false">IF(CA4=100%,0,(CA22*CF22+CA24*CF24+CA31*CF31+CA39*CE39*CF39+CA48*CF48+CA49*CF49+CA50*CF50)/(1-CA4))</f>
        <v>0</v>
      </c>
      <c r="CB72" s="60" t="n">
        <f aca="false">IF(CA4=100%,0,(CA32*CF32+CA39*CE40*CF40)/(1-CA4))</f>
        <v>0</v>
      </c>
      <c r="CC72" s="60" t="n">
        <f aca="false">IF(CA4=100%,0,(CA39*CE41*CF41+CA33*CE33*CF33)/(1-CA4))</f>
        <v>0</v>
      </c>
      <c r="CD72" s="60" t="n">
        <f aca="false">IF(CA4=100%,0,(CA23*CF23+CA33*CF34*CE34+CA39*CE42*CF42+CA51*CF51)/(1-CA4))</f>
        <v>0</v>
      </c>
      <c r="CE72" s="60" t="n">
        <f aca="false">IF(CA4=100%,0,(CA21*CF21+CA25*CF25+CA38*CF38+CA39*CE43*CF43)/(1-CA4))</f>
        <v>0</v>
      </c>
      <c r="CF72" s="61" t="n">
        <f aca="false">IF(CA4=100%,0,(CA30*CF30+CA35*CF35+CA39*CE44*CF44)/(1-CA4))</f>
        <v>0</v>
      </c>
      <c r="CG72" s="60" t="n">
        <f aca="false">IF(CA4=100%,0,(CA37*CF37)/(1-CA4))</f>
        <v>0</v>
      </c>
      <c r="CH72" s="61" t="n">
        <f aca="false">IF(CA4=100%,0,(CA45*CF45+CA46*CF46+CA47*CF47+CA58*CF58)/(1-CA4))</f>
        <v>0</v>
      </c>
      <c r="CI72" s="62" t="n">
        <f aca="false">IF(CA4=100%,0,(CA36*CF36+CA57*CF57)/(1-CA4))</f>
        <v>0</v>
      </c>
      <c r="CK72" s="33" t="s">
        <v>106</v>
      </c>
      <c r="CL72" s="60" t="n">
        <f aca="false">(CL22*CQ22+CL24*CQ24+CL31*CQ31+CL39*CP39*CQ39+CL48*CQ48+CL49*CQ49+CL50*CQ50)/(1-CL4)</f>
        <v>0</v>
      </c>
      <c r="CM72" s="60" t="n">
        <f aca="false">(CL32*CQ32+CL39*CP40*CQ40)/(1-CL4)</f>
        <v>0</v>
      </c>
      <c r="CN72" s="60" t="n">
        <f aca="false">(CL39*CP41*CQ41+CL33*CP33*CQ33)/(1-CL4)</f>
        <v>0</v>
      </c>
      <c r="CO72" s="60" t="n">
        <f aca="false">(CL23*CQ23+CL33*CQ34*CP34+CL39*CP42*CQ42+CL51*CQ51)/(1-CL4)</f>
        <v>0</v>
      </c>
      <c r="CP72" s="60" t="n">
        <f aca="false">(CL21*CQ21+CL25*CQ25+CL38*CQ38+CL39*CP43*CQ43)/(1-CL4)</f>
        <v>0</v>
      </c>
      <c r="CQ72" s="61" t="n">
        <f aca="false">(CL30*CQ30+CL35*CQ35+CL39*CP44*CQ44)/(1-CL4)</f>
        <v>0</v>
      </c>
      <c r="CR72" s="60" t="n">
        <f aca="false">(CL37*CQ37)/(1-CL4)</f>
        <v>0</v>
      </c>
      <c r="CS72" s="61" t="n">
        <f aca="false">(CL45*CQ45+CL46*CQ46+CL47*CQ47+CL58*CQ58)/(1-CL4)</f>
        <v>0</v>
      </c>
      <c r="CT72" s="62" t="n">
        <f aca="false">(CL36*CQ36+CL57*CQ57)/(1-CL4)</f>
        <v>0</v>
      </c>
      <c r="CV72" s="33" t="s">
        <v>65</v>
      </c>
      <c r="CW72" s="34" t="n">
        <f aca="false">IF(CA59=0%,0%,CB67/SUM(CB60:CB67))</f>
        <v>0</v>
      </c>
      <c r="CX72" s="33" t="str">
        <f aca="false">CD66</f>
        <v>secchio</v>
      </c>
      <c r="CY72" s="35" t="n">
        <f aca="false">CE66</f>
        <v>0</v>
      </c>
      <c r="CZ72" s="33" t="str">
        <f aca="false">CF64</f>
        <v>tubi</v>
      </c>
      <c r="DA72" s="35" t="n">
        <f aca="false">CG64</f>
        <v>0</v>
      </c>
      <c r="DB72" s="35"/>
      <c r="DC72" s="35"/>
      <c r="DD72" s="35" t="s">
        <v>56</v>
      </c>
      <c r="DE72" s="35" t="n">
        <f aca="false">CG2</f>
        <v>0</v>
      </c>
      <c r="DF72" s="37" t="n">
        <f aca="false">SUM(CW66:CW72)</f>
        <v>0</v>
      </c>
    </row>
    <row r="73" customFormat="false" ht="15" hidden="false" customHeight="false" outlineLevel="0" collapsed="false">
      <c r="CV73" s="10" t="str">
        <f aca="false">CK1</f>
        <v>SITO O37</v>
      </c>
      <c r="CW73" s="10"/>
      <c r="CX73" s="10"/>
      <c r="CY73" s="10"/>
      <c r="CZ73" s="10"/>
      <c r="DA73" s="10"/>
      <c r="DB73" s="10"/>
      <c r="DC73" s="10"/>
      <c r="DD73" s="10"/>
      <c r="DE73" s="10"/>
    </row>
    <row r="74" customFormat="false" ht="15" hidden="false" customHeight="false" outlineLevel="0" collapsed="false">
      <c r="A74" s="9" t="s">
        <v>282</v>
      </c>
      <c r="B74" s="9"/>
      <c r="C74" s="9"/>
      <c r="D74" s="9"/>
      <c r="E74" s="9"/>
      <c r="F74" s="9"/>
      <c r="G74" s="9"/>
      <c r="L74" s="9" t="s">
        <v>283</v>
      </c>
      <c r="M74" s="9"/>
      <c r="N74" s="9"/>
      <c r="O74" s="9"/>
      <c r="P74" s="9"/>
      <c r="Q74" s="9"/>
      <c r="R74" s="9"/>
      <c r="W74" s="9" t="s">
        <v>284</v>
      </c>
      <c r="X74" s="9"/>
      <c r="Y74" s="9"/>
      <c r="Z74" s="9"/>
      <c r="AA74" s="9"/>
      <c r="AB74" s="9"/>
      <c r="AC74" s="9"/>
      <c r="AH74" s="9" t="s">
        <v>285</v>
      </c>
      <c r="AI74" s="9"/>
      <c r="AJ74" s="9"/>
      <c r="AK74" s="9"/>
      <c r="AL74" s="9"/>
      <c r="AM74" s="9"/>
      <c r="AN74" s="9"/>
      <c r="AS74" s="9" t="s">
        <v>286</v>
      </c>
      <c r="AT74" s="9"/>
      <c r="AU74" s="9"/>
      <c r="AV74" s="9"/>
      <c r="AW74" s="9"/>
      <c r="AX74" s="9"/>
      <c r="AY74" s="9"/>
      <c r="BD74" s="9" t="s">
        <v>287</v>
      </c>
      <c r="BE74" s="9"/>
      <c r="BF74" s="9"/>
      <c r="BG74" s="9"/>
      <c r="BH74" s="9"/>
      <c r="BI74" s="9"/>
      <c r="BJ74" s="9"/>
      <c r="BO74" s="9" t="s">
        <v>288</v>
      </c>
      <c r="BP74" s="9"/>
      <c r="BQ74" s="9"/>
      <c r="BR74" s="9"/>
      <c r="BS74" s="9"/>
      <c r="BT74" s="9"/>
      <c r="BU74" s="9"/>
      <c r="BZ74" s="9" t="s">
        <v>289</v>
      </c>
      <c r="CA74" s="9"/>
      <c r="CB74" s="9"/>
      <c r="CC74" s="9"/>
      <c r="CD74" s="9"/>
      <c r="CE74" s="9"/>
      <c r="CF74" s="9"/>
      <c r="CK74" s="9" t="s">
        <v>290</v>
      </c>
      <c r="CL74" s="9"/>
      <c r="CM74" s="9"/>
      <c r="CN74" s="9"/>
      <c r="CO74" s="9"/>
      <c r="CP74" s="9"/>
      <c r="CQ74" s="9"/>
      <c r="CV74" s="11" t="s">
        <v>31</v>
      </c>
      <c r="CW74" s="11"/>
      <c r="CX74" s="11" t="s">
        <v>32</v>
      </c>
      <c r="CY74" s="11"/>
      <c r="CZ74" s="11"/>
      <c r="DA74" s="11"/>
      <c r="DB74" s="11"/>
      <c r="DC74" s="11"/>
      <c r="DD74" s="11" t="s">
        <v>33</v>
      </c>
      <c r="DE74" s="11"/>
      <c r="DK74" s="2" t="s">
        <v>291</v>
      </c>
    </row>
    <row r="75" customFormat="false" ht="15" hidden="false" customHeight="false" outlineLevel="0" collapsed="false">
      <c r="A75" s="2" t="s">
        <v>26</v>
      </c>
      <c r="B75" s="2" t="s">
        <v>271</v>
      </c>
      <c r="D75" s="4" t="s">
        <v>28</v>
      </c>
      <c r="E75" s="2" t="n">
        <v>30</v>
      </c>
      <c r="F75" s="2" t="s">
        <v>29</v>
      </c>
      <c r="G75" s="4" t="s">
        <v>30</v>
      </c>
      <c r="H75" s="2" t="n">
        <f aca="false">SUMPRODUCT(C79:C93,H79:H93)+C99*H99+C101*H101</f>
        <v>0</v>
      </c>
      <c r="L75" s="2" t="s">
        <v>26</v>
      </c>
      <c r="M75" s="2" t="s">
        <v>271</v>
      </c>
      <c r="O75" s="4" t="s">
        <v>28</v>
      </c>
      <c r="P75" s="2" t="n">
        <v>15</v>
      </c>
      <c r="Q75" s="2" t="s">
        <v>29</v>
      </c>
      <c r="R75" s="4" t="s">
        <v>30</v>
      </c>
      <c r="S75" s="2" t="n">
        <f aca="false">SUMPRODUCT(N79:N93,S79:S93)+N99*S99+N101*S101</f>
        <v>0</v>
      </c>
      <c r="W75" s="2" t="s">
        <v>26</v>
      </c>
      <c r="X75" s="2" t="s">
        <v>271</v>
      </c>
      <c r="Z75" s="4" t="s">
        <v>28</v>
      </c>
      <c r="AA75" s="2" t="n">
        <v>10</v>
      </c>
      <c r="AB75" s="2" t="s">
        <v>29</v>
      </c>
      <c r="AC75" s="4" t="s">
        <v>30</v>
      </c>
      <c r="AD75" s="2" t="n">
        <f aca="false">SUMPRODUCT(Y79:Y93,AD79:AD93)+Y99*AD99+Y101*AD101</f>
        <v>0</v>
      </c>
      <c r="AH75" s="2" t="s">
        <v>26</v>
      </c>
      <c r="AI75" s="2" t="s">
        <v>271</v>
      </c>
      <c r="AK75" s="4" t="s">
        <v>28</v>
      </c>
      <c r="AL75" s="2" t="n">
        <v>30</v>
      </c>
      <c r="AM75" s="2" t="s">
        <v>29</v>
      </c>
      <c r="AN75" s="4" t="s">
        <v>30</v>
      </c>
      <c r="AO75" s="2" t="n">
        <f aca="false">SUMPRODUCT(AJ79:AJ93,AO79:AO93)+AJ99*AO99+AJ101*AO101</f>
        <v>0</v>
      </c>
      <c r="AS75" s="2" t="s">
        <v>26</v>
      </c>
      <c r="AT75" s="2" t="s">
        <v>271</v>
      </c>
      <c r="AV75" s="4" t="s">
        <v>28</v>
      </c>
      <c r="AW75" s="2" t="n">
        <v>25</v>
      </c>
      <c r="AX75" s="2" t="s">
        <v>29</v>
      </c>
      <c r="AY75" s="4" t="s">
        <v>30</v>
      </c>
      <c r="AZ75" s="2" t="n">
        <f aca="false">SUMPRODUCT(AU79:AU93,AZ79:AZ93)+AU99*AZ99+AU101*AZ101</f>
        <v>0</v>
      </c>
      <c r="BD75" s="2" t="s">
        <v>26</v>
      </c>
      <c r="BE75" s="2" t="s">
        <v>271</v>
      </c>
      <c r="BG75" s="4" t="s">
        <v>28</v>
      </c>
      <c r="BH75" s="2" t="n">
        <v>30</v>
      </c>
      <c r="BI75" s="2" t="s">
        <v>29</v>
      </c>
      <c r="BJ75" s="4" t="s">
        <v>30</v>
      </c>
      <c r="BK75" s="2" t="n">
        <f aca="false">SUMPRODUCT(BF79:BF93,BK79:BK93)+BF99*BK99+BF101*BK101</f>
        <v>0</v>
      </c>
      <c r="BO75" s="2" t="s">
        <v>26</v>
      </c>
      <c r="BP75" s="2" t="s">
        <v>271</v>
      </c>
      <c r="BR75" s="4" t="s">
        <v>28</v>
      </c>
      <c r="BS75" s="2" t="n">
        <v>30</v>
      </c>
      <c r="BT75" s="2" t="s">
        <v>29</v>
      </c>
      <c r="BU75" s="4" t="s">
        <v>30</v>
      </c>
      <c r="BV75" s="2" t="n">
        <f aca="false">SUMPRODUCT(BQ79:BQ93,BV79:BV93)+BQ99*BV99+BQ101*BV101</f>
        <v>40</v>
      </c>
      <c r="BZ75" s="2" t="s">
        <v>26</v>
      </c>
      <c r="CA75" s="2" t="s">
        <v>271</v>
      </c>
      <c r="CC75" s="4" t="s">
        <v>28</v>
      </c>
      <c r="CD75" s="2" t="n">
        <v>110</v>
      </c>
      <c r="CE75" s="2" t="s">
        <v>29</v>
      </c>
      <c r="CF75" s="4" t="s">
        <v>30</v>
      </c>
      <c r="CG75" s="2" t="n">
        <f aca="false">SUMPRODUCT(CB79:CB93,CG79:CG93)+CB99*CG99+CB101*CG101</f>
        <v>0</v>
      </c>
      <c r="CK75" s="2" t="s">
        <v>26</v>
      </c>
      <c r="CL75" s="2" t="s">
        <v>271</v>
      </c>
      <c r="CN75" s="4" t="s">
        <v>28</v>
      </c>
      <c r="CO75" s="2" t="n">
        <v>40</v>
      </c>
      <c r="CP75" s="2" t="s">
        <v>29</v>
      </c>
      <c r="CQ75" s="4" t="s">
        <v>30</v>
      </c>
      <c r="CR75" s="2" t="n">
        <f aca="false">SUMPRODUCT(CM79:CM93,CR79:CR93)+CM99*CR99+CM101*CR101</f>
        <v>0</v>
      </c>
      <c r="CV75" s="12" t="s">
        <v>14</v>
      </c>
      <c r="CW75" s="13" t="n">
        <f aca="false">IF(CL59=0%,0%,CM60/SUM(CM60:CM67))</f>
        <v>0</v>
      </c>
      <c r="CX75" s="12" t="str">
        <f aca="false">CO60</f>
        <v>lavatrice</v>
      </c>
      <c r="CY75" s="14" t="n">
        <f aca="false">CP60</f>
        <v>0</v>
      </c>
      <c r="CZ75" s="12" t="str">
        <f aca="false">CO67</f>
        <v>sedie</v>
      </c>
      <c r="DA75" s="14" t="n">
        <f aca="false">CP67</f>
        <v>0</v>
      </c>
      <c r="DB75" s="12" t="str">
        <f aca="false">CQ65</f>
        <v>guaina</v>
      </c>
      <c r="DC75" s="14" t="n">
        <f aca="false">CR65</f>
        <v>0</v>
      </c>
      <c r="DD75" s="14" t="s">
        <v>41</v>
      </c>
      <c r="DE75" s="38" t="str">
        <f aca="false">CM3</f>
        <v>dubbia</v>
      </c>
      <c r="DK75" s="9" t="s">
        <v>285</v>
      </c>
      <c r="DL75" s="9"/>
      <c r="DM75" s="9"/>
      <c r="DN75" s="9"/>
      <c r="DO75" s="9"/>
      <c r="DP75" s="9"/>
      <c r="DQ75" s="9"/>
    </row>
    <row r="76" customFormat="false" ht="14.4" hidden="false" customHeight="false" outlineLevel="0" collapsed="false">
      <c r="A76" s="2" t="s">
        <v>34</v>
      </c>
      <c r="B76" s="2" t="s">
        <v>292</v>
      </c>
      <c r="D76" s="4" t="s">
        <v>36</v>
      </c>
      <c r="E76" s="2" t="s">
        <v>37</v>
      </c>
      <c r="L76" s="2" t="s">
        <v>34</v>
      </c>
      <c r="M76" s="2" t="s">
        <v>293</v>
      </c>
      <c r="O76" s="4" t="s">
        <v>36</v>
      </c>
      <c r="P76" s="2" t="s">
        <v>37</v>
      </c>
      <c r="W76" s="2" t="s">
        <v>34</v>
      </c>
      <c r="X76" s="2" t="s">
        <v>294</v>
      </c>
      <c r="Z76" s="4" t="s">
        <v>36</v>
      </c>
      <c r="AA76" s="2" t="s">
        <v>37</v>
      </c>
      <c r="AH76" s="2" t="s">
        <v>34</v>
      </c>
      <c r="AI76" s="2" t="s">
        <v>295</v>
      </c>
      <c r="AK76" s="4" t="s">
        <v>36</v>
      </c>
      <c r="AL76" s="2" t="s">
        <v>37</v>
      </c>
      <c r="AS76" s="2" t="s">
        <v>34</v>
      </c>
      <c r="AT76" s="2" t="s">
        <v>296</v>
      </c>
      <c r="AV76" s="4" t="s">
        <v>36</v>
      </c>
      <c r="AW76" s="2" t="s">
        <v>37</v>
      </c>
      <c r="BD76" s="2" t="s">
        <v>34</v>
      </c>
      <c r="BE76" s="2" t="s">
        <v>297</v>
      </c>
      <c r="BG76" s="4" t="s">
        <v>36</v>
      </c>
      <c r="BH76" s="2" t="s">
        <v>37</v>
      </c>
      <c r="BO76" s="2" t="s">
        <v>34</v>
      </c>
      <c r="BP76" s="2" t="s">
        <v>298</v>
      </c>
      <c r="BR76" s="4" t="s">
        <v>36</v>
      </c>
      <c r="BS76" s="2" t="s">
        <v>37</v>
      </c>
      <c r="BZ76" s="2" t="s">
        <v>34</v>
      </c>
      <c r="CA76" s="2" t="s">
        <v>299</v>
      </c>
      <c r="CC76" s="4" t="s">
        <v>36</v>
      </c>
      <c r="CD76" s="2" t="s">
        <v>37</v>
      </c>
      <c r="CK76" s="2" t="s">
        <v>34</v>
      </c>
      <c r="CL76" s="2" t="s">
        <v>300</v>
      </c>
      <c r="CN76" s="4" t="s">
        <v>36</v>
      </c>
      <c r="CO76" s="2" t="s">
        <v>37</v>
      </c>
      <c r="CV76" s="17" t="s">
        <v>49</v>
      </c>
      <c r="CW76" s="18" t="n">
        <f aca="false">IF(CL59=0%,0%,CM61/SUM(CM60:CM67))</f>
        <v>0</v>
      </c>
      <c r="CX76" s="17" t="str">
        <f aca="false">CO61</f>
        <v>frigorifero</v>
      </c>
      <c r="CY76" s="19" t="n">
        <f aca="false">CP61</f>
        <v>0</v>
      </c>
      <c r="CZ76" s="17" t="str">
        <f aca="false">CO68</f>
        <v>materasso</v>
      </c>
      <c r="DA76" s="19" t="n">
        <f aca="false">CP68</f>
        <v>0</v>
      </c>
      <c r="DB76" s="17" t="str">
        <f aca="false">CQ66</f>
        <v>lamiere</v>
      </c>
      <c r="DC76" s="19" t="n">
        <f aca="false">CR66</f>
        <v>0</v>
      </c>
      <c r="DD76" s="19" t="str">
        <f aca="false">CN2</f>
        <v>altezza cumulo</v>
      </c>
      <c r="DE76" s="19" t="n">
        <f aca="false">CO2</f>
        <v>0</v>
      </c>
      <c r="DL76" s="2" t="s">
        <v>56</v>
      </c>
      <c r="DN76" s="2" t="s">
        <v>301</v>
      </c>
      <c r="DP76" s="2" t="s">
        <v>63</v>
      </c>
      <c r="DQ76" s="2" t="s">
        <v>55</v>
      </c>
    </row>
    <row r="77" customFormat="false" ht="14.4" hidden="false" customHeight="false" outlineLevel="0" collapsed="false">
      <c r="A77" s="2" t="s">
        <v>46</v>
      </c>
      <c r="B77" s="8" t="n">
        <f aca="false">SUM(B79:B93,B99,B101)</f>
        <v>0</v>
      </c>
      <c r="C77" s="16" t="n">
        <f aca="false">SUMPRODUCT(B94:B98,G94:G98)+SUMPRODUCT(B103:B105,G103:G105)+SUMPRODUCT(B130:B131,G130:G131)+SUMPRODUCT(B118:B125,G118:G125)+SUMPRODUCT(F112:F117,G112:G117)*B112+SUMPRODUCT(G106:G107,F106:F107)*B106+SUMPRODUCT(B108:B111,G108:G111)</f>
        <v>550</v>
      </c>
      <c r="D77" s="4" t="s">
        <v>43</v>
      </c>
      <c r="E77" s="2" t="s">
        <v>37</v>
      </c>
      <c r="F77" s="4" t="s">
        <v>44</v>
      </c>
      <c r="G77" s="2" t="s">
        <v>48</v>
      </c>
      <c r="L77" s="2" t="s">
        <v>46</v>
      </c>
      <c r="M77" s="8" t="n">
        <f aca="false">SUM(M79:M93,M99,M101)</f>
        <v>0</v>
      </c>
      <c r="N77" s="16" t="n">
        <f aca="false">SUMPRODUCT(M94:M98,R94:R98)+SUMPRODUCT(M103:M105,R103:R105)+SUMPRODUCT(M130:M131,R130:R131)+SUMPRODUCT(M118:M125,R118:R125)+SUMPRODUCT(Q112:Q117,R112:R117)*M112+SUMPRODUCT(R106:R107,Q106:Q107)*M106+SUMPRODUCT(M108:M111,R108:R111)</f>
        <v>1093.8</v>
      </c>
      <c r="O77" s="4" t="s">
        <v>43</v>
      </c>
      <c r="P77" s="2" t="s">
        <v>37</v>
      </c>
      <c r="Q77" s="4" t="s">
        <v>44</v>
      </c>
      <c r="R77" s="2" t="s">
        <v>48</v>
      </c>
      <c r="W77" s="2" t="s">
        <v>46</v>
      </c>
      <c r="X77" s="8" t="n">
        <f aca="false">SUM(X79:X93,X99,X101)</f>
        <v>0</v>
      </c>
      <c r="Y77" s="16" t="n">
        <f aca="false">SUMPRODUCT(X94:X98,AC94:AC98)+SUMPRODUCT(X103:X105,AC103:AC105)+SUMPRODUCT(X130:X131,AC130:AC131)+SUMPRODUCT(X118:X125,AC118:AC125)+SUMPRODUCT(AB112:AB117,AC112:AC117)*X112+SUMPRODUCT(AC106:AC107,AB106:AB107)*X106+SUMPRODUCT(X108:X111,AC108:AC111)</f>
        <v>923.4</v>
      </c>
      <c r="Z77" s="4" t="s">
        <v>43</v>
      </c>
      <c r="AA77" s="2" t="s">
        <v>302</v>
      </c>
      <c r="AB77" s="4" t="s">
        <v>44</v>
      </c>
      <c r="AC77" s="2" t="s">
        <v>48</v>
      </c>
      <c r="AH77" s="2" t="s">
        <v>46</v>
      </c>
      <c r="AI77" s="8" t="n">
        <f aca="false">SUM(AI79:AI93,AI99,AI101)</f>
        <v>0</v>
      </c>
      <c r="AJ77" s="16" t="n">
        <f aca="false">SUMPRODUCT(AI94:AI98,AN94:AN98)+SUMPRODUCT(AI103:AI105,AN103:AN105)+SUMPRODUCT(AI130:AI131,AN130:AN131)+SUMPRODUCT(AI118:AI125,AN118:AN125)+SUMPRODUCT(AM112:AM117,AN112:AN117)*AI112+SUMPRODUCT(AN106:AN107,AM106:AM107)*AI106+SUMPRODUCT(AI108:AI111,AN108:AN111)</f>
        <v>1146.75635959649</v>
      </c>
      <c r="AK77" s="4" t="s">
        <v>43</v>
      </c>
      <c r="AL77" s="2" t="s">
        <v>37</v>
      </c>
      <c r="AM77" s="4" t="s">
        <v>44</v>
      </c>
      <c r="AN77" s="2" t="s">
        <v>91</v>
      </c>
      <c r="AS77" s="2" t="s">
        <v>46</v>
      </c>
      <c r="AT77" s="8" t="n">
        <f aca="false">SUM(AT79:AT93,AT99,AT101)</f>
        <v>0</v>
      </c>
      <c r="AU77" s="16" t="n">
        <f aca="false">SUMPRODUCT(AT94:AT98,AY94:AY98)+SUMPRODUCT(AT103:AT105,AY103:AY105)+SUMPRODUCT(AT130:AT131,AY130:AY131)+SUMPRODUCT(AT118:AT125,AY118:AY125)+SUMPRODUCT(AX112:AX117,AY112:AY117)*AT112+SUMPRODUCT(AY106:AY107,AX106:AX107)*AT106+SUMPRODUCT(AT108:AT111,AY108:AY111)</f>
        <v>405</v>
      </c>
      <c r="AV77" s="4" t="s">
        <v>43</v>
      </c>
      <c r="AW77" s="2" t="s">
        <v>37</v>
      </c>
      <c r="AX77" s="4" t="s">
        <v>44</v>
      </c>
      <c r="AY77" s="2" t="s">
        <v>91</v>
      </c>
      <c r="BD77" s="2" t="s">
        <v>46</v>
      </c>
      <c r="BE77" s="8" t="n">
        <f aca="false">SUM(BE79:BE93,BE99,BE101)</f>
        <v>0</v>
      </c>
      <c r="BF77" s="16" t="n">
        <f aca="false">SUMPRODUCT(BE94:BE98,BJ94:BJ98)+SUMPRODUCT(BE103:BE105,BJ103:BJ105)+SUMPRODUCT(BE130:BE131,BJ130:BJ131)+SUMPRODUCT(BE118:BE125,BJ118:BJ125)+SUMPRODUCT(BI112:BI117,BJ112:BJ117)*BE112+SUMPRODUCT(BJ106:BJ107,BI106:BI107)*BE106+SUMPRODUCT(BE108:BE111,BJ108:BJ111)</f>
        <v>400</v>
      </c>
      <c r="BG77" s="4" t="s">
        <v>43</v>
      </c>
      <c r="BH77" s="2" t="s">
        <v>37</v>
      </c>
      <c r="BI77" s="4" t="s">
        <v>44</v>
      </c>
      <c r="BJ77" s="2" t="s">
        <v>303</v>
      </c>
      <c r="BO77" s="2" t="s">
        <v>46</v>
      </c>
      <c r="BP77" s="8" t="n">
        <f aca="false">SUM(BP79:BP93,BP99,BP101)</f>
        <v>0.03</v>
      </c>
      <c r="BQ77" s="16" t="n">
        <f aca="false">SUMPRODUCT(BP94:BP98,BU94:BU98)+SUMPRODUCT(BP103:BP105,BU103:BU105)+SUMPRODUCT(BP130:BP131,BU130:BU131)+SUMPRODUCT(BP118:BP125,BU118:BU125)+SUMPRODUCT(BT112:BT117,BU112:BU117)*BP112+SUMPRODUCT(BU106:BU107,BT106:BT107)*BP106+SUMPRODUCT(BP108:BP111,BU108:BU111)</f>
        <v>733.4</v>
      </c>
      <c r="BR77" s="4" t="s">
        <v>43</v>
      </c>
      <c r="BS77" s="2" t="s">
        <v>37</v>
      </c>
      <c r="BT77" s="4" t="s">
        <v>44</v>
      </c>
      <c r="BU77" s="2" t="s">
        <v>91</v>
      </c>
      <c r="BZ77" s="2" t="s">
        <v>46</v>
      </c>
      <c r="CA77" s="8" t="n">
        <f aca="false">SUM(CA79:CA93,CA99,CA101)</f>
        <v>0</v>
      </c>
      <c r="CB77" s="16" t="n">
        <f aca="false">SUMPRODUCT(CA94:CA98,CF94:CF98)+SUMPRODUCT(CA103:CA105,CF103:CF105)+SUMPRODUCT(CA130:CA131,CF130:CF131)+SUMPRODUCT(CA118:CA125,CF118:CF125)+SUMPRODUCT(CE112:CE117,CF112:CF117)*CA112+SUMPRODUCT(CF106:CF107,CE106:CE107)*CA106+SUMPRODUCT(CA108:CA111,CF108:CF111)</f>
        <v>1616</v>
      </c>
      <c r="CC77" s="4" t="s">
        <v>43</v>
      </c>
      <c r="CD77" s="2" t="s">
        <v>37</v>
      </c>
      <c r="CE77" s="4" t="s">
        <v>44</v>
      </c>
      <c r="CF77" s="2" t="s">
        <v>45</v>
      </c>
      <c r="CK77" s="2" t="s">
        <v>46</v>
      </c>
      <c r="CL77" s="8" t="n">
        <f aca="false">SUM(CL79:CL93,CL99,CL101)</f>
        <v>0</v>
      </c>
      <c r="CM77" s="16" t="n">
        <f aca="false">SUMPRODUCT(CL94:CL98,CQ94:CQ98)+SUMPRODUCT(CL103:CL105,CQ103:CQ105)+SUMPRODUCT(CL130:CL131,CQ130:CQ131)+SUMPRODUCT(CL118:CL125,CQ118:CQ125)+SUMPRODUCT(CP112:CP117,CQ112:CQ117)*CL112+SUMPRODUCT(CQ106:CQ107,CP106:CP107)*CL106+SUMPRODUCT(CL108:CL111,CQ108:CQ111)</f>
        <v>410.4</v>
      </c>
      <c r="CN77" s="4" t="s">
        <v>43</v>
      </c>
      <c r="CO77" s="2" t="s">
        <v>37</v>
      </c>
      <c r="CP77" s="4" t="s">
        <v>44</v>
      </c>
      <c r="CQ77" s="2" t="s">
        <v>45</v>
      </c>
      <c r="CV77" s="17" t="s">
        <v>57</v>
      </c>
      <c r="CW77" s="18" t="n">
        <f aca="false">IF(CL59=0%,0%,(CM62+CM63)/SUM(CM60:CM67))</f>
        <v>0</v>
      </c>
      <c r="CX77" s="17" t="str">
        <f aca="false">CO62</f>
        <v>forno</v>
      </c>
      <c r="CY77" s="19" t="n">
        <f aca="false">CP62</f>
        <v>0</v>
      </c>
      <c r="CZ77" s="17" t="str">
        <f aca="false">CQ60</f>
        <v>brandina</v>
      </c>
      <c r="DA77" s="19" t="n">
        <f aca="false">CR60</f>
        <v>0</v>
      </c>
      <c r="DB77" s="17" t="str">
        <f aca="false">CQ67</f>
        <v>buste</v>
      </c>
      <c r="DC77" s="19" t="n">
        <f aca="false">CR67</f>
        <v>0</v>
      </c>
      <c r="DD77" s="19" t="str">
        <f aca="false">CN3</f>
        <v>combustione</v>
      </c>
      <c r="DE77" s="19" t="n">
        <f aca="false">CO3</f>
        <v>0</v>
      </c>
      <c r="DK77" s="54" t="s">
        <v>304</v>
      </c>
      <c r="DL77" s="2" t="n">
        <v>0.5</v>
      </c>
      <c r="DM77" s="54" t="s">
        <v>305</v>
      </c>
      <c r="DN77" s="2" t="n">
        <v>15</v>
      </c>
      <c r="DO77" s="8" t="s">
        <v>29</v>
      </c>
    </row>
    <row r="78" customFormat="false" ht="14.4" hidden="false" customHeight="false" outlineLevel="0" collapsed="false">
      <c r="A78" s="21" t="s">
        <v>50</v>
      </c>
      <c r="B78" s="22" t="s">
        <v>51</v>
      </c>
      <c r="C78" s="22" t="s">
        <v>52</v>
      </c>
      <c r="D78" s="23" t="s">
        <v>53</v>
      </c>
      <c r="E78" s="22" t="s">
        <v>54</v>
      </c>
      <c r="F78" s="22"/>
      <c r="G78" s="22" t="s">
        <v>55</v>
      </c>
      <c r="H78" s="22" t="s">
        <v>56</v>
      </c>
      <c r="L78" s="21" t="s">
        <v>50</v>
      </c>
      <c r="M78" s="22" t="s">
        <v>51</v>
      </c>
      <c r="N78" s="22" t="s">
        <v>52</v>
      </c>
      <c r="O78" s="23" t="s">
        <v>53</v>
      </c>
      <c r="P78" s="22" t="s">
        <v>54</v>
      </c>
      <c r="Q78" s="22"/>
      <c r="R78" s="22" t="s">
        <v>55</v>
      </c>
      <c r="S78" s="22" t="s">
        <v>56</v>
      </c>
      <c r="W78" s="21" t="s">
        <v>50</v>
      </c>
      <c r="X78" s="22" t="s">
        <v>51</v>
      </c>
      <c r="Y78" s="22" t="s">
        <v>52</v>
      </c>
      <c r="Z78" s="23" t="s">
        <v>53</v>
      </c>
      <c r="AA78" s="22" t="s">
        <v>54</v>
      </c>
      <c r="AB78" s="22"/>
      <c r="AC78" s="22" t="s">
        <v>55</v>
      </c>
      <c r="AD78" s="22" t="s">
        <v>56</v>
      </c>
      <c r="AH78" s="21" t="s">
        <v>50</v>
      </c>
      <c r="AI78" s="22" t="s">
        <v>51</v>
      </c>
      <c r="AJ78" s="22" t="s">
        <v>52</v>
      </c>
      <c r="AK78" s="23" t="s">
        <v>53</v>
      </c>
      <c r="AL78" s="22" t="s">
        <v>54</v>
      </c>
      <c r="AM78" s="22"/>
      <c r="AN78" s="22" t="s">
        <v>55</v>
      </c>
      <c r="AO78" s="22" t="s">
        <v>56</v>
      </c>
      <c r="AS78" s="21" t="s">
        <v>50</v>
      </c>
      <c r="AT78" s="22" t="s">
        <v>51</v>
      </c>
      <c r="AU78" s="22" t="s">
        <v>52</v>
      </c>
      <c r="AV78" s="23" t="s">
        <v>53</v>
      </c>
      <c r="AW78" s="22" t="s">
        <v>54</v>
      </c>
      <c r="AX78" s="22"/>
      <c r="AY78" s="22" t="s">
        <v>55</v>
      </c>
      <c r="AZ78" s="22" t="s">
        <v>56</v>
      </c>
      <c r="BD78" s="21" t="s">
        <v>50</v>
      </c>
      <c r="BE78" s="22" t="s">
        <v>51</v>
      </c>
      <c r="BF78" s="22" t="s">
        <v>52</v>
      </c>
      <c r="BG78" s="23" t="s">
        <v>53</v>
      </c>
      <c r="BH78" s="22" t="s">
        <v>54</v>
      </c>
      <c r="BI78" s="22"/>
      <c r="BJ78" s="22" t="s">
        <v>55</v>
      </c>
      <c r="BK78" s="22" t="s">
        <v>56</v>
      </c>
      <c r="BO78" s="21" t="s">
        <v>50</v>
      </c>
      <c r="BP78" s="22" t="s">
        <v>51</v>
      </c>
      <c r="BQ78" s="22" t="s">
        <v>52</v>
      </c>
      <c r="BR78" s="23" t="s">
        <v>53</v>
      </c>
      <c r="BS78" s="22" t="s">
        <v>54</v>
      </c>
      <c r="BT78" s="22"/>
      <c r="BU78" s="22" t="s">
        <v>55</v>
      </c>
      <c r="BV78" s="22" t="s">
        <v>56</v>
      </c>
      <c r="BZ78" s="21" t="s">
        <v>50</v>
      </c>
      <c r="CA78" s="22" t="s">
        <v>51</v>
      </c>
      <c r="CB78" s="22" t="s">
        <v>52</v>
      </c>
      <c r="CC78" s="23" t="s">
        <v>53</v>
      </c>
      <c r="CD78" s="22" t="s">
        <v>54</v>
      </c>
      <c r="CE78" s="22"/>
      <c r="CF78" s="22" t="s">
        <v>55</v>
      </c>
      <c r="CG78" s="22" t="s">
        <v>56</v>
      </c>
      <c r="CK78" s="21" t="s">
        <v>50</v>
      </c>
      <c r="CL78" s="22" t="s">
        <v>51</v>
      </c>
      <c r="CM78" s="22" t="s">
        <v>52</v>
      </c>
      <c r="CN78" s="23" t="s">
        <v>53</v>
      </c>
      <c r="CO78" s="22" t="s">
        <v>54</v>
      </c>
      <c r="CP78" s="22"/>
      <c r="CQ78" s="22" t="s">
        <v>55</v>
      </c>
      <c r="CR78" s="22" t="s">
        <v>56</v>
      </c>
      <c r="CV78" s="17" t="s">
        <v>60</v>
      </c>
      <c r="CW78" s="37" t="n">
        <f aca="false">IF(CL59=0%,0%,CM64/SUM(CM60:CM67))</f>
        <v>0</v>
      </c>
      <c r="CX78" s="17" t="str">
        <f aca="false">CO63</f>
        <v>televisore</v>
      </c>
      <c r="CY78" s="19" t="n">
        <f aca="false">CP63</f>
        <v>0</v>
      </c>
      <c r="CZ78" s="17" t="str">
        <f aca="false">CQ61</f>
        <v>Scatoloni</v>
      </c>
      <c r="DA78" s="19" t="n">
        <f aca="false">CR61</f>
        <v>0</v>
      </c>
      <c r="DB78" s="19"/>
      <c r="DC78" s="19"/>
      <c r="DD78" s="19" t="str">
        <f aca="false">CN4</f>
        <v>bonifica</v>
      </c>
      <c r="DE78" s="19" t="n">
        <f aca="false">CO4</f>
        <v>0</v>
      </c>
      <c r="DK78" s="54" t="s">
        <v>306</v>
      </c>
      <c r="DL78" s="2" t="n">
        <v>0.1</v>
      </c>
      <c r="DM78" s="54" t="s">
        <v>305</v>
      </c>
      <c r="DN78" s="2" t="n">
        <v>10</v>
      </c>
      <c r="DO78" s="8" t="s">
        <v>29</v>
      </c>
    </row>
    <row r="79" customFormat="false" ht="14.4" hidden="false" customHeight="true" outlineLevel="0" collapsed="false">
      <c r="A79" s="24" t="s">
        <v>58</v>
      </c>
      <c r="B79" s="64"/>
      <c r="C79" s="65"/>
      <c r="D79" s="27" t="s">
        <v>59</v>
      </c>
      <c r="E79" s="28" t="s">
        <v>12</v>
      </c>
      <c r="F79" s="29" t="n">
        <f aca="false">INFO!$D$13</f>
        <v>0.751592356687898</v>
      </c>
      <c r="H79" s="30" t="n">
        <v>40</v>
      </c>
      <c r="L79" s="24" t="s">
        <v>58</v>
      </c>
      <c r="M79" s="64"/>
      <c r="N79" s="65"/>
      <c r="O79" s="27" t="s">
        <v>59</v>
      </c>
      <c r="P79" s="28" t="s">
        <v>12</v>
      </c>
      <c r="Q79" s="29" t="n">
        <f aca="false">INFO!$D$13</f>
        <v>0.751592356687898</v>
      </c>
      <c r="S79" s="30" t="n">
        <v>40</v>
      </c>
      <c r="W79" s="24" t="s">
        <v>58</v>
      </c>
      <c r="X79" s="64"/>
      <c r="Y79" s="65"/>
      <c r="Z79" s="27" t="s">
        <v>59</v>
      </c>
      <c r="AA79" s="28" t="s">
        <v>12</v>
      </c>
      <c r="AB79" s="29" t="n">
        <f aca="false">INFO!$D$13</f>
        <v>0.751592356687898</v>
      </c>
      <c r="AD79" s="30" t="n">
        <v>40</v>
      </c>
      <c r="AH79" s="24" t="s">
        <v>58</v>
      </c>
      <c r="AI79" s="64"/>
      <c r="AJ79" s="65"/>
      <c r="AK79" s="27" t="s">
        <v>59</v>
      </c>
      <c r="AL79" s="28" t="s">
        <v>12</v>
      </c>
      <c r="AM79" s="29" t="n">
        <f aca="false">INFO!$D$13</f>
        <v>0.751592356687898</v>
      </c>
      <c r="AO79" s="30" t="n">
        <v>40</v>
      </c>
      <c r="AS79" s="24" t="s">
        <v>58</v>
      </c>
      <c r="AT79" s="64"/>
      <c r="AU79" s="65"/>
      <c r="AV79" s="27" t="s">
        <v>59</v>
      </c>
      <c r="AW79" s="28" t="s">
        <v>12</v>
      </c>
      <c r="AX79" s="29" t="n">
        <f aca="false">INFO!$D$13</f>
        <v>0.751592356687898</v>
      </c>
      <c r="AZ79" s="30" t="n">
        <v>40</v>
      </c>
      <c r="BD79" s="24" t="s">
        <v>58</v>
      </c>
      <c r="BE79" s="64"/>
      <c r="BF79" s="65"/>
      <c r="BG79" s="27" t="s">
        <v>59</v>
      </c>
      <c r="BH79" s="28" t="s">
        <v>12</v>
      </c>
      <c r="BI79" s="29" t="n">
        <f aca="false">INFO!$D$13</f>
        <v>0.751592356687898</v>
      </c>
      <c r="BK79" s="30" t="n">
        <v>40</v>
      </c>
      <c r="BO79" s="24" t="s">
        <v>58</v>
      </c>
      <c r="BP79" s="64"/>
      <c r="BQ79" s="65"/>
      <c r="BR79" s="27" t="s">
        <v>59</v>
      </c>
      <c r="BS79" s="28" t="s">
        <v>12</v>
      </c>
      <c r="BT79" s="29" t="n">
        <f aca="false">INFO!$D$13</f>
        <v>0.751592356687898</v>
      </c>
      <c r="BV79" s="30" t="n">
        <v>40</v>
      </c>
      <c r="BZ79" s="24" t="s">
        <v>58</v>
      </c>
      <c r="CB79" s="65"/>
      <c r="CC79" s="27" t="s">
        <v>59</v>
      </c>
      <c r="CD79" s="28" t="s">
        <v>12</v>
      </c>
      <c r="CE79" s="29" t="n">
        <f aca="false">INFO!$D$13</f>
        <v>0.751592356687898</v>
      </c>
      <c r="CG79" s="30" t="n">
        <v>40</v>
      </c>
      <c r="CK79" s="24" t="s">
        <v>58</v>
      </c>
      <c r="CL79" s="25"/>
      <c r="CM79" s="65"/>
      <c r="CN79" s="27" t="s">
        <v>59</v>
      </c>
      <c r="CO79" s="28" t="s">
        <v>12</v>
      </c>
      <c r="CP79" s="29" t="n">
        <f aca="false">INFO!$D$13</f>
        <v>0.751592356687898</v>
      </c>
      <c r="CR79" s="30" t="n">
        <v>40</v>
      </c>
      <c r="CV79" s="17" t="s">
        <v>61</v>
      </c>
      <c r="CW79" s="18" t="n">
        <f aca="false">IF(CL59=0%,0%,CM65/SUM(CM60:CM67))</f>
        <v>0</v>
      </c>
      <c r="CX79" s="17" t="str">
        <f aca="false">CO64</f>
        <v>scaldabagno</v>
      </c>
      <c r="CY79" s="19" t="n">
        <f aca="false">CP64</f>
        <v>0</v>
      </c>
      <c r="CZ79" s="17" t="str">
        <f aca="false">CQ62</f>
        <v>divano</v>
      </c>
      <c r="DA79" s="19" t="n">
        <f aca="false">CR62</f>
        <v>0</v>
      </c>
      <c r="DB79" s="19"/>
      <c r="DC79" s="19"/>
      <c r="DD79" s="19" t="str">
        <f aca="false">CP4</f>
        <v>substrato</v>
      </c>
      <c r="DE79" s="19" t="n">
        <f aca="false">CQ4</f>
        <v>0</v>
      </c>
      <c r="DK79" s="54" t="s">
        <v>307</v>
      </c>
      <c r="DL79" s="2" t="n">
        <v>3</v>
      </c>
      <c r="DM79" s="54" t="s">
        <v>305</v>
      </c>
      <c r="DN79" s="2" t="n">
        <v>10</v>
      </c>
      <c r="DO79" s="8" t="s">
        <v>29</v>
      </c>
    </row>
    <row r="80" customFormat="false" ht="14.4" hidden="false" customHeight="false" outlineLevel="0" collapsed="false">
      <c r="A80" s="24"/>
      <c r="B80" s="64"/>
      <c r="C80" s="65"/>
      <c r="D80" s="27"/>
      <c r="E80" s="28" t="s">
        <v>13</v>
      </c>
      <c r="F80" s="29" t="n">
        <f aca="false">INFO!$D$14</f>
        <v>0.0812101910828025</v>
      </c>
      <c r="H80" s="30"/>
      <c r="L80" s="24"/>
      <c r="M80" s="64"/>
      <c r="N80" s="65"/>
      <c r="O80" s="27"/>
      <c r="P80" s="28" t="s">
        <v>13</v>
      </c>
      <c r="Q80" s="29" t="n">
        <f aca="false">INFO!$D$14</f>
        <v>0.0812101910828025</v>
      </c>
      <c r="S80" s="30"/>
      <c r="W80" s="24"/>
      <c r="X80" s="64"/>
      <c r="Y80" s="65"/>
      <c r="Z80" s="27"/>
      <c r="AA80" s="28" t="s">
        <v>13</v>
      </c>
      <c r="AB80" s="29" t="n">
        <f aca="false">INFO!$D$14</f>
        <v>0.0812101910828025</v>
      </c>
      <c r="AD80" s="30"/>
      <c r="AH80" s="24"/>
      <c r="AI80" s="64"/>
      <c r="AJ80" s="65"/>
      <c r="AK80" s="27"/>
      <c r="AL80" s="28" t="s">
        <v>13</v>
      </c>
      <c r="AM80" s="29" t="n">
        <f aca="false">INFO!$D$14</f>
        <v>0.0812101910828025</v>
      </c>
      <c r="AO80" s="30"/>
      <c r="AS80" s="24"/>
      <c r="AT80" s="64"/>
      <c r="AU80" s="65"/>
      <c r="AV80" s="27"/>
      <c r="AW80" s="28" t="s">
        <v>13</v>
      </c>
      <c r="AX80" s="29" t="n">
        <f aca="false">INFO!$D$14</f>
        <v>0.0812101910828025</v>
      </c>
      <c r="AZ80" s="30"/>
      <c r="BD80" s="24"/>
      <c r="BE80" s="64"/>
      <c r="BF80" s="65"/>
      <c r="BG80" s="27"/>
      <c r="BH80" s="28" t="s">
        <v>13</v>
      </c>
      <c r="BI80" s="29" t="n">
        <f aca="false">INFO!$D$14</f>
        <v>0.0812101910828025</v>
      </c>
      <c r="BK80" s="30"/>
      <c r="BO80" s="24"/>
      <c r="BP80" s="64"/>
      <c r="BQ80" s="65"/>
      <c r="BR80" s="27"/>
      <c r="BS80" s="28" t="s">
        <v>13</v>
      </c>
      <c r="BT80" s="29" t="n">
        <f aca="false">INFO!$D$14</f>
        <v>0.0812101910828025</v>
      </c>
      <c r="BV80" s="30"/>
      <c r="BZ80" s="24"/>
      <c r="CB80" s="65"/>
      <c r="CC80" s="27"/>
      <c r="CD80" s="28" t="s">
        <v>13</v>
      </c>
      <c r="CE80" s="29" t="n">
        <f aca="false">INFO!$D$14</f>
        <v>0.0812101910828025</v>
      </c>
      <c r="CG80" s="30"/>
      <c r="CK80" s="24"/>
      <c r="CL80" s="25"/>
      <c r="CM80" s="65"/>
      <c r="CN80" s="27"/>
      <c r="CO80" s="28" t="s">
        <v>13</v>
      </c>
      <c r="CP80" s="29" t="n">
        <f aca="false">INFO!$D$14</f>
        <v>0.0812101910828025</v>
      </c>
      <c r="CR80" s="30"/>
      <c r="CV80" s="17" t="s">
        <v>62</v>
      </c>
      <c r="CW80" s="18" t="n">
        <f aca="false">IF(CL59=0%,0%,CM66/SUM(CM60:CM67))</f>
        <v>0</v>
      </c>
      <c r="CX80" s="17" t="str">
        <f aca="false">CO65</f>
        <v>mobile</v>
      </c>
      <c r="CY80" s="19" t="n">
        <f aca="false">CP65</f>
        <v>0</v>
      </c>
      <c r="CZ80" s="17" t="str">
        <f aca="false">CQ63</f>
        <v>sanitari</v>
      </c>
      <c r="DA80" s="19" t="n">
        <f aca="false">CR63</f>
        <v>0</v>
      </c>
      <c r="DB80" s="19"/>
      <c r="DC80" s="19"/>
      <c r="DD80" s="19" t="s">
        <v>63</v>
      </c>
      <c r="DE80" s="19" t="n">
        <f aca="false">CL4</f>
        <v>0</v>
      </c>
      <c r="DK80" s="54" t="s">
        <v>308</v>
      </c>
      <c r="DL80" s="2" t="n">
        <v>1</v>
      </c>
      <c r="DM80" s="54" t="s">
        <v>305</v>
      </c>
      <c r="DN80" s="2" t="n">
        <v>15</v>
      </c>
      <c r="DO80" s="8" t="s">
        <v>29</v>
      </c>
    </row>
    <row r="81" customFormat="false" ht="15" hidden="false" customHeight="false" outlineLevel="0" collapsed="false">
      <c r="A81" s="24"/>
      <c r="B81" s="64"/>
      <c r="C81" s="65"/>
      <c r="D81" s="27"/>
      <c r="E81" s="28" t="s">
        <v>14</v>
      </c>
      <c r="F81" s="29" t="n">
        <f aca="false">INFO!$D$15</f>
        <v>0.167197452229299</v>
      </c>
      <c r="H81" s="30"/>
      <c r="L81" s="24"/>
      <c r="M81" s="64"/>
      <c r="N81" s="65"/>
      <c r="O81" s="27"/>
      <c r="P81" s="28" t="s">
        <v>14</v>
      </c>
      <c r="Q81" s="29" t="n">
        <f aca="false">INFO!$D$15</f>
        <v>0.167197452229299</v>
      </c>
      <c r="S81" s="30"/>
      <c r="W81" s="24"/>
      <c r="X81" s="64"/>
      <c r="Y81" s="65"/>
      <c r="Z81" s="27"/>
      <c r="AA81" s="28" t="s">
        <v>14</v>
      </c>
      <c r="AB81" s="29" t="n">
        <f aca="false">INFO!$D$15</f>
        <v>0.167197452229299</v>
      </c>
      <c r="AD81" s="30"/>
      <c r="AH81" s="24"/>
      <c r="AI81" s="64"/>
      <c r="AJ81" s="65"/>
      <c r="AK81" s="27"/>
      <c r="AL81" s="28" t="s">
        <v>14</v>
      </c>
      <c r="AM81" s="29" t="n">
        <f aca="false">INFO!$D$15</f>
        <v>0.167197452229299</v>
      </c>
      <c r="AO81" s="30"/>
      <c r="AS81" s="24"/>
      <c r="AT81" s="64"/>
      <c r="AU81" s="65"/>
      <c r="AV81" s="27"/>
      <c r="AW81" s="28" t="s">
        <v>14</v>
      </c>
      <c r="AX81" s="29" t="n">
        <f aca="false">INFO!$D$15</f>
        <v>0.167197452229299</v>
      </c>
      <c r="AZ81" s="30"/>
      <c r="BD81" s="24"/>
      <c r="BE81" s="64"/>
      <c r="BF81" s="65"/>
      <c r="BG81" s="27"/>
      <c r="BH81" s="28" t="s">
        <v>14</v>
      </c>
      <c r="BI81" s="29" t="n">
        <f aca="false">INFO!$D$15</f>
        <v>0.167197452229299</v>
      </c>
      <c r="BK81" s="30"/>
      <c r="BO81" s="24"/>
      <c r="BP81" s="64"/>
      <c r="BQ81" s="65"/>
      <c r="BR81" s="27"/>
      <c r="BS81" s="28" t="s">
        <v>14</v>
      </c>
      <c r="BT81" s="29" t="n">
        <f aca="false">INFO!$D$15</f>
        <v>0.167197452229299</v>
      </c>
      <c r="BV81" s="30"/>
      <c r="BZ81" s="24"/>
      <c r="CB81" s="65"/>
      <c r="CC81" s="27"/>
      <c r="CD81" s="28" t="s">
        <v>14</v>
      </c>
      <c r="CE81" s="29" t="n">
        <f aca="false">INFO!$D$15</f>
        <v>0.167197452229299</v>
      </c>
      <c r="CG81" s="30"/>
      <c r="CK81" s="24"/>
      <c r="CL81" s="25"/>
      <c r="CM81" s="65"/>
      <c r="CN81" s="27"/>
      <c r="CO81" s="28" t="s">
        <v>14</v>
      </c>
      <c r="CP81" s="29" t="n">
        <f aca="false">INFO!$D$15</f>
        <v>0.167197452229299</v>
      </c>
      <c r="CR81" s="30"/>
      <c r="CV81" s="17" t="s">
        <v>65</v>
      </c>
      <c r="CW81" s="18" t="n">
        <f aca="false">IF(CL59=0%,0%,CM67/SUM(CM60:CM67))</f>
        <v>0</v>
      </c>
      <c r="CX81" s="17" t="str">
        <f aca="false">CO66</f>
        <v>secchio</v>
      </c>
      <c r="CY81" s="19" t="n">
        <f aca="false">CP66</f>
        <v>0</v>
      </c>
      <c r="CZ81" s="17" t="str">
        <f aca="false">CQ64</f>
        <v>tubi</v>
      </c>
      <c r="DA81" s="19" t="n">
        <f aca="false">CR64</f>
        <v>0</v>
      </c>
      <c r="DB81" s="19"/>
      <c r="DC81" s="19"/>
      <c r="DD81" s="35" t="s">
        <v>56</v>
      </c>
      <c r="DE81" s="35" t="n">
        <f aca="false">CR2</f>
        <v>0</v>
      </c>
      <c r="DF81" s="37" t="n">
        <f aca="false">SUM(CW75:CW81)</f>
        <v>0</v>
      </c>
      <c r="DK81" s="54" t="s">
        <v>309</v>
      </c>
      <c r="DL81" s="2" t="n">
        <v>0.2</v>
      </c>
      <c r="DM81" s="54" t="s">
        <v>305</v>
      </c>
      <c r="DN81" s="2" t="n">
        <v>10</v>
      </c>
      <c r="DO81" s="8" t="s">
        <v>29</v>
      </c>
    </row>
    <row r="82" customFormat="false" ht="14.4" hidden="false" customHeight="true" outlineLevel="0" collapsed="false">
      <c r="A82" s="24"/>
      <c r="B82" s="66"/>
      <c r="C82" s="67"/>
      <c r="D82" s="27" t="s">
        <v>64</v>
      </c>
      <c r="E82" s="28" t="s">
        <v>12</v>
      </c>
      <c r="F82" s="29" t="n">
        <f aca="false">INFO!$D$13</f>
        <v>0.751592356687898</v>
      </c>
      <c r="H82" s="32" t="n">
        <v>50</v>
      </c>
      <c r="L82" s="24"/>
      <c r="M82" s="66"/>
      <c r="N82" s="67"/>
      <c r="O82" s="27" t="s">
        <v>64</v>
      </c>
      <c r="P82" s="28" t="s">
        <v>12</v>
      </c>
      <c r="Q82" s="29" t="n">
        <f aca="false">INFO!$D$13</f>
        <v>0.751592356687898</v>
      </c>
      <c r="S82" s="32" t="n">
        <v>50</v>
      </c>
      <c r="W82" s="24"/>
      <c r="X82" s="66"/>
      <c r="Y82" s="67"/>
      <c r="Z82" s="27" t="s">
        <v>64</v>
      </c>
      <c r="AA82" s="28" t="s">
        <v>12</v>
      </c>
      <c r="AB82" s="29" t="n">
        <f aca="false">INFO!$D$13</f>
        <v>0.751592356687898</v>
      </c>
      <c r="AD82" s="32" t="n">
        <v>50</v>
      </c>
      <c r="AH82" s="24"/>
      <c r="AI82" s="66"/>
      <c r="AJ82" s="67"/>
      <c r="AK82" s="27" t="s">
        <v>64</v>
      </c>
      <c r="AL82" s="28" t="s">
        <v>12</v>
      </c>
      <c r="AM82" s="29" t="n">
        <f aca="false">INFO!$D$13</f>
        <v>0.751592356687898</v>
      </c>
      <c r="AO82" s="32" t="n">
        <v>50</v>
      </c>
      <c r="AS82" s="24"/>
      <c r="AT82" s="66"/>
      <c r="AU82" s="67"/>
      <c r="AV82" s="27" t="s">
        <v>64</v>
      </c>
      <c r="AW82" s="28" t="s">
        <v>12</v>
      </c>
      <c r="AX82" s="29" t="n">
        <f aca="false">INFO!$D$13</f>
        <v>0.751592356687898</v>
      </c>
      <c r="AZ82" s="32" t="n">
        <v>50</v>
      </c>
      <c r="BD82" s="24"/>
      <c r="BE82" s="66"/>
      <c r="BF82" s="67"/>
      <c r="BG82" s="27" t="s">
        <v>64</v>
      </c>
      <c r="BH82" s="28" t="s">
        <v>12</v>
      </c>
      <c r="BI82" s="29" t="n">
        <f aca="false">INFO!$D$13</f>
        <v>0.751592356687898</v>
      </c>
      <c r="BK82" s="32" t="n">
        <v>50</v>
      </c>
      <c r="BO82" s="24"/>
      <c r="BP82" s="66"/>
      <c r="BQ82" s="67"/>
      <c r="BR82" s="27" t="s">
        <v>64</v>
      </c>
      <c r="BS82" s="28" t="s">
        <v>12</v>
      </c>
      <c r="BT82" s="29" t="n">
        <f aca="false">INFO!$D$13</f>
        <v>0.751592356687898</v>
      </c>
      <c r="BV82" s="32" t="n">
        <v>50</v>
      </c>
      <c r="BZ82" s="24"/>
      <c r="CB82" s="67"/>
      <c r="CC82" s="27" t="s">
        <v>64</v>
      </c>
      <c r="CD82" s="28" t="s">
        <v>12</v>
      </c>
      <c r="CE82" s="29" t="n">
        <f aca="false">INFO!$D$13</f>
        <v>0.751592356687898</v>
      </c>
      <c r="CG82" s="32" t="n">
        <v>50</v>
      </c>
      <c r="CK82" s="24"/>
      <c r="CL82" s="25"/>
      <c r="CM82" s="67"/>
      <c r="CN82" s="27" t="s">
        <v>64</v>
      </c>
      <c r="CO82" s="28" t="s">
        <v>12</v>
      </c>
      <c r="CP82" s="29" t="n">
        <f aca="false">INFO!$D$13</f>
        <v>0.751592356687898</v>
      </c>
      <c r="CR82" s="32" t="n">
        <v>50</v>
      </c>
      <c r="CV82" s="10" t="str">
        <f aca="false">A74</f>
        <v>SITO O38_a</v>
      </c>
      <c r="CW82" s="10"/>
      <c r="CX82" s="10"/>
      <c r="CY82" s="10"/>
      <c r="CZ82" s="10"/>
      <c r="DA82" s="10"/>
      <c r="DB82" s="10"/>
      <c r="DC82" s="10"/>
      <c r="DD82" s="10"/>
      <c r="DE82" s="10"/>
      <c r="DK82" s="54" t="s">
        <v>310</v>
      </c>
      <c r="DL82" s="2" t="n">
        <v>2.2</v>
      </c>
      <c r="DM82" s="54" t="s">
        <v>305</v>
      </c>
      <c r="DN82" s="2" t="n">
        <v>50</v>
      </c>
      <c r="DO82" s="8" t="s">
        <v>29</v>
      </c>
    </row>
    <row r="83" customFormat="false" ht="14.4" hidden="false" customHeight="false" outlineLevel="0" collapsed="false">
      <c r="A83" s="24"/>
      <c r="B83" s="66"/>
      <c r="C83" s="67"/>
      <c r="D83" s="27"/>
      <c r="E83" s="28" t="s">
        <v>13</v>
      </c>
      <c r="F83" s="29" t="n">
        <f aca="false">INFO!$D$14</f>
        <v>0.0812101910828025</v>
      </c>
      <c r="H83" s="32"/>
      <c r="L83" s="24"/>
      <c r="M83" s="66"/>
      <c r="N83" s="67"/>
      <c r="O83" s="27"/>
      <c r="P83" s="28" t="s">
        <v>13</v>
      </c>
      <c r="Q83" s="29" t="n">
        <f aca="false">INFO!$D$14</f>
        <v>0.0812101910828025</v>
      </c>
      <c r="S83" s="32"/>
      <c r="W83" s="24"/>
      <c r="X83" s="66"/>
      <c r="Y83" s="67"/>
      <c r="Z83" s="27"/>
      <c r="AA83" s="28" t="s">
        <v>13</v>
      </c>
      <c r="AB83" s="29" t="n">
        <f aca="false">INFO!$D$14</f>
        <v>0.0812101910828025</v>
      </c>
      <c r="AD83" s="32"/>
      <c r="AH83" s="24"/>
      <c r="AI83" s="66"/>
      <c r="AJ83" s="67"/>
      <c r="AK83" s="27"/>
      <c r="AL83" s="28" t="s">
        <v>13</v>
      </c>
      <c r="AM83" s="29" t="n">
        <f aca="false">INFO!$D$14</f>
        <v>0.0812101910828025</v>
      </c>
      <c r="AO83" s="32"/>
      <c r="AS83" s="24"/>
      <c r="AT83" s="66"/>
      <c r="AU83" s="67"/>
      <c r="AV83" s="27"/>
      <c r="AW83" s="28" t="s">
        <v>13</v>
      </c>
      <c r="AX83" s="29" t="n">
        <f aca="false">INFO!$D$14</f>
        <v>0.0812101910828025</v>
      </c>
      <c r="AZ83" s="32"/>
      <c r="BD83" s="24"/>
      <c r="BE83" s="66"/>
      <c r="BF83" s="67"/>
      <c r="BG83" s="27"/>
      <c r="BH83" s="28" t="s">
        <v>13</v>
      </c>
      <c r="BI83" s="29" t="n">
        <f aca="false">INFO!$D$14</f>
        <v>0.0812101910828025</v>
      </c>
      <c r="BK83" s="32"/>
      <c r="BO83" s="24"/>
      <c r="BP83" s="66"/>
      <c r="BQ83" s="67"/>
      <c r="BR83" s="27"/>
      <c r="BS83" s="28" t="s">
        <v>13</v>
      </c>
      <c r="BT83" s="29" t="n">
        <f aca="false">INFO!$D$14</f>
        <v>0.0812101910828025</v>
      </c>
      <c r="BV83" s="32"/>
      <c r="BZ83" s="24"/>
      <c r="CB83" s="67"/>
      <c r="CC83" s="27"/>
      <c r="CD83" s="28" t="s">
        <v>13</v>
      </c>
      <c r="CE83" s="29" t="n">
        <f aca="false">INFO!$D$14</f>
        <v>0.0812101910828025</v>
      </c>
      <c r="CG83" s="32"/>
      <c r="CK83" s="24"/>
      <c r="CL83" s="25"/>
      <c r="CM83" s="67"/>
      <c r="CN83" s="27"/>
      <c r="CO83" s="28" t="s">
        <v>13</v>
      </c>
      <c r="CP83" s="29" t="n">
        <f aca="false">INFO!$D$14</f>
        <v>0.0812101910828025</v>
      </c>
      <c r="CR83" s="32"/>
      <c r="CV83" s="11" t="s">
        <v>31</v>
      </c>
      <c r="CW83" s="11"/>
      <c r="CX83" s="11" t="s">
        <v>32</v>
      </c>
      <c r="CY83" s="11"/>
      <c r="CZ83" s="11"/>
      <c r="DA83" s="11"/>
      <c r="DB83" s="11"/>
      <c r="DC83" s="11"/>
      <c r="DD83" s="11" t="s">
        <v>33</v>
      </c>
      <c r="DE83" s="11"/>
      <c r="DK83" s="54" t="s">
        <v>311</v>
      </c>
      <c r="DL83" s="2" t="n">
        <v>0.2</v>
      </c>
      <c r="DM83" s="54" t="s">
        <v>305</v>
      </c>
      <c r="DN83" s="2" t="n">
        <v>20</v>
      </c>
      <c r="DO83" s="8" t="s">
        <v>29</v>
      </c>
    </row>
    <row r="84" customFormat="false" ht="14.4" hidden="false" customHeight="false" outlineLevel="0" collapsed="false">
      <c r="A84" s="24"/>
      <c r="B84" s="66"/>
      <c r="C84" s="67"/>
      <c r="D84" s="27"/>
      <c r="E84" s="28" t="s">
        <v>14</v>
      </c>
      <c r="F84" s="29" t="n">
        <f aca="false">INFO!$D$15</f>
        <v>0.167197452229299</v>
      </c>
      <c r="H84" s="32"/>
      <c r="L84" s="24"/>
      <c r="M84" s="66"/>
      <c r="N84" s="67"/>
      <c r="O84" s="27"/>
      <c r="P84" s="28" t="s">
        <v>14</v>
      </c>
      <c r="Q84" s="29" t="n">
        <f aca="false">INFO!$D$15</f>
        <v>0.167197452229299</v>
      </c>
      <c r="S84" s="32"/>
      <c r="W84" s="24"/>
      <c r="X84" s="66"/>
      <c r="Y84" s="67"/>
      <c r="Z84" s="27"/>
      <c r="AA84" s="28" t="s">
        <v>14</v>
      </c>
      <c r="AB84" s="29" t="n">
        <f aca="false">INFO!$D$15</f>
        <v>0.167197452229299</v>
      </c>
      <c r="AD84" s="32"/>
      <c r="AH84" s="24"/>
      <c r="AI84" s="66"/>
      <c r="AJ84" s="67"/>
      <c r="AK84" s="27"/>
      <c r="AL84" s="28" t="s">
        <v>14</v>
      </c>
      <c r="AM84" s="29" t="n">
        <f aca="false">INFO!$D$15</f>
        <v>0.167197452229299</v>
      </c>
      <c r="AO84" s="32"/>
      <c r="AS84" s="24"/>
      <c r="AT84" s="66"/>
      <c r="AU84" s="67"/>
      <c r="AV84" s="27"/>
      <c r="AW84" s="28" t="s">
        <v>14</v>
      </c>
      <c r="AX84" s="29" t="n">
        <f aca="false">INFO!$D$15</f>
        <v>0.167197452229299</v>
      </c>
      <c r="AZ84" s="32"/>
      <c r="BD84" s="24"/>
      <c r="BE84" s="66"/>
      <c r="BF84" s="67"/>
      <c r="BG84" s="27"/>
      <c r="BH84" s="28" t="s">
        <v>14</v>
      </c>
      <c r="BI84" s="29" t="n">
        <f aca="false">INFO!$D$15</f>
        <v>0.167197452229299</v>
      </c>
      <c r="BK84" s="32"/>
      <c r="BO84" s="24"/>
      <c r="BP84" s="66"/>
      <c r="BQ84" s="67"/>
      <c r="BR84" s="27"/>
      <c r="BS84" s="28" t="s">
        <v>14</v>
      </c>
      <c r="BT84" s="29" t="n">
        <f aca="false">INFO!$D$15</f>
        <v>0.167197452229299</v>
      </c>
      <c r="BV84" s="32"/>
      <c r="BZ84" s="24"/>
      <c r="CB84" s="67"/>
      <c r="CC84" s="27"/>
      <c r="CD84" s="28" t="s">
        <v>14</v>
      </c>
      <c r="CE84" s="29" t="n">
        <f aca="false">INFO!$D$15</f>
        <v>0.167197452229299</v>
      </c>
      <c r="CG84" s="32"/>
      <c r="CK84" s="24"/>
      <c r="CL84" s="25"/>
      <c r="CM84" s="67"/>
      <c r="CN84" s="27"/>
      <c r="CO84" s="28" t="s">
        <v>14</v>
      </c>
      <c r="CP84" s="29" t="n">
        <f aca="false">INFO!$D$15</f>
        <v>0.167197452229299</v>
      </c>
      <c r="CR84" s="32"/>
      <c r="CV84" s="12" t="s">
        <v>14</v>
      </c>
      <c r="CW84" s="13" t="n">
        <f aca="false">IF(B132=0%,0%,C133/SUM(C133:C140))</f>
        <v>0</v>
      </c>
      <c r="CX84" s="12" t="str">
        <f aca="false">E133</f>
        <v>lavatrice</v>
      </c>
      <c r="CY84" s="14" t="n">
        <f aca="false">F133</f>
        <v>0</v>
      </c>
      <c r="CZ84" s="12" t="str">
        <f aca="false">E140</f>
        <v>sedie</v>
      </c>
      <c r="DA84" s="14" t="n">
        <f aca="false">F140</f>
        <v>0</v>
      </c>
      <c r="DB84" s="12" t="str">
        <f aca="false">G138</f>
        <v>guaina</v>
      </c>
      <c r="DC84" s="14" t="n">
        <f aca="false">H138</f>
        <v>0</v>
      </c>
      <c r="DD84" s="14" t="s">
        <v>41</v>
      </c>
      <c r="DE84" s="38" t="n">
        <f aca="false">C76</f>
        <v>0</v>
      </c>
      <c r="DK84" s="54" t="s">
        <v>312</v>
      </c>
      <c r="DL84" s="2" t="n">
        <v>1.5</v>
      </c>
      <c r="DM84" s="54" t="s">
        <v>305</v>
      </c>
      <c r="DN84" s="2" t="n">
        <v>30</v>
      </c>
      <c r="DO84" s="8" t="s">
        <v>29</v>
      </c>
    </row>
    <row r="85" customFormat="false" ht="14.4" hidden="false" customHeight="false" outlineLevel="0" collapsed="false">
      <c r="A85" s="24"/>
      <c r="B85" s="66"/>
      <c r="C85" s="67"/>
      <c r="D85" s="27" t="s">
        <v>66</v>
      </c>
      <c r="E85" s="28" t="s">
        <v>12</v>
      </c>
      <c r="F85" s="29" t="n">
        <f aca="false">INFO!$D$13</f>
        <v>0.751592356687898</v>
      </c>
      <c r="H85" s="32" t="n">
        <v>15</v>
      </c>
      <c r="L85" s="24"/>
      <c r="M85" s="66"/>
      <c r="N85" s="67"/>
      <c r="O85" s="27" t="s">
        <v>66</v>
      </c>
      <c r="P85" s="28" t="s">
        <v>12</v>
      </c>
      <c r="Q85" s="29" t="n">
        <f aca="false">INFO!$D$13</f>
        <v>0.751592356687898</v>
      </c>
      <c r="S85" s="32" t="n">
        <v>15</v>
      </c>
      <c r="W85" s="24"/>
      <c r="X85" s="66"/>
      <c r="Y85" s="67"/>
      <c r="Z85" s="27" t="s">
        <v>66</v>
      </c>
      <c r="AA85" s="28" t="s">
        <v>12</v>
      </c>
      <c r="AB85" s="29" t="n">
        <f aca="false">INFO!$D$13</f>
        <v>0.751592356687898</v>
      </c>
      <c r="AD85" s="32" t="n">
        <v>15</v>
      </c>
      <c r="AH85" s="24"/>
      <c r="AI85" s="66"/>
      <c r="AJ85" s="67"/>
      <c r="AK85" s="27" t="s">
        <v>66</v>
      </c>
      <c r="AL85" s="28" t="s">
        <v>12</v>
      </c>
      <c r="AM85" s="29" t="n">
        <f aca="false">INFO!$D$13</f>
        <v>0.751592356687898</v>
      </c>
      <c r="AO85" s="32" t="n">
        <v>15</v>
      </c>
      <c r="AS85" s="24"/>
      <c r="AT85" s="66"/>
      <c r="AU85" s="67"/>
      <c r="AV85" s="27" t="s">
        <v>66</v>
      </c>
      <c r="AW85" s="28" t="s">
        <v>12</v>
      </c>
      <c r="AX85" s="29" t="n">
        <f aca="false">INFO!$D$13</f>
        <v>0.751592356687898</v>
      </c>
      <c r="AZ85" s="32" t="n">
        <v>15</v>
      </c>
      <c r="BD85" s="24"/>
      <c r="BE85" s="66"/>
      <c r="BF85" s="67"/>
      <c r="BG85" s="27" t="s">
        <v>66</v>
      </c>
      <c r="BH85" s="28" t="s">
        <v>12</v>
      </c>
      <c r="BI85" s="29" t="n">
        <f aca="false">INFO!$D$13</f>
        <v>0.751592356687898</v>
      </c>
      <c r="BK85" s="32" t="n">
        <v>15</v>
      </c>
      <c r="BO85" s="24"/>
      <c r="BP85" s="66"/>
      <c r="BQ85" s="67"/>
      <c r="BR85" s="27" t="s">
        <v>66</v>
      </c>
      <c r="BS85" s="28" t="s">
        <v>12</v>
      </c>
      <c r="BT85" s="29" t="n">
        <f aca="false">INFO!$D$13</f>
        <v>0.751592356687898</v>
      </c>
      <c r="BV85" s="32" t="n">
        <v>15</v>
      </c>
      <c r="BZ85" s="24"/>
      <c r="CB85" s="67"/>
      <c r="CC85" s="27" t="s">
        <v>66</v>
      </c>
      <c r="CD85" s="28" t="s">
        <v>12</v>
      </c>
      <c r="CE85" s="29" t="n">
        <f aca="false">INFO!$D$13</f>
        <v>0.751592356687898</v>
      </c>
      <c r="CG85" s="32" t="n">
        <v>15</v>
      </c>
      <c r="CK85" s="24"/>
      <c r="CL85" s="97"/>
      <c r="CM85" s="67"/>
      <c r="CN85" s="27" t="s">
        <v>66</v>
      </c>
      <c r="CO85" s="28" t="s">
        <v>12</v>
      </c>
      <c r="CP85" s="29" t="n">
        <f aca="false">INFO!$D$13</f>
        <v>0.751592356687898</v>
      </c>
      <c r="CR85" s="32" t="n">
        <v>15</v>
      </c>
      <c r="CV85" s="17" t="s">
        <v>49</v>
      </c>
      <c r="CW85" s="18" t="n">
        <f aca="false">IF(B132=0%,0%,C134/SUM(C133:C140))</f>
        <v>0</v>
      </c>
      <c r="CX85" s="17" t="str">
        <f aca="false">E134</f>
        <v>frigorifero</v>
      </c>
      <c r="CY85" s="19" t="n">
        <f aca="false">F134</f>
        <v>0</v>
      </c>
      <c r="CZ85" s="17" t="str">
        <f aca="false">E141</f>
        <v>materasso</v>
      </c>
      <c r="DA85" s="19" t="n">
        <f aca="false">F141</f>
        <v>0</v>
      </c>
      <c r="DB85" s="17" t="str">
        <f aca="false">G139</f>
        <v>lamiere</v>
      </c>
      <c r="DC85" s="19" t="n">
        <f aca="false">H139</f>
        <v>0</v>
      </c>
      <c r="DD85" s="19" t="str">
        <f aca="false">D75</f>
        <v>altezza cumulo</v>
      </c>
      <c r="DE85" s="19" t="n">
        <f aca="false">E75</f>
        <v>30</v>
      </c>
      <c r="DK85" s="54" t="s">
        <v>313</v>
      </c>
      <c r="DL85" s="2" t="n">
        <v>1</v>
      </c>
      <c r="DM85" s="54" t="s">
        <v>305</v>
      </c>
      <c r="DN85" s="2" t="n">
        <v>20</v>
      </c>
      <c r="DO85" s="8" t="s">
        <v>29</v>
      </c>
    </row>
    <row r="86" customFormat="false" ht="14.4" hidden="false" customHeight="true" outlineLevel="0" collapsed="false">
      <c r="A86" s="24"/>
      <c r="B86" s="66"/>
      <c r="C86" s="67"/>
      <c r="D86" s="27"/>
      <c r="E86" s="28" t="s">
        <v>13</v>
      </c>
      <c r="F86" s="29" t="n">
        <f aca="false">INFO!$D$14</f>
        <v>0.0812101910828025</v>
      </c>
      <c r="H86" s="32"/>
      <c r="L86" s="24"/>
      <c r="M86" s="66"/>
      <c r="N86" s="67"/>
      <c r="O86" s="27"/>
      <c r="P86" s="28" t="s">
        <v>13</v>
      </c>
      <c r="Q86" s="29" t="n">
        <f aca="false">INFO!$D$14</f>
        <v>0.0812101910828025</v>
      </c>
      <c r="S86" s="32"/>
      <c r="W86" s="24"/>
      <c r="X86" s="66"/>
      <c r="Y86" s="67"/>
      <c r="Z86" s="27"/>
      <c r="AA86" s="28" t="s">
        <v>13</v>
      </c>
      <c r="AB86" s="29" t="n">
        <f aca="false">INFO!$D$14</f>
        <v>0.0812101910828025</v>
      </c>
      <c r="AD86" s="32"/>
      <c r="AH86" s="24"/>
      <c r="AI86" s="66"/>
      <c r="AJ86" s="67"/>
      <c r="AK86" s="27"/>
      <c r="AL86" s="28" t="s">
        <v>13</v>
      </c>
      <c r="AM86" s="29" t="n">
        <f aca="false">INFO!$D$14</f>
        <v>0.0812101910828025</v>
      </c>
      <c r="AO86" s="32"/>
      <c r="AS86" s="24"/>
      <c r="AT86" s="66"/>
      <c r="AU86" s="67"/>
      <c r="AV86" s="27"/>
      <c r="AW86" s="28" t="s">
        <v>13</v>
      </c>
      <c r="AX86" s="29" t="n">
        <f aca="false">INFO!$D$14</f>
        <v>0.0812101910828025</v>
      </c>
      <c r="AZ86" s="32"/>
      <c r="BD86" s="24"/>
      <c r="BE86" s="66"/>
      <c r="BF86" s="67"/>
      <c r="BG86" s="27"/>
      <c r="BH86" s="28" t="s">
        <v>13</v>
      </c>
      <c r="BI86" s="29" t="n">
        <f aca="false">INFO!$D$14</f>
        <v>0.0812101910828025</v>
      </c>
      <c r="BK86" s="32"/>
      <c r="BO86" s="24"/>
      <c r="BP86" s="66"/>
      <c r="BQ86" s="67"/>
      <c r="BR86" s="27"/>
      <c r="BS86" s="28" t="s">
        <v>13</v>
      </c>
      <c r="BT86" s="29" t="n">
        <f aca="false">INFO!$D$14</f>
        <v>0.0812101910828025</v>
      </c>
      <c r="BV86" s="32"/>
      <c r="BZ86" s="24"/>
      <c r="CB86" s="67"/>
      <c r="CC86" s="27"/>
      <c r="CD86" s="28" t="s">
        <v>13</v>
      </c>
      <c r="CE86" s="29" t="n">
        <f aca="false">INFO!$D$14</f>
        <v>0.0812101910828025</v>
      </c>
      <c r="CG86" s="32"/>
      <c r="CK86" s="24"/>
      <c r="CL86" s="97"/>
      <c r="CM86" s="67"/>
      <c r="CN86" s="27"/>
      <c r="CO86" s="28" t="s">
        <v>13</v>
      </c>
      <c r="CP86" s="29" t="n">
        <f aca="false">INFO!$D$14</f>
        <v>0.0812101910828025</v>
      </c>
      <c r="CR86" s="32"/>
      <c r="CV86" s="17" t="s">
        <v>57</v>
      </c>
      <c r="CW86" s="18" t="n">
        <f aca="false">IF(B132=0%,0%,(C135+C136)/SUM(C133:C140))</f>
        <v>0</v>
      </c>
      <c r="CX86" s="17" t="str">
        <f aca="false">E135</f>
        <v>forno</v>
      </c>
      <c r="CY86" s="19" t="n">
        <f aca="false">F135</f>
        <v>0</v>
      </c>
      <c r="CZ86" s="17" t="str">
        <f aca="false">G133</f>
        <v>brandina</v>
      </c>
      <c r="DA86" s="19" t="n">
        <f aca="false">H133</f>
        <v>0</v>
      </c>
      <c r="DB86" s="17" t="str">
        <f aca="false">G140</f>
        <v>buste</v>
      </c>
      <c r="DC86" s="19" t="n">
        <f aca="false">H140</f>
        <v>0</v>
      </c>
      <c r="DD86" s="19" t="str">
        <f aca="false">D76</f>
        <v>combustione</v>
      </c>
      <c r="DE86" s="19" t="str">
        <f aca="false">E76</f>
        <v>no</v>
      </c>
      <c r="DK86" s="54" t="s">
        <v>314</v>
      </c>
      <c r="DL86" s="2" t="n">
        <v>0.8</v>
      </c>
      <c r="DM86" s="54" t="s">
        <v>305</v>
      </c>
      <c r="DN86" s="2" t="n">
        <v>20</v>
      </c>
      <c r="DO86" s="8" t="s">
        <v>29</v>
      </c>
    </row>
    <row r="87" customFormat="false" ht="14.4" hidden="false" customHeight="false" outlineLevel="0" collapsed="false">
      <c r="A87" s="24"/>
      <c r="B87" s="66"/>
      <c r="C87" s="67"/>
      <c r="D87" s="27"/>
      <c r="E87" s="28" t="s">
        <v>14</v>
      </c>
      <c r="F87" s="29" t="n">
        <f aca="false">INFO!$D$15</f>
        <v>0.167197452229299</v>
      </c>
      <c r="H87" s="32"/>
      <c r="L87" s="24"/>
      <c r="M87" s="66"/>
      <c r="N87" s="67"/>
      <c r="O87" s="27"/>
      <c r="P87" s="28" t="s">
        <v>14</v>
      </c>
      <c r="Q87" s="29" t="n">
        <f aca="false">INFO!$D$15</f>
        <v>0.167197452229299</v>
      </c>
      <c r="S87" s="32"/>
      <c r="W87" s="24"/>
      <c r="X87" s="66"/>
      <c r="Y87" s="67"/>
      <c r="Z87" s="27"/>
      <c r="AA87" s="28" t="s">
        <v>14</v>
      </c>
      <c r="AB87" s="29" t="n">
        <f aca="false">INFO!$D$15</f>
        <v>0.167197452229299</v>
      </c>
      <c r="AD87" s="32"/>
      <c r="AH87" s="24"/>
      <c r="AI87" s="66"/>
      <c r="AJ87" s="67"/>
      <c r="AK87" s="27"/>
      <c r="AL87" s="28" t="s">
        <v>14</v>
      </c>
      <c r="AM87" s="29" t="n">
        <f aca="false">INFO!$D$15</f>
        <v>0.167197452229299</v>
      </c>
      <c r="AO87" s="32"/>
      <c r="AS87" s="24"/>
      <c r="AT87" s="66"/>
      <c r="AU87" s="67"/>
      <c r="AV87" s="27"/>
      <c r="AW87" s="28" t="s">
        <v>14</v>
      </c>
      <c r="AX87" s="29" t="n">
        <f aca="false">INFO!$D$15</f>
        <v>0.167197452229299</v>
      </c>
      <c r="AZ87" s="32"/>
      <c r="BD87" s="24"/>
      <c r="BE87" s="66"/>
      <c r="BF87" s="67"/>
      <c r="BG87" s="27"/>
      <c r="BH87" s="28" t="s">
        <v>14</v>
      </c>
      <c r="BI87" s="29" t="n">
        <f aca="false">INFO!$D$15</f>
        <v>0.167197452229299</v>
      </c>
      <c r="BK87" s="32"/>
      <c r="BO87" s="24"/>
      <c r="BP87" s="66"/>
      <c r="BQ87" s="67"/>
      <c r="BR87" s="27"/>
      <c r="BS87" s="28" t="s">
        <v>14</v>
      </c>
      <c r="BT87" s="29" t="n">
        <f aca="false">INFO!$D$15</f>
        <v>0.167197452229299</v>
      </c>
      <c r="BV87" s="32"/>
      <c r="BZ87" s="24"/>
      <c r="CB87" s="67"/>
      <c r="CC87" s="27"/>
      <c r="CD87" s="28" t="s">
        <v>14</v>
      </c>
      <c r="CE87" s="29" t="n">
        <f aca="false">INFO!$D$15</f>
        <v>0.167197452229299</v>
      </c>
      <c r="CG87" s="32"/>
      <c r="CK87" s="24"/>
      <c r="CL87" s="97"/>
      <c r="CM87" s="67"/>
      <c r="CN87" s="27"/>
      <c r="CO87" s="28" t="s">
        <v>14</v>
      </c>
      <c r="CP87" s="29" t="n">
        <f aca="false">INFO!$D$15</f>
        <v>0.167197452229299</v>
      </c>
      <c r="CR87" s="32"/>
      <c r="CV87" s="17" t="s">
        <v>60</v>
      </c>
      <c r="CW87" s="37" t="n">
        <f aca="false">IF(B132=0%,0%,C137/SUM(C133:C140))</f>
        <v>1</v>
      </c>
      <c r="CX87" s="17" t="str">
        <f aca="false">E136</f>
        <v>televisore</v>
      </c>
      <c r="CY87" s="19" t="n">
        <f aca="false">F136</f>
        <v>0</v>
      </c>
      <c r="CZ87" s="17" t="str">
        <f aca="false">G134</f>
        <v>Scatoloni</v>
      </c>
      <c r="DA87" s="19" t="n">
        <f aca="false">H134</f>
        <v>0</v>
      </c>
      <c r="DB87" s="19"/>
      <c r="DC87" s="19"/>
      <c r="DD87" s="19" t="str">
        <f aca="false">D77</f>
        <v>bonifica</v>
      </c>
      <c r="DE87" s="19" t="str">
        <f aca="false">E77</f>
        <v>no</v>
      </c>
      <c r="DK87" s="54" t="s">
        <v>315</v>
      </c>
      <c r="DL87" s="2" t="n">
        <v>1.5</v>
      </c>
      <c r="DM87" s="54" t="s">
        <v>305</v>
      </c>
      <c r="DN87" s="2" t="n">
        <v>20</v>
      </c>
      <c r="DO87" s="8" t="s">
        <v>29</v>
      </c>
    </row>
    <row r="88" customFormat="false" ht="14.4" hidden="false" customHeight="false" outlineLevel="0" collapsed="false">
      <c r="A88" s="24"/>
      <c r="B88" s="66"/>
      <c r="C88" s="67"/>
      <c r="D88" s="27" t="s">
        <v>67</v>
      </c>
      <c r="E88" s="28" t="s">
        <v>21</v>
      </c>
      <c r="F88" s="39" t="n">
        <f aca="false">INFO!$C$24</f>
        <v>0.607753705815279</v>
      </c>
      <c r="H88" s="32" t="n">
        <v>12</v>
      </c>
      <c r="L88" s="24"/>
      <c r="M88" s="66"/>
      <c r="N88" s="67"/>
      <c r="O88" s="27" t="s">
        <v>67</v>
      </c>
      <c r="P88" s="28" t="s">
        <v>21</v>
      </c>
      <c r="Q88" s="39" t="n">
        <f aca="false">INFO!$C$24</f>
        <v>0.607753705815279</v>
      </c>
      <c r="S88" s="32" t="n">
        <v>12</v>
      </c>
      <c r="W88" s="24"/>
      <c r="X88" s="66"/>
      <c r="Y88" s="67"/>
      <c r="Z88" s="27" t="s">
        <v>67</v>
      </c>
      <c r="AA88" s="28" t="s">
        <v>21</v>
      </c>
      <c r="AB88" s="39" t="n">
        <f aca="false">INFO!$C$24</f>
        <v>0.607753705815279</v>
      </c>
      <c r="AD88" s="32" t="n">
        <v>12</v>
      </c>
      <c r="AH88" s="24"/>
      <c r="AI88" s="66"/>
      <c r="AJ88" s="67"/>
      <c r="AK88" s="27" t="s">
        <v>67</v>
      </c>
      <c r="AL88" s="28" t="s">
        <v>21</v>
      </c>
      <c r="AM88" s="39" t="n">
        <f aca="false">INFO!$C$24</f>
        <v>0.607753705815279</v>
      </c>
      <c r="AO88" s="32" t="n">
        <v>12</v>
      </c>
      <c r="AS88" s="24"/>
      <c r="AT88" s="66"/>
      <c r="AU88" s="67"/>
      <c r="AV88" s="27" t="s">
        <v>67</v>
      </c>
      <c r="AW88" s="28" t="s">
        <v>21</v>
      </c>
      <c r="AX88" s="39" t="n">
        <f aca="false">INFO!$C$24</f>
        <v>0.607753705815279</v>
      </c>
      <c r="AZ88" s="32" t="n">
        <v>12</v>
      </c>
      <c r="BD88" s="24"/>
      <c r="BE88" s="66"/>
      <c r="BF88" s="67"/>
      <c r="BG88" s="27" t="s">
        <v>67</v>
      </c>
      <c r="BH88" s="28" t="s">
        <v>21</v>
      </c>
      <c r="BI88" s="39" t="n">
        <f aca="false">INFO!$C$24</f>
        <v>0.607753705815279</v>
      </c>
      <c r="BK88" s="32" t="n">
        <v>12</v>
      </c>
      <c r="BO88" s="24"/>
      <c r="BP88" s="66"/>
      <c r="BQ88" s="67"/>
      <c r="BR88" s="27" t="s">
        <v>67</v>
      </c>
      <c r="BS88" s="28" t="s">
        <v>21</v>
      </c>
      <c r="BT88" s="39" t="n">
        <f aca="false">INFO!$C$24</f>
        <v>0.607753705815279</v>
      </c>
      <c r="BV88" s="32" t="n">
        <v>12</v>
      </c>
      <c r="BZ88" s="24"/>
      <c r="CB88" s="67"/>
      <c r="CC88" s="27" t="s">
        <v>67</v>
      </c>
      <c r="CD88" s="28" t="s">
        <v>21</v>
      </c>
      <c r="CE88" s="39" t="n">
        <f aca="false">INFO!$C$24</f>
        <v>0.607753705815279</v>
      </c>
      <c r="CG88" s="32" t="n">
        <v>12</v>
      </c>
      <c r="CK88" s="24"/>
      <c r="CL88" s="97"/>
      <c r="CM88" s="67"/>
      <c r="CN88" s="27" t="s">
        <v>67</v>
      </c>
      <c r="CO88" s="28" t="s">
        <v>21</v>
      </c>
      <c r="CP88" s="39" t="n">
        <f aca="false">INFO!$C$24</f>
        <v>0.607753705815279</v>
      </c>
      <c r="CR88" s="32" t="n">
        <v>12</v>
      </c>
      <c r="CV88" s="17" t="s">
        <v>61</v>
      </c>
      <c r="CW88" s="18" t="n">
        <f aca="false">IF(B132=0%,0%,C138/SUM(C133:C140))</f>
        <v>0</v>
      </c>
      <c r="CX88" s="17" t="str">
        <f aca="false">E137</f>
        <v>scaldabagno</v>
      </c>
      <c r="CY88" s="19" t="n">
        <f aca="false">F137</f>
        <v>0</v>
      </c>
      <c r="CZ88" s="17" t="str">
        <f aca="false">G135</f>
        <v>divano</v>
      </c>
      <c r="DA88" s="19" t="n">
        <f aca="false">H135</f>
        <v>0</v>
      </c>
      <c r="DB88" s="19"/>
      <c r="DC88" s="19"/>
      <c r="DD88" s="19" t="str">
        <f aca="false">F77</f>
        <v>substrato</v>
      </c>
      <c r="DE88" s="19" t="str">
        <f aca="false">G77</f>
        <v>battistrada</v>
      </c>
    </row>
    <row r="89" customFormat="false" ht="14.4" hidden="false" customHeight="true" outlineLevel="0" collapsed="false">
      <c r="A89" s="24"/>
      <c r="B89" s="66"/>
      <c r="C89" s="67"/>
      <c r="D89" s="27"/>
      <c r="E89" s="28" t="s">
        <v>14</v>
      </c>
      <c r="F89" s="39" t="n">
        <f aca="false">INFO!$C$25</f>
        <v>0.182440136830103</v>
      </c>
      <c r="H89" s="32"/>
      <c r="L89" s="24"/>
      <c r="M89" s="66"/>
      <c r="N89" s="67"/>
      <c r="O89" s="27"/>
      <c r="P89" s="28" t="s">
        <v>14</v>
      </c>
      <c r="Q89" s="39" t="n">
        <f aca="false">INFO!$C$25</f>
        <v>0.182440136830103</v>
      </c>
      <c r="S89" s="32"/>
      <c r="W89" s="24"/>
      <c r="X89" s="66"/>
      <c r="Y89" s="67"/>
      <c r="Z89" s="27"/>
      <c r="AA89" s="28" t="s">
        <v>14</v>
      </c>
      <c r="AB89" s="39" t="n">
        <f aca="false">INFO!$C$25</f>
        <v>0.182440136830103</v>
      </c>
      <c r="AD89" s="32"/>
      <c r="AH89" s="24"/>
      <c r="AI89" s="66"/>
      <c r="AJ89" s="67"/>
      <c r="AK89" s="27"/>
      <c r="AL89" s="28" t="s">
        <v>14</v>
      </c>
      <c r="AM89" s="39" t="n">
        <f aca="false">INFO!$C$25</f>
        <v>0.182440136830103</v>
      </c>
      <c r="AO89" s="32"/>
      <c r="AS89" s="24"/>
      <c r="AT89" s="66"/>
      <c r="AU89" s="67"/>
      <c r="AV89" s="27"/>
      <c r="AW89" s="28" t="s">
        <v>14</v>
      </c>
      <c r="AX89" s="39" t="n">
        <f aca="false">INFO!$C$25</f>
        <v>0.182440136830103</v>
      </c>
      <c r="AZ89" s="32"/>
      <c r="BD89" s="24"/>
      <c r="BE89" s="66"/>
      <c r="BF89" s="67"/>
      <c r="BG89" s="27"/>
      <c r="BH89" s="28" t="s">
        <v>14</v>
      </c>
      <c r="BI89" s="39" t="n">
        <f aca="false">INFO!$C$25</f>
        <v>0.182440136830103</v>
      </c>
      <c r="BK89" s="32"/>
      <c r="BO89" s="24"/>
      <c r="BP89" s="66"/>
      <c r="BQ89" s="67"/>
      <c r="BR89" s="27"/>
      <c r="BS89" s="28" t="s">
        <v>14</v>
      </c>
      <c r="BT89" s="39" t="n">
        <f aca="false">INFO!$C$25</f>
        <v>0.182440136830103</v>
      </c>
      <c r="BV89" s="32"/>
      <c r="BZ89" s="24"/>
      <c r="CB89" s="67"/>
      <c r="CC89" s="27"/>
      <c r="CD89" s="28" t="s">
        <v>14</v>
      </c>
      <c r="CE89" s="39" t="n">
        <f aca="false">INFO!$C$25</f>
        <v>0.182440136830103</v>
      </c>
      <c r="CG89" s="32"/>
      <c r="CK89" s="24"/>
      <c r="CL89" s="97"/>
      <c r="CM89" s="67"/>
      <c r="CN89" s="27"/>
      <c r="CO89" s="28" t="s">
        <v>14</v>
      </c>
      <c r="CP89" s="39" t="n">
        <f aca="false">INFO!$C$25</f>
        <v>0.182440136830103</v>
      </c>
      <c r="CR89" s="32"/>
      <c r="CV89" s="17" t="s">
        <v>62</v>
      </c>
      <c r="CW89" s="18" t="n">
        <f aca="false">IF(B132=0%,0%,C139/SUM(C133:C140))</f>
        <v>0</v>
      </c>
      <c r="CX89" s="17" t="str">
        <f aca="false">E138</f>
        <v>mobile</v>
      </c>
      <c r="CY89" s="19" t="n">
        <f aca="false">F138</f>
        <v>1</v>
      </c>
      <c r="CZ89" s="17" t="str">
        <f aca="false">G136</f>
        <v>sanitari</v>
      </c>
      <c r="DA89" s="19" t="n">
        <f aca="false">H136</f>
        <v>0</v>
      </c>
      <c r="DB89" s="19"/>
      <c r="DC89" s="19"/>
      <c r="DD89" s="19" t="s">
        <v>63</v>
      </c>
      <c r="DE89" s="19" t="n">
        <f aca="false">B77</f>
        <v>0</v>
      </c>
    </row>
    <row r="90" customFormat="false" ht="15" hidden="false" customHeight="false" outlineLevel="0" collapsed="false">
      <c r="A90" s="24"/>
      <c r="B90" s="66"/>
      <c r="C90" s="67"/>
      <c r="D90" s="27"/>
      <c r="E90" s="28" t="s">
        <v>22</v>
      </c>
      <c r="F90" s="39" t="n">
        <f aca="false">INFO!$C$26</f>
        <v>0.122006841505131</v>
      </c>
      <c r="H90" s="32"/>
      <c r="L90" s="24"/>
      <c r="M90" s="66"/>
      <c r="N90" s="67"/>
      <c r="O90" s="27"/>
      <c r="P90" s="28" t="s">
        <v>22</v>
      </c>
      <c r="Q90" s="39" t="n">
        <f aca="false">INFO!$C$26</f>
        <v>0.122006841505131</v>
      </c>
      <c r="S90" s="32"/>
      <c r="W90" s="24"/>
      <c r="X90" s="66"/>
      <c r="Y90" s="67"/>
      <c r="Z90" s="27"/>
      <c r="AA90" s="28" t="s">
        <v>22</v>
      </c>
      <c r="AB90" s="39" t="n">
        <f aca="false">INFO!$C$26</f>
        <v>0.122006841505131</v>
      </c>
      <c r="AD90" s="32"/>
      <c r="AH90" s="24"/>
      <c r="AI90" s="66"/>
      <c r="AJ90" s="67"/>
      <c r="AK90" s="27"/>
      <c r="AL90" s="28" t="s">
        <v>22</v>
      </c>
      <c r="AM90" s="39" t="n">
        <f aca="false">INFO!$C$26</f>
        <v>0.122006841505131</v>
      </c>
      <c r="AO90" s="32"/>
      <c r="AS90" s="24"/>
      <c r="AT90" s="66"/>
      <c r="AU90" s="67"/>
      <c r="AV90" s="27"/>
      <c r="AW90" s="28" t="s">
        <v>22</v>
      </c>
      <c r="AX90" s="39" t="n">
        <f aca="false">INFO!$C$26</f>
        <v>0.122006841505131</v>
      </c>
      <c r="AZ90" s="32"/>
      <c r="BD90" s="24"/>
      <c r="BE90" s="66"/>
      <c r="BF90" s="67"/>
      <c r="BG90" s="27"/>
      <c r="BH90" s="28" t="s">
        <v>22</v>
      </c>
      <c r="BI90" s="39" t="n">
        <f aca="false">INFO!$C$26</f>
        <v>0.122006841505131</v>
      </c>
      <c r="BK90" s="32"/>
      <c r="BO90" s="24"/>
      <c r="BP90" s="66"/>
      <c r="BQ90" s="67"/>
      <c r="BR90" s="27"/>
      <c r="BS90" s="28" t="s">
        <v>22</v>
      </c>
      <c r="BT90" s="39" t="n">
        <f aca="false">INFO!$C$26</f>
        <v>0.122006841505131</v>
      </c>
      <c r="BV90" s="32"/>
      <c r="BZ90" s="24"/>
      <c r="CB90" s="67"/>
      <c r="CC90" s="27"/>
      <c r="CD90" s="28" t="s">
        <v>22</v>
      </c>
      <c r="CE90" s="39" t="n">
        <f aca="false">INFO!$C$26</f>
        <v>0.122006841505131</v>
      </c>
      <c r="CG90" s="32"/>
      <c r="CK90" s="24"/>
      <c r="CL90" s="97"/>
      <c r="CM90" s="67"/>
      <c r="CN90" s="27"/>
      <c r="CO90" s="28" t="s">
        <v>22</v>
      </c>
      <c r="CP90" s="39" t="n">
        <f aca="false">INFO!$C$26</f>
        <v>0.122006841505131</v>
      </c>
      <c r="CR90" s="32"/>
      <c r="CV90" s="33" t="s">
        <v>65</v>
      </c>
      <c r="CW90" s="34" t="n">
        <f aca="false">IF(B132=0%,0%,C140/SUM(C133:C140))</f>
        <v>0</v>
      </c>
      <c r="CX90" s="33" t="str">
        <f aca="false">E139</f>
        <v>secchio</v>
      </c>
      <c r="CY90" s="35" t="n">
        <f aca="false">F139</f>
        <v>0</v>
      </c>
      <c r="CZ90" s="33" t="str">
        <f aca="false">G137</f>
        <v>tubi</v>
      </c>
      <c r="DA90" s="35" t="n">
        <f aca="false">H137</f>
        <v>0</v>
      </c>
      <c r="DB90" s="35"/>
      <c r="DC90" s="35"/>
      <c r="DD90" s="35" t="s">
        <v>56</v>
      </c>
      <c r="DE90" s="35" t="n">
        <f aca="false">H75</f>
        <v>0</v>
      </c>
      <c r="DF90" s="37" t="n">
        <f aca="false">SUM(CW84:CW90)</f>
        <v>1</v>
      </c>
    </row>
    <row r="91" customFormat="false" ht="15" hidden="false" customHeight="false" outlineLevel="0" collapsed="false">
      <c r="A91" s="24"/>
      <c r="B91" s="66"/>
      <c r="C91" s="67"/>
      <c r="D91" s="27"/>
      <c r="E91" s="28" t="s">
        <v>13</v>
      </c>
      <c r="F91" s="39" t="n">
        <f aca="false">INFO!$C$27</f>
        <v>0.0877993158494869</v>
      </c>
      <c r="H91" s="32"/>
      <c r="L91" s="24"/>
      <c r="M91" s="66"/>
      <c r="N91" s="67"/>
      <c r="O91" s="27"/>
      <c r="P91" s="28" t="s">
        <v>13</v>
      </c>
      <c r="Q91" s="39" t="n">
        <f aca="false">INFO!$C$27</f>
        <v>0.0877993158494869</v>
      </c>
      <c r="S91" s="32"/>
      <c r="W91" s="24"/>
      <c r="X91" s="66"/>
      <c r="Y91" s="67"/>
      <c r="Z91" s="27"/>
      <c r="AA91" s="28" t="s">
        <v>13</v>
      </c>
      <c r="AB91" s="39" t="n">
        <f aca="false">INFO!$C$27</f>
        <v>0.0877993158494869</v>
      </c>
      <c r="AD91" s="32"/>
      <c r="AH91" s="24"/>
      <c r="AI91" s="66"/>
      <c r="AJ91" s="67"/>
      <c r="AK91" s="27"/>
      <c r="AL91" s="28" t="s">
        <v>13</v>
      </c>
      <c r="AM91" s="39" t="n">
        <f aca="false">INFO!$C$27</f>
        <v>0.0877993158494869</v>
      </c>
      <c r="AO91" s="32"/>
      <c r="AS91" s="24"/>
      <c r="AT91" s="66"/>
      <c r="AU91" s="67"/>
      <c r="AV91" s="27"/>
      <c r="AW91" s="28" t="s">
        <v>13</v>
      </c>
      <c r="AX91" s="39" t="n">
        <f aca="false">INFO!$C$27</f>
        <v>0.0877993158494869</v>
      </c>
      <c r="AZ91" s="32"/>
      <c r="BD91" s="24"/>
      <c r="BE91" s="66"/>
      <c r="BF91" s="67"/>
      <c r="BG91" s="27"/>
      <c r="BH91" s="28" t="s">
        <v>13</v>
      </c>
      <c r="BI91" s="39" t="n">
        <f aca="false">INFO!$C$27</f>
        <v>0.0877993158494869</v>
      </c>
      <c r="BK91" s="32"/>
      <c r="BO91" s="24"/>
      <c r="BP91" s="66"/>
      <c r="BQ91" s="67"/>
      <c r="BR91" s="27"/>
      <c r="BS91" s="28" t="s">
        <v>13</v>
      </c>
      <c r="BT91" s="39" t="n">
        <f aca="false">INFO!$C$27</f>
        <v>0.0877993158494869</v>
      </c>
      <c r="BV91" s="32"/>
      <c r="BZ91" s="24"/>
      <c r="CB91" s="67"/>
      <c r="CC91" s="27"/>
      <c r="CD91" s="28" t="s">
        <v>13</v>
      </c>
      <c r="CE91" s="39" t="n">
        <f aca="false">INFO!$C$27</f>
        <v>0.0877993158494869</v>
      </c>
      <c r="CG91" s="32"/>
      <c r="CK91" s="24"/>
      <c r="CL91" s="97"/>
      <c r="CM91" s="67"/>
      <c r="CN91" s="27"/>
      <c r="CO91" s="28" t="s">
        <v>13</v>
      </c>
      <c r="CP91" s="39" t="n">
        <f aca="false">INFO!$C$27</f>
        <v>0.0877993158494869</v>
      </c>
      <c r="CR91" s="32"/>
      <c r="CV91" s="10" t="str">
        <f aca="false">L74</f>
        <v>SITO O38_b</v>
      </c>
      <c r="CW91" s="10"/>
      <c r="CX91" s="10"/>
      <c r="CY91" s="10"/>
      <c r="CZ91" s="10"/>
      <c r="DA91" s="10"/>
      <c r="DB91" s="10"/>
      <c r="DC91" s="10"/>
      <c r="DD91" s="10"/>
      <c r="DE91" s="10"/>
    </row>
    <row r="92" customFormat="false" ht="14.4" hidden="false" customHeight="false" outlineLevel="0" collapsed="false">
      <c r="A92" s="24"/>
      <c r="B92" s="66"/>
      <c r="C92" s="67"/>
      <c r="D92" s="40" t="s">
        <v>68</v>
      </c>
      <c r="E92" s="41" t="s">
        <v>22</v>
      </c>
      <c r="F92" s="39" t="n">
        <v>0.8</v>
      </c>
      <c r="H92" s="32" t="n">
        <v>12</v>
      </c>
      <c r="L92" s="24"/>
      <c r="M92" s="66"/>
      <c r="N92" s="67"/>
      <c r="O92" s="40" t="s">
        <v>68</v>
      </c>
      <c r="P92" s="41" t="s">
        <v>22</v>
      </c>
      <c r="Q92" s="39" t="n">
        <v>0.8</v>
      </c>
      <c r="S92" s="32" t="n">
        <v>12</v>
      </c>
      <c r="W92" s="24"/>
      <c r="X92" s="66"/>
      <c r="Y92" s="67"/>
      <c r="Z92" s="40" t="s">
        <v>68</v>
      </c>
      <c r="AA92" s="41" t="s">
        <v>22</v>
      </c>
      <c r="AB92" s="39" t="n">
        <v>0.8</v>
      </c>
      <c r="AD92" s="32" t="n">
        <v>12</v>
      </c>
      <c r="AH92" s="24"/>
      <c r="AI92" s="66"/>
      <c r="AJ92" s="67"/>
      <c r="AK92" s="40" t="s">
        <v>68</v>
      </c>
      <c r="AL92" s="41" t="s">
        <v>22</v>
      </c>
      <c r="AM92" s="39" t="n">
        <v>0.8</v>
      </c>
      <c r="AO92" s="32" t="n">
        <v>12</v>
      </c>
      <c r="AS92" s="24"/>
      <c r="AT92" s="66"/>
      <c r="AU92" s="67"/>
      <c r="AV92" s="40" t="s">
        <v>68</v>
      </c>
      <c r="AW92" s="41" t="s">
        <v>22</v>
      </c>
      <c r="AX92" s="39" t="n">
        <v>0.8</v>
      </c>
      <c r="AZ92" s="32" t="n">
        <v>12</v>
      </c>
      <c r="BD92" s="24"/>
      <c r="BE92" s="66"/>
      <c r="BF92" s="67"/>
      <c r="BG92" s="40" t="s">
        <v>68</v>
      </c>
      <c r="BH92" s="41" t="s">
        <v>22</v>
      </c>
      <c r="BI92" s="39" t="n">
        <v>0.8</v>
      </c>
      <c r="BK92" s="32" t="n">
        <v>12</v>
      </c>
      <c r="BO92" s="24"/>
      <c r="BP92" s="66"/>
      <c r="BQ92" s="67"/>
      <c r="BR92" s="40" t="s">
        <v>68</v>
      </c>
      <c r="BS92" s="41" t="s">
        <v>22</v>
      </c>
      <c r="BT92" s="39" t="n">
        <v>0.8</v>
      </c>
      <c r="BV92" s="32" t="n">
        <v>12</v>
      </c>
      <c r="BZ92" s="24"/>
      <c r="CB92" s="67"/>
      <c r="CC92" s="40" t="s">
        <v>68</v>
      </c>
      <c r="CD92" s="41" t="s">
        <v>22</v>
      </c>
      <c r="CE92" s="39" t="n">
        <v>0.8</v>
      </c>
      <c r="CG92" s="32" t="n">
        <v>12</v>
      </c>
      <c r="CK92" s="24"/>
      <c r="CL92" s="96"/>
      <c r="CM92" s="67"/>
      <c r="CN92" s="40" t="s">
        <v>68</v>
      </c>
      <c r="CO92" s="41" t="s">
        <v>22</v>
      </c>
      <c r="CP92" s="39" t="n">
        <v>0.8</v>
      </c>
      <c r="CR92" s="32" t="n">
        <v>12</v>
      </c>
      <c r="CV92" s="11" t="s">
        <v>31</v>
      </c>
      <c r="CW92" s="11"/>
      <c r="CX92" s="11" t="s">
        <v>32</v>
      </c>
      <c r="CY92" s="11"/>
      <c r="CZ92" s="11"/>
      <c r="DA92" s="11"/>
      <c r="DB92" s="11"/>
      <c r="DC92" s="11"/>
      <c r="DD92" s="11" t="s">
        <v>33</v>
      </c>
      <c r="DE92" s="11"/>
    </row>
    <row r="93" customFormat="false" ht="14.4" hidden="false" customHeight="false" outlineLevel="0" collapsed="false">
      <c r="A93" s="24"/>
      <c r="B93" s="66"/>
      <c r="C93" s="67"/>
      <c r="D93" s="40"/>
      <c r="E93" s="41" t="s">
        <v>13</v>
      </c>
      <c r="F93" s="39" t="n">
        <v>0.2</v>
      </c>
      <c r="H93" s="32"/>
      <c r="L93" s="24"/>
      <c r="M93" s="66"/>
      <c r="N93" s="67"/>
      <c r="O93" s="40"/>
      <c r="P93" s="41" t="s">
        <v>13</v>
      </c>
      <c r="Q93" s="39" t="n">
        <v>0.2</v>
      </c>
      <c r="S93" s="32"/>
      <c r="W93" s="24"/>
      <c r="X93" s="66"/>
      <c r="Y93" s="67"/>
      <c r="Z93" s="40"/>
      <c r="AA93" s="41" t="s">
        <v>13</v>
      </c>
      <c r="AB93" s="39" t="n">
        <v>0.2</v>
      </c>
      <c r="AD93" s="32"/>
      <c r="AH93" s="24"/>
      <c r="AI93" s="66"/>
      <c r="AJ93" s="67"/>
      <c r="AK93" s="40"/>
      <c r="AL93" s="41" t="s">
        <v>13</v>
      </c>
      <c r="AM93" s="39" t="n">
        <v>0.2</v>
      </c>
      <c r="AO93" s="32"/>
      <c r="AS93" s="24"/>
      <c r="AT93" s="66"/>
      <c r="AU93" s="67"/>
      <c r="AV93" s="40"/>
      <c r="AW93" s="41" t="s">
        <v>13</v>
      </c>
      <c r="AX93" s="39" t="n">
        <v>0.2</v>
      </c>
      <c r="AZ93" s="32"/>
      <c r="BD93" s="24"/>
      <c r="BE93" s="66"/>
      <c r="BF93" s="67"/>
      <c r="BG93" s="40"/>
      <c r="BH93" s="41" t="s">
        <v>13</v>
      </c>
      <c r="BI93" s="39" t="n">
        <v>0.2</v>
      </c>
      <c r="BK93" s="32"/>
      <c r="BO93" s="24"/>
      <c r="BP93" s="66"/>
      <c r="BQ93" s="67"/>
      <c r="BR93" s="40"/>
      <c r="BS93" s="41" t="s">
        <v>13</v>
      </c>
      <c r="BT93" s="39" t="n">
        <v>0.2</v>
      </c>
      <c r="BV93" s="32"/>
      <c r="BZ93" s="24"/>
      <c r="CB93" s="67"/>
      <c r="CC93" s="40"/>
      <c r="CD93" s="41" t="s">
        <v>13</v>
      </c>
      <c r="CE93" s="39" t="n">
        <v>0.2</v>
      </c>
      <c r="CG93" s="32"/>
      <c r="CK93" s="24"/>
      <c r="CL93" s="96"/>
      <c r="CM93" s="67"/>
      <c r="CN93" s="40"/>
      <c r="CO93" s="41" t="s">
        <v>13</v>
      </c>
      <c r="CP93" s="39" t="n">
        <v>0.2</v>
      </c>
      <c r="CR93" s="32"/>
      <c r="CV93" s="12" t="s">
        <v>14</v>
      </c>
      <c r="CW93" s="13" t="n">
        <f aca="false">IF(M132=0%,0%,N133/SUM(N133:N140))</f>
        <v>0.9</v>
      </c>
      <c r="CX93" s="12" t="str">
        <f aca="false">P133</f>
        <v>lavatrice</v>
      </c>
      <c r="CY93" s="14" t="n">
        <f aca="false">Q133</f>
        <v>0</v>
      </c>
      <c r="CZ93" s="12" t="str">
        <f aca="false">P140</f>
        <v>sedie</v>
      </c>
      <c r="DA93" s="14" t="n">
        <f aca="false">Q140</f>
        <v>0</v>
      </c>
      <c r="DB93" s="12" t="str">
        <f aca="false">R138</f>
        <v>guaina</v>
      </c>
      <c r="DC93" s="14" t="n">
        <f aca="false">S138</f>
        <v>0</v>
      </c>
      <c r="DD93" s="14" t="s">
        <v>41</v>
      </c>
      <c r="DE93" s="38" t="n">
        <f aca="false">N76</f>
        <v>0</v>
      </c>
    </row>
    <row r="94" customFormat="false" ht="14.4" hidden="false" customHeight="false" outlineLevel="0" collapsed="false">
      <c r="A94" s="24"/>
      <c r="B94" s="51" t="n">
        <v>1</v>
      </c>
      <c r="C94" s="4" t="n">
        <v>1</v>
      </c>
      <c r="D94" s="27" t="s">
        <v>69</v>
      </c>
      <c r="E94" s="41" t="s">
        <v>60</v>
      </c>
      <c r="F94" s="39" t="n">
        <v>1</v>
      </c>
      <c r="G94" s="2" t="n">
        <v>550</v>
      </c>
      <c r="H94" s="44"/>
      <c r="L94" s="24"/>
      <c r="M94" s="45"/>
      <c r="N94" s="43"/>
      <c r="O94" s="27" t="s">
        <v>69</v>
      </c>
      <c r="P94" s="41" t="s">
        <v>60</v>
      </c>
      <c r="Q94" s="39" t="n">
        <v>1</v>
      </c>
      <c r="R94" s="2" t="n">
        <v>550</v>
      </c>
      <c r="S94" s="44"/>
      <c r="W94" s="24"/>
      <c r="X94" s="45"/>
      <c r="Y94" s="43"/>
      <c r="Z94" s="27" t="s">
        <v>69</v>
      </c>
      <c r="AA94" s="41" t="s">
        <v>60</v>
      </c>
      <c r="AB94" s="39" t="n">
        <v>1</v>
      </c>
      <c r="AC94" s="2" t="n">
        <v>550</v>
      </c>
      <c r="AD94" s="44"/>
      <c r="AH94" s="24"/>
      <c r="AI94" s="45"/>
      <c r="AJ94" s="43"/>
      <c r="AK94" s="27" t="s">
        <v>69</v>
      </c>
      <c r="AL94" s="41" t="s">
        <v>60</v>
      </c>
      <c r="AM94" s="39" t="n">
        <v>1</v>
      </c>
      <c r="AN94" s="2" t="n">
        <v>550</v>
      </c>
      <c r="AO94" s="44"/>
      <c r="AS94" s="24"/>
      <c r="AT94" s="45"/>
      <c r="AU94" s="43"/>
      <c r="AV94" s="27" t="s">
        <v>69</v>
      </c>
      <c r="AW94" s="41" t="s">
        <v>60</v>
      </c>
      <c r="AX94" s="39" t="n">
        <v>1</v>
      </c>
      <c r="AY94" s="2" t="n">
        <v>550</v>
      </c>
      <c r="AZ94" s="44"/>
      <c r="BD94" s="24"/>
      <c r="BE94" s="45"/>
      <c r="BF94" s="43"/>
      <c r="BG94" s="27" t="s">
        <v>69</v>
      </c>
      <c r="BH94" s="41" t="s">
        <v>60</v>
      </c>
      <c r="BI94" s="39" t="n">
        <v>1</v>
      </c>
      <c r="BJ94" s="2" t="n">
        <v>550</v>
      </c>
      <c r="BK94" s="44"/>
      <c r="BO94" s="24"/>
      <c r="BP94" s="45"/>
      <c r="BQ94" s="43"/>
      <c r="BR94" s="27" t="s">
        <v>69</v>
      </c>
      <c r="BS94" s="41" t="s">
        <v>60</v>
      </c>
      <c r="BT94" s="39" t="n">
        <v>1</v>
      </c>
      <c r="BU94" s="2" t="n">
        <v>550</v>
      </c>
      <c r="BV94" s="44"/>
      <c r="BZ94" s="24"/>
      <c r="CB94" s="43"/>
      <c r="CC94" s="27" t="s">
        <v>69</v>
      </c>
      <c r="CD94" s="41" t="s">
        <v>60</v>
      </c>
      <c r="CE94" s="39" t="n">
        <v>1</v>
      </c>
      <c r="CF94" s="2" t="n">
        <v>550</v>
      </c>
      <c r="CG94" s="44"/>
      <c r="CK94" s="24"/>
      <c r="CL94" s="4"/>
      <c r="CM94" s="43"/>
      <c r="CN94" s="27" t="s">
        <v>69</v>
      </c>
      <c r="CO94" s="41" t="s">
        <v>60</v>
      </c>
      <c r="CP94" s="39" t="n">
        <v>1</v>
      </c>
      <c r="CQ94" s="2" t="n">
        <v>550</v>
      </c>
      <c r="CR94" s="44"/>
      <c r="CV94" s="17" t="s">
        <v>49</v>
      </c>
      <c r="CW94" s="18" t="n">
        <f aca="false">IF(M132=0%,0%,N134/SUM(N133:N140))</f>
        <v>0.03</v>
      </c>
      <c r="CX94" s="17" t="str">
        <f aca="false">P134</f>
        <v>frigorifero</v>
      </c>
      <c r="CY94" s="19" t="n">
        <f aca="false">Q134</f>
        <v>0</v>
      </c>
      <c r="CZ94" s="17" t="str">
        <f aca="false">P141</f>
        <v>materasso</v>
      </c>
      <c r="DA94" s="19" t="n">
        <f aca="false">Q141</f>
        <v>0</v>
      </c>
      <c r="DB94" s="17" t="str">
        <f aca="false">R139</f>
        <v>lamiere</v>
      </c>
      <c r="DC94" s="19" t="n">
        <f aca="false">S139</f>
        <v>0</v>
      </c>
      <c r="DD94" s="19" t="str">
        <f aca="false">O75</f>
        <v>altezza cumulo</v>
      </c>
      <c r="DE94" s="19" t="n">
        <f aca="false">P75</f>
        <v>15</v>
      </c>
    </row>
    <row r="95" customFormat="false" ht="14.4" hidden="false" customHeight="false" outlineLevel="0" collapsed="false">
      <c r="A95" s="24"/>
      <c r="B95" s="42"/>
      <c r="C95" s="43"/>
      <c r="D95" s="27"/>
      <c r="E95" s="41" t="s">
        <v>14</v>
      </c>
      <c r="F95" s="39" t="n">
        <v>1</v>
      </c>
      <c r="G95" s="47" t="n">
        <v>1400</v>
      </c>
      <c r="H95" s="44"/>
      <c r="L95" s="24"/>
      <c r="M95" s="42"/>
      <c r="N95" s="43"/>
      <c r="O95" s="27"/>
      <c r="P95" s="41" t="s">
        <v>14</v>
      </c>
      <c r="Q95" s="39" t="n">
        <v>1</v>
      </c>
      <c r="R95" s="47" t="n">
        <v>1400</v>
      </c>
      <c r="S95" s="44"/>
      <c r="W95" s="24"/>
      <c r="X95" s="42"/>
      <c r="Y95" s="43"/>
      <c r="Z95" s="27"/>
      <c r="AA95" s="41" t="s">
        <v>14</v>
      </c>
      <c r="AB95" s="39" t="n">
        <v>1</v>
      </c>
      <c r="AC95" s="47" t="n">
        <v>1400</v>
      </c>
      <c r="AD95" s="44"/>
      <c r="AH95" s="24"/>
      <c r="AI95" s="42"/>
      <c r="AJ95" s="43"/>
      <c r="AK95" s="27"/>
      <c r="AL95" s="41" t="s">
        <v>14</v>
      </c>
      <c r="AM95" s="39" t="n">
        <v>1</v>
      </c>
      <c r="AN95" s="47" t="n">
        <v>1400</v>
      </c>
      <c r="AO95" s="44"/>
      <c r="AS95" s="24"/>
      <c r="AT95" s="42"/>
      <c r="AU95" s="43"/>
      <c r="AV95" s="27"/>
      <c r="AW95" s="41" t="s">
        <v>14</v>
      </c>
      <c r="AX95" s="39" t="n">
        <v>1</v>
      </c>
      <c r="AY95" s="47" t="n">
        <v>1400</v>
      </c>
      <c r="AZ95" s="44"/>
      <c r="BD95" s="24"/>
      <c r="BE95" s="42"/>
      <c r="BF95" s="43"/>
      <c r="BG95" s="27"/>
      <c r="BH95" s="41" t="s">
        <v>14</v>
      </c>
      <c r="BI95" s="39" t="n">
        <v>1</v>
      </c>
      <c r="BJ95" s="47" t="n">
        <v>1400</v>
      </c>
      <c r="BK95" s="44"/>
      <c r="BO95" s="24"/>
      <c r="BP95" s="42"/>
      <c r="BQ95" s="43"/>
      <c r="BR95" s="27"/>
      <c r="BS95" s="41" t="s">
        <v>14</v>
      </c>
      <c r="BT95" s="39" t="n">
        <v>1</v>
      </c>
      <c r="BU95" s="47" t="n">
        <v>1400</v>
      </c>
      <c r="BV95" s="44"/>
      <c r="BZ95" s="24"/>
      <c r="CB95" s="43"/>
      <c r="CC95" s="27"/>
      <c r="CD95" s="41" t="s">
        <v>14</v>
      </c>
      <c r="CE95" s="39" t="n">
        <v>1</v>
      </c>
      <c r="CF95" s="47" t="n">
        <v>1400</v>
      </c>
      <c r="CG95" s="44"/>
      <c r="CK95" s="24"/>
      <c r="CL95" s="4"/>
      <c r="CM95" s="43"/>
      <c r="CN95" s="27"/>
      <c r="CO95" s="41" t="s">
        <v>14</v>
      </c>
      <c r="CP95" s="39" t="n">
        <v>1</v>
      </c>
      <c r="CQ95" s="47" t="n">
        <v>1400</v>
      </c>
      <c r="CR95" s="44"/>
      <c r="CV95" s="17" t="s">
        <v>57</v>
      </c>
      <c r="CW95" s="18" t="n">
        <f aca="false">IF(M132=0%,0%,(N135+N136)/SUM(N133:N140))</f>
        <v>0.02</v>
      </c>
      <c r="CX95" s="17" t="str">
        <f aca="false">P135</f>
        <v>forno</v>
      </c>
      <c r="CY95" s="19" t="n">
        <f aca="false">Q135</f>
        <v>0</v>
      </c>
      <c r="CZ95" s="17" t="str">
        <f aca="false">R133</f>
        <v>brandina</v>
      </c>
      <c r="DA95" s="19" t="n">
        <f aca="false">S133</f>
        <v>0</v>
      </c>
      <c r="DB95" s="17" t="str">
        <f aca="false">R140</f>
        <v>buste</v>
      </c>
      <c r="DC95" s="19" t="n">
        <f aca="false">S140</f>
        <v>0</v>
      </c>
      <c r="DD95" s="19" t="str">
        <f aca="false">O76</f>
        <v>combustione</v>
      </c>
      <c r="DE95" s="19" t="str">
        <f aca="false">P76</f>
        <v>no</v>
      </c>
    </row>
    <row r="96" customFormat="false" ht="14.4" hidden="false" customHeight="true" outlineLevel="0" collapsed="false">
      <c r="A96" s="24"/>
      <c r="B96" s="42"/>
      <c r="C96" s="43"/>
      <c r="D96" s="27"/>
      <c r="E96" s="41" t="s">
        <v>22</v>
      </c>
      <c r="F96" s="39" t="n">
        <v>1</v>
      </c>
      <c r="G96" s="47" t="n">
        <v>7500</v>
      </c>
      <c r="H96" s="44"/>
      <c r="L96" s="24"/>
      <c r="M96" s="42"/>
      <c r="N96" s="43"/>
      <c r="O96" s="27"/>
      <c r="P96" s="41" t="s">
        <v>22</v>
      </c>
      <c r="Q96" s="39" t="n">
        <v>1</v>
      </c>
      <c r="R96" s="47" t="n">
        <v>7500</v>
      </c>
      <c r="S96" s="44"/>
      <c r="W96" s="24"/>
      <c r="X96" s="42"/>
      <c r="Y96" s="43"/>
      <c r="Z96" s="27"/>
      <c r="AA96" s="41" t="s">
        <v>22</v>
      </c>
      <c r="AB96" s="39" t="n">
        <v>1</v>
      </c>
      <c r="AC96" s="47" t="n">
        <v>7500</v>
      </c>
      <c r="AD96" s="44"/>
      <c r="AH96" s="24"/>
      <c r="AI96" s="42"/>
      <c r="AJ96" s="43"/>
      <c r="AK96" s="27"/>
      <c r="AL96" s="41" t="s">
        <v>22</v>
      </c>
      <c r="AM96" s="39" t="n">
        <v>1</v>
      </c>
      <c r="AN96" s="47" t="n">
        <v>7500</v>
      </c>
      <c r="AO96" s="44"/>
      <c r="AS96" s="24"/>
      <c r="AT96" s="42"/>
      <c r="AU96" s="43"/>
      <c r="AV96" s="27"/>
      <c r="AW96" s="41" t="s">
        <v>22</v>
      </c>
      <c r="AX96" s="39" t="n">
        <v>1</v>
      </c>
      <c r="AY96" s="47" t="n">
        <v>7500</v>
      </c>
      <c r="AZ96" s="44"/>
      <c r="BD96" s="24"/>
      <c r="BE96" s="42"/>
      <c r="BF96" s="43"/>
      <c r="BG96" s="27"/>
      <c r="BH96" s="41" t="s">
        <v>22</v>
      </c>
      <c r="BI96" s="39" t="n">
        <v>1</v>
      </c>
      <c r="BJ96" s="47" t="n">
        <v>7500</v>
      </c>
      <c r="BK96" s="44"/>
      <c r="BO96" s="24"/>
      <c r="BP96" s="42"/>
      <c r="BQ96" s="43"/>
      <c r="BR96" s="27"/>
      <c r="BS96" s="41" t="s">
        <v>22</v>
      </c>
      <c r="BT96" s="39" t="n">
        <v>1</v>
      </c>
      <c r="BU96" s="47" t="n">
        <v>7500</v>
      </c>
      <c r="BV96" s="44"/>
      <c r="BZ96" s="24"/>
      <c r="CB96" s="43"/>
      <c r="CC96" s="27"/>
      <c r="CD96" s="41" t="s">
        <v>22</v>
      </c>
      <c r="CE96" s="39" t="n">
        <v>1</v>
      </c>
      <c r="CF96" s="47" t="n">
        <v>7500</v>
      </c>
      <c r="CG96" s="44"/>
      <c r="CK96" s="24"/>
      <c r="CL96" s="4"/>
      <c r="CM96" s="43"/>
      <c r="CN96" s="27"/>
      <c r="CO96" s="41" t="s">
        <v>22</v>
      </c>
      <c r="CP96" s="39" t="n">
        <v>1</v>
      </c>
      <c r="CQ96" s="47" t="n">
        <v>7500</v>
      </c>
      <c r="CR96" s="44"/>
      <c r="CV96" s="17" t="s">
        <v>60</v>
      </c>
      <c r="CW96" s="37" t="n">
        <f aca="false">IF(M132=0%,0%,N137/SUM(N133:N140))</f>
        <v>0</v>
      </c>
      <c r="CX96" s="17" t="str">
        <f aca="false">P136</f>
        <v>televisore</v>
      </c>
      <c r="CY96" s="19" t="n">
        <f aca="false">Q136</f>
        <v>0</v>
      </c>
      <c r="CZ96" s="17" t="str">
        <f aca="false">R134</f>
        <v>Scatoloni</v>
      </c>
      <c r="DA96" s="19" t="n">
        <f aca="false">S134</f>
        <v>0</v>
      </c>
      <c r="DB96" s="19"/>
      <c r="DC96" s="19"/>
      <c r="DD96" s="19" t="str">
        <f aca="false">O77</f>
        <v>bonifica</v>
      </c>
      <c r="DE96" s="19" t="str">
        <f aca="false">P77</f>
        <v>no</v>
      </c>
    </row>
    <row r="97" customFormat="false" ht="14.4" hidden="false" customHeight="true" outlineLevel="0" collapsed="false">
      <c r="A97" s="24"/>
      <c r="B97" s="45"/>
      <c r="C97" s="4"/>
      <c r="D97" s="28" t="s">
        <v>70</v>
      </c>
      <c r="E97" s="41" t="s">
        <v>14</v>
      </c>
      <c r="F97" s="39" t="n">
        <v>1</v>
      </c>
      <c r="G97" s="47" t="n">
        <v>1400</v>
      </c>
      <c r="H97" s="44"/>
      <c r="L97" s="24"/>
      <c r="M97" s="51" t="n">
        <v>0.05</v>
      </c>
      <c r="N97" s="4" t="n">
        <v>1</v>
      </c>
      <c r="O97" s="28" t="s">
        <v>70</v>
      </c>
      <c r="P97" s="41" t="s">
        <v>14</v>
      </c>
      <c r="Q97" s="39" t="n">
        <v>1</v>
      </c>
      <c r="R97" s="47" t="n">
        <v>1400</v>
      </c>
      <c r="S97" s="44"/>
      <c r="W97" s="24"/>
      <c r="X97" s="45"/>
      <c r="Y97" s="4"/>
      <c r="Z97" s="28" t="s">
        <v>70</v>
      </c>
      <c r="AA97" s="41" t="s">
        <v>14</v>
      </c>
      <c r="AB97" s="39" t="n">
        <v>1</v>
      </c>
      <c r="AC97" s="47" t="n">
        <v>1400</v>
      </c>
      <c r="AD97" s="44"/>
      <c r="AH97" s="24"/>
      <c r="AI97" s="45"/>
      <c r="AJ97" s="4"/>
      <c r="AK97" s="28" t="s">
        <v>70</v>
      </c>
      <c r="AL97" s="41" t="s">
        <v>14</v>
      </c>
      <c r="AM97" s="39" t="n">
        <v>1</v>
      </c>
      <c r="AN97" s="47" t="n">
        <v>1400</v>
      </c>
      <c r="AO97" s="44"/>
      <c r="AS97" s="24"/>
      <c r="AT97" s="45"/>
      <c r="AU97" s="4"/>
      <c r="AV97" s="28" t="s">
        <v>70</v>
      </c>
      <c r="AW97" s="41" t="s">
        <v>14</v>
      </c>
      <c r="AX97" s="39" t="n">
        <v>1</v>
      </c>
      <c r="AY97" s="47" t="n">
        <v>1400</v>
      </c>
      <c r="AZ97" s="44"/>
      <c r="BD97" s="24"/>
      <c r="BE97" s="45"/>
      <c r="BF97" s="4"/>
      <c r="BG97" s="28" t="s">
        <v>70</v>
      </c>
      <c r="BH97" s="41" t="s">
        <v>14</v>
      </c>
      <c r="BI97" s="39" t="n">
        <v>1</v>
      </c>
      <c r="BJ97" s="47" t="n">
        <v>1400</v>
      </c>
      <c r="BK97" s="44"/>
      <c r="BO97" s="24"/>
      <c r="BP97" s="45"/>
      <c r="BQ97" s="4"/>
      <c r="BR97" s="28" t="s">
        <v>70</v>
      </c>
      <c r="BS97" s="41" t="s">
        <v>14</v>
      </c>
      <c r="BT97" s="39" t="n">
        <v>1</v>
      </c>
      <c r="BU97" s="47" t="n">
        <v>1400</v>
      </c>
      <c r="BV97" s="44"/>
      <c r="BZ97" s="24"/>
      <c r="CB97" s="4"/>
      <c r="CC97" s="28" t="s">
        <v>70</v>
      </c>
      <c r="CD97" s="41" t="s">
        <v>14</v>
      </c>
      <c r="CE97" s="39" t="n">
        <v>1</v>
      </c>
      <c r="CF97" s="47" t="n">
        <v>1400</v>
      </c>
      <c r="CG97" s="44"/>
      <c r="CK97" s="24"/>
      <c r="CL97" s="4"/>
      <c r="CM97" s="4"/>
      <c r="CN97" s="28" t="s">
        <v>70</v>
      </c>
      <c r="CO97" s="41" t="s">
        <v>14</v>
      </c>
      <c r="CP97" s="39" t="n">
        <v>1</v>
      </c>
      <c r="CQ97" s="47" t="n">
        <v>1400</v>
      </c>
      <c r="CR97" s="44"/>
      <c r="CV97" s="17" t="s">
        <v>61</v>
      </c>
      <c r="CW97" s="18" t="n">
        <f aca="false">IF(M132=0%,0%,N138/SUM(N133:N140))</f>
        <v>0.05</v>
      </c>
      <c r="CX97" s="17" t="str">
        <f aca="false">P137</f>
        <v>scaldabagno</v>
      </c>
      <c r="CY97" s="19" t="n">
        <f aca="false">Q137</f>
        <v>0</v>
      </c>
      <c r="CZ97" s="17" t="str">
        <f aca="false">R135</f>
        <v>divano</v>
      </c>
      <c r="DA97" s="19" t="n">
        <f aca="false">S135</f>
        <v>0</v>
      </c>
      <c r="DB97" s="19"/>
      <c r="DC97" s="19"/>
      <c r="DD97" s="19" t="str">
        <f aca="false">Q77</f>
        <v>substrato</v>
      </c>
      <c r="DE97" s="19" t="str">
        <f aca="false">R77</f>
        <v>battistrada</v>
      </c>
    </row>
    <row r="98" customFormat="false" ht="14.4" hidden="false" customHeight="false" outlineLevel="0" collapsed="false">
      <c r="A98" s="24"/>
      <c r="B98" s="42"/>
      <c r="C98" s="43"/>
      <c r="D98" s="28" t="s">
        <v>71</v>
      </c>
      <c r="E98" s="41" t="s">
        <v>60</v>
      </c>
      <c r="F98" s="39" t="n">
        <v>1</v>
      </c>
      <c r="G98" s="47" t="n">
        <v>550</v>
      </c>
      <c r="H98" s="44"/>
      <c r="L98" s="24"/>
      <c r="M98" s="42"/>
      <c r="N98" s="43"/>
      <c r="O98" s="28" t="s">
        <v>71</v>
      </c>
      <c r="P98" s="41" t="s">
        <v>60</v>
      </c>
      <c r="Q98" s="39" t="n">
        <v>1</v>
      </c>
      <c r="R98" s="47" t="n">
        <v>550</v>
      </c>
      <c r="S98" s="44"/>
      <c r="W98" s="24"/>
      <c r="X98" s="42"/>
      <c r="Y98" s="43"/>
      <c r="Z98" s="28" t="s">
        <v>71</v>
      </c>
      <c r="AA98" s="41" t="s">
        <v>60</v>
      </c>
      <c r="AB98" s="39" t="n">
        <v>1</v>
      </c>
      <c r="AC98" s="47" t="n">
        <v>550</v>
      </c>
      <c r="AD98" s="44"/>
      <c r="AH98" s="24"/>
      <c r="AI98" s="42"/>
      <c r="AJ98" s="43"/>
      <c r="AK98" s="28" t="s">
        <v>71</v>
      </c>
      <c r="AL98" s="41" t="s">
        <v>60</v>
      </c>
      <c r="AM98" s="39" t="n">
        <v>1</v>
      </c>
      <c r="AN98" s="47" t="n">
        <v>550</v>
      </c>
      <c r="AO98" s="44"/>
      <c r="AS98" s="24"/>
      <c r="AT98" s="42"/>
      <c r="AU98" s="43"/>
      <c r="AV98" s="28" t="s">
        <v>71</v>
      </c>
      <c r="AW98" s="41" t="s">
        <v>60</v>
      </c>
      <c r="AX98" s="39" t="n">
        <v>1</v>
      </c>
      <c r="AY98" s="47" t="n">
        <v>550</v>
      </c>
      <c r="AZ98" s="44"/>
      <c r="BD98" s="24"/>
      <c r="BE98" s="42"/>
      <c r="BF98" s="43"/>
      <c r="BG98" s="28" t="s">
        <v>71</v>
      </c>
      <c r="BH98" s="41" t="s">
        <v>60</v>
      </c>
      <c r="BI98" s="39" t="n">
        <v>1</v>
      </c>
      <c r="BJ98" s="47" t="n">
        <v>550</v>
      </c>
      <c r="BK98" s="44"/>
      <c r="BO98" s="24"/>
      <c r="BP98" s="42"/>
      <c r="BQ98" s="43"/>
      <c r="BR98" s="28" t="s">
        <v>71</v>
      </c>
      <c r="BS98" s="41" t="s">
        <v>60</v>
      </c>
      <c r="BT98" s="39" t="n">
        <v>1</v>
      </c>
      <c r="BU98" s="47" t="n">
        <v>550</v>
      </c>
      <c r="BV98" s="44"/>
      <c r="BZ98" s="24"/>
      <c r="CB98" s="43"/>
      <c r="CC98" s="28" t="s">
        <v>71</v>
      </c>
      <c r="CD98" s="41" t="s">
        <v>60</v>
      </c>
      <c r="CE98" s="39" t="n">
        <v>1</v>
      </c>
      <c r="CF98" s="47" t="n">
        <v>550</v>
      </c>
      <c r="CG98" s="44"/>
      <c r="CK98" s="24"/>
      <c r="CL98" s="4"/>
      <c r="CM98" s="43"/>
      <c r="CN98" s="28" t="s">
        <v>71</v>
      </c>
      <c r="CO98" s="41" t="s">
        <v>60</v>
      </c>
      <c r="CP98" s="39" t="n">
        <v>1</v>
      </c>
      <c r="CQ98" s="47" t="n">
        <v>550</v>
      </c>
      <c r="CR98" s="44"/>
      <c r="CV98" s="17" t="s">
        <v>62</v>
      </c>
      <c r="CW98" s="18" t="n">
        <f aca="false">IF(M132=0%,0%,N139/SUM(N133:N140))</f>
        <v>0</v>
      </c>
      <c r="CX98" s="17" t="str">
        <f aca="false">P138</f>
        <v>mobile</v>
      </c>
      <c r="CY98" s="19" t="n">
        <f aca="false">Q138</f>
        <v>0</v>
      </c>
      <c r="CZ98" s="17" t="str">
        <f aca="false">R136</f>
        <v>sanitari</v>
      </c>
      <c r="DA98" s="19" t="n">
        <f aca="false">S136</f>
        <v>0</v>
      </c>
      <c r="DB98" s="19"/>
      <c r="DC98" s="19"/>
      <c r="DD98" s="19" t="s">
        <v>63</v>
      </c>
      <c r="DE98" s="19" t="n">
        <f aca="false">M77</f>
        <v>0</v>
      </c>
    </row>
    <row r="99" customFormat="false" ht="15" hidden="false" customHeight="false" outlineLevel="0" collapsed="false">
      <c r="A99" s="24"/>
      <c r="B99" s="42"/>
      <c r="C99" s="43"/>
      <c r="D99" s="28" t="s">
        <v>72</v>
      </c>
      <c r="E99" s="41" t="s">
        <v>62</v>
      </c>
      <c r="F99" s="39" t="n">
        <v>1</v>
      </c>
      <c r="H99" s="44" t="n">
        <v>20</v>
      </c>
      <c r="L99" s="24"/>
      <c r="M99" s="42"/>
      <c r="N99" s="43"/>
      <c r="O99" s="28" t="s">
        <v>72</v>
      </c>
      <c r="P99" s="41" t="s">
        <v>62</v>
      </c>
      <c r="Q99" s="39" t="n">
        <v>1</v>
      </c>
      <c r="S99" s="44" t="n">
        <v>20</v>
      </c>
      <c r="W99" s="24"/>
      <c r="X99" s="42"/>
      <c r="Y99" s="43"/>
      <c r="Z99" s="28" t="s">
        <v>72</v>
      </c>
      <c r="AA99" s="41" t="s">
        <v>62</v>
      </c>
      <c r="AB99" s="39" t="n">
        <v>1</v>
      </c>
      <c r="AD99" s="44" t="n">
        <v>20</v>
      </c>
      <c r="AH99" s="24"/>
      <c r="AI99" s="42"/>
      <c r="AJ99" s="43"/>
      <c r="AK99" s="28" t="s">
        <v>72</v>
      </c>
      <c r="AL99" s="41" t="s">
        <v>62</v>
      </c>
      <c r="AM99" s="39" t="n">
        <v>1</v>
      </c>
      <c r="AO99" s="44" t="n">
        <v>20</v>
      </c>
      <c r="AS99" s="24"/>
      <c r="AT99" s="42"/>
      <c r="AU99" s="43"/>
      <c r="AV99" s="28" t="s">
        <v>72</v>
      </c>
      <c r="AW99" s="41" t="s">
        <v>62</v>
      </c>
      <c r="AX99" s="39" t="n">
        <v>1</v>
      </c>
      <c r="AZ99" s="44" t="n">
        <v>20</v>
      </c>
      <c r="BD99" s="24"/>
      <c r="BE99" s="42"/>
      <c r="BF99" s="43"/>
      <c r="BG99" s="28" t="s">
        <v>72</v>
      </c>
      <c r="BH99" s="41" t="s">
        <v>62</v>
      </c>
      <c r="BI99" s="39" t="n">
        <v>1</v>
      </c>
      <c r="BK99" s="44" t="n">
        <v>20</v>
      </c>
      <c r="BO99" s="24"/>
      <c r="BP99" s="51" t="n">
        <v>0.03</v>
      </c>
      <c r="BQ99" s="4" t="n">
        <v>2</v>
      </c>
      <c r="BR99" s="28" t="s">
        <v>72</v>
      </c>
      <c r="BS99" s="41" t="s">
        <v>62</v>
      </c>
      <c r="BT99" s="39" t="n">
        <v>1</v>
      </c>
      <c r="BV99" s="44" t="n">
        <v>20</v>
      </c>
      <c r="BZ99" s="24"/>
      <c r="CB99" s="43"/>
      <c r="CC99" s="28" t="s">
        <v>72</v>
      </c>
      <c r="CD99" s="41" t="s">
        <v>62</v>
      </c>
      <c r="CE99" s="39" t="n">
        <v>1</v>
      </c>
      <c r="CG99" s="44" t="n">
        <v>20</v>
      </c>
      <c r="CK99" s="24"/>
      <c r="CL99" s="4"/>
      <c r="CM99" s="43"/>
      <c r="CN99" s="28" t="s">
        <v>72</v>
      </c>
      <c r="CO99" s="41" t="s">
        <v>62</v>
      </c>
      <c r="CP99" s="39" t="n">
        <v>1</v>
      </c>
      <c r="CR99" s="44" t="n">
        <v>20</v>
      </c>
      <c r="CV99" s="17" t="s">
        <v>65</v>
      </c>
      <c r="CW99" s="18" t="n">
        <f aca="false">IF(M132=0%,0%,N140/SUM(N133:N140))</f>
        <v>0</v>
      </c>
      <c r="CX99" s="17" t="str">
        <f aca="false">P139</f>
        <v>secchio</v>
      </c>
      <c r="CY99" s="19" t="n">
        <f aca="false">Q139</f>
        <v>1</v>
      </c>
      <c r="CZ99" s="17" t="str">
        <f aca="false">R137</f>
        <v>tubi</v>
      </c>
      <c r="DA99" s="19" t="n">
        <f aca="false">S137</f>
        <v>0</v>
      </c>
      <c r="DB99" s="19"/>
      <c r="DC99" s="19"/>
      <c r="DD99" s="35" t="s">
        <v>56</v>
      </c>
      <c r="DE99" s="35" t="n">
        <f aca="false">S75</f>
        <v>0</v>
      </c>
      <c r="DF99" s="37" t="n">
        <f aca="false">SUM(CW93:CW99)</f>
        <v>1</v>
      </c>
    </row>
    <row r="100" customFormat="false" ht="15" hidden="false" customHeight="false" outlineLevel="0" collapsed="false">
      <c r="A100" s="24"/>
      <c r="B100" s="42"/>
      <c r="C100" s="43"/>
      <c r="D100" s="28" t="s">
        <v>73</v>
      </c>
      <c r="E100" s="41" t="s">
        <v>22</v>
      </c>
      <c r="F100" s="39" t="n">
        <v>1</v>
      </c>
      <c r="H100" s="44"/>
      <c r="L100" s="24"/>
      <c r="M100" s="42"/>
      <c r="N100" s="43"/>
      <c r="O100" s="28" t="s">
        <v>73</v>
      </c>
      <c r="P100" s="41" t="s">
        <v>22</v>
      </c>
      <c r="Q100" s="39" t="n">
        <v>1</v>
      </c>
      <c r="S100" s="44"/>
      <c r="W100" s="24"/>
      <c r="X100" s="42"/>
      <c r="Y100" s="43"/>
      <c r="Z100" s="28" t="s">
        <v>73</v>
      </c>
      <c r="AA100" s="41" t="s">
        <v>22</v>
      </c>
      <c r="AB100" s="39" t="n">
        <v>1</v>
      </c>
      <c r="AD100" s="44"/>
      <c r="AH100" s="24"/>
      <c r="AI100" s="42"/>
      <c r="AJ100" s="43"/>
      <c r="AK100" s="28" t="s">
        <v>73</v>
      </c>
      <c r="AL100" s="41" t="s">
        <v>22</v>
      </c>
      <c r="AM100" s="39" t="n">
        <v>1</v>
      </c>
      <c r="AO100" s="44"/>
      <c r="AS100" s="24"/>
      <c r="AT100" s="42"/>
      <c r="AU100" s="43"/>
      <c r="AV100" s="28" t="s">
        <v>73</v>
      </c>
      <c r="AW100" s="41" t="s">
        <v>22</v>
      </c>
      <c r="AX100" s="39" t="n">
        <v>1</v>
      </c>
      <c r="AZ100" s="44"/>
      <c r="BD100" s="24"/>
      <c r="BE100" s="42"/>
      <c r="BF100" s="43"/>
      <c r="BG100" s="28" t="s">
        <v>73</v>
      </c>
      <c r="BH100" s="41" t="s">
        <v>22</v>
      </c>
      <c r="BI100" s="39" t="n">
        <v>1</v>
      </c>
      <c r="BK100" s="44"/>
      <c r="BO100" s="24"/>
      <c r="BQ100" s="43"/>
      <c r="BR100" s="28" t="s">
        <v>73</v>
      </c>
      <c r="BS100" s="41" t="s">
        <v>22</v>
      </c>
      <c r="BT100" s="39" t="n">
        <v>1</v>
      </c>
      <c r="BV100" s="44"/>
      <c r="BZ100" s="24"/>
      <c r="CB100" s="43"/>
      <c r="CC100" s="28" t="s">
        <v>73</v>
      </c>
      <c r="CD100" s="41" t="s">
        <v>22</v>
      </c>
      <c r="CE100" s="39" t="n">
        <v>1</v>
      </c>
      <c r="CG100" s="44"/>
      <c r="CK100" s="24"/>
      <c r="CL100" s="4"/>
      <c r="CM100" s="43"/>
      <c r="CN100" s="28" t="s">
        <v>73</v>
      </c>
      <c r="CO100" s="41" t="s">
        <v>22</v>
      </c>
      <c r="CP100" s="39" t="n">
        <v>1</v>
      </c>
      <c r="CR100" s="44"/>
      <c r="CV100" s="10" t="str">
        <f aca="false">W74</f>
        <v>SITO O39</v>
      </c>
      <c r="CW100" s="10"/>
      <c r="CX100" s="10"/>
      <c r="CY100" s="10"/>
      <c r="CZ100" s="10"/>
      <c r="DA100" s="10"/>
      <c r="DB100" s="10"/>
      <c r="DC100" s="10"/>
      <c r="DD100" s="10"/>
      <c r="DE100" s="10"/>
    </row>
    <row r="101" customFormat="false" ht="14.4" hidden="false" customHeight="false" outlineLevel="0" collapsed="false">
      <c r="A101" s="24"/>
      <c r="B101" s="66"/>
      <c r="C101" s="67"/>
      <c r="D101" s="27" t="s">
        <v>74</v>
      </c>
      <c r="E101" s="41" t="s">
        <v>62</v>
      </c>
      <c r="F101" s="39" t="n">
        <v>0.8</v>
      </c>
      <c r="H101" s="32" t="n">
        <v>50</v>
      </c>
      <c r="L101" s="24"/>
      <c r="M101" s="66"/>
      <c r="N101" s="67"/>
      <c r="O101" s="27" t="s">
        <v>74</v>
      </c>
      <c r="P101" s="41" t="s">
        <v>62</v>
      </c>
      <c r="Q101" s="39" t="n">
        <v>0.8</v>
      </c>
      <c r="S101" s="32" t="n">
        <v>50</v>
      </c>
      <c r="W101" s="24"/>
      <c r="X101" s="66"/>
      <c r="Y101" s="67"/>
      <c r="Z101" s="27" t="s">
        <v>74</v>
      </c>
      <c r="AA101" s="41" t="s">
        <v>62</v>
      </c>
      <c r="AB101" s="39" t="n">
        <v>0.8</v>
      </c>
      <c r="AD101" s="32" t="n">
        <v>50</v>
      </c>
      <c r="AH101" s="24"/>
      <c r="AI101" s="66"/>
      <c r="AJ101" s="67"/>
      <c r="AK101" s="27" t="s">
        <v>74</v>
      </c>
      <c r="AL101" s="41" t="s">
        <v>62</v>
      </c>
      <c r="AM101" s="39" t="n">
        <v>0.8</v>
      </c>
      <c r="AO101" s="32" t="n">
        <v>50</v>
      </c>
      <c r="AS101" s="24"/>
      <c r="AT101" s="66"/>
      <c r="AU101" s="67"/>
      <c r="AV101" s="27" t="s">
        <v>74</v>
      </c>
      <c r="AW101" s="41" t="s">
        <v>62</v>
      </c>
      <c r="AX101" s="39" t="n">
        <v>0.8</v>
      </c>
      <c r="AZ101" s="32" t="n">
        <v>50</v>
      </c>
      <c r="BD101" s="24"/>
      <c r="BE101" s="66"/>
      <c r="BF101" s="67"/>
      <c r="BG101" s="27" t="s">
        <v>74</v>
      </c>
      <c r="BH101" s="41" t="s">
        <v>62</v>
      </c>
      <c r="BI101" s="39" t="n">
        <v>0.8</v>
      </c>
      <c r="BK101" s="32" t="n">
        <v>50</v>
      </c>
      <c r="BO101" s="24"/>
      <c r="BQ101" s="67"/>
      <c r="BR101" s="27" t="s">
        <v>74</v>
      </c>
      <c r="BS101" s="41" t="s">
        <v>62</v>
      </c>
      <c r="BT101" s="39" t="n">
        <v>0.8</v>
      </c>
      <c r="BV101" s="32" t="n">
        <v>50</v>
      </c>
      <c r="BZ101" s="24"/>
      <c r="CB101" s="67"/>
      <c r="CC101" s="27" t="s">
        <v>74</v>
      </c>
      <c r="CD101" s="41" t="s">
        <v>62</v>
      </c>
      <c r="CE101" s="39" t="n">
        <v>0.8</v>
      </c>
      <c r="CG101" s="32" t="n">
        <v>50</v>
      </c>
      <c r="CK101" s="24"/>
      <c r="CL101" s="96"/>
      <c r="CM101" s="67"/>
      <c r="CN101" s="27" t="s">
        <v>74</v>
      </c>
      <c r="CO101" s="41" t="s">
        <v>62</v>
      </c>
      <c r="CP101" s="39" t="n">
        <v>0.8</v>
      </c>
      <c r="CR101" s="32" t="n">
        <v>50</v>
      </c>
      <c r="CV101" s="11" t="s">
        <v>31</v>
      </c>
      <c r="CW101" s="11"/>
      <c r="CX101" s="11" t="s">
        <v>32</v>
      </c>
      <c r="CY101" s="11"/>
      <c r="CZ101" s="11"/>
      <c r="DA101" s="11"/>
      <c r="DB101" s="11"/>
      <c r="DC101" s="11"/>
      <c r="DD101" s="11" t="s">
        <v>33</v>
      </c>
      <c r="DE101" s="11"/>
    </row>
    <row r="102" customFormat="false" ht="14.4" hidden="false" customHeight="false" outlineLevel="0" collapsed="false">
      <c r="A102" s="24"/>
      <c r="B102" s="66"/>
      <c r="C102" s="67"/>
      <c r="D102" s="27"/>
      <c r="E102" s="41" t="s">
        <v>60</v>
      </c>
      <c r="F102" s="39" t="n">
        <v>0.2</v>
      </c>
      <c r="H102" s="32"/>
      <c r="L102" s="24"/>
      <c r="M102" s="66"/>
      <c r="N102" s="67"/>
      <c r="O102" s="27"/>
      <c r="P102" s="41" t="s">
        <v>60</v>
      </c>
      <c r="Q102" s="39" t="n">
        <v>0.2</v>
      </c>
      <c r="S102" s="32"/>
      <c r="W102" s="24"/>
      <c r="X102" s="66"/>
      <c r="Y102" s="67"/>
      <c r="Z102" s="27"/>
      <c r="AA102" s="41" t="s">
        <v>60</v>
      </c>
      <c r="AB102" s="39" t="n">
        <v>0.2</v>
      </c>
      <c r="AD102" s="32"/>
      <c r="AH102" s="24"/>
      <c r="AI102" s="66"/>
      <c r="AJ102" s="67"/>
      <c r="AK102" s="27"/>
      <c r="AL102" s="41" t="s">
        <v>60</v>
      </c>
      <c r="AM102" s="39" t="n">
        <v>0.2</v>
      </c>
      <c r="AO102" s="32"/>
      <c r="AS102" s="24"/>
      <c r="AT102" s="66"/>
      <c r="AU102" s="67"/>
      <c r="AV102" s="27"/>
      <c r="AW102" s="41" t="s">
        <v>60</v>
      </c>
      <c r="AX102" s="39" t="n">
        <v>0.2</v>
      </c>
      <c r="AZ102" s="32"/>
      <c r="BD102" s="24"/>
      <c r="BE102" s="66"/>
      <c r="BF102" s="67"/>
      <c r="BG102" s="27"/>
      <c r="BH102" s="41" t="s">
        <v>60</v>
      </c>
      <c r="BI102" s="39" t="n">
        <v>0.2</v>
      </c>
      <c r="BK102" s="32"/>
      <c r="BO102" s="24"/>
      <c r="BQ102" s="67"/>
      <c r="BR102" s="27"/>
      <c r="BS102" s="41" t="s">
        <v>60</v>
      </c>
      <c r="BT102" s="39" t="n">
        <v>0.2</v>
      </c>
      <c r="BV102" s="32"/>
      <c r="BZ102" s="24"/>
      <c r="CB102" s="67"/>
      <c r="CC102" s="27"/>
      <c r="CD102" s="41" t="s">
        <v>60</v>
      </c>
      <c r="CE102" s="39" t="n">
        <v>0.2</v>
      </c>
      <c r="CG102" s="32"/>
      <c r="CK102" s="24"/>
      <c r="CL102" s="96"/>
      <c r="CM102" s="67"/>
      <c r="CN102" s="27"/>
      <c r="CO102" s="41" t="s">
        <v>60</v>
      </c>
      <c r="CP102" s="39" t="n">
        <v>0.2</v>
      </c>
      <c r="CR102" s="32"/>
      <c r="CV102" s="12" t="s">
        <v>14</v>
      </c>
      <c r="CW102" s="13" t="n">
        <f aca="false">IF(X132=0%,0%,Y133/SUM(Y133:Y140))</f>
        <v>0.87</v>
      </c>
      <c r="CX102" s="12" t="str">
        <f aca="false">AA133</f>
        <v>lavatrice</v>
      </c>
      <c r="CY102" s="14" t="n">
        <f aca="false">AB133</f>
        <v>0</v>
      </c>
      <c r="CZ102" s="12" t="str">
        <f aca="false">AA140</f>
        <v>sedie</v>
      </c>
      <c r="DA102" s="14" t="n">
        <f aca="false">AB140</f>
        <v>0</v>
      </c>
      <c r="DB102" s="12" t="str">
        <f aca="false">AC138</f>
        <v>guaina</v>
      </c>
      <c r="DC102" s="15" t="n">
        <f aca="false">AD138</f>
        <v>0</v>
      </c>
      <c r="DD102" s="14" t="s">
        <v>41</v>
      </c>
      <c r="DE102" s="14" t="n">
        <f aca="false">Y76</f>
        <v>0</v>
      </c>
    </row>
    <row r="103" customFormat="false" ht="14.4" hidden="false" customHeight="false" outlineLevel="0" collapsed="false">
      <c r="A103" s="21" t="s">
        <v>75</v>
      </c>
      <c r="B103" s="51"/>
      <c r="C103" s="4"/>
      <c r="D103" s="41" t="s">
        <v>76</v>
      </c>
      <c r="E103" s="20" t="s">
        <v>61</v>
      </c>
      <c r="F103" s="39" t="n">
        <v>1</v>
      </c>
      <c r="G103" s="47" t="n">
        <v>1000</v>
      </c>
      <c r="H103" s="44"/>
      <c r="L103" s="21" t="s">
        <v>75</v>
      </c>
      <c r="M103" s="51"/>
      <c r="N103" s="4"/>
      <c r="O103" s="41" t="s">
        <v>76</v>
      </c>
      <c r="P103" s="20" t="s">
        <v>61</v>
      </c>
      <c r="Q103" s="39" t="n">
        <v>1</v>
      </c>
      <c r="R103" s="47" t="n">
        <v>1000</v>
      </c>
      <c r="S103" s="44"/>
      <c r="W103" s="21" t="s">
        <v>75</v>
      </c>
      <c r="X103" s="51"/>
      <c r="Y103" s="4"/>
      <c r="Z103" s="41" t="s">
        <v>76</v>
      </c>
      <c r="AA103" s="20" t="s">
        <v>61</v>
      </c>
      <c r="AB103" s="39" t="n">
        <v>1</v>
      </c>
      <c r="AC103" s="47" t="n">
        <v>1000</v>
      </c>
      <c r="AD103" s="44"/>
      <c r="AH103" s="21" t="s">
        <v>75</v>
      </c>
      <c r="AI103" s="51"/>
      <c r="AJ103" s="4"/>
      <c r="AK103" s="41" t="s">
        <v>76</v>
      </c>
      <c r="AL103" s="20" t="s">
        <v>61</v>
      </c>
      <c r="AM103" s="39" t="n">
        <v>1</v>
      </c>
      <c r="AN103" s="47" t="n">
        <v>1000</v>
      </c>
      <c r="AO103" s="44"/>
      <c r="AS103" s="21" t="s">
        <v>75</v>
      </c>
      <c r="AT103" s="51"/>
      <c r="AU103" s="4"/>
      <c r="AV103" s="41" t="s">
        <v>76</v>
      </c>
      <c r="AW103" s="20" t="s">
        <v>61</v>
      </c>
      <c r="AX103" s="39" t="n">
        <v>1</v>
      </c>
      <c r="AY103" s="47" t="n">
        <v>1000</v>
      </c>
      <c r="AZ103" s="44"/>
      <c r="BD103" s="21" t="s">
        <v>75</v>
      </c>
      <c r="BE103" s="51"/>
      <c r="BF103" s="4"/>
      <c r="BG103" s="41" t="s">
        <v>76</v>
      </c>
      <c r="BH103" s="20" t="s">
        <v>61</v>
      </c>
      <c r="BI103" s="39" t="n">
        <v>1</v>
      </c>
      <c r="BJ103" s="47" t="n">
        <v>1000</v>
      </c>
      <c r="BK103" s="44"/>
      <c r="BO103" s="21" t="s">
        <v>75</v>
      </c>
      <c r="BQ103" s="4"/>
      <c r="BR103" s="41" t="s">
        <v>76</v>
      </c>
      <c r="BS103" s="20" t="s">
        <v>61</v>
      </c>
      <c r="BT103" s="39" t="n">
        <v>1</v>
      </c>
      <c r="BU103" s="47" t="n">
        <v>1000</v>
      </c>
      <c r="BV103" s="44"/>
      <c r="BZ103" s="21" t="s">
        <v>75</v>
      </c>
      <c r="CB103" s="4"/>
      <c r="CC103" s="41" t="s">
        <v>76</v>
      </c>
      <c r="CD103" s="20" t="s">
        <v>61</v>
      </c>
      <c r="CE103" s="39" t="n">
        <v>1</v>
      </c>
      <c r="CF103" s="47" t="n">
        <v>1000</v>
      </c>
      <c r="CG103" s="44"/>
      <c r="CK103" s="21" t="s">
        <v>75</v>
      </c>
      <c r="CL103" s="4"/>
      <c r="CM103" s="4"/>
      <c r="CN103" s="41" t="s">
        <v>76</v>
      </c>
      <c r="CO103" s="20" t="s">
        <v>61</v>
      </c>
      <c r="CP103" s="39" t="n">
        <v>1</v>
      </c>
      <c r="CQ103" s="47" t="n">
        <v>1000</v>
      </c>
      <c r="CR103" s="44"/>
      <c r="CV103" s="17" t="s">
        <v>49</v>
      </c>
      <c r="CW103" s="18" t="n">
        <f aca="false">IF(X132=0%,0%,Y134/SUM(Y133:Y140))</f>
        <v>0</v>
      </c>
      <c r="CX103" s="17" t="str">
        <f aca="false">AA134</f>
        <v>frigorifero</v>
      </c>
      <c r="CY103" s="19" t="n">
        <f aca="false">AB134</f>
        <v>0</v>
      </c>
      <c r="CZ103" s="17" t="str">
        <f aca="false">AA141</f>
        <v>materasso</v>
      </c>
      <c r="DA103" s="19" t="n">
        <f aca="false">AB141</f>
        <v>0</v>
      </c>
      <c r="DB103" s="17" t="str">
        <f aca="false">AC139</f>
        <v>lamiere</v>
      </c>
      <c r="DC103" s="20" t="n">
        <f aca="false">AD139</f>
        <v>0</v>
      </c>
      <c r="DD103" s="19" t="str">
        <f aca="false">Z75</f>
        <v>altezza cumulo</v>
      </c>
      <c r="DE103" s="19" t="n">
        <f aca="false">AA75</f>
        <v>10</v>
      </c>
    </row>
    <row r="104" customFormat="false" ht="14.4" hidden="false" customHeight="true" outlineLevel="0" collapsed="false">
      <c r="A104" s="24" t="s">
        <v>77</v>
      </c>
      <c r="B104" s="45"/>
      <c r="C104" s="4"/>
      <c r="D104" s="41" t="s">
        <v>14</v>
      </c>
      <c r="E104" s="28"/>
      <c r="F104" s="39" t="n">
        <v>1</v>
      </c>
      <c r="G104" s="47" t="n">
        <v>900</v>
      </c>
      <c r="H104" s="44"/>
      <c r="L104" s="24" t="s">
        <v>77</v>
      </c>
      <c r="M104" s="51" t="n">
        <v>0.85</v>
      </c>
      <c r="N104" s="4"/>
      <c r="O104" s="41" t="s">
        <v>14</v>
      </c>
      <c r="P104" s="28"/>
      <c r="Q104" s="39" t="n">
        <v>1</v>
      </c>
      <c r="R104" s="47" t="n">
        <v>900</v>
      </c>
      <c r="S104" s="44"/>
      <c r="W104" s="24" t="s">
        <v>77</v>
      </c>
      <c r="X104" s="51" t="n">
        <v>0.87</v>
      </c>
      <c r="Y104" s="4"/>
      <c r="Z104" s="41" t="s">
        <v>14</v>
      </c>
      <c r="AA104" s="28"/>
      <c r="AB104" s="39" t="n">
        <v>1</v>
      </c>
      <c r="AC104" s="47" t="n">
        <v>900</v>
      </c>
      <c r="AD104" s="44"/>
      <c r="AH104" s="24" t="s">
        <v>77</v>
      </c>
      <c r="AI104" s="51" t="n">
        <v>0.7</v>
      </c>
      <c r="AJ104" s="4"/>
      <c r="AK104" s="41" t="s">
        <v>14</v>
      </c>
      <c r="AL104" s="28"/>
      <c r="AM104" s="39" t="n">
        <v>1</v>
      </c>
      <c r="AN104" s="47" t="n">
        <v>900</v>
      </c>
      <c r="AO104" s="44"/>
      <c r="AS104" s="24" t="s">
        <v>77</v>
      </c>
      <c r="AT104" s="51" t="n">
        <v>0.01</v>
      </c>
      <c r="AU104" s="4"/>
      <c r="AV104" s="41" t="s">
        <v>14</v>
      </c>
      <c r="AW104" s="28"/>
      <c r="AX104" s="39" t="n">
        <v>1</v>
      </c>
      <c r="AY104" s="47" t="n">
        <v>900</v>
      </c>
      <c r="AZ104" s="44"/>
      <c r="BD104" s="24" t="s">
        <v>77</v>
      </c>
      <c r="BE104" s="45"/>
      <c r="BF104" s="4"/>
      <c r="BG104" s="41" t="s">
        <v>14</v>
      </c>
      <c r="BH104" s="28"/>
      <c r="BI104" s="39" t="n">
        <v>1</v>
      </c>
      <c r="BJ104" s="47" t="n">
        <v>900</v>
      </c>
      <c r="BK104" s="44"/>
      <c r="BO104" s="24" t="s">
        <v>77</v>
      </c>
      <c r="BP104" s="51" t="n">
        <v>0.32</v>
      </c>
      <c r="BQ104" s="4"/>
      <c r="BR104" s="41" t="s">
        <v>14</v>
      </c>
      <c r="BS104" s="28"/>
      <c r="BT104" s="39" t="n">
        <v>1</v>
      </c>
      <c r="BU104" s="47" t="n">
        <v>900</v>
      </c>
      <c r="BV104" s="44"/>
      <c r="BZ104" s="24" t="s">
        <v>77</v>
      </c>
      <c r="CA104" s="51" t="n">
        <v>0.03</v>
      </c>
      <c r="CB104" s="4"/>
      <c r="CC104" s="41" t="s">
        <v>14</v>
      </c>
      <c r="CD104" s="28"/>
      <c r="CE104" s="39" t="n">
        <v>1</v>
      </c>
      <c r="CF104" s="47" t="n">
        <v>900</v>
      </c>
      <c r="CG104" s="44"/>
      <c r="CK104" s="24" t="s">
        <v>77</v>
      </c>
      <c r="CL104" s="51" t="n">
        <v>0.03</v>
      </c>
      <c r="CM104" s="4"/>
      <c r="CN104" s="41" t="s">
        <v>14</v>
      </c>
      <c r="CO104" s="28"/>
      <c r="CP104" s="39" t="n">
        <v>1</v>
      </c>
      <c r="CQ104" s="47" t="n">
        <v>900</v>
      </c>
      <c r="CR104" s="44"/>
      <c r="CV104" s="17" t="s">
        <v>57</v>
      </c>
      <c r="CW104" s="18" t="n">
        <f aca="false">IF(X132=0%,0%,(Y135+Y136)/SUM(Y133:Y140))</f>
        <v>0.01</v>
      </c>
      <c r="CX104" s="17" t="str">
        <f aca="false">AA135</f>
        <v>forno</v>
      </c>
      <c r="CY104" s="19" t="n">
        <f aca="false">AB135</f>
        <v>0</v>
      </c>
      <c r="CZ104" s="17" t="str">
        <f aca="false">AC133</f>
        <v>brandina</v>
      </c>
      <c r="DA104" s="19" t="n">
        <f aca="false">AD133</f>
        <v>0</v>
      </c>
      <c r="DB104" s="17" t="str">
        <f aca="false">AC140</f>
        <v>buste</v>
      </c>
      <c r="DC104" s="20" t="n">
        <f aca="false">AD140</f>
        <v>0</v>
      </c>
      <c r="DD104" s="19" t="str">
        <f aca="false">Z76</f>
        <v>combustione</v>
      </c>
      <c r="DE104" s="19" t="str">
        <f aca="false">AA76</f>
        <v>no</v>
      </c>
    </row>
    <row r="105" customFormat="false" ht="14.4" hidden="false" customHeight="true" outlineLevel="0" collapsed="false">
      <c r="A105" s="24"/>
      <c r="B105" s="42"/>
      <c r="C105" s="43"/>
      <c r="D105" s="41" t="s">
        <v>49</v>
      </c>
      <c r="E105" s="28"/>
      <c r="F105" s="39" t="n">
        <v>1</v>
      </c>
      <c r="G105" s="47" t="n">
        <v>2600</v>
      </c>
      <c r="H105" s="44"/>
      <c r="L105" s="24"/>
      <c r="M105" s="51" t="n">
        <v>0.03</v>
      </c>
      <c r="N105" s="43"/>
      <c r="O105" s="41" t="s">
        <v>49</v>
      </c>
      <c r="P105" s="28"/>
      <c r="Q105" s="39" t="n">
        <v>1</v>
      </c>
      <c r="R105" s="47" t="n">
        <v>2600</v>
      </c>
      <c r="S105" s="44"/>
      <c r="W105" s="24"/>
      <c r="X105" s="4"/>
      <c r="Y105" s="43"/>
      <c r="Z105" s="41" t="s">
        <v>49</v>
      </c>
      <c r="AA105" s="28"/>
      <c r="AB105" s="39" t="n">
        <v>1</v>
      </c>
      <c r="AC105" s="47" t="n">
        <v>2600</v>
      </c>
      <c r="AD105" s="44"/>
      <c r="AH105" s="24"/>
      <c r="AI105" s="51" t="n">
        <v>0.03</v>
      </c>
      <c r="AJ105" s="43"/>
      <c r="AK105" s="41" t="s">
        <v>49</v>
      </c>
      <c r="AL105" s="28"/>
      <c r="AM105" s="39" t="n">
        <v>1</v>
      </c>
      <c r="AN105" s="47" t="n">
        <v>2600</v>
      </c>
      <c r="AO105" s="44"/>
      <c r="AS105" s="24"/>
      <c r="AU105" s="43"/>
      <c r="AV105" s="41" t="s">
        <v>49</v>
      </c>
      <c r="AW105" s="28"/>
      <c r="AX105" s="39" t="n">
        <v>1</v>
      </c>
      <c r="AY105" s="47" t="n">
        <v>2600</v>
      </c>
      <c r="AZ105" s="44"/>
      <c r="BD105" s="24"/>
      <c r="BE105" s="42"/>
      <c r="BF105" s="43"/>
      <c r="BG105" s="41" t="s">
        <v>49</v>
      </c>
      <c r="BH105" s="28"/>
      <c r="BI105" s="39" t="n">
        <v>1</v>
      </c>
      <c r="BJ105" s="47" t="n">
        <v>2600</v>
      </c>
      <c r="BK105" s="44"/>
      <c r="BO105" s="24"/>
      <c r="BP105" s="51" t="n">
        <v>0.02</v>
      </c>
      <c r="BQ105" s="43"/>
      <c r="BR105" s="41" t="s">
        <v>49</v>
      </c>
      <c r="BS105" s="28"/>
      <c r="BT105" s="39" t="n">
        <v>1</v>
      </c>
      <c r="BU105" s="47" t="n">
        <v>2600</v>
      </c>
      <c r="BV105" s="44"/>
      <c r="BZ105" s="24"/>
      <c r="CB105" s="43"/>
      <c r="CC105" s="41" t="s">
        <v>49</v>
      </c>
      <c r="CD105" s="28"/>
      <c r="CE105" s="39" t="n">
        <v>1</v>
      </c>
      <c r="CF105" s="47" t="n">
        <v>2600</v>
      </c>
      <c r="CG105" s="44"/>
      <c r="CK105" s="24"/>
      <c r="CL105" s="4"/>
      <c r="CM105" s="43"/>
      <c r="CN105" s="41" t="s">
        <v>49</v>
      </c>
      <c r="CO105" s="28"/>
      <c r="CP105" s="39" t="n">
        <v>1</v>
      </c>
      <c r="CQ105" s="47" t="n">
        <v>2600</v>
      </c>
      <c r="CR105" s="44"/>
      <c r="CV105" s="17" t="s">
        <v>60</v>
      </c>
      <c r="CW105" s="18" t="n">
        <f aca="false">IF(X132=0%,0%,Y137/SUM(Y133:Y140))</f>
        <v>0.1</v>
      </c>
      <c r="CX105" s="17" t="str">
        <f aca="false">AA136</f>
        <v>televisore</v>
      </c>
      <c r="CY105" s="19" t="n">
        <f aca="false">AB136</f>
        <v>0</v>
      </c>
      <c r="CZ105" s="17" t="str">
        <f aca="false">AC134</f>
        <v>Scatoloni</v>
      </c>
      <c r="DA105" s="19" t="n">
        <f aca="false">AD134</f>
        <v>0</v>
      </c>
      <c r="DB105" s="19"/>
      <c r="DC105" s="20"/>
      <c r="DD105" s="19" t="str">
        <f aca="false">Z77</f>
        <v>bonifica</v>
      </c>
      <c r="DE105" s="19" t="str">
        <f aca="false">AA77</f>
        <v>no-si</v>
      </c>
    </row>
    <row r="106" customFormat="false" ht="14.4" hidden="false" customHeight="false" outlineLevel="0" collapsed="false">
      <c r="A106" s="24"/>
      <c r="B106" s="25"/>
      <c r="C106" s="43"/>
      <c r="D106" s="41" t="s">
        <v>13</v>
      </c>
      <c r="E106" s="28"/>
      <c r="F106" s="39" t="n">
        <v>0.2</v>
      </c>
      <c r="G106" s="47" t="n">
        <v>2700</v>
      </c>
      <c r="H106" s="44"/>
      <c r="L106" s="24"/>
      <c r="M106" s="98" t="n">
        <v>0.02</v>
      </c>
      <c r="N106" s="43"/>
      <c r="O106" s="41" t="s">
        <v>13</v>
      </c>
      <c r="P106" s="28"/>
      <c r="Q106" s="39" t="n">
        <v>0.2</v>
      </c>
      <c r="R106" s="47" t="n">
        <v>2700</v>
      </c>
      <c r="S106" s="44"/>
      <c r="W106" s="24"/>
      <c r="X106" s="72" t="n">
        <v>0.01</v>
      </c>
      <c r="Y106" s="43"/>
      <c r="Z106" s="41" t="s">
        <v>13</v>
      </c>
      <c r="AA106" s="28"/>
      <c r="AB106" s="39" t="n">
        <v>0.2</v>
      </c>
      <c r="AC106" s="47" t="n">
        <v>2700</v>
      </c>
      <c r="AD106" s="44"/>
      <c r="AH106" s="24"/>
      <c r="AI106" s="72" t="n">
        <v>0.04</v>
      </c>
      <c r="AJ106" s="43"/>
      <c r="AK106" s="41" t="s">
        <v>13</v>
      </c>
      <c r="AL106" s="28"/>
      <c r="AM106" s="39" t="n">
        <v>0.2</v>
      </c>
      <c r="AN106" s="47" t="n">
        <v>2700</v>
      </c>
      <c r="AO106" s="44"/>
      <c r="AS106" s="24"/>
      <c r="AU106" s="43"/>
      <c r="AV106" s="41" t="s">
        <v>13</v>
      </c>
      <c r="AW106" s="28"/>
      <c r="AX106" s="39" t="n">
        <v>0.2</v>
      </c>
      <c r="AY106" s="47" t="n">
        <v>2700</v>
      </c>
      <c r="AZ106" s="44"/>
      <c r="BD106" s="24"/>
      <c r="BE106" s="25"/>
      <c r="BF106" s="43"/>
      <c r="BG106" s="41" t="s">
        <v>13</v>
      </c>
      <c r="BH106" s="28"/>
      <c r="BI106" s="39" t="n">
        <v>0.2</v>
      </c>
      <c r="BJ106" s="47" t="n">
        <v>2700</v>
      </c>
      <c r="BK106" s="44"/>
      <c r="BO106" s="24"/>
      <c r="BP106" s="72" t="n">
        <v>0.02</v>
      </c>
      <c r="BQ106" s="43"/>
      <c r="BR106" s="41" t="s">
        <v>13</v>
      </c>
      <c r="BS106" s="28"/>
      <c r="BT106" s="39" t="n">
        <v>0.2</v>
      </c>
      <c r="BU106" s="47" t="n">
        <v>2700</v>
      </c>
      <c r="BV106" s="44"/>
      <c r="BZ106" s="24"/>
      <c r="CB106" s="43"/>
      <c r="CC106" s="41" t="s">
        <v>13</v>
      </c>
      <c r="CD106" s="28"/>
      <c r="CE106" s="39" t="n">
        <v>0.2</v>
      </c>
      <c r="CF106" s="47" t="n">
        <v>2700</v>
      </c>
      <c r="CG106" s="44"/>
      <c r="CK106" s="24"/>
      <c r="CL106" s="4"/>
      <c r="CM106" s="43"/>
      <c r="CN106" s="41" t="s">
        <v>13</v>
      </c>
      <c r="CO106" s="28"/>
      <c r="CP106" s="39" t="n">
        <v>0.2</v>
      </c>
      <c r="CQ106" s="47" t="n">
        <v>2700</v>
      </c>
      <c r="CR106" s="44"/>
      <c r="CV106" s="17" t="s">
        <v>61</v>
      </c>
      <c r="CW106" s="18" t="n">
        <f aca="false">IF(X132=0%,0%,Y138/SUM(Y133:Y140))</f>
        <v>0.02</v>
      </c>
      <c r="CX106" s="17" t="str">
        <f aca="false">AA137</f>
        <v>scaldabagno</v>
      </c>
      <c r="CY106" s="19" t="n">
        <f aca="false">AB137</f>
        <v>0</v>
      </c>
      <c r="CZ106" s="17" t="str">
        <f aca="false">AC135</f>
        <v>divano</v>
      </c>
      <c r="DA106" s="19" t="n">
        <f aca="false">AD135</f>
        <v>0</v>
      </c>
      <c r="DB106" s="19"/>
      <c r="DC106" s="20"/>
      <c r="DD106" s="19" t="str">
        <f aca="false">AB77</f>
        <v>substrato</v>
      </c>
      <c r="DE106" s="19" t="str">
        <f aca="false">AC77</f>
        <v>battistrada</v>
      </c>
    </row>
    <row r="107" customFormat="false" ht="14.4" hidden="false" customHeight="false" outlineLevel="0" collapsed="false">
      <c r="A107" s="24"/>
      <c r="B107" s="25"/>
      <c r="C107" s="43"/>
      <c r="D107" s="41" t="s">
        <v>12</v>
      </c>
      <c r="E107" s="28"/>
      <c r="F107" s="39" t="n">
        <v>0.8</v>
      </c>
      <c r="G107" s="47" t="n">
        <v>7500</v>
      </c>
      <c r="H107" s="44"/>
      <c r="L107" s="24"/>
      <c r="M107" s="98"/>
      <c r="N107" s="43"/>
      <c r="O107" s="41" t="s">
        <v>12</v>
      </c>
      <c r="P107" s="28"/>
      <c r="Q107" s="39" t="n">
        <v>0.8</v>
      </c>
      <c r="R107" s="47" t="n">
        <v>7500</v>
      </c>
      <c r="S107" s="44"/>
      <c r="W107" s="24"/>
      <c r="X107" s="72"/>
      <c r="Y107" s="43"/>
      <c r="Z107" s="41" t="s">
        <v>12</v>
      </c>
      <c r="AA107" s="28"/>
      <c r="AB107" s="39" t="n">
        <v>0.8</v>
      </c>
      <c r="AC107" s="47" t="n">
        <v>7500</v>
      </c>
      <c r="AD107" s="44"/>
      <c r="AH107" s="24"/>
      <c r="AI107" s="72"/>
      <c r="AJ107" s="43"/>
      <c r="AK107" s="41" t="s">
        <v>12</v>
      </c>
      <c r="AL107" s="28"/>
      <c r="AM107" s="39" t="n">
        <v>0.8</v>
      </c>
      <c r="AN107" s="47" t="n">
        <v>7500</v>
      </c>
      <c r="AO107" s="44"/>
      <c r="AS107" s="24"/>
      <c r="AU107" s="43"/>
      <c r="AV107" s="41" t="s">
        <v>12</v>
      </c>
      <c r="AW107" s="28"/>
      <c r="AX107" s="39" t="n">
        <v>0.8</v>
      </c>
      <c r="AY107" s="47" t="n">
        <v>7500</v>
      </c>
      <c r="AZ107" s="44"/>
      <c r="BD107" s="24"/>
      <c r="BE107" s="25"/>
      <c r="BF107" s="43"/>
      <c r="BG107" s="41" t="s">
        <v>12</v>
      </c>
      <c r="BH107" s="28"/>
      <c r="BI107" s="39" t="n">
        <v>0.8</v>
      </c>
      <c r="BJ107" s="47" t="n">
        <v>7500</v>
      </c>
      <c r="BK107" s="44"/>
      <c r="BO107" s="24"/>
      <c r="BP107" s="72"/>
      <c r="BQ107" s="43"/>
      <c r="BR107" s="41" t="s">
        <v>12</v>
      </c>
      <c r="BS107" s="28"/>
      <c r="BT107" s="39" t="n">
        <v>0.8</v>
      </c>
      <c r="BU107" s="47" t="n">
        <v>7500</v>
      </c>
      <c r="BV107" s="44"/>
      <c r="BZ107" s="24"/>
      <c r="CB107" s="43"/>
      <c r="CC107" s="41" t="s">
        <v>12</v>
      </c>
      <c r="CD107" s="28"/>
      <c r="CE107" s="39" t="n">
        <v>0.8</v>
      </c>
      <c r="CF107" s="47" t="n">
        <v>7500</v>
      </c>
      <c r="CG107" s="44"/>
      <c r="CK107" s="24"/>
      <c r="CL107" s="4"/>
      <c r="CM107" s="43"/>
      <c r="CN107" s="41" t="s">
        <v>12</v>
      </c>
      <c r="CO107" s="28"/>
      <c r="CP107" s="39" t="n">
        <v>0.8</v>
      </c>
      <c r="CQ107" s="47" t="n">
        <v>7500</v>
      </c>
      <c r="CR107" s="44"/>
      <c r="CV107" s="17" t="s">
        <v>62</v>
      </c>
      <c r="CW107" s="18" t="n">
        <f aca="false">IF(X132=0%,0%,Y139/SUM(Y133:Y140))</f>
        <v>0</v>
      </c>
      <c r="CX107" s="17" t="str">
        <f aca="false">AA138</f>
        <v>mobile</v>
      </c>
      <c r="CY107" s="19" t="n">
        <f aca="false">AB138</f>
        <v>0</v>
      </c>
      <c r="CZ107" s="17" t="str">
        <f aca="false">AC136</f>
        <v>sanitari</v>
      </c>
      <c r="DA107" s="19" t="n">
        <f aca="false">AD136</f>
        <v>0</v>
      </c>
      <c r="DB107" s="19"/>
      <c r="DC107" s="20"/>
      <c r="DD107" s="19" t="s">
        <v>63</v>
      </c>
      <c r="DE107" s="19" t="n">
        <f aca="false">X77</f>
        <v>0</v>
      </c>
    </row>
    <row r="108" customFormat="false" ht="15" hidden="false" customHeight="false" outlineLevel="0" collapsed="false">
      <c r="A108" s="24"/>
      <c r="B108" s="42"/>
      <c r="C108" s="43"/>
      <c r="D108" s="41" t="s">
        <v>61</v>
      </c>
      <c r="E108" s="28"/>
      <c r="F108" s="39" t="n">
        <v>1</v>
      </c>
      <c r="G108" s="47" t="n">
        <v>1000</v>
      </c>
      <c r="H108" s="44"/>
      <c r="L108" s="24"/>
      <c r="M108" s="51" t="n">
        <v>0.05</v>
      </c>
      <c r="N108" s="43"/>
      <c r="O108" s="41" t="s">
        <v>61</v>
      </c>
      <c r="P108" s="28"/>
      <c r="Q108" s="39" t="n">
        <v>1</v>
      </c>
      <c r="R108" s="47" t="n">
        <v>1000</v>
      </c>
      <c r="S108" s="44"/>
      <c r="W108" s="24"/>
      <c r="X108" s="51" t="n">
        <v>0.02</v>
      </c>
      <c r="Y108" s="43"/>
      <c r="Z108" s="41" t="s">
        <v>61</v>
      </c>
      <c r="AA108" s="28"/>
      <c r="AB108" s="39" t="n">
        <v>1</v>
      </c>
      <c r="AC108" s="47" t="n">
        <v>1000</v>
      </c>
      <c r="AD108" s="44"/>
      <c r="AH108" s="24"/>
      <c r="AI108" s="51" t="n">
        <v>0.1</v>
      </c>
      <c r="AJ108" s="43"/>
      <c r="AK108" s="41" t="s">
        <v>61</v>
      </c>
      <c r="AL108" s="28"/>
      <c r="AM108" s="39" t="n">
        <v>1</v>
      </c>
      <c r="AN108" s="47" t="n">
        <v>1000</v>
      </c>
      <c r="AO108" s="44"/>
      <c r="AS108" s="24"/>
      <c r="AU108" s="43"/>
      <c r="AV108" s="41" t="s">
        <v>61</v>
      </c>
      <c r="AW108" s="28"/>
      <c r="AX108" s="39" t="n">
        <v>1</v>
      </c>
      <c r="AY108" s="47" t="n">
        <v>1000</v>
      </c>
      <c r="AZ108" s="44"/>
      <c r="BD108" s="24"/>
      <c r="BE108" s="42"/>
      <c r="BF108" s="43"/>
      <c r="BG108" s="41" t="s">
        <v>61</v>
      </c>
      <c r="BH108" s="28"/>
      <c r="BI108" s="39" t="n">
        <v>1</v>
      </c>
      <c r="BJ108" s="47" t="n">
        <v>1000</v>
      </c>
      <c r="BK108" s="44"/>
      <c r="BO108" s="24"/>
      <c r="BP108" s="51" t="n">
        <v>0.03</v>
      </c>
      <c r="BQ108" s="43"/>
      <c r="BR108" s="41" t="s">
        <v>61</v>
      </c>
      <c r="BS108" s="28"/>
      <c r="BT108" s="39" t="n">
        <v>1</v>
      </c>
      <c r="BU108" s="47" t="n">
        <v>1000</v>
      </c>
      <c r="BV108" s="44"/>
      <c r="BZ108" s="24"/>
      <c r="CB108" s="43"/>
      <c r="CC108" s="41" t="s">
        <v>61</v>
      </c>
      <c r="CD108" s="28"/>
      <c r="CE108" s="39" t="n">
        <v>1</v>
      </c>
      <c r="CF108" s="47" t="n">
        <v>1000</v>
      </c>
      <c r="CG108" s="44"/>
      <c r="CK108" s="24"/>
      <c r="CL108" s="4"/>
      <c r="CM108" s="43"/>
      <c r="CN108" s="41" t="s">
        <v>61</v>
      </c>
      <c r="CO108" s="28"/>
      <c r="CP108" s="39" t="n">
        <v>1</v>
      </c>
      <c r="CQ108" s="47" t="n">
        <v>1000</v>
      </c>
      <c r="CR108" s="44"/>
      <c r="CV108" s="33" t="s">
        <v>65</v>
      </c>
      <c r="CW108" s="34" t="n">
        <f aca="false">IF(X132=0%,0%,Y140/SUM(Y133:Y140))</f>
        <v>0</v>
      </c>
      <c r="CX108" s="33" t="str">
        <f aca="false">AA139</f>
        <v>secchio</v>
      </c>
      <c r="CY108" s="35" t="n">
        <f aca="false">AB139</f>
        <v>0</v>
      </c>
      <c r="CZ108" s="33" t="str">
        <f aca="false">AC137</f>
        <v>tubi</v>
      </c>
      <c r="DA108" s="35" t="n">
        <f aca="false">AD137</f>
        <v>0</v>
      </c>
      <c r="DB108" s="35"/>
      <c r="DC108" s="36"/>
      <c r="DD108" s="35" t="s">
        <v>56</v>
      </c>
      <c r="DE108" s="35" t="n">
        <f aca="false">AD75</f>
        <v>0</v>
      </c>
      <c r="DF108" s="37" t="n">
        <f aca="false">SUM(CW102:CW108)</f>
        <v>1</v>
      </c>
    </row>
    <row r="109" customFormat="false" ht="15" hidden="false" customHeight="false" outlineLevel="0" collapsed="false">
      <c r="A109" s="24"/>
      <c r="B109" s="42"/>
      <c r="C109" s="43"/>
      <c r="D109" s="41" t="s">
        <v>78</v>
      </c>
      <c r="E109" s="28"/>
      <c r="F109" s="39" t="n">
        <v>1</v>
      </c>
      <c r="G109" s="47" t="n">
        <v>800</v>
      </c>
      <c r="H109" s="44"/>
      <c r="L109" s="24"/>
      <c r="M109" s="42"/>
      <c r="N109" s="43"/>
      <c r="O109" s="41" t="s">
        <v>78</v>
      </c>
      <c r="P109" s="28"/>
      <c r="Q109" s="39" t="n">
        <v>1</v>
      </c>
      <c r="R109" s="47" t="n">
        <v>800</v>
      </c>
      <c r="S109" s="44"/>
      <c r="W109" s="24"/>
      <c r="X109" s="4"/>
      <c r="Y109" s="43"/>
      <c r="Z109" s="41" t="s">
        <v>78</v>
      </c>
      <c r="AA109" s="28"/>
      <c r="AB109" s="39" t="n">
        <v>1</v>
      </c>
      <c r="AC109" s="47" t="n">
        <v>800</v>
      </c>
      <c r="AD109" s="44"/>
      <c r="AH109" s="24"/>
      <c r="AI109" s="4"/>
      <c r="AJ109" s="43"/>
      <c r="AK109" s="41" t="s">
        <v>78</v>
      </c>
      <c r="AL109" s="28"/>
      <c r="AM109" s="39" t="n">
        <v>1</v>
      </c>
      <c r="AN109" s="47" t="n">
        <v>800</v>
      </c>
      <c r="AO109" s="44"/>
      <c r="AS109" s="24"/>
      <c r="AU109" s="43"/>
      <c r="AV109" s="41" t="s">
        <v>78</v>
      </c>
      <c r="AW109" s="28"/>
      <c r="AX109" s="39" t="n">
        <v>1</v>
      </c>
      <c r="AY109" s="47" t="n">
        <v>800</v>
      </c>
      <c r="AZ109" s="44"/>
      <c r="BD109" s="24"/>
      <c r="BE109" s="42"/>
      <c r="BF109" s="43"/>
      <c r="BG109" s="41" t="s">
        <v>78</v>
      </c>
      <c r="BH109" s="28"/>
      <c r="BI109" s="39" t="n">
        <v>1</v>
      </c>
      <c r="BJ109" s="47" t="n">
        <v>800</v>
      </c>
      <c r="BK109" s="44"/>
      <c r="BO109" s="24"/>
      <c r="BP109" s="4"/>
      <c r="BQ109" s="43"/>
      <c r="BR109" s="41" t="s">
        <v>78</v>
      </c>
      <c r="BS109" s="28"/>
      <c r="BT109" s="39" t="n">
        <v>1</v>
      </c>
      <c r="BU109" s="47" t="n">
        <v>800</v>
      </c>
      <c r="BV109" s="44"/>
      <c r="BZ109" s="24"/>
      <c r="CB109" s="43"/>
      <c r="CC109" s="41" t="s">
        <v>78</v>
      </c>
      <c r="CD109" s="28"/>
      <c r="CE109" s="39" t="n">
        <v>1</v>
      </c>
      <c r="CF109" s="47" t="n">
        <v>800</v>
      </c>
      <c r="CG109" s="44"/>
      <c r="CK109" s="24"/>
      <c r="CL109" s="4"/>
      <c r="CM109" s="43"/>
      <c r="CN109" s="41" t="s">
        <v>78</v>
      </c>
      <c r="CO109" s="28"/>
      <c r="CP109" s="39" t="n">
        <v>1</v>
      </c>
      <c r="CQ109" s="47" t="n">
        <v>800</v>
      </c>
      <c r="CR109" s="44"/>
      <c r="CV109" s="10" t="str">
        <f aca="false">AH74</f>
        <v>SITO O40</v>
      </c>
      <c r="CW109" s="10"/>
      <c r="CX109" s="10"/>
      <c r="CY109" s="10"/>
      <c r="CZ109" s="10"/>
      <c r="DA109" s="10"/>
      <c r="DB109" s="10"/>
      <c r="DC109" s="10"/>
      <c r="DD109" s="10"/>
      <c r="DE109" s="10"/>
    </row>
    <row r="110" customFormat="false" ht="14.4" hidden="false" customHeight="false" outlineLevel="0" collapsed="false">
      <c r="A110" s="24"/>
      <c r="B110" s="42"/>
      <c r="C110" s="43"/>
      <c r="D110" s="41" t="s">
        <v>79</v>
      </c>
      <c r="E110" s="28"/>
      <c r="F110" s="39" t="n">
        <v>1</v>
      </c>
      <c r="G110" s="47" t="n">
        <v>170</v>
      </c>
      <c r="H110" s="44"/>
      <c r="L110" s="24"/>
      <c r="M110" s="42"/>
      <c r="N110" s="43"/>
      <c r="O110" s="41" t="s">
        <v>79</v>
      </c>
      <c r="P110" s="28"/>
      <c r="Q110" s="39" t="n">
        <v>1</v>
      </c>
      <c r="R110" s="47" t="n">
        <v>170</v>
      </c>
      <c r="S110" s="44"/>
      <c r="W110" s="24"/>
      <c r="X110" s="4"/>
      <c r="Y110" s="43"/>
      <c r="Z110" s="41" t="s">
        <v>79</v>
      </c>
      <c r="AA110" s="28"/>
      <c r="AB110" s="39" t="n">
        <v>1</v>
      </c>
      <c r="AC110" s="47" t="n">
        <v>170</v>
      </c>
      <c r="AD110" s="44"/>
      <c r="AH110" s="24"/>
      <c r="AI110" s="51" t="n">
        <v>0.05</v>
      </c>
      <c r="AJ110" s="43"/>
      <c r="AK110" s="41" t="s">
        <v>79</v>
      </c>
      <c r="AL110" s="28"/>
      <c r="AM110" s="39" t="n">
        <v>1</v>
      </c>
      <c r="AN110" s="47" t="n">
        <v>170</v>
      </c>
      <c r="AO110" s="44"/>
      <c r="AS110" s="24"/>
      <c r="AU110" s="43"/>
      <c r="AV110" s="41" t="s">
        <v>79</v>
      </c>
      <c r="AW110" s="28"/>
      <c r="AX110" s="39" t="n">
        <v>1</v>
      </c>
      <c r="AY110" s="47" t="n">
        <v>170</v>
      </c>
      <c r="AZ110" s="44"/>
      <c r="BD110" s="24"/>
      <c r="BE110" s="42"/>
      <c r="BF110" s="43"/>
      <c r="BG110" s="41" t="s">
        <v>79</v>
      </c>
      <c r="BH110" s="28"/>
      <c r="BI110" s="39" t="n">
        <v>1</v>
      </c>
      <c r="BJ110" s="47" t="n">
        <v>170</v>
      </c>
      <c r="BK110" s="44"/>
      <c r="BO110" s="24"/>
      <c r="BP110" s="51" t="n">
        <v>0.03</v>
      </c>
      <c r="BQ110" s="43"/>
      <c r="BR110" s="41" t="s">
        <v>79</v>
      </c>
      <c r="BS110" s="28"/>
      <c r="BT110" s="39" t="n">
        <v>1</v>
      </c>
      <c r="BU110" s="47" t="n">
        <v>170</v>
      </c>
      <c r="BV110" s="44"/>
      <c r="BZ110" s="24"/>
      <c r="CB110" s="43"/>
      <c r="CC110" s="41" t="s">
        <v>79</v>
      </c>
      <c r="CD110" s="28"/>
      <c r="CE110" s="39" t="n">
        <v>1</v>
      </c>
      <c r="CF110" s="47" t="n">
        <v>170</v>
      </c>
      <c r="CG110" s="44"/>
      <c r="CK110" s="24"/>
      <c r="CL110" s="51" t="n">
        <v>0.02</v>
      </c>
      <c r="CM110" s="43"/>
      <c r="CN110" s="41" t="s">
        <v>79</v>
      </c>
      <c r="CO110" s="28"/>
      <c r="CP110" s="39" t="n">
        <v>1</v>
      </c>
      <c r="CQ110" s="47" t="n">
        <v>170</v>
      </c>
      <c r="CR110" s="44"/>
      <c r="CV110" s="11" t="s">
        <v>31</v>
      </c>
      <c r="CW110" s="11"/>
      <c r="CX110" s="11" t="s">
        <v>32</v>
      </c>
      <c r="CY110" s="11"/>
      <c r="CZ110" s="11"/>
      <c r="DA110" s="11"/>
      <c r="DB110" s="11"/>
      <c r="DC110" s="11"/>
      <c r="DD110" s="11" t="s">
        <v>33</v>
      </c>
      <c r="DE110" s="11"/>
    </row>
    <row r="111" customFormat="false" ht="14.4" hidden="false" customHeight="false" outlineLevel="0" collapsed="false">
      <c r="A111" s="24"/>
      <c r="B111" s="42"/>
      <c r="C111" s="43"/>
      <c r="D111" s="41" t="s">
        <v>80</v>
      </c>
      <c r="E111" s="28"/>
      <c r="F111" s="39" t="n">
        <v>1</v>
      </c>
      <c r="G111" s="47" t="n">
        <v>550</v>
      </c>
      <c r="H111" s="44"/>
      <c r="L111" s="24"/>
      <c r="M111" s="42"/>
      <c r="N111" s="43"/>
      <c r="O111" s="41" t="s">
        <v>80</v>
      </c>
      <c r="P111" s="28"/>
      <c r="Q111" s="39" t="n">
        <v>1</v>
      </c>
      <c r="R111" s="47" t="n">
        <v>550</v>
      </c>
      <c r="S111" s="44"/>
      <c r="W111" s="24"/>
      <c r="X111" s="51" t="n">
        <v>0.1</v>
      </c>
      <c r="Y111" s="43"/>
      <c r="Z111" s="41" t="s">
        <v>80</v>
      </c>
      <c r="AA111" s="28"/>
      <c r="AB111" s="39" t="n">
        <v>1</v>
      </c>
      <c r="AC111" s="47" t="n">
        <v>550</v>
      </c>
      <c r="AD111" s="44"/>
      <c r="AH111" s="24"/>
      <c r="AI111" s="51" t="n">
        <v>0.05</v>
      </c>
      <c r="AJ111" s="43"/>
      <c r="AK111" s="41" t="s">
        <v>80</v>
      </c>
      <c r="AL111" s="28"/>
      <c r="AM111" s="39" t="n">
        <v>1</v>
      </c>
      <c r="AN111" s="47" t="n">
        <v>550</v>
      </c>
      <c r="AO111" s="44"/>
      <c r="AS111" s="24"/>
      <c r="AU111" s="43"/>
      <c r="AV111" s="41" t="s">
        <v>80</v>
      </c>
      <c r="AW111" s="28"/>
      <c r="AX111" s="39" t="n">
        <v>1</v>
      </c>
      <c r="AY111" s="47" t="n">
        <v>550</v>
      </c>
      <c r="AZ111" s="44"/>
      <c r="BD111" s="24"/>
      <c r="BE111" s="42"/>
      <c r="BF111" s="43"/>
      <c r="BG111" s="41" t="s">
        <v>80</v>
      </c>
      <c r="BH111" s="28"/>
      <c r="BI111" s="39" t="n">
        <v>1</v>
      </c>
      <c r="BJ111" s="47" t="n">
        <v>550</v>
      </c>
      <c r="BK111" s="44"/>
      <c r="BO111" s="24"/>
      <c r="BP111" s="51" t="n">
        <v>0.05</v>
      </c>
      <c r="BQ111" s="43"/>
      <c r="BR111" s="41" t="s">
        <v>80</v>
      </c>
      <c r="BS111" s="28"/>
      <c r="BT111" s="39" t="n">
        <v>1</v>
      </c>
      <c r="BU111" s="47" t="n">
        <v>550</v>
      </c>
      <c r="BV111" s="44"/>
      <c r="BZ111" s="24"/>
      <c r="CB111" s="43"/>
      <c r="CC111" s="41" t="s">
        <v>80</v>
      </c>
      <c r="CD111" s="28"/>
      <c r="CE111" s="39" t="n">
        <v>1</v>
      </c>
      <c r="CF111" s="47" t="n">
        <v>550</v>
      </c>
      <c r="CG111" s="44"/>
      <c r="CK111" s="24"/>
      <c r="CL111" s="4"/>
      <c r="CM111" s="43"/>
      <c r="CN111" s="41" t="s">
        <v>80</v>
      </c>
      <c r="CO111" s="28"/>
      <c r="CP111" s="39" t="n">
        <v>1</v>
      </c>
      <c r="CQ111" s="47" t="n">
        <v>550</v>
      </c>
      <c r="CR111" s="44"/>
      <c r="CV111" s="12" t="s">
        <v>14</v>
      </c>
      <c r="CW111" s="13" t="n">
        <f aca="false">IF(AI132=0%,0%,AJ133/SUM(AJ133:AJ140))</f>
        <v>0.703047427869055</v>
      </c>
      <c r="CX111" s="12" t="str">
        <f aca="false">AL133</f>
        <v>lavatrice</v>
      </c>
      <c r="CY111" s="14" t="n">
        <f aca="false">AM133</f>
        <v>0</v>
      </c>
      <c r="CZ111" s="12" t="str">
        <f aca="false">AL140</f>
        <v>sedie</v>
      </c>
      <c r="DA111" s="14" t="n">
        <f aca="false">AM140</f>
        <v>0</v>
      </c>
      <c r="DB111" s="12" t="str">
        <f aca="false">AN138</f>
        <v>guaina</v>
      </c>
      <c r="DC111" s="14" t="n">
        <f aca="false">AO138</f>
        <v>0</v>
      </c>
      <c r="DD111" s="14" t="s">
        <v>41</v>
      </c>
      <c r="DE111" s="38" t="n">
        <f aca="false">AJ76</f>
        <v>0</v>
      </c>
    </row>
    <row r="112" customFormat="false" ht="14.4" hidden="false" customHeight="true" outlineLevel="0" collapsed="false">
      <c r="A112" s="24" t="s">
        <v>81</v>
      </c>
      <c r="B112" s="25"/>
      <c r="C112" s="73"/>
      <c r="D112" s="28" t="s">
        <v>14</v>
      </c>
      <c r="E112" s="28"/>
      <c r="F112" s="52" t="n">
        <f aca="false">INFO!$B$17/SUM(INFO!$B$17:$B$21)</f>
        <v>0.101580928968505</v>
      </c>
      <c r="G112" s="47" t="n">
        <v>900</v>
      </c>
      <c r="H112" s="44"/>
      <c r="I112" s="96"/>
      <c r="L112" s="24" t="s">
        <v>81</v>
      </c>
      <c r="M112" s="25"/>
      <c r="N112" s="73"/>
      <c r="O112" s="28" t="s">
        <v>14</v>
      </c>
      <c r="P112" s="28"/>
      <c r="Q112" s="52" t="n">
        <f aca="false">INFO!$B$17/SUM(INFO!$B$17:$B$21)</f>
        <v>0.101580928968505</v>
      </c>
      <c r="R112" s="47" t="n">
        <v>900</v>
      </c>
      <c r="S112" s="44"/>
      <c r="W112" s="24" t="s">
        <v>81</v>
      </c>
      <c r="X112" s="25"/>
      <c r="Y112" s="73"/>
      <c r="Z112" s="28" t="s">
        <v>14</v>
      </c>
      <c r="AA112" s="28"/>
      <c r="AB112" s="52" t="n">
        <f aca="false">INFO!$B$17/SUM(INFO!$B$17:$B$21)</f>
        <v>0.101580928968505</v>
      </c>
      <c r="AC112" s="47" t="n">
        <v>900</v>
      </c>
      <c r="AD112" s="44"/>
      <c r="AH112" s="24" t="s">
        <v>81</v>
      </c>
      <c r="AI112" s="66" t="n">
        <v>0.03</v>
      </c>
      <c r="AJ112" s="73"/>
      <c r="AK112" s="28" t="s">
        <v>14</v>
      </c>
      <c r="AL112" s="28"/>
      <c r="AM112" s="52" t="n">
        <f aca="false">INFO!$B$17/SUM(INFO!$B$17:$B$21)</f>
        <v>0.101580928968505</v>
      </c>
      <c r="AN112" s="47" t="n">
        <v>900</v>
      </c>
      <c r="AO112" s="44"/>
      <c r="AS112" s="24" t="s">
        <v>81</v>
      </c>
      <c r="AU112" s="73"/>
      <c r="AV112" s="28" t="s">
        <v>14</v>
      </c>
      <c r="AW112" s="28"/>
      <c r="AX112" s="52" t="n">
        <f aca="false">INFO!$B$17/SUM(INFO!$B$17:$B$21)</f>
        <v>0.101580928968505</v>
      </c>
      <c r="AY112" s="47" t="n">
        <v>900</v>
      </c>
      <c r="AZ112" s="44"/>
      <c r="BD112" s="24" t="s">
        <v>81</v>
      </c>
      <c r="BE112" s="25"/>
      <c r="BF112" s="73"/>
      <c r="BG112" s="28" t="s">
        <v>14</v>
      </c>
      <c r="BH112" s="28"/>
      <c r="BI112" s="52" t="n">
        <f aca="false">INFO!$B$17/SUM(INFO!$B$17:$B$21)</f>
        <v>0.101580928968505</v>
      </c>
      <c r="BJ112" s="47" t="n">
        <v>900</v>
      </c>
      <c r="BK112" s="44"/>
      <c r="BO112" s="24" t="s">
        <v>81</v>
      </c>
      <c r="BQ112" s="73"/>
      <c r="BR112" s="28" t="s">
        <v>14</v>
      </c>
      <c r="BS112" s="28"/>
      <c r="BT112" s="52" t="n">
        <f aca="false">INFO!$B$17/SUM(INFO!$B$17:$B$21)</f>
        <v>0.101580928968505</v>
      </c>
      <c r="BU112" s="47" t="n">
        <v>900</v>
      </c>
      <c r="BV112" s="44"/>
      <c r="BZ112" s="24" t="s">
        <v>81</v>
      </c>
      <c r="CB112" s="73"/>
      <c r="CC112" s="28" t="s">
        <v>14</v>
      </c>
      <c r="CD112" s="28"/>
      <c r="CE112" s="52" t="n">
        <f aca="false">INFO!$B$17/SUM(INFO!$B$17:$B$21)</f>
        <v>0.101580928968505</v>
      </c>
      <c r="CF112" s="47" t="n">
        <v>900</v>
      </c>
      <c r="CG112" s="44"/>
      <c r="CK112" s="24" t="s">
        <v>81</v>
      </c>
      <c r="CL112" s="96"/>
      <c r="CM112" s="73"/>
      <c r="CN112" s="28" t="s">
        <v>14</v>
      </c>
      <c r="CO112" s="28"/>
      <c r="CP112" s="52" t="n">
        <f aca="false">INFO!$B$17/SUM(INFO!$B$17:$B$21)</f>
        <v>0.101580928968505</v>
      </c>
      <c r="CQ112" s="47" t="n">
        <v>900</v>
      </c>
      <c r="CR112" s="44"/>
      <c r="CV112" s="17" t="s">
        <v>49</v>
      </c>
      <c r="CW112" s="18" t="n">
        <f aca="false">IF(AI132=0%,0%,AJ134/SUM(AJ133:AJ140))</f>
        <v>0.0394298618838777</v>
      </c>
      <c r="CX112" s="17" t="str">
        <f aca="false">AL134</f>
        <v>frigorifero</v>
      </c>
      <c r="CY112" s="19" t="n">
        <f aca="false">AM134</f>
        <v>0</v>
      </c>
      <c r="CZ112" s="17" t="str">
        <f aca="false">AL141</f>
        <v>materasso</v>
      </c>
      <c r="DA112" s="19" t="n">
        <f aca="false">AM141</f>
        <v>0</v>
      </c>
      <c r="DB112" s="17" t="str">
        <f aca="false">AN139</f>
        <v>lamiere</v>
      </c>
      <c r="DC112" s="19" t="n">
        <f aca="false">AO139</f>
        <v>0</v>
      </c>
      <c r="DD112" s="19" t="str">
        <f aca="false">AK75</f>
        <v>altezza cumulo</v>
      </c>
      <c r="DE112" s="19" t="n">
        <f aca="false">AL75</f>
        <v>30</v>
      </c>
    </row>
    <row r="113" customFormat="false" ht="14.4" hidden="false" customHeight="false" outlineLevel="0" collapsed="false">
      <c r="A113" s="24"/>
      <c r="B113" s="25"/>
      <c r="C113" s="73"/>
      <c r="D113" s="28" t="s">
        <v>49</v>
      </c>
      <c r="E113" s="28"/>
      <c r="F113" s="52" t="n">
        <f aca="false">INFO!$B$18/SUM(INFO!$B$17:$B$21)</f>
        <v>0.314328729462591</v>
      </c>
      <c r="G113" s="47" t="n">
        <v>2600</v>
      </c>
      <c r="H113" s="44"/>
      <c r="I113" s="96"/>
      <c r="L113" s="24"/>
      <c r="M113" s="25"/>
      <c r="N113" s="73"/>
      <c r="O113" s="28" t="s">
        <v>49</v>
      </c>
      <c r="P113" s="28"/>
      <c r="Q113" s="52" t="n">
        <f aca="false">INFO!$B$18/SUM(INFO!$B$17:$B$21)</f>
        <v>0.314328729462591</v>
      </c>
      <c r="R113" s="47" t="n">
        <v>2600</v>
      </c>
      <c r="S113" s="44"/>
      <c r="W113" s="24"/>
      <c r="X113" s="25"/>
      <c r="Y113" s="73"/>
      <c r="Z113" s="28" t="s">
        <v>49</v>
      </c>
      <c r="AA113" s="28"/>
      <c r="AB113" s="52" t="n">
        <f aca="false">INFO!$B$18/SUM(INFO!$B$17:$B$21)</f>
        <v>0.314328729462591</v>
      </c>
      <c r="AC113" s="47" t="n">
        <v>2600</v>
      </c>
      <c r="AD113" s="44"/>
      <c r="AH113" s="24"/>
      <c r="AI113" s="66"/>
      <c r="AJ113" s="73"/>
      <c r="AK113" s="28" t="s">
        <v>49</v>
      </c>
      <c r="AL113" s="28"/>
      <c r="AM113" s="52" t="n">
        <f aca="false">INFO!$B$18/SUM(INFO!$B$17:$B$21)</f>
        <v>0.314328729462591</v>
      </c>
      <c r="AN113" s="47" t="n">
        <v>2600</v>
      </c>
      <c r="AO113" s="44"/>
      <c r="AS113" s="24"/>
      <c r="AU113" s="73"/>
      <c r="AV113" s="28" t="s">
        <v>49</v>
      </c>
      <c r="AW113" s="28"/>
      <c r="AX113" s="52" t="n">
        <f aca="false">INFO!$B$18/SUM(INFO!$B$17:$B$21)</f>
        <v>0.314328729462591</v>
      </c>
      <c r="AY113" s="47" t="n">
        <v>2600</v>
      </c>
      <c r="AZ113" s="44"/>
      <c r="BD113" s="24"/>
      <c r="BE113" s="25"/>
      <c r="BF113" s="73"/>
      <c r="BG113" s="28" t="s">
        <v>49</v>
      </c>
      <c r="BH113" s="28"/>
      <c r="BI113" s="52" t="n">
        <f aca="false">INFO!$B$18/SUM(INFO!$B$17:$B$21)</f>
        <v>0.314328729462591</v>
      </c>
      <c r="BJ113" s="47" t="n">
        <v>2600</v>
      </c>
      <c r="BK113" s="44"/>
      <c r="BO113" s="24"/>
      <c r="BQ113" s="73"/>
      <c r="BR113" s="28" t="s">
        <v>49</v>
      </c>
      <c r="BS113" s="28"/>
      <c r="BT113" s="52" t="n">
        <f aca="false">INFO!$B$18/SUM(INFO!$B$17:$B$21)</f>
        <v>0.314328729462591</v>
      </c>
      <c r="BU113" s="47" t="n">
        <v>2600</v>
      </c>
      <c r="BV113" s="44"/>
      <c r="BZ113" s="24"/>
      <c r="CB113" s="73"/>
      <c r="CC113" s="28" t="s">
        <v>49</v>
      </c>
      <c r="CD113" s="28"/>
      <c r="CE113" s="52" t="n">
        <f aca="false">INFO!$B$18/SUM(INFO!$B$17:$B$21)</f>
        <v>0.314328729462591</v>
      </c>
      <c r="CF113" s="47" t="n">
        <v>2600</v>
      </c>
      <c r="CG113" s="44"/>
      <c r="CK113" s="24"/>
      <c r="CL113" s="96"/>
      <c r="CM113" s="73"/>
      <c r="CN113" s="28" t="s">
        <v>49</v>
      </c>
      <c r="CO113" s="28"/>
      <c r="CP113" s="52" t="n">
        <f aca="false">INFO!$B$18/SUM(INFO!$B$17:$B$21)</f>
        <v>0.314328729462591</v>
      </c>
      <c r="CQ113" s="47" t="n">
        <v>2600</v>
      </c>
      <c r="CR113" s="44"/>
      <c r="CV113" s="17" t="s">
        <v>57</v>
      </c>
      <c r="CW113" s="18" t="n">
        <f aca="false">IF(AI132=0%,0%,(AJ135+AJ136)/SUM(AJ133:AJ140))</f>
        <v>0.0406599608707352</v>
      </c>
      <c r="CX113" s="17" t="str">
        <f aca="false">AL135</f>
        <v>forno</v>
      </c>
      <c r="CY113" s="19" t="n">
        <f aca="false">AM135</f>
        <v>0</v>
      </c>
      <c r="CZ113" s="17" t="str">
        <f aca="false">AN133</f>
        <v>brandina</v>
      </c>
      <c r="DA113" s="19" t="n">
        <f aca="false">AO133</f>
        <v>0</v>
      </c>
      <c r="DB113" s="17" t="str">
        <f aca="false">AN140</f>
        <v>buste</v>
      </c>
      <c r="DC113" s="19" t="n">
        <f aca="false">AO140</f>
        <v>0</v>
      </c>
      <c r="DD113" s="19" t="str">
        <f aca="false">AK76</f>
        <v>combustione</v>
      </c>
      <c r="DE113" s="19" t="str">
        <f aca="false">AL76</f>
        <v>no</v>
      </c>
    </row>
    <row r="114" customFormat="false" ht="14.4" hidden="false" customHeight="false" outlineLevel="0" collapsed="false">
      <c r="A114" s="24"/>
      <c r="B114" s="25"/>
      <c r="C114" s="73"/>
      <c r="D114" s="28" t="s">
        <v>13</v>
      </c>
      <c r="E114" s="28"/>
      <c r="F114" s="52" t="n">
        <f aca="false">INFO!$B$19/SUM(INFO!$B$17:$B$21)*0.2</f>
        <v>0.00439973913823492</v>
      </c>
      <c r="G114" s="47" t="n">
        <v>2700</v>
      </c>
      <c r="H114" s="44"/>
      <c r="I114" s="96"/>
      <c r="L114" s="24"/>
      <c r="M114" s="25"/>
      <c r="N114" s="73"/>
      <c r="O114" s="28" t="s">
        <v>13</v>
      </c>
      <c r="P114" s="28"/>
      <c r="Q114" s="52" t="n">
        <f aca="false">INFO!$B$19/SUM(INFO!$B$17:$B$21)*0.2</f>
        <v>0.00439973913823492</v>
      </c>
      <c r="R114" s="47" t="n">
        <v>2700</v>
      </c>
      <c r="S114" s="44"/>
      <c r="W114" s="24"/>
      <c r="X114" s="25"/>
      <c r="Y114" s="73"/>
      <c r="Z114" s="28" t="s">
        <v>13</v>
      </c>
      <c r="AA114" s="28"/>
      <c r="AB114" s="52" t="n">
        <f aca="false">INFO!$B$19/SUM(INFO!$B$17:$B$21)*0.2</f>
        <v>0.00439973913823492</v>
      </c>
      <c r="AC114" s="47" t="n">
        <v>2700</v>
      </c>
      <c r="AD114" s="44"/>
      <c r="AH114" s="24"/>
      <c r="AI114" s="66"/>
      <c r="AJ114" s="73"/>
      <c r="AK114" s="28" t="s">
        <v>13</v>
      </c>
      <c r="AL114" s="28"/>
      <c r="AM114" s="52" t="n">
        <f aca="false">INFO!$B$19/SUM(INFO!$B$17:$B$21)*0.2</f>
        <v>0.00439973913823492</v>
      </c>
      <c r="AN114" s="47" t="n">
        <v>2700</v>
      </c>
      <c r="AO114" s="44"/>
      <c r="AS114" s="24"/>
      <c r="AU114" s="73"/>
      <c r="AV114" s="28" t="s">
        <v>13</v>
      </c>
      <c r="AW114" s="28"/>
      <c r="AX114" s="52" t="n">
        <f aca="false">INFO!$B$19/SUM(INFO!$B$17:$B$21)*0.2</f>
        <v>0.00439973913823492</v>
      </c>
      <c r="AY114" s="47" t="n">
        <v>2700</v>
      </c>
      <c r="AZ114" s="44"/>
      <c r="BD114" s="24"/>
      <c r="BE114" s="25"/>
      <c r="BF114" s="73"/>
      <c r="BG114" s="28" t="s">
        <v>13</v>
      </c>
      <c r="BH114" s="28"/>
      <c r="BI114" s="52" t="n">
        <f aca="false">INFO!$B$19/SUM(INFO!$B$17:$B$21)*0.2</f>
        <v>0.00439973913823492</v>
      </c>
      <c r="BJ114" s="47" t="n">
        <v>2700</v>
      </c>
      <c r="BK114" s="44"/>
      <c r="BO114" s="24"/>
      <c r="BQ114" s="73"/>
      <c r="BR114" s="28" t="s">
        <v>13</v>
      </c>
      <c r="BS114" s="28"/>
      <c r="BT114" s="52" t="n">
        <f aca="false">INFO!$B$19/SUM(INFO!$B$17:$B$21)*0.2</f>
        <v>0.00439973913823492</v>
      </c>
      <c r="BU114" s="47" t="n">
        <v>2700</v>
      </c>
      <c r="BV114" s="44"/>
      <c r="BZ114" s="24"/>
      <c r="CB114" s="73"/>
      <c r="CC114" s="28" t="s">
        <v>13</v>
      </c>
      <c r="CD114" s="28"/>
      <c r="CE114" s="52" t="n">
        <f aca="false">INFO!$B$19/SUM(INFO!$B$17:$B$21)*0.2</f>
        <v>0.00439973913823492</v>
      </c>
      <c r="CF114" s="47" t="n">
        <v>2700</v>
      </c>
      <c r="CG114" s="44"/>
      <c r="CK114" s="24"/>
      <c r="CL114" s="96"/>
      <c r="CM114" s="73"/>
      <c r="CN114" s="28" t="s">
        <v>13</v>
      </c>
      <c r="CO114" s="28"/>
      <c r="CP114" s="52" t="n">
        <f aca="false">INFO!$B$19/SUM(INFO!$B$17:$B$21)*0.2</f>
        <v>0.00439973913823492</v>
      </c>
      <c r="CQ114" s="47" t="n">
        <v>2700</v>
      </c>
      <c r="CR114" s="44"/>
      <c r="CV114" s="17" t="s">
        <v>60</v>
      </c>
      <c r="CW114" s="37" t="n">
        <f aca="false">IF(AI132=0%,0%,AJ137/SUM(AJ133:AJ140))</f>
        <v>0.0506786163659241</v>
      </c>
      <c r="CX114" s="17" t="str">
        <f aca="false">AL136</f>
        <v>televisore</v>
      </c>
      <c r="CY114" s="19" t="n">
        <f aca="false">AM136</f>
        <v>0</v>
      </c>
      <c r="CZ114" s="17" t="str">
        <f aca="false">AN134</f>
        <v>Scatoloni</v>
      </c>
      <c r="DA114" s="19" t="n">
        <f aca="false">AO134</f>
        <v>0</v>
      </c>
      <c r="DB114" s="19"/>
      <c r="DC114" s="19"/>
      <c r="DD114" s="19" t="str">
        <f aca="false">AK77</f>
        <v>bonifica</v>
      </c>
      <c r="DE114" s="19" t="str">
        <f aca="false">AL77</f>
        <v>no</v>
      </c>
    </row>
    <row r="115" customFormat="false" ht="14.4" hidden="false" customHeight="false" outlineLevel="0" collapsed="false">
      <c r="A115" s="24"/>
      <c r="B115" s="25"/>
      <c r="C115" s="73"/>
      <c r="D115" s="28" t="s">
        <v>12</v>
      </c>
      <c r="E115" s="28"/>
      <c r="F115" s="52" t="n">
        <f aca="false">INFO!$B$19/SUM(INFO!$B$17:$B$21)*0.8</f>
        <v>0.0175989565529397</v>
      </c>
      <c r="G115" s="47" t="n">
        <v>7500</v>
      </c>
      <c r="H115" s="44"/>
      <c r="I115" s="96"/>
      <c r="L115" s="24"/>
      <c r="M115" s="25"/>
      <c r="N115" s="73"/>
      <c r="O115" s="28" t="s">
        <v>12</v>
      </c>
      <c r="P115" s="28"/>
      <c r="Q115" s="52" t="n">
        <f aca="false">INFO!$B$19/SUM(INFO!$B$17:$B$21)*0.8</f>
        <v>0.0175989565529397</v>
      </c>
      <c r="R115" s="47" t="n">
        <v>7500</v>
      </c>
      <c r="S115" s="44"/>
      <c r="W115" s="24"/>
      <c r="X115" s="25"/>
      <c r="Y115" s="73"/>
      <c r="Z115" s="28" t="s">
        <v>12</v>
      </c>
      <c r="AA115" s="28"/>
      <c r="AB115" s="52" t="n">
        <f aca="false">INFO!$B$19/SUM(INFO!$B$17:$B$21)*0.8</f>
        <v>0.0175989565529397</v>
      </c>
      <c r="AC115" s="47" t="n">
        <v>7500</v>
      </c>
      <c r="AD115" s="44"/>
      <c r="AH115" s="24"/>
      <c r="AI115" s="66"/>
      <c r="AJ115" s="73"/>
      <c r="AK115" s="28" t="s">
        <v>12</v>
      </c>
      <c r="AL115" s="28"/>
      <c r="AM115" s="52" t="n">
        <f aca="false">INFO!$B$19/SUM(INFO!$B$17:$B$21)*0.8</f>
        <v>0.0175989565529397</v>
      </c>
      <c r="AN115" s="47" t="n">
        <v>7500</v>
      </c>
      <c r="AO115" s="44"/>
      <c r="AS115" s="24"/>
      <c r="AU115" s="73"/>
      <c r="AV115" s="28" t="s">
        <v>12</v>
      </c>
      <c r="AW115" s="28"/>
      <c r="AX115" s="52" t="n">
        <f aca="false">INFO!$B$19/SUM(INFO!$B$17:$B$21)*0.8</f>
        <v>0.0175989565529397</v>
      </c>
      <c r="AY115" s="47" t="n">
        <v>7500</v>
      </c>
      <c r="AZ115" s="44"/>
      <c r="BD115" s="24"/>
      <c r="BE115" s="25"/>
      <c r="BF115" s="73"/>
      <c r="BG115" s="28" t="s">
        <v>12</v>
      </c>
      <c r="BH115" s="28"/>
      <c r="BI115" s="52" t="n">
        <f aca="false">INFO!$B$19/SUM(INFO!$B$17:$B$21)*0.8</f>
        <v>0.0175989565529397</v>
      </c>
      <c r="BJ115" s="47" t="n">
        <v>7500</v>
      </c>
      <c r="BK115" s="44"/>
      <c r="BO115" s="24"/>
      <c r="BQ115" s="73"/>
      <c r="BR115" s="28" t="s">
        <v>12</v>
      </c>
      <c r="BS115" s="28"/>
      <c r="BT115" s="52" t="n">
        <f aca="false">INFO!$B$19/SUM(INFO!$B$17:$B$21)*0.8</f>
        <v>0.0175989565529397</v>
      </c>
      <c r="BU115" s="47" t="n">
        <v>7500</v>
      </c>
      <c r="BV115" s="44"/>
      <c r="BZ115" s="24"/>
      <c r="CB115" s="73"/>
      <c r="CC115" s="28" t="s">
        <v>12</v>
      </c>
      <c r="CD115" s="28"/>
      <c r="CE115" s="52" t="n">
        <f aca="false">INFO!$B$19/SUM(INFO!$B$17:$B$21)*0.8</f>
        <v>0.0175989565529397</v>
      </c>
      <c r="CF115" s="47" t="n">
        <v>7500</v>
      </c>
      <c r="CG115" s="44"/>
      <c r="CK115" s="24"/>
      <c r="CL115" s="96"/>
      <c r="CM115" s="73"/>
      <c r="CN115" s="28" t="s">
        <v>12</v>
      </c>
      <c r="CO115" s="28"/>
      <c r="CP115" s="52" t="n">
        <f aca="false">INFO!$B$19/SUM(INFO!$B$17:$B$21)*0.8</f>
        <v>0.0175989565529397</v>
      </c>
      <c r="CQ115" s="47" t="n">
        <v>7500</v>
      </c>
      <c r="CR115" s="44"/>
      <c r="CV115" s="17" t="s">
        <v>61</v>
      </c>
      <c r="CW115" s="18" t="n">
        <f aca="false">IF(AI132=0%,0%,AJ138/SUM(AJ133:AJ140))</f>
        <v>0.116184133010408</v>
      </c>
      <c r="CX115" s="17" t="str">
        <f aca="false">AL137</f>
        <v>scaldabagno</v>
      </c>
      <c r="CY115" s="19" t="n">
        <f aca="false">AM137</f>
        <v>0</v>
      </c>
      <c r="CZ115" s="17" t="str">
        <f aca="false">AN135</f>
        <v>divano</v>
      </c>
      <c r="DA115" s="19" t="n">
        <f aca="false">AO135</f>
        <v>0</v>
      </c>
      <c r="DB115" s="19"/>
      <c r="DC115" s="19"/>
      <c r="DD115" s="19" t="str">
        <f aca="false">AM77</f>
        <v>substrato</v>
      </c>
      <c r="DE115" s="19" t="str">
        <f aca="false">AN77</f>
        <v>stradale</v>
      </c>
    </row>
    <row r="116" customFormat="false" ht="14.4" hidden="false" customHeight="false" outlineLevel="0" collapsed="false">
      <c r="A116" s="24"/>
      <c r="B116" s="25"/>
      <c r="C116" s="73"/>
      <c r="D116" s="28" t="s">
        <v>60</v>
      </c>
      <c r="E116" s="28"/>
      <c r="F116" s="52" t="n">
        <f aca="false">INFO!$B$20/SUM(INFO!$B$17:$B$21)</f>
        <v>0.0226205455308028</v>
      </c>
      <c r="G116" s="47" t="n">
        <v>1000</v>
      </c>
      <c r="H116" s="44"/>
      <c r="I116" s="96"/>
      <c r="L116" s="24"/>
      <c r="M116" s="25"/>
      <c r="N116" s="73"/>
      <c r="O116" s="28" t="s">
        <v>60</v>
      </c>
      <c r="P116" s="28"/>
      <c r="Q116" s="52" t="n">
        <f aca="false">INFO!$B$20/SUM(INFO!$B$17:$B$21)</f>
        <v>0.0226205455308028</v>
      </c>
      <c r="R116" s="47" t="n">
        <v>1000</v>
      </c>
      <c r="S116" s="44"/>
      <c r="W116" s="24"/>
      <c r="X116" s="25"/>
      <c r="Y116" s="73"/>
      <c r="Z116" s="28" t="s">
        <v>60</v>
      </c>
      <c r="AA116" s="28"/>
      <c r="AB116" s="52" t="n">
        <f aca="false">INFO!$B$20/SUM(INFO!$B$17:$B$21)</f>
        <v>0.0226205455308028</v>
      </c>
      <c r="AC116" s="47" t="n">
        <v>1000</v>
      </c>
      <c r="AD116" s="44"/>
      <c r="AH116" s="24"/>
      <c r="AI116" s="66"/>
      <c r="AJ116" s="73"/>
      <c r="AK116" s="28" t="s">
        <v>60</v>
      </c>
      <c r="AL116" s="28"/>
      <c r="AM116" s="52" t="n">
        <f aca="false">INFO!$B$20/SUM(INFO!$B$17:$B$21)</f>
        <v>0.0226205455308028</v>
      </c>
      <c r="AN116" s="47" t="n">
        <v>1000</v>
      </c>
      <c r="AO116" s="44"/>
      <c r="AS116" s="24"/>
      <c r="AU116" s="73"/>
      <c r="AV116" s="28" t="s">
        <v>60</v>
      </c>
      <c r="AW116" s="28"/>
      <c r="AX116" s="52" t="n">
        <f aca="false">INFO!$B$20/SUM(INFO!$B$17:$B$21)</f>
        <v>0.0226205455308028</v>
      </c>
      <c r="AY116" s="47" t="n">
        <v>1000</v>
      </c>
      <c r="AZ116" s="44"/>
      <c r="BD116" s="24"/>
      <c r="BE116" s="25"/>
      <c r="BF116" s="73"/>
      <c r="BG116" s="28" t="s">
        <v>60</v>
      </c>
      <c r="BH116" s="28"/>
      <c r="BI116" s="52" t="n">
        <f aca="false">INFO!$B$20/SUM(INFO!$B$17:$B$21)</f>
        <v>0.0226205455308028</v>
      </c>
      <c r="BJ116" s="47" t="n">
        <v>1000</v>
      </c>
      <c r="BK116" s="44"/>
      <c r="BO116" s="24"/>
      <c r="BQ116" s="73"/>
      <c r="BR116" s="28" t="s">
        <v>60</v>
      </c>
      <c r="BS116" s="28"/>
      <c r="BT116" s="52" t="n">
        <f aca="false">INFO!$B$20/SUM(INFO!$B$17:$B$21)</f>
        <v>0.0226205455308028</v>
      </c>
      <c r="BU116" s="47" t="n">
        <v>1000</v>
      </c>
      <c r="BV116" s="44"/>
      <c r="BZ116" s="24"/>
      <c r="CB116" s="73"/>
      <c r="CC116" s="28" t="s">
        <v>60</v>
      </c>
      <c r="CD116" s="28"/>
      <c r="CE116" s="52" t="n">
        <f aca="false">INFO!$B$20/SUM(INFO!$B$17:$B$21)</f>
        <v>0.0226205455308028</v>
      </c>
      <c r="CF116" s="47" t="n">
        <v>1000</v>
      </c>
      <c r="CG116" s="44"/>
      <c r="CK116" s="24"/>
      <c r="CL116" s="96"/>
      <c r="CM116" s="73"/>
      <c r="CN116" s="28" t="s">
        <v>60</v>
      </c>
      <c r="CO116" s="28"/>
      <c r="CP116" s="52" t="n">
        <f aca="false">INFO!$B$20/SUM(INFO!$B$17:$B$21)</f>
        <v>0.0226205455308028</v>
      </c>
      <c r="CQ116" s="47" t="n">
        <v>1000</v>
      </c>
      <c r="CR116" s="44"/>
      <c r="CV116" s="17" t="s">
        <v>62</v>
      </c>
      <c r="CW116" s="18" t="n">
        <f aca="false">IF(AI132=0%,0%,AJ139/SUM(AJ133:AJ140))</f>
        <v>0.05</v>
      </c>
      <c r="CX116" s="17" t="str">
        <f aca="false">AL138</f>
        <v>mobile</v>
      </c>
      <c r="CY116" s="19" t="n">
        <f aca="false">AM138</f>
        <v>0</v>
      </c>
      <c r="CZ116" s="17" t="str">
        <f aca="false">AN136</f>
        <v>sanitari</v>
      </c>
      <c r="DA116" s="19" t="n">
        <f aca="false">AO136</f>
        <v>0</v>
      </c>
      <c r="DB116" s="19"/>
      <c r="DC116" s="19"/>
      <c r="DD116" s="19" t="s">
        <v>63</v>
      </c>
      <c r="DE116" s="19" t="n">
        <f aca="false">AI77</f>
        <v>0</v>
      </c>
    </row>
    <row r="117" customFormat="false" ht="14.4" hidden="false" customHeight="true" outlineLevel="0" collapsed="false">
      <c r="A117" s="24"/>
      <c r="B117" s="25"/>
      <c r="C117" s="73"/>
      <c r="D117" s="28" t="s">
        <v>61</v>
      </c>
      <c r="E117" s="28"/>
      <c r="F117" s="52" t="n">
        <f aca="false">INFO!$B$21/SUM(INFO!$B$17:$B$21)</f>
        <v>0.539471100346927</v>
      </c>
      <c r="G117" s="47" t="n">
        <v>550</v>
      </c>
      <c r="H117" s="44"/>
      <c r="I117" s="96"/>
      <c r="L117" s="24"/>
      <c r="M117" s="25"/>
      <c r="N117" s="73"/>
      <c r="O117" s="28" t="s">
        <v>61</v>
      </c>
      <c r="P117" s="28"/>
      <c r="Q117" s="52" t="n">
        <f aca="false">INFO!$B$21/SUM(INFO!$B$17:$B$21)</f>
        <v>0.539471100346927</v>
      </c>
      <c r="R117" s="47" t="n">
        <v>550</v>
      </c>
      <c r="S117" s="44"/>
      <c r="W117" s="24"/>
      <c r="X117" s="25"/>
      <c r="Y117" s="73"/>
      <c r="Z117" s="28" t="s">
        <v>61</v>
      </c>
      <c r="AA117" s="28"/>
      <c r="AB117" s="52" t="n">
        <f aca="false">INFO!$B$21/SUM(INFO!$B$17:$B$21)</f>
        <v>0.539471100346927</v>
      </c>
      <c r="AC117" s="47" t="n">
        <v>550</v>
      </c>
      <c r="AD117" s="44"/>
      <c r="AH117" s="24"/>
      <c r="AI117" s="66"/>
      <c r="AJ117" s="73"/>
      <c r="AK117" s="28" t="s">
        <v>61</v>
      </c>
      <c r="AL117" s="28"/>
      <c r="AM117" s="52" t="n">
        <f aca="false">INFO!$B$21/SUM(INFO!$B$17:$B$21)</f>
        <v>0.539471100346927</v>
      </c>
      <c r="AN117" s="47" t="n">
        <v>550</v>
      </c>
      <c r="AO117" s="44"/>
      <c r="AS117" s="24"/>
      <c r="AU117" s="73"/>
      <c r="AV117" s="28" t="s">
        <v>61</v>
      </c>
      <c r="AW117" s="28"/>
      <c r="AX117" s="52" t="n">
        <f aca="false">INFO!$B$21/SUM(INFO!$B$17:$B$21)</f>
        <v>0.539471100346927</v>
      </c>
      <c r="AY117" s="47" t="n">
        <v>550</v>
      </c>
      <c r="AZ117" s="44"/>
      <c r="BD117" s="24"/>
      <c r="BE117" s="25"/>
      <c r="BF117" s="73"/>
      <c r="BG117" s="28" t="s">
        <v>61</v>
      </c>
      <c r="BH117" s="28"/>
      <c r="BI117" s="52" t="n">
        <f aca="false">INFO!$B$21/SUM(INFO!$B$17:$B$21)</f>
        <v>0.539471100346927</v>
      </c>
      <c r="BJ117" s="47" t="n">
        <v>550</v>
      </c>
      <c r="BK117" s="44"/>
      <c r="BO117" s="24"/>
      <c r="BQ117" s="73"/>
      <c r="BR117" s="28" t="s">
        <v>61</v>
      </c>
      <c r="BS117" s="28"/>
      <c r="BT117" s="52" t="n">
        <f aca="false">INFO!$B$21/SUM(INFO!$B$17:$B$21)</f>
        <v>0.539471100346927</v>
      </c>
      <c r="BU117" s="47" t="n">
        <v>550</v>
      </c>
      <c r="BV117" s="44"/>
      <c r="BZ117" s="24"/>
      <c r="CB117" s="73"/>
      <c r="CC117" s="28" t="s">
        <v>61</v>
      </c>
      <c r="CD117" s="28"/>
      <c r="CE117" s="52" t="n">
        <f aca="false">INFO!$B$21/SUM(INFO!$B$17:$B$21)</f>
        <v>0.539471100346927</v>
      </c>
      <c r="CF117" s="47" t="n">
        <v>550</v>
      </c>
      <c r="CG117" s="44"/>
      <c r="CK117" s="24"/>
      <c r="CL117" s="96"/>
      <c r="CM117" s="73"/>
      <c r="CN117" s="28" t="s">
        <v>61</v>
      </c>
      <c r="CO117" s="28"/>
      <c r="CP117" s="52" t="n">
        <f aca="false">INFO!$B$21/SUM(INFO!$B$17:$B$21)</f>
        <v>0.539471100346927</v>
      </c>
      <c r="CQ117" s="47" t="n">
        <v>550</v>
      </c>
      <c r="CR117" s="44"/>
      <c r="CV117" s="33" t="s">
        <v>65</v>
      </c>
      <c r="CW117" s="34" t="n">
        <f aca="false">IF(AI132=0%,0%,AJ140/SUM(AJ133:AJ140))</f>
        <v>0</v>
      </c>
      <c r="CX117" s="33" t="str">
        <f aca="false">AL139</f>
        <v>secchio</v>
      </c>
      <c r="CY117" s="35" t="n">
        <f aca="false">AM139</f>
        <v>0</v>
      </c>
      <c r="CZ117" s="33" t="str">
        <f aca="false">AN137</f>
        <v>tubi</v>
      </c>
      <c r="DA117" s="35" t="n">
        <f aca="false">AO137</f>
        <v>0</v>
      </c>
      <c r="DB117" s="35"/>
      <c r="DC117" s="35"/>
      <c r="DD117" s="35" t="s">
        <v>56</v>
      </c>
      <c r="DE117" s="35" t="n">
        <f aca="false">AO75</f>
        <v>0</v>
      </c>
      <c r="DF117" s="37" t="n">
        <f aca="false">SUM(CW111:CW117)</f>
        <v>1</v>
      </c>
    </row>
    <row r="118" customFormat="false" ht="15" hidden="false" customHeight="false" outlineLevel="0" collapsed="false">
      <c r="A118" s="53" t="s">
        <v>82</v>
      </c>
      <c r="B118" s="42"/>
      <c r="C118" s="43"/>
      <c r="D118" s="28" t="s">
        <v>83</v>
      </c>
      <c r="E118" s="41" t="s">
        <v>65</v>
      </c>
      <c r="F118" s="39" t="n">
        <v>1</v>
      </c>
      <c r="G118" s="47" t="n">
        <v>1700</v>
      </c>
      <c r="H118" s="44"/>
      <c r="L118" s="53" t="s">
        <v>82</v>
      </c>
      <c r="M118" s="42"/>
      <c r="N118" s="43"/>
      <c r="O118" s="28" t="s">
        <v>83</v>
      </c>
      <c r="P118" s="41" t="s">
        <v>65</v>
      </c>
      <c r="Q118" s="39" t="n">
        <v>1</v>
      </c>
      <c r="R118" s="47" t="n">
        <v>1700</v>
      </c>
      <c r="S118" s="44"/>
      <c r="W118" s="53" t="s">
        <v>82</v>
      </c>
      <c r="X118" s="42"/>
      <c r="Y118" s="43"/>
      <c r="Z118" s="28" t="s">
        <v>83</v>
      </c>
      <c r="AA118" s="41" t="s">
        <v>65</v>
      </c>
      <c r="AB118" s="39" t="n">
        <v>1</v>
      </c>
      <c r="AC118" s="47" t="n">
        <v>1700</v>
      </c>
      <c r="AD118" s="44"/>
      <c r="AH118" s="53" t="s">
        <v>82</v>
      </c>
      <c r="AI118" s="42"/>
      <c r="AJ118" s="43"/>
      <c r="AK118" s="28" t="s">
        <v>83</v>
      </c>
      <c r="AL118" s="41" t="s">
        <v>65</v>
      </c>
      <c r="AM118" s="39" t="n">
        <v>1</v>
      </c>
      <c r="AN118" s="47" t="n">
        <v>1700</v>
      </c>
      <c r="AO118" s="44"/>
      <c r="AS118" s="53" t="s">
        <v>82</v>
      </c>
      <c r="AU118" s="43"/>
      <c r="AV118" s="28" t="s">
        <v>83</v>
      </c>
      <c r="AW118" s="41" t="s">
        <v>65</v>
      </c>
      <c r="AX118" s="39" t="n">
        <v>1</v>
      </c>
      <c r="AY118" s="47" t="n">
        <v>1700</v>
      </c>
      <c r="AZ118" s="44"/>
      <c r="BD118" s="53" t="s">
        <v>82</v>
      </c>
      <c r="BE118" s="42"/>
      <c r="BF118" s="43"/>
      <c r="BG118" s="28" t="s">
        <v>83</v>
      </c>
      <c r="BH118" s="41" t="s">
        <v>65</v>
      </c>
      <c r="BI118" s="39" t="n">
        <v>1</v>
      </c>
      <c r="BJ118" s="47" t="n">
        <v>1700</v>
      </c>
      <c r="BK118" s="44"/>
      <c r="BO118" s="53" t="s">
        <v>82</v>
      </c>
      <c r="BQ118" s="43"/>
      <c r="BR118" s="28" t="s">
        <v>83</v>
      </c>
      <c r="BS118" s="41" t="s">
        <v>65</v>
      </c>
      <c r="BT118" s="39" t="n">
        <v>1</v>
      </c>
      <c r="BU118" s="47" t="n">
        <v>1700</v>
      </c>
      <c r="BV118" s="44"/>
      <c r="BZ118" s="53" t="s">
        <v>82</v>
      </c>
      <c r="CA118" s="8" t="n">
        <v>0.67</v>
      </c>
      <c r="CB118" s="43"/>
      <c r="CC118" s="28" t="s">
        <v>83</v>
      </c>
      <c r="CD118" s="41" t="s">
        <v>65</v>
      </c>
      <c r="CE118" s="39" t="n">
        <v>1</v>
      </c>
      <c r="CF118" s="47" t="n">
        <v>1700</v>
      </c>
      <c r="CG118" s="44"/>
      <c r="CK118" s="53" t="s">
        <v>82</v>
      </c>
      <c r="CM118" s="43"/>
      <c r="CN118" s="28" t="s">
        <v>83</v>
      </c>
      <c r="CO118" s="41" t="s">
        <v>65</v>
      </c>
      <c r="CP118" s="39" t="n">
        <v>1</v>
      </c>
      <c r="CQ118" s="47" t="n">
        <v>1700</v>
      </c>
      <c r="CR118" s="44"/>
      <c r="CV118" s="10" t="str">
        <f aca="false">AS74</f>
        <v>SITO O41</v>
      </c>
      <c r="CW118" s="10"/>
      <c r="CX118" s="10"/>
      <c r="CY118" s="10"/>
      <c r="CZ118" s="10"/>
      <c r="DA118" s="10"/>
      <c r="DB118" s="10"/>
      <c r="DC118" s="10"/>
      <c r="DD118" s="10"/>
      <c r="DE118" s="10"/>
    </row>
    <row r="119" customFormat="false" ht="14.4" hidden="false" customHeight="false" outlineLevel="0" collapsed="false">
      <c r="A119" s="53"/>
      <c r="B119" s="45"/>
      <c r="C119" s="43"/>
      <c r="D119" s="28" t="s">
        <v>84</v>
      </c>
      <c r="E119" s="41" t="s">
        <v>65</v>
      </c>
      <c r="F119" s="39" t="n">
        <v>1</v>
      </c>
      <c r="G119" s="47" t="n">
        <v>1500</v>
      </c>
      <c r="H119" s="44"/>
      <c r="L119" s="53"/>
      <c r="M119" s="45"/>
      <c r="N119" s="43"/>
      <c r="O119" s="28" t="s">
        <v>84</v>
      </c>
      <c r="P119" s="41" t="s">
        <v>65</v>
      </c>
      <c r="Q119" s="39" t="n">
        <v>1</v>
      </c>
      <c r="R119" s="47" t="n">
        <v>1500</v>
      </c>
      <c r="S119" s="44"/>
      <c r="W119" s="53"/>
      <c r="X119" s="45"/>
      <c r="Y119" s="43"/>
      <c r="Z119" s="28" t="s">
        <v>84</v>
      </c>
      <c r="AA119" s="41" t="s">
        <v>65</v>
      </c>
      <c r="AB119" s="39" t="n">
        <v>1</v>
      </c>
      <c r="AC119" s="47" t="n">
        <v>1500</v>
      </c>
      <c r="AD119" s="44"/>
      <c r="AH119" s="53"/>
      <c r="AI119" s="45"/>
      <c r="AJ119" s="43"/>
      <c r="AK119" s="28" t="s">
        <v>84</v>
      </c>
      <c r="AL119" s="41" t="s">
        <v>65</v>
      </c>
      <c r="AM119" s="39" t="n">
        <v>1</v>
      </c>
      <c r="AN119" s="47" t="n">
        <v>1500</v>
      </c>
      <c r="AO119" s="44"/>
      <c r="AS119" s="53"/>
      <c r="AU119" s="43"/>
      <c r="AV119" s="28" t="s">
        <v>84</v>
      </c>
      <c r="AW119" s="41" t="s">
        <v>65</v>
      </c>
      <c r="AX119" s="39" t="n">
        <v>1</v>
      </c>
      <c r="AY119" s="47" t="n">
        <v>1500</v>
      </c>
      <c r="AZ119" s="44"/>
      <c r="BD119" s="53"/>
      <c r="BE119" s="45"/>
      <c r="BF119" s="43"/>
      <c r="BG119" s="28" t="s">
        <v>84</v>
      </c>
      <c r="BH119" s="41" t="s">
        <v>65</v>
      </c>
      <c r="BI119" s="39" t="n">
        <v>1</v>
      </c>
      <c r="BJ119" s="47" t="n">
        <v>1500</v>
      </c>
      <c r="BK119" s="44"/>
      <c r="BO119" s="53"/>
      <c r="BQ119" s="43"/>
      <c r="BR119" s="28" t="s">
        <v>84</v>
      </c>
      <c r="BS119" s="41" t="s">
        <v>65</v>
      </c>
      <c r="BT119" s="39" t="n">
        <v>1</v>
      </c>
      <c r="BU119" s="47" t="n">
        <v>1500</v>
      </c>
      <c r="BV119" s="44"/>
      <c r="BZ119" s="53"/>
      <c r="CA119" s="8" t="n">
        <v>0.3</v>
      </c>
      <c r="CB119" s="43"/>
      <c r="CC119" s="28" t="s">
        <v>84</v>
      </c>
      <c r="CD119" s="41" t="s">
        <v>65</v>
      </c>
      <c r="CE119" s="39" t="n">
        <v>1</v>
      </c>
      <c r="CF119" s="47" t="n">
        <v>1500</v>
      </c>
      <c r="CG119" s="44"/>
      <c r="CK119" s="53"/>
      <c r="CM119" s="43"/>
      <c r="CN119" s="28" t="s">
        <v>84</v>
      </c>
      <c r="CO119" s="41" t="s">
        <v>65</v>
      </c>
      <c r="CP119" s="39" t="n">
        <v>1</v>
      </c>
      <c r="CQ119" s="47" t="n">
        <v>1500</v>
      </c>
      <c r="CR119" s="44"/>
      <c r="CV119" s="11" t="s">
        <v>31</v>
      </c>
      <c r="CW119" s="11"/>
      <c r="CX119" s="11" t="s">
        <v>32</v>
      </c>
      <c r="CY119" s="11"/>
      <c r="CZ119" s="11"/>
      <c r="DA119" s="11"/>
      <c r="DB119" s="11"/>
      <c r="DC119" s="11"/>
      <c r="DD119" s="11" t="s">
        <v>33</v>
      </c>
      <c r="DE119" s="11"/>
    </row>
    <row r="120" customFormat="false" ht="14.4" hidden="false" customHeight="false" outlineLevel="0" collapsed="false">
      <c r="A120" s="53"/>
      <c r="B120" s="42"/>
      <c r="C120" s="43"/>
      <c r="D120" s="28" t="s">
        <v>85</v>
      </c>
      <c r="E120" s="41" t="s">
        <v>65</v>
      </c>
      <c r="F120" s="39" t="n">
        <v>1</v>
      </c>
      <c r="G120" s="47" t="n">
        <v>2300</v>
      </c>
      <c r="H120" s="44"/>
      <c r="L120" s="53"/>
      <c r="M120" s="42"/>
      <c r="N120" s="43"/>
      <c r="O120" s="28" t="s">
        <v>85</v>
      </c>
      <c r="P120" s="41" t="s">
        <v>65</v>
      </c>
      <c r="Q120" s="39" t="n">
        <v>1</v>
      </c>
      <c r="R120" s="47" t="n">
        <v>2300</v>
      </c>
      <c r="S120" s="44"/>
      <c r="W120" s="53"/>
      <c r="X120" s="42"/>
      <c r="Y120" s="43"/>
      <c r="Z120" s="28" t="s">
        <v>85</v>
      </c>
      <c r="AA120" s="41" t="s">
        <v>65</v>
      </c>
      <c r="AB120" s="39" t="n">
        <v>1</v>
      </c>
      <c r="AC120" s="47" t="n">
        <v>2300</v>
      </c>
      <c r="AD120" s="44"/>
      <c r="AH120" s="53"/>
      <c r="AI120" s="42"/>
      <c r="AJ120" s="43"/>
      <c r="AK120" s="28" t="s">
        <v>85</v>
      </c>
      <c r="AL120" s="41" t="s">
        <v>65</v>
      </c>
      <c r="AM120" s="39" t="n">
        <v>1</v>
      </c>
      <c r="AN120" s="47" t="n">
        <v>2300</v>
      </c>
      <c r="AO120" s="44"/>
      <c r="AS120" s="53"/>
      <c r="AU120" s="43"/>
      <c r="AV120" s="28" t="s">
        <v>85</v>
      </c>
      <c r="AW120" s="41" t="s">
        <v>65</v>
      </c>
      <c r="AX120" s="39" t="n">
        <v>1</v>
      </c>
      <c r="AY120" s="47" t="n">
        <v>2300</v>
      </c>
      <c r="AZ120" s="44"/>
      <c r="BD120" s="53"/>
      <c r="BE120" s="42"/>
      <c r="BF120" s="43"/>
      <c r="BG120" s="28" t="s">
        <v>85</v>
      </c>
      <c r="BH120" s="41" t="s">
        <v>65</v>
      </c>
      <c r="BI120" s="39" t="n">
        <v>1</v>
      </c>
      <c r="BJ120" s="47" t="n">
        <v>2300</v>
      </c>
      <c r="BK120" s="44"/>
      <c r="BO120" s="53"/>
      <c r="BQ120" s="43"/>
      <c r="BR120" s="28" t="s">
        <v>85</v>
      </c>
      <c r="BS120" s="41" t="s">
        <v>65</v>
      </c>
      <c r="BT120" s="39" t="n">
        <v>1</v>
      </c>
      <c r="BU120" s="47" t="n">
        <v>2300</v>
      </c>
      <c r="BV120" s="44"/>
      <c r="BZ120" s="53"/>
      <c r="CB120" s="43"/>
      <c r="CC120" s="28" t="s">
        <v>85</v>
      </c>
      <c r="CD120" s="41" t="s">
        <v>65</v>
      </c>
      <c r="CE120" s="39" t="n">
        <v>1</v>
      </c>
      <c r="CF120" s="47" t="n">
        <v>2300</v>
      </c>
      <c r="CG120" s="44"/>
      <c r="CK120" s="53"/>
      <c r="CM120" s="43"/>
      <c r="CN120" s="28" t="s">
        <v>85</v>
      </c>
      <c r="CO120" s="41" t="s">
        <v>65</v>
      </c>
      <c r="CP120" s="39" t="n">
        <v>1</v>
      </c>
      <c r="CQ120" s="47" t="n">
        <v>2300</v>
      </c>
      <c r="CR120" s="44"/>
      <c r="CV120" s="12" t="s">
        <v>14</v>
      </c>
      <c r="CW120" s="13" t="n">
        <f aca="false">IF(AT132=0%,0%,AU133/SUM(AU133:AU140))</f>
        <v>1</v>
      </c>
      <c r="CX120" s="12" t="str">
        <f aca="false">AW133</f>
        <v>lavatrice</v>
      </c>
      <c r="CY120" s="14" t="n">
        <f aca="false">AX133</f>
        <v>0</v>
      </c>
      <c r="CZ120" s="12" t="str">
        <f aca="false">AW140</f>
        <v>sedie</v>
      </c>
      <c r="DA120" s="14" t="n">
        <f aca="false">AX140</f>
        <v>0</v>
      </c>
      <c r="DB120" s="12" t="str">
        <f aca="false">AY138</f>
        <v>guaina</v>
      </c>
      <c r="DC120" s="14" t="n">
        <f aca="false">AZ138</f>
        <v>0</v>
      </c>
      <c r="DD120" s="14" t="s">
        <v>41</v>
      </c>
      <c r="DE120" s="38" t="n">
        <f aca="false">AU76</f>
        <v>0</v>
      </c>
    </row>
    <row r="121" customFormat="false" ht="14.4" hidden="false" customHeight="false" outlineLevel="0" collapsed="false">
      <c r="A121" s="53"/>
      <c r="B121" s="42"/>
      <c r="C121" s="43"/>
      <c r="D121" s="28" t="s">
        <v>86</v>
      </c>
      <c r="E121" s="41" t="s">
        <v>87</v>
      </c>
      <c r="F121" s="39" t="n">
        <v>1</v>
      </c>
      <c r="G121" s="47" t="n">
        <v>1400</v>
      </c>
      <c r="H121" s="44"/>
      <c r="L121" s="53"/>
      <c r="M121" s="42"/>
      <c r="N121" s="43"/>
      <c r="O121" s="28" t="s">
        <v>86</v>
      </c>
      <c r="P121" s="41" t="s">
        <v>87</v>
      </c>
      <c r="Q121" s="39" t="n">
        <v>1</v>
      </c>
      <c r="R121" s="47" t="n">
        <v>1400</v>
      </c>
      <c r="S121" s="44"/>
      <c r="W121" s="53"/>
      <c r="X121" s="42"/>
      <c r="Y121" s="43"/>
      <c r="Z121" s="28" t="s">
        <v>86</v>
      </c>
      <c r="AA121" s="41" t="s">
        <v>87</v>
      </c>
      <c r="AB121" s="39" t="n">
        <v>1</v>
      </c>
      <c r="AC121" s="47" t="n">
        <v>1400</v>
      </c>
      <c r="AD121" s="44"/>
      <c r="AH121" s="53"/>
      <c r="AI121" s="42"/>
      <c r="AJ121" s="43"/>
      <c r="AK121" s="28" t="s">
        <v>86</v>
      </c>
      <c r="AL121" s="41" t="s">
        <v>87</v>
      </c>
      <c r="AM121" s="39" t="n">
        <v>1</v>
      </c>
      <c r="AN121" s="47" t="n">
        <v>1400</v>
      </c>
      <c r="AO121" s="44"/>
      <c r="AS121" s="53"/>
      <c r="AU121" s="43"/>
      <c r="AV121" s="28" t="s">
        <v>86</v>
      </c>
      <c r="AW121" s="41" t="s">
        <v>87</v>
      </c>
      <c r="AX121" s="39" t="n">
        <v>1</v>
      </c>
      <c r="AY121" s="47" t="n">
        <v>1400</v>
      </c>
      <c r="AZ121" s="44"/>
      <c r="BD121" s="53"/>
      <c r="BE121" s="42"/>
      <c r="BF121" s="43"/>
      <c r="BG121" s="28" t="s">
        <v>86</v>
      </c>
      <c r="BH121" s="41" t="s">
        <v>87</v>
      </c>
      <c r="BI121" s="39" t="n">
        <v>1</v>
      </c>
      <c r="BJ121" s="47" t="n">
        <v>1400</v>
      </c>
      <c r="BK121" s="44"/>
      <c r="BO121" s="53"/>
      <c r="BQ121" s="43"/>
      <c r="BR121" s="28" t="s">
        <v>86</v>
      </c>
      <c r="BS121" s="41" t="s">
        <v>87</v>
      </c>
      <c r="BT121" s="39" t="n">
        <v>1</v>
      </c>
      <c r="BU121" s="47" t="n">
        <v>1400</v>
      </c>
      <c r="BV121" s="44"/>
      <c r="BZ121" s="53"/>
      <c r="CB121" s="43"/>
      <c r="CC121" s="28" t="s">
        <v>86</v>
      </c>
      <c r="CD121" s="41" t="s">
        <v>87</v>
      </c>
      <c r="CE121" s="39" t="n">
        <v>1</v>
      </c>
      <c r="CF121" s="47" t="n">
        <v>1400</v>
      </c>
      <c r="CG121" s="44"/>
      <c r="CK121" s="53"/>
      <c r="CM121" s="43"/>
      <c r="CN121" s="28" t="s">
        <v>86</v>
      </c>
      <c r="CO121" s="41" t="s">
        <v>87</v>
      </c>
      <c r="CP121" s="39" t="n">
        <v>1</v>
      </c>
      <c r="CQ121" s="47" t="n">
        <v>1400</v>
      </c>
      <c r="CR121" s="44"/>
      <c r="CV121" s="17" t="s">
        <v>49</v>
      </c>
      <c r="CW121" s="18" t="n">
        <f aca="false">IF(AT132=0%,0%,AU134/SUM(AU133:AU140))</f>
        <v>0</v>
      </c>
      <c r="CX121" s="17" t="str">
        <f aca="false">AW134</f>
        <v>frigorifero</v>
      </c>
      <c r="CY121" s="19" t="n">
        <f aca="false">AX134</f>
        <v>0</v>
      </c>
      <c r="CZ121" s="17" t="str">
        <f aca="false">AW141</f>
        <v>materasso</v>
      </c>
      <c r="DA121" s="19" t="n">
        <f aca="false">AX141</f>
        <v>0</v>
      </c>
      <c r="DB121" s="17" t="str">
        <f aca="false">AY139</f>
        <v>lamiere</v>
      </c>
      <c r="DC121" s="19" t="n">
        <f aca="false">AZ139</f>
        <v>0</v>
      </c>
      <c r="DD121" s="19" t="str">
        <f aca="false">AV75</f>
        <v>altezza cumulo</v>
      </c>
      <c r="DE121" s="19" t="n">
        <f aca="false">AW75</f>
        <v>25</v>
      </c>
    </row>
    <row r="122" customFormat="false" ht="14.4" hidden="false" customHeight="false" outlineLevel="0" collapsed="false">
      <c r="A122" s="53"/>
      <c r="B122" s="42"/>
      <c r="C122" s="43"/>
      <c r="D122" s="28" t="s">
        <v>88</v>
      </c>
      <c r="E122" s="41" t="s">
        <v>14</v>
      </c>
      <c r="F122" s="39" t="n">
        <v>1</v>
      </c>
      <c r="G122" s="47" t="n">
        <v>1400</v>
      </c>
      <c r="H122" s="44"/>
      <c r="L122" s="53"/>
      <c r="M122" s="42"/>
      <c r="N122" s="43"/>
      <c r="O122" s="28" t="s">
        <v>88</v>
      </c>
      <c r="P122" s="41" t="s">
        <v>14</v>
      </c>
      <c r="Q122" s="39" t="n">
        <v>1</v>
      </c>
      <c r="R122" s="47" t="n">
        <v>1400</v>
      </c>
      <c r="S122" s="44"/>
      <c r="W122" s="53"/>
      <c r="X122" s="42"/>
      <c r="Y122" s="43"/>
      <c r="Z122" s="28" t="s">
        <v>88</v>
      </c>
      <c r="AA122" s="41" t="s">
        <v>14</v>
      </c>
      <c r="AB122" s="39" t="n">
        <v>1</v>
      </c>
      <c r="AC122" s="47" t="n">
        <v>1400</v>
      </c>
      <c r="AD122" s="44"/>
      <c r="AH122" s="53"/>
      <c r="AI122" s="42"/>
      <c r="AJ122" s="43"/>
      <c r="AK122" s="28" t="s">
        <v>88</v>
      </c>
      <c r="AL122" s="41" t="s">
        <v>14</v>
      </c>
      <c r="AM122" s="39" t="n">
        <v>1</v>
      </c>
      <c r="AN122" s="47" t="n">
        <v>1400</v>
      </c>
      <c r="AO122" s="44"/>
      <c r="AS122" s="53"/>
      <c r="AU122" s="43"/>
      <c r="AV122" s="28" t="s">
        <v>88</v>
      </c>
      <c r="AW122" s="41" t="s">
        <v>14</v>
      </c>
      <c r="AX122" s="39" t="n">
        <v>1</v>
      </c>
      <c r="AY122" s="47" t="n">
        <v>1400</v>
      </c>
      <c r="AZ122" s="44"/>
      <c r="BD122" s="53"/>
      <c r="BE122" s="42"/>
      <c r="BF122" s="43"/>
      <c r="BG122" s="28" t="s">
        <v>88</v>
      </c>
      <c r="BH122" s="41" t="s">
        <v>14</v>
      </c>
      <c r="BI122" s="39" t="n">
        <v>1</v>
      </c>
      <c r="BJ122" s="47" t="n">
        <v>1400</v>
      </c>
      <c r="BK122" s="44"/>
      <c r="BO122" s="53"/>
      <c r="BQ122" s="43"/>
      <c r="BR122" s="28" t="s">
        <v>88</v>
      </c>
      <c r="BS122" s="41" t="s">
        <v>14</v>
      </c>
      <c r="BT122" s="39" t="n">
        <v>1</v>
      </c>
      <c r="BU122" s="47" t="n">
        <v>1400</v>
      </c>
      <c r="BV122" s="44"/>
      <c r="BZ122" s="53"/>
      <c r="CB122" s="43"/>
      <c r="CC122" s="28" t="s">
        <v>88</v>
      </c>
      <c r="CD122" s="41" t="s">
        <v>14</v>
      </c>
      <c r="CE122" s="39" t="n">
        <v>1</v>
      </c>
      <c r="CF122" s="47" t="n">
        <v>1400</v>
      </c>
      <c r="CG122" s="44"/>
      <c r="CK122" s="53"/>
      <c r="CM122" s="43"/>
      <c r="CN122" s="28" t="s">
        <v>88</v>
      </c>
      <c r="CO122" s="41" t="s">
        <v>14</v>
      </c>
      <c r="CP122" s="39" t="n">
        <v>1</v>
      </c>
      <c r="CQ122" s="47" t="n">
        <v>1400</v>
      </c>
      <c r="CR122" s="44"/>
      <c r="CV122" s="17" t="s">
        <v>57</v>
      </c>
      <c r="CW122" s="18" t="n">
        <f aca="false">IF(AT132=0%,0%,(AU135+AU136)/SUM(AU133:AU140))</f>
        <v>0</v>
      </c>
      <c r="CX122" s="17" t="str">
        <f aca="false">AW135</f>
        <v>forno</v>
      </c>
      <c r="CY122" s="19" t="n">
        <f aca="false">AX135</f>
        <v>0</v>
      </c>
      <c r="CZ122" s="17" t="str">
        <f aca="false">AY133</f>
        <v>brandina</v>
      </c>
      <c r="DA122" s="19" t="n">
        <f aca="false">AZ133</f>
        <v>0</v>
      </c>
      <c r="DB122" s="17" t="str">
        <f aca="false">AY140</f>
        <v>buste</v>
      </c>
      <c r="DC122" s="19" t="n">
        <f aca="false">AZ140</f>
        <v>0</v>
      </c>
      <c r="DD122" s="19" t="str">
        <f aca="false">AV76</f>
        <v>combustione</v>
      </c>
      <c r="DE122" s="19" t="str">
        <f aca="false">AW76</f>
        <v>no</v>
      </c>
    </row>
    <row r="123" customFormat="false" ht="14.4" hidden="false" customHeight="false" outlineLevel="0" collapsed="false">
      <c r="A123" s="53"/>
      <c r="B123" s="42"/>
      <c r="C123" s="43"/>
      <c r="D123" s="27" t="s">
        <v>89</v>
      </c>
      <c r="E123" s="41" t="s">
        <v>14</v>
      </c>
      <c r="F123" s="39" t="n">
        <v>1</v>
      </c>
      <c r="G123" s="55" t="n">
        <v>1500</v>
      </c>
      <c r="H123" s="44"/>
      <c r="L123" s="53"/>
      <c r="M123" s="42"/>
      <c r="N123" s="43"/>
      <c r="O123" s="27" t="s">
        <v>89</v>
      </c>
      <c r="P123" s="41" t="s">
        <v>14</v>
      </c>
      <c r="Q123" s="39" t="n">
        <v>1</v>
      </c>
      <c r="R123" s="55" t="n">
        <v>1500</v>
      </c>
      <c r="S123" s="44"/>
      <c r="W123" s="53"/>
      <c r="X123" s="42"/>
      <c r="Y123" s="43"/>
      <c r="Z123" s="27" t="s">
        <v>89</v>
      </c>
      <c r="AA123" s="41" t="s">
        <v>14</v>
      </c>
      <c r="AB123" s="39" t="n">
        <v>1</v>
      </c>
      <c r="AC123" s="55" t="n">
        <v>1500</v>
      </c>
      <c r="AD123" s="44"/>
      <c r="AH123" s="53"/>
      <c r="AI123" s="42"/>
      <c r="AJ123" s="43"/>
      <c r="AK123" s="27" t="s">
        <v>89</v>
      </c>
      <c r="AL123" s="41" t="s">
        <v>14</v>
      </c>
      <c r="AM123" s="39" t="n">
        <v>1</v>
      </c>
      <c r="AN123" s="55" t="n">
        <v>1500</v>
      </c>
      <c r="AO123" s="44"/>
      <c r="AS123" s="53"/>
      <c r="AU123" s="43"/>
      <c r="AV123" s="27" t="s">
        <v>89</v>
      </c>
      <c r="AW123" s="41" t="s">
        <v>14</v>
      </c>
      <c r="AX123" s="39" t="n">
        <v>1</v>
      </c>
      <c r="AY123" s="55" t="n">
        <v>1500</v>
      </c>
      <c r="AZ123" s="44"/>
      <c r="BD123" s="53"/>
      <c r="BE123" s="42"/>
      <c r="BF123" s="43"/>
      <c r="BG123" s="27" t="s">
        <v>89</v>
      </c>
      <c r="BH123" s="41" t="s">
        <v>14</v>
      </c>
      <c r="BI123" s="39" t="n">
        <v>1</v>
      </c>
      <c r="BJ123" s="55" t="n">
        <v>1500</v>
      </c>
      <c r="BK123" s="44"/>
      <c r="BO123" s="53"/>
      <c r="BQ123" s="43"/>
      <c r="BR123" s="27" t="s">
        <v>89</v>
      </c>
      <c r="BS123" s="41" t="s">
        <v>14</v>
      </c>
      <c r="BT123" s="39" t="n">
        <v>1</v>
      </c>
      <c r="BU123" s="55" t="n">
        <v>1500</v>
      </c>
      <c r="BV123" s="44"/>
      <c r="BZ123" s="53"/>
      <c r="CB123" s="43"/>
      <c r="CC123" s="27" t="s">
        <v>89</v>
      </c>
      <c r="CD123" s="41" t="s">
        <v>14</v>
      </c>
      <c r="CE123" s="39" t="n">
        <v>1</v>
      </c>
      <c r="CF123" s="55" t="n">
        <v>1500</v>
      </c>
      <c r="CG123" s="44"/>
      <c r="CK123" s="53"/>
      <c r="CM123" s="43"/>
      <c r="CN123" s="27" t="s">
        <v>89</v>
      </c>
      <c r="CO123" s="41" t="s">
        <v>14</v>
      </c>
      <c r="CP123" s="39" t="n">
        <v>1</v>
      </c>
      <c r="CQ123" s="55" t="n">
        <v>1500</v>
      </c>
      <c r="CR123" s="44"/>
      <c r="CV123" s="17" t="s">
        <v>60</v>
      </c>
      <c r="CW123" s="37" t="n">
        <f aca="false">IF(AT132=0%,0%,AU137/SUM(AU133:AU140))</f>
        <v>0</v>
      </c>
      <c r="CX123" s="17" t="str">
        <f aca="false">AW136</f>
        <v>televisore</v>
      </c>
      <c r="CY123" s="19" t="n">
        <f aca="false">AX136</f>
        <v>0</v>
      </c>
      <c r="CZ123" s="17" t="str">
        <f aca="false">AY134</f>
        <v>Scatoloni</v>
      </c>
      <c r="DA123" s="19" t="n">
        <f aca="false">AZ134</f>
        <v>0</v>
      </c>
      <c r="DB123" s="19"/>
      <c r="DC123" s="19"/>
      <c r="DD123" s="19" t="str">
        <f aca="false">AV77</f>
        <v>bonifica</v>
      </c>
      <c r="DE123" s="19" t="str">
        <f aca="false">AW77</f>
        <v>no</v>
      </c>
    </row>
    <row r="124" customFormat="false" ht="14.4" hidden="false" customHeight="false" outlineLevel="0" collapsed="false">
      <c r="A124" s="53"/>
      <c r="B124" s="42"/>
      <c r="C124" s="43"/>
      <c r="D124" s="27"/>
      <c r="E124" s="41" t="s">
        <v>22</v>
      </c>
      <c r="F124" s="39" t="n">
        <v>1</v>
      </c>
      <c r="G124" s="47" t="n">
        <v>7850</v>
      </c>
      <c r="H124" s="44"/>
      <c r="L124" s="53"/>
      <c r="M124" s="42"/>
      <c r="N124" s="43"/>
      <c r="O124" s="27"/>
      <c r="P124" s="41" t="s">
        <v>22</v>
      </c>
      <c r="Q124" s="39" t="n">
        <v>1</v>
      </c>
      <c r="R124" s="47" t="n">
        <v>7850</v>
      </c>
      <c r="S124" s="44"/>
      <c r="W124" s="53"/>
      <c r="X124" s="42"/>
      <c r="Y124" s="43"/>
      <c r="Z124" s="27"/>
      <c r="AA124" s="41" t="s">
        <v>22</v>
      </c>
      <c r="AB124" s="39" t="n">
        <v>1</v>
      </c>
      <c r="AC124" s="47" t="n">
        <v>7850</v>
      </c>
      <c r="AD124" s="44"/>
      <c r="AH124" s="53"/>
      <c r="AI124" s="42"/>
      <c r="AJ124" s="43"/>
      <c r="AK124" s="27"/>
      <c r="AL124" s="41" t="s">
        <v>22</v>
      </c>
      <c r="AM124" s="39" t="n">
        <v>1</v>
      </c>
      <c r="AN124" s="47" t="n">
        <v>7850</v>
      </c>
      <c r="AO124" s="44"/>
      <c r="AS124" s="53"/>
      <c r="AU124" s="43"/>
      <c r="AV124" s="27"/>
      <c r="AW124" s="41" t="s">
        <v>22</v>
      </c>
      <c r="AX124" s="39" t="n">
        <v>1</v>
      </c>
      <c r="AY124" s="47" t="n">
        <v>7850</v>
      </c>
      <c r="AZ124" s="44"/>
      <c r="BD124" s="53"/>
      <c r="BE124" s="42"/>
      <c r="BF124" s="43"/>
      <c r="BG124" s="27"/>
      <c r="BH124" s="41" t="s">
        <v>22</v>
      </c>
      <c r="BI124" s="39" t="n">
        <v>1</v>
      </c>
      <c r="BJ124" s="47" t="n">
        <v>7850</v>
      </c>
      <c r="BK124" s="44"/>
      <c r="BO124" s="53"/>
      <c r="BQ124" s="43"/>
      <c r="BR124" s="27"/>
      <c r="BS124" s="41" t="s">
        <v>22</v>
      </c>
      <c r="BT124" s="39" t="n">
        <v>1</v>
      </c>
      <c r="BU124" s="47" t="n">
        <v>7850</v>
      </c>
      <c r="BV124" s="44"/>
      <c r="BZ124" s="53"/>
      <c r="CB124" s="43"/>
      <c r="CC124" s="27"/>
      <c r="CD124" s="41" t="s">
        <v>22</v>
      </c>
      <c r="CE124" s="39" t="n">
        <v>1</v>
      </c>
      <c r="CF124" s="47" t="n">
        <v>7850</v>
      </c>
      <c r="CG124" s="44"/>
      <c r="CK124" s="53"/>
      <c r="CM124" s="43"/>
      <c r="CN124" s="27"/>
      <c r="CO124" s="41" t="s">
        <v>22</v>
      </c>
      <c r="CP124" s="39" t="n">
        <v>1</v>
      </c>
      <c r="CQ124" s="47" t="n">
        <v>7850</v>
      </c>
      <c r="CR124" s="44"/>
      <c r="CV124" s="17" t="s">
        <v>61</v>
      </c>
      <c r="CW124" s="18" t="n">
        <f aca="false">IF(AT132=0%,0%,AU138/SUM(AU133:AU140))</f>
        <v>0</v>
      </c>
      <c r="CX124" s="17" t="str">
        <f aca="false">AW137</f>
        <v>scaldabagno</v>
      </c>
      <c r="CY124" s="19" t="n">
        <f aca="false">AX137</f>
        <v>0</v>
      </c>
      <c r="CZ124" s="17" t="str">
        <f aca="false">AY135</f>
        <v>divano</v>
      </c>
      <c r="DA124" s="19" t="n">
        <f aca="false">AZ135</f>
        <v>0</v>
      </c>
      <c r="DB124" s="19"/>
      <c r="DC124" s="19"/>
      <c r="DD124" s="19" t="str">
        <f aca="false">AX77</f>
        <v>substrato</v>
      </c>
      <c r="DE124" s="19" t="str">
        <f aca="false">AY77</f>
        <v>stradale</v>
      </c>
    </row>
    <row r="125" customFormat="false" ht="14.4" hidden="false" customHeight="false" outlineLevel="0" collapsed="false">
      <c r="A125" s="53"/>
      <c r="B125" s="42"/>
      <c r="C125" s="43"/>
      <c r="D125" s="27"/>
      <c r="E125" s="41" t="s">
        <v>90</v>
      </c>
      <c r="F125" s="39" t="n">
        <v>1</v>
      </c>
      <c r="G125" s="55" t="n">
        <v>2000</v>
      </c>
      <c r="H125" s="44"/>
      <c r="L125" s="53"/>
      <c r="M125" s="42"/>
      <c r="N125" s="43"/>
      <c r="O125" s="27"/>
      <c r="P125" s="41" t="s">
        <v>90</v>
      </c>
      <c r="Q125" s="39" t="n">
        <v>1</v>
      </c>
      <c r="R125" s="55" t="n">
        <v>2000</v>
      </c>
      <c r="S125" s="44"/>
      <c r="W125" s="53"/>
      <c r="X125" s="42"/>
      <c r="Y125" s="43"/>
      <c r="Z125" s="27"/>
      <c r="AA125" s="41" t="s">
        <v>90</v>
      </c>
      <c r="AB125" s="39" t="n">
        <v>1</v>
      </c>
      <c r="AC125" s="55" t="n">
        <v>2000</v>
      </c>
      <c r="AD125" s="44"/>
      <c r="AH125" s="53"/>
      <c r="AI125" s="42"/>
      <c r="AJ125" s="43"/>
      <c r="AK125" s="27"/>
      <c r="AL125" s="41" t="s">
        <v>90</v>
      </c>
      <c r="AM125" s="39" t="n">
        <v>1</v>
      </c>
      <c r="AN125" s="55" t="n">
        <v>2000</v>
      </c>
      <c r="AO125" s="44"/>
      <c r="AS125" s="53"/>
      <c r="AU125" s="43"/>
      <c r="AV125" s="27"/>
      <c r="AW125" s="41" t="s">
        <v>90</v>
      </c>
      <c r="AX125" s="39" t="n">
        <v>1</v>
      </c>
      <c r="AY125" s="55" t="n">
        <v>2000</v>
      </c>
      <c r="AZ125" s="44"/>
      <c r="BD125" s="53"/>
      <c r="BE125" s="42"/>
      <c r="BF125" s="43"/>
      <c r="BG125" s="27"/>
      <c r="BH125" s="41" t="s">
        <v>90</v>
      </c>
      <c r="BI125" s="39" t="n">
        <v>1</v>
      </c>
      <c r="BJ125" s="55" t="n">
        <v>2000</v>
      </c>
      <c r="BK125" s="44"/>
      <c r="BO125" s="53"/>
      <c r="BQ125" s="43"/>
      <c r="BR125" s="27"/>
      <c r="BS125" s="41" t="s">
        <v>90</v>
      </c>
      <c r="BT125" s="39" t="n">
        <v>1</v>
      </c>
      <c r="BU125" s="55" t="n">
        <v>2000</v>
      </c>
      <c r="BV125" s="44"/>
      <c r="BZ125" s="53"/>
      <c r="CB125" s="43"/>
      <c r="CC125" s="27"/>
      <c r="CD125" s="41" t="s">
        <v>90</v>
      </c>
      <c r="CE125" s="39" t="n">
        <v>1</v>
      </c>
      <c r="CF125" s="55" t="n">
        <v>2000</v>
      </c>
      <c r="CG125" s="44"/>
      <c r="CK125" s="53"/>
      <c r="CM125" s="43"/>
      <c r="CN125" s="27"/>
      <c r="CO125" s="41" t="s">
        <v>90</v>
      </c>
      <c r="CP125" s="39" t="n">
        <v>1</v>
      </c>
      <c r="CQ125" s="55" t="n">
        <v>2000</v>
      </c>
      <c r="CR125" s="44"/>
      <c r="CV125" s="17" t="s">
        <v>62</v>
      </c>
      <c r="CW125" s="18" t="n">
        <f aca="false">IF(AT132=0%,0%,AU139/SUM(AU133:AU140))</f>
        <v>0</v>
      </c>
      <c r="CX125" s="17" t="str">
        <f aca="false">AW138</f>
        <v>mobile</v>
      </c>
      <c r="CY125" s="19" t="n">
        <f aca="false">AX138</f>
        <v>0</v>
      </c>
      <c r="CZ125" s="17" t="str">
        <f aca="false">AY136</f>
        <v>sanitari</v>
      </c>
      <c r="DA125" s="19" t="n">
        <f aca="false">AZ136</f>
        <v>0</v>
      </c>
      <c r="DB125" s="19"/>
      <c r="DC125" s="19"/>
      <c r="DD125" s="19" t="s">
        <v>63</v>
      </c>
      <c r="DE125" s="19" t="n">
        <f aca="false">AT77</f>
        <v>0</v>
      </c>
    </row>
    <row r="126" customFormat="false" ht="15" hidden="false" customHeight="false" outlineLevel="0" collapsed="false">
      <c r="A126" s="53" t="s">
        <v>91</v>
      </c>
      <c r="B126" s="42"/>
      <c r="C126" s="43"/>
      <c r="D126" s="28" t="s">
        <v>92</v>
      </c>
      <c r="E126" s="41" t="s">
        <v>49</v>
      </c>
      <c r="F126" s="39" t="n">
        <v>1</v>
      </c>
      <c r="H126" s="44"/>
      <c r="L126" s="53" t="s">
        <v>91</v>
      </c>
      <c r="M126" s="42"/>
      <c r="N126" s="43"/>
      <c r="O126" s="28" t="s">
        <v>92</v>
      </c>
      <c r="P126" s="41" t="s">
        <v>49</v>
      </c>
      <c r="Q126" s="39" t="n">
        <v>1</v>
      </c>
      <c r="S126" s="44"/>
      <c r="W126" s="53" t="s">
        <v>91</v>
      </c>
      <c r="X126" s="42"/>
      <c r="Y126" s="43"/>
      <c r="Z126" s="28" t="s">
        <v>92</v>
      </c>
      <c r="AA126" s="41" t="s">
        <v>49</v>
      </c>
      <c r="AB126" s="39" t="n">
        <v>1</v>
      </c>
      <c r="AD126" s="44"/>
      <c r="AH126" s="53" t="s">
        <v>91</v>
      </c>
      <c r="AI126" s="42"/>
      <c r="AJ126" s="43"/>
      <c r="AK126" s="28" t="s">
        <v>92</v>
      </c>
      <c r="AL126" s="41" t="s">
        <v>49</v>
      </c>
      <c r="AM126" s="39" t="n">
        <v>1</v>
      </c>
      <c r="AO126" s="44"/>
      <c r="AS126" s="53" t="s">
        <v>91</v>
      </c>
      <c r="AU126" s="43"/>
      <c r="AV126" s="28" t="s">
        <v>92</v>
      </c>
      <c r="AW126" s="41" t="s">
        <v>49</v>
      </c>
      <c r="AX126" s="39" t="n">
        <v>1</v>
      </c>
      <c r="AZ126" s="44"/>
      <c r="BD126" s="53" t="s">
        <v>91</v>
      </c>
      <c r="BE126" s="42"/>
      <c r="BF126" s="43"/>
      <c r="BG126" s="28" t="s">
        <v>92</v>
      </c>
      <c r="BH126" s="41" t="s">
        <v>49</v>
      </c>
      <c r="BI126" s="39" t="n">
        <v>1</v>
      </c>
      <c r="BK126" s="44"/>
      <c r="BO126" s="53" t="s">
        <v>91</v>
      </c>
      <c r="BQ126" s="43"/>
      <c r="BR126" s="28" t="s">
        <v>92</v>
      </c>
      <c r="BS126" s="41" t="s">
        <v>49</v>
      </c>
      <c r="BT126" s="39" t="n">
        <v>1</v>
      </c>
      <c r="BV126" s="44"/>
      <c r="BZ126" s="53" t="s">
        <v>91</v>
      </c>
      <c r="CB126" s="43"/>
      <c r="CC126" s="28" t="s">
        <v>92</v>
      </c>
      <c r="CD126" s="41" t="s">
        <v>49</v>
      </c>
      <c r="CE126" s="39" t="n">
        <v>1</v>
      </c>
      <c r="CG126" s="44"/>
      <c r="CK126" s="53" t="s">
        <v>91</v>
      </c>
      <c r="CM126" s="43"/>
      <c r="CN126" s="28" t="s">
        <v>92</v>
      </c>
      <c r="CO126" s="41" t="s">
        <v>49</v>
      </c>
      <c r="CP126" s="39" t="n">
        <v>1</v>
      </c>
      <c r="CR126" s="44"/>
      <c r="CV126" s="17" t="s">
        <v>65</v>
      </c>
      <c r="CW126" s="18" t="n">
        <f aca="false">IF(AT132=0%,0%,AU140/SUM(AU133:AU140))</f>
        <v>0</v>
      </c>
      <c r="CX126" s="17" t="str">
        <f aca="false">AW139</f>
        <v>secchio</v>
      </c>
      <c r="CY126" s="19" t="n">
        <f aca="false">AX139</f>
        <v>0</v>
      </c>
      <c r="CZ126" s="17" t="str">
        <f aca="false">AY137</f>
        <v>tubi</v>
      </c>
      <c r="DA126" s="19" t="n">
        <f aca="false">AZ137</f>
        <v>0</v>
      </c>
      <c r="DB126" s="19"/>
      <c r="DC126" s="19"/>
      <c r="DD126" s="35" t="s">
        <v>56</v>
      </c>
      <c r="DE126" s="35" t="n">
        <f aca="false">AZ75</f>
        <v>0</v>
      </c>
      <c r="DF126" s="37" t="n">
        <f aca="false">SUM(CW120:CW126)</f>
        <v>1</v>
      </c>
    </row>
    <row r="127" customFormat="false" ht="15" hidden="false" customHeight="false" outlineLevel="0" collapsed="false">
      <c r="A127" s="53"/>
      <c r="B127" s="42"/>
      <c r="C127" s="43"/>
      <c r="D127" s="28" t="s">
        <v>93</v>
      </c>
      <c r="E127" s="41" t="s">
        <v>14</v>
      </c>
      <c r="F127" s="39" t="n">
        <v>1</v>
      </c>
      <c r="H127" s="44"/>
      <c r="L127" s="53"/>
      <c r="M127" s="42"/>
      <c r="N127" s="43"/>
      <c r="O127" s="28" t="s">
        <v>93</v>
      </c>
      <c r="P127" s="41" t="s">
        <v>14</v>
      </c>
      <c r="Q127" s="39" t="n">
        <v>1</v>
      </c>
      <c r="S127" s="44"/>
      <c r="W127" s="53"/>
      <c r="X127" s="42"/>
      <c r="Y127" s="43"/>
      <c r="Z127" s="28" t="s">
        <v>93</v>
      </c>
      <c r="AA127" s="41" t="s">
        <v>14</v>
      </c>
      <c r="AB127" s="39" t="n">
        <v>1</v>
      </c>
      <c r="AD127" s="44"/>
      <c r="AH127" s="53"/>
      <c r="AI127" s="42"/>
      <c r="AJ127" s="43"/>
      <c r="AK127" s="28" t="s">
        <v>93</v>
      </c>
      <c r="AL127" s="41" t="s">
        <v>14</v>
      </c>
      <c r="AM127" s="39" t="n">
        <v>1</v>
      </c>
      <c r="AO127" s="44"/>
      <c r="AS127" s="53"/>
      <c r="AU127" s="43"/>
      <c r="AV127" s="28" t="s">
        <v>93</v>
      </c>
      <c r="AW127" s="41" t="s">
        <v>14</v>
      </c>
      <c r="AX127" s="39" t="n">
        <v>1</v>
      </c>
      <c r="AZ127" s="44"/>
      <c r="BD127" s="53"/>
      <c r="BE127" s="42"/>
      <c r="BF127" s="43"/>
      <c r="BG127" s="28" t="s">
        <v>93</v>
      </c>
      <c r="BH127" s="41" t="s">
        <v>14</v>
      </c>
      <c r="BI127" s="39" t="n">
        <v>1</v>
      </c>
      <c r="BK127" s="44"/>
      <c r="BO127" s="53"/>
      <c r="BQ127" s="43"/>
      <c r="BR127" s="28" t="s">
        <v>93</v>
      </c>
      <c r="BS127" s="41" t="s">
        <v>14</v>
      </c>
      <c r="BT127" s="39" t="n">
        <v>1</v>
      </c>
      <c r="BV127" s="44"/>
      <c r="BZ127" s="53"/>
      <c r="CB127" s="43"/>
      <c r="CC127" s="28" t="s">
        <v>93</v>
      </c>
      <c r="CD127" s="41" t="s">
        <v>14</v>
      </c>
      <c r="CE127" s="39" t="n">
        <v>1</v>
      </c>
      <c r="CG127" s="44"/>
      <c r="CK127" s="53"/>
      <c r="CM127" s="43"/>
      <c r="CN127" s="28" t="s">
        <v>93</v>
      </c>
      <c r="CO127" s="41" t="s">
        <v>14</v>
      </c>
      <c r="CP127" s="39" t="n">
        <v>1</v>
      </c>
      <c r="CR127" s="44"/>
      <c r="CV127" s="10" t="str">
        <f aca="false">BD74</f>
        <v>SITO O42</v>
      </c>
      <c r="CW127" s="10"/>
      <c r="CX127" s="10"/>
      <c r="CY127" s="10"/>
      <c r="CZ127" s="10"/>
      <c r="DA127" s="10"/>
      <c r="DB127" s="10"/>
      <c r="DC127" s="10"/>
      <c r="DD127" s="10"/>
      <c r="DE127" s="10"/>
    </row>
    <row r="128" customFormat="false" ht="14.4" hidden="false" customHeight="false" outlineLevel="0" collapsed="false">
      <c r="A128" s="53"/>
      <c r="B128" s="42"/>
      <c r="C128" s="43"/>
      <c r="D128" s="28" t="s">
        <v>94</v>
      </c>
      <c r="E128" s="41" t="s">
        <v>22</v>
      </c>
      <c r="F128" s="39" t="n">
        <v>1</v>
      </c>
      <c r="H128" s="44"/>
      <c r="L128" s="53"/>
      <c r="M128" s="42"/>
      <c r="N128" s="43"/>
      <c r="O128" s="28" t="s">
        <v>94</v>
      </c>
      <c r="P128" s="41" t="s">
        <v>22</v>
      </c>
      <c r="Q128" s="39" t="n">
        <v>1</v>
      </c>
      <c r="S128" s="44"/>
      <c r="W128" s="53"/>
      <c r="X128" s="42"/>
      <c r="Y128" s="43"/>
      <c r="Z128" s="28" t="s">
        <v>94</v>
      </c>
      <c r="AA128" s="41" t="s">
        <v>22</v>
      </c>
      <c r="AB128" s="39" t="n">
        <v>1</v>
      </c>
      <c r="AD128" s="44"/>
      <c r="AH128" s="53"/>
      <c r="AI128" s="42"/>
      <c r="AJ128" s="43"/>
      <c r="AK128" s="28" t="s">
        <v>94</v>
      </c>
      <c r="AL128" s="41" t="s">
        <v>22</v>
      </c>
      <c r="AM128" s="39" t="n">
        <v>1</v>
      </c>
      <c r="AO128" s="44"/>
      <c r="AS128" s="53"/>
      <c r="AU128" s="43"/>
      <c r="AV128" s="28" t="s">
        <v>94</v>
      </c>
      <c r="AW128" s="41" t="s">
        <v>22</v>
      </c>
      <c r="AX128" s="39" t="n">
        <v>1</v>
      </c>
      <c r="AZ128" s="44"/>
      <c r="BD128" s="53"/>
      <c r="BE128" s="42"/>
      <c r="BF128" s="43"/>
      <c r="BG128" s="28" t="s">
        <v>94</v>
      </c>
      <c r="BH128" s="41" t="s">
        <v>22</v>
      </c>
      <c r="BI128" s="39" t="n">
        <v>1</v>
      </c>
      <c r="BK128" s="44"/>
      <c r="BO128" s="53"/>
      <c r="BQ128" s="43"/>
      <c r="BR128" s="28" t="s">
        <v>94</v>
      </c>
      <c r="BS128" s="41" t="s">
        <v>22</v>
      </c>
      <c r="BT128" s="39" t="n">
        <v>1</v>
      </c>
      <c r="BV128" s="44"/>
      <c r="BZ128" s="53"/>
      <c r="CB128" s="43"/>
      <c r="CC128" s="28" t="s">
        <v>94</v>
      </c>
      <c r="CD128" s="41" t="s">
        <v>22</v>
      </c>
      <c r="CE128" s="39" t="n">
        <v>1</v>
      </c>
      <c r="CG128" s="44"/>
      <c r="CK128" s="53"/>
      <c r="CM128" s="43"/>
      <c r="CN128" s="28" t="s">
        <v>94</v>
      </c>
      <c r="CO128" s="41" t="s">
        <v>22</v>
      </c>
      <c r="CP128" s="39" t="n">
        <v>1</v>
      </c>
      <c r="CR128" s="44"/>
      <c r="CV128" s="11" t="s">
        <v>31</v>
      </c>
      <c r="CW128" s="11"/>
      <c r="CX128" s="11" t="s">
        <v>32</v>
      </c>
      <c r="CY128" s="11"/>
      <c r="CZ128" s="11"/>
      <c r="DA128" s="11"/>
      <c r="DB128" s="11"/>
      <c r="DC128" s="11"/>
      <c r="DD128" s="11" t="s">
        <v>33</v>
      </c>
      <c r="DE128" s="11"/>
    </row>
    <row r="129" customFormat="false" ht="14.4" hidden="false" customHeight="false" outlineLevel="0" collapsed="false">
      <c r="A129" s="53"/>
      <c r="B129" s="42"/>
      <c r="C129" s="43"/>
      <c r="D129" s="28" t="s">
        <v>95</v>
      </c>
      <c r="E129" s="41" t="s">
        <v>61</v>
      </c>
      <c r="F129" s="39" t="n">
        <v>1</v>
      </c>
      <c r="H129" s="44"/>
      <c r="L129" s="53"/>
      <c r="M129" s="42"/>
      <c r="N129" s="43"/>
      <c r="O129" s="28" t="s">
        <v>95</v>
      </c>
      <c r="P129" s="41" t="s">
        <v>61</v>
      </c>
      <c r="Q129" s="39" t="n">
        <v>1</v>
      </c>
      <c r="S129" s="44"/>
      <c r="W129" s="53"/>
      <c r="X129" s="42"/>
      <c r="Y129" s="43"/>
      <c r="Z129" s="28" t="s">
        <v>95</v>
      </c>
      <c r="AA129" s="41" t="s">
        <v>61</v>
      </c>
      <c r="AB129" s="39" t="n">
        <v>1</v>
      </c>
      <c r="AD129" s="44"/>
      <c r="AH129" s="53"/>
      <c r="AI129" s="42"/>
      <c r="AJ129" s="43"/>
      <c r="AK129" s="28" t="s">
        <v>95</v>
      </c>
      <c r="AL129" s="41" t="s">
        <v>61</v>
      </c>
      <c r="AM129" s="39" t="n">
        <v>1</v>
      </c>
      <c r="AO129" s="44"/>
      <c r="AS129" s="53"/>
      <c r="AU129" s="43"/>
      <c r="AV129" s="28" t="s">
        <v>95</v>
      </c>
      <c r="AW129" s="41" t="s">
        <v>61</v>
      </c>
      <c r="AX129" s="39" t="n">
        <v>1</v>
      </c>
      <c r="AZ129" s="44"/>
      <c r="BD129" s="53"/>
      <c r="BE129" s="42"/>
      <c r="BF129" s="43"/>
      <c r="BG129" s="28" t="s">
        <v>95</v>
      </c>
      <c r="BH129" s="41" t="s">
        <v>61</v>
      </c>
      <c r="BI129" s="39" t="n">
        <v>1</v>
      </c>
      <c r="BK129" s="44"/>
      <c r="BO129" s="53"/>
      <c r="BQ129" s="43"/>
      <c r="BR129" s="28" t="s">
        <v>95</v>
      </c>
      <c r="BS129" s="41" t="s">
        <v>61</v>
      </c>
      <c r="BT129" s="39" t="n">
        <v>1</v>
      </c>
      <c r="BV129" s="44"/>
      <c r="BZ129" s="53"/>
      <c r="CB129" s="43"/>
      <c r="CC129" s="28" t="s">
        <v>95</v>
      </c>
      <c r="CD129" s="41" t="s">
        <v>61</v>
      </c>
      <c r="CE129" s="39" t="n">
        <v>1</v>
      </c>
      <c r="CG129" s="44"/>
      <c r="CK129" s="53"/>
      <c r="CM129" s="43"/>
      <c r="CN129" s="28" t="s">
        <v>95</v>
      </c>
      <c r="CO129" s="41" t="s">
        <v>61</v>
      </c>
      <c r="CP129" s="39" t="n">
        <v>1</v>
      </c>
      <c r="CR129" s="44"/>
      <c r="CV129" s="12" t="s">
        <v>14</v>
      </c>
      <c r="CW129" s="13" t="e">
        <f aca="false">IF(BE132=0%,0%,BF133/SUM(BF133:BF140))</f>
        <v>#DIV/0!</v>
      </c>
      <c r="CX129" s="12" t="str">
        <f aca="false">BH133</f>
        <v>lavatrice</v>
      </c>
      <c r="CY129" s="14" t="n">
        <f aca="false">BI133</f>
        <v>0</v>
      </c>
      <c r="CZ129" s="12" t="str">
        <f aca="false">BH140</f>
        <v>sedie</v>
      </c>
      <c r="DA129" s="14" t="n">
        <f aca="false">BI140</f>
        <v>0</v>
      </c>
      <c r="DB129" s="12" t="str">
        <f aca="false">BJ138</f>
        <v>guaina</v>
      </c>
      <c r="DC129" s="14" t="n">
        <f aca="false">BK138</f>
        <v>0</v>
      </c>
      <c r="DD129" s="14" t="s">
        <v>41</v>
      </c>
      <c r="DE129" s="38" t="n">
        <f aca="false">BF76</f>
        <v>0</v>
      </c>
    </row>
    <row r="130" customFormat="false" ht="14.4" hidden="false" customHeight="false" outlineLevel="0" collapsed="false">
      <c r="A130" s="53"/>
      <c r="B130" s="42"/>
      <c r="C130" s="43"/>
      <c r="D130" s="28" t="s">
        <v>96</v>
      </c>
      <c r="E130" s="41" t="s">
        <v>97</v>
      </c>
      <c r="F130" s="39" t="n">
        <v>1</v>
      </c>
      <c r="G130" s="55" t="n">
        <v>400</v>
      </c>
      <c r="H130" s="44"/>
      <c r="L130" s="53"/>
      <c r="M130" s="42"/>
      <c r="N130" s="43"/>
      <c r="O130" s="28" t="s">
        <v>96</v>
      </c>
      <c r="P130" s="41" t="s">
        <v>97</v>
      </c>
      <c r="Q130" s="39" t="n">
        <v>1</v>
      </c>
      <c r="R130" s="55" t="n">
        <v>400</v>
      </c>
      <c r="S130" s="44"/>
      <c r="W130" s="53"/>
      <c r="X130" s="42"/>
      <c r="Y130" s="43"/>
      <c r="Z130" s="28" t="s">
        <v>96</v>
      </c>
      <c r="AA130" s="41" t="s">
        <v>97</v>
      </c>
      <c r="AB130" s="39" t="n">
        <v>1</v>
      </c>
      <c r="AC130" s="55" t="n">
        <v>400</v>
      </c>
      <c r="AD130" s="44"/>
      <c r="AH130" s="53"/>
      <c r="AI130" s="42"/>
      <c r="AJ130" s="43"/>
      <c r="AK130" s="28" t="s">
        <v>96</v>
      </c>
      <c r="AL130" s="41" t="s">
        <v>97</v>
      </c>
      <c r="AM130" s="39" t="n">
        <v>1</v>
      </c>
      <c r="AN130" s="55" t="n">
        <v>400</v>
      </c>
      <c r="AO130" s="44"/>
      <c r="AS130" s="53"/>
      <c r="AT130" s="51" t="n">
        <v>0.99</v>
      </c>
      <c r="AU130" s="43"/>
      <c r="AV130" s="28" t="s">
        <v>96</v>
      </c>
      <c r="AW130" s="41" t="s">
        <v>97</v>
      </c>
      <c r="AX130" s="39" t="n">
        <v>1</v>
      </c>
      <c r="AY130" s="55" t="n">
        <v>400</v>
      </c>
      <c r="AZ130" s="44"/>
      <c r="BD130" s="53"/>
      <c r="BE130" s="51" t="n">
        <v>1</v>
      </c>
      <c r="BF130" s="43"/>
      <c r="BG130" s="28" t="s">
        <v>96</v>
      </c>
      <c r="BH130" s="41" t="s">
        <v>97</v>
      </c>
      <c r="BI130" s="39" t="n">
        <v>1</v>
      </c>
      <c r="BJ130" s="55" t="n">
        <v>400</v>
      </c>
      <c r="BK130" s="44"/>
      <c r="BO130" s="53"/>
      <c r="BP130" s="51" t="n">
        <v>0.5</v>
      </c>
      <c r="BQ130" s="43"/>
      <c r="BR130" s="28" t="s">
        <v>96</v>
      </c>
      <c r="BS130" s="41" t="s">
        <v>97</v>
      </c>
      <c r="BT130" s="39" t="n">
        <v>1</v>
      </c>
      <c r="BU130" s="55" t="n">
        <v>400</v>
      </c>
      <c r="BV130" s="44"/>
      <c r="BZ130" s="53"/>
      <c r="CB130" s="43"/>
      <c r="CC130" s="28" t="s">
        <v>96</v>
      </c>
      <c r="CD130" s="41" t="s">
        <v>97</v>
      </c>
      <c r="CE130" s="39" t="n">
        <v>1</v>
      </c>
      <c r="CF130" s="55" t="n">
        <v>400</v>
      </c>
      <c r="CG130" s="44"/>
      <c r="CK130" s="53"/>
      <c r="CL130" s="8" t="n">
        <v>0.95</v>
      </c>
      <c r="CM130" s="43"/>
      <c r="CN130" s="28" t="s">
        <v>96</v>
      </c>
      <c r="CO130" s="41" t="s">
        <v>97</v>
      </c>
      <c r="CP130" s="39" t="n">
        <v>1</v>
      </c>
      <c r="CQ130" s="55" t="n">
        <v>400</v>
      </c>
      <c r="CR130" s="44"/>
      <c r="CV130" s="17" t="s">
        <v>49</v>
      </c>
      <c r="CW130" s="18" t="e">
        <f aca="false">IF(BE132=0%,0%,BF134/SUM(BF133:BF140))</f>
        <v>#DIV/0!</v>
      </c>
      <c r="CX130" s="17" t="str">
        <f aca="false">BH134</f>
        <v>frigorifero</v>
      </c>
      <c r="CY130" s="19" t="n">
        <f aca="false">BI134</f>
        <v>0</v>
      </c>
      <c r="CZ130" s="17" t="str">
        <f aca="false">BH141</f>
        <v>materasso</v>
      </c>
      <c r="DA130" s="19" t="n">
        <f aca="false">BI141</f>
        <v>0</v>
      </c>
      <c r="DB130" s="17" t="str">
        <f aca="false">BJ139</f>
        <v>lamiere</v>
      </c>
      <c r="DC130" s="19" t="n">
        <f aca="false">BK139</f>
        <v>0</v>
      </c>
      <c r="DD130" s="19" t="str">
        <f aca="false">BG75</f>
        <v>altezza cumulo</v>
      </c>
      <c r="DE130" s="19" t="n">
        <f aca="false">BH75</f>
        <v>30</v>
      </c>
    </row>
    <row r="131" customFormat="false" ht="14.4" hidden="false" customHeight="true" outlineLevel="0" collapsed="false">
      <c r="A131" s="53"/>
      <c r="B131" s="56"/>
      <c r="C131" s="57"/>
      <c r="D131" s="28" t="s">
        <v>98</v>
      </c>
      <c r="E131" s="41" t="s">
        <v>65</v>
      </c>
      <c r="F131" s="39" t="n">
        <v>1</v>
      </c>
      <c r="G131" s="55" t="n">
        <v>1000</v>
      </c>
      <c r="H131" s="58"/>
      <c r="L131" s="53"/>
      <c r="M131" s="56"/>
      <c r="N131" s="57"/>
      <c r="O131" s="28" t="s">
        <v>98</v>
      </c>
      <c r="P131" s="41" t="s">
        <v>65</v>
      </c>
      <c r="Q131" s="39" t="n">
        <v>1</v>
      </c>
      <c r="R131" s="55" t="n">
        <v>1000</v>
      </c>
      <c r="S131" s="58"/>
      <c r="W131" s="53"/>
      <c r="X131" s="56"/>
      <c r="Y131" s="57"/>
      <c r="Z131" s="28" t="s">
        <v>98</v>
      </c>
      <c r="AA131" s="41" t="s">
        <v>65</v>
      </c>
      <c r="AB131" s="39" t="n">
        <v>1</v>
      </c>
      <c r="AC131" s="55" t="n">
        <v>1000</v>
      </c>
      <c r="AD131" s="58"/>
      <c r="AH131" s="53"/>
      <c r="AI131" s="56"/>
      <c r="AJ131" s="57"/>
      <c r="AK131" s="28" t="s">
        <v>98</v>
      </c>
      <c r="AL131" s="41" t="s">
        <v>65</v>
      </c>
      <c r="AM131" s="39" t="n">
        <v>1</v>
      </c>
      <c r="AN131" s="55" t="n">
        <v>1000</v>
      </c>
      <c r="AO131" s="58"/>
      <c r="AS131" s="53"/>
      <c r="AT131" s="56"/>
      <c r="AU131" s="57"/>
      <c r="AV131" s="28" t="s">
        <v>98</v>
      </c>
      <c r="AW131" s="41" t="s">
        <v>65</v>
      </c>
      <c r="AX131" s="39" t="n">
        <v>1</v>
      </c>
      <c r="AY131" s="55" t="n">
        <v>1000</v>
      </c>
      <c r="AZ131" s="58"/>
      <c r="BD131" s="53"/>
      <c r="BE131" s="56"/>
      <c r="BF131" s="57"/>
      <c r="BG131" s="28" t="s">
        <v>98</v>
      </c>
      <c r="BH131" s="41" t="s">
        <v>65</v>
      </c>
      <c r="BI131" s="39" t="n">
        <v>1</v>
      </c>
      <c r="BJ131" s="55" t="n">
        <v>1000</v>
      </c>
      <c r="BK131" s="58"/>
      <c r="BO131" s="53"/>
      <c r="BP131" s="56"/>
      <c r="BQ131" s="57"/>
      <c r="BR131" s="28" t="s">
        <v>98</v>
      </c>
      <c r="BS131" s="41" t="s">
        <v>65</v>
      </c>
      <c r="BT131" s="39" t="n">
        <v>1</v>
      </c>
      <c r="BU131" s="55" t="n">
        <v>1000</v>
      </c>
      <c r="BV131" s="58"/>
      <c r="BZ131" s="53"/>
      <c r="CA131" s="60"/>
      <c r="CB131" s="57"/>
      <c r="CC131" s="28" t="s">
        <v>98</v>
      </c>
      <c r="CD131" s="41" t="s">
        <v>65</v>
      </c>
      <c r="CE131" s="39" t="n">
        <v>1</v>
      </c>
      <c r="CF131" s="55" t="n">
        <v>1000</v>
      </c>
      <c r="CG131" s="58"/>
      <c r="CK131" s="53"/>
      <c r="CM131" s="57"/>
      <c r="CN131" s="28" t="s">
        <v>98</v>
      </c>
      <c r="CO131" s="41" t="s">
        <v>65</v>
      </c>
      <c r="CP131" s="39" t="n">
        <v>1</v>
      </c>
      <c r="CQ131" s="55" t="n">
        <v>1000</v>
      </c>
      <c r="CR131" s="58"/>
      <c r="CV131" s="17" t="s">
        <v>57</v>
      </c>
      <c r="CW131" s="18" t="e">
        <f aca="false">IF(BE132=0%,0%,(BF135+BF136)/SUM(BF133:BF140))</f>
        <v>#DIV/0!</v>
      </c>
      <c r="CX131" s="17" t="str">
        <f aca="false">BH135</f>
        <v>forno</v>
      </c>
      <c r="CY131" s="19" t="n">
        <f aca="false">BI135</f>
        <v>0</v>
      </c>
      <c r="CZ131" s="17" t="str">
        <f aca="false">BJ133</f>
        <v>brandina</v>
      </c>
      <c r="DA131" s="19" t="n">
        <f aca="false">BK133</f>
        <v>0</v>
      </c>
      <c r="DB131" s="17" t="str">
        <f aca="false">BJ140</f>
        <v>buste</v>
      </c>
      <c r="DC131" s="19" t="n">
        <f aca="false">BK140</f>
        <v>0</v>
      </c>
      <c r="DD131" s="19" t="str">
        <f aca="false">BG76</f>
        <v>combustione</v>
      </c>
      <c r="DE131" s="19" t="str">
        <f aca="false">BH76</f>
        <v>no</v>
      </c>
    </row>
    <row r="132" customFormat="false" ht="14.4" hidden="false" customHeight="false" outlineLevel="0" collapsed="false">
      <c r="B132" s="70" t="n">
        <f aca="false">SUM(B79:B131)</f>
        <v>1</v>
      </c>
      <c r="C132" s="54"/>
      <c r="M132" s="70" t="n">
        <f aca="false">SUM(M79:M131)</f>
        <v>1</v>
      </c>
      <c r="X132" s="70" t="n">
        <f aca="false">SUM(X79:X131)</f>
        <v>1</v>
      </c>
      <c r="AI132" s="70" t="n">
        <f aca="false">SUM(AI79:AI131)</f>
        <v>1</v>
      </c>
      <c r="AT132" s="70" t="n">
        <f aca="false">SUM(AT79:AT131)</f>
        <v>1</v>
      </c>
      <c r="BE132" s="70" t="n">
        <f aca="false">SUM(BE79:BE131)</f>
        <v>1</v>
      </c>
      <c r="BP132" s="70" t="n">
        <f aca="false">SUM(BP79:BP131)</f>
        <v>1</v>
      </c>
      <c r="CA132" s="70" t="n">
        <f aca="false">SUM(CA79:CA131)</f>
        <v>1</v>
      </c>
      <c r="CL132" s="70" t="n">
        <f aca="false">SUM(CL79:CL131)</f>
        <v>1</v>
      </c>
      <c r="CV132" s="17" t="s">
        <v>60</v>
      </c>
      <c r="CW132" s="37" t="e">
        <f aca="false">IF(BE132=0%,0%,BF137/SUM(BF133:BF140))</f>
        <v>#DIV/0!</v>
      </c>
      <c r="CX132" s="17" t="str">
        <f aca="false">BH136</f>
        <v>televisore</v>
      </c>
      <c r="CY132" s="19" t="n">
        <f aca="false">BI136</f>
        <v>0</v>
      </c>
      <c r="CZ132" s="17" t="str">
        <f aca="false">BJ134</f>
        <v>Scatoloni</v>
      </c>
      <c r="DA132" s="19" t="n">
        <f aca="false">BK134</f>
        <v>0</v>
      </c>
      <c r="DB132" s="19"/>
      <c r="DC132" s="19"/>
      <c r="DD132" s="19" t="str">
        <f aca="false">BG77</f>
        <v>bonifica</v>
      </c>
      <c r="DE132" s="19" t="str">
        <f aca="false">BH77</f>
        <v>no</v>
      </c>
    </row>
    <row r="133" customFormat="false" ht="14.4" hidden="false" customHeight="true" outlineLevel="0" collapsed="false">
      <c r="A133" s="24" t="s">
        <v>99</v>
      </c>
      <c r="B133" s="28" t="s">
        <v>14</v>
      </c>
      <c r="C133" s="29" t="n">
        <f aca="false">B79*F81+B82*F84+B85*F87+B88*F89+B95*F95+B97*F97+B104*F104+B112*F112+B121*F121+B122*F122+B123*F123+B127*F127</f>
        <v>0</v>
      </c>
      <c r="D133" s="24" t="s">
        <v>100</v>
      </c>
      <c r="E133" s="28" t="str">
        <f aca="false">D79</f>
        <v>lavatrice</v>
      </c>
      <c r="F133" s="28" t="n">
        <f aca="false">C79</f>
        <v>0</v>
      </c>
      <c r="G133" s="28" t="str">
        <f aca="false">D100</f>
        <v>brandina</v>
      </c>
      <c r="H133" s="28" t="n">
        <f aca="false">C100</f>
        <v>0</v>
      </c>
      <c r="L133" s="24" t="s">
        <v>99</v>
      </c>
      <c r="M133" s="28" t="s">
        <v>14</v>
      </c>
      <c r="N133" s="29" t="n">
        <f aca="false">M79*Q81+M82*Q84+M85*Q87+M88*Q89+M95*Q95+M97*Q97+M104*Q104+M112*Q112+M121*Q121+M122*Q122+M123*Q123+M127*Q127</f>
        <v>0.9</v>
      </c>
      <c r="O133" s="24" t="s">
        <v>100</v>
      </c>
      <c r="P133" s="28" t="str">
        <f aca="false">O79</f>
        <v>lavatrice</v>
      </c>
      <c r="Q133" s="28" t="n">
        <f aca="false">N79</f>
        <v>0</v>
      </c>
      <c r="R133" s="28" t="str">
        <f aca="false">O100</f>
        <v>brandina</v>
      </c>
      <c r="S133" s="28" t="n">
        <f aca="false">N100</f>
        <v>0</v>
      </c>
      <c r="W133" s="24" t="s">
        <v>99</v>
      </c>
      <c r="X133" s="28" t="s">
        <v>14</v>
      </c>
      <c r="Y133" s="29" t="n">
        <f aca="false">X79*AB81+X82*AB84+X85*AB87+X88*AB89+X95*AB95+X97*AB97+X104*AB104+X112*AB112+X121*AB121+X122*AB122+X123*AB123+X127*AB127</f>
        <v>0.87</v>
      </c>
      <c r="Z133" s="24" t="s">
        <v>100</v>
      </c>
      <c r="AA133" s="28" t="str">
        <f aca="false">Z79</f>
        <v>lavatrice</v>
      </c>
      <c r="AB133" s="28" t="n">
        <f aca="false">Y79</f>
        <v>0</v>
      </c>
      <c r="AC133" s="28" t="str">
        <f aca="false">Z100</f>
        <v>brandina</v>
      </c>
      <c r="AD133" s="28" t="n">
        <f aca="false">Y100</f>
        <v>0</v>
      </c>
      <c r="AH133" s="24" t="s">
        <v>99</v>
      </c>
      <c r="AI133" s="28" t="s">
        <v>14</v>
      </c>
      <c r="AJ133" s="29" t="n">
        <f aca="false">AI79*AM81+AI82*AM84+AI85*AM87+AI88*AM89+AI95*AM95+AI97*AM97+AI104*AM104+AI112*AM112+AI121*AM121+AI122*AM122+AI123*AM123+AI127*AM127</f>
        <v>0.703047427869055</v>
      </c>
      <c r="AK133" s="24" t="s">
        <v>100</v>
      </c>
      <c r="AL133" s="28" t="str">
        <f aca="false">AK79</f>
        <v>lavatrice</v>
      </c>
      <c r="AM133" s="28" t="n">
        <f aca="false">AJ79</f>
        <v>0</v>
      </c>
      <c r="AN133" s="28" t="str">
        <f aca="false">AK100</f>
        <v>brandina</v>
      </c>
      <c r="AO133" s="28" t="n">
        <f aca="false">AJ100</f>
        <v>0</v>
      </c>
      <c r="AS133" s="24" t="s">
        <v>99</v>
      </c>
      <c r="AT133" s="28" t="s">
        <v>14</v>
      </c>
      <c r="AU133" s="29" t="n">
        <f aca="false">AT79*AX81+AT82*AX84+AT85*AX87+AT88*AX89+AT95*AX95+AT97*AX97+AT104*AX104+AT112*AX112+AT121*AX121+AT122*AX122+AT123*AX123+AT127*AX127</f>
        <v>0.01</v>
      </c>
      <c r="AV133" s="24" t="s">
        <v>100</v>
      </c>
      <c r="AW133" s="28" t="str">
        <f aca="false">AV79</f>
        <v>lavatrice</v>
      </c>
      <c r="AX133" s="28" t="n">
        <f aca="false">AU79</f>
        <v>0</v>
      </c>
      <c r="AY133" s="28" t="str">
        <f aca="false">AV100</f>
        <v>brandina</v>
      </c>
      <c r="AZ133" s="28" t="n">
        <f aca="false">AU100</f>
        <v>0</v>
      </c>
      <c r="BD133" s="24" t="s">
        <v>99</v>
      </c>
      <c r="BE133" s="28" t="s">
        <v>14</v>
      </c>
      <c r="BF133" s="29" t="n">
        <f aca="false">BE79*BI81+BE82*BI84+BE85*BI87+BE88*BI89+BE95*BI95+BE97*BI97+BE104*BI104+BE112*BI112+BE121*BI121+BE122*BI122+BE123*BI123+BE127*BI127</f>
        <v>0</v>
      </c>
      <c r="BG133" s="24" t="s">
        <v>100</v>
      </c>
      <c r="BH133" s="28" t="str">
        <f aca="false">BG79</f>
        <v>lavatrice</v>
      </c>
      <c r="BI133" s="28" t="n">
        <f aca="false">BF79</f>
        <v>0</v>
      </c>
      <c r="BJ133" s="28" t="str">
        <f aca="false">BG100</f>
        <v>brandina</v>
      </c>
      <c r="BK133" s="28" t="n">
        <f aca="false">BF100</f>
        <v>0</v>
      </c>
      <c r="BO133" s="24" t="s">
        <v>99</v>
      </c>
      <c r="BP133" s="28" t="s">
        <v>14</v>
      </c>
      <c r="BQ133" s="29" t="n">
        <f aca="false">BP79*BT81+BP82*BT84+BP85*BT87+BP88*BT89+BP95*BT95+BP97*BT97+BP104*BT104+BP112*BT112+BP121*BT121+BP122*BT122+BP123*BT123+BP127*BT127</f>
        <v>0.32</v>
      </c>
      <c r="BR133" s="24" t="s">
        <v>100</v>
      </c>
      <c r="BS133" s="28" t="str">
        <f aca="false">BR79</f>
        <v>lavatrice</v>
      </c>
      <c r="BT133" s="28" t="n">
        <f aca="false">BQ79</f>
        <v>0</v>
      </c>
      <c r="BU133" s="28" t="str">
        <f aca="false">BR100</f>
        <v>brandina</v>
      </c>
      <c r="BV133" s="28" t="n">
        <f aca="false">BQ100</f>
        <v>0</v>
      </c>
      <c r="BZ133" s="24" t="s">
        <v>99</v>
      </c>
      <c r="CA133" s="28" t="s">
        <v>14</v>
      </c>
      <c r="CB133" s="29" t="n">
        <f aca="false">CA79*CE81+CA82*CE84+CA85*CE87+CA88*CE89+CA95*CE95+CA97*CE97+CA104*CE104+CA112*CE112+CA121*CE121+CA122*CE122+CA123*CE123+CA127*CE127</f>
        <v>0.03</v>
      </c>
      <c r="CC133" s="24" t="s">
        <v>100</v>
      </c>
      <c r="CD133" s="28" t="str">
        <f aca="false">CC79</f>
        <v>lavatrice</v>
      </c>
      <c r="CE133" s="28" t="n">
        <f aca="false">CB79</f>
        <v>0</v>
      </c>
      <c r="CF133" s="28" t="str">
        <f aca="false">CC100</f>
        <v>brandina</v>
      </c>
      <c r="CG133" s="28" t="n">
        <f aca="false">CB100</f>
        <v>0</v>
      </c>
      <c r="CK133" s="24" t="s">
        <v>99</v>
      </c>
      <c r="CL133" s="28" t="s">
        <v>14</v>
      </c>
      <c r="CM133" s="29" t="n">
        <f aca="false">CL79*CP81+CL82*CP84+CL85*CP87+CL88*CP89+CL95*CP95+CL97*CP97+CL104*CP104+CL112*CP112+CL121*CP121+CL122*CP122+CL123*CP123+CL127*CP127</f>
        <v>0.03</v>
      </c>
      <c r="CN133" s="24" t="s">
        <v>100</v>
      </c>
      <c r="CO133" s="28" t="str">
        <f aca="false">CN79</f>
        <v>lavatrice</v>
      </c>
      <c r="CP133" s="28" t="n">
        <f aca="false">CM79</f>
        <v>0</v>
      </c>
      <c r="CQ133" s="28" t="str">
        <f aca="false">CN100</f>
        <v>brandina</v>
      </c>
      <c r="CR133" s="28" t="n">
        <f aca="false">CM100</f>
        <v>0</v>
      </c>
      <c r="CV133" s="17" t="s">
        <v>61</v>
      </c>
      <c r="CW133" s="18" t="e">
        <f aca="false">IF(BE132=0%,0%,BF138/SUM(BF133:BF140))</f>
        <v>#DIV/0!</v>
      </c>
      <c r="CX133" s="17" t="str">
        <f aca="false">BH137</f>
        <v>scaldabagno</v>
      </c>
      <c r="CY133" s="19" t="n">
        <f aca="false">BI137</f>
        <v>0</v>
      </c>
      <c r="CZ133" s="17" t="str">
        <f aca="false">BJ135</f>
        <v>divano</v>
      </c>
      <c r="DA133" s="19" t="n">
        <f aca="false">BK135</f>
        <v>0</v>
      </c>
      <c r="DB133" s="19"/>
      <c r="DC133" s="19"/>
      <c r="DD133" s="19" t="str">
        <f aca="false">BI77</f>
        <v>substrato</v>
      </c>
      <c r="DE133" s="19" t="str">
        <f aca="false">BJ77</f>
        <v>straale</v>
      </c>
    </row>
    <row r="134" customFormat="false" ht="14.4" hidden="false" customHeight="false" outlineLevel="0" collapsed="false">
      <c r="A134" s="24"/>
      <c r="B134" s="28" t="s">
        <v>49</v>
      </c>
      <c r="C134" s="29" t="n">
        <f aca="false">B88*F88+B105*F105+B112*F113</f>
        <v>0</v>
      </c>
      <c r="D134" s="24"/>
      <c r="E134" s="28" t="str">
        <f aca="false">D82</f>
        <v>frigorifero</v>
      </c>
      <c r="F134" s="28" t="n">
        <f aca="false">C82</f>
        <v>0</v>
      </c>
      <c r="G134" s="28" t="str">
        <f aca="false">A103</f>
        <v>Scatoloni</v>
      </c>
      <c r="H134" s="28" t="n">
        <f aca="false">C103</f>
        <v>0</v>
      </c>
      <c r="L134" s="24"/>
      <c r="M134" s="28" t="s">
        <v>49</v>
      </c>
      <c r="N134" s="29" t="n">
        <f aca="false">M88*Q88+M105*Q105+M112*Q113</f>
        <v>0.03</v>
      </c>
      <c r="O134" s="24"/>
      <c r="P134" s="28" t="str">
        <f aca="false">O82</f>
        <v>frigorifero</v>
      </c>
      <c r="Q134" s="28" t="n">
        <f aca="false">N82</f>
        <v>0</v>
      </c>
      <c r="R134" s="28" t="str">
        <f aca="false">L103</f>
        <v>Scatoloni</v>
      </c>
      <c r="S134" s="28" t="n">
        <f aca="false">N103</f>
        <v>0</v>
      </c>
      <c r="W134" s="24"/>
      <c r="X134" s="28" t="s">
        <v>49</v>
      </c>
      <c r="Y134" s="29" t="n">
        <f aca="false">X88*AB88+X105*AB105+X112*AB113</f>
        <v>0</v>
      </c>
      <c r="Z134" s="24"/>
      <c r="AA134" s="28" t="str">
        <f aca="false">Z82</f>
        <v>frigorifero</v>
      </c>
      <c r="AB134" s="28" t="n">
        <f aca="false">Y82</f>
        <v>0</v>
      </c>
      <c r="AC134" s="28" t="str">
        <f aca="false">W103</f>
        <v>Scatoloni</v>
      </c>
      <c r="AD134" s="28" t="n">
        <f aca="false">Y103</f>
        <v>0</v>
      </c>
      <c r="AH134" s="24"/>
      <c r="AI134" s="28" t="s">
        <v>49</v>
      </c>
      <c r="AJ134" s="29" t="n">
        <f aca="false">AI88*AM88+AI105*AM105+AI112*AM113</f>
        <v>0.0394298618838777</v>
      </c>
      <c r="AK134" s="24"/>
      <c r="AL134" s="28" t="str">
        <f aca="false">AK82</f>
        <v>frigorifero</v>
      </c>
      <c r="AM134" s="28" t="n">
        <f aca="false">AJ82</f>
        <v>0</v>
      </c>
      <c r="AN134" s="28" t="str">
        <f aca="false">AH103</f>
        <v>Scatoloni</v>
      </c>
      <c r="AO134" s="28" t="n">
        <f aca="false">AJ103</f>
        <v>0</v>
      </c>
      <c r="AS134" s="24"/>
      <c r="AT134" s="28" t="s">
        <v>49</v>
      </c>
      <c r="AU134" s="29" t="n">
        <f aca="false">AT88*AX88+AT105*AX105+AT112*AX113</f>
        <v>0</v>
      </c>
      <c r="AV134" s="24"/>
      <c r="AW134" s="28" t="str">
        <f aca="false">AV82</f>
        <v>frigorifero</v>
      </c>
      <c r="AX134" s="28" t="n">
        <f aca="false">AU82</f>
        <v>0</v>
      </c>
      <c r="AY134" s="28" t="str">
        <f aca="false">AS103</f>
        <v>Scatoloni</v>
      </c>
      <c r="AZ134" s="28" t="n">
        <f aca="false">AU103</f>
        <v>0</v>
      </c>
      <c r="BD134" s="24"/>
      <c r="BE134" s="28" t="s">
        <v>49</v>
      </c>
      <c r="BF134" s="29" t="n">
        <f aca="false">BE88*BI88+BE105*BI105+BE112*BI113</f>
        <v>0</v>
      </c>
      <c r="BG134" s="24"/>
      <c r="BH134" s="28" t="str">
        <f aca="false">BG82</f>
        <v>frigorifero</v>
      </c>
      <c r="BI134" s="28" t="n">
        <f aca="false">BF82</f>
        <v>0</v>
      </c>
      <c r="BJ134" s="28" t="str">
        <f aca="false">BD103</f>
        <v>Scatoloni</v>
      </c>
      <c r="BK134" s="28" t="n">
        <f aca="false">BF103</f>
        <v>0</v>
      </c>
      <c r="BO134" s="24"/>
      <c r="BP134" s="28" t="s">
        <v>49</v>
      </c>
      <c r="BQ134" s="29" t="n">
        <f aca="false">BP88*BT88+BP105*BT105+BP112*BT113</f>
        <v>0.02</v>
      </c>
      <c r="BR134" s="24"/>
      <c r="BS134" s="28" t="str">
        <f aca="false">BR82</f>
        <v>frigorifero</v>
      </c>
      <c r="BT134" s="28" t="n">
        <f aca="false">BQ82</f>
        <v>0</v>
      </c>
      <c r="BU134" s="28" t="str">
        <f aca="false">BO103</f>
        <v>Scatoloni</v>
      </c>
      <c r="BV134" s="28" t="n">
        <f aca="false">BQ103</f>
        <v>0</v>
      </c>
      <c r="BZ134" s="24"/>
      <c r="CA134" s="28" t="s">
        <v>49</v>
      </c>
      <c r="CB134" s="29" t="n">
        <f aca="false">CA88*CE88+CA105*CE105+CA112*CE113</f>
        <v>0</v>
      </c>
      <c r="CC134" s="24"/>
      <c r="CD134" s="28" t="str">
        <f aca="false">CC82</f>
        <v>frigorifero</v>
      </c>
      <c r="CE134" s="28" t="n">
        <f aca="false">CB82</f>
        <v>0</v>
      </c>
      <c r="CF134" s="28" t="str">
        <f aca="false">BZ103</f>
        <v>Scatoloni</v>
      </c>
      <c r="CG134" s="28" t="n">
        <f aca="false">CB103</f>
        <v>0</v>
      </c>
      <c r="CK134" s="24"/>
      <c r="CL134" s="28" t="s">
        <v>49</v>
      </c>
      <c r="CM134" s="29" t="n">
        <f aca="false">CL88*CP88+CL105*CP105+CL112*CP113</f>
        <v>0</v>
      </c>
      <c r="CN134" s="24"/>
      <c r="CO134" s="28" t="str">
        <f aca="false">CN82</f>
        <v>frigorifero</v>
      </c>
      <c r="CP134" s="28" t="n">
        <f aca="false">CM82</f>
        <v>0</v>
      </c>
      <c r="CQ134" s="28" t="str">
        <f aca="false">CK103</f>
        <v>Scatoloni</v>
      </c>
      <c r="CR134" s="28" t="n">
        <f aca="false">CM103</f>
        <v>0</v>
      </c>
      <c r="CV134" s="17" t="s">
        <v>62</v>
      </c>
      <c r="CW134" s="18" t="e">
        <f aca="false">IF(BE132=0%,0%,BF139/SUM(BF133:BF140))</f>
        <v>#DIV/0!</v>
      </c>
      <c r="CX134" s="17" t="str">
        <f aca="false">BH138</f>
        <v>mobile</v>
      </c>
      <c r="CY134" s="19" t="n">
        <f aca="false">BI138</f>
        <v>0</v>
      </c>
      <c r="CZ134" s="17" t="str">
        <f aca="false">BJ136</f>
        <v>sanitari</v>
      </c>
      <c r="DA134" s="19" t="n">
        <f aca="false">BK136</f>
        <v>0</v>
      </c>
      <c r="DB134" s="19"/>
      <c r="DC134" s="19"/>
      <c r="DD134" s="19" t="s">
        <v>63</v>
      </c>
      <c r="DE134" s="19" t="n">
        <f aca="false">BE77</f>
        <v>0</v>
      </c>
    </row>
    <row r="135" customFormat="false" ht="15" hidden="false" customHeight="false" outlineLevel="0" collapsed="false">
      <c r="A135" s="24"/>
      <c r="B135" s="28" t="s">
        <v>101</v>
      </c>
      <c r="C135" s="29" t="n">
        <f aca="false">B79*F80+B82*F83+B85*F86+B88*F91+B92*F93+B106*F106+B112*F114</f>
        <v>0</v>
      </c>
      <c r="D135" s="24"/>
      <c r="E135" s="28" t="str">
        <f aca="false">D85</f>
        <v>forno</v>
      </c>
      <c r="F135" s="28" t="n">
        <f aca="false">C85</f>
        <v>0</v>
      </c>
      <c r="G135" s="28" t="str">
        <f aca="false">D101</f>
        <v>divano</v>
      </c>
      <c r="H135" s="28" t="n">
        <f aca="false">C101</f>
        <v>0</v>
      </c>
      <c r="L135" s="24"/>
      <c r="M135" s="28" t="s">
        <v>101</v>
      </c>
      <c r="N135" s="29" t="n">
        <f aca="false">M79*Q80+M82*Q83+M85*Q86+M88*Q91+M92*Q93+M106*Q106+M112*Q114</f>
        <v>0.004</v>
      </c>
      <c r="O135" s="24"/>
      <c r="P135" s="28" t="str">
        <f aca="false">O85</f>
        <v>forno</v>
      </c>
      <c r="Q135" s="28" t="n">
        <f aca="false">N85</f>
        <v>0</v>
      </c>
      <c r="R135" s="28" t="str">
        <f aca="false">O101</f>
        <v>divano</v>
      </c>
      <c r="S135" s="28" t="n">
        <f aca="false">N101</f>
        <v>0</v>
      </c>
      <c r="W135" s="24"/>
      <c r="X135" s="28" t="s">
        <v>101</v>
      </c>
      <c r="Y135" s="29" t="n">
        <f aca="false">X79*AB80+X82*AB83+X85*AB86+X88*AB91+X92*AB93+X106*AB106+X112*AB114</f>
        <v>0.002</v>
      </c>
      <c r="Z135" s="24"/>
      <c r="AA135" s="28" t="str">
        <f aca="false">Z85</f>
        <v>forno</v>
      </c>
      <c r="AB135" s="28" t="n">
        <f aca="false">Y85</f>
        <v>0</v>
      </c>
      <c r="AC135" s="28" t="str">
        <f aca="false">Z101</f>
        <v>divano</v>
      </c>
      <c r="AD135" s="28" t="n">
        <f aca="false">Y101</f>
        <v>0</v>
      </c>
      <c r="AH135" s="24"/>
      <c r="AI135" s="28" t="s">
        <v>101</v>
      </c>
      <c r="AJ135" s="29" t="n">
        <f aca="false">AI79*AM80+AI82*AM83+AI85*AM86+AI88*AM91+AI92*AM93+AI106*AM106+AI112*AM114</f>
        <v>0.00813199217414705</v>
      </c>
      <c r="AK135" s="24"/>
      <c r="AL135" s="28" t="str">
        <f aca="false">AK85</f>
        <v>forno</v>
      </c>
      <c r="AM135" s="28" t="n">
        <f aca="false">AJ85</f>
        <v>0</v>
      </c>
      <c r="AN135" s="28" t="str">
        <f aca="false">AK101</f>
        <v>divano</v>
      </c>
      <c r="AO135" s="28" t="n">
        <f aca="false">AJ101</f>
        <v>0</v>
      </c>
      <c r="AS135" s="24"/>
      <c r="AT135" s="28" t="s">
        <v>101</v>
      </c>
      <c r="AU135" s="29" t="n">
        <f aca="false">AT79*AX80+AT82*AX83+AT85*AX86+AT88*AX91+AT92*AX93+AT106*AX106+AT112*AX114</f>
        <v>0</v>
      </c>
      <c r="AV135" s="24"/>
      <c r="AW135" s="28" t="str">
        <f aca="false">AV85</f>
        <v>forno</v>
      </c>
      <c r="AX135" s="28" t="n">
        <f aca="false">AU85</f>
        <v>0</v>
      </c>
      <c r="AY135" s="28" t="str">
        <f aca="false">AV101</f>
        <v>divano</v>
      </c>
      <c r="AZ135" s="28" t="n">
        <f aca="false">AU101</f>
        <v>0</v>
      </c>
      <c r="BD135" s="24"/>
      <c r="BE135" s="28" t="s">
        <v>101</v>
      </c>
      <c r="BF135" s="29" t="n">
        <f aca="false">BE79*BI80+BE82*BI83+BE85*BI86+BE88*BI91+BE92*BI93+BE106*BI106+BE112*BI114</f>
        <v>0</v>
      </c>
      <c r="BG135" s="24"/>
      <c r="BH135" s="28" t="str">
        <f aca="false">BG85</f>
        <v>forno</v>
      </c>
      <c r="BI135" s="28" t="n">
        <f aca="false">BF85</f>
        <v>0</v>
      </c>
      <c r="BJ135" s="28" t="str">
        <f aca="false">BG101</f>
        <v>divano</v>
      </c>
      <c r="BK135" s="28" t="n">
        <f aca="false">BF101</f>
        <v>0</v>
      </c>
      <c r="BO135" s="24"/>
      <c r="BP135" s="28" t="s">
        <v>101</v>
      </c>
      <c r="BQ135" s="29" t="n">
        <f aca="false">BP79*BT80+BP82*BT83+BP85*BT86+BP88*BT91+BP92*BT93+BP106*BT106+BP112*BT114</f>
        <v>0.004</v>
      </c>
      <c r="BR135" s="24"/>
      <c r="BS135" s="28" t="str">
        <f aca="false">BR85</f>
        <v>forno</v>
      </c>
      <c r="BT135" s="28" t="n">
        <f aca="false">BQ85</f>
        <v>0</v>
      </c>
      <c r="BU135" s="28" t="str">
        <f aca="false">BR101</f>
        <v>divano</v>
      </c>
      <c r="BV135" s="28" t="n">
        <f aca="false">BQ101</f>
        <v>0</v>
      </c>
      <c r="BZ135" s="24"/>
      <c r="CA135" s="28" t="s">
        <v>101</v>
      </c>
      <c r="CB135" s="29" t="n">
        <f aca="false">CA79*CE80+CA82*CE83+CA85*CE86+CA88*CE91+CA92*CE93+CA106*CE106+CA112*CE114</f>
        <v>0</v>
      </c>
      <c r="CC135" s="24"/>
      <c r="CD135" s="28" t="str">
        <f aca="false">CC85</f>
        <v>forno</v>
      </c>
      <c r="CE135" s="28" t="n">
        <f aca="false">CB85</f>
        <v>0</v>
      </c>
      <c r="CF135" s="28" t="str">
        <f aca="false">CC101</f>
        <v>divano</v>
      </c>
      <c r="CG135" s="28" t="n">
        <f aca="false">CB101</f>
        <v>0</v>
      </c>
      <c r="CK135" s="24"/>
      <c r="CL135" s="28" t="s">
        <v>101</v>
      </c>
      <c r="CM135" s="29" t="n">
        <f aca="false">CL79*CP80+CL82*CP83+CL85*CP86+CL88*CP91+CL92*CP93+CL106*CP106+CL112*CP114</f>
        <v>0</v>
      </c>
      <c r="CN135" s="24"/>
      <c r="CO135" s="28" t="str">
        <f aca="false">CN85</f>
        <v>forno</v>
      </c>
      <c r="CP135" s="28" t="n">
        <f aca="false">CM85</f>
        <v>0</v>
      </c>
      <c r="CQ135" s="28" t="str">
        <f aca="false">CN101</f>
        <v>divano</v>
      </c>
      <c r="CR135" s="28" t="n">
        <f aca="false">CM101</f>
        <v>0</v>
      </c>
      <c r="CV135" s="17" t="s">
        <v>65</v>
      </c>
      <c r="CW135" s="18" t="e">
        <f aca="false">IF(BE132=0%,0%,BF140/SUM(BF133:BF140))</f>
        <v>#DIV/0!</v>
      </c>
      <c r="CX135" s="17" t="str">
        <f aca="false">BH139</f>
        <v>secchio</v>
      </c>
      <c r="CY135" s="19" t="n">
        <f aca="false">BI139</f>
        <v>0</v>
      </c>
      <c r="CZ135" s="17" t="str">
        <f aca="false">BJ137</f>
        <v>tubi</v>
      </c>
      <c r="DA135" s="19" t="n">
        <f aca="false">BK137</f>
        <v>0</v>
      </c>
      <c r="DB135" s="19"/>
      <c r="DC135" s="19"/>
      <c r="DD135" s="35" t="s">
        <v>56</v>
      </c>
      <c r="DE135" s="35" t="n">
        <f aca="false">BK75</f>
        <v>0</v>
      </c>
      <c r="DF135" s="37" t="e">
        <f aca="false">SUM(CW129:CW135)</f>
        <v>#DIV/0!</v>
      </c>
    </row>
    <row r="136" customFormat="false" ht="14.4" hidden="false" customHeight="true" outlineLevel="0" collapsed="false">
      <c r="A136" s="24"/>
      <c r="B136" s="28" t="s">
        <v>12</v>
      </c>
      <c r="C136" s="29" t="n">
        <f aca="false">B79*F79+B82*F82+B85*F85+B88*F90+B92*F92+B96*F96+B100*F100+B106*F107+B112*F115+B124*F124+B128*F128</f>
        <v>0</v>
      </c>
      <c r="D136" s="24"/>
      <c r="E136" s="28" t="str">
        <f aca="false">D88</f>
        <v>televisore</v>
      </c>
      <c r="F136" s="28" t="n">
        <f aca="false">C88</f>
        <v>0</v>
      </c>
      <c r="G136" s="28" t="str">
        <f aca="false">D120</f>
        <v>sanitari</v>
      </c>
      <c r="H136" s="28" t="n">
        <f aca="false">C120</f>
        <v>0</v>
      </c>
      <c r="L136" s="24"/>
      <c r="M136" s="28" t="s">
        <v>12</v>
      </c>
      <c r="N136" s="29" t="n">
        <f aca="false">M79*Q79+M82*Q82+M85*Q85+M88*Q90+M92*Q92+M96*Q96+M100*Q100+M106*Q107+M112*Q115+M124*Q124+M128*Q128</f>
        <v>0.016</v>
      </c>
      <c r="O136" s="24"/>
      <c r="P136" s="28" t="str">
        <f aca="false">O88</f>
        <v>televisore</v>
      </c>
      <c r="Q136" s="28" t="n">
        <f aca="false">N88</f>
        <v>0</v>
      </c>
      <c r="R136" s="28" t="str">
        <f aca="false">O120</f>
        <v>sanitari</v>
      </c>
      <c r="S136" s="28" t="n">
        <f aca="false">N120</f>
        <v>0</v>
      </c>
      <c r="W136" s="24"/>
      <c r="X136" s="28" t="s">
        <v>12</v>
      </c>
      <c r="Y136" s="29" t="n">
        <f aca="false">X79*AB79+X82*AB82+X85*AB85+X88*AB90+X92*AB92+X96*AB96+X100*AB100+X106*AB107+X112*AB115+X124*AB124+X128*AB128</f>
        <v>0.008</v>
      </c>
      <c r="Z136" s="24"/>
      <c r="AA136" s="28" t="str">
        <f aca="false">Z88</f>
        <v>televisore</v>
      </c>
      <c r="AB136" s="28" t="n">
        <f aca="false">Y88</f>
        <v>0</v>
      </c>
      <c r="AC136" s="28" t="str">
        <f aca="false">Z120</f>
        <v>sanitari</v>
      </c>
      <c r="AD136" s="28" t="n">
        <f aca="false">Y120</f>
        <v>0</v>
      </c>
      <c r="AH136" s="24"/>
      <c r="AI136" s="28" t="s">
        <v>12</v>
      </c>
      <c r="AJ136" s="29" t="n">
        <f aca="false">AI79*AM79+AI82*AM82+AI85*AM85+AI88*AM90+AI92*AM92+AI96*AM96+AI100*AM100+AI106*AM107+AI112*AM115+AI124*AM124+AI128*AM128</f>
        <v>0.0325279686965882</v>
      </c>
      <c r="AK136" s="24"/>
      <c r="AL136" s="28" t="str">
        <f aca="false">AK88</f>
        <v>televisore</v>
      </c>
      <c r="AM136" s="28" t="n">
        <f aca="false">AJ88</f>
        <v>0</v>
      </c>
      <c r="AN136" s="28" t="str">
        <f aca="false">AK120</f>
        <v>sanitari</v>
      </c>
      <c r="AO136" s="28" t="n">
        <f aca="false">AJ120</f>
        <v>0</v>
      </c>
      <c r="AS136" s="24"/>
      <c r="AT136" s="28" t="s">
        <v>12</v>
      </c>
      <c r="AU136" s="29" t="n">
        <f aca="false">AT79*AX79+AT82*AX82+AT85*AX85+AT88*AX90+AT92*AX92+AT96*AX96+AT100*AX100+AT106*AX107+AT112*AX115+AT124*AX124+AT128*AX128</f>
        <v>0</v>
      </c>
      <c r="AV136" s="24"/>
      <c r="AW136" s="28" t="str">
        <f aca="false">AV88</f>
        <v>televisore</v>
      </c>
      <c r="AX136" s="28" t="n">
        <f aca="false">AU88</f>
        <v>0</v>
      </c>
      <c r="AY136" s="28" t="str">
        <f aca="false">AV120</f>
        <v>sanitari</v>
      </c>
      <c r="AZ136" s="28" t="n">
        <f aca="false">AU120</f>
        <v>0</v>
      </c>
      <c r="BD136" s="24"/>
      <c r="BE136" s="28" t="s">
        <v>12</v>
      </c>
      <c r="BF136" s="29" t="n">
        <f aca="false">BE79*BI79+BE82*BI82+BE85*BI85+BE88*BI90+BE92*BI92+BE96*BI96+BE100*BI100+BE106*BI107+BE112*BI115+BE124*BI124+BE128*BI128</f>
        <v>0</v>
      </c>
      <c r="BG136" s="24"/>
      <c r="BH136" s="28" t="str">
        <f aca="false">BG88</f>
        <v>televisore</v>
      </c>
      <c r="BI136" s="28" t="n">
        <f aca="false">BF88</f>
        <v>0</v>
      </c>
      <c r="BJ136" s="28" t="str">
        <f aca="false">BG120</f>
        <v>sanitari</v>
      </c>
      <c r="BK136" s="28" t="n">
        <f aca="false">BF120</f>
        <v>0</v>
      </c>
      <c r="BO136" s="24"/>
      <c r="BP136" s="28" t="s">
        <v>12</v>
      </c>
      <c r="BQ136" s="29" t="n">
        <f aca="false">BP79*BT79+BP82*BT82+BP85*BT85+BP88*BT90+BP92*BT92+BP96*BT96+BP100*BT100+BP106*BT107+BP112*BT115+BP124*BT124+BP128*BT128</f>
        <v>0.016</v>
      </c>
      <c r="BR136" s="24"/>
      <c r="BS136" s="28" t="str">
        <f aca="false">BR88</f>
        <v>televisore</v>
      </c>
      <c r="BT136" s="28" t="n">
        <f aca="false">BQ88</f>
        <v>0</v>
      </c>
      <c r="BU136" s="28" t="str">
        <f aca="false">BR120</f>
        <v>sanitari</v>
      </c>
      <c r="BV136" s="28" t="n">
        <f aca="false">BQ120</f>
        <v>0</v>
      </c>
      <c r="BZ136" s="24"/>
      <c r="CA136" s="28" t="s">
        <v>12</v>
      </c>
      <c r="CB136" s="29" t="n">
        <f aca="false">CA79*CE79+CA82*CE82+CA85*CE85+CA88*CE90+CA92*CE92+CA96*CE96+CA100*CE100+CA106*CE107+CA112*CE115+CA124*CE124+CA128*CE128</f>
        <v>0</v>
      </c>
      <c r="CC136" s="24"/>
      <c r="CD136" s="28" t="str">
        <f aca="false">CC88</f>
        <v>televisore</v>
      </c>
      <c r="CE136" s="28" t="n">
        <f aca="false">CB88</f>
        <v>0</v>
      </c>
      <c r="CF136" s="28" t="str">
        <f aca="false">CC120</f>
        <v>sanitari</v>
      </c>
      <c r="CG136" s="28" t="n">
        <f aca="false">CB120</f>
        <v>0</v>
      </c>
      <c r="CK136" s="24"/>
      <c r="CL136" s="28" t="s">
        <v>12</v>
      </c>
      <c r="CM136" s="29" t="n">
        <f aca="false">CL79*CP79+CL82*CP82+CL85*CP85+CL88*CP90+CL92*CP92+CL96*CP96+CL100*CP100+CL106*CP107+CL112*CP115+CL124*CP124+CL128*CP128</f>
        <v>0</v>
      </c>
      <c r="CN136" s="24"/>
      <c r="CO136" s="28" t="str">
        <f aca="false">CN88</f>
        <v>televisore</v>
      </c>
      <c r="CP136" s="28" t="n">
        <f aca="false">CM88</f>
        <v>0</v>
      </c>
      <c r="CQ136" s="28" t="str">
        <f aca="false">CN120</f>
        <v>sanitari</v>
      </c>
      <c r="CR136" s="28" t="n">
        <f aca="false">CM120</f>
        <v>0</v>
      </c>
      <c r="CV136" s="10" t="str">
        <f aca="false">BO74</f>
        <v>SITO O43</v>
      </c>
      <c r="CW136" s="10"/>
      <c r="CX136" s="10"/>
      <c r="CY136" s="10"/>
      <c r="CZ136" s="10"/>
      <c r="DA136" s="10"/>
      <c r="DB136" s="10"/>
      <c r="DC136" s="10"/>
      <c r="DD136" s="10"/>
      <c r="DE136" s="10"/>
    </row>
    <row r="137" customFormat="false" ht="14.4" hidden="false" customHeight="false" outlineLevel="0" collapsed="false">
      <c r="A137" s="24"/>
      <c r="B137" s="28" t="s">
        <v>60</v>
      </c>
      <c r="C137" s="29" t="n">
        <f aca="false">B94*F94+B98*F98+B101*F102+B111*F111+B112*F116</f>
        <v>1</v>
      </c>
      <c r="D137" s="24"/>
      <c r="E137" s="28" t="str">
        <f aca="false">D92</f>
        <v>scaldabagno</v>
      </c>
      <c r="F137" s="28" t="n">
        <f aca="false">C92</f>
        <v>0</v>
      </c>
      <c r="G137" s="28" t="str">
        <f aca="false">D121</f>
        <v>tubi</v>
      </c>
      <c r="H137" s="28" t="n">
        <f aca="false">C121</f>
        <v>0</v>
      </c>
      <c r="L137" s="24"/>
      <c r="M137" s="28" t="s">
        <v>60</v>
      </c>
      <c r="N137" s="29" t="n">
        <f aca="false">M94*Q94+M98*Q98+M101*Q102+M111*Q111+M112*Q116</f>
        <v>0</v>
      </c>
      <c r="O137" s="24"/>
      <c r="P137" s="28" t="str">
        <f aca="false">O92</f>
        <v>scaldabagno</v>
      </c>
      <c r="Q137" s="28" t="n">
        <f aca="false">N92</f>
        <v>0</v>
      </c>
      <c r="R137" s="28" t="str">
        <f aca="false">O121</f>
        <v>tubi</v>
      </c>
      <c r="S137" s="28" t="n">
        <f aca="false">N121</f>
        <v>0</v>
      </c>
      <c r="W137" s="24"/>
      <c r="X137" s="28" t="s">
        <v>60</v>
      </c>
      <c r="Y137" s="29" t="n">
        <f aca="false">X94*AB94+X98*AB98+X101*AB102+X111*AB111+X112*AB116</f>
        <v>0.1</v>
      </c>
      <c r="Z137" s="24"/>
      <c r="AA137" s="28" t="str">
        <f aca="false">Z92</f>
        <v>scaldabagno</v>
      </c>
      <c r="AB137" s="28" t="n">
        <f aca="false">Y92</f>
        <v>0</v>
      </c>
      <c r="AC137" s="28" t="str">
        <f aca="false">Z121</f>
        <v>tubi</v>
      </c>
      <c r="AD137" s="28" t="n">
        <f aca="false">Y121</f>
        <v>0</v>
      </c>
      <c r="AH137" s="24"/>
      <c r="AI137" s="28" t="s">
        <v>60</v>
      </c>
      <c r="AJ137" s="29" t="n">
        <f aca="false">AI94*AM94+AI98*AM98+AI101*AM102+AI111*AM111+AI112*AM116</f>
        <v>0.0506786163659241</v>
      </c>
      <c r="AK137" s="24"/>
      <c r="AL137" s="28" t="str">
        <f aca="false">AK92</f>
        <v>scaldabagno</v>
      </c>
      <c r="AM137" s="28" t="n">
        <f aca="false">AJ92</f>
        <v>0</v>
      </c>
      <c r="AN137" s="28" t="str">
        <f aca="false">AK121</f>
        <v>tubi</v>
      </c>
      <c r="AO137" s="28" t="n">
        <f aca="false">AJ121</f>
        <v>0</v>
      </c>
      <c r="AS137" s="24"/>
      <c r="AT137" s="28" t="s">
        <v>60</v>
      </c>
      <c r="AU137" s="29" t="n">
        <f aca="false">AT94*AX94+AT98*AX98+AT101*AX102+AT111*AX111+AT112*AX116</f>
        <v>0</v>
      </c>
      <c r="AV137" s="24"/>
      <c r="AW137" s="28" t="str">
        <f aca="false">AV92</f>
        <v>scaldabagno</v>
      </c>
      <c r="AX137" s="28" t="n">
        <f aca="false">AU92</f>
        <v>0</v>
      </c>
      <c r="AY137" s="28" t="str">
        <f aca="false">AV121</f>
        <v>tubi</v>
      </c>
      <c r="AZ137" s="28" t="n">
        <f aca="false">AU121</f>
        <v>0</v>
      </c>
      <c r="BD137" s="24"/>
      <c r="BE137" s="28" t="s">
        <v>60</v>
      </c>
      <c r="BF137" s="29" t="n">
        <f aca="false">BE94*BI94+BE98*BI98+BE101*BI102+BE111*BI111+BE112*BI116</f>
        <v>0</v>
      </c>
      <c r="BG137" s="24"/>
      <c r="BH137" s="28" t="str">
        <f aca="false">BG92</f>
        <v>scaldabagno</v>
      </c>
      <c r="BI137" s="28" t="n">
        <f aca="false">BF92</f>
        <v>0</v>
      </c>
      <c r="BJ137" s="28" t="str">
        <f aca="false">BG121</f>
        <v>tubi</v>
      </c>
      <c r="BK137" s="28" t="n">
        <f aca="false">BF121</f>
        <v>0</v>
      </c>
      <c r="BO137" s="24"/>
      <c r="BP137" s="28" t="s">
        <v>60</v>
      </c>
      <c r="BQ137" s="29" t="n">
        <f aca="false">BP94*BT94+BP98*BT98+BP101*BT102+BP111*BT111+BP112*BT116</f>
        <v>0.05</v>
      </c>
      <c r="BR137" s="24"/>
      <c r="BS137" s="28" t="str">
        <f aca="false">BR92</f>
        <v>scaldabagno</v>
      </c>
      <c r="BT137" s="28" t="n">
        <f aca="false">BQ92</f>
        <v>0</v>
      </c>
      <c r="BU137" s="28" t="str">
        <f aca="false">BR121</f>
        <v>tubi</v>
      </c>
      <c r="BV137" s="28" t="n">
        <f aca="false">BQ121</f>
        <v>0</v>
      </c>
      <c r="BZ137" s="24"/>
      <c r="CA137" s="28" t="s">
        <v>60</v>
      </c>
      <c r="CB137" s="29" t="n">
        <f aca="false">CA94*CE94+CA98*CE98+CA101*CE102+CA111*CE111+CA112*CE116</f>
        <v>0</v>
      </c>
      <c r="CC137" s="24"/>
      <c r="CD137" s="28" t="str">
        <f aca="false">CC92</f>
        <v>scaldabagno</v>
      </c>
      <c r="CE137" s="28" t="n">
        <f aca="false">CB92</f>
        <v>0</v>
      </c>
      <c r="CF137" s="28" t="str">
        <f aca="false">CC121</f>
        <v>tubi</v>
      </c>
      <c r="CG137" s="28" t="n">
        <f aca="false">CB121</f>
        <v>0</v>
      </c>
      <c r="CK137" s="24"/>
      <c r="CL137" s="28" t="s">
        <v>60</v>
      </c>
      <c r="CM137" s="29" t="n">
        <f aca="false">CL94*CP94+CL98*CP98+CL101*CP102+CL111*CP111+CL112*CP116</f>
        <v>0</v>
      </c>
      <c r="CN137" s="24"/>
      <c r="CO137" s="28" t="str">
        <f aca="false">CN92</f>
        <v>scaldabagno</v>
      </c>
      <c r="CP137" s="28" t="n">
        <f aca="false">CM92</f>
        <v>0</v>
      </c>
      <c r="CQ137" s="28" t="str">
        <f aca="false">CN121</f>
        <v>tubi</v>
      </c>
      <c r="CR137" s="28" t="n">
        <f aca="false">CM121</f>
        <v>0</v>
      </c>
      <c r="CV137" s="11" t="s">
        <v>31</v>
      </c>
      <c r="CW137" s="11"/>
      <c r="CX137" s="11" t="s">
        <v>32</v>
      </c>
      <c r="CY137" s="11"/>
      <c r="CZ137" s="11"/>
      <c r="DA137" s="11"/>
      <c r="DB137" s="11"/>
      <c r="DC137" s="11"/>
      <c r="DD137" s="11" t="s">
        <v>33</v>
      </c>
      <c r="DE137" s="11"/>
    </row>
    <row r="138" customFormat="false" ht="14.4" hidden="false" customHeight="false" outlineLevel="0" collapsed="false">
      <c r="A138" s="24"/>
      <c r="B138" s="28" t="s">
        <v>61</v>
      </c>
      <c r="C138" s="29" t="n">
        <f aca="false">B103*F103+B108*F108+B112*F117+B129*F129</f>
        <v>0</v>
      </c>
      <c r="D138" s="24"/>
      <c r="E138" s="28" t="str">
        <f aca="false">D94</f>
        <v>mobile</v>
      </c>
      <c r="F138" s="28" t="n">
        <f aca="false">SUM(C94:C96)</f>
        <v>1</v>
      </c>
      <c r="G138" s="28" t="str">
        <f aca="false">D122</f>
        <v>guaina</v>
      </c>
      <c r="H138" s="28" t="n">
        <f aca="false">C122</f>
        <v>0</v>
      </c>
      <c r="L138" s="24"/>
      <c r="M138" s="28" t="s">
        <v>61</v>
      </c>
      <c r="N138" s="29" t="n">
        <f aca="false">M103*Q103+M108*Q108+M112*Q117+M129*Q129</f>
        <v>0.05</v>
      </c>
      <c r="O138" s="24"/>
      <c r="P138" s="28" t="str">
        <f aca="false">O94</f>
        <v>mobile</v>
      </c>
      <c r="Q138" s="28" t="n">
        <f aca="false">SUM(N94:N96)</f>
        <v>0</v>
      </c>
      <c r="R138" s="28" t="str">
        <f aca="false">O122</f>
        <v>guaina</v>
      </c>
      <c r="S138" s="28" t="n">
        <f aca="false">N122</f>
        <v>0</v>
      </c>
      <c r="W138" s="24"/>
      <c r="X138" s="28" t="s">
        <v>61</v>
      </c>
      <c r="Y138" s="29" t="n">
        <f aca="false">X103*AB103+X108*AB108+X112*AB117+X129*AB129</f>
        <v>0.02</v>
      </c>
      <c r="Z138" s="24"/>
      <c r="AA138" s="28" t="str">
        <f aca="false">Z94</f>
        <v>mobile</v>
      </c>
      <c r="AB138" s="28" t="n">
        <f aca="false">SUM(Y94:Y96)</f>
        <v>0</v>
      </c>
      <c r="AC138" s="28" t="str">
        <f aca="false">Z122</f>
        <v>guaina</v>
      </c>
      <c r="AD138" s="28" t="n">
        <f aca="false">Y122</f>
        <v>0</v>
      </c>
      <c r="AH138" s="24"/>
      <c r="AI138" s="28" t="s">
        <v>61</v>
      </c>
      <c r="AJ138" s="29" t="n">
        <f aca="false">AI103*AM103+AI108*AM108+AI112*AM117+AI129*AM129</f>
        <v>0.116184133010408</v>
      </c>
      <c r="AK138" s="24"/>
      <c r="AL138" s="28" t="str">
        <f aca="false">AK94</f>
        <v>mobile</v>
      </c>
      <c r="AM138" s="28" t="n">
        <f aca="false">SUM(AJ94:AJ96)</f>
        <v>0</v>
      </c>
      <c r="AN138" s="28" t="str">
        <f aca="false">AK122</f>
        <v>guaina</v>
      </c>
      <c r="AO138" s="28" t="n">
        <f aca="false">AJ122</f>
        <v>0</v>
      </c>
      <c r="AS138" s="24"/>
      <c r="AT138" s="28" t="s">
        <v>61</v>
      </c>
      <c r="AU138" s="29" t="n">
        <f aca="false">AT103*AX103+AT108*AX108+AT112*AX117+AT129*AX129</f>
        <v>0</v>
      </c>
      <c r="AV138" s="24"/>
      <c r="AW138" s="28" t="str">
        <f aca="false">AV94</f>
        <v>mobile</v>
      </c>
      <c r="AX138" s="28" t="n">
        <f aca="false">SUM(AU94:AU96)</f>
        <v>0</v>
      </c>
      <c r="AY138" s="28" t="str">
        <f aca="false">AV122</f>
        <v>guaina</v>
      </c>
      <c r="AZ138" s="28" t="n">
        <f aca="false">AU122</f>
        <v>0</v>
      </c>
      <c r="BD138" s="24"/>
      <c r="BE138" s="28" t="s">
        <v>61</v>
      </c>
      <c r="BF138" s="29" t="n">
        <f aca="false">BE103*BI103+BE108*BI108+BE112*BI117+BE129*BI129</f>
        <v>0</v>
      </c>
      <c r="BG138" s="24"/>
      <c r="BH138" s="28" t="str">
        <f aca="false">BG94</f>
        <v>mobile</v>
      </c>
      <c r="BI138" s="28" t="n">
        <f aca="false">SUM(BF94:BF96)</f>
        <v>0</v>
      </c>
      <c r="BJ138" s="28" t="str">
        <f aca="false">BG122</f>
        <v>guaina</v>
      </c>
      <c r="BK138" s="28" t="n">
        <f aca="false">BF122</f>
        <v>0</v>
      </c>
      <c r="BO138" s="24"/>
      <c r="BP138" s="28" t="s">
        <v>61</v>
      </c>
      <c r="BQ138" s="29" t="n">
        <f aca="false">BP103*BT103+BP108*BT108+BP112*BT117+BP129*BT129</f>
        <v>0.03</v>
      </c>
      <c r="BR138" s="24"/>
      <c r="BS138" s="28" t="str">
        <f aca="false">BR94</f>
        <v>mobile</v>
      </c>
      <c r="BT138" s="28" t="n">
        <f aca="false">SUM(BQ94:BQ96)</f>
        <v>0</v>
      </c>
      <c r="BU138" s="28" t="str">
        <f aca="false">BR122</f>
        <v>guaina</v>
      </c>
      <c r="BV138" s="28" t="n">
        <f aca="false">BQ122</f>
        <v>0</v>
      </c>
      <c r="BZ138" s="24"/>
      <c r="CA138" s="28" t="s">
        <v>61</v>
      </c>
      <c r="CB138" s="29" t="n">
        <f aca="false">CA103*CE103+CA108*CE108+CA112*CE117+CA129*CE129</f>
        <v>0</v>
      </c>
      <c r="CC138" s="24"/>
      <c r="CD138" s="28" t="str">
        <f aca="false">CC94</f>
        <v>mobile</v>
      </c>
      <c r="CE138" s="28" t="n">
        <f aca="false">SUM(CB94:CB96)</f>
        <v>0</v>
      </c>
      <c r="CF138" s="28" t="str">
        <f aca="false">CC122</f>
        <v>guaina</v>
      </c>
      <c r="CG138" s="28" t="n">
        <f aca="false">CB122</f>
        <v>0</v>
      </c>
      <c r="CK138" s="24"/>
      <c r="CL138" s="28" t="s">
        <v>61</v>
      </c>
      <c r="CM138" s="29" t="n">
        <f aca="false">CL103*CP103+CL108*CP108+CL112*CP117+CL129*CP129</f>
        <v>0</v>
      </c>
      <c r="CN138" s="24"/>
      <c r="CO138" s="28" t="str">
        <f aca="false">CN94</f>
        <v>mobile</v>
      </c>
      <c r="CP138" s="28" t="n">
        <f aca="false">SUM(CM94:CM96)</f>
        <v>0</v>
      </c>
      <c r="CQ138" s="28" t="str">
        <f aca="false">CN122</f>
        <v>guaina</v>
      </c>
      <c r="CR138" s="28" t="n">
        <f aca="false">CM122</f>
        <v>0</v>
      </c>
      <c r="CV138" s="12" t="s">
        <v>14</v>
      </c>
      <c r="CW138" s="13" t="n">
        <f aca="false">IF(BP132=0%,0%,BQ133/SUM(BQ133:BQ140))</f>
        <v>0.64</v>
      </c>
      <c r="CX138" s="12" t="str">
        <f aca="false">BS133</f>
        <v>lavatrice</v>
      </c>
      <c r="CY138" s="14" t="n">
        <f aca="false">BT133</f>
        <v>0</v>
      </c>
      <c r="CZ138" s="12" t="str">
        <f aca="false">BS140</f>
        <v>sedie</v>
      </c>
      <c r="DA138" s="14" t="n">
        <f aca="false">BT140</f>
        <v>0</v>
      </c>
      <c r="DB138" s="12" t="str">
        <f aca="false">BU138</f>
        <v>guaina</v>
      </c>
      <c r="DC138" s="15" t="n">
        <f aca="false">BV138</f>
        <v>0</v>
      </c>
      <c r="DD138" s="14" t="s">
        <v>41</v>
      </c>
      <c r="DE138" s="14" t="n">
        <f aca="false">BQ76</f>
        <v>0</v>
      </c>
    </row>
    <row r="139" customFormat="false" ht="14.4" hidden="false" customHeight="true" outlineLevel="0" collapsed="false">
      <c r="A139" s="24"/>
      <c r="B139" s="28" t="s">
        <v>62</v>
      </c>
      <c r="C139" s="39" t="n">
        <f aca="false">B99*F99+B101*F101+B110*F110</f>
        <v>0</v>
      </c>
      <c r="D139" s="24"/>
      <c r="E139" s="28" t="str">
        <f aca="false">D97</f>
        <v>secchio</v>
      </c>
      <c r="F139" s="28" t="n">
        <f aca="false">C97</f>
        <v>0</v>
      </c>
      <c r="G139" s="28" t="str">
        <f aca="false">D123</f>
        <v>lamiere</v>
      </c>
      <c r="H139" s="28" t="n">
        <f aca="false">SUM(C123:C125)</f>
        <v>0</v>
      </c>
      <c r="L139" s="24"/>
      <c r="M139" s="28" t="s">
        <v>62</v>
      </c>
      <c r="N139" s="39" t="n">
        <f aca="false">M99*Q99+M101*Q101+M110*Q110</f>
        <v>0</v>
      </c>
      <c r="O139" s="24"/>
      <c r="P139" s="28" t="str">
        <f aca="false">O97</f>
        <v>secchio</v>
      </c>
      <c r="Q139" s="28" t="n">
        <f aca="false">N97</f>
        <v>1</v>
      </c>
      <c r="R139" s="28" t="str">
        <f aca="false">O123</f>
        <v>lamiere</v>
      </c>
      <c r="S139" s="28" t="n">
        <f aca="false">SUM(N123:N125)</f>
        <v>0</v>
      </c>
      <c r="W139" s="24"/>
      <c r="X139" s="28" t="s">
        <v>62</v>
      </c>
      <c r="Y139" s="39" t="n">
        <f aca="false">X99*AB99+X101*AB101+X110*AB110</f>
        <v>0</v>
      </c>
      <c r="Z139" s="24"/>
      <c r="AA139" s="28" t="str">
        <f aca="false">Z97</f>
        <v>secchio</v>
      </c>
      <c r="AB139" s="28" t="n">
        <f aca="false">Y97</f>
        <v>0</v>
      </c>
      <c r="AC139" s="28" t="str">
        <f aca="false">Z123</f>
        <v>lamiere</v>
      </c>
      <c r="AD139" s="28" t="n">
        <f aca="false">SUM(Y123:Y125)</f>
        <v>0</v>
      </c>
      <c r="AH139" s="24"/>
      <c r="AI139" s="28" t="s">
        <v>62</v>
      </c>
      <c r="AJ139" s="39" t="n">
        <f aca="false">AI99*AM99+AI101*AM101+AI110*AM110</f>
        <v>0.05</v>
      </c>
      <c r="AK139" s="24"/>
      <c r="AL139" s="28" t="str">
        <f aca="false">AK97</f>
        <v>secchio</v>
      </c>
      <c r="AM139" s="28" t="n">
        <f aca="false">AJ97</f>
        <v>0</v>
      </c>
      <c r="AN139" s="28" t="str">
        <f aca="false">AK123</f>
        <v>lamiere</v>
      </c>
      <c r="AO139" s="28" t="n">
        <f aca="false">SUM(AJ123:AJ125)</f>
        <v>0</v>
      </c>
      <c r="AS139" s="24"/>
      <c r="AT139" s="28" t="s">
        <v>62</v>
      </c>
      <c r="AU139" s="39" t="n">
        <f aca="false">AT99*AX99+AT101*AX101+AT110*AX110</f>
        <v>0</v>
      </c>
      <c r="AV139" s="24"/>
      <c r="AW139" s="28" t="str">
        <f aca="false">AV97</f>
        <v>secchio</v>
      </c>
      <c r="AX139" s="28" t="n">
        <f aca="false">AU97</f>
        <v>0</v>
      </c>
      <c r="AY139" s="28" t="str">
        <f aca="false">AV123</f>
        <v>lamiere</v>
      </c>
      <c r="AZ139" s="28" t="n">
        <f aca="false">SUM(AU123:AU125)</f>
        <v>0</v>
      </c>
      <c r="BD139" s="24"/>
      <c r="BE139" s="28" t="s">
        <v>62</v>
      </c>
      <c r="BF139" s="39" t="n">
        <f aca="false">BE99*BI99+BE101*BI101+BE110*BI110</f>
        <v>0</v>
      </c>
      <c r="BG139" s="24"/>
      <c r="BH139" s="28" t="str">
        <f aca="false">BG97</f>
        <v>secchio</v>
      </c>
      <c r="BI139" s="28" t="n">
        <f aca="false">BF97</f>
        <v>0</v>
      </c>
      <c r="BJ139" s="28" t="str">
        <f aca="false">BG123</f>
        <v>lamiere</v>
      </c>
      <c r="BK139" s="28" t="n">
        <f aca="false">SUM(BF123:BF125)</f>
        <v>0</v>
      </c>
      <c r="BO139" s="24"/>
      <c r="BP139" s="28" t="s">
        <v>62</v>
      </c>
      <c r="BQ139" s="39" t="n">
        <f aca="false">BP99*BT99+BP101*BT101+BP110*BT110</f>
        <v>0.06</v>
      </c>
      <c r="BR139" s="24"/>
      <c r="BS139" s="28" t="str">
        <f aca="false">BR97</f>
        <v>secchio</v>
      </c>
      <c r="BT139" s="28" t="n">
        <f aca="false">BQ97</f>
        <v>0</v>
      </c>
      <c r="BU139" s="28" t="str">
        <f aca="false">BR123</f>
        <v>lamiere</v>
      </c>
      <c r="BV139" s="28" t="n">
        <f aca="false">SUM(BQ123:BQ125)</f>
        <v>0</v>
      </c>
      <c r="BZ139" s="24"/>
      <c r="CA139" s="28" t="s">
        <v>62</v>
      </c>
      <c r="CB139" s="39" t="n">
        <f aca="false">CA99*CE99+CA101*CE101+CA110*CE110</f>
        <v>0</v>
      </c>
      <c r="CC139" s="24"/>
      <c r="CD139" s="28" t="str">
        <f aca="false">CC97</f>
        <v>secchio</v>
      </c>
      <c r="CE139" s="28" t="n">
        <f aca="false">CB97</f>
        <v>0</v>
      </c>
      <c r="CF139" s="28" t="str">
        <f aca="false">CC123</f>
        <v>lamiere</v>
      </c>
      <c r="CG139" s="28" t="n">
        <f aca="false">SUM(CB123:CB125)</f>
        <v>0</v>
      </c>
      <c r="CK139" s="24"/>
      <c r="CL139" s="28" t="s">
        <v>62</v>
      </c>
      <c r="CM139" s="39" t="n">
        <f aca="false">CL99*CP99+CL101*CP101+CL110*CP110</f>
        <v>0.02</v>
      </c>
      <c r="CN139" s="24"/>
      <c r="CO139" s="28" t="str">
        <f aca="false">CN97</f>
        <v>secchio</v>
      </c>
      <c r="CP139" s="28" t="n">
        <f aca="false">CM97</f>
        <v>0</v>
      </c>
      <c r="CQ139" s="28" t="str">
        <f aca="false">CN123</f>
        <v>lamiere</v>
      </c>
      <c r="CR139" s="28" t="n">
        <f aca="false">SUM(CM123:CM125)</f>
        <v>0</v>
      </c>
      <c r="CV139" s="17" t="s">
        <v>49</v>
      </c>
      <c r="CW139" s="18" t="n">
        <f aca="false">IF(BP132=0%,0%,BQ134/SUM(BQ133:BQ140))</f>
        <v>0.04</v>
      </c>
      <c r="CX139" s="17" t="str">
        <f aca="false">BS134</f>
        <v>frigorifero</v>
      </c>
      <c r="CY139" s="19" t="n">
        <f aca="false">BT134</f>
        <v>0</v>
      </c>
      <c r="CZ139" s="17" t="str">
        <f aca="false">BS141</f>
        <v>materasso</v>
      </c>
      <c r="DA139" s="19" t="n">
        <f aca="false">BT141</f>
        <v>2</v>
      </c>
      <c r="DB139" s="17" t="str">
        <f aca="false">BU139</f>
        <v>lamiere</v>
      </c>
      <c r="DC139" s="20" t="n">
        <f aca="false">BV139</f>
        <v>0</v>
      </c>
      <c r="DD139" s="19" t="str">
        <f aca="false">BR75</f>
        <v>altezza cumulo</v>
      </c>
      <c r="DE139" s="19" t="n">
        <f aca="false">BS75</f>
        <v>30</v>
      </c>
    </row>
    <row r="140" customFormat="false" ht="14.4" hidden="false" customHeight="true" outlineLevel="0" collapsed="false">
      <c r="A140" s="24"/>
      <c r="B140" s="28" t="s">
        <v>65</v>
      </c>
      <c r="C140" s="39" t="n">
        <f aca="false">B118*F118+B119*F119+B120*F120+B131*F131</f>
        <v>0</v>
      </c>
      <c r="D140" s="24"/>
      <c r="E140" s="28" t="str">
        <f aca="false">D98</f>
        <v>sedie</v>
      </c>
      <c r="F140" s="28" t="n">
        <f aca="false">C98</f>
        <v>0</v>
      </c>
      <c r="G140" s="28" t="s">
        <v>102</v>
      </c>
      <c r="H140" s="28" t="n">
        <f aca="false">SUM(C104:C117)</f>
        <v>0</v>
      </c>
      <c r="L140" s="24"/>
      <c r="M140" s="28" t="s">
        <v>65</v>
      </c>
      <c r="N140" s="39" t="n">
        <f aca="false">M118*Q118+M119*Q119+M120*Q120+M131*Q131</f>
        <v>0</v>
      </c>
      <c r="O140" s="24"/>
      <c r="P140" s="28" t="str">
        <f aca="false">O98</f>
        <v>sedie</v>
      </c>
      <c r="Q140" s="28" t="n">
        <f aca="false">N98</f>
        <v>0</v>
      </c>
      <c r="R140" s="28" t="s">
        <v>102</v>
      </c>
      <c r="S140" s="28" t="n">
        <f aca="false">SUM(N104:N117)</f>
        <v>0</v>
      </c>
      <c r="W140" s="24"/>
      <c r="X140" s="28" t="s">
        <v>65</v>
      </c>
      <c r="Y140" s="39" t="n">
        <f aca="false">X118*AB118+X119*AB119+X120*AB120+X131*AB131</f>
        <v>0</v>
      </c>
      <c r="Z140" s="24"/>
      <c r="AA140" s="28" t="str">
        <f aca="false">Z98</f>
        <v>sedie</v>
      </c>
      <c r="AB140" s="28" t="n">
        <f aca="false">Y98</f>
        <v>0</v>
      </c>
      <c r="AC140" s="28" t="s">
        <v>102</v>
      </c>
      <c r="AD140" s="28" t="n">
        <f aca="false">SUM(Y104:Y117)</f>
        <v>0</v>
      </c>
      <c r="AH140" s="24"/>
      <c r="AI140" s="28" t="s">
        <v>65</v>
      </c>
      <c r="AJ140" s="39" t="n">
        <f aca="false">AI118*AM118+AI119*AM119+AI120*AM120+AI131*AM131</f>
        <v>0</v>
      </c>
      <c r="AK140" s="24"/>
      <c r="AL140" s="28" t="str">
        <f aca="false">AK98</f>
        <v>sedie</v>
      </c>
      <c r="AM140" s="28" t="n">
        <f aca="false">AJ98</f>
        <v>0</v>
      </c>
      <c r="AN140" s="28" t="s">
        <v>102</v>
      </c>
      <c r="AO140" s="28" t="n">
        <f aca="false">SUM(AJ104:AJ117)</f>
        <v>0</v>
      </c>
      <c r="AS140" s="24"/>
      <c r="AT140" s="28" t="s">
        <v>65</v>
      </c>
      <c r="AU140" s="39" t="n">
        <f aca="false">AT118*AX118+AT119*AX119+AT120*AX120+AT131*AX131</f>
        <v>0</v>
      </c>
      <c r="AV140" s="24"/>
      <c r="AW140" s="28" t="str">
        <f aca="false">AV98</f>
        <v>sedie</v>
      </c>
      <c r="AX140" s="28" t="n">
        <f aca="false">AU98</f>
        <v>0</v>
      </c>
      <c r="AY140" s="28" t="s">
        <v>102</v>
      </c>
      <c r="AZ140" s="28" t="n">
        <f aca="false">SUM(AU104:AU117)</f>
        <v>0</v>
      </c>
      <c r="BD140" s="24"/>
      <c r="BE140" s="28" t="s">
        <v>65</v>
      </c>
      <c r="BF140" s="39" t="n">
        <f aca="false">BE118*BI118+BE119*BI119+BE120*BI120+BE131*BI131</f>
        <v>0</v>
      </c>
      <c r="BG140" s="24"/>
      <c r="BH140" s="28" t="str">
        <f aca="false">BG98</f>
        <v>sedie</v>
      </c>
      <c r="BI140" s="28" t="n">
        <f aca="false">BF98</f>
        <v>0</v>
      </c>
      <c r="BJ140" s="28" t="s">
        <v>102</v>
      </c>
      <c r="BK140" s="28" t="n">
        <f aca="false">SUM(BF104:BF117)</f>
        <v>0</v>
      </c>
      <c r="BO140" s="24"/>
      <c r="BP140" s="28" t="s">
        <v>65</v>
      </c>
      <c r="BQ140" s="39" t="n">
        <f aca="false">BP118*BT118+BP119*BT119+BP120*BT120+BP131*BT131</f>
        <v>0</v>
      </c>
      <c r="BR140" s="24"/>
      <c r="BS140" s="28" t="str">
        <f aca="false">BR98</f>
        <v>sedie</v>
      </c>
      <c r="BT140" s="28" t="n">
        <f aca="false">BQ98</f>
        <v>0</v>
      </c>
      <c r="BU140" s="28" t="s">
        <v>102</v>
      </c>
      <c r="BV140" s="28" t="n">
        <f aca="false">SUM(BQ104:BQ117)</f>
        <v>0</v>
      </c>
      <c r="BZ140" s="24"/>
      <c r="CA140" s="28" t="s">
        <v>65</v>
      </c>
      <c r="CB140" s="39" t="n">
        <f aca="false">CA118*CE118+CA119*CE119+CA120*CE120+CA131*CE131</f>
        <v>0.97</v>
      </c>
      <c r="CC140" s="24"/>
      <c r="CD140" s="28" t="str">
        <f aca="false">CC98</f>
        <v>sedie</v>
      </c>
      <c r="CE140" s="28" t="n">
        <f aca="false">CB98</f>
        <v>0</v>
      </c>
      <c r="CF140" s="28" t="s">
        <v>102</v>
      </c>
      <c r="CG140" s="28" t="n">
        <f aca="false">SUM(CB104:CB117)</f>
        <v>0</v>
      </c>
      <c r="CK140" s="24"/>
      <c r="CL140" s="28" t="s">
        <v>65</v>
      </c>
      <c r="CM140" s="39" t="n">
        <f aca="false">CL118*CP118+CL119*CP119+CL120*CP120+CL131*CP131</f>
        <v>0</v>
      </c>
      <c r="CN140" s="24"/>
      <c r="CO140" s="28" t="str">
        <f aca="false">CN98</f>
        <v>sedie</v>
      </c>
      <c r="CP140" s="28" t="n">
        <f aca="false">CM98</f>
        <v>0</v>
      </c>
      <c r="CQ140" s="28" t="s">
        <v>102</v>
      </c>
      <c r="CR140" s="28" t="n">
        <f aca="false">SUM(CM104:CM117)</f>
        <v>0</v>
      </c>
      <c r="CV140" s="17" t="s">
        <v>57</v>
      </c>
      <c r="CW140" s="18" t="n">
        <f aca="false">IF(BP132=0%,0%,(BQ135+BQ136)/SUM(BQ133:BQ140))</f>
        <v>0.04</v>
      </c>
      <c r="CX140" s="17" t="str">
        <f aca="false">BS135</f>
        <v>forno</v>
      </c>
      <c r="CY140" s="19" t="n">
        <f aca="false">BT135</f>
        <v>0</v>
      </c>
      <c r="CZ140" s="17" t="str">
        <f aca="false">BU133</f>
        <v>brandina</v>
      </c>
      <c r="DA140" s="19" t="n">
        <f aca="false">BV133</f>
        <v>0</v>
      </c>
      <c r="DB140" s="17" t="str">
        <f aca="false">BU140</f>
        <v>buste</v>
      </c>
      <c r="DC140" s="20" t="n">
        <f aca="false">BV140</f>
        <v>0</v>
      </c>
      <c r="DD140" s="19" t="str">
        <f aca="false">BR76</f>
        <v>combustione</v>
      </c>
      <c r="DE140" s="19" t="str">
        <f aca="false">BS76</f>
        <v>no</v>
      </c>
    </row>
    <row r="141" customFormat="false" ht="14.4" hidden="false" customHeight="false" outlineLevel="0" collapsed="false">
      <c r="A141" s="24"/>
      <c r="B141" s="28" t="s">
        <v>103</v>
      </c>
      <c r="C141" s="39" t="n">
        <f aca="false">B109*F109+B130*F130</f>
        <v>0</v>
      </c>
      <c r="D141" s="24"/>
      <c r="E141" s="28" t="str">
        <f aca="false">D99</f>
        <v>materasso</v>
      </c>
      <c r="F141" s="28" t="n">
        <f aca="false">C99</f>
        <v>0</v>
      </c>
      <c r="G141" s="28" t="s">
        <v>104</v>
      </c>
      <c r="H141" s="28"/>
      <c r="L141" s="24"/>
      <c r="M141" s="28" t="s">
        <v>103</v>
      </c>
      <c r="N141" s="39" t="n">
        <f aca="false">M109*Q109+M130*Q130</f>
        <v>0</v>
      </c>
      <c r="O141" s="24"/>
      <c r="P141" s="28" t="str">
        <f aca="false">O99</f>
        <v>materasso</v>
      </c>
      <c r="Q141" s="28" t="n">
        <f aca="false">N99</f>
        <v>0</v>
      </c>
      <c r="R141" s="28" t="s">
        <v>104</v>
      </c>
      <c r="S141" s="28"/>
      <c r="W141" s="24"/>
      <c r="X141" s="28" t="s">
        <v>103</v>
      </c>
      <c r="Y141" s="39" t="n">
        <f aca="false">X109*AB109+X130*AB130</f>
        <v>0</v>
      </c>
      <c r="Z141" s="24"/>
      <c r="AA141" s="28" t="str">
        <f aca="false">Z99</f>
        <v>materasso</v>
      </c>
      <c r="AB141" s="28" t="n">
        <f aca="false">Y99</f>
        <v>0</v>
      </c>
      <c r="AC141" s="28" t="s">
        <v>104</v>
      </c>
      <c r="AD141" s="28"/>
      <c r="AH141" s="24"/>
      <c r="AI141" s="28" t="s">
        <v>103</v>
      </c>
      <c r="AJ141" s="39" t="n">
        <f aca="false">AI109*AM109+AI130*AM130</f>
        <v>0</v>
      </c>
      <c r="AK141" s="24"/>
      <c r="AL141" s="28" t="str">
        <f aca="false">AK99</f>
        <v>materasso</v>
      </c>
      <c r="AM141" s="28" t="n">
        <f aca="false">AJ99</f>
        <v>0</v>
      </c>
      <c r="AN141" s="28" t="s">
        <v>104</v>
      </c>
      <c r="AO141" s="28"/>
      <c r="AS141" s="24"/>
      <c r="AT141" s="28" t="s">
        <v>103</v>
      </c>
      <c r="AU141" s="39" t="n">
        <f aca="false">AT109*AX109+AT130*AX130</f>
        <v>0.99</v>
      </c>
      <c r="AV141" s="24"/>
      <c r="AW141" s="28" t="str">
        <f aca="false">AV99</f>
        <v>materasso</v>
      </c>
      <c r="AX141" s="28" t="n">
        <f aca="false">AU99</f>
        <v>0</v>
      </c>
      <c r="AY141" s="28" t="s">
        <v>104</v>
      </c>
      <c r="AZ141" s="28"/>
      <c r="BD141" s="24"/>
      <c r="BE141" s="28" t="s">
        <v>103</v>
      </c>
      <c r="BF141" s="39" t="n">
        <f aca="false">BE109*BI109+BE130*BI130</f>
        <v>1</v>
      </c>
      <c r="BG141" s="24"/>
      <c r="BH141" s="28" t="str">
        <f aca="false">BG99</f>
        <v>materasso</v>
      </c>
      <c r="BI141" s="28" t="n">
        <f aca="false">BF99</f>
        <v>0</v>
      </c>
      <c r="BJ141" s="28" t="s">
        <v>104</v>
      </c>
      <c r="BK141" s="28"/>
      <c r="BO141" s="24"/>
      <c r="BP141" s="28" t="s">
        <v>103</v>
      </c>
      <c r="BQ141" s="39" t="n">
        <f aca="false">BP109*BT109+BP130*BT130</f>
        <v>0.5</v>
      </c>
      <c r="BR141" s="24"/>
      <c r="BS141" s="28" t="str">
        <f aca="false">BR99</f>
        <v>materasso</v>
      </c>
      <c r="BT141" s="28" t="n">
        <f aca="false">BQ99</f>
        <v>2</v>
      </c>
      <c r="BU141" s="28" t="s">
        <v>104</v>
      </c>
      <c r="BV141" s="28"/>
      <c r="BZ141" s="24"/>
      <c r="CA141" s="28" t="s">
        <v>103</v>
      </c>
      <c r="CB141" s="39" t="n">
        <f aca="false">CA109*CE109+CA130*CE130</f>
        <v>0</v>
      </c>
      <c r="CC141" s="24"/>
      <c r="CD141" s="28" t="str">
        <f aca="false">CC99</f>
        <v>materasso</v>
      </c>
      <c r="CE141" s="28" t="n">
        <f aca="false">CB99</f>
        <v>0</v>
      </c>
      <c r="CF141" s="28" t="s">
        <v>104</v>
      </c>
      <c r="CG141" s="28"/>
      <c r="CK141" s="24"/>
      <c r="CL141" s="28" t="s">
        <v>103</v>
      </c>
      <c r="CM141" s="39" t="n">
        <f aca="false">CL109*CP109+CL130*CP130</f>
        <v>0.95</v>
      </c>
      <c r="CN141" s="24"/>
      <c r="CO141" s="28" t="str">
        <f aca="false">CN99</f>
        <v>materasso</v>
      </c>
      <c r="CP141" s="28" t="n">
        <f aca="false">CM99</f>
        <v>0</v>
      </c>
      <c r="CQ141" s="28" t="s">
        <v>104</v>
      </c>
      <c r="CR141" s="28"/>
      <c r="CV141" s="17" t="s">
        <v>60</v>
      </c>
      <c r="CW141" s="18" t="n">
        <f aca="false">IF(BP132=0%,0%,BQ137/SUM(BQ133:BQ140))</f>
        <v>0.1</v>
      </c>
      <c r="CX141" s="17" t="str">
        <f aca="false">BS136</f>
        <v>televisore</v>
      </c>
      <c r="CY141" s="19" t="n">
        <f aca="false">BT136</f>
        <v>0</v>
      </c>
      <c r="CZ141" s="17" t="str">
        <f aca="false">BU134</f>
        <v>Scatoloni</v>
      </c>
      <c r="DA141" s="19" t="n">
        <f aca="false">BV134</f>
        <v>0</v>
      </c>
      <c r="DB141" s="19"/>
      <c r="DC141" s="20"/>
      <c r="DD141" s="19" t="str">
        <f aca="false">BR77</f>
        <v>bonifica</v>
      </c>
      <c r="DE141" s="19" t="str">
        <f aca="false">BS77</f>
        <v>no</v>
      </c>
    </row>
    <row r="142" customFormat="false" ht="14.4" hidden="false" customHeight="false" outlineLevel="0" collapsed="false">
      <c r="CV142" s="17" t="s">
        <v>61</v>
      </c>
      <c r="CW142" s="18" t="n">
        <f aca="false">IF(BP132=0%,0%,BQ138/SUM(BQ133:BQ140))</f>
        <v>0.06</v>
      </c>
      <c r="CX142" s="17" t="str">
        <f aca="false">BS137</f>
        <v>scaldabagno</v>
      </c>
      <c r="CY142" s="19" t="n">
        <f aca="false">BT137</f>
        <v>0</v>
      </c>
      <c r="CZ142" s="17" t="str">
        <f aca="false">BU135</f>
        <v>divano</v>
      </c>
      <c r="DA142" s="19" t="n">
        <f aca="false">BV135</f>
        <v>0</v>
      </c>
      <c r="DB142" s="19"/>
      <c r="DC142" s="20"/>
      <c r="DD142" s="19" t="str">
        <f aca="false">BT77</f>
        <v>substrato</v>
      </c>
      <c r="DE142" s="19" t="str">
        <f aca="false">BU77</f>
        <v>stradale</v>
      </c>
    </row>
    <row r="143" customFormat="false" ht="14.4" hidden="false" customHeight="false" outlineLevel="0" collapsed="false">
      <c r="A143" s="14"/>
      <c r="B143" s="59" t="s">
        <v>14</v>
      </c>
      <c r="C143" s="28" t="s">
        <v>49</v>
      </c>
      <c r="D143" s="28" t="s">
        <v>101</v>
      </c>
      <c r="E143" s="28" t="s">
        <v>12</v>
      </c>
      <c r="F143" s="28" t="s">
        <v>60</v>
      </c>
      <c r="G143" s="28" t="s">
        <v>61</v>
      </c>
      <c r="H143" s="28" t="s">
        <v>62</v>
      </c>
      <c r="I143" s="28" t="s">
        <v>65</v>
      </c>
      <c r="J143" s="28" t="s">
        <v>103</v>
      </c>
      <c r="L143" s="14"/>
      <c r="M143" s="59" t="s">
        <v>14</v>
      </c>
      <c r="N143" s="28" t="s">
        <v>49</v>
      </c>
      <c r="O143" s="28" t="s">
        <v>101</v>
      </c>
      <c r="P143" s="28" t="s">
        <v>12</v>
      </c>
      <c r="Q143" s="28" t="s">
        <v>60</v>
      </c>
      <c r="R143" s="28" t="s">
        <v>61</v>
      </c>
      <c r="S143" s="28" t="s">
        <v>62</v>
      </c>
      <c r="T143" s="28" t="s">
        <v>65</v>
      </c>
      <c r="U143" s="28" t="s">
        <v>103</v>
      </c>
      <c r="W143" s="14"/>
      <c r="X143" s="59" t="s">
        <v>14</v>
      </c>
      <c r="Y143" s="28" t="s">
        <v>49</v>
      </c>
      <c r="Z143" s="28" t="s">
        <v>101</v>
      </c>
      <c r="AA143" s="28" t="s">
        <v>12</v>
      </c>
      <c r="AB143" s="28" t="s">
        <v>60</v>
      </c>
      <c r="AC143" s="28" t="s">
        <v>61</v>
      </c>
      <c r="AD143" s="28" t="s">
        <v>62</v>
      </c>
      <c r="AE143" s="28" t="s">
        <v>65</v>
      </c>
      <c r="AF143" s="28" t="s">
        <v>103</v>
      </c>
      <c r="AH143" s="14"/>
      <c r="AI143" s="59" t="s">
        <v>14</v>
      </c>
      <c r="AJ143" s="28" t="s">
        <v>49</v>
      </c>
      <c r="AK143" s="28" t="s">
        <v>101</v>
      </c>
      <c r="AL143" s="28" t="s">
        <v>12</v>
      </c>
      <c r="AM143" s="28" t="s">
        <v>60</v>
      </c>
      <c r="AN143" s="28" t="s">
        <v>61</v>
      </c>
      <c r="AO143" s="28" t="s">
        <v>62</v>
      </c>
      <c r="AP143" s="28" t="s">
        <v>65</v>
      </c>
      <c r="AQ143" s="28" t="s">
        <v>103</v>
      </c>
      <c r="AS143" s="14"/>
      <c r="AT143" s="59" t="s">
        <v>14</v>
      </c>
      <c r="AU143" s="28" t="s">
        <v>49</v>
      </c>
      <c r="AV143" s="28" t="s">
        <v>101</v>
      </c>
      <c r="AW143" s="28" t="s">
        <v>12</v>
      </c>
      <c r="AX143" s="28" t="s">
        <v>60</v>
      </c>
      <c r="AY143" s="28" t="s">
        <v>61</v>
      </c>
      <c r="AZ143" s="28" t="s">
        <v>62</v>
      </c>
      <c r="BA143" s="28" t="s">
        <v>65</v>
      </c>
      <c r="BB143" s="28" t="s">
        <v>103</v>
      </c>
      <c r="BD143" s="14"/>
      <c r="BE143" s="59" t="s">
        <v>14</v>
      </c>
      <c r="BF143" s="28" t="s">
        <v>49</v>
      </c>
      <c r="BG143" s="28" t="s">
        <v>101</v>
      </c>
      <c r="BH143" s="28" t="s">
        <v>12</v>
      </c>
      <c r="BI143" s="28" t="s">
        <v>60</v>
      </c>
      <c r="BJ143" s="28" t="s">
        <v>61</v>
      </c>
      <c r="BK143" s="28" t="s">
        <v>62</v>
      </c>
      <c r="BL143" s="28" t="s">
        <v>65</v>
      </c>
      <c r="BM143" s="28" t="s">
        <v>103</v>
      </c>
      <c r="BO143" s="14"/>
      <c r="BP143" s="59" t="s">
        <v>14</v>
      </c>
      <c r="BQ143" s="28" t="s">
        <v>49</v>
      </c>
      <c r="BR143" s="28" t="s">
        <v>101</v>
      </c>
      <c r="BS143" s="28" t="s">
        <v>12</v>
      </c>
      <c r="BT143" s="28" t="s">
        <v>60</v>
      </c>
      <c r="BU143" s="28" t="s">
        <v>61</v>
      </c>
      <c r="BV143" s="28" t="s">
        <v>62</v>
      </c>
      <c r="BW143" s="28" t="s">
        <v>65</v>
      </c>
      <c r="BX143" s="28" t="s">
        <v>103</v>
      </c>
      <c r="BZ143" s="14"/>
      <c r="CA143" s="59" t="s">
        <v>14</v>
      </c>
      <c r="CB143" s="28" t="s">
        <v>49</v>
      </c>
      <c r="CC143" s="28" t="s">
        <v>101</v>
      </c>
      <c r="CD143" s="28" t="s">
        <v>12</v>
      </c>
      <c r="CE143" s="28" t="s">
        <v>60</v>
      </c>
      <c r="CF143" s="28" t="s">
        <v>61</v>
      </c>
      <c r="CG143" s="28" t="s">
        <v>62</v>
      </c>
      <c r="CH143" s="28" t="s">
        <v>65</v>
      </c>
      <c r="CI143" s="28" t="s">
        <v>103</v>
      </c>
      <c r="CK143" s="14"/>
      <c r="CL143" s="59" t="s">
        <v>14</v>
      </c>
      <c r="CM143" s="28" t="s">
        <v>49</v>
      </c>
      <c r="CN143" s="28" t="s">
        <v>101</v>
      </c>
      <c r="CO143" s="28" t="s">
        <v>12</v>
      </c>
      <c r="CP143" s="28" t="s">
        <v>60</v>
      </c>
      <c r="CQ143" s="28" t="s">
        <v>61</v>
      </c>
      <c r="CR143" s="28" t="s">
        <v>62</v>
      </c>
      <c r="CS143" s="28" t="s">
        <v>65</v>
      </c>
      <c r="CT143" s="28" t="s">
        <v>103</v>
      </c>
      <c r="CV143" s="17" t="s">
        <v>62</v>
      </c>
      <c r="CW143" s="18" t="n">
        <f aca="false">IF(BP132=0%,0%,BQ139/SUM(BQ133:BQ140))</f>
        <v>0.12</v>
      </c>
      <c r="CX143" s="17" t="str">
        <f aca="false">BS138</f>
        <v>mobile</v>
      </c>
      <c r="CY143" s="19" t="n">
        <f aca="false">BT138</f>
        <v>0</v>
      </c>
      <c r="CZ143" s="17" t="str">
        <f aca="false">BU136</f>
        <v>sanitari</v>
      </c>
      <c r="DA143" s="19" t="n">
        <f aca="false">BV136</f>
        <v>0</v>
      </c>
      <c r="DB143" s="19"/>
      <c r="DC143" s="20"/>
      <c r="DD143" s="19" t="s">
        <v>63</v>
      </c>
      <c r="DE143" s="19" t="n">
        <f aca="false">BP77</f>
        <v>0.03</v>
      </c>
    </row>
    <row r="144" customFormat="false" ht="15" hidden="false" customHeight="false" outlineLevel="0" collapsed="false">
      <c r="A144" s="17" t="s">
        <v>105</v>
      </c>
      <c r="B144" s="16" t="n">
        <f aca="false">H79*F81*C79+H82*F84*C82+H85*F87*C85+H88*F89*C88</f>
        <v>0</v>
      </c>
      <c r="C144" s="16" t="n">
        <f aca="false">H88*F88*C88</f>
        <v>0</v>
      </c>
      <c r="D144" s="16" t="n">
        <f aca="false">H79*F80*C79+H82*F83*C82+H85*F86*C85+H88*F91*C88+C92*F93*H92</f>
        <v>0</v>
      </c>
      <c r="E144" s="16" t="n">
        <f aca="false">H79*F79*C79+H82*F82*C82+H85*F85*C85+H88*F90*C88+H92*F92*C92</f>
        <v>0</v>
      </c>
      <c r="F144" s="16" t="n">
        <f aca="false">C101*F102*H101</f>
        <v>0</v>
      </c>
      <c r="H144" s="16" t="n">
        <f aca="false">C99*H99+C101*F101*H101</f>
        <v>0</v>
      </c>
      <c r="J144" s="44"/>
      <c r="L144" s="17" t="s">
        <v>105</v>
      </c>
      <c r="M144" s="16" t="n">
        <f aca="false">S79*Q81*N79+S82*Q84*N82+S85*Q87*N85+S88*Q89*N88</f>
        <v>0</v>
      </c>
      <c r="N144" s="16" t="n">
        <f aca="false">S88*Q88*N88</f>
        <v>0</v>
      </c>
      <c r="O144" s="16" t="n">
        <f aca="false">S79*Q80*N79+S82*Q83*N82+S85*Q86*N85+S88*Q91*N88+N92*Q93*S92</f>
        <v>0</v>
      </c>
      <c r="P144" s="16" t="n">
        <f aca="false">S79*Q79*N79+S82*Q82*N82+S85*Q85*N85+S88*Q90*N88+S92*Q92*N92</f>
        <v>0</v>
      </c>
      <c r="Q144" s="16" t="n">
        <f aca="false">N101*Q102*S101</f>
        <v>0</v>
      </c>
      <c r="S144" s="16" t="n">
        <f aca="false">N99*S99+N101*Q101*S101</f>
        <v>0</v>
      </c>
      <c r="U144" s="44"/>
      <c r="W144" s="17" t="s">
        <v>105</v>
      </c>
      <c r="X144" s="16" t="n">
        <f aca="false">AD79*AB81*Y79+AD82*AB84*Y82+AD85*AB87*Y85+AD88*AB89*Y88</f>
        <v>0</v>
      </c>
      <c r="Y144" s="16" t="n">
        <f aca="false">AD88*AB88*Y88</f>
        <v>0</v>
      </c>
      <c r="Z144" s="16" t="n">
        <f aca="false">AD79*AB80*Y79+AD82*AB83*Y82+AD85*AB86*Y85+AD88*AB91*Y88+Y92*AB93*AD92</f>
        <v>0</v>
      </c>
      <c r="AA144" s="16" t="n">
        <f aca="false">AD79*AB79*Y79+AD82*AB82*Y82+AD85*AB85*Y85+AD88*AB90*Y88+AD92*AB92*Y92</f>
        <v>0</v>
      </c>
      <c r="AB144" s="16" t="n">
        <f aca="false">Y101*AB102*AD101</f>
        <v>0</v>
      </c>
      <c r="AD144" s="16" t="n">
        <f aca="false">Y99*AD99+Y101*AB101*AD101</f>
        <v>0</v>
      </c>
      <c r="AF144" s="44"/>
      <c r="AH144" s="17" t="s">
        <v>105</v>
      </c>
      <c r="AI144" s="16" t="n">
        <f aca="false">AO79*AM81*AJ79+AO82*AM84*AJ82+AO85*AM87*AJ85+AO88*AM89*AJ88</f>
        <v>0</v>
      </c>
      <c r="AJ144" s="16" t="n">
        <f aca="false">AO88*AM88*AJ88</f>
        <v>0</v>
      </c>
      <c r="AK144" s="16" t="n">
        <f aca="false">AO79*AM80*AJ79+AO82*AM83*AJ82+AO85*AM86*AJ85+AO88*AM91*AJ88+AJ92*AM93*AO92</f>
        <v>0</v>
      </c>
      <c r="AL144" s="16" t="n">
        <f aca="false">AO79*AM79*AJ79+AO82*AM82*AJ82+AO85*AM85*AJ85+AO88*AM90*AJ88+AO92*AM92*AJ92</f>
        <v>0</v>
      </c>
      <c r="AM144" s="16" t="n">
        <f aca="false">AJ101*AM102*AO101</f>
        <v>0</v>
      </c>
      <c r="AO144" s="16" t="n">
        <f aca="false">AJ99*AO99+AJ101*AM101*AO101</f>
        <v>0</v>
      </c>
      <c r="AQ144" s="44"/>
      <c r="AS144" s="17" t="s">
        <v>105</v>
      </c>
      <c r="AT144" s="16" t="n">
        <f aca="false">AZ79*AX81*AU79+AZ82*AX84*AU82+AZ85*AX87*AU85+AZ88*AX89*AU88</f>
        <v>0</v>
      </c>
      <c r="AU144" s="16" t="n">
        <f aca="false">AZ88*AX88*AU88</f>
        <v>0</v>
      </c>
      <c r="AV144" s="16" t="n">
        <f aca="false">AZ79*AX80*AU79+AZ82*AX83*AU82+AZ85*AX86*AU85+AZ88*AX91*AU88+AU92*AX93*AZ92</f>
        <v>0</v>
      </c>
      <c r="AW144" s="16" t="n">
        <f aca="false">AZ79*AX79*AU79+AZ82*AX82*AU82+AZ85*AX85*AU85+AZ88*AX90*AU88+AZ92*AX92*AU92</f>
        <v>0</v>
      </c>
      <c r="AX144" s="16" t="n">
        <f aca="false">AU101*AX102*AZ101</f>
        <v>0</v>
      </c>
      <c r="AZ144" s="16" t="n">
        <f aca="false">AU99*AZ99+AU101*AX101*AZ101</f>
        <v>0</v>
      </c>
      <c r="BB144" s="44"/>
      <c r="BD144" s="17" t="s">
        <v>105</v>
      </c>
      <c r="BE144" s="16" t="n">
        <f aca="false">BK79*BI81*BF79+BK82*BI84*BF82+BK85*BI87*BF85+BK88*BI89*BF88</f>
        <v>0</v>
      </c>
      <c r="BF144" s="16" t="n">
        <f aca="false">BK88*BI88*BF88</f>
        <v>0</v>
      </c>
      <c r="BG144" s="16" t="n">
        <f aca="false">BK79*BI80*BF79+BK82*BI83*BF82+BK85*BI86*BF85+BK88*BI91*BF88+BF92*BI93*BK92</f>
        <v>0</v>
      </c>
      <c r="BH144" s="16" t="n">
        <f aca="false">BK79*BI79*BF79+BK82*BI82*BF82+BK85*BI85*BF85+BK88*BI90*BF88+BK92*BI92*BF92</f>
        <v>0</v>
      </c>
      <c r="BI144" s="16" t="n">
        <f aca="false">BF101*BI102*BK101</f>
        <v>0</v>
      </c>
      <c r="BK144" s="16" t="n">
        <f aca="false">BF99*BK99+BF101*BI101*BK101</f>
        <v>0</v>
      </c>
      <c r="BM144" s="44"/>
      <c r="BO144" s="17" t="s">
        <v>105</v>
      </c>
      <c r="BP144" s="16" t="n">
        <f aca="false">BV79*BT81*BQ79+BV82*BT84*BQ82+BV85*BT87*BQ85+BV88*BT89*BQ88</f>
        <v>0</v>
      </c>
      <c r="BQ144" s="16" t="n">
        <f aca="false">BV88*BT88*BQ88</f>
        <v>0</v>
      </c>
      <c r="BR144" s="16" t="n">
        <f aca="false">BV79*BT80*BQ79+BV82*BT83*BQ82+BV85*BT86*BQ85+BV88*BT91*BQ88+BQ92*BT93*BV92</f>
        <v>0</v>
      </c>
      <c r="BS144" s="16" t="n">
        <f aca="false">BV79*BT79*BQ79+BV82*BT82*BQ82+BV85*BT85*BQ85+BV88*BT90*BQ88+BV92*BT92*BQ92</f>
        <v>0</v>
      </c>
      <c r="BT144" s="16" t="n">
        <f aca="false">BQ101*BT102*BV101</f>
        <v>0</v>
      </c>
      <c r="BV144" s="16" t="n">
        <f aca="false">BQ99*BV99+BQ101*BT101*BV101</f>
        <v>40</v>
      </c>
      <c r="BX144" s="44"/>
      <c r="BZ144" s="17" t="s">
        <v>105</v>
      </c>
      <c r="CA144" s="16" t="n">
        <f aca="false">CG79*CE81*CB79+CG82*CE84*CB82+CG85*CE87*CB85+CG88*CE89*CB88</f>
        <v>0</v>
      </c>
      <c r="CB144" s="16" t="n">
        <f aca="false">CG88*CE88*CB88</f>
        <v>0</v>
      </c>
      <c r="CC144" s="16" t="n">
        <f aca="false">CG79*CE80*CB79+CG82*CE83*CB82+CG85*CE86*CB85+CG88*CE91*CB88+CB92*CE93*CG92</f>
        <v>0</v>
      </c>
      <c r="CD144" s="16" t="n">
        <f aca="false">CG79*CE79*CB79+CG82*CE82*CB82+CG85*CE85*CB85+CG88*CE90*CB88+CG92*CE92*CB92</f>
        <v>0</v>
      </c>
      <c r="CE144" s="16" t="n">
        <f aca="false">CB101*CE102*CG101</f>
        <v>0</v>
      </c>
      <c r="CG144" s="16" t="n">
        <f aca="false">CB99*CG99+CB101*CE101*CG101</f>
        <v>0</v>
      </c>
      <c r="CI144" s="44"/>
      <c r="CK144" s="17" t="s">
        <v>105</v>
      </c>
      <c r="CL144" s="16" t="n">
        <f aca="false">CR79*CP81*CM79+CR82*CP84*CM82+CR85*CP87*CM85+CR88*CP89*CM88</f>
        <v>0</v>
      </c>
      <c r="CM144" s="16" t="n">
        <f aca="false">CR88*CP88*CM88</f>
        <v>0</v>
      </c>
      <c r="CN144" s="16" t="n">
        <f aca="false">CR79*CP80*CM79+CR82*CP83*CM82+CR85*CP86*CM85+CR88*CP91*CM88+CM92*CP93*CR92</f>
        <v>0</v>
      </c>
      <c r="CO144" s="16" t="n">
        <f aca="false">CR79*CP79*CM79+CR82*CP82*CM82+CR85*CP85*CM85+CR88*CP90*CM88+CR92*CP92*CM92</f>
        <v>0</v>
      </c>
      <c r="CP144" s="16" t="n">
        <f aca="false">CM101*CP102*CR101</f>
        <v>0</v>
      </c>
      <c r="CR144" s="16" t="n">
        <f aca="false">CM99*CR99+CM101*CP101*CR101</f>
        <v>0</v>
      </c>
      <c r="CT144" s="44"/>
      <c r="CV144" s="33" t="s">
        <v>65</v>
      </c>
      <c r="CW144" s="34" t="n">
        <f aca="false">IF(BP132=0%,0%,BQ140/SUM(BQ133:BQ140))</f>
        <v>0</v>
      </c>
      <c r="CX144" s="33" t="str">
        <f aca="false">BS139</f>
        <v>secchio</v>
      </c>
      <c r="CY144" s="35" t="n">
        <f aca="false">BT139</f>
        <v>0</v>
      </c>
      <c r="CZ144" s="33" t="str">
        <f aca="false">BU137</f>
        <v>tubi</v>
      </c>
      <c r="DA144" s="35" t="n">
        <f aca="false">BV137</f>
        <v>0</v>
      </c>
      <c r="DB144" s="35"/>
      <c r="DC144" s="36"/>
      <c r="DD144" s="35" t="s">
        <v>56</v>
      </c>
      <c r="DE144" s="35" t="n">
        <f aca="false">BV75</f>
        <v>40</v>
      </c>
      <c r="DF144" s="37" t="n">
        <f aca="false">SUM(CW138:CW144)</f>
        <v>1</v>
      </c>
    </row>
    <row r="145" customFormat="false" ht="15" hidden="false" customHeight="false" outlineLevel="0" collapsed="false">
      <c r="A145" s="33" t="s">
        <v>106</v>
      </c>
      <c r="B145" s="60" t="n">
        <f aca="false">IF(B77=100%,0,(B95*G95+B97*G97+B104*G104+B112*F112*G112+B121*G121+B122*G122+B123*G123)/(1-B77))</f>
        <v>0</v>
      </c>
      <c r="C145" s="60" t="n">
        <f aca="false">IF(B77=100%,0,(B105*G105+B112*F113*G113)/(1-B77))</f>
        <v>0</v>
      </c>
      <c r="D145" s="60" t="n">
        <f aca="false">IF(B77=100%,0,(B112*F114*G114+B106*F106*G106)/(1-B77))</f>
        <v>0</v>
      </c>
      <c r="E145" s="60" t="n">
        <f aca="false">IF(B77=100%,0,(B96*G96+B106*G107*F107+B112*F115*G115+B124*G124)/(1-B77))</f>
        <v>0</v>
      </c>
      <c r="F145" s="60" t="n">
        <f aca="false">IF(B77=100%,0,(B94*G94+B98*G98+B111*G111+B112*F116*G116)/(1-B77))</f>
        <v>550</v>
      </c>
      <c r="G145" s="61" t="n">
        <f aca="false">IF(B77=100%,0,(B103*G103+B108*G108+B112*F117*G117)/(1-B77))</f>
        <v>0</v>
      </c>
      <c r="H145" s="60" t="n">
        <f aca="false">IF(B77=100%,0,(B110*G110)/(1-B77))</f>
        <v>0</v>
      </c>
      <c r="I145" s="61" t="n">
        <f aca="false">IF(B77=100%,0,(B118*G118+B119*G119+B120*G120+B131*G131)/(1-B77))</f>
        <v>0</v>
      </c>
      <c r="J145" s="62" t="n">
        <f aca="false">IF(B77=100%,0,(B109*G109+B130*G130)/(1-B77))</f>
        <v>0</v>
      </c>
      <c r="L145" s="33" t="s">
        <v>106</v>
      </c>
      <c r="M145" s="60" t="n">
        <f aca="false">IF(M77=100%,0,(M95*R95+M97*R97+M104*R104+M112*Q112*R112+M121*R121+M122*R122+M123*R123)/(1-M77))</f>
        <v>835</v>
      </c>
      <c r="N145" s="60" t="n">
        <f aca="false">IF(M77=100%,0,(M105*R105+M112*Q113*R113)/(1-M77))</f>
        <v>78</v>
      </c>
      <c r="O145" s="60" t="n">
        <f aca="false">IF(M77=100%,0,(M112*Q114*R114+M106*Q106*R106)/(1-M77))</f>
        <v>10.8</v>
      </c>
      <c r="P145" s="60" t="n">
        <f aca="false">IF(M77=100%,0,(M96*R96+M106*R107*Q107+M112*Q115*R115+M124*R124)/(1-M77))</f>
        <v>120</v>
      </c>
      <c r="Q145" s="60" t="n">
        <f aca="false">IF(M77=100%,0,(M94*R94+M98*R98+M111*R111+M112*Q116*R116)/(1-M77))</f>
        <v>0</v>
      </c>
      <c r="R145" s="61" t="n">
        <f aca="false">IF(M77=100%,0,(M103*R103+M108*R108+M112*Q117*R117)/(1-M77))</f>
        <v>50</v>
      </c>
      <c r="S145" s="60" t="n">
        <f aca="false">IF(M77=100%,0,(M110*R110)/(1-M77))</f>
        <v>0</v>
      </c>
      <c r="T145" s="61" t="n">
        <f aca="false">IF(M77=100%,0,(M118*R118+M119*R119+M120*R120+M131*R131)/(1-M77))</f>
        <v>0</v>
      </c>
      <c r="U145" s="62" t="n">
        <f aca="false">IF(M77=100%,0,(M109*R109+M130*R130)/(1-M77))</f>
        <v>0</v>
      </c>
      <c r="W145" s="33" t="s">
        <v>106</v>
      </c>
      <c r="X145" s="60" t="n">
        <f aca="false">IF(X77=100%,0,(X95*AC95+X97*AC97+X104*AC104+X112*AB112*AC112+X121*AC121+X122*AC122+X123*AC123)/(1-X77))</f>
        <v>783</v>
      </c>
      <c r="Y145" s="60" t="n">
        <f aca="false">IF(X77=100%,0,(X105*AC105+X112*AB113*AC113)/(1-X77))</f>
        <v>0</v>
      </c>
      <c r="Z145" s="60" t="n">
        <f aca="false">IF(X77=100%,0,(X112*AB114*AC114+X106*AB106*AC106)/(1-X77))</f>
        <v>5.4</v>
      </c>
      <c r="AA145" s="60" t="n">
        <f aca="false">IF(X77=100%,0,(X96*AC96+X106*AC107*AB107+X112*AB115*AC115+X124*AC124)/(1-X77))</f>
        <v>60</v>
      </c>
      <c r="AB145" s="60" t="n">
        <f aca="false">IF(X77=100%,0,(X94*AC94+X98*AC98+X111*AC111+X112*AB116*AC116)/(1-X77))</f>
        <v>55</v>
      </c>
      <c r="AC145" s="61" t="n">
        <f aca="false">IF(X77=100%,0,(X103*AC103+X108*AC108+X112*AB117*AC117)/(1-X77))</f>
        <v>20</v>
      </c>
      <c r="AD145" s="60" t="n">
        <f aca="false">IF(X77=100%,0,(X110*AC110)/(1-X77))</f>
        <v>0</v>
      </c>
      <c r="AE145" s="61" t="n">
        <f aca="false">IF(X77=100%,0,(X118*AC118+X119*AC119+X120*AC120+X131*AC131)/(1-X77))</f>
        <v>0</v>
      </c>
      <c r="AF145" s="62" t="n">
        <f aca="false">IF(X77=100%,0,(X109*AC109+X130*AC130)/(1-X77))</f>
        <v>0</v>
      </c>
      <c r="AH145" s="33" t="s">
        <v>106</v>
      </c>
      <c r="AI145" s="60" t="n">
        <f aca="false">IF(AI77=100%,0,(AI95*AN95+AI97*AN97+AI104*AN104+AI112*AM112*AN112+AI121*AN121+AI122*AN122+AI123*AN123)/(1-AI77))</f>
        <v>632.74268508215</v>
      </c>
      <c r="AJ145" s="60" t="n">
        <f aca="false">IF(AI77=100%,0,(AI105*AN105+AI112*AM113*AN113)/(1-AI77))</f>
        <v>102.517640898082</v>
      </c>
      <c r="AK145" s="60" t="n">
        <f aca="false">IF(AI77=100%,0,(AI112*AM114*AN114+AI106*AM106*AN106)/(1-AI77))</f>
        <v>21.956378870197</v>
      </c>
      <c r="AL145" s="60" t="n">
        <f aca="false">IF(AI77=100%,0,(AI96*AN96+AI106*AN107*AM107+AI112*AM115*AN115+AI124*AN124)/(1-AI77))</f>
        <v>243.959765224411</v>
      </c>
      <c r="AM145" s="60" t="n">
        <f aca="false">IF(AI77=100%,0,(AI94*AN94+AI98*AN98+AI111*AN111+AI112*AM116*AN116)/(1-AI77))</f>
        <v>28.1786163659241</v>
      </c>
      <c r="AN145" s="61" t="n">
        <f aca="false">IF(AI77=100%,0,(AI103*AN103+AI108*AN108+AI112*AM117*AN117)/(1-AI77))</f>
        <v>108.901273155724</v>
      </c>
      <c r="AO145" s="60" t="n">
        <f aca="false">IF(AI77=100%,0,(AI110*AN110)/(1-AI77))</f>
        <v>8.5</v>
      </c>
      <c r="AP145" s="61" t="n">
        <f aca="false">IF(AI77=100%,0,(AI118*AN118+AI119*AN119+AI120*AN120+AI131*AN131)/(1-AI77))</f>
        <v>0</v>
      </c>
      <c r="AQ145" s="62" t="n">
        <f aca="false">IF(AI77=100%,0,(AI109*AN109+AI130*AN130)/(1-AI77))</f>
        <v>0</v>
      </c>
      <c r="AS145" s="33" t="s">
        <v>106</v>
      </c>
      <c r="AT145" s="60" t="n">
        <f aca="false">IF(AT77=100%,0,(AT95*AY95+AT97*AY97+AT104*AY104+AT112*AX112*AY112+AT121*AY121+AT122*AY122+AT123*AY123)/(1-AT77))</f>
        <v>9</v>
      </c>
      <c r="AU145" s="60" t="n">
        <f aca="false">IF(AT77=100%,0,(AT105*AY105+AT112*AX113*AY113)/(1-AT77))</f>
        <v>0</v>
      </c>
      <c r="AV145" s="60" t="n">
        <f aca="false">IF(AT77=100%,0,(AT112*AX114*AY114+AT106*AX106*AY106)/(1-AT77))</f>
        <v>0</v>
      </c>
      <c r="AW145" s="60" t="n">
        <f aca="false">IF(AT77=100%,0,(AT96*AY96+AT106*AY107*AX107+AT112*AX115*AY115+AT124*AY124)/(1-AT77))</f>
        <v>0</v>
      </c>
      <c r="AX145" s="60" t="n">
        <f aca="false">IF(AT77=100%,0,(AT94*AY94+AT98*AY98+AT111*AY111+AT112*AX116*AY116)/(1-AT77))</f>
        <v>0</v>
      </c>
      <c r="AY145" s="61" t="n">
        <f aca="false">IF(AT77=100%,0,(AT103*AY103+AT108*AY108+AT112*AX117*AY117)/(1-AT77))</f>
        <v>0</v>
      </c>
      <c r="AZ145" s="60" t="n">
        <f aca="false">IF(AT77=100%,0,(AT110*AY110)/(1-AT77))</f>
        <v>0</v>
      </c>
      <c r="BA145" s="61" t="n">
        <f aca="false">IF(AT77=100%,0,(AT118*AY118+AT119*AY119+AT120*AY120+AT131*AY131)/(1-AT77))</f>
        <v>0</v>
      </c>
      <c r="BB145" s="62" t="n">
        <f aca="false">IF(AT77=100%,0,(AT109*AY109+AT130*AY130)/(1-AT77))</f>
        <v>396</v>
      </c>
      <c r="BD145" s="33" t="s">
        <v>106</v>
      </c>
      <c r="BE145" s="60" t="n">
        <f aca="false">IF(BE77=100%,0,(BE95*BJ95+BE97*BJ97+BE104*BJ104+BE112*BI112*BJ112+BE121*BJ121+BE122*BJ122+BE123*BJ123)/(1-BE77))</f>
        <v>0</v>
      </c>
      <c r="BF145" s="60" t="n">
        <f aca="false">IF(BE77=100%,0,(BE105*BJ105+BE112*BI113*BJ113)/(1-BE77))</f>
        <v>0</v>
      </c>
      <c r="BG145" s="60" t="n">
        <f aca="false">IF(BE77=100%,0,(BE112*BI114*BJ114+BE106*BI106*BJ106)/(1-BE77))</f>
        <v>0</v>
      </c>
      <c r="BH145" s="60" t="n">
        <f aca="false">IF(BE77=100%,0,(BE96*BJ96+BE106*BJ107*BI107+BE112*BI115*BJ115+BE124*BJ124)/(1-BE77))</f>
        <v>0</v>
      </c>
      <c r="BI145" s="60" t="n">
        <f aca="false">IF(BE77=100%,0,(BE94*BJ94+BE98*BJ98+BE111*BJ111+BE112*BI116*BJ116)/(1-BE77))</f>
        <v>0</v>
      </c>
      <c r="BJ145" s="61" t="n">
        <f aca="false">IF(BE77=100%,0,(BE103*BJ103+BE108*BJ108+BE112*BI117*BJ117)/(1-BE77))</f>
        <v>0</v>
      </c>
      <c r="BK145" s="60" t="n">
        <f aca="false">IF(BE77=100%,0,(BE110*BJ110)/(1-BE77))</f>
        <v>0</v>
      </c>
      <c r="BL145" s="61" t="n">
        <f aca="false">IF(BE77=100%,0,(BE118*BJ118+BE119*BJ119+BE120*BJ120+BE131*BJ131)/(1-BE77))</f>
        <v>0</v>
      </c>
      <c r="BM145" s="62" t="n">
        <f aca="false">IF(BE77=100%,0,(BE109*BJ109+BE130*BJ130)/(1-BE77))</f>
        <v>400</v>
      </c>
      <c r="BO145" s="33" t="s">
        <v>106</v>
      </c>
      <c r="BP145" s="60" t="n">
        <f aca="false">IF(BP77=100%,0,(BP95*BU95+BP97*BU97+BP104*BU104+BP112*BT112*BU112+BP121*BU121+BP122*BU122+BP123*BU123)/(1-BP77))</f>
        <v>296.907216494845</v>
      </c>
      <c r="BQ145" s="60" t="n">
        <f aca="false">IF(BP77=100%,0,(BP105*BU105+BP112*BT113*BU113)/(1-BP77))</f>
        <v>53.6082474226804</v>
      </c>
      <c r="BR145" s="60" t="n">
        <f aca="false">IF(BP77=100%,0,(BP112*BT114*BU114+BP106*BT106*BU106)/(1-BP77))</f>
        <v>11.1340206185567</v>
      </c>
      <c r="BS145" s="60" t="n">
        <f aca="false">IF(BP77=100%,0,(BP96*BU96+BP106*BU107*BT107+BP112*BT115*BU115+BP124*BU124)/(1-BP77))</f>
        <v>123.711340206186</v>
      </c>
      <c r="BT145" s="60" t="n">
        <f aca="false">IF(BP77=100%,0,(BP94*BU94+BP98*BU98+BP111*BU111+BP112*BT116*BU116)/(1-BP77))</f>
        <v>28.3505154639175</v>
      </c>
      <c r="BU145" s="61" t="n">
        <f aca="false">IF(BP77=100%,0,(BP103*BU103+BP108*BU108+BP112*BT117*BU117)/(1-BP77))</f>
        <v>30.9278350515464</v>
      </c>
      <c r="BV145" s="60" t="n">
        <f aca="false">IF(BP77=100%,0,(BP110*BU110)/(1-BP77))</f>
        <v>5.25773195876289</v>
      </c>
      <c r="BW145" s="61" t="n">
        <f aca="false">IF(BP77=100%,0,(BP118*BU118+BP119*BU119+BP120*BU120+BP131*BU131)/(1-BP77))</f>
        <v>0</v>
      </c>
      <c r="BX145" s="62" t="n">
        <f aca="false">IF(BP77=100%,0,(BP109*BU109+BP130*BU130)/(1-BP77))</f>
        <v>206.185567010309</v>
      </c>
      <c r="BZ145" s="33" t="s">
        <v>106</v>
      </c>
      <c r="CA145" s="60" t="n">
        <f aca="false">IF(CA77=100%,0,(CA95*CF95+CA97*CF97+CA104*CF104+CA112*CE112*CF112+CA121*CF121+CA122*CF122+CA123*CF123)/(1-CA77))</f>
        <v>27</v>
      </c>
      <c r="CB145" s="60" t="n">
        <f aca="false">IF(CA77=100%,0,(CA105*CF105+CA112*CE113*CF113)/(1-CA77))</f>
        <v>0</v>
      </c>
      <c r="CC145" s="60" t="n">
        <f aca="false">IF(CA77=100%,0,(CA112*CE114*CF114+CA106*CE106*CF106)/(1-CA77))</f>
        <v>0</v>
      </c>
      <c r="CD145" s="60" t="n">
        <f aca="false">IF(CA77=100%,0,(CA96*CF96+CA106*CF107*CE107+CA112*CE115*CF115+CA124*CF124)/(1-CA77))</f>
        <v>0</v>
      </c>
      <c r="CE145" s="60" t="n">
        <f aca="false">IF(CA77=100%,0,(CA94*CF94+CA98*CF98+CA111*CF111+CA112*CE116*CF116)/(1-CA77))</f>
        <v>0</v>
      </c>
      <c r="CF145" s="61" t="n">
        <f aca="false">IF(CA77=100%,0,(CA103*CF103+CA108*CF108+CA112*CE117*CF117)/(1-CA77))</f>
        <v>0</v>
      </c>
      <c r="CG145" s="60" t="n">
        <f aca="false">IF(CA77=100%,0,(CA110*CF110)/(1-CA77))</f>
        <v>0</v>
      </c>
      <c r="CH145" s="61" t="n">
        <f aca="false">IF(CA77=100%,0,(CA118*CF118+CA119*CF119+CA120*CF120+CA131*CF131)/(1-CA77))</f>
        <v>1589</v>
      </c>
      <c r="CI145" s="62" t="n">
        <f aca="false">IF(CA77=100%,0,(CA109*CF109+CA130*CF130)/(1-CA77))</f>
        <v>0</v>
      </c>
      <c r="CK145" s="33" t="s">
        <v>106</v>
      </c>
      <c r="CL145" s="60" t="n">
        <f aca="false">(CL95*CQ95+CL97*CQ97+CL104*CQ104+CL112*CP112*CQ112+CL121*CQ121+CL122*CQ122+CL123*CQ123)/(1-CL77)</f>
        <v>27</v>
      </c>
      <c r="CM145" s="60" t="n">
        <f aca="false">(CL105*CQ105+CL112*CP113*CQ113)/(1-CL77)</f>
        <v>0</v>
      </c>
      <c r="CN145" s="60" t="n">
        <f aca="false">(CL112*CP114*CQ114+CL106*CP106*CQ106)/(1-CL77)</f>
        <v>0</v>
      </c>
      <c r="CO145" s="60" t="n">
        <f aca="false">(CL96*CQ96+CL106*CQ107*CP107+CL112*CP115*CQ115+CL124*CQ124)/(1-CL77)</f>
        <v>0</v>
      </c>
      <c r="CP145" s="60" t="n">
        <f aca="false">(CL94*CQ94+CL98*CQ98+CL111*CQ111+CL112*CP116*CQ116)/(1-CL77)</f>
        <v>0</v>
      </c>
      <c r="CQ145" s="61" t="n">
        <f aca="false">(CL103*CQ103+CL108*CQ108+CL112*CP117*CQ117)/(1-CL77)</f>
        <v>0</v>
      </c>
      <c r="CR145" s="60" t="n">
        <f aca="false">(CL110*CQ110)/(1-CL77)</f>
        <v>3.4</v>
      </c>
      <c r="CS145" s="61" t="n">
        <f aca="false">(CL118*CQ118+CL119*CQ119+CL120*CQ120+CL131*CQ131)/(1-CL77)</f>
        <v>0</v>
      </c>
      <c r="CT145" s="62" t="n">
        <f aca="false">(CL109*CQ109+CL130*CQ130)/(1-CL77)</f>
        <v>380</v>
      </c>
      <c r="CV145" s="10" t="str">
        <f aca="false">BZ74</f>
        <v>SITO O44</v>
      </c>
      <c r="CW145" s="10"/>
      <c r="CX145" s="10"/>
      <c r="CY145" s="10"/>
      <c r="CZ145" s="10"/>
      <c r="DA145" s="10"/>
      <c r="DB145" s="10"/>
      <c r="DC145" s="10"/>
      <c r="DD145" s="10"/>
      <c r="DE145" s="10"/>
    </row>
    <row r="146" customFormat="false" ht="14.4" hidden="false" customHeight="true" outlineLevel="0" collapsed="false">
      <c r="CV146" s="11" t="s">
        <v>31</v>
      </c>
      <c r="CW146" s="11"/>
      <c r="CX146" s="11" t="s">
        <v>32</v>
      </c>
      <c r="CY146" s="11"/>
      <c r="CZ146" s="11"/>
      <c r="DA146" s="11"/>
      <c r="DB146" s="11"/>
      <c r="DC146" s="11"/>
      <c r="DD146" s="11" t="s">
        <v>33</v>
      </c>
      <c r="DE146" s="11"/>
    </row>
    <row r="147" customFormat="false" ht="14.4" hidden="false" customHeight="true" outlineLevel="0" collapsed="false">
      <c r="A147" s="9" t="s">
        <v>316</v>
      </c>
      <c r="B147" s="9"/>
      <c r="C147" s="9"/>
      <c r="D147" s="9"/>
      <c r="E147" s="9"/>
      <c r="F147" s="9"/>
      <c r="G147" s="9"/>
      <c r="L147" s="9" t="s">
        <v>317</v>
      </c>
      <c r="M147" s="9"/>
      <c r="N147" s="9"/>
      <c r="O147" s="9"/>
      <c r="P147" s="9"/>
      <c r="Q147" s="9"/>
      <c r="R147" s="9"/>
      <c r="W147" s="9" t="s">
        <v>318</v>
      </c>
      <c r="X147" s="9"/>
      <c r="Y147" s="9"/>
      <c r="Z147" s="9"/>
      <c r="AA147" s="9"/>
      <c r="AB147" s="9"/>
      <c r="AC147" s="9"/>
      <c r="AH147" s="9" t="s">
        <v>319</v>
      </c>
      <c r="AI147" s="9"/>
      <c r="AJ147" s="9"/>
      <c r="AK147" s="9"/>
      <c r="AL147" s="9"/>
      <c r="AM147" s="9"/>
      <c r="AN147" s="9"/>
      <c r="AS147" s="9" t="s">
        <v>320</v>
      </c>
      <c r="AT147" s="9"/>
      <c r="AU147" s="9"/>
      <c r="AV147" s="9"/>
      <c r="AW147" s="9"/>
      <c r="AX147" s="9"/>
      <c r="AY147" s="9"/>
      <c r="BD147" s="9" t="s">
        <v>321</v>
      </c>
      <c r="BE147" s="9"/>
      <c r="BF147" s="9"/>
      <c r="BG147" s="9"/>
      <c r="BH147" s="9"/>
      <c r="BI147" s="9"/>
      <c r="BJ147" s="9"/>
      <c r="BO147" s="9" t="s">
        <v>322</v>
      </c>
      <c r="BP147" s="9"/>
      <c r="BQ147" s="9"/>
      <c r="BR147" s="9"/>
      <c r="BS147" s="9"/>
      <c r="BT147" s="9"/>
      <c r="BU147" s="9"/>
      <c r="BZ147" s="9" t="s">
        <v>323</v>
      </c>
      <c r="CA147" s="9"/>
      <c r="CB147" s="9"/>
      <c r="CC147" s="9"/>
      <c r="CD147" s="9"/>
      <c r="CE147" s="9"/>
      <c r="CF147" s="9"/>
      <c r="CK147" s="9" t="s">
        <v>324</v>
      </c>
      <c r="CL147" s="9"/>
      <c r="CM147" s="9"/>
      <c r="CN147" s="9"/>
      <c r="CO147" s="9"/>
      <c r="CP147" s="9"/>
      <c r="CQ147" s="9"/>
      <c r="CV147" s="12" t="s">
        <v>14</v>
      </c>
      <c r="CW147" s="13" t="n">
        <f aca="false">IF(CA132=0%,0%,CB133/SUM(CB133:CB140))</f>
        <v>0.03</v>
      </c>
      <c r="CX147" s="12" t="str">
        <f aca="false">CD133</f>
        <v>lavatrice</v>
      </c>
      <c r="CY147" s="14" t="n">
        <f aca="false">CE133</f>
        <v>0</v>
      </c>
      <c r="CZ147" s="12" t="str">
        <f aca="false">CD140</f>
        <v>sedie</v>
      </c>
      <c r="DA147" s="14" t="n">
        <f aca="false">CE140</f>
        <v>0</v>
      </c>
      <c r="DB147" s="12" t="str">
        <f aca="false">CF138</f>
        <v>guaina</v>
      </c>
      <c r="DC147" s="14" t="n">
        <f aca="false">CG138</f>
        <v>0</v>
      </c>
      <c r="DD147" s="14" t="s">
        <v>41</v>
      </c>
      <c r="DE147" s="38" t="n">
        <f aca="false">CB76</f>
        <v>0</v>
      </c>
      <c r="DK147" s="9" t="s">
        <v>319</v>
      </c>
      <c r="DL147" s="9"/>
      <c r="DM147" s="9"/>
      <c r="DN147" s="9"/>
      <c r="DO147" s="9"/>
      <c r="DP147" s="9"/>
      <c r="DQ147" s="9"/>
    </row>
    <row r="148" customFormat="false" ht="14.4" hidden="false" customHeight="false" outlineLevel="0" collapsed="false">
      <c r="A148" s="2" t="s">
        <v>26</v>
      </c>
      <c r="B148" s="2" t="s">
        <v>271</v>
      </c>
      <c r="D148" s="4" t="s">
        <v>28</v>
      </c>
      <c r="E148" s="2" t="n">
        <v>50</v>
      </c>
      <c r="F148" s="2" t="s">
        <v>29</v>
      </c>
      <c r="G148" s="4" t="s">
        <v>30</v>
      </c>
      <c r="H148" s="2" t="n">
        <f aca="false">SUMPRODUCT(C152:C166,H152:H166)+C172*H172+C174*H174</f>
        <v>0</v>
      </c>
      <c r="L148" s="2" t="s">
        <v>26</v>
      </c>
      <c r="M148" s="2" t="s">
        <v>271</v>
      </c>
      <c r="O148" s="4" t="s">
        <v>28</v>
      </c>
      <c r="P148" s="2" t="n">
        <v>30</v>
      </c>
      <c r="Q148" s="2" t="s">
        <v>29</v>
      </c>
      <c r="R148" s="4" t="s">
        <v>30</v>
      </c>
      <c r="S148" s="2" t="n">
        <f aca="false">SUMPRODUCT(N152:N166,S152:S166)+N172*S172+N174*S174</f>
        <v>0</v>
      </c>
      <c r="W148" s="2" t="s">
        <v>26</v>
      </c>
      <c r="X148" s="2" t="s">
        <v>271</v>
      </c>
      <c r="Z148" s="4" t="s">
        <v>28</v>
      </c>
      <c r="AA148" s="2" t="n">
        <v>80</v>
      </c>
      <c r="AB148" s="2" t="s">
        <v>29</v>
      </c>
      <c r="AC148" s="4" t="s">
        <v>30</v>
      </c>
      <c r="AD148" s="2" t="n">
        <f aca="false">SUMPRODUCT(Y152:Y166,AD152:AD166)+Y172*AD172+Y174*AD174</f>
        <v>0</v>
      </c>
      <c r="AH148" s="2" t="s">
        <v>26</v>
      </c>
      <c r="AI148" s="2" t="s">
        <v>271</v>
      </c>
      <c r="AK148" s="4" t="s">
        <v>28</v>
      </c>
      <c r="AL148" s="2" t="n">
        <v>50</v>
      </c>
      <c r="AM148" s="2" t="s">
        <v>29</v>
      </c>
      <c r="AN148" s="4" t="s">
        <v>30</v>
      </c>
      <c r="AO148" s="2" t="n">
        <f aca="false">SUMPRODUCT(AJ152:AJ166,AO152:AO166)+AJ172*AO172+AJ174*AO174</f>
        <v>60</v>
      </c>
      <c r="AS148" s="2" t="s">
        <v>26</v>
      </c>
      <c r="AT148" s="2" t="s">
        <v>271</v>
      </c>
      <c r="AV148" s="4" t="s">
        <v>28</v>
      </c>
      <c r="AW148" s="2" t="n">
        <v>10</v>
      </c>
      <c r="AX148" s="2" t="s">
        <v>29</v>
      </c>
      <c r="AY148" s="4" t="s">
        <v>30</v>
      </c>
      <c r="AZ148" s="2" t="n">
        <f aca="false">SUMPRODUCT(AU152:AU166,AZ152:AZ166)+AU172*AZ172+AU174*AZ174</f>
        <v>0</v>
      </c>
      <c r="BD148" s="2" t="s">
        <v>26</v>
      </c>
      <c r="BE148" s="2" t="s">
        <v>271</v>
      </c>
      <c r="BG148" s="4" t="s">
        <v>28</v>
      </c>
      <c r="BH148" s="2" t="n">
        <v>15</v>
      </c>
      <c r="BI148" s="2" t="s">
        <v>29</v>
      </c>
      <c r="BJ148" s="4" t="s">
        <v>30</v>
      </c>
      <c r="BK148" s="2" t="n">
        <f aca="false">SUMPRODUCT(BF152:BF166,BK152:BK166)+BF172*BK172+BF174*BK174</f>
        <v>0</v>
      </c>
      <c r="BO148" s="2" t="s">
        <v>26</v>
      </c>
      <c r="BP148" s="2" t="s">
        <v>271</v>
      </c>
      <c r="BR148" s="4" t="s">
        <v>28</v>
      </c>
      <c r="BS148" s="2" t="n">
        <v>10</v>
      </c>
      <c r="BT148" s="2" t="s">
        <v>29</v>
      </c>
      <c r="BU148" s="4" t="s">
        <v>30</v>
      </c>
      <c r="BV148" s="2" t="n">
        <f aca="false">SUMPRODUCT(BQ152:BQ166,BV152:BV166)+BQ172*BV172+BQ174*BV174</f>
        <v>0</v>
      </c>
      <c r="BZ148" s="2" t="s">
        <v>26</v>
      </c>
      <c r="CA148" s="2" t="s">
        <v>271</v>
      </c>
      <c r="CC148" s="4" t="s">
        <v>28</v>
      </c>
      <c r="CD148" s="2" t="n">
        <v>5</v>
      </c>
      <c r="CE148" s="2" t="s">
        <v>29</v>
      </c>
      <c r="CF148" s="4" t="s">
        <v>30</v>
      </c>
      <c r="CG148" s="2" t="n">
        <f aca="false">SUMPRODUCT(CB152:CB166,CG152:CG166)+CB172*CG172+CB174*CG174</f>
        <v>0</v>
      </c>
      <c r="CK148" s="2" t="s">
        <v>26</v>
      </c>
      <c r="CL148" s="2" t="s">
        <v>271</v>
      </c>
      <c r="CN148" s="4" t="s">
        <v>28</v>
      </c>
      <c r="CO148" s="2" t="n">
        <v>5</v>
      </c>
      <c r="CP148" s="2" t="s">
        <v>29</v>
      </c>
      <c r="CQ148" s="4" t="s">
        <v>30</v>
      </c>
      <c r="CR148" s="2" t="n">
        <f aca="false">SUMPRODUCT(CM152:CM166,CR152:CR166)+CM172*CR172+CM174*CR174</f>
        <v>0</v>
      </c>
      <c r="CV148" s="17" t="s">
        <v>49</v>
      </c>
      <c r="CW148" s="18" t="n">
        <f aca="false">IF(CA132=0%,0%,CB134/SUM(CB133:CB140))</f>
        <v>0</v>
      </c>
      <c r="CX148" s="17" t="str">
        <f aca="false">CD134</f>
        <v>frigorifero</v>
      </c>
      <c r="CY148" s="19" t="n">
        <f aca="false">CE134</f>
        <v>0</v>
      </c>
      <c r="CZ148" s="17" t="str">
        <f aca="false">CD141</f>
        <v>materasso</v>
      </c>
      <c r="DA148" s="19" t="n">
        <f aca="false">CE141</f>
        <v>0</v>
      </c>
      <c r="DB148" s="17" t="str">
        <f aca="false">CF139</f>
        <v>lamiere</v>
      </c>
      <c r="DC148" s="19" t="n">
        <f aca="false">CG139</f>
        <v>0</v>
      </c>
      <c r="DD148" s="19" t="str">
        <f aca="false">CC75</f>
        <v>altezza cumulo</v>
      </c>
      <c r="DE148" s="19" t="n">
        <f aca="false">CD75</f>
        <v>110</v>
      </c>
      <c r="DL148" s="2" t="s">
        <v>56</v>
      </c>
      <c r="DN148" s="2" t="s">
        <v>301</v>
      </c>
      <c r="DP148" s="2" t="s">
        <v>63</v>
      </c>
      <c r="DQ148" s="2" t="s">
        <v>55</v>
      </c>
    </row>
    <row r="149" customFormat="false" ht="14.4" hidden="false" customHeight="false" outlineLevel="0" collapsed="false">
      <c r="A149" s="2" t="s">
        <v>34</v>
      </c>
      <c r="B149" s="2" t="s">
        <v>325</v>
      </c>
      <c r="D149" s="4" t="s">
        <v>36</v>
      </c>
      <c r="E149" s="2" t="s">
        <v>140</v>
      </c>
      <c r="L149" s="2" t="s">
        <v>34</v>
      </c>
      <c r="M149" s="2" t="s">
        <v>326</v>
      </c>
      <c r="O149" s="4" t="s">
        <v>36</v>
      </c>
      <c r="P149" s="2" t="s">
        <v>37</v>
      </c>
      <c r="W149" s="2" t="s">
        <v>34</v>
      </c>
      <c r="X149" s="2" t="s">
        <v>327</v>
      </c>
      <c r="Z149" s="4" t="s">
        <v>36</v>
      </c>
      <c r="AA149" s="2" t="s">
        <v>37</v>
      </c>
      <c r="AH149" s="2" t="s">
        <v>34</v>
      </c>
      <c r="AI149" s="2" t="s">
        <v>328</v>
      </c>
      <c r="AK149" s="4" t="s">
        <v>36</v>
      </c>
      <c r="AL149" s="2" t="s">
        <v>37</v>
      </c>
      <c r="AS149" s="2" t="s">
        <v>34</v>
      </c>
      <c r="AT149" s="2" t="s">
        <v>329</v>
      </c>
      <c r="AV149" s="4" t="s">
        <v>36</v>
      </c>
      <c r="AW149" s="2" t="s">
        <v>330</v>
      </c>
      <c r="BD149" s="2" t="s">
        <v>34</v>
      </c>
      <c r="BE149" s="2" t="s">
        <v>331</v>
      </c>
      <c r="BG149" s="4" t="s">
        <v>36</v>
      </c>
      <c r="BH149" s="2" t="s">
        <v>330</v>
      </c>
      <c r="BO149" s="2" t="s">
        <v>34</v>
      </c>
      <c r="BP149" s="2" t="s">
        <v>332</v>
      </c>
      <c r="BR149" s="4" t="s">
        <v>36</v>
      </c>
      <c r="BS149" s="2" t="s">
        <v>37</v>
      </c>
      <c r="BZ149" s="2" t="s">
        <v>34</v>
      </c>
      <c r="CA149" s="2" t="s">
        <v>333</v>
      </c>
      <c r="CC149" s="4" t="s">
        <v>36</v>
      </c>
      <c r="CD149" s="2" t="s">
        <v>140</v>
      </c>
      <c r="CK149" s="2" t="s">
        <v>34</v>
      </c>
      <c r="CL149" s="2" t="s">
        <v>334</v>
      </c>
      <c r="CN149" s="4" t="s">
        <v>36</v>
      </c>
      <c r="CO149" s="2" t="s">
        <v>140</v>
      </c>
      <c r="CV149" s="17" t="s">
        <v>57</v>
      </c>
      <c r="CW149" s="18" t="n">
        <f aca="false">IF(CA132=0%,0%,(CB135+CB136)/SUM(CB133:CB140))</f>
        <v>0</v>
      </c>
      <c r="CX149" s="17" t="str">
        <f aca="false">CD135</f>
        <v>forno</v>
      </c>
      <c r="CY149" s="19" t="n">
        <f aca="false">CE135</f>
        <v>0</v>
      </c>
      <c r="CZ149" s="17" t="str">
        <f aca="false">CF133</f>
        <v>brandina</v>
      </c>
      <c r="DA149" s="19" t="n">
        <f aca="false">CG133</f>
        <v>0</v>
      </c>
      <c r="DB149" s="17" t="str">
        <f aca="false">CF140</f>
        <v>buste</v>
      </c>
      <c r="DC149" s="19" t="n">
        <f aca="false">CG140</f>
        <v>0</v>
      </c>
      <c r="DD149" s="19" t="str">
        <f aca="false">CC76</f>
        <v>combustione</v>
      </c>
      <c r="DE149" s="19" t="str">
        <f aca="false">CD76</f>
        <v>no</v>
      </c>
      <c r="DK149" s="54" t="s">
        <v>304</v>
      </c>
      <c r="DL149" s="2" t="n">
        <v>7</v>
      </c>
      <c r="DM149" s="54" t="s">
        <v>305</v>
      </c>
      <c r="DN149" s="2" t="n">
        <v>50</v>
      </c>
      <c r="DO149" s="8" t="s">
        <v>29</v>
      </c>
    </row>
    <row r="150" customFormat="false" ht="14.4" hidden="false" customHeight="false" outlineLevel="0" collapsed="false">
      <c r="A150" s="2" t="s">
        <v>46</v>
      </c>
      <c r="B150" s="8" t="n">
        <f aca="false">SUM(B152:B166,B172,B174)</f>
        <v>0</v>
      </c>
      <c r="C150" s="16" t="n">
        <f aca="false">SUMPRODUCT(B167:B171,G167:G171)+SUMPRODUCT(B176:B178,G176:G178)+SUMPRODUCT(B203:B204,G203:G204)+SUMPRODUCT(B191:B198,G191:G198)+SUMPRODUCT(F185:F190,G185:G190)*B185+SUMPRODUCT(G179:G180,F179:F180)*B179+SUMPRODUCT(B181:B184,G181:G184)</f>
        <v>1630</v>
      </c>
      <c r="D150" s="4" t="s">
        <v>43</v>
      </c>
      <c r="E150" s="2" t="s">
        <v>140</v>
      </c>
      <c r="F150" s="4" t="s">
        <v>44</v>
      </c>
      <c r="G150" s="2" t="s">
        <v>45</v>
      </c>
      <c r="L150" s="2" t="s">
        <v>46</v>
      </c>
      <c r="M150" s="8" t="n">
        <f aca="false">SUM(M152:M166,M172,M174)</f>
        <v>0</v>
      </c>
      <c r="N150" s="16" t="n">
        <f aca="false">SUMPRODUCT(M167:M171,R167:R171)+SUMPRODUCT(M176:M178,R176:R178)+SUMPRODUCT(M203:M204,R203:R204)+SUMPRODUCT(M191:M198,R191:R198)+SUMPRODUCT(Q185:Q190,R185:R190)*M185+SUMPRODUCT(R179:R180,Q179:Q180)*M179+SUMPRODUCT(M181:M184,R181:R184)</f>
        <v>1664</v>
      </c>
      <c r="O150" s="4" t="s">
        <v>43</v>
      </c>
      <c r="P150" s="2" t="s">
        <v>47</v>
      </c>
      <c r="Q150" s="4" t="s">
        <v>44</v>
      </c>
      <c r="R150" s="2" t="s">
        <v>45</v>
      </c>
      <c r="W150" s="2" t="s">
        <v>46</v>
      </c>
      <c r="X150" s="8" t="n">
        <f aca="false">SUM(X152:X166,X172,X174)</f>
        <v>0</v>
      </c>
      <c r="Y150" s="16" t="n">
        <f aca="false">SUMPRODUCT(X167:X171,AC167:AC171)+SUMPRODUCT(X176:X178,AC176:AC178)+SUMPRODUCT(X203:X204,AC203:AC204)+SUMPRODUCT(X191:X198,AC191:AC198)+SUMPRODUCT(AB185:AB190,AC185:AC190)*X185+SUMPRODUCT(AC179:AC180,AB179:AB180)*X179+SUMPRODUCT(X181:X184,AC181:AC184)</f>
        <v>1680</v>
      </c>
      <c r="Z150" s="4" t="s">
        <v>43</v>
      </c>
      <c r="AA150" s="2" t="s">
        <v>37</v>
      </c>
      <c r="AB150" s="4" t="s">
        <v>44</v>
      </c>
      <c r="AC150" s="2" t="s">
        <v>45</v>
      </c>
      <c r="AH150" s="2" t="s">
        <v>46</v>
      </c>
      <c r="AI150" s="8" t="n">
        <f aca="false">SUM(AI152:AI166,AI172,AI174)</f>
        <v>0.2</v>
      </c>
      <c r="AJ150" s="16" t="n">
        <f aca="false">SUMPRODUCT(AI167:AI171,AN167:AN171)+SUMPRODUCT(AI176:AI178,AN176:AN178)+SUMPRODUCT(AI203:AI204,AN203:AN204)+SUMPRODUCT(AI191:AI198,AN191:AN198)+SUMPRODUCT(AM185:AM190,AN185:AN190)*AI185+SUMPRODUCT(AN179:AN180,AM179:AM180)*AI179+SUMPRODUCT(AI181:AI184,AN181:AN184)</f>
        <v>1084.77514612865</v>
      </c>
      <c r="AK150" s="4" t="s">
        <v>43</v>
      </c>
      <c r="AL150" s="2" t="s">
        <v>47</v>
      </c>
      <c r="AM150" s="4" t="s">
        <v>44</v>
      </c>
      <c r="AN150" s="2" t="s">
        <v>45</v>
      </c>
      <c r="AS150" s="2" t="s">
        <v>46</v>
      </c>
      <c r="AT150" s="8" t="n">
        <f aca="false">SUM(AT152:AT166,AT172,AT174)</f>
        <v>0</v>
      </c>
      <c r="AU150" s="16" t="n">
        <f aca="false">SUMPRODUCT(AT167:AT171,AY167:AY171)+SUMPRODUCT(AT176:AT178,AY176:AY178)+SUMPRODUCT(AT203:AT204,AY203:AY204)+SUMPRODUCT(AT191:AT198,AY191:AY198)+SUMPRODUCT(AX185:AX190,AY185:AY190)*AT185+SUMPRODUCT(AY179:AY180,AX179:AX180)*AT179+SUMPRODUCT(AT181:AT184,AY181:AY184)</f>
        <v>1693.3</v>
      </c>
      <c r="AV150" s="4" t="s">
        <v>43</v>
      </c>
      <c r="AW150" s="2" t="s">
        <v>37</v>
      </c>
      <c r="AX150" s="4" t="s">
        <v>44</v>
      </c>
      <c r="AY150" s="2" t="s">
        <v>45</v>
      </c>
      <c r="BD150" s="2" t="s">
        <v>46</v>
      </c>
      <c r="BE150" s="8" t="n">
        <f aca="false">SUM(BE152:BE166,BE172,BE174)</f>
        <v>0</v>
      </c>
      <c r="BF150" s="16" t="n">
        <f aca="false">SUMPRODUCT(BE167:BE171,BJ167:BJ171)+SUMPRODUCT(BE176:BE178,BJ176:BJ178)+SUMPRODUCT(BE203:BE204,BJ203:BJ204)+SUMPRODUCT(BE191:BE198,BJ191:BJ198)+SUMPRODUCT(BI185:BI190,BJ185:BJ190)*BE185+SUMPRODUCT(BJ179:BJ180,BI179:BI180)*BE179+SUMPRODUCT(BE181:BE184,BJ181:BJ184)</f>
        <v>1608</v>
      </c>
      <c r="BG150" s="4" t="s">
        <v>43</v>
      </c>
      <c r="BH150" s="2" t="s">
        <v>140</v>
      </c>
      <c r="BI150" s="4" t="s">
        <v>44</v>
      </c>
      <c r="BJ150" s="2" t="s">
        <v>45</v>
      </c>
      <c r="BO150" s="2" t="s">
        <v>46</v>
      </c>
      <c r="BP150" s="8" t="n">
        <f aca="false">SUM(BP152:BP166,BP172,BP174)</f>
        <v>0</v>
      </c>
      <c r="BQ150" s="16" t="n">
        <f aca="false">SUMPRODUCT(BP167:BP171,BU167:BU171)+SUMPRODUCT(BP176:BP178,BU176:BU178)+SUMPRODUCT(BP203:BP204,BU203:BU204)+SUMPRODUCT(BP191:BP198,BU191:BU198)+SUMPRODUCT(BT185:BT190,BU185:BU190)*BP185+SUMPRODUCT(BU179:BU180,BT179:BT180)*BP179+SUMPRODUCT(BP181:BP184,BU181:BU184)</f>
        <v>1488</v>
      </c>
      <c r="BR150" s="4" t="s">
        <v>43</v>
      </c>
      <c r="BS150" s="2" t="s">
        <v>37</v>
      </c>
      <c r="BT150" s="4" t="s">
        <v>44</v>
      </c>
      <c r="BU150" s="2" t="s">
        <v>45</v>
      </c>
      <c r="BZ150" s="2" t="s">
        <v>46</v>
      </c>
      <c r="CA150" s="8" t="n">
        <f aca="false">SUM(CA152:CA166,CA172,CA174)</f>
        <v>0</v>
      </c>
      <c r="CB150" s="16" t="n">
        <f aca="false">SUMPRODUCT(CA167:CA171,CF167:CF171)+SUMPRODUCT(CA176:CA178,CF176:CF178)+SUMPRODUCT(CA203:CA204,CF203:CF204)+SUMPRODUCT(CA191:CA198,CF191:CF198)+SUMPRODUCT(CE185:CE190,CF185:CF190)*CA185+SUMPRODUCT(CF179:CF180,CE179:CE180)*CA179+SUMPRODUCT(CA181:CA184,CF181:CF184)</f>
        <v>1130</v>
      </c>
      <c r="CC150" s="4" t="s">
        <v>43</v>
      </c>
      <c r="CD150" s="2" t="s">
        <v>140</v>
      </c>
      <c r="CE150" s="4" t="s">
        <v>44</v>
      </c>
      <c r="CF150" s="2" t="s">
        <v>45</v>
      </c>
      <c r="CK150" s="2" t="s">
        <v>46</v>
      </c>
      <c r="CL150" s="8" t="n">
        <f aca="false">SUM(CL152:CL166,CL172,CL174)</f>
        <v>0</v>
      </c>
      <c r="CM150" s="16" t="n">
        <f aca="false">SUMPRODUCT(CL167:CL171,CQ167:CQ171)+SUMPRODUCT(CL176:CL178,CQ176:CQ178)+SUMPRODUCT(CL203:CL204,CQ203:CQ204)+SUMPRODUCT(CL191:CL198,CQ191:CQ198)+SUMPRODUCT(CP185:CP190,CQ185:CQ190)*CL185+SUMPRODUCT(CQ179:CQ180,CP179:CP180)*CL179+SUMPRODUCT(CL181:CL184,CQ181:CQ184)</f>
        <v>1149.8</v>
      </c>
      <c r="CN150" s="4" t="s">
        <v>43</v>
      </c>
      <c r="CO150" s="2" t="s">
        <v>140</v>
      </c>
      <c r="CP150" s="4" t="s">
        <v>44</v>
      </c>
      <c r="CQ150" s="2" t="s">
        <v>45</v>
      </c>
      <c r="CV150" s="17" t="s">
        <v>60</v>
      </c>
      <c r="CW150" s="37" t="n">
        <f aca="false">IF(CA132=0%,0%,CB137/SUM(CB133:CB140))</f>
        <v>0</v>
      </c>
      <c r="CX150" s="17" t="str">
        <f aca="false">CD136</f>
        <v>televisore</v>
      </c>
      <c r="CY150" s="19" t="n">
        <f aca="false">CE136</f>
        <v>0</v>
      </c>
      <c r="CZ150" s="17" t="str">
        <f aca="false">CF134</f>
        <v>Scatoloni</v>
      </c>
      <c r="DA150" s="19" t="n">
        <f aca="false">CG134</f>
        <v>0</v>
      </c>
      <c r="DB150" s="19"/>
      <c r="DC150" s="19"/>
      <c r="DD150" s="19" t="str">
        <f aca="false">CC77</f>
        <v>bonifica</v>
      </c>
      <c r="DE150" s="19" t="str">
        <f aca="false">CD77</f>
        <v>no</v>
      </c>
      <c r="DK150" s="54" t="s">
        <v>306</v>
      </c>
      <c r="DL150" s="2" t="n">
        <v>0.2</v>
      </c>
      <c r="DM150" s="54" t="s">
        <v>305</v>
      </c>
      <c r="DN150" s="2" t="n">
        <v>15</v>
      </c>
      <c r="DO150" s="8" t="s">
        <v>29</v>
      </c>
    </row>
    <row r="151" customFormat="false" ht="14.4" hidden="false" customHeight="false" outlineLevel="0" collapsed="false">
      <c r="A151" s="21" t="s">
        <v>50</v>
      </c>
      <c r="B151" s="22" t="s">
        <v>51</v>
      </c>
      <c r="C151" s="22" t="s">
        <v>52</v>
      </c>
      <c r="D151" s="23" t="s">
        <v>53</v>
      </c>
      <c r="E151" s="22" t="s">
        <v>54</v>
      </c>
      <c r="F151" s="22"/>
      <c r="G151" s="22" t="s">
        <v>55</v>
      </c>
      <c r="H151" s="22" t="s">
        <v>56</v>
      </c>
      <c r="L151" s="21" t="s">
        <v>50</v>
      </c>
      <c r="M151" s="22" t="s">
        <v>51</v>
      </c>
      <c r="N151" s="22" t="s">
        <v>52</v>
      </c>
      <c r="O151" s="23" t="s">
        <v>53</v>
      </c>
      <c r="P151" s="22" t="s">
        <v>54</v>
      </c>
      <c r="Q151" s="22"/>
      <c r="R151" s="22" t="s">
        <v>55</v>
      </c>
      <c r="S151" s="22" t="s">
        <v>56</v>
      </c>
      <c r="W151" s="21" t="s">
        <v>50</v>
      </c>
      <c r="X151" s="22" t="s">
        <v>51</v>
      </c>
      <c r="Y151" s="22" t="s">
        <v>52</v>
      </c>
      <c r="Z151" s="23" t="s">
        <v>53</v>
      </c>
      <c r="AA151" s="22" t="s">
        <v>54</v>
      </c>
      <c r="AB151" s="22"/>
      <c r="AC151" s="22" t="s">
        <v>55</v>
      </c>
      <c r="AD151" s="22" t="s">
        <v>56</v>
      </c>
      <c r="AH151" s="21" t="s">
        <v>50</v>
      </c>
      <c r="AI151" s="22" t="s">
        <v>51</v>
      </c>
      <c r="AJ151" s="22" t="s">
        <v>52</v>
      </c>
      <c r="AK151" s="23" t="s">
        <v>53</v>
      </c>
      <c r="AL151" s="22" t="s">
        <v>54</v>
      </c>
      <c r="AM151" s="22"/>
      <c r="AN151" s="22" t="s">
        <v>55</v>
      </c>
      <c r="AO151" s="22" t="s">
        <v>56</v>
      </c>
      <c r="AS151" s="21" t="s">
        <v>50</v>
      </c>
      <c r="AT151" s="22" t="s">
        <v>51</v>
      </c>
      <c r="AU151" s="22" t="s">
        <v>52</v>
      </c>
      <c r="AV151" s="23" t="s">
        <v>53</v>
      </c>
      <c r="AW151" s="22" t="s">
        <v>54</v>
      </c>
      <c r="AX151" s="22"/>
      <c r="AY151" s="22" t="s">
        <v>55</v>
      </c>
      <c r="AZ151" s="22" t="s">
        <v>56</v>
      </c>
      <c r="BD151" s="21" t="s">
        <v>50</v>
      </c>
      <c r="BE151" s="22" t="s">
        <v>51</v>
      </c>
      <c r="BF151" s="22" t="s">
        <v>52</v>
      </c>
      <c r="BG151" s="23" t="s">
        <v>53</v>
      </c>
      <c r="BH151" s="22" t="s">
        <v>54</v>
      </c>
      <c r="BI151" s="22"/>
      <c r="BJ151" s="22" t="s">
        <v>55</v>
      </c>
      <c r="BK151" s="22" t="s">
        <v>56</v>
      </c>
      <c r="BO151" s="21" t="s">
        <v>50</v>
      </c>
      <c r="BP151" s="22" t="s">
        <v>51</v>
      </c>
      <c r="BQ151" s="22" t="s">
        <v>52</v>
      </c>
      <c r="BR151" s="23" t="s">
        <v>53</v>
      </c>
      <c r="BS151" s="22" t="s">
        <v>54</v>
      </c>
      <c r="BT151" s="22"/>
      <c r="BU151" s="22" t="s">
        <v>55</v>
      </c>
      <c r="BV151" s="22" t="s">
        <v>56</v>
      </c>
      <c r="BZ151" s="21" t="s">
        <v>50</v>
      </c>
      <c r="CA151" s="22" t="s">
        <v>51</v>
      </c>
      <c r="CB151" s="22" t="s">
        <v>52</v>
      </c>
      <c r="CC151" s="23" t="s">
        <v>53</v>
      </c>
      <c r="CD151" s="22" t="s">
        <v>54</v>
      </c>
      <c r="CE151" s="22"/>
      <c r="CF151" s="22" t="s">
        <v>55</v>
      </c>
      <c r="CG151" s="22" t="s">
        <v>56</v>
      </c>
      <c r="CK151" s="21" t="s">
        <v>50</v>
      </c>
      <c r="CL151" s="22" t="s">
        <v>51</v>
      </c>
      <c r="CM151" s="22" t="s">
        <v>52</v>
      </c>
      <c r="CN151" s="23" t="s">
        <v>53</v>
      </c>
      <c r="CO151" s="22" t="s">
        <v>54</v>
      </c>
      <c r="CP151" s="22"/>
      <c r="CQ151" s="22" t="s">
        <v>55</v>
      </c>
      <c r="CR151" s="22" t="s">
        <v>56</v>
      </c>
      <c r="CV151" s="17" t="s">
        <v>61</v>
      </c>
      <c r="CW151" s="18" t="n">
        <f aca="false">IF(CA132=0%,0%,CB138/SUM(CB133:CB140))</f>
        <v>0</v>
      </c>
      <c r="CX151" s="17" t="str">
        <f aca="false">CD137</f>
        <v>scaldabagno</v>
      </c>
      <c r="CY151" s="19" t="n">
        <f aca="false">CE137</f>
        <v>0</v>
      </c>
      <c r="CZ151" s="17" t="str">
        <f aca="false">CF135</f>
        <v>divano</v>
      </c>
      <c r="DA151" s="19" t="n">
        <f aca="false">CG135</f>
        <v>0</v>
      </c>
      <c r="DB151" s="19"/>
      <c r="DC151" s="19"/>
      <c r="DD151" s="19" t="str">
        <f aca="false">CE77</f>
        <v>substrato</v>
      </c>
      <c r="DE151" s="19" t="str">
        <f aca="false">CF77</f>
        <v>suolo</v>
      </c>
      <c r="DK151" s="54" t="s">
        <v>307</v>
      </c>
      <c r="DL151" s="2" t="n">
        <v>14</v>
      </c>
      <c r="DM151" s="54" t="s">
        <v>305</v>
      </c>
      <c r="DN151" s="2" t="n">
        <v>50</v>
      </c>
      <c r="DO151" s="8" t="s">
        <v>29</v>
      </c>
    </row>
    <row r="152" customFormat="false" ht="14.4" hidden="false" customHeight="true" outlineLevel="0" collapsed="false">
      <c r="A152" s="24" t="s">
        <v>58</v>
      </c>
      <c r="B152" s="25"/>
      <c r="C152" s="65"/>
      <c r="D152" s="27" t="s">
        <v>59</v>
      </c>
      <c r="E152" s="28" t="s">
        <v>12</v>
      </c>
      <c r="F152" s="29" t="n">
        <f aca="false">INFO!$D$13</f>
        <v>0.751592356687898</v>
      </c>
      <c r="H152" s="30" t="n">
        <v>40</v>
      </c>
      <c r="L152" s="24" t="s">
        <v>58</v>
      </c>
      <c r="M152" s="25"/>
      <c r="N152" s="65"/>
      <c r="O152" s="27" t="s">
        <v>59</v>
      </c>
      <c r="P152" s="28" t="s">
        <v>12</v>
      </c>
      <c r="Q152" s="29" t="n">
        <f aca="false">INFO!$D$13</f>
        <v>0.751592356687898</v>
      </c>
      <c r="S152" s="30" t="n">
        <v>40</v>
      </c>
      <c r="W152" s="24" t="s">
        <v>58</v>
      </c>
      <c r="X152" s="25"/>
      <c r="Y152" s="65"/>
      <c r="Z152" s="27" t="s">
        <v>59</v>
      </c>
      <c r="AA152" s="28" t="s">
        <v>12</v>
      </c>
      <c r="AB152" s="29" t="n">
        <f aca="false">INFO!$D$13</f>
        <v>0.751592356687898</v>
      </c>
      <c r="AD152" s="30" t="n">
        <v>40</v>
      </c>
      <c r="AH152" s="24" t="s">
        <v>58</v>
      </c>
      <c r="AI152" s="25"/>
      <c r="AJ152" s="65"/>
      <c r="AK152" s="27" t="s">
        <v>59</v>
      </c>
      <c r="AL152" s="28" t="s">
        <v>12</v>
      </c>
      <c r="AM152" s="29" t="n">
        <f aca="false">INFO!$D$13</f>
        <v>0.751592356687898</v>
      </c>
      <c r="AO152" s="30" t="n">
        <v>40</v>
      </c>
      <c r="AS152" s="24" t="s">
        <v>58</v>
      </c>
      <c r="AT152" s="25"/>
      <c r="AU152" s="65"/>
      <c r="AV152" s="27" t="s">
        <v>59</v>
      </c>
      <c r="AW152" s="28" t="s">
        <v>12</v>
      </c>
      <c r="AX152" s="29" t="n">
        <f aca="false">INFO!$D$13</f>
        <v>0.751592356687898</v>
      </c>
      <c r="AZ152" s="30" t="n">
        <v>40</v>
      </c>
      <c r="BD152" s="24" t="s">
        <v>58</v>
      </c>
      <c r="BE152" s="25"/>
      <c r="BF152" s="65"/>
      <c r="BG152" s="27" t="s">
        <v>59</v>
      </c>
      <c r="BH152" s="28" t="s">
        <v>12</v>
      </c>
      <c r="BI152" s="29" t="n">
        <f aca="false">INFO!$D$13</f>
        <v>0.751592356687898</v>
      </c>
      <c r="BK152" s="30" t="n">
        <v>40</v>
      </c>
      <c r="BO152" s="24" t="s">
        <v>58</v>
      </c>
      <c r="BP152" s="25"/>
      <c r="BQ152" s="65"/>
      <c r="BR152" s="27" t="s">
        <v>59</v>
      </c>
      <c r="BS152" s="28" t="s">
        <v>12</v>
      </c>
      <c r="BT152" s="29" t="n">
        <f aca="false">INFO!$D$13</f>
        <v>0.751592356687898</v>
      </c>
      <c r="BV152" s="30" t="n">
        <v>40</v>
      </c>
      <c r="BZ152" s="24" t="s">
        <v>58</v>
      </c>
      <c r="CA152" s="25"/>
      <c r="CB152" s="65"/>
      <c r="CC152" s="27" t="s">
        <v>59</v>
      </c>
      <c r="CD152" s="28" t="s">
        <v>12</v>
      </c>
      <c r="CE152" s="29" t="n">
        <f aca="false">INFO!$D$13</f>
        <v>0.751592356687898</v>
      </c>
      <c r="CG152" s="30" t="n">
        <v>40</v>
      </c>
      <c r="CK152" s="24" t="s">
        <v>58</v>
      </c>
      <c r="CL152" s="25"/>
      <c r="CM152" s="65"/>
      <c r="CN152" s="27" t="s">
        <v>59</v>
      </c>
      <c r="CO152" s="28" t="s">
        <v>12</v>
      </c>
      <c r="CP152" s="29" t="n">
        <f aca="false">INFO!$D$13</f>
        <v>0.751592356687898</v>
      </c>
      <c r="CR152" s="30" t="n">
        <v>40</v>
      </c>
      <c r="CV152" s="17" t="s">
        <v>62</v>
      </c>
      <c r="CW152" s="18" t="n">
        <f aca="false">IF(CA132=0%,0%,CB139/SUM(CB133:CB140))</f>
        <v>0</v>
      </c>
      <c r="CX152" s="17" t="str">
        <f aca="false">CD138</f>
        <v>mobile</v>
      </c>
      <c r="CY152" s="19" t="n">
        <f aca="false">CE138</f>
        <v>0</v>
      </c>
      <c r="CZ152" s="17" t="str">
        <f aca="false">CF136</f>
        <v>sanitari</v>
      </c>
      <c r="DA152" s="19" t="n">
        <f aca="false">CG136</f>
        <v>0</v>
      </c>
      <c r="DB152" s="19"/>
      <c r="DC152" s="19"/>
      <c r="DD152" s="19" t="s">
        <v>63</v>
      </c>
      <c r="DE152" s="19" t="n">
        <f aca="false">CA77</f>
        <v>0</v>
      </c>
      <c r="DK152" s="54" t="s">
        <v>308</v>
      </c>
      <c r="DL152" s="2" t="n">
        <v>16</v>
      </c>
      <c r="DM152" s="54" t="s">
        <v>305</v>
      </c>
      <c r="DN152" s="2" t="n">
        <v>50</v>
      </c>
      <c r="DO152" s="8" t="s">
        <v>29</v>
      </c>
    </row>
    <row r="153" customFormat="false" ht="15" hidden="false" customHeight="false" outlineLevel="0" collapsed="false">
      <c r="A153" s="24"/>
      <c r="B153" s="25"/>
      <c r="C153" s="65"/>
      <c r="D153" s="27"/>
      <c r="E153" s="28" t="s">
        <v>13</v>
      </c>
      <c r="F153" s="29" t="n">
        <f aca="false">INFO!$D$14</f>
        <v>0.0812101910828025</v>
      </c>
      <c r="H153" s="30"/>
      <c r="L153" s="24"/>
      <c r="M153" s="25"/>
      <c r="N153" s="65"/>
      <c r="O153" s="27"/>
      <c r="P153" s="28" t="s">
        <v>13</v>
      </c>
      <c r="Q153" s="29" t="n">
        <f aca="false">INFO!$D$14</f>
        <v>0.0812101910828025</v>
      </c>
      <c r="S153" s="30"/>
      <c r="W153" s="24"/>
      <c r="X153" s="25"/>
      <c r="Y153" s="65"/>
      <c r="Z153" s="27"/>
      <c r="AA153" s="28" t="s">
        <v>13</v>
      </c>
      <c r="AB153" s="29" t="n">
        <f aca="false">INFO!$D$14</f>
        <v>0.0812101910828025</v>
      </c>
      <c r="AD153" s="30"/>
      <c r="AH153" s="24"/>
      <c r="AI153" s="25"/>
      <c r="AJ153" s="65"/>
      <c r="AK153" s="27"/>
      <c r="AL153" s="28" t="s">
        <v>13</v>
      </c>
      <c r="AM153" s="29" t="n">
        <f aca="false">INFO!$D$14</f>
        <v>0.0812101910828025</v>
      </c>
      <c r="AO153" s="30"/>
      <c r="AS153" s="24"/>
      <c r="AT153" s="25"/>
      <c r="AU153" s="65"/>
      <c r="AV153" s="27"/>
      <c r="AW153" s="28" t="s">
        <v>13</v>
      </c>
      <c r="AX153" s="29" t="n">
        <f aca="false">INFO!$D$14</f>
        <v>0.0812101910828025</v>
      </c>
      <c r="AZ153" s="30"/>
      <c r="BD153" s="24"/>
      <c r="BE153" s="25"/>
      <c r="BF153" s="65"/>
      <c r="BG153" s="27"/>
      <c r="BH153" s="28" t="s">
        <v>13</v>
      </c>
      <c r="BI153" s="29" t="n">
        <f aca="false">INFO!$D$14</f>
        <v>0.0812101910828025</v>
      </c>
      <c r="BK153" s="30"/>
      <c r="BO153" s="24"/>
      <c r="BP153" s="25"/>
      <c r="BQ153" s="65"/>
      <c r="BR153" s="27"/>
      <c r="BS153" s="28" t="s">
        <v>13</v>
      </c>
      <c r="BT153" s="29" t="n">
        <f aca="false">INFO!$D$14</f>
        <v>0.0812101910828025</v>
      </c>
      <c r="BV153" s="30"/>
      <c r="BZ153" s="24"/>
      <c r="CA153" s="25"/>
      <c r="CB153" s="65"/>
      <c r="CC153" s="27"/>
      <c r="CD153" s="28" t="s">
        <v>13</v>
      </c>
      <c r="CE153" s="29" t="n">
        <f aca="false">INFO!$D$14</f>
        <v>0.0812101910828025</v>
      </c>
      <c r="CG153" s="30"/>
      <c r="CK153" s="24"/>
      <c r="CL153" s="25"/>
      <c r="CM153" s="65"/>
      <c r="CN153" s="27"/>
      <c r="CO153" s="28" t="s">
        <v>13</v>
      </c>
      <c r="CP153" s="29" t="n">
        <f aca="false">INFO!$D$14</f>
        <v>0.0812101910828025</v>
      </c>
      <c r="CR153" s="30"/>
      <c r="CV153" s="33" t="s">
        <v>65</v>
      </c>
      <c r="CW153" s="34" t="n">
        <f aca="false">IF(CA132=0%,0%,CB140/SUM(CB133:CB140))</f>
        <v>0.97</v>
      </c>
      <c r="CX153" s="33" t="str">
        <f aca="false">CD139</f>
        <v>secchio</v>
      </c>
      <c r="CY153" s="35" t="n">
        <f aca="false">CE139</f>
        <v>0</v>
      </c>
      <c r="CZ153" s="33" t="str">
        <f aca="false">CF137</f>
        <v>tubi</v>
      </c>
      <c r="DA153" s="35" t="n">
        <f aca="false">CG137</f>
        <v>0</v>
      </c>
      <c r="DB153" s="35"/>
      <c r="DC153" s="35"/>
      <c r="DD153" s="35" t="s">
        <v>56</v>
      </c>
      <c r="DE153" s="35" t="n">
        <f aca="false">CG75</f>
        <v>0</v>
      </c>
      <c r="DF153" s="37" t="n">
        <f aca="false">SUM(CW147:CW153)</f>
        <v>1</v>
      </c>
      <c r="DK153" s="54" t="s">
        <v>309</v>
      </c>
      <c r="DL153" s="2" t="n">
        <v>8.7</v>
      </c>
      <c r="DM153" s="54" t="s">
        <v>305</v>
      </c>
      <c r="DN153" s="2" t="n">
        <v>50</v>
      </c>
      <c r="DO153" s="8" t="s">
        <v>29</v>
      </c>
    </row>
    <row r="154" customFormat="false" ht="15" hidden="false" customHeight="false" outlineLevel="0" collapsed="false">
      <c r="A154" s="24"/>
      <c r="B154" s="25"/>
      <c r="C154" s="65"/>
      <c r="D154" s="27"/>
      <c r="E154" s="28" t="s">
        <v>14</v>
      </c>
      <c r="F154" s="29" t="n">
        <f aca="false">INFO!$D$15</f>
        <v>0.167197452229299</v>
      </c>
      <c r="H154" s="30"/>
      <c r="L154" s="24"/>
      <c r="M154" s="25"/>
      <c r="N154" s="65"/>
      <c r="O154" s="27"/>
      <c r="P154" s="28" t="s">
        <v>14</v>
      </c>
      <c r="Q154" s="29" t="n">
        <f aca="false">INFO!$D$15</f>
        <v>0.167197452229299</v>
      </c>
      <c r="S154" s="30"/>
      <c r="W154" s="24"/>
      <c r="X154" s="25"/>
      <c r="Y154" s="65"/>
      <c r="Z154" s="27"/>
      <c r="AA154" s="28" t="s">
        <v>14</v>
      </c>
      <c r="AB154" s="29" t="n">
        <f aca="false">INFO!$D$15</f>
        <v>0.167197452229299</v>
      </c>
      <c r="AD154" s="30"/>
      <c r="AH154" s="24"/>
      <c r="AI154" s="25"/>
      <c r="AJ154" s="65"/>
      <c r="AK154" s="27"/>
      <c r="AL154" s="28" t="s">
        <v>14</v>
      </c>
      <c r="AM154" s="29" t="n">
        <f aca="false">INFO!$D$15</f>
        <v>0.167197452229299</v>
      </c>
      <c r="AO154" s="30"/>
      <c r="AS154" s="24"/>
      <c r="AT154" s="25"/>
      <c r="AU154" s="65"/>
      <c r="AV154" s="27"/>
      <c r="AW154" s="28" t="s">
        <v>14</v>
      </c>
      <c r="AX154" s="29" t="n">
        <f aca="false">INFO!$D$15</f>
        <v>0.167197452229299</v>
      </c>
      <c r="AZ154" s="30"/>
      <c r="BD154" s="24"/>
      <c r="BE154" s="25"/>
      <c r="BF154" s="65"/>
      <c r="BG154" s="27"/>
      <c r="BH154" s="28" t="s">
        <v>14</v>
      </c>
      <c r="BI154" s="29" t="n">
        <f aca="false">INFO!$D$15</f>
        <v>0.167197452229299</v>
      </c>
      <c r="BK154" s="30"/>
      <c r="BO154" s="24"/>
      <c r="BP154" s="25"/>
      <c r="BQ154" s="65"/>
      <c r="BR154" s="27"/>
      <c r="BS154" s="28" t="s">
        <v>14</v>
      </c>
      <c r="BT154" s="29" t="n">
        <f aca="false">INFO!$D$15</f>
        <v>0.167197452229299</v>
      </c>
      <c r="BV154" s="30"/>
      <c r="BZ154" s="24"/>
      <c r="CA154" s="25"/>
      <c r="CB154" s="65"/>
      <c r="CC154" s="27"/>
      <c r="CD154" s="28" t="s">
        <v>14</v>
      </c>
      <c r="CE154" s="29" t="n">
        <f aca="false">INFO!$D$15</f>
        <v>0.167197452229299</v>
      </c>
      <c r="CG154" s="30"/>
      <c r="CK154" s="24"/>
      <c r="CL154" s="25"/>
      <c r="CM154" s="65"/>
      <c r="CN154" s="27"/>
      <c r="CO154" s="28" t="s">
        <v>14</v>
      </c>
      <c r="CP154" s="29" t="n">
        <f aca="false">INFO!$D$15</f>
        <v>0.167197452229299</v>
      </c>
      <c r="CR154" s="30"/>
      <c r="CV154" s="10" t="str">
        <f aca="false">CK74</f>
        <v>SITO O45</v>
      </c>
      <c r="CW154" s="10"/>
      <c r="CX154" s="10"/>
      <c r="CY154" s="10"/>
      <c r="CZ154" s="10"/>
      <c r="DA154" s="10"/>
      <c r="DB154" s="10"/>
      <c r="DC154" s="10"/>
      <c r="DD154" s="10"/>
      <c r="DE154" s="10"/>
    </row>
    <row r="155" customFormat="false" ht="14.4" hidden="false" customHeight="false" outlineLevel="0" collapsed="false">
      <c r="A155" s="24"/>
      <c r="B155" s="25"/>
      <c r="C155" s="67"/>
      <c r="D155" s="27" t="s">
        <v>64</v>
      </c>
      <c r="E155" s="28" t="s">
        <v>12</v>
      </c>
      <c r="F155" s="29" t="n">
        <f aca="false">INFO!$D$13</f>
        <v>0.751592356687898</v>
      </c>
      <c r="H155" s="32" t="n">
        <v>50</v>
      </c>
      <c r="L155" s="24"/>
      <c r="M155" s="25"/>
      <c r="N155" s="67"/>
      <c r="O155" s="27" t="s">
        <v>64</v>
      </c>
      <c r="P155" s="28" t="s">
        <v>12</v>
      </c>
      <c r="Q155" s="29" t="n">
        <f aca="false">INFO!$D$13</f>
        <v>0.751592356687898</v>
      </c>
      <c r="S155" s="32" t="n">
        <v>50</v>
      </c>
      <c r="W155" s="24"/>
      <c r="X155" s="25"/>
      <c r="Y155" s="67"/>
      <c r="Z155" s="27" t="s">
        <v>64</v>
      </c>
      <c r="AA155" s="28" t="s">
        <v>12</v>
      </c>
      <c r="AB155" s="29" t="n">
        <f aca="false">INFO!$D$13</f>
        <v>0.751592356687898</v>
      </c>
      <c r="AD155" s="32" t="n">
        <v>50</v>
      </c>
      <c r="AH155" s="24"/>
      <c r="AI155" s="25"/>
      <c r="AJ155" s="67"/>
      <c r="AK155" s="27" t="s">
        <v>64</v>
      </c>
      <c r="AL155" s="28" t="s">
        <v>12</v>
      </c>
      <c r="AM155" s="29" t="n">
        <f aca="false">INFO!$D$13</f>
        <v>0.751592356687898</v>
      </c>
      <c r="AO155" s="32" t="n">
        <v>50</v>
      </c>
      <c r="AS155" s="24"/>
      <c r="AT155" s="25"/>
      <c r="AU155" s="67"/>
      <c r="AV155" s="27" t="s">
        <v>64</v>
      </c>
      <c r="AW155" s="28" t="s">
        <v>12</v>
      </c>
      <c r="AX155" s="29" t="n">
        <f aca="false">INFO!$D$13</f>
        <v>0.751592356687898</v>
      </c>
      <c r="AZ155" s="32" t="n">
        <v>50</v>
      </c>
      <c r="BD155" s="24"/>
      <c r="BE155" s="25"/>
      <c r="BF155" s="67"/>
      <c r="BG155" s="27" t="s">
        <v>64</v>
      </c>
      <c r="BH155" s="28" t="s">
        <v>12</v>
      </c>
      <c r="BI155" s="29" t="n">
        <f aca="false">INFO!$D$13</f>
        <v>0.751592356687898</v>
      </c>
      <c r="BK155" s="32" t="n">
        <v>50</v>
      </c>
      <c r="BO155" s="24"/>
      <c r="BP155" s="25"/>
      <c r="BQ155" s="67"/>
      <c r="BR155" s="27" t="s">
        <v>64</v>
      </c>
      <c r="BS155" s="28" t="s">
        <v>12</v>
      </c>
      <c r="BT155" s="29" t="n">
        <f aca="false">INFO!$D$13</f>
        <v>0.751592356687898</v>
      </c>
      <c r="BV155" s="32" t="n">
        <v>50</v>
      </c>
      <c r="BZ155" s="24"/>
      <c r="CA155" s="25"/>
      <c r="CB155" s="67"/>
      <c r="CC155" s="27" t="s">
        <v>64</v>
      </c>
      <c r="CD155" s="28" t="s">
        <v>12</v>
      </c>
      <c r="CE155" s="29" t="n">
        <f aca="false">INFO!$D$13</f>
        <v>0.751592356687898</v>
      </c>
      <c r="CG155" s="32" t="n">
        <v>50</v>
      </c>
      <c r="CK155" s="24"/>
      <c r="CL155" s="25"/>
      <c r="CM155" s="67"/>
      <c r="CN155" s="27" t="s">
        <v>64</v>
      </c>
      <c r="CO155" s="28" t="s">
        <v>12</v>
      </c>
      <c r="CP155" s="29" t="n">
        <f aca="false">INFO!$D$13</f>
        <v>0.751592356687898</v>
      </c>
      <c r="CR155" s="32" t="n">
        <v>50</v>
      </c>
      <c r="CV155" s="11" t="s">
        <v>31</v>
      </c>
      <c r="CW155" s="11"/>
      <c r="CX155" s="11" t="s">
        <v>32</v>
      </c>
      <c r="CY155" s="11"/>
      <c r="CZ155" s="11"/>
      <c r="DA155" s="11"/>
      <c r="DB155" s="11"/>
      <c r="DC155" s="11"/>
      <c r="DD155" s="11" t="s">
        <v>33</v>
      </c>
      <c r="DE155" s="11"/>
    </row>
    <row r="156" customFormat="false" ht="14.4" hidden="false" customHeight="false" outlineLevel="0" collapsed="false">
      <c r="A156" s="24"/>
      <c r="B156" s="25"/>
      <c r="C156" s="67"/>
      <c r="D156" s="27"/>
      <c r="E156" s="28" t="s">
        <v>13</v>
      </c>
      <c r="F156" s="29" t="n">
        <f aca="false">INFO!$D$14</f>
        <v>0.0812101910828025</v>
      </c>
      <c r="H156" s="32"/>
      <c r="L156" s="24"/>
      <c r="M156" s="25"/>
      <c r="N156" s="67"/>
      <c r="O156" s="27"/>
      <c r="P156" s="28" t="s">
        <v>13</v>
      </c>
      <c r="Q156" s="29" t="n">
        <f aca="false">INFO!$D$14</f>
        <v>0.0812101910828025</v>
      </c>
      <c r="S156" s="32"/>
      <c r="W156" s="24"/>
      <c r="X156" s="25"/>
      <c r="Y156" s="67"/>
      <c r="Z156" s="27"/>
      <c r="AA156" s="28" t="s">
        <v>13</v>
      </c>
      <c r="AB156" s="29" t="n">
        <f aca="false">INFO!$D$14</f>
        <v>0.0812101910828025</v>
      </c>
      <c r="AD156" s="32"/>
      <c r="AH156" s="24"/>
      <c r="AI156" s="25"/>
      <c r="AJ156" s="67"/>
      <c r="AK156" s="27"/>
      <c r="AL156" s="28" t="s">
        <v>13</v>
      </c>
      <c r="AM156" s="29" t="n">
        <f aca="false">INFO!$D$14</f>
        <v>0.0812101910828025</v>
      </c>
      <c r="AO156" s="32"/>
      <c r="AS156" s="24"/>
      <c r="AT156" s="25"/>
      <c r="AU156" s="67"/>
      <c r="AV156" s="27"/>
      <c r="AW156" s="28" t="s">
        <v>13</v>
      </c>
      <c r="AX156" s="29" t="n">
        <f aca="false">INFO!$D$14</f>
        <v>0.0812101910828025</v>
      </c>
      <c r="AZ156" s="32"/>
      <c r="BD156" s="24"/>
      <c r="BE156" s="25"/>
      <c r="BF156" s="67"/>
      <c r="BG156" s="27"/>
      <c r="BH156" s="28" t="s">
        <v>13</v>
      </c>
      <c r="BI156" s="29" t="n">
        <f aca="false">INFO!$D$14</f>
        <v>0.0812101910828025</v>
      </c>
      <c r="BK156" s="32"/>
      <c r="BO156" s="24"/>
      <c r="BP156" s="25"/>
      <c r="BQ156" s="67"/>
      <c r="BR156" s="27"/>
      <c r="BS156" s="28" t="s">
        <v>13</v>
      </c>
      <c r="BT156" s="29" t="n">
        <f aca="false">INFO!$D$14</f>
        <v>0.0812101910828025</v>
      </c>
      <c r="BV156" s="32"/>
      <c r="BZ156" s="24"/>
      <c r="CA156" s="25"/>
      <c r="CB156" s="67"/>
      <c r="CC156" s="27"/>
      <c r="CD156" s="28" t="s">
        <v>13</v>
      </c>
      <c r="CE156" s="29" t="n">
        <f aca="false">INFO!$D$14</f>
        <v>0.0812101910828025</v>
      </c>
      <c r="CG156" s="32"/>
      <c r="CK156" s="24"/>
      <c r="CL156" s="25"/>
      <c r="CM156" s="67"/>
      <c r="CN156" s="27"/>
      <c r="CO156" s="28" t="s">
        <v>13</v>
      </c>
      <c r="CP156" s="29" t="n">
        <f aca="false">INFO!$D$14</f>
        <v>0.0812101910828025</v>
      </c>
      <c r="CR156" s="32"/>
      <c r="CV156" s="12" t="s">
        <v>14</v>
      </c>
      <c r="CW156" s="13" t="n">
        <f aca="false">IF(CL132=0%,0%,CM133/SUM(CM133:CM140))</f>
        <v>0.6</v>
      </c>
      <c r="CX156" s="12" t="str">
        <f aca="false">CO133</f>
        <v>lavatrice</v>
      </c>
      <c r="CY156" s="14" t="n">
        <f aca="false">CP133</f>
        <v>0</v>
      </c>
      <c r="CZ156" s="12" t="str">
        <f aca="false">CO140</f>
        <v>sedie</v>
      </c>
      <c r="DA156" s="14" t="n">
        <f aca="false">CP140</f>
        <v>0</v>
      </c>
      <c r="DB156" s="12" t="str">
        <f aca="false">CQ138</f>
        <v>guaina</v>
      </c>
      <c r="DC156" s="14" t="n">
        <f aca="false">CR138</f>
        <v>0</v>
      </c>
      <c r="DD156" s="14" t="s">
        <v>41</v>
      </c>
      <c r="DE156" s="38" t="n">
        <f aca="false">CM76</f>
        <v>0</v>
      </c>
    </row>
    <row r="157" customFormat="false" ht="14.4" hidden="false" customHeight="false" outlineLevel="0" collapsed="false">
      <c r="A157" s="24"/>
      <c r="B157" s="25"/>
      <c r="C157" s="67"/>
      <c r="D157" s="27"/>
      <c r="E157" s="28" t="s">
        <v>14</v>
      </c>
      <c r="F157" s="29" t="n">
        <f aca="false">INFO!$D$15</f>
        <v>0.167197452229299</v>
      </c>
      <c r="H157" s="32"/>
      <c r="L157" s="24"/>
      <c r="M157" s="25"/>
      <c r="N157" s="67"/>
      <c r="O157" s="27"/>
      <c r="P157" s="28" t="s">
        <v>14</v>
      </c>
      <c r="Q157" s="29" t="n">
        <f aca="false">INFO!$D$15</f>
        <v>0.167197452229299</v>
      </c>
      <c r="S157" s="32"/>
      <c r="W157" s="24"/>
      <c r="X157" s="25"/>
      <c r="Y157" s="67"/>
      <c r="Z157" s="27"/>
      <c r="AA157" s="28" t="s">
        <v>14</v>
      </c>
      <c r="AB157" s="29" t="n">
        <f aca="false">INFO!$D$15</f>
        <v>0.167197452229299</v>
      </c>
      <c r="AD157" s="32"/>
      <c r="AH157" s="24"/>
      <c r="AI157" s="25"/>
      <c r="AJ157" s="67"/>
      <c r="AK157" s="27"/>
      <c r="AL157" s="28" t="s">
        <v>14</v>
      </c>
      <c r="AM157" s="29" t="n">
        <f aca="false">INFO!$D$15</f>
        <v>0.167197452229299</v>
      </c>
      <c r="AO157" s="32"/>
      <c r="AS157" s="24"/>
      <c r="AT157" s="25"/>
      <c r="AU157" s="67"/>
      <c r="AV157" s="27"/>
      <c r="AW157" s="28" t="s">
        <v>14</v>
      </c>
      <c r="AX157" s="29" t="n">
        <f aca="false">INFO!$D$15</f>
        <v>0.167197452229299</v>
      </c>
      <c r="AZ157" s="32"/>
      <c r="BD157" s="24"/>
      <c r="BE157" s="25"/>
      <c r="BF157" s="67"/>
      <c r="BG157" s="27"/>
      <c r="BH157" s="28" t="s">
        <v>14</v>
      </c>
      <c r="BI157" s="29" t="n">
        <f aca="false">INFO!$D$15</f>
        <v>0.167197452229299</v>
      </c>
      <c r="BK157" s="32"/>
      <c r="BO157" s="24"/>
      <c r="BP157" s="25"/>
      <c r="BQ157" s="67"/>
      <c r="BR157" s="27"/>
      <c r="BS157" s="28" t="s">
        <v>14</v>
      </c>
      <c r="BT157" s="29" t="n">
        <f aca="false">INFO!$D$15</f>
        <v>0.167197452229299</v>
      </c>
      <c r="BV157" s="32"/>
      <c r="BZ157" s="24"/>
      <c r="CA157" s="25"/>
      <c r="CB157" s="67"/>
      <c r="CC157" s="27"/>
      <c r="CD157" s="28" t="s">
        <v>14</v>
      </c>
      <c r="CE157" s="29" t="n">
        <f aca="false">INFO!$D$15</f>
        <v>0.167197452229299</v>
      </c>
      <c r="CG157" s="32"/>
      <c r="CK157" s="24"/>
      <c r="CL157" s="25"/>
      <c r="CM157" s="67"/>
      <c r="CN157" s="27"/>
      <c r="CO157" s="28" t="s">
        <v>14</v>
      </c>
      <c r="CP157" s="29" t="n">
        <f aca="false">INFO!$D$15</f>
        <v>0.167197452229299</v>
      </c>
      <c r="CR157" s="32"/>
      <c r="CV157" s="17" t="s">
        <v>49</v>
      </c>
      <c r="CW157" s="18" t="n">
        <f aca="false">IF(CL132=0%,0%,CM134/SUM(CM133:CM140))</f>
        <v>0</v>
      </c>
      <c r="CX157" s="17" t="str">
        <f aca="false">CO134</f>
        <v>frigorifero</v>
      </c>
      <c r="CY157" s="19" t="n">
        <f aca="false">CP134</f>
        <v>0</v>
      </c>
      <c r="CZ157" s="17" t="str">
        <f aca="false">CO141</f>
        <v>materasso</v>
      </c>
      <c r="DA157" s="19" t="n">
        <f aca="false">CP141</f>
        <v>0</v>
      </c>
      <c r="DB157" s="17" t="str">
        <f aca="false">CQ139</f>
        <v>lamiere</v>
      </c>
      <c r="DC157" s="19" t="n">
        <f aca="false">CR139</f>
        <v>0</v>
      </c>
      <c r="DD157" s="19" t="str">
        <f aca="false">CN75</f>
        <v>altezza cumulo</v>
      </c>
      <c r="DE157" s="19" t="n">
        <f aca="false">CO75</f>
        <v>40</v>
      </c>
    </row>
    <row r="158" customFormat="false" ht="14.4" hidden="false" customHeight="false" outlineLevel="0" collapsed="false">
      <c r="A158" s="24"/>
      <c r="B158" s="97"/>
      <c r="C158" s="67"/>
      <c r="D158" s="27" t="s">
        <v>66</v>
      </c>
      <c r="E158" s="28" t="s">
        <v>12</v>
      </c>
      <c r="F158" s="29" t="n">
        <f aca="false">INFO!$D$13</f>
        <v>0.751592356687898</v>
      </c>
      <c r="H158" s="32" t="n">
        <v>15</v>
      </c>
      <c r="L158" s="24"/>
      <c r="M158" s="97"/>
      <c r="N158" s="67"/>
      <c r="O158" s="27" t="s">
        <v>66</v>
      </c>
      <c r="P158" s="28" t="s">
        <v>12</v>
      </c>
      <c r="Q158" s="29" t="n">
        <f aca="false">INFO!$D$13</f>
        <v>0.751592356687898</v>
      </c>
      <c r="S158" s="32" t="n">
        <v>15</v>
      </c>
      <c r="W158" s="24"/>
      <c r="X158" s="97"/>
      <c r="Y158" s="67"/>
      <c r="Z158" s="27" t="s">
        <v>66</v>
      </c>
      <c r="AA158" s="28" t="s">
        <v>12</v>
      </c>
      <c r="AB158" s="29" t="n">
        <f aca="false">INFO!$D$13</f>
        <v>0.751592356687898</v>
      </c>
      <c r="AD158" s="32" t="n">
        <v>15</v>
      </c>
      <c r="AH158" s="24"/>
      <c r="AI158" s="97"/>
      <c r="AJ158" s="67"/>
      <c r="AK158" s="27" t="s">
        <v>66</v>
      </c>
      <c r="AL158" s="28" t="s">
        <v>12</v>
      </c>
      <c r="AM158" s="29" t="n">
        <f aca="false">INFO!$D$13</f>
        <v>0.751592356687898</v>
      </c>
      <c r="AO158" s="32" t="n">
        <v>15</v>
      </c>
      <c r="AS158" s="24"/>
      <c r="AT158" s="97"/>
      <c r="AU158" s="67"/>
      <c r="AV158" s="27" t="s">
        <v>66</v>
      </c>
      <c r="AW158" s="28" t="s">
        <v>12</v>
      </c>
      <c r="AX158" s="29" t="n">
        <f aca="false">INFO!$D$13</f>
        <v>0.751592356687898</v>
      </c>
      <c r="AZ158" s="32" t="n">
        <v>15</v>
      </c>
      <c r="BD158" s="24"/>
      <c r="BE158" s="97"/>
      <c r="BF158" s="67"/>
      <c r="BG158" s="27" t="s">
        <v>66</v>
      </c>
      <c r="BH158" s="28" t="s">
        <v>12</v>
      </c>
      <c r="BI158" s="29" t="n">
        <f aca="false">INFO!$D$13</f>
        <v>0.751592356687898</v>
      </c>
      <c r="BK158" s="32" t="n">
        <v>15</v>
      </c>
      <c r="BO158" s="24"/>
      <c r="BP158" s="97"/>
      <c r="BQ158" s="67"/>
      <c r="BR158" s="27" t="s">
        <v>66</v>
      </c>
      <c r="BS158" s="28" t="s">
        <v>12</v>
      </c>
      <c r="BT158" s="29" t="n">
        <f aca="false">INFO!$D$13</f>
        <v>0.751592356687898</v>
      </c>
      <c r="BV158" s="32" t="n">
        <v>15</v>
      </c>
      <c r="BZ158" s="24"/>
      <c r="CA158" s="97"/>
      <c r="CB158" s="67"/>
      <c r="CC158" s="27" t="s">
        <v>66</v>
      </c>
      <c r="CD158" s="28" t="s">
        <v>12</v>
      </c>
      <c r="CE158" s="29" t="n">
        <f aca="false">INFO!$D$13</f>
        <v>0.751592356687898</v>
      </c>
      <c r="CG158" s="32" t="n">
        <v>15</v>
      </c>
      <c r="CK158" s="24"/>
      <c r="CL158" s="97"/>
      <c r="CM158" s="67"/>
      <c r="CN158" s="27" t="s">
        <v>66</v>
      </c>
      <c r="CO158" s="28" t="s">
        <v>12</v>
      </c>
      <c r="CP158" s="29" t="n">
        <f aca="false">INFO!$D$13</f>
        <v>0.751592356687898</v>
      </c>
      <c r="CR158" s="32" t="n">
        <v>15</v>
      </c>
      <c r="CV158" s="17" t="s">
        <v>57</v>
      </c>
      <c r="CW158" s="18" t="n">
        <f aca="false">IF(CL132=0%,0%,(CM135+CM136)/SUM(CM133:CM140))</f>
        <v>0</v>
      </c>
      <c r="CX158" s="17" t="str">
        <f aca="false">CO135</f>
        <v>forno</v>
      </c>
      <c r="CY158" s="19" t="n">
        <f aca="false">CP135</f>
        <v>0</v>
      </c>
      <c r="CZ158" s="17" t="str">
        <f aca="false">CQ133</f>
        <v>brandina</v>
      </c>
      <c r="DA158" s="19" t="n">
        <f aca="false">CR133</f>
        <v>0</v>
      </c>
      <c r="DB158" s="17" t="str">
        <f aca="false">CQ140</f>
        <v>buste</v>
      </c>
      <c r="DC158" s="19" t="n">
        <f aca="false">CR140</f>
        <v>0</v>
      </c>
      <c r="DD158" s="19" t="str">
        <f aca="false">CN76</f>
        <v>combustione</v>
      </c>
      <c r="DE158" s="19" t="str">
        <f aca="false">CO76</f>
        <v>no</v>
      </c>
    </row>
    <row r="159" customFormat="false" ht="14.4" hidden="false" customHeight="false" outlineLevel="0" collapsed="false">
      <c r="A159" s="24"/>
      <c r="B159" s="97"/>
      <c r="C159" s="67"/>
      <c r="D159" s="27"/>
      <c r="E159" s="28" t="s">
        <v>13</v>
      </c>
      <c r="F159" s="29" t="n">
        <f aca="false">INFO!$D$14</f>
        <v>0.0812101910828025</v>
      </c>
      <c r="H159" s="32"/>
      <c r="L159" s="24"/>
      <c r="M159" s="97"/>
      <c r="N159" s="67"/>
      <c r="O159" s="27"/>
      <c r="P159" s="28" t="s">
        <v>13</v>
      </c>
      <c r="Q159" s="29" t="n">
        <f aca="false">INFO!$D$14</f>
        <v>0.0812101910828025</v>
      </c>
      <c r="S159" s="32"/>
      <c r="W159" s="24"/>
      <c r="X159" s="97"/>
      <c r="Y159" s="67"/>
      <c r="Z159" s="27"/>
      <c r="AA159" s="28" t="s">
        <v>13</v>
      </c>
      <c r="AB159" s="29" t="n">
        <f aca="false">INFO!$D$14</f>
        <v>0.0812101910828025</v>
      </c>
      <c r="AD159" s="32"/>
      <c r="AH159" s="24"/>
      <c r="AI159" s="97"/>
      <c r="AJ159" s="67"/>
      <c r="AK159" s="27"/>
      <c r="AL159" s="28" t="s">
        <v>13</v>
      </c>
      <c r="AM159" s="29" t="n">
        <f aca="false">INFO!$D$14</f>
        <v>0.0812101910828025</v>
      </c>
      <c r="AO159" s="32"/>
      <c r="AS159" s="24"/>
      <c r="AT159" s="97"/>
      <c r="AU159" s="67"/>
      <c r="AV159" s="27"/>
      <c r="AW159" s="28" t="s">
        <v>13</v>
      </c>
      <c r="AX159" s="29" t="n">
        <f aca="false">INFO!$D$14</f>
        <v>0.0812101910828025</v>
      </c>
      <c r="AZ159" s="32"/>
      <c r="BD159" s="24"/>
      <c r="BE159" s="97"/>
      <c r="BF159" s="67"/>
      <c r="BG159" s="27"/>
      <c r="BH159" s="28" t="s">
        <v>13</v>
      </c>
      <c r="BI159" s="29" t="n">
        <f aca="false">INFO!$D$14</f>
        <v>0.0812101910828025</v>
      </c>
      <c r="BK159" s="32"/>
      <c r="BO159" s="24"/>
      <c r="BP159" s="97"/>
      <c r="BQ159" s="67"/>
      <c r="BR159" s="27"/>
      <c r="BS159" s="28" t="s">
        <v>13</v>
      </c>
      <c r="BT159" s="29" t="n">
        <f aca="false">INFO!$D$14</f>
        <v>0.0812101910828025</v>
      </c>
      <c r="BV159" s="32"/>
      <c r="BZ159" s="24"/>
      <c r="CA159" s="97"/>
      <c r="CB159" s="67"/>
      <c r="CC159" s="27"/>
      <c r="CD159" s="28" t="s">
        <v>13</v>
      </c>
      <c r="CE159" s="29" t="n">
        <f aca="false">INFO!$D$14</f>
        <v>0.0812101910828025</v>
      </c>
      <c r="CG159" s="32"/>
      <c r="CK159" s="24"/>
      <c r="CL159" s="97"/>
      <c r="CM159" s="67"/>
      <c r="CN159" s="27"/>
      <c r="CO159" s="28" t="s">
        <v>13</v>
      </c>
      <c r="CP159" s="29" t="n">
        <f aca="false">INFO!$D$14</f>
        <v>0.0812101910828025</v>
      </c>
      <c r="CR159" s="32"/>
      <c r="CV159" s="17" t="s">
        <v>60</v>
      </c>
      <c r="CW159" s="37" t="n">
        <f aca="false">IF(CL132=0%,0%,CM137/SUM(CM133:CM140))</f>
        <v>0</v>
      </c>
      <c r="CX159" s="17" t="str">
        <f aca="false">CO136</f>
        <v>televisore</v>
      </c>
      <c r="CY159" s="19" t="n">
        <f aca="false">CP136</f>
        <v>0</v>
      </c>
      <c r="CZ159" s="17" t="str">
        <f aca="false">CQ134</f>
        <v>Scatoloni</v>
      </c>
      <c r="DA159" s="19" t="n">
        <f aca="false">CR134</f>
        <v>0</v>
      </c>
      <c r="DB159" s="19"/>
      <c r="DC159" s="19"/>
      <c r="DD159" s="19" t="str">
        <f aca="false">CN77</f>
        <v>bonifica</v>
      </c>
      <c r="DE159" s="19" t="str">
        <f aca="false">CO77</f>
        <v>no</v>
      </c>
    </row>
    <row r="160" customFormat="false" ht="14.4" hidden="false" customHeight="false" outlineLevel="0" collapsed="false">
      <c r="A160" s="24"/>
      <c r="B160" s="97"/>
      <c r="C160" s="67"/>
      <c r="D160" s="27"/>
      <c r="E160" s="28" t="s">
        <v>14</v>
      </c>
      <c r="F160" s="29" t="n">
        <f aca="false">INFO!$D$15</f>
        <v>0.167197452229299</v>
      </c>
      <c r="H160" s="32"/>
      <c r="L160" s="24"/>
      <c r="M160" s="97"/>
      <c r="N160" s="67"/>
      <c r="O160" s="27"/>
      <c r="P160" s="28" t="s">
        <v>14</v>
      </c>
      <c r="Q160" s="29" t="n">
        <f aca="false">INFO!$D$15</f>
        <v>0.167197452229299</v>
      </c>
      <c r="S160" s="32"/>
      <c r="W160" s="24"/>
      <c r="X160" s="97"/>
      <c r="Y160" s="67"/>
      <c r="Z160" s="27"/>
      <c r="AA160" s="28" t="s">
        <v>14</v>
      </c>
      <c r="AB160" s="29" t="n">
        <f aca="false">INFO!$D$15</f>
        <v>0.167197452229299</v>
      </c>
      <c r="AD160" s="32"/>
      <c r="AH160" s="24"/>
      <c r="AI160" s="97"/>
      <c r="AJ160" s="67"/>
      <c r="AK160" s="27"/>
      <c r="AL160" s="28" t="s">
        <v>14</v>
      </c>
      <c r="AM160" s="29" t="n">
        <f aca="false">INFO!$D$15</f>
        <v>0.167197452229299</v>
      </c>
      <c r="AO160" s="32"/>
      <c r="AS160" s="24"/>
      <c r="AT160" s="97"/>
      <c r="AU160" s="67"/>
      <c r="AV160" s="27"/>
      <c r="AW160" s="28" t="s">
        <v>14</v>
      </c>
      <c r="AX160" s="29" t="n">
        <f aca="false">INFO!$D$15</f>
        <v>0.167197452229299</v>
      </c>
      <c r="AZ160" s="32"/>
      <c r="BD160" s="24"/>
      <c r="BE160" s="97"/>
      <c r="BF160" s="67"/>
      <c r="BG160" s="27"/>
      <c r="BH160" s="28" t="s">
        <v>14</v>
      </c>
      <c r="BI160" s="29" t="n">
        <f aca="false">INFO!$D$15</f>
        <v>0.167197452229299</v>
      </c>
      <c r="BK160" s="32"/>
      <c r="BO160" s="24"/>
      <c r="BP160" s="97"/>
      <c r="BQ160" s="67"/>
      <c r="BR160" s="27"/>
      <c r="BS160" s="28" t="s">
        <v>14</v>
      </c>
      <c r="BT160" s="29" t="n">
        <f aca="false">INFO!$D$15</f>
        <v>0.167197452229299</v>
      </c>
      <c r="BV160" s="32"/>
      <c r="BZ160" s="24"/>
      <c r="CA160" s="97"/>
      <c r="CB160" s="67"/>
      <c r="CC160" s="27"/>
      <c r="CD160" s="28" t="s">
        <v>14</v>
      </c>
      <c r="CE160" s="29" t="n">
        <f aca="false">INFO!$D$15</f>
        <v>0.167197452229299</v>
      </c>
      <c r="CG160" s="32"/>
      <c r="CK160" s="24"/>
      <c r="CL160" s="97"/>
      <c r="CM160" s="67"/>
      <c r="CN160" s="27"/>
      <c r="CO160" s="28" t="s">
        <v>14</v>
      </c>
      <c r="CP160" s="29" t="n">
        <f aca="false">INFO!$D$15</f>
        <v>0.167197452229299</v>
      </c>
      <c r="CR160" s="32"/>
      <c r="CV160" s="17" t="s">
        <v>61</v>
      </c>
      <c r="CW160" s="18" t="n">
        <f aca="false">IF(CL132=0%,0%,CM138/SUM(CM133:CM140))</f>
        <v>0</v>
      </c>
      <c r="CX160" s="17" t="str">
        <f aca="false">CO137</f>
        <v>scaldabagno</v>
      </c>
      <c r="CY160" s="19" t="n">
        <f aca="false">CP137</f>
        <v>0</v>
      </c>
      <c r="CZ160" s="17" t="str">
        <f aca="false">CQ135</f>
        <v>divano</v>
      </c>
      <c r="DA160" s="19" t="n">
        <f aca="false">CR135</f>
        <v>0</v>
      </c>
      <c r="DB160" s="19"/>
      <c r="DC160" s="19"/>
      <c r="DD160" s="19" t="str">
        <f aca="false">CP77</f>
        <v>substrato</v>
      </c>
      <c r="DE160" s="19" t="str">
        <f aca="false">CQ77</f>
        <v>suolo</v>
      </c>
    </row>
    <row r="161" customFormat="false" ht="14.4" hidden="false" customHeight="true" outlineLevel="0" collapsed="false">
      <c r="A161" s="24"/>
      <c r="B161" s="97"/>
      <c r="C161" s="67"/>
      <c r="D161" s="27" t="s">
        <v>67</v>
      </c>
      <c r="E161" s="28" t="s">
        <v>21</v>
      </c>
      <c r="F161" s="39" t="n">
        <f aca="false">INFO!$C$24</f>
        <v>0.607753705815279</v>
      </c>
      <c r="H161" s="32" t="n">
        <v>12</v>
      </c>
      <c r="L161" s="24"/>
      <c r="M161" s="97"/>
      <c r="N161" s="67"/>
      <c r="O161" s="27" t="s">
        <v>67</v>
      </c>
      <c r="P161" s="28" t="s">
        <v>21</v>
      </c>
      <c r="Q161" s="39" t="n">
        <f aca="false">INFO!$C$24</f>
        <v>0.607753705815279</v>
      </c>
      <c r="S161" s="32" t="n">
        <v>12</v>
      </c>
      <c r="W161" s="24"/>
      <c r="X161" s="97"/>
      <c r="Y161" s="67"/>
      <c r="Z161" s="27" t="s">
        <v>67</v>
      </c>
      <c r="AA161" s="28" t="s">
        <v>21</v>
      </c>
      <c r="AB161" s="39" t="n">
        <f aca="false">INFO!$C$24</f>
        <v>0.607753705815279</v>
      </c>
      <c r="AD161" s="32" t="n">
        <v>12</v>
      </c>
      <c r="AH161" s="24"/>
      <c r="AI161" s="97"/>
      <c r="AJ161" s="67"/>
      <c r="AK161" s="27" t="s">
        <v>67</v>
      </c>
      <c r="AL161" s="28" t="s">
        <v>21</v>
      </c>
      <c r="AM161" s="39" t="n">
        <f aca="false">INFO!$C$24</f>
        <v>0.607753705815279</v>
      </c>
      <c r="AO161" s="32" t="n">
        <v>12</v>
      </c>
      <c r="AS161" s="24"/>
      <c r="AT161" s="97"/>
      <c r="AU161" s="67"/>
      <c r="AV161" s="27" t="s">
        <v>67</v>
      </c>
      <c r="AW161" s="28" t="s">
        <v>21</v>
      </c>
      <c r="AX161" s="39" t="n">
        <f aca="false">INFO!$C$24</f>
        <v>0.607753705815279</v>
      </c>
      <c r="AZ161" s="32" t="n">
        <v>12</v>
      </c>
      <c r="BD161" s="24"/>
      <c r="BE161" s="97"/>
      <c r="BF161" s="67"/>
      <c r="BG161" s="27" t="s">
        <v>67</v>
      </c>
      <c r="BH161" s="28" t="s">
        <v>21</v>
      </c>
      <c r="BI161" s="39" t="n">
        <f aca="false">INFO!$C$24</f>
        <v>0.607753705815279</v>
      </c>
      <c r="BK161" s="32" t="n">
        <v>12</v>
      </c>
      <c r="BO161" s="24"/>
      <c r="BP161" s="97"/>
      <c r="BQ161" s="67"/>
      <c r="BR161" s="27" t="s">
        <v>67</v>
      </c>
      <c r="BS161" s="28" t="s">
        <v>21</v>
      </c>
      <c r="BT161" s="39" t="n">
        <f aca="false">INFO!$C$24</f>
        <v>0.607753705815279</v>
      </c>
      <c r="BV161" s="32" t="n">
        <v>12</v>
      </c>
      <c r="BZ161" s="24"/>
      <c r="CA161" s="97"/>
      <c r="CB161" s="67"/>
      <c r="CC161" s="27" t="s">
        <v>67</v>
      </c>
      <c r="CD161" s="28" t="s">
        <v>21</v>
      </c>
      <c r="CE161" s="39" t="n">
        <f aca="false">INFO!$C$24</f>
        <v>0.607753705815279</v>
      </c>
      <c r="CG161" s="32" t="n">
        <v>12</v>
      </c>
      <c r="CK161" s="24"/>
      <c r="CL161" s="97"/>
      <c r="CM161" s="67"/>
      <c r="CN161" s="27" t="s">
        <v>67</v>
      </c>
      <c r="CO161" s="28" t="s">
        <v>21</v>
      </c>
      <c r="CP161" s="39" t="n">
        <f aca="false">INFO!$C$24</f>
        <v>0.607753705815279</v>
      </c>
      <c r="CR161" s="32" t="n">
        <v>12</v>
      </c>
      <c r="CV161" s="17" t="s">
        <v>62</v>
      </c>
      <c r="CW161" s="18" t="n">
        <f aca="false">IF(CL132=0%,0%,CM139/SUM(CM133:CM140))</f>
        <v>0.4</v>
      </c>
      <c r="CX161" s="17" t="str">
        <f aca="false">CO138</f>
        <v>mobile</v>
      </c>
      <c r="CY161" s="19" t="n">
        <f aca="false">CP138</f>
        <v>0</v>
      </c>
      <c r="CZ161" s="17" t="str">
        <f aca="false">CQ136</f>
        <v>sanitari</v>
      </c>
      <c r="DA161" s="19" t="n">
        <f aca="false">CR136</f>
        <v>0</v>
      </c>
      <c r="DB161" s="19"/>
      <c r="DC161" s="19"/>
      <c r="DD161" s="19" t="s">
        <v>63</v>
      </c>
      <c r="DE161" s="19" t="n">
        <f aca="false">CL77</f>
        <v>0</v>
      </c>
    </row>
    <row r="162" customFormat="false" ht="15" hidden="false" customHeight="false" outlineLevel="0" collapsed="false">
      <c r="A162" s="24"/>
      <c r="B162" s="97"/>
      <c r="C162" s="67"/>
      <c r="D162" s="27"/>
      <c r="E162" s="28" t="s">
        <v>14</v>
      </c>
      <c r="F162" s="39" t="n">
        <f aca="false">INFO!$C$25</f>
        <v>0.182440136830103</v>
      </c>
      <c r="H162" s="32"/>
      <c r="L162" s="24"/>
      <c r="M162" s="97"/>
      <c r="N162" s="67"/>
      <c r="O162" s="27"/>
      <c r="P162" s="28" t="s">
        <v>14</v>
      </c>
      <c r="Q162" s="39" t="n">
        <f aca="false">INFO!$C$25</f>
        <v>0.182440136830103</v>
      </c>
      <c r="S162" s="32"/>
      <c r="W162" s="24"/>
      <c r="X162" s="97"/>
      <c r="Y162" s="67"/>
      <c r="Z162" s="27"/>
      <c r="AA162" s="28" t="s">
        <v>14</v>
      </c>
      <c r="AB162" s="39" t="n">
        <f aca="false">INFO!$C$25</f>
        <v>0.182440136830103</v>
      </c>
      <c r="AD162" s="32"/>
      <c r="AH162" s="24"/>
      <c r="AI162" s="97"/>
      <c r="AJ162" s="67"/>
      <c r="AK162" s="27"/>
      <c r="AL162" s="28" t="s">
        <v>14</v>
      </c>
      <c r="AM162" s="39" t="n">
        <f aca="false">INFO!$C$25</f>
        <v>0.182440136830103</v>
      </c>
      <c r="AO162" s="32"/>
      <c r="AS162" s="24"/>
      <c r="AT162" s="97"/>
      <c r="AU162" s="67"/>
      <c r="AV162" s="27"/>
      <c r="AW162" s="28" t="s">
        <v>14</v>
      </c>
      <c r="AX162" s="39" t="n">
        <f aca="false">INFO!$C$25</f>
        <v>0.182440136830103</v>
      </c>
      <c r="AZ162" s="32"/>
      <c r="BD162" s="24"/>
      <c r="BE162" s="97"/>
      <c r="BF162" s="67"/>
      <c r="BG162" s="27"/>
      <c r="BH162" s="28" t="s">
        <v>14</v>
      </c>
      <c r="BI162" s="39" t="n">
        <f aca="false">INFO!$C$25</f>
        <v>0.182440136830103</v>
      </c>
      <c r="BK162" s="32"/>
      <c r="BO162" s="24"/>
      <c r="BP162" s="97"/>
      <c r="BQ162" s="67"/>
      <c r="BR162" s="27"/>
      <c r="BS162" s="28" t="s">
        <v>14</v>
      </c>
      <c r="BT162" s="39" t="n">
        <f aca="false">INFO!$C$25</f>
        <v>0.182440136830103</v>
      </c>
      <c r="BV162" s="32"/>
      <c r="BZ162" s="24"/>
      <c r="CA162" s="97"/>
      <c r="CB162" s="67"/>
      <c r="CC162" s="27"/>
      <c r="CD162" s="28" t="s">
        <v>14</v>
      </c>
      <c r="CE162" s="39" t="n">
        <f aca="false">INFO!$C$25</f>
        <v>0.182440136830103</v>
      </c>
      <c r="CG162" s="32"/>
      <c r="CK162" s="24"/>
      <c r="CL162" s="97"/>
      <c r="CM162" s="67"/>
      <c r="CN162" s="27"/>
      <c r="CO162" s="28" t="s">
        <v>14</v>
      </c>
      <c r="CP162" s="39" t="n">
        <f aca="false">INFO!$C$25</f>
        <v>0.182440136830103</v>
      </c>
      <c r="CR162" s="32"/>
      <c r="CV162" s="17" t="s">
        <v>65</v>
      </c>
      <c r="CW162" s="18" t="n">
        <f aca="false">IF(CL132=0%,0%,CM140/SUM(CM133:CM140))</f>
        <v>0</v>
      </c>
      <c r="CX162" s="17" t="str">
        <f aca="false">CO139</f>
        <v>secchio</v>
      </c>
      <c r="CY162" s="19" t="n">
        <f aca="false">CP139</f>
        <v>0</v>
      </c>
      <c r="CZ162" s="17" t="str">
        <f aca="false">CQ137</f>
        <v>tubi</v>
      </c>
      <c r="DA162" s="19" t="n">
        <f aca="false">CR137</f>
        <v>0</v>
      </c>
      <c r="DB162" s="19"/>
      <c r="DC162" s="19"/>
      <c r="DD162" s="35" t="s">
        <v>56</v>
      </c>
      <c r="DE162" s="35" t="n">
        <f aca="false">CR75</f>
        <v>0</v>
      </c>
      <c r="DF162" s="37" t="n">
        <f aca="false">SUM(CW156:CW162)</f>
        <v>1</v>
      </c>
    </row>
    <row r="163" customFormat="false" ht="15" hidden="false" customHeight="false" outlineLevel="0" collapsed="false">
      <c r="A163" s="24"/>
      <c r="B163" s="97"/>
      <c r="C163" s="67"/>
      <c r="D163" s="27"/>
      <c r="E163" s="28" t="s">
        <v>22</v>
      </c>
      <c r="F163" s="39" t="n">
        <f aca="false">INFO!$C$26</f>
        <v>0.122006841505131</v>
      </c>
      <c r="H163" s="32"/>
      <c r="L163" s="24"/>
      <c r="M163" s="97"/>
      <c r="N163" s="67"/>
      <c r="O163" s="27"/>
      <c r="P163" s="28" t="s">
        <v>22</v>
      </c>
      <c r="Q163" s="39" t="n">
        <f aca="false">INFO!$C$26</f>
        <v>0.122006841505131</v>
      </c>
      <c r="S163" s="32"/>
      <c r="W163" s="24"/>
      <c r="X163" s="97"/>
      <c r="Y163" s="67"/>
      <c r="Z163" s="27"/>
      <c r="AA163" s="28" t="s">
        <v>22</v>
      </c>
      <c r="AB163" s="39" t="n">
        <f aca="false">INFO!$C$26</f>
        <v>0.122006841505131</v>
      </c>
      <c r="AD163" s="32"/>
      <c r="AH163" s="24"/>
      <c r="AI163" s="97"/>
      <c r="AJ163" s="67"/>
      <c r="AK163" s="27"/>
      <c r="AL163" s="28" t="s">
        <v>22</v>
      </c>
      <c r="AM163" s="39" t="n">
        <f aca="false">INFO!$C$26</f>
        <v>0.122006841505131</v>
      </c>
      <c r="AO163" s="32"/>
      <c r="AS163" s="24"/>
      <c r="AT163" s="97"/>
      <c r="AU163" s="67"/>
      <c r="AV163" s="27"/>
      <c r="AW163" s="28" t="s">
        <v>22</v>
      </c>
      <c r="AX163" s="39" t="n">
        <f aca="false">INFO!$C$26</f>
        <v>0.122006841505131</v>
      </c>
      <c r="AZ163" s="32"/>
      <c r="BD163" s="24"/>
      <c r="BE163" s="97"/>
      <c r="BF163" s="67"/>
      <c r="BG163" s="27"/>
      <c r="BH163" s="28" t="s">
        <v>22</v>
      </c>
      <c r="BI163" s="39" t="n">
        <f aca="false">INFO!$C$26</f>
        <v>0.122006841505131</v>
      </c>
      <c r="BK163" s="32"/>
      <c r="BO163" s="24"/>
      <c r="BP163" s="97"/>
      <c r="BQ163" s="67"/>
      <c r="BR163" s="27"/>
      <c r="BS163" s="28" t="s">
        <v>22</v>
      </c>
      <c r="BT163" s="39" t="n">
        <f aca="false">INFO!$C$26</f>
        <v>0.122006841505131</v>
      </c>
      <c r="BV163" s="32"/>
      <c r="BZ163" s="24"/>
      <c r="CA163" s="97"/>
      <c r="CB163" s="67"/>
      <c r="CC163" s="27"/>
      <c r="CD163" s="28" t="s">
        <v>22</v>
      </c>
      <c r="CE163" s="39" t="n">
        <f aca="false">INFO!$C$26</f>
        <v>0.122006841505131</v>
      </c>
      <c r="CG163" s="32"/>
      <c r="CK163" s="24"/>
      <c r="CL163" s="97"/>
      <c r="CM163" s="67"/>
      <c r="CN163" s="27"/>
      <c r="CO163" s="28" t="s">
        <v>22</v>
      </c>
      <c r="CP163" s="39" t="n">
        <f aca="false">INFO!$C$26</f>
        <v>0.122006841505131</v>
      </c>
      <c r="CR163" s="32"/>
      <c r="CV163" s="10" t="str">
        <f aca="false">A147</f>
        <v>SITO O46</v>
      </c>
      <c r="CW163" s="10"/>
      <c r="CX163" s="10"/>
      <c r="CY163" s="10"/>
      <c r="CZ163" s="10"/>
      <c r="DA163" s="10"/>
      <c r="DB163" s="10"/>
      <c r="DC163" s="10"/>
      <c r="DD163" s="10"/>
      <c r="DE163" s="10"/>
    </row>
    <row r="164" customFormat="false" ht="14.4" hidden="false" customHeight="false" outlineLevel="0" collapsed="false">
      <c r="A164" s="24"/>
      <c r="B164" s="97"/>
      <c r="C164" s="67"/>
      <c r="D164" s="27"/>
      <c r="E164" s="28" t="s">
        <v>13</v>
      </c>
      <c r="F164" s="39" t="n">
        <f aca="false">INFO!$C$27</f>
        <v>0.0877993158494869</v>
      </c>
      <c r="H164" s="32"/>
      <c r="L164" s="24"/>
      <c r="M164" s="97"/>
      <c r="N164" s="67"/>
      <c r="O164" s="27"/>
      <c r="P164" s="28" t="s">
        <v>13</v>
      </c>
      <c r="Q164" s="39" t="n">
        <f aca="false">INFO!$C$27</f>
        <v>0.0877993158494869</v>
      </c>
      <c r="S164" s="32"/>
      <c r="W164" s="24"/>
      <c r="X164" s="97"/>
      <c r="Y164" s="67"/>
      <c r="Z164" s="27"/>
      <c r="AA164" s="28" t="s">
        <v>13</v>
      </c>
      <c r="AB164" s="39" t="n">
        <f aca="false">INFO!$C$27</f>
        <v>0.0877993158494869</v>
      </c>
      <c r="AD164" s="32"/>
      <c r="AH164" s="24"/>
      <c r="AI164" s="97"/>
      <c r="AJ164" s="67"/>
      <c r="AK164" s="27"/>
      <c r="AL164" s="28" t="s">
        <v>13</v>
      </c>
      <c r="AM164" s="39" t="n">
        <f aca="false">INFO!$C$27</f>
        <v>0.0877993158494869</v>
      </c>
      <c r="AO164" s="32"/>
      <c r="AS164" s="24"/>
      <c r="AT164" s="97"/>
      <c r="AU164" s="67"/>
      <c r="AV164" s="27"/>
      <c r="AW164" s="28" t="s">
        <v>13</v>
      </c>
      <c r="AX164" s="39" t="n">
        <f aca="false">INFO!$C$27</f>
        <v>0.0877993158494869</v>
      </c>
      <c r="AZ164" s="32"/>
      <c r="BD164" s="24"/>
      <c r="BE164" s="97"/>
      <c r="BF164" s="67"/>
      <c r="BG164" s="27"/>
      <c r="BH164" s="28" t="s">
        <v>13</v>
      </c>
      <c r="BI164" s="39" t="n">
        <f aca="false">INFO!$C$27</f>
        <v>0.0877993158494869</v>
      </c>
      <c r="BK164" s="32"/>
      <c r="BO164" s="24"/>
      <c r="BP164" s="97"/>
      <c r="BQ164" s="67"/>
      <c r="BR164" s="27"/>
      <c r="BS164" s="28" t="s">
        <v>13</v>
      </c>
      <c r="BT164" s="39" t="n">
        <f aca="false">INFO!$C$27</f>
        <v>0.0877993158494869</v>
      </c>
      <c r="BV164" s="32"/>
      <c r="BZ164" s="24"/>
      <c r="CA164" s="97"/>
      <c r="CB164" s="67"/>
      <c r="CC164" s="27"/>
      <c r="CD164" s="28" t="s">
        <v>13</v>
      </c>
      <c r="CE164" s="39" t="n">
        <f aca="false">INFO!$C$27</f>
        <v>0.0877993158494869</v>
      </c>
      <c r="CG164" s="32"/>
      <c r="CK164" s="24"/>
      <c r="CL164" s="97"/>
      <c r="CM164" s="67"/>
      <c r="CN164" s="27"/>
      <c r="CO164" s="28" t="s">
        <v>13</v>
      </c>
      <c r="CP164" s="39" t="n">
        <f aca="false">INFO!$C$27</f>
        <v>0.0877993158494869</v>
      </c>
      <c r="CR164" s="32"/>
      <c r="CV164" s="11" t="s">
        <v>31</v>
      </c>
      <c r="CW164" s="11"/>
      <c r="CX164" s="11" t="s">
        <v>32</v>
      </c>
      <c r="CY164" s="11"/>
      <c r="CZ164" s="11"/>
      <c r="DA164" s="11"/>
      <c r="DB164" s="11"/>
      <c r="DC164" s="11"/>
      <c r="DD164" s="11" t="s">
        <v>33</v>
      </c>
      <c r="DE164" s="11"/>
    </row>
    <row r="165" customFormat="false" ht="14.4" hidden="false" customHeight="false" outlineLevel="0" collapsed="false">
      <c r="A165" s="24"/>
      <c r="B165" s="96"/>
      <c r="C165" s="67"/>
      <c r="D165" s="40" t="s">
        <v>68</v>
      </c>
      <c r="E165" s="41" t="s">
        <v>22</v>
      </c>
      <c r="F165" s="39" t="n">
        <v>0.8</v>
      </c>
      <c r="H165" s="32" t="n">
        <v>12</v>
      </c>
      <c r="L165" s="24"/>
      <c r="M165" s="96"/>
      <c r="N165" s="67"/>
      <c r="O165" s="40" t="s">
        <v>68</v>
      </c>
      <c r="P165" s="41" t="s">
        <v>22</v>
      </c>
      <c r="Q165" s="39" t="n">
        <v>0.8</v>
      </c>
      <c r="S165" s="32" t="n">
        <v>12</v>
      </c>
      <c r="W165" s="24"/>
      <c r="X165" s="96"/>
      <c r="Y165" s="67"/>
      <c r="Z165" s="40" t="s">
        <v>68</v>
      </c>
      <c r="AA165" s="41" t="s">
        <v>22</v>
      </c>
      <c r="AB165" s="39" t="n">
        <v>0.8</v>
      </c>
      <c r="AD165" s="32" t="n">
        <v>12</v>
      </c>
      <c r="AH165" s="24"/>
      <c r="AI165" s="96"/>
      <c r="AJ165" s="67"/>
      <c r="AK165" s="40" t="s">
        <v>68</v>
      </c>
      <c r="AL165" s="41" t="s">
        <v>22</v>
      </c>
      <c r="AM165" s="39" t="n">
        <v>0.8</v>
      </c>
      <c r="AO165" s="32" t="n">
        <v>12</v>
      </c>
      <c r="AS165" s="24"/>
      <c r="AT165" s="96"/>
      <c r="AU165" s="67"/>
      <c r="AV165" s="40" t="s">
        <v>68</v>
      </c>
      <c r="AW165" s="41" t="s">
        <v>22</v>
      </c>
      <c r="AX165" s="39" t="n">
        <v>0.8</v>
      </c>
      <c r="AZ165" s="32" t="n">
        <v>12</v>
      </c>
      <c r="BD165" s="24"/>
      <c r="BE165" s="96"/>
      <c r="BF165" s="67"/>
      <c r="BG165" s="40" t="s">
        <v>68</v>
      </c>
      <c r="BH165" s="41" t="s">
        <v>22</v>
      </c>
      <c r="BI165" s="39" t="n">
        <v>0.8</v>
      </c>
      <c r="BK165" s="32" t="n">
        <v>12</v>
      </c>
      <c r="BO165" s="24"/>
      <c r="BP165" s="96"/>
      <c r="BQ165" s="67"/>
      <c r="BR165" s="40" t="s">
        <v>68</v>
      </c>
      <c r="BS165" s="41" t="s">
        <v>22</v>
      </c>
      <c r="BT165" s="39" t="n">
        <v>0.8</v>
      </c>
      <c r="BV165" s="32" t="n">
        <v>12</v>
      </c>
      <c r="BZ165" s="24"/>
      <c r="CA165" s="96"/>
      <c r="CB165" s="67"/>
      <c r="CC165" s="40" t="s">
        <v>68</v>
      </c>
      <c r="CD165" s="41" t="s">
        <v>22</v>
      </c>
      <c r="CE165" s="39" t="n">
        <v>0.8</v>
      </c>
      <c r="CG165" s="32" t="n">
        <v>12</v>
      </c>
      <c r="CK165" s="24"/>
      <c r="CL165" s="96"/>
      <c r="CM165" s="67"/>
      <c r="CN165" s="40" t="s">
        <v>68</v>
      </c>
      <c r="CO165" s="41" t="s">
        <v>22</v>
      </c>
      <c r="CP165" s="39" t="n">
        <v>0.8</v>
      </c>
      <c r="CR165" s="32" t="n">
        <v>12</v>
      </c>
      <c r="CV165" s="12" t="s">
        <v>14</v>
      </c>
      <c r="CW165" s="13" t="n">
        <f aca="false">IF(B205=0%,0%,C206/SUM(C206:C213))</f>
        <v>0</v>
      </c>
      <c r="CX165" s="12" t="str">
        <f aca="false">E206</f>
        <v>lavatrice</v>
      </c>
      <c r="CY165" s="14" t="n">
        <f aca="false">F206</f>
        <v>0</v>
      </c>
      <c r="CZ165" s="12" t="str">
        <f aca="false">E213</f>
        <v>sedie</v>
      </c>
      <c r="DA165" s="14" t="n">
        <f aca="false">F213</f>
        <v>0</v>
      </c>
      <c r="DB165" s="12" t="str">
        <f aca="false">G211</f>
        <v>guaina</v>
      </c>
      <c r="DC165" s="14" t="n">
        <f aca="false">H211</f>
        <v>0</v>
      </c>
      <c r="DD165" s="14" t="s">
        <v>41</v>
      </c>
      <c r="DE165" s="38" t="n">
        <f aca="false">C149</f>
        <v>0</v>
      </c>
    </row>
    <row r="166" customFormat="false" ht="14.4" hidden="false" customHeight="false" outlineLevel="0" collapsed="false">
      <c r="A166" s="24"/>
      <c r="B166" s="96"/>
      <c r="C166" s="67"/>
      <c r="D166" s="40"/>
      <c r="E166" s="41" t="s">
        <v>13</v>
      </c>
      <c r="F166" s="39" t="n">
        <v>0.2</v>
      </c>
      <c r="H166" s="32"/>
      <c r="L166" s="24"/>
      <c r="M166" s="96"/>
      <c r="N166" s="67"/>
      <c r="O166" s="40"/>
      <c r="P166" s="41" t="s">
        <v>13</v>
      </c>
      <c r="Q166" s="39" t="n">
        <v>0.2</v>
      </c>
      <c r="S166" s="32"/>
      <c r="W166" s="24"/>
      <c r="X166" s="96"/>
      <c r="Y166" s="67"/>
      <c r="Z166" s="40"/>
      <c r="AA166" s="41" t="s">
        <v>13</v>
      </c>
      <c r="AB166" s="39" t="n">
        <v>0.2</v>
      </c>
      <c r="AD166" s="32"/>
      <c r="AH166" s="24"/>
      <c r="AI166" s="96"/>
      <c r="AJ166" s="67"/>
      <c r="AK166" s="40"/>
      <c r="AL166" s="41" t="s">
        <v>13</v>
      </c>
      <c r="AM166" s="39" t="n">
        <v>0.2</v>
      </c>
      <c r="AO166" s="32"/>
      <c r="AS166" s="24"/>
      <c r="AT166" s="96"/>
      <c r="AU166" s="67"/>
      <c r="AV166" s="40"/>
      <c r="AW166" s="41" t="s">
        <v>13</v>
      </c>
      <c r="AX166" s="39" t="n">
        <v>0.2</v>
      </c>
      <c r="AZ166" s="32"/>
      <c r="BD166" s="24"/>
      <c r="BE166" s="96"/>
      <c r="BF166" s="67"/>
      <c r="BG166" s="40"/>
      <c r="BH166" s="41" t="s">
        <v>13</v>
      </c>
      <c r="BI166" s="39" t="n">
        <v>0.2</v>
      </c>
      <c r="BK166" s="32"/>
      <c r="BO166" s="24"/>
      <c r="BP166" s="96"/>
      <c r="BQ166" s="67"/>
      <c r="BR166" s="40"/>
      <c r="BS166" s="41" t="s">
        <v>13</v>
      </c>
      <c r="BT166" s="39" t="n">
        <v>0.2</v>
      </c>
      <c r="BV166" s="32"/>
      <c r="BZ166" s="24"/>
      <c r="CA166" s="96"/>
      <c r="CB166" s="67"/>
      <c r="CC166" s="40"/>
      <c r="CD166" s="41" t="s">
        <v>13</v>
      </c>
      <c r="CE166" s="39" t="n">
        <v>0.2</v>
      </c>
      <c r="CG166" s="32"/>
      <c r="CK166" s="24"/>
      <c r="CL166" s="96"/>
      <c r="CM166" s="67"/>
      <c r="CN166" s="40"/>
      <c r="CO166" s="41" t="s">
        <v>13</v>
      </c>
      <c r="CP166" s="39" t="n">
        <v>0.2</v>
      </c>
      <c r="CR166" s="32"/>
      <c r="CV166" s="17" t="s">
        <v>49</v>
      </c>
      <c r="CW166" s="18" t="n">
        <f aca="false">IF(B205=0%,0%,C207/SUM(C206:C213))</f>
        <v>0</v>
      </c>
      <c r="CX166" s="17" t="str">
        <f aca="false">E207</f>
        <v>frigorifero</v>
      </c>
      <c r="CY166" s="19" t="n">
        <f aca="false">F207</f>
        <v>0</v>
      </c>
      <c r="CZ166" s="17" t="str">
        <f aca="false">E214</f>
        <v>materasso</v>
      </c>
      <c r="DA166" s="19" t="n">
        <f aca="false">F214</f>
        <v>0</v>
      </c>
      <c r="DB166" s="17" t="str">
        <f aca="false">G212</f>
        <v>lamiere</v>
      </c>
      <c r="DC166" s="19" t="n">
        <f aca="false">H212</f>
        <v>0</v>
      </c>
      <c r="DD166" s="19" t="str">
        <f aca="false">D148</f>
        <v>altezza cumulo</v>
      </c>
      <c r="DE166" s="19" t="n">
        <f aca="false">E148</f>
        <v>50</v>
      </c>
    </row>
    <row r="167" customFormat="false" ht="14.4" hidden="false" customHeight="false" outlineLevel="0" collapsed="false">
      <c r="A167" s="24"/>
      <c r="B167" s="4"/>
      <c r="C167" s="43"/>
      <c r="D167" s="27" t="s">
        <v>69</v>
      </c>
      <c r="E167" s="41" t="s">
        <v>60</v>
      </c>
      <c r="F167" s="39" t="n">
        <v>1</v>
      </c>
      <c r="G167" s="2" t="n">
        <v>550</v>
      </c>
      <c r="H167" s="44"/>
      <c r="L167" s="24"/>
      <c r="M167" s="4"/>
      <c r="N167" s="43"/>
      <c r="O167" s="27" t="s">
        <v>69</v>
      </c>
      <c r="P167" s="41" t="s">
        <v>60</v>
      </c>
      <c r="Q167" s="39" t="n">
        <v>1</v>
      </c>
      <c r="R167" s="2" t="n">
        <v>550</v>
      </c>
      <c r="S167" s="44"/>
      <c r="W167" s="24"/>
      <c r="X167" s="4"/>
      <c r="Y167" s="43"/>
      <c r="Z167" s="27" t="s">
        <v>69</v>
      </c>
      <c r="AA167" s="41" t="s">
        <v>60</v>
      </c>
      <c r="AB167" s="39" t="n">
        <v>1</v>
      </c>
      <c r="AC167" s="2" t="n">
        <v>550</v>
      </c>
      <c r="AD167" s="44"/>
      <c r="AH167" s="24"/>
      <c r="AI167" s="4"/>
      <c r="AJ167" s="43"/>
      <c r="AK167" s="27" t="s">
        <v>69</v>
      </c>
      <c r="AL167" s="41" t="s">
        <v>60</v>
      </c>
      <c r="AM167" s="39" t="n">
        <v>1</v>
      </c>
      <c r="AN167" s="2" t="n">
        <v>550</v>
      </c>
      <c r="AO167" s="44"/>
      <c r="AS167" s="24"/>
      <c r="AT167" s="4"/>
      <c r="AU167" s="43"/>
      <c r="AV167" s="27" t="s">
        <v>69</v>
      </c>
      <c r="AW167" s="41" t="s">
        <v>60</v>
      </c>
      <c r="AX167" s="39" t="n">
        <v>1</v>
      </c>
      <c r="AY167" s="2" t="n">
        <v>550</v>
      </c>
      <c r="AZ167" s="44"/>
      <c r="BD167" s="24"/>
      <c r="BE167" s="4"/>
      <c r="BF167" s="43"/>
      <c r="BG167" s="27" t="s">
        <v>69</v>
      </c>
      <c r="BH167" s="41" t="s">
        <v>60</v>
      </c>
      <c r="BI167" s="39" t="n">
        <v>1</v>
      </c>
      <c r="BJ167" s="2" t="n">
        <v>550</v>
      </c>
      <c r="BK167" s="44"/>
      <c r="BO167" s="24"/>
      <c r="BP167" s="4"/>
      <c r="BQ167" s="43"/>
      <c r="BR167" s="27" t="s">
        <v>69</v>
      </c>
      <c r="BS167" s="41" t="s">
        <v>60</v>
      </c>
      <c r="BT167" s="39" t="n">
        <v>1</v>
      </c>
      <c r="BU167" s="2" t="n">
        <v>550</v>
      </c>
      <c r="BV167" s="44"/>
      <c r="BZ167" s="24"/>
      <c r="CA167" s="4"/>
      <c r="CB167" s="43"/>
      <c r="CC167" s="27" t="s">
        <v>69</v>
      </c>
      <c r="CD167" s="41" t="s">
        <v>60</v>
      </c>
      <c r="CE167" s="39" t="n">
        <v>1</v>
      </c>
      <c r="CF167" s="2" t="n">
        <v>550</v>
      </c>
      <c r="CG167" s="44"/>
      <c r="CK167" s="24"/>
      <c r="CL167" s="4"/>
      <c r="CM167" s="43"/>
      <c r="CN167" s="27" t="s">
        <v>69</v>
      </c>
      <c r="CO167" s="41" t="s">
        <v>60</v>
      </c>
      <c r="CP167" s="39" t="n">
        <v>1</v>
      </c>
      <c r="CQ167" s="2" t="n">
        <v>550</v>
      </c>
      <c r="CR167" s="44"/>
      <c r="CV167" s="17" t="s">
        <v>57</v>
      </c>
      <c r="CW167" s="18" t="n">
        <f aca="false">IF(B205=0%,0%,(C208+C209)/SUM(C206:C213))</f>
        <v>0</v>
      </c>
      <c r="CX167" s="17" t="str">
        <f aca="false">E208</f>
        <v>forno</v>
      </c>
      <c r="CY167" s="19" t="n">
        <f aca="false">F208</f>
        <v>0</v>
      </c>
      <c r="CZ167" s="17" t="str">
        <f aca="false">G206</f>
        <v>brandina</v>
      </c>
      <c r="DA167" s="19" t="n">
        <f aca="false">H206</f>
        <v>0</v>
      </c>
      <c r="DB167" s="17" t="str">
        <f aca="false">G213</f>
        <v>buste</v>
      </c>
      <c r="DC167" s="19" t="n">
        <f aca="false">H213</f>
        <v>0</v>
      </c>
      <c r="DD167" s="19" t="str">
        <f aca="false">D149</f>
        <v>combustione</v>
      </c>
      <c r="DE167" s="19" t="str">
        <f aca="false">E149</f>
        <v>si</v>
      </c>
    </row>
    <row r="168" customFormat="false" ht="14.4" hidden="false" customHeight="false" outlineLevel="0" collapsed="false">
      <c r="A168" s="24"/>
      <c r="B168" s="4"/>
      <c r="C168" s="43"/>
      <c r="D168" s="27"/>
      <c r="E168" s="41" t="s">
        <v>14</v>
      </c>
      <c r="F168" s="39" t="n">
        <v>1</v>
      </c>
      <c r="G168" s="47" t="n">
        <v>1400</v>
      </c>
      <c r="H168" s="44"/>
      <c r="L168" s="24"/>
      <c r="M168" s="4"/>
      <c r="N168" s="43"/>
      <c r="O168" s="27"/>
      <c r="P168" s="41" t="s">
        <v>14</v>
      </c>
      <c r="Q168" s="39" t="n">
        <v>1</v>
      </c>
      <c r="R168" s="47" t="n">
        <v>1400</v>
      </c>
      <c r="S168" s="44"/>
      <c r="W168" s="24"/>
      <c r="X168" s="4"/>
      <c r="Y168" s="43"/>
      <c r="Z168" s="27"/>
      <c r="AA168" s="41" t="s">
        <v>14</v>
      </c>
      <c r="AB168" s="39" t="n">
        <v>1</v>
      </c>
      <c r="AC168" s="47" t="n">
        <v>1400</v>
      </c>
      <c r="AD168" s="44"/>
      <c r="AH168" s="24"/>
      <c r="AI168" s="4"/>
      <c r="AJ168" s="43"/>
      <c r="AK168" s="27"/>
      <c r="AL168" s="41" t="s">
        <v>14</v>
      </c>
      <c r="AM168" s="39" t="n">
        <v>1</v>
      </c>
      <c r="AN168" s="47" t="n">
        <v>1400</v>
      </c>
      <c r="AO168" s="44"/>
      <c r="AS168" s="24"/>
      <c r="AT168" s="4"/>
      <c r="AU168" s="43"/>
      <c r="AV168" s="27"/>
      <c r="AW168" s="41" t="s">
        <v>14</v>
      </c>
      <c r="AX168" s="39" t="n">
        <v>1</v>
      </c>
      <c r="AY168" s="47" t="n">
        <v>1400</v>
      </c>
      <c r="AZ168" s="44"/>
      <c r="BD168" s="24"/>
      <c r="BE168" s="4"/>
      <c r="BF168" s="43"/>
      <c r="BG168" s="27"/>
      <c r="BH168" s="41" t="s">
        <v>14</v>
      </c>
      <c r="BI168" s="39" t="n">
        <v>1</v>
      </c>
      <c r="BJ168" s="47" t="n">
        <v>1400</v>
      </c>
      <c r="BK168" s="44"/>
      <c r="BO168" s="24"/>
      <c r="BP168" s="4"/>
      <c r="BQ168" s="43"/>
      <c r="BR168" s="27"/>
      <c r="BS168" s="41" t="s">
        <v>14</v>
      </c>
      <c r="BT168" s="39" t="n">
        <v>1</v>
      </c>
      <c r="BU168" s="47" t="n">
        <v>1400</v>
      </c>
      <c r="BV168" s="44"/>
      <c r="BZ168" s="24"/>
      <c r="CA168" s="4"/>
      <c r="CB168" s="43"/>
      <c r="CC168" s="27"/>
      <c r="CD168" s="41" t="s">
        <v>14</v>
      </c>
      <c r="CE168" s="39" t="n">
        <v>1</v>
      </c>
      <c r="CF168" s="47" t="n">
        <v>1400</v>
      </c>
      <c r="CG168" s="44"/>
      <c r="CK168" s="24"/>
      <c r="CL168" s="4"/>
      <c r="CM168" s="43"/>
      <c r="CN168" s="27"/>
      <c r="CO168" s="41" t="s">
        <v>14</v>
      </c>
      <c r="CP168" s="39" t="n">
        <v>1</v>
      </c>
      <c r="CQ168" s="47" t="n">
        <v>1400</v>
      </c>
      <c r="CR168" s="44"/>
      <c r="CV168" s="17" t="s">
        <v>60</v>
      </c>
      <c r="CW168" s="37" t="n">
        <f aca="false">IF(B205=0%,0%,C210/SUM(C206:C213))</f>
        <v>0</v>
      </c>
      <c r="CX168" s="17" t="str">
        <f aca="false">E209</f>
        <v>televisore</v>
      </c>
      <c r="CY168" s="19" t="n">
        <f aca="false">F209</f>
        <v>0</v>
      </c>
      <c r="CZ168" s="17" t="str">
        <f aca="false">G207</f>
        <v>Scatoloni</v>
      </c>
      <c r="DA168" s="19" t="n">
        <f aca="false">H207</f>
        <v>0</v>
      </c>
      <c r="DB168" s="19"/>
      <c r="DC168" s="19"/>
      <c r="DD168" s="19" t="str">
        <f aca="false">D150</f>
        <v>bonifica</v>
      </c>
      <c r="DE168" s="19" t="str">
        <f aca="false">E150</f>
        <v>si</v>
      </c>
    </row>
    <row r="169" customFormat="false" ht="14.4" hidden="false" customHeight="true" outlineLevel="0" collapsed="false">
      <c r="A169" s="24"/>
      <c r="B169" s="4"/>
      <c r="C169" s="43"/>
      <c r="D169" s="27"/>
      <c r="E169" s="41" t="s">
        <v>22</v>
      </c>
      <c r="F169" s="39" t="n">
        <v>1</v>
      </c>
      <c r="G169" s="47" t="n">
        <v>7500</v>
      </c>
      <c r="H169" s="44"/>
      <c r="L169" s="24"/>
      <c r="M169" s="4"/>
      <c r="N169" s="43"/>
      <c r="O169" s="27"/>
      <c r="P169" s="41" t="s">
        <v>22</v>
      </c>
      <c r="Q169" s="39" t="n">
        <v>1</v>
      </c>
      <c r="R169" s="47" t="n">
        <v>7500</v>
      </c>
      <c r="S169" s="44"/>
      <c r="W169" s="24"/>
      <c r="X169" s="4"/>
      <c r="Y169" s="43"/>
      <c r="Z169" s="27"/>
      <c r="AA169" s="41" t="s">
        <v>22</v>
      </c>
      <c r="AB169" s="39" t="n">
        <v>1</v>
      </c>
      <c r="AC169" s="47" t="n">
        <v>7500</v>
      </c>
      <c r="AD169" s="44"/>
      <c r="AH169" s="24"/>
      <c r="AI169" s="4"/>
      <c r="AJ169" s="43"/>
      <c r="AK169" s="27"/>
      <c r="AL169" s="41" t="s">
        <v>22</v>
      </c>
      <c r="AM169" s="39" t="n">
        <v>1</v>
      </c>
      <c r="AN169" s="47" t="n">
        <v>7500</v>
      </c>
      <c r="AO169" s="44"/>
      <c r="AS169" s="24"/>
      <c r="AT169" s="4"/>
      <c r="AU169" s="43"/>
      <c r="AV169" s="27"/>
      <c r="AW169" s="41" t="s">
        <v>22</v>
      </c>
      <c r="AX169" s="39" t="n">
        <v>1</v>
      </c>
      <c r="AY169" s="47" t="n">
        <v>7500</v>
      </c>
      <c r="AZ169" s="44"/>
      <c r="BD169" s="24"/>
      <c r="BE169" s="4"/>
      <c r="BF169" s="43"/>
      <c r="BG169" s="27"/>
      <c r="BH169" s="41" t="s">
        <v>22</v>
      </c>
      <c r="BI169" s="39" t="n">
        <v>1</v>
      </c>
      <c r="BJ169" s="47" t="n">
        <v>7500</v>
      </c>
      <c r="BK169" s="44"/>
      <c r="BO169" s="24"/>
      <c r="BP169" s="4"/>
      <c r="BQ169" s="43"/>
      <c r="BR169" s="27"/>
      <c r="BS169" s="41" t="s">
        <v>22</v>
      </c>
      <c r="BT169" s="39" t="n">
        <v>1</v>
      </c>
      <c r="BU169" s="47" t="n">
        <v>7500</v>
      </c>
      <c r="BV169" s="44"/>
      <c r="BZ169" s="24"/>
      <c r="CA169" s="4"/>
      <c r="CB169" s="43"/>
      <c r="CC169" s="27"/>
      <c r="CD169" s="41" t="s">
        <v>22</v>
      </c>
      <c r="CE169" s="39" t="n">
        <v>1</v>
      </c>
      <c r="CF169" s="47" t="n">
        <v>7500</v>
      </c>
      <c r="CG169" s="44"/>
      <c r="CK169" s="24"/>
      <c r="CL169" s="4"/>
      <c r="CM169" s="43"/>
      <c r="CN169" s="27"/>
      <c r="CO169" s="41" t="s">
        <v>22</v>
      </c>
      <c r="CP169" s="39" t="n">
        <v>1</v>
      </c>
      <c r="CQ169" s="47" t="n">
        <v>7500</v>
      </c>
      <c r="CR169" s="44"/>
      <c r="CV169" s="17" t="s">
        <v>61</v>
      </c>
      <c r="CW169" s="18" t="n">
        <f aca="false">IF(B205=0%,0%,C211/SUM(C206:C213))</f>
        <v>0</v>
      </c>
      <c r="CX169" s="17" t="str">
        <f aca="false">E210</f>
        <v>scaldabagno</v>
      </c>
      <c r="CY169" s="19" t="n">
        <f aca="false">F210</f>
        <v>0</v>
      </c>
      <c r="CZ169" s="17" t="str">
        <f aca="false">G208</f>
        <v>divano</v>
      </c>
      <c r="DA169" s="19" t="n">
        <f aca="false">H208</f>
        <v>0</v>
      </c>
      <c r="DB169" s="19"/>
      <c r="DC169" s="19"/>
      <c r="DD169" s="19" t="str">
        <f aca="false">F150</f>
        <v>substrato</v>
      </c>
      <c r="DE169" s="19" t="str">
        <f aca="false">G150</f>
        <v>suolo</v>
      </c>
    </row>
    <row r="170" customFormat="false" ht="14.4" hidden="false" customHeight="false" outlineLevel="0" collapsed="false">
      <c r="A170" s="24"/>
      <c r="B170" s="4"/>
      <c r="C170" s="4"/>
      <c r="D170" s="28" t="s">
        <v>70</v>
      </c>
      <c r="E170" s="41" t="s">
        <v>14</v>
      </c>
      <c r="F170" s="39" t="n">
        <v>1</v>
      </c>
      <c r="G170" s="47" t="n">
        <v>1400</v>
      </c>
      <c r="H170" s="44"/>
      <c r="L170" s="24"/>
      <c r="M170" s="4"/>
      <c r="N170" s="4"/>
      <c r="O170" s="28" t="s">
        <v>70</v>
      </c>
      <c r="P170" s="41" t="s">
        <v>14</v>
      </c>
      <c r="Q170" s="39" t="n">
        <v>1</v>
      </c>
      <c r="R170" s="47" t="n">
        <v>1400</v>
      </c>
      <c r="S170" s="44"/>
      <c r="W170" s="24"/>
      <c r="X170" s="4"/>
      <c r="Y170" s="4"/>
      <c r="Z170" s="28" t="s">
        <v>70</v>
      </c>
      <c r="AA170" s="41" t="s">
        <v>14</v>
      </c>
      <c r="AB170" s="39" t="n">
        <v>1</v>
      </c>
      <c r="AC170" s="47" t="n">
        <v>1400</v>
      </c>
      <c r="AD170" s="44"/>
      <c r="AH170" s="24"/>
      <c r="AI170" s="4"/>
      <c r="AJ170" s="4"/>
      <c r="AK170" s="28" t="s">
        <v>70</v>
      </c>
      <c r="AL170" s="41" t="s">
        <v>14</v>
      </c>
      <c r="AM170" s="39" t="n">
        <v>1</v>
      </c>
      <c r="AN170" s="47" t="n">
        <v>1400</v>
      </c>
      <c r="AO170" s="44"/>
      <c r="AS170" s="24"/>
      <c r="AT170" s="4"/>
      <c r="AU170" s="4"/>
      <c r="AV170" s="28" t="s">
        <v>70</v>
      </c>
      <c r="AW170" s="41" t="s">
        <v>14</v>
      </c>
      <c r="AX170" s="39" t="n">
        <v>1</v>
      </c>
      <c r="AY170" s="47" t="n">
        <v>1400</v>
      </c>
      <c r="AZ170" s="44"/>
      <c r="BD170" s="24"/>
      <c r="BE170" s="4"/>
      <c r="BF170" s="4"/>
      <c r="BG170" s="28" t="s">
        <v>70</v>
      </c>
      <c r="BH170" s="41" t="s">
        <v>14</v>
      </c>
      <c r="BI170" s="39" t="n">
        <v>1</v>
      </c>
      <c r="BJ170" s="47" t="n">
        <v>1400</v>
      </c>
      <c r="BK170" s="44"/>
      <c r="BO170" s="24"/>
      <c r="BP170" s="4"/>
      <c r="BQ170" s="4"/>
      <c r="BR170" s="28" t="s">
        <v>70</v>
      </c>
      <c r="BS170" s="41" t="s">
        <v>14</v>
      </c>
      <c r="BT170" s="39" t="n">
        <v>1</v>
      </c>
      <c r="BU170" s="47" t="n">
        <v>1400</v>
      </c>
      <c r="BV170" s="44"/>
      <c r="BZ170" s="24"/>
      <c r="CA170" s="4"/>
      <c r="CB170" s="4"/>
      <c r="CC170" s="28" t="s">
        <v>70</v>
      </c>
      <c r="CD170" s="41" t="s">
        <v>14</v>
      </c>
      <c r="CE170" s="39" t="n">
        <v>1</v>
      </c>
      <c r="CF170" s="47" t="n">
        <v>1400</v>
      </c>
      <c r="CG170" s="44"/>
      <c r="CK170" s="24"/>
      <c r="CL170" s="4"/>
      <c r="CM170" s="4"/>
      <c r="CN170" s="28" t="s">
        <v>70</v>
      </c>
      <c r="CO170" s="41" t="s">
        <v>14</v>
      </c>
      <c r="CP170" s="39" t="n">
        <v>1</v>
      </c>
      <c r="CQ170" s="47" t="n">
        <v>1400</v>
      </c>
      <c r="CR170" s="44"/>
      <c r="CV170" s="17" t="s">
        <v>62</v>
      </c>
      <c r="CW170" s="18" t="n">
        <f aca="false">IF(B205=0%,0%,C212/SUM(C206:C213))</f>
        <v>0</v>
      </c>
      <c r="CX170" s="17" t="str">
        <f aca="false">E211</f>
        <v>mobile</v>
      </c>
      <c r="CY170" s="19" t="n">
        <f aca="false">F211</f>
        <v>0</v>
      </c>
      <c r="CZ170" s="17" t="str">
        <f aca="false">G209</f>
        <v>sanitari</v>
      </c>
      <c r="DA170" s="19" t="n">
        <f aca="false">H209</f>
        <v>0</v>
      </c>
      <c r="DB170" s="19"/>
      <c r="DC170" s="19"/>
      <c r="DD170" s="19" t="s">
        <v>63</v>
      </c>
      <c r="DE170" s="19" t="n">
        <f aca="false">B150</f>
        <v>0</v>
      </c>
    </row>
    <row r="171" customFormat="false" ht="15" hidden="false" customHeight="false" outlineLevel="0" collapsed="false">
      <c r="A171" s="24"/>
      <c r="B171" s="4"/>
      <c r="C171" s="43"/>
      <c r="D171" s="28" t="s">
        <v>71</v>
      </c>
      <c r="E171" s="41" t="s">
        <v>60</v>
      </c>
      <c r="F171" s="39" t="n">
        <v>1</v>
      </c>
      <c r="G171" s="47" t="n">
        <v>550</v>
      </c>
      <c r="H171" s="44"/>
      <c r="L171" s="24"/>
      <c r="M171" s="4"/>
      <c r="N171" s="43"/>
      <c r="O171" s="28" t="s">
        <v>71</v>
      </c>
      <c r="P171" s="41" t="s">
        <v>60</v>
      </c>
      <c r="Q171" s="39" t="n">
        <v>1</v>
      </c>
      <c r="R171" s="47" t="n">
        <v>550</v>
      </c>
      <c r="S171" s="44"/>
      <c r="W171" s="24"/>
      <c r="X171" s="4"/>
      <c r="Y171" s="43"/>
      <c r="Z171" s="28" t="s">
        <v>71</v>
      </c>
      <c r="AA171" s="41" t="s">
        <v>60</v>
      </c>
      <c r="AB171" s="39" t="n">
        <v>1</v>
      </c>
      <c r="AC171" s="47" t="n">
        <v>550</v>
      </c>
      <c r="AD171" s="44"/>
      <c r="AH171" s="24"/>
      <c r="AI171" s="4"/>
      <c r="AJ171" s="43"/>
      <c r="AK171" s="28" t="s">
        <v>71</v>
      </c>
      <c r="AL171" s="41" t="s">
        <v>60</v>
      </c>
      <c r="AM171" s="39" t="n">
        <v>1</v>
      </c>
      <c r="AN171" s="47" t="n">
        <v>550</v>
      </c>
      <c r="AO171" s="44"/>
      <c r="AS171" s="24"/>
      <c r="AT171" s="4"/>
      <c r="AU171" s="43"/>
      <c r="AV171" s="28" t="s">
        <v>71</v>
      </c>
      <c r="AW171" s="41" t="s">
        <v>60</v>
      </c>
      <c r="AX171" s="39" t="n">
        <v>1</v>
      </c>
      <c r="AY171" s="47" t="n">
        <v>550</v>
      </c>
      <c r="AZ171" s="44"/>
      <c r="BD171" s="24"/>
      <c r="BE171" s="4"/>
      <c r="BF171" s="43"/>
      <c r="BG171" s="28" t="s">
        <v>71</v>
      </c>
      <c r="BH171" s="41" t="s">
        <v>60</v>
      </c>
      <c r="BI171" s="39" t="n">
        <v>1</v>
      </c>
      <c r="BJ171" s="47" t="n">
        <v>550</v>
      </c>
      <c r="BK171" s="44"/>
      <c r="BO171" s="24"/>
      <c r="BP171" s="4"/>
      <c r="BQ171" s="43"/>
      <c r="BR171" s="28" t="s">
        <v>71</v>
      </c>
      <c r="BS171" s="41" t="s">
        <v>60</v>
      </c>
      <c r="BT171" s="39" t="n">
        <v>1</v>
      </c>
      <c r="BU171" s="47" t="n">
        <v>550</v>
      </c>
      <c r="BV171" s="44"/>
      <c r="BZ171" s="24"/>
      <c r="CA171" s="4"/>
      <c r="CB171" s="43"/>
      <c r="CC171" s="28" t="s">
        <v>71</v>
      </c>
      <c r="CD171" s="41" t="s">
        <v>60</v>
      </c>
      <c r="CE171" s="39" t="n">
        <v>1</v>
      </c>
      <c r="CF171" s="47" t="n">
        <v>550</v>
      </c>
      <c r="CG171" s="44"/>
      <c r="CK171" s="24"/>
      <c r="CL171" s="4"/>
      <c r="CM171" s="43"/>
      <c r="CN171" s="28" t="s">
        <v>71</v>
      </c>
      <c r="CO171" s="41" t="s">
        <v>60</v>
      </c>
      <c r="CP171" s="39" t="n">
        <v>1</v>
      </c>
      <c r="CQ171" s="47" t="n">
        <v>550</v>
      </c>
      <c r="CR171" s="44"/>
      <c r="CV171" s="33" t="s">
        <v>65</v>
      </c>
      <c r="CW171" s="34" t="n">
        <f aca="false">IF(B205=0%,0%,C213/SUM(C206:C213))</f>
        <v>1</v>
      </c>
      <c r="CX171" s="33" t="str">
        <f aca="false">E212</f>
        <v>secchio</v>
      </c>
      <c r="CY171" s="35" t="n">
        <f aca="false">F212</f>
        <v>0</v>
      </c>
      <c r="CZ171" s="33" t="str">
        <f aca="false">G210</f>
        <v>tubi</v>
      </c>
      <c r="DA171" s="35" t="n">
        <f aca="false">H210</f>
        <v>0</v>
      </c>
      <c r="DB171" s="35"/>
      <c r="DC171" s="35"/>
      <c r="DD171" s="35" t="s">
        <v>56</v>
      </c>
      <c r="DE171" s="35" t="n">
        <f aca="false">H148</f>
        <v>0</v>
      </c>
      <c r="DF171" s="37" t="n">
        <f aca="false">SUM(CW165:CW171)</f>
        <v>1</v>
      </c>
    </row>
    <row r="172" customFormat="false" ht="15" hidden="false" customHeight="false" outlineLevel="0" collapsed="false">
      <c r="A172" s="24"/>
      <c r="B172" s="4"/>
      <c r="C172" s="43"/>
      <c r="D172" s="28" t="s">
        <v>72</v>
      </c>
      <c r="E172" s="41" t="s">
        <v>62</v>
      </c>
      <c r="F172" s="39" t="n">
        <v>1</v>
      </c>
      <c r="H172" s="44" t="n">
        <v>20</v>
      </c>
      <c r="L172" s="24"/>
      <c r="M172" s="4"/>
      <c r="N172" s="43"/>
      <c r="O172" s="28" t="s">
        <v>72</v>
      </c>
      <c r="P172" s="41" t="s">
        <v>62</v>
      </c>
      <c r="Q172" s="39" t="n">
        <v>1</v>
      </c>
      <c r="S172" s="44" t="n">
        <v>20</v>
      </c>
      <c r="W172" s="24"/>
      <c r="X172" s="4"/>
      <c r="Y172" s="43"/>
      <c r="Z172" s="28" t="s">
        <v>72</v>
      </c>
      <c r="AA172" s="41" t="s">
        <v>62</v>
      </c>
      <c r="AB172" s="39" t="n">
        <v>1</v>
      </c>
      <c r="AD172" s="44" t="n">
        <v>20</v>
      </c>
      <c r="AH172" s="24"/>
      <c r="AI172" s="51" t="n">
        <v>0.2</v>
      </c>
      <c r="AJ172" s="43" t="n">
        <v>3</v>
      </c>
      <c r="AK172" s="28" t="s">
        <v>72</v>
      </c>
      <c r="AL172" s="41" t="s">
        <v>62</v>
      </c>
      <c r="AM172" s="39" t="n">
        <v>1</v>
      </c>
      <c r="AO172" s="44" t="n">
        <v>20</v>
      </c>
      <c r="AS172" s="24"/>
      <c r="AT172" s="4"/>
      <c r="AU172" s="43"/>
      <c r="AV172" s="28" t="s">
        <v>72</v>
      </c>
      <c r="AW172" s="41" t="s">
        <v>62</v>
      </c>
      <c r="AX172" s="39" t="n">
        <v>1</v>
      </c>
      <c r="AZ172" s="44" t="n">
        <v>20</v>
      </c>
      <c r="BD172" s="24"/>
      <c r="BE172" s="4"/>
      <c r="BF172" s="43"/>
      <c r="BG172" s="28" t="s">
        <v>72</v>
      </c>
      <c r="BH172" s="41" t="s">
        <v>62</v>
      </c>
      <c r="BI172" s="39" t="n">
        <v>1</v>
      </c>
      <c r="BK172" s="44" t="n">
        <v>20</v>
      </c>
      <c r="BO172" s="24"/>
      <c r="BP172" s="4"/>
      <c r="BQ172" s="43"/>
      <c r="BR172" s="28" t="s">
        <v>72</v>
      </c>
      <c r="BS172" s="41" t="s">
        <v>62</v>
      </c>
      <c r="BT172" s="39" t="n">
        <v>1</v>
      </c>
      <c r="BV172" s="44" t="n">
        <v>20</v>
      </c>
      <c r="BZ172" s="24"/>
      <c r="CA172" s="4"/>
      <c r="CB172" s="43"/>
      <c r="CC172" s="28" t="s">
        <v>72</v>
      </c>
      <c r="CD172" s="41" t="s">
        <v>62</v>
      </c>
      <c r="CE172" s="39" t="n">
        <v>1</v>
      </c>
      <c r="CG172" s="44" t="n">
        <v>20</v>
      </c>
      <c r="CK172" s="24"/>
      <c r="CL172" s="4"/>
      <c r="CM172" s="43"/>
      <c r="CN172" s="28" t="s">
        <v>72</v>
      </c>
      <c r="CO172" s="41" t="s">
        <v>62</v>
      </c>
      <c r="CP172" s="39" t="n">
        <v>1</v>
      </c>
      <c r="CR172" s="44" t="n">
        <v>20</v>
      </c>
      <c r="CV172" s="10" t="str">
        <f aca="false">L147</f>
        <v>SITO O47</v>
      </c>
      <c r="CW172" s="10"/>
      <c r="CX172" s="10"/>
      <c r="CY172" s="10"/>
      <c r="CZ172" s="10"/>
      <c r="DA172" s="10"/>
      <c r="DB172" s="10"/>
      <c r="DC172" s="10"/>
      <c r="DD172" s="10"/>
      <c r="DE172" s="10"/>
    </row>
    <row r="173" customFormat="false" ht="14.4" hidden="false" customHeight="false" outlineLevel="0" collapsed="false">
      <c r="A173" s="24"/>
      <c r="B173" s="4"/>
      <c r="C173" s="43"/>
      <c r="D173" s="28" t="s">
        <v>73</v>
      </c>
      <c r="E173" s="41" t="s">
        <v>22</v>
      </c>
      <c r="F173" s="39" t="n">
        <v>1</v>
      </c>
      <c r="H173" s="44"/>
      <c r="L173" s="24"/>
      <c r="M173" s="4"/>
      <c r="N173" s="43"/>
      <c r="O173" s="28" t="s">
        <v>73</v>
      </c>
      <c r="P173" s="41" t="s">
        <v>22</v>
      </c>
      <c r="Q173" s="39" t="n">
        <v>1</v>
      </c>
      <c r="S173" s="44"/>
      <c r="W173" s="24"/>
      <c r="X173" s="4"/>
      <c r="Y173" s="43"/>
      <c r="Z173" s="28" t="s">
        <v>73</v>
      </c>
      <c r="AA173" s="41" t="s">
        <v>22</v>
      </c>
      <c r="AB173" s="39" t="n">
        <v>1</v>
      </c>
      <c r="AD173" s="44"/>
      <c r="AH173" s="24"/>
      <c r="AI173" s="4"/>
      <c r="AJ173" s="43"/>
      <c r="AK173" s="28" t="s">
        <v>73</v>
      </c>
      <c r="AL173" s="41" t="s">
        <v>22</v>
      </c>
      <c r="AM173" s="39" t="n">
        <v>1</v>
      </c>
      <c r="AO173" s="44"/>
      <c r="AS173" s="24"/>
      <c r="AT173" s="4"/>
      <c r="AU173" s="43"/>
      <c r="AV173" s="28" t="s">
        <v>73</v>
      </c>
      <c r="AW173" s="41" t="s">
        <v>22</v>
      </c>
      <c r="AX173" s="39" t="n">
        <v>1</v>
      </c>
      <c r="AZ173" s="44"/>
      <c r="BD173" s="24"/>
      <c r="BE173" s="4"/>
      <c r="BF173" s="43"/>
      <c r="BG173" s="28" t="s">
        <v>73</v>
      </c>
      <c r="BH173" s="41" t="s">
        <v>22</v>
      </c>
      <c r="BI173" s="39" t="n">
        <v>1</v>
      </c>
      <c r="BK173" s="44"/>
      <c r="BO173" s="24"/>
      <c r="BP173" s="4"/>
      <c r="BQ173" s="43"/>
      <c r="BR173" s="28" t="s">
        <v>73</v>
      </c>
      <c r="BS173" s="41" t="s">
        <v>22</v>
      </c>
      <c r="BT173" s="39" t="n">
        <v>1</v>
      </c>
      <c r="BV173" s="44"/>
      <c r="BZ173" s="24"/>
      <c r="CA173" s="4"/>
      <c r="CB173" s="43"/>
      <c r="CC173" s="28" t="s">
        <v>73</v>
      </c>
      <c r="CD173" s="41" t="s">
        <v>22</v>
      </c>
      <c r="CE173" s="39" t="n">
        <v>1</v>
      </c>
      <c r="CG173" s="44"/>
      <c r="CK173" s="24"/>
      <c r="CL173" s="4"/>
      <c r="CM173" s="43"/>
      <c r="CN173" s="28" t="s">
        <v>73</v>
      </c>
      <c r="CO173" s="41" t="s">
        <v>22</v>
      </c>
      <c r="CP173" s="39" t="n">
        <v>1</v>
      </c>
      <c r="CR173" s="44"/>
      <c r="CV173" s="11" t="s">
        <v>31</v>
      </c>
      <c r="CW173" s="11"/>
      <c r="CX173" s="11" t="s">
        <v>32</v>
      </c>
      <c r="CY173" s="11"/>
      <c r="CZ173" s="11"/>
      <c r="DA173" s="11"/>
      <c r="DB173" s="11"/>
      <c r="DC173" s="11"/>
      <c r="DD173" s="11" t="s">
        <v>33</v>
      </c>
      <c r="DE173" s="11"/>
    </row>
    <row r="174" customFormat="false" ht="14.4" hidden="false" customHeight="true" outlineLevel="0" collapsed="false">
      <c r="A174" s="24"/>
      <c r="B174" s="96"/>
      <c r="C174" s="67"/>
      <c r="D174" s="27" t="s">
        <v>74</v>
      </c>
      <c r="E174" s="41" t="s">
        <v>62</v>
      </c>
      <c r="F174" s="39" t="n">
        <v>0.8</v>
      </c>
      <c r="H174" s="32" t="n">
        <v>50</v>
      </c>
      <c r="L174" s="24"/>
      <c r="M174" s="96"/>
      <c r="N174" s="67"/>
      <c r="O174" s="27" t="s">
        <v>74</v>
      </c>
      <c r="P174" s="41" t="s">
        <v>62</v>
      </c>
      <c r="Q174" s="39" t="n">
        <v>0.8</v>
      </c>
      <c r="S174" s="32" t="n">
        <v>50</v>
      </c>
      <c r="W174" s="24"/>
      <c r="X174" s="96"/>
      <c r="Y174" s="67"/>
      <c r="Z174" s="27" t="s">
        <v>74</v>
      </c>
      <c r="AA174" s="41" t="s">
        <v>62</v>
      </c>
      <c r="AB174" s="39" t="n">
        <v>0.8</v>
      </c>
      <c r="AD174" s="32" t="n">
        <v>50</v>
      </c>
      <c r="AH174" s="24"/>
      <c r="AI174" s="96"/>
      <c r="AJ174" s="67"/>
      <c r="AK174" s="27" t="s">
        <v>74</v>
      </c>
      <c r="AL174" s="41" t="s">
        <v>62</v>
      </c>
      <c r="AM174" s="39" t="n">
        <v>0.8</v>
      </c>
      <c r="AO174" s="32" t="n">
        <v>50</v>
      </c>
      <c r="AS174" s="24"/>
      <c r="AT174" s="96"/>
      <c r="AU174" s="67"/>
      <c r="AV174" s="27" t="s">
        <v>74</v>
      </c>
      <c r="AW174" s="41" t="s">
        <v>62</v>
      </c>
      <c r="AX174" s="39" t="n">
        <v>0.8</v>
      </c>
      <c r="AZ174" s="32" t="n">
        <v>50</v>
      </c>
      <c r="BD174" s="24"/>
      <c r="BE174" s="96"/>
      <c r="BF174" s="67"/>
      <c r="BG174" s="27" t="s">
        <v>74</v>
      </c>
      <c r="BH174" s="41" t="s">
        <v>62</v>
      </c>
      <c r="BI174" s="39" t="n">
        <v>0.8</v>
      </c>
      <c r="BK174" s="32" t="n">
        <v>50</v>
      </c>
      <c r="BO174" s="24"/>
      <c r="BP174" s="96"/>
      <c r="BQ174" s="67"/>
      <c r="BR174" s="27" t="s">
        <v>74</v>
      </c>
      <c r="BS174" s="41" t="s">
        <v>62</v>
      </c>
      <c r="BT174" s="39" t="n">
        <v>0.8</v>
      </c>
      <c r="BV174" s="32" t="n">
        <v>50</v>
      </c>
      <c r="BZ174" s="24"/>
      <c r="CA174" s="96"/>
      <c r="CB174" s="67"/>
      <c r="CC174" s="27" t="s">
        <v>74</v>
      </c>
      <c r="CD174" s="41" t="s">
        <v>62</v>
      </c>
      <c r="CE174" s="39" t="n">
        <v>0.8</v>
      </c>
      <c r="CG174" s="32" t="n">
        <v>50</v>
      </c>
      <c r="CK174" s="24"/>
      <c r="CL174" s="96"/>
      <c r="CM174" s="67"/>
      <c r="CN174" s="27" t="s">
        <v>74</v>
      </c>
      <c r="CO174" s="41" t="s">
        <v>62</v>
      </c>
      <c r="CP174" s="39" t="n">
        <v>0.8</v>
      </c>
      <c r="CR174" s="32" t="n">
        <v>50</v>
      </c>
      <c r="CV174" s="12" t="s">
        <v>14</v>
      </c>
      <c r="CW174" s="13" t="n">
        <f aca="false">IF(M205=0%,0%,N206/SUM(N206:N213))</f>
        <v>0.02</v>
      </c>
      <c r="CX174" s="12" t="str">
        <f aca="false">P206</f>
        <v>lavatrice</v>
      </c>
      <c r="CY174" s="14" t="n">
        <f aca="false">Q206</f>
        <v>0</v>
      </c>
      <c r="CZ174" s="12" t="str">
        <f aca="false">P213</f>
        <v>sedie</v>
      </c>
      <c r="DA174" s="14" t="n">
        <f aca="false">Q213</f>
        <v>0</v>
      </c>
      <c r="DB174" s="12" t="str">
        <f aca="false">R211</f>
        <v>guaina</v>
      </c>
      <c r="DC174" s="14" t="n">
        <f aca="false">S211</f>
        <v>0</v>
      </c>
      <c r="DD174" s="14" t="s">
        <v>41</v>
      </c>
      <c r="DE174" s="38" t="n">
        <f aca="false">N149</f>
        <v>0</v>
      </c>
    </row>
    <row r="175" customFormat="false" ht="14.4" hidden="false" customHeight="false" outlineLevel="0" collapsed="false">
      <c r="A175" s="24"/>
      <c r="B175" s="96"/>
      <c r="C175" s="67"/>
      <c r="D175" s="27"/>
      <c r="E175" s="41" t="s">
        <v>60</v>
      </c>
      <c r="F175" s="39" t="n">
        <v>0.2</v>
      </c>
      <c r="H175" s="32"/>
      <c r="L175" s="24"/>
      <c r="M175" s="96"/>
      <c r="N175" s="67"/>
      <c r="O175" s="27"/>
      <c r="P175" s="41" t="s">
        <v>60</v>
      </c>
      <c r="Q175" s="39" t="n">
        <v>0.2</v>
      </c>
      <c r="S175" s="32"/>
      <c r="W175" s="24"/>
      <c r="X175" s="96"/>
      <c r="Y175" s="67"/>
      <c r="Z175" s="27"/>
      <c r="AA175" s="41" t="s">
        <v>60</v>
      </c>
      <c r="AB175" s="39" t="n">
        <v>0.2</v>
      </c>
      <c r="AD175" s="32"/>
      <c r="AH175" s="24"/>
      <c r="AI175" s="96"/>
      <c r="AJ175" s="67"/>
      <c r="AK175" s="27"/>
      <c r="AL175" s="41" t="s">
        <v>60</v>
      </c>
      <c r="AM175" s="39" t="n">
        <v>0.2</v>
      </c>
      <c r="AO175" s="32"/>
      <c r="AS175" s="24"/>
      <c r="AT175" s="96"/>
      <c r="AU175" s="67"/>
      <c r="AV175" s="27"/>
      <c r="AW175" s="41" t="s">
        <v>60</v>
      </c>
      <c r="AX175" s="39" t="n">
        <v>0.2</v>
      </c>
      <c r="AZ175" s="32"/>
      <c r="BD175" s="24"/>
      <c r="BE175" s="96"/>
      <c r="BF175" s="67"/>
      <c r="BG175" s="27"/>
      <c r="BH175" s="41" t="s">
        <v>60</v>
      </c>
      <c r="BI175" s="39" t="n">
        <v>0.2</v>
      </c>
      <c r="BK175" s="32"/>
      <c r="BO175" s="24"/>
      <c r="BP175" s="96"/>
      <c r="BQ175" s="67"/>
      <c r="BR175" s="27"/>
      <c r="BS175" s="41" t="s">
        <v>60</v>
      </c>
      <c r="BT175" s="39" t="n">
        <v>0.2</v>
      </c>
      <c r="BV175" s="32"/>
      <c r="BZ175" s="24"/>
      <c r="CA175" s="96"/>
      <c r="CB175" s="67"/>
      <c r="CC175" s="27"/>
      <c r="CD175" s="41" t="s">
        <v>60</v>
      </c>
      <c r="CE175" s="39" t="n">
        <v>0.2</v>
      </c>
      <c r="CG175" s="32"/>
      <c r="CK175" s="24"/>
      <c r="CL175" s="96"/>
      <c r="CM175" s="67"/>
      <c r="CN175" s="27"/>
      <c r="CO175" s="41" t="s">
        <v>60</v>
      </c>
      <c r="CP175" s="39" t="n">
        <v>0.2</v>
      </c>
      <c r="CR175" s="32"/>
      <c r="CV175" s="17" t="s">
        <v>49</v>
      </c>
      <c r="CW175" s="18" t="n">
        <f aca="false">IF(M205=0%,0%,N207/SUM(N206:N213))</f>
        <v>0</v>
      </c>
      <c r="CX175" s="17" t="str">
        <f aca="false">P207</f>
        <v>frigorifero</v>
      </c>
      <c r="CY175" s="19" t="n">
        <f aca="false">Q207</f>
        <v>0</v>
      </c>
      <c r="CZ175" s="17" t="str">
        <f aca="false">P214</f>
        <v>materasso</v>
      </c>
      <c r="DA175" s="19" t="n">
        <f aca="false">Q214</f>
        <v>0</v>
      </c>
      <c r="DB175" s="17" t="str">
        <f aca="false">R212</f>
        <v>lamiere</v>
      </c>
      <c r="DC175" s="19" t="n">
        <f aca="false">S212</f>
        <v>0</v>
      </c>
      <c r="DD175" s="19" t="str">
        <f aca="false">O148</f>
        <v>altezza cumulo</v>
      </c>
      <c r="DE175" s="19" t="n">
        <f aca="false">P148</f>
        <v>30</v>
      </c>
    </row>
    <row r="176" customFormat="false" ht="14.4" hidden="false" customHeight="false" outlineLevel="0" collapsed="false">
      <c r="A176" s="21" t="s">
        <v>75</v>
      </c>
      <c r="B176" s="4"/>
      <c r="C176" s="4"/>
      <c r="D176" s="41" t="s">
        <v>76</v>
      </c>
      <c r="E176" s="20" t="s">
        <v>61</v>
      </c>
      <c r="F176" s="39" t="n">
        <v>1</v>
      </c>
      <c r="G176" s="47" t="n">
        <v>1000</v>
      </c>
      <c r="H176" s="44"/>
      <c r="L176" s="21" t="s">
        <v>75</v>
      </c>
      <c r="M176" s="4"/>
      <c r="N176" s="4"/>
      <c r="O176" s="41" t="s">
        <v>76</v>
      </c>
      <c r="P176" s="20" t="s">
        <v>61</v>
      </c>
      <c r="Q176" s="39" t="n">
        <v>1</v>
      </c>
      <c r="R176" s="47" t="n">
        <v>1000</v>
      </c>
      <c r="S176" s="44"/>
      <c r="W176" s="21" t="s">
        <v>75</v>
      </c>
      <c r="X176" s="4"/>
      <c r="Y176" s="4"/>
      <c r="Z176" s="41" t="s">
        <v>76</v>
      </c>
      <c r="AA176" s="20" t="s">
        <v>61</v>
      </c>
      <c r="AB176" s="39" t="n">
        <v>1</v>
      </c>
      <c r="AC176" s="47" t="n">
        <v>1000</v>
      </c>
      <c r="AD176" s="44"/>
      <c r="AH176" s="21" t="s">
        <v>75</v>
      </c>
      <c r="AI176" s="4"/>
      <c r="AJ176" s="4"/>
      <c r="AK176" s="41" t="s">
        <v>76</v>
      </c>
      <c r="AL176" s="20" t="s">
        <v>61</v>
      </c>
      <c r="AM176" s="39" t="n">
        <v>1</v>
      </c>
      <c r="AN176" s="47" t="n">
        <v>1000</v>
      </c>
      <c r="AO176" s="44"/>
      <c r="AS176" s="21" t="s">
        <v>75</v>
      </c>
      <c r="AT176" s="4"/>
      <c r="AU176" s="4"/>
      <c r="AV176" s="41" t="s">
        <v>76</v>
      </c>
      <c r="AW176" s="20" t="s">
        <v>61</v>
      </c>
      <c r="AX176" s="39" t="n">
        <v>1</v>
      </c>
      <c r="AY176" s="47" t="n">
        <v>1000</v>
      </c>
      <c r="AZ176" s="44"/>
      <c r="BD176" s="21" t="s">
        <v>75</v>
      </c>
      <c r="BE176" s="4"/>
      <c r="BF176" s="4"/>
      <c r="BG176" s="41" t="s">
        <v>76</v>
      </c>
      <c r="BH176" s="20" t="s">
        <v>61</v>
      </c>
      <c r="BI176" s="39" t="n">
        <v>1</v>
      </c>
      <c r="BJ176" s="47" t="n">
        <v>1000</v>
      </c>
      <c r="BK176" s="44"/>
      <c r="BO176" s="21" t="s">
        <v>75</v>
      </c>
      <c r="BP176" s="4"/>
      <c r="BQ176" s="4"/>
      <c r="BR176" s="41" t="s">
        <v>76</v>
      </c>
      <c r="BS176" s="20" t="s">
        <v>61</v>
      </c>
      <c r="BT176" s="39" t="n">
        <v>1</v>
      </c>
      <c r="BU176" s="47" t="n">
        <v>1000</v>
      </c>
      <c r="BV176" s="44"/>
      <c r="BZ176" s="21" t="s">
        <v>75</v>
      </c>
      <c r="CA176" s="4"/>
      <c r="CB176" s="4"/>
      <c r="CC176" s="41" t="s">
        <v>76</v>
      </c>
      <c r="CD176" s="20" t="s">
        <v>61</v>
      </c>
      <c r="CE176" s="39" t="n">
        <v>1</v>
      </c>
      <c r="CF176" s="47" t="n">
        <v>1000</v>
      </c>
      <c r="CG176" s="44"/>
      <c r="CK176" s="21" t="s">
        <v>75</v>
      </c>
      <c r="CL176" s="4"/>
      <c r="CM176" s="4"/>
      <c r="CN176" s="41" t="s">
        <v>76</v>
      </c>
      <c r="CO176" s="20" t="s">
        <v>61</v>
      </c>
      <c r="CP176" s="39" t="n">
        <v>1</v>
      </c>
      <c r="CQ176" s="47" t="n">
        <v>1000</v>
      </c>
      <c r="CR176" s="44"/>
      <c r="CV176" s="17" t="s">
        <v>57</v>
      </c>
      <c r="CW176" s="18" t="n">
        <f aca="false">IF(M205=0%,0%,(N208+N209)/SUM(N206:N213))</f>
        <v>0</v>
      </c>
      <c r="CX176" s="17" t="str">
        <f aca="false">P208</f>
        <v>forno</v>
      </c>
      <c r="CY176" s="19" t="n">
        <f aca="false">Q208</f>
        <v>0</v>
      </c>
      <c r="CZ176" s="17" t="str">
        <f aca="false">R206</f>
        <v>brandina</v>
      </c>
      <c r="DA176" s="19" t="n">
        <f aca="false">S206</f>
        <v>0</v>
      </c>
      <c r="DB176" s="17" t="str">
        <f aca="false">R213</f>
        <v>buste</v>
      </c>
      <c r="DC176" s="19" t="n">
        <f aca="false">S213</f>
        <v>0</v>
      </c>
      <c r="DD176" s="19" t="str">
        <f aca="false">O149</f>
        <v>combustione</v>
      </c>
      <c r="DE176" s="19" t="str">
        <f aca="false">P149</f>
        <v>no</v>
      </c>
    </row>
    <row r="177" customFormat="false" ht="14.4" hidden="false" customHeight="true" outlineLevel="0" collapsed="false">
      <c r="A177" s="24" t="s">
        <v>77</v>
      </c>
      <c r="B177" s="4"/>
      <c r="C177" s="4"/>
      <c r="D177" s="41" t="s">
        <v>14</v>
      </c>
      <c r="E177" s="28"/>
      <c r="F177" s="39" t="n">
        <v>1</v>
      </c>
      <c r="G177" s="47" t="n">
        <v>900</v>
      </c>
      <c r="H177" s="44"/>
      <c r="L177" s="24" t="s">
        <v>77</v>
      </c>
      <c r="M177" s="51" t="n">
        <v>0.02</v>
      </c>
      <c r="N177" s="4"/>
      <c r="O177" s="41" t="s">
        <v>14</v>
      </c>
      <c r="P177" s="28"/>
      <c r="Q177" s="39" t="n">
        <v>1</v>
      </c>
      <c r="R177" s="47" t="n">
        <v>900</v>
      </c>
      <c r="S177" s="44"/>
      <c r="W177" s="24" t="s">
        <v>77</v>
      </c>
      <c r="X177" s="4"/>
      <c r="Y177" s="4"/>
      <c r="Z177" s="41" t="s">
        <v>14</v>
      </c>
      <c r="AA177" s="28"/>
      <c r="AB177" s="39" t="n">
        <v>1</v>
      </c>
      <c r="AC177" s="47" t="n">
        <v>900</v>
      </c>
      <c r="AD177" s="44"/>
      <c r="AH177" s="24" t="s">
        <v>77</v>
      </c>
      <c r="AI177" s="51" t="n">
        <v>0.2</v>
      </c>
      <c r="AJ177" s="4"/>
      <c r="AK177" s="41" t="s">
        <v>14</v>
      </c>
      <c r="AL177" s="28"/>
      <c r="AM177" s="39" t="n">
        <v>1</v>
      </c>
      <c r="AN177" s="47" t="n">
        <v>900</v>
      </c>
      <c r="AO177" s="44"/>
      <c r="AS177" s="24" t="s">
        <v>77</v>
      </c>
      <c r="AT177" s="51" t="n">
        <v>0.01</v>
      </c>
      <c r="AU177" s="4"/>
      <c r="AV177" s="41" t="s">
        <v>14</v>
      </c>
      <c r="AW177" s="28"/>
      <c r="AX177" s="39" t="n">
        <v>1</v>
      </c>
      <c r="AY177" s="47" t="n">
        <v>900</v>
      </c>
      <c r="AZ177" s="44"/>
      <c r="BD177" s="24" t="s">
        <v>77</v>
      </c>
      <c r="BE177" s="51" t="n">
        <v>0.02</v>
      </c>
      <c r="BF177" s="4"/>
      <c r="BG177" s="41" t="s">
        <v>14</v>
      </c>
      <c r="BH177" s="28"/>
      <c r="BI177" s="39" t="n">
        <v>1</v>
      </c>
      <c r="BJ177" s="47" t="n">
        <v>900</v>
      </c>
      <c r="BK177" s="44"/>
      <c r="BO177" s="24" t="s">
        <v>77</v>
      </c>
      <c r="BP177" s="51" t="n">
        <v>0.02</v>
      </c>
      <c r="BQ177" s="4"/>
      <c r="BR177" s="41" t="s">
        <v>14</v>
      </c>
      <c r="BS177" s="28"/>
      <c r="BT177" s="39" t="n">
        <v>1</v>
      </c>
      <c r="BU177" s="47" t="n">
        <v>900</v>
      </c>
      <c r="BV177" s="44"/>
      <c r="BZ177" s="24" t="s">
        <v>77</v>
      </c>
      <c r="CA177" s="4"/>
      <c r="CB177" s="4"/>
      <c r="CC177" s="41" t="s">
        <v>14</v>
      </c>
      <c r="CD177" s="28"/>
      <c r="CE177" s="39" t="n">
        <v>1</v>
      </c>
      <c r="CF177" s="47" t="n">
        <v>900</v>
      </c>
      <c r="CG177" s="44"/>
      <c r="CK177" s="24" t="s">
        <v>77</v>
      </c>
      <c r="CL177" s="51" t="n">
        <v>0.02</v>
      </c>
      <c r="CM177" s="4"/>
      <c r="CN177" s="41" t="s">
        <v>14</v>
      </c>
      <c r="CO177" s="28"/>
      <c r="CP177" s="39" t="n">
        <v>1</v>
      </c>
      <c r="CQ177" s="47" t="n">
        <v>900</v>
      </c>
      <c r="CR177" s="44"/>
      <c r="CV177" s="17" t="s">
        <v>60</v>
      </c>
      <c r="CW177" s="37" t="n">
        <f aca="false">IF(M205=0%,0%,N210/SUM(N206:N213))</f>
        <v>0</v>
      </c>
      <c r="CX177" s="17" t="str">
        <f aca="false">P209</f>
        <v>televisore</v>
      </c>
      <c r="CY177" s="19" t="n">
        <f aca="false">Q209</f>
        <v>0</v>
      </c>
      <c r="CZ177" s="17" t="str">
        <f aca="false">R207</f>
        <v>Scatoloni</v>
      </c>
      <c r="DA177" s="19" t="n">
        <f aca="false">S207</f>
        <v>0</v>
      </c>
      <c r="DB177" s="19"/>
      <c r="DC177" s="19"/>
      <c r="DD177" s="19" t="str">
        <f aca="false">O150</f>
        <v>bonifica</v>
      </c>
      <c r="DE177" s="19" t="str">
        <f aca="false">P150</f>
        <v>si-no</v>
      </c>
    </row>
    <row r="178" customFormat="false" ht="14.4" hidden="false" customHeight="false" outlineLevel="0" collapsed="false">
      <c r="A178" s="24"/>
      <c r="B178" s="4"/>
      <c r="C178" s="43"/>
      <c r="D178" s="41" t="s">
        <v>49</v>
      </c>
      <c r="E178" s="28"/>
      <c r="F178" s="39" t="n">
        <v>1</v>
      </c>
      <c r="G178" s="47" t="n">
        <v>2600</v>
      </c>
      <c r="H178" s="44"/>
      <c r="L178" s="24"/>
      <c r="M178" s="4"/>
      <c r="N178" s="43"/>
      <c r="O178" s="41" t="s">
        <v>49</v>
      </c>
      <c r="P178" s="28"/>
      <c r="Q178" s="39" t="n">
        <v>1</v>
      </c>
      <c r="R178" s="47" t="n">
        <v>2600</v>
      </c>
      <c r="S178" s="44"/>
      <c r="W178" s="24"/>
      <c r="X178" s="4"/>
      <c r="Y178" s="43"/>
      <c r="Z178" s="41" t="s">
        <v>49</v>
      </c>
      <c r="AA178" s="28"/>
      <c r="AB178" s="39" t="n">
        <v>1</v>
      </c>
      <c r="AC178" s="47" t="n">
        <v>2600</v>
      </c>
      <c r="AD178" s="44"/>
      <c r="AH178" s="24"/>
      <c r="AI178" s="51" t="n">
        <v>0.02</v>
      </c>
      <c r="AJ178" s="43"/>
      <c r="AK178" s="41" t="s">
        <v>49</v>
      </c>
      <c r="AL178" s="28"/>
      <c r="AM178" s="39" t="n">
        <v>1</v>
      </c>
      <c r="AN178" s="47" t="n">
        <v>2600</v>
      </c>
      <c r="AO178" s="44"/>
      <c r="AS178" s="24"/>
      <c r="AT178" s="51" t="n">
        <v>0.01</v>
      </c>
      <c r="AU178" s="43"/>
      <c r="AV178" s="41" t="s">
        <v>49</v>
      </c>
      <c r="AW178" s="28"/>
      <c r="AX178" s="39" t="n">
        <v>1</v>
      </c>
      <c r="AY178" s="47" t="n">
        <v>2600</v>
      </c>
      <c r="AZ178" s="44"/>
      <c r="BD178" s="24"/>
      <c r="BE178" s="72" t="n">
        <v>0.05</v>
      </c>
      <c r="BF178" s="43"/>
      <c r="BG178" s="41" t="s">
        <v>49</v>
      </c>
      <c r="BH178" s="28"/>
      <c r="BI178" s="39" t="n">
        <v>1</v>
      </c>
      <c r="BJ178" s="47" t="n">
        <v>2600</v>
      </c>
      <c r="BK178" s="44"/>
      <c r="BO178" s="24"/>
      <c r="BP178" s="4"/>
      <c r="BQ178" s="43"/>
      <c r="BR178" s="41" t="s">
        <v>49</v>
      </c>
      <c r="BS178" s="28"/>
      <c r="BT178" s="39" t="n">
        <v>1</v>
      </c>
      <c r="BU178" s="47" t="n">
        <v>2600</v>
      </c>
      <c r="BV178" s="44"/>
      <c r="BZ178" s="24"/>
      <c r="CA178" s="4"/>
      <c r="CB178" s="43"/>
      <c r="CC178" s="41" t="s">
        <v>49</v>
      </c>
      <c r="CD178" s="28"/>
      <c r="CE178" s="39" t="n">
        <v>1</v>
      </c>
      <c r="CF178" s="47" t="n">
        <v>2600</v>
      </c>
      <c r="CG178" s="44"/>
      <c r="CK178" s="24"/>
      <c r="CL178" s="51" t="n">
        <v>0.01</v>
      </c>
      <c r="CM178" s="43"/>
      <c r="CN178" s="41" t="s">
        <v>49</v>
      </c>
      <c r="CO178" s="28"/>
      <c r="CP178" s="39" t="n">
        <v>1</v>
      </c>
      <c r="CQ178" s="47" t="n">
        <v>2600</v>
      </c>
      <c r="CR178" s="44"/>
      <c r="CV178" s="17" t="s">
        <v>61</v>
      </c>
      <c r="CW178" s="18" t="n">
        <f aca="false">IF(M205=0%,0%,N211/SUM(N206:N213))</f>
        <v>0</v>
      </c>
      <c r="CX178" s="17" t="str">
        <f aca="false">P210</f>
        <v>scaldabagno</v>
      </c>
      <c r="CY178" s="19" t="n">
        <f aca="false">Q210</f>
        <v>0</v>
      </c>
      <c r="CZ178" s="17" t="str">
        <f aca="false">R208</f>
        <v>divano</v>
      </c>
      <c r="DA178" s="19" t="n">
        <f aca="false">S208</f>
        <v>0</v>
      </c>
      <c r="DB178" s="19"/>
      <c r="DC178" s="19"/>
      <c r="DD178" s="19" t="str">
        <f aca="false">Q150</f>
        <v>substrato</v>
      </c>
      <c r="DE178" s="19" t="str">
        <f aca="false">R150</f>
        <v>suolo</v>
      </c>
    </row>
    <row r="179" customFormat="false" ht="14.4" hidden="false" customHeight="false" outlineLevel="0" collapsed="false">
      <c r="A179" s="24"/>
      <c r="B179" s="4"/>
      <c r="C179" s="43"/>
      <c r="D179" s="41" t="s">
        <v>13</v>
      </c>
      <c r="E179" s="28"/>
      <c r="F179" s="39" t="n">
        <v>0.2</v>
      </c>
      <c r="G179" s="47" t="n">
        <v>2700</v>
      </c>
      <c r="H179" s="44"/>
      <c r="L179" s="24"/>
      <c r="M179" s="4"/>
      <c r="N179" s="43"/>
      <c r="O179" s="41" t="s">
        <v>13</v>
      </c>
      <c r="P179" s="28"/>
      <c r="Q179" s="39" t="n">
        <v>0.2</v>
      </c>
      <c r="R179" s="47" t="n">
        <v>2700</v>
      </c>
      <c r="S179" s="44"/>
      <c r="W179" s="24"/>
      <c r="X179" s="4"/>
      <c r="Y179" s="43"/>
      <c r="Z179" s="41" t="s">
        <v>13</v>
      </c>
      <c r="AA179" s="28"/>
      <c r="AB179" s="39" t="n">
        <v>0.2</v>
      </c>
      <c r="AC179" s="47" t="n">
        <v>2700</v>
      </c>
      <c r="AD179" s="44"/>
      <c r="AH179" s="24"/>
      <c r="AI179" s="72" t="n">
        <v>0.01</v>
      </c>
      <c r="AJ179" s="43"/>
      <c r="AK179" s="41" t="s">
        <v>13</v>
      </c>
      <c r="AL179" s="28"/>
      <c r="AM179" s="39" t="n">
        <v>0.2</v>
      </c>
      <c r="AN179" s="47" t="n">
        <v>2700</v>
      </c>
      <c r="AO179" s="44"/>
      <c r="AS179" s="24"/>
      <c r="AT179" s="72" t="n">
        <v>0.04</v>
      </c>
      <c r="AU179" s="43"/>
      <c r="AV179" s="41" t="s">
        <v>13</v>
      </c>
      <c r="AW179" s="28"/>
      <c r="AX179" s="39" t="n">
        <v>0.2</v>
      </c>
      <c r="AY179" s="47" t="n">
        <v>2700</v>
      </c>
      <c r="AZ179" s="44"/>
      <c r="BD179" s="24"/>
      <c r="BE179" s="72"/>
      <c r="BF179" s="43"/>
      <c r="BG179" s="41" t="s">
        <v>13</v>
      </c>
      <c r="BH179" s="28"/>
      <c r="BI179" s="39" t="n">
        <v>0.2</v>
      </c>
      <c r="BJ179" s="47" t="n">
        <v>2700</v>
      </c>
      <c r="BK179" s="44"/>
      <c r="BO179" s="24"/>
      <c r="BP179" s="4"/>
      <c r="BQ179" s="43"/>
      <c r="BR179" s="41" t="s">
        <v>13</v>
      </c>
      <c r="BS179" s="28"/>
      <c r="BT179" s="39" t="n">
        <v>0.2</v>
      </c>
      <c r="BU179" s="47" t="n">
        <v>2700</v>
      </c>
      <c r="BV179" s="44"/>
      <c r="BZ179" s="24"/>
      <c r="CA179" s="4"/>
      <c r="CB179" s="43"/>
      <c r="CC179" s="41" t="s">
        <v>13</v>
      </c>
      <c r="CD179" s="28"/>
      <c r="CE179" s="39" t="n">
        <v>0.2</v>
      </c>
      <c r="CF179" s="47" t="n">
        <v>2700</v>
      </c>
      <c r="CG179" s="44"/>
      <c r="CK179" s="24"/>
      <c r="CL179" s="68" t="n">
        <v>0.02</v>
      </c>
      <c r="CM179" s="43"/>
      <c r="CN179" s="41" t="s">
        <v>13</v>
      </c>
      <c r="CO179" s="28"/>
      <c r="CP179" s="39" t="n">
        <v>0.2</v>
      </c>
      <c r="CQ179" s="47" t="n">
        <v>2700</v>
      </c>
      <c r="CR179" s="44"/>
      <c r="CV179" s="17" t="s">
        <v>62</v>
      </c>
      <c r="CW179" s="18" t="n">
        <f aca="false">IF(M205=0%,0%,N212/SUM(N206:N213))</f>
        <v>0</v>
      </c>
      <c r="CX179" s="17" t="str">
        <f aca="false">P211</f>
        <v>mobile</v>
      </c>
      <c r="CY179" s="19" t="n">
        <f aca="false">Q211</f>
        <v>0</v>
      </c>
      <c r="CZ179" s="17" t="str">
        <f aca="false">R209</f>
        <v>sanitari</v>
      </c>
      <c r="DA179" s="19" t="n">
        <f aca="false">S209</f>
        <v>0</v>
      </c>
      <c r="DB179" s="19"/>
      <c r="DC179" s="19"/>
      <c r="DD179" s="19" t="s">
        <v>63</v>
      </c>
      <c r="DE179" s="19" t="n">
        <f aca="false">M150</f>
        <v>0</v>
      </c>
    </row>
    <row r="180" customFormat="false" ht="15" hidden="false" customHeight="false" outlineLevel="0" collapsed="false">
      <c r="A180" s="24"/>
      <c r="B180" s="4"/>
      <c r="C180" s="43"/>
      <c r="D180" s="41" t="s">
        <v>12</v>
      </c>
      <c r="E180" s="28"/>
      <c r="F180" s="39" t="n">
        <v>0.8</v>
      </c>
      <c r="G180" s="47" t="n">
        <v>7500</v>
      </c>
      <c r="H180" s="44"/>
      <c r="L180" s="24"/>
      <c r="M180" s="4"/>
      <c r="N180" s="43"/>
      <c r="O180" s="41" t="s">
        <v>12</v>
      </c>
      <c r="P180" s="28"/>
      <c r="Q180" s="39" t="n">
        <v>0.8</v>
      </c>
      <c r="R180" s="47" t="n">
        <v>7500</v>
      </c>
      <c r="S180" s="44"/>
      <c r="W180" s="24"/>
      <c r="X180" s="4"/>
      <c r="Y180" s="43"/>
      <c r="Z180" s="41" t="s">
        <v>12</v>
      </c>
      <c r="AA180" s="28"/>
      <c r="AB180" s="39" t="n">
        <v>0.8</v>
      </c>
      <c r="AC180" s="47" t="n">
        <v>7500</v>
      </c>
      <c r="AD180" s="44"/>
      <c r="AH180" s="24"/>
      <c r="AI180" s="72"/>
      <c r="AJ180" s="43"/>
      <c r="AK180" s="41" t="s">
        <v>12</v>
      </c>
      <c r="AL180" s="28"/>
      <c r="AM180" s="39" t="n">
        <v>0.8</v>
      </c>
      <c r="AN180" s="47" t="n">
        <v>7500</v>
      </c>
      <c r="AO180" s="44"/>
      <c r="AS180" s="24"/>
      <c r="AT180" s="72"/>
      <c r="AU180" s="43"/>
      <c r="AV180" s="41" t="s">
        <v>12</v>
      </c>
      <c r="AW180" s="28"/>
      <c r="AX180" s="39" t="n">
        <v>0.8</v>
      </c>
      <c r="AY180" s="47" t="n">
        <v>7500</v>
      </c>
      <c r="AZ180" s="44"/>
      <c r="BD180" s="24"/>
      <c r="BE180" s="4"/>
      <c r="BF180" s="43"/>
      <c r="BG180" s="41" t="s">
        <v>12</v>
      </c>
      <c r="BH180" s="28"/>
      <c r="BI180" s="39" t="n">
        <v>0.8</v>
      </c>
      <c r="BJ180" s="47" t="n">
        <v>7500</v>
      </c>
      <c r="BK180" s="44"/>
      <c r="BO180" s="24"/>
      <c r="BP180" s="4"/>
      <c r="BQ180" s="43"/>
      <c r="BR180" s="41" t="s">
        <v>12</v>
      </c>
      <c r="BS180" s="28"/>
      <c r="BT180" s="39" t="n">
        <v>0.8</v>
      </c>
      <c r="BU180" s="47" t="n">
        <v>7500</v>
      </c>
      <c r="BV180" s="44"/>
      <c r="BZ180" s="24"/>
      <c r="CA180" s="4"/>
      <c r="CB180" s="43"/>
      <c r="CC180" s="41" t="s">
        <v>12</v>
      </c>
      <c r="CD180" s="28"/>
      <c r="CE180" s="39" t="n">
        <v>0.8</v>
      </c>
      <c r="CF180" s="47" t="n">
        <v>7500</v>
      </c>
      <c r="CG180" s="44"/>
      <c r="CK180" s="24"/>
      <c r="CL180" s="68"/>
      <c r="CM180" s="43"/>
      <c r="CN180" s="41" t="s">
        <v>12</v>
      </c>
      <c r="CO180" s="28"/>
      <c r="CP180" s="39" t="n">
        <v>0.8</v>
      </c>
      <c r="CQ180" s="47" t="n">
        <v>7500</v>
      </c>
      <c r="CR180" s="44"/>
      <c r="CV180" s="17" t="s">
        <v>65</v>
      </c>
      <c r="CW180" s="18" t="n">
        <f aca="false">IF(M205=0%,0%,N213/SUM(N206:N213))</f>
        <v>0.98</v>
      </c>
      <c r="CX180" s="17" t="str">
        <f aca="false">P212</f>
        <v>secchio</v>
      </c>
      <c r="CY180" s="19" t="n">
        <f aca="false">Q212</f>
        <v>0</v>
      </c>
      <c r="CZ180" s="17" t="str">
        <f aca="false">R210</f>
        <v>tubi</v>
      </c>
      <c r="DA180" s="19" t="n">
        <f aca="false">S210</f>
        <v>0</v>
      </c>
      <c r="DB180" s="19"/>
      <c r="DC180" s="19"/>
      <c r="DD180" s="35" t="s">
        <v>56</v>
      </c>
      <c r="DE180" s="35" t="n">
        <f aca="false">S148</f>
        <v>0</v>
      </c>
      <c r="DF180" s="37" t="n">
        <f aca="false">SUM(CW174:CW180)</f>
        <v>1</v>
      </c>
    </row>
    <row r="181" customFormat="false" ht="15" hidden="false" customHeight="false" outlineLevel="0" collapsed="false">
      <c r="A181" s="24"/>
      <c r="B181" s="4"/>
      <c r="C181" s="43"/>
      <c r="D181" s="41" t="s">
        <v>61</v>
      </c>
      <c r="E181" s="28"/>
      <c r="F181" s="39" t="n">
        <v>1</v>
      </c>
      <c r="G181" s="47" t="n">
        <v>1000</v>
      </c>
      <c r="H181" s="44"/>
      <c r="L181" s="24"/>
      <c r="M181" s="4"/>
      <c r="N181" s="43"/>
      <c r="O181" s="41" t="s">
        <v>61</v>
      </c>
      <c r="P181" s="28"/>
      <c r="Q181" s="39" t="n">
        <v>1</v>
      </c>
      <c r="R181" s="47" t="n">
        <v>1000</v>
      </c>
      <c r="S181" s="44"/>
      <c r="W181" s="24"/>
      <c r="X181" s="4"/>
      <c r="Y181" s="43"/>
      <c r="Z181" s="41" t="s">
        <v>61</v>
      </c>
      <c r="AA181" s="28"/>
      <c r="AB181" s="39" t="n">
        <v>1</v>
      </c>
      <c r="AC181" s="47" t="n">
        <v>1000</v>
      </c>
      <c r="AD181" s="44"/>
      <c r="AH181" s="24"/>
      <c r="AI181" s="51" t="n">
        <v>0.03</v>
      </c>
      <c r="AJ181" s="43"/>
      <c r="AK181" s="41" t="s">
        <v>61</v>
      </c>
      <c r="AL181" s="28"/>
      <c r="AM181" s="39" t="n">
        <v>1</v>
      </c>
      <c r="AN181" s="47" t="n">
        <v>1000</v>
      </c>
      <c r="AO181" s="44"/>
      <c r="AS181" s="24"/>
      <c r="AT181" s="4"/>
      <c r="AU181" s="43"/>
      <c r="AV181" s="41" t="s">
        <v>61</v>
      </c>
      <c r="AW181" s="28"/>
      <c r="AX181" s="39" t="n">
        <v>1</v>
      </c>
      <c r="AY181" s="47" t="n">
        <v>1000</v>
      </c>
      <c r="AZ181" s="44"/>
      <c r="BD181" s="24"/>
      <c r="BE181" s="4"/>
      <c r="BF181" s="43"/>
      <c r="BG181" s="41" t="s">
        <v>61</v>
      </c>
      <c r="BH181" s="28"/>
      <c r="BI181" s="39" t="n">
        <v>1</v>
      </c>
      <c r="BJ181" s="47" t="n">
        <v>1000</v>
      </c>
      <c r="BK181" s="44"/>
      <c r="BO181" s="24"/>
      <c r="BP181" s="4"/>
      <c r="BQ181" s="43"/>
      <c r="BR181" s="41" t="s">
        <v>61</v>
      </c>
      <c r="BS181" s="28"/>
      <c r="BT181" s="39" t="n">
        <v>1</v>
      </c>
      <c r="BU181" s="47" t="n">
        <v>1000</v>
      </c>
      <c r="BV181" s="44"/>
      <c r="BZ181" s="24"/>
      <c r="CA181" s="4"/>
      <c r="CB181" s="43"/>
      <c r="CC181" s="41" t="s">
        <v>61</v>
      </c>
      <c r="CD181" s="28"/>
      <c r="CE181" s="39" t="n">
        <v>1</v>
      </c>
      <c r="CF181" s="47" t="n">
        <v>1000</v>
      </c>
      <c r="CG181" s="44"/>
      <c r="CK181" s="24"/>
      <c r="CL181" s="4"/>
      <c r="CM181" s="43"/>
      <c r="CN181" s="41" t="s">
        <v>61</v>
      </c>
      <c r="CO181" s="28"/>
      <c r="CP181" s="39" t="n">
        <v>1</v>
      </c>
      <c r="CQ181" s="47" t="n">
        <v>1000</v>
      </c>
      <c r="CR181" s="44"/>
      <c r="CV181" s="10" t="str">
        <f aca="false">W147</f>
        <v>SITO O47_bis</v>
      </c>
      <c r="CW181" s="10"/>
      <c r="CX181" s="10"/>
      <c r="CY181" s="10"/>
      <c r="CZ181" s="10"/>
      <c r="DA181" s="10"/>
      <c r="DB181" s="10"/>
      <c r="DC181" s="10"/>
      <c r="DD181" s="10"/>
      <c r="DE181" s="10"/>
    </row>
    <row r="182" customFormat="false" ht="14.4" hidden="false" customHeight="false" outlineLevel="0" collapsed="false">
      <c r="A182" s="24"/>
      <c r="B182" s="4"/>
      <c r="C182" s="43"/>
      <c r="D182" s="41" t="s">
        <v>78</v>
      </c>
      <c r="E182" s="28"/>
      <c r="F182" s="39" t="n">
        <v>1</v>
      </c>
      <c r="G182" s="47" t="n">
        <v>800</v>
      </c>
      <c r="H182" s="44"/>
      <c r="L182" s="24"/>
      <c r="M182" s="4"/>
      <c r="N182" s="43"/>
      <c r="O182" s="41" t="s">
        <v>78</v>
      </c>
      <c r="P182" s="28"/>
      <c r="Q182" s="39" t="n">
        <v>1</v>
      </c>
      <c r="R182" s="47" t="n">
        <v>800</v>
      </c>
      <c r="S182" s="44"/>
      <c r="W182" s="24"/>
      <c r="X182" s="4"/>
      <c r="Y182" s="43"/>
      <c r="Z182" s="41" t="s">
        <v>78</v>
      </c>
      <c r="AA182" s="28"/>
      <c r="AB182" s="39" t="n">
        <v>1</v>
      </c>
      <c r="AC182" s="47" t="n">
        <v>800</v>
      </c>
      <c r="AD182" s="44"/>
      <c r="AH182" s="24"/>
      <c r="AI182" s="4"/>
      <c r="AJ182" s="43"/>
      <c r="AK182" s="41" t="s">
        <v>78</v>
      </c>
      <c r="AL182" s="28"/>
      <c r="AM182" s="39" t="n">
        <v>1</v>
      </c>
      <c r="AN182" s="47" t="n">
        <v>800</v>
      </c>
      <c r="AO182" s="44"/>
      <c r="AS182" s="24"/>
      <c r="AT182" s="4"/>
      <c r="AU182" s="43"/>
      <c r="AV182" s="41" t="s">
        <v>78</v>
      </c>
      <c r="AW182" s="28"/>
      <c r="AX182" s="39" t="n">
        <v>1</v>
      </c>
      <c r="AY182" s="47" t="n">
        <v>800</v>
      </c>
      <c r="AZ182" s="44"/>
      <c r="BD182" s="24"/>
      <c r="BE182" s="4"/>
      <c r="BF182" s="43"/>
      <c r="BG182" s="41" t="s">
        <v>78</v>
      </c>
      <c r="BH182" s="28"/>
      <c r="BI182" s="39" t="n">
        <v>1</v>
      </c>
      <c r="BJ182" s="47" t="n">
        <v>800</v>
      </c>
      <c r="BK182" s="44"/>
      <c r="BO182" s="24"/>
      <c r="BP182" s="4"/>
      <c r="BQ182" s="43"/>
      <c r="BR182" s="41" t="s">
        <v>78</v>
      </c>
      <c r="BS182" s="28"/>
      <c r="BT182" s="39" t="n">
        <v>1</v>
      </c>
      <c r="BU182" s="47" t="n">
        <v>800</v>
      </c>
      <c r="BV182" s="44"/>
      <c r="BZ182" s="24"/>
      <c r="CA182" s="4"/>
      <c r="CB182" s="43"/>
      <c r="CC182" s="41" t="s">
        <v>78</v>
      </c>
      <c r="CD182" s="28"/>
      <c r="CE182" s="39" t="n">
        <v>1</v>
      </c>
      <c r="CF182" s="47" t="n">
        <v>800</v>
      </c>
      <c r="CG182" s="44"/>
      <c r="CK182" s="24"/>
      <c r="CL182" s="4"/>
      <c r="CM182" s="43"/>
      <c r="CN182" s="41" t="s">
        <v>78</v>
      </c>
      <c r="CO182" s="28"/>
      <c r="CP182" s="39" t="n">
        <v>1</v>
      </c>
      <c r="CQ182" s="47" t="n">
        <v>800</v>
      </c>
      <c r="CR182" s="44"/>
      <c r="CV182" s="11" t="s">
        <v>31</v>
      </c>
      <c r="CW182" s="11"/>
      <c r="CX182" s="11" t="s">
        <v>32</v>
      </c>
      <c r="CY182" s="11"/>
      <c r="CZ182" s="11"/>
      <c r="DA182" s="11"/>
      <c r="DB182" s="11"/>
      <c r="DC182" s="11"/>
      <c r="DD182" s="11" t="s">
        <v>33</v>
      </c>
      <c r="DE182" s="11"/>
    </row>
    <row r="183" customFormat="false" ht="14.4" hidden="false" customHeight="false" outlineLevel="0" collapsed="false">
      <c r="A183" s="24"/>
      <c r="B183" s="4"/>
      <c r="C183" s="43"/>
      <c r="D183" s="41" t="s">
        <v>79</v>
      </c>
      <c r="E183" s="28"/>
      <c r="F183" s="39" t="n">
        <v>1</v>
      </c>
      <c r="G183" s="47" t="n">
        <v>170</v>
      </c>
      <c r="H183" s="44"/>
      <c r="L183" s="24"/>
      <c r="M183" s="4"/>
      <c r="N183" s="43"/>
      <c r="O183" s="41" t="s">
        <v>79</v>
      </c>
      <c r="P183" s="28"/>
      <c r="Q183" s="39" t="n">
        <v>1</v>
      </c>
      <c r="R183" s="47" t="n">
        <v>170</v>
      </c>
      <c r="S183" s="44"/>
      <c r="W183" s="24"/>
      <c r="X183" s="4"/>
      <c r="Y183" s="43"/>
      <c r="Z183" s="41" t="s">
        <v>79</v>
      </c>
      <c r="AA183" s="28"/>
      <c r="AB183" s="39" t="n">
        <v>1</v>
      </c>
      <c r="AC183" s="47" t="n">
        <v>170</v>
      </c>
      <c r="AD183" s="44"/>
      <c r="AH183" s="24"/>
      <c r="AI183" s="4"/>
      <c r="AJ183" s="43"/>
      <c r="AK183" s="41" t="s">
        <v>79</v>
      </c>
      <c r="AL183" s="28"/>
      <c r="AM183" s="39" t="n">
        <v>1</v>
      </c>
      <c r="AN183" s="47" t="n">
        <v>170</v>
      </c>
      <c r="AO183" s="44"/>
      <c r="AS183" s="24"/>
      <c r="AT183" s="51" t="n">
        <v>0.01</v>
      </c>
      <c r="AU183" s="43"/>
      <c r="AV183" s="41" t="s">
        <v>79</v>
      </c>
      <c r="AW183" s="28"/>
      <c r="AX183" s="39" t="n">
        <v>1</v>
      </c>
      <c r="AY183" s="47" t="n">
        <v>170</v>
      </c>
      <c r="AZ183" s="44"/>
      <c r="BD183" s="24"/>
      <c r="BE183" s="4"/>
      <c r="BF183" s="43"/>
      <c r="BG183" s="41" t="s">
        <v>79</v>
      </c>
      <c r="BH183" s="28"/>
      <c r="BI183" s="39" t="n">
        <v>1</v>
      </c>
      <c r="BJ183" s="47" t="n">
        <v>170</v>
      </c>
      <c r="BK183" s="44"/>
      <c r="BO183" s="24"/>
      <c r="BP183" s="4"/>
      <c r="BQ183" s="43"/>
      <c r="BR183" s="41" t="s">
        <v>79</v>
      </c>
      <c r="BS183" s="28"/>
      <c r="BT183" s="39" t="n">
        <v>1</v>
      </c>
      <c r="BU183" s="47" t="n">
        <v>170</v>
      </c>
      <c r="BV183" s="44"/>
      <c r="BZ183" s="24"/>
      <c r="CA183" s="4"/>
      <c r="CB183" s="43"/>
      <c r="CC183" s="41" t="s">
        <v>79</v>
      </c>
      <c r="CD183" s="28"/>
      <c r="CE183" s="39" t="n">
        <v>1</v>
      </c>
      <c r="CF183" s="47" t="n">
        <v>170</v>
      </c>
      <c r="CG183" s="44"/>
      <c r="CK183" s="24"/>
      <c r="CL183" s="4"/>
      <c r="CM183" s="43"/>
      <c r="CN183" s="41" t="s">
        <v>79</v>
      </c>
      <c r="CO183" s="28"/>
      <c r="CP183" s="39" t="n">
        <v>1</v>
      </c>
      <c r="CQ183" s="47" t="n">
        <v>170</v>
      </c>
      <c r="CR183" s="44"/>
      <c r="CV183" s="12" t="s">
        <v>14</v>
      </c>
      <c r="CW183" s="13" t="n">
        <f aca="false">IF(X205=0%,0%,Y206/SUM(Y206:Y213))</f>
        <v>0</v>
      </c>
      <c r="CX183" s="12" t="str">
        <f aca="false">AA206</f>
        <v>lavatrice</v>
      </c>
      <c r="CY183" s="14" t="n">
        <f aca="false">AB206</f>
        <v>0</v>
      </c>
      <c r="CZ183" s="12" t="str">
        <f aca="false">AA213</f>
        <v>sedie</v>
      </c>
      <c r="DA183" s="14" t="n">
        <f aca="false">AB213</f>
        <v>0</v>
      </c>
      <c r="DB183" s="12" t="str">
        <f aca="false">AC211</f>
        <v>guaina</v>
      </c>
      <c r="DC183" s="15" t="n">
        <f aca="false">AD211</f>
        <v>0</v>
      </c>
      <c r="DD183" s="14" t="s">
        <v>41</v>
      </c>
      <c r="DE183" s="14" t="n">
        <f aca="false">Y149</f>
        <v>0</v>
      </c>
    </row>
    <row r="184" customFormat="false" ht="14.4" hidden="false" customHeight="false" outlineLevel="0" collapsed="false">
      <c r="A184" s="24"/>
      <c r="B184" s="4"/>
      <c r="C184" s="43"/>
      <c r="D184" s="41" t="s">
        <v>80</v>
      </c>
      <c r="E184" s="28"/>
      <c r="F184" s="39" t="n">
        <v>1</v>
      </c>
      <c r="G184" s="47" t="n">
        <v>550</v>
      </c>
      <c r="H184" s="44"/>
      <c r="L184" s="24"/>
      <c r="M184" s="4"/>
      <c r="N184" s="43"/>
      <c r="O184" s="41" t="s">
        <v>80</v>
      </c>
      <c r="P184" s="28"/>
      <c r="Q184" s="39" t="n">
        <v>1</v>
      </c>
      <c r="R184" s="47" t="n">
        <v>550</v>
      </c>
      <c r="S184" s="44"/>
      <c r="W184" s="24"/>
      <c r="X184" s="4"/>
      <c r="Y184" s="43"/>
      <c r="Z184" s="41" t="s">
        <v>80</v>
      </c>
      <c r="AA184" s="28"/>
      <c r="AB184" s="39" t="n">
        <v>1</v>
      </c>
      <c r="AC184" s="47" t="n">
        <v>550</v>
      </c>
      <c r="AD184" s="44"/>
      <c r="AH184" s="24"/>
      <c r="AI184" s="51" t="n">
        <v>0.05</v>
      </c>
      <c r="AJ184" s="43"/>
      <c r="AK184" s="41" t="s">
        <v>80</v>
      </c>
      <c r="AL184" s="28"/>
      <c r="AM184" s="39" t="n">
        <v>1</v>
      </c>
      <c r="AN184" s="47" t="n">
        <v>550</v>
      </c>
      <c r="AO184" s="44"/>
      <c r="AS184" s="24"/>
      <c r="AT184" s="4"/>
      <c r="AU184" s="43"/>
      <c r="AV184" s="41" t="s">
        <v>80</v>
      </c>
      <c r="AW184" s="28"/>
      <c r="AX184" s="39" t="n">
        <v>1</v>
      </c>
      <c r="AY184" s="47" t="n">
        <v>550</v>
      </c>
      <c r="AZ184" s="44"/>
      <c r="BD184" s="24"/>
      <c r="BE184" s="4"/>
      <c r="BF184" s="43"/>
      <c r="BG184" s="41" t="s">
        <v>80</v>
      </c>
      <c r="BH184" s="28"/>
      <c r="BI184" s="39" t="n">
        <v>1</v>
      </c>
      <c r="BJ184" s="47" t="n">
        <v>550</v>
      </c>
      <c r="BK184" s="44"/>
      <c r="BO184" s="24"/>
      <c r="BP184" s="4"/>
      <c r="BQ184" s="43"/>
      <c r="BR184" s="41" t="s">
        <v>80</v>
      </c>
      <c r="BS184" s="28"/>
      <c r="BT184" s="39" t="n">
        <v>1</v>
      </c>
      <c r="BU184" s="47" t="n">
        <v>550</v>
      </c>
      <c r="BV184" s="44"/>
      <c r="BZ184" s="24"/>
      <c r="CA184" s="4"/>
      <c r="CB184" s="43"/>
      <c r="CC184" s="41" t="s">
        <v>80</v>
      </c>
      <c r="CD184" s="28"/>
      <c r="CE184" s="39" t="n">
        <v>1</v>
      </c>
      <c r="CF184" s="47" t="n">
        <v>550</v>
      </c>
      <c r="CG184" s="44"/>
      <c r="CK184" s="24"/>
      <c r="CL184" s="4"/>
      <c r="CM184" s="43"/>
      <c r="CN184" s="41" t="s">
        <v>80</v>
      </c>
      <c r="CO184" s="28"/>
      <c r="CP184" s="39" t="n">
        <v>1</v>
      </c>
      <c r="CQ184" s="47" t="n">
        <v>550</v>
      </c>
      <c r="CR184" s="44"/>
      <c r="CV184" s="17" t="s">
        <v>49</v>
      </c>
      <c r="CW184" s="18" t="n">
        <f aca="false">IF(X205=0%,0%,Y207/SUM(Y206:Y213))</f>
        <v>0</v>
      </c>
      <c r="CX184" s="17" t="str">
        <f aca="false">AA207</f>
        <v>frigorifero</v>
      </c>
      <c r="CY184" s="19" t="n">
        <f aca="false">AB207</f>
        <v>0</v>
      </c>
      <c r="CZ184" s="17" t="str">
        <f aca="false">AA214</f>
        <v>materasso</v>
      </c>
      <c r="DA184" s="19" t="n">
        <f aca="false">AB214</f>
        <v>0</v>
      </c>
      <c r="DB184" s="17" t="str">
        <f aca="false">AC212</f>
        <v>lamiere</v>
      </c>
      <c r="DC184" s="20" t="n">
        <f aca="false">AD212</f>
        <v>0</v>
      </c>
      <c r="DD184" s="19" t="str">
        <f aca="false">Z148</f>
        <v>altezza cumulo</v>
      </c>
      <c r="DE184" s="19" t="n">
        <f aca="false">AA148</f>
        <v>80</v>
      </c>
    </row>
    <row r="185" customFormat="false" ht="14.4" hidden="false" customHeight="true" outlineLevel="0" collapsed="false">
      <c r="A185" s="24" t="s">
        <v>81</v>
      </c>
      <c r="B185" s="96"/>
      <c r="C185" s="73"/>
      <c r="D185" s="28" t="s">
        <v>14</v>
      </c>
      <c r="E185" s="28"/>
      <c r="F185" s="52" t="n">
        <f aca="false">INFO!$B$17/SUM(INFO!$B$17:$B$21)</f>
        <v>0.101580928968505</v>
      </c>
      <c r="G185" s="47" t="n">
        <v>900</v>
      </c>
      <c r="H185" s="44"/>
      <c r="L185" s="24" t="s">
        <v>81</v>
      </c>
      <c r="M185" s="96"/>
      <c r="N185" s="73"/>
      <c r="O185" s="28" t="s">
        <v>14</v>
      </c>
      <c r="P185" s="28"/>
      <c r="Q185" s="52" t="n">
        <f aca="false">INFO!$B$17/SUM(INFO!$B$17:$B$21)</f>
        <v>0.101580928968505</v>
      </c>
      <c r="R185" s="47" t="n">
        <v>900</v>
      </c>
      <c r="S185" s="44"/>
      <c r="W185" s="24" t="s">
        <v>81</v>
      </c>
      <c r="X185" s="96"/>
      <c r="Y185" s="73"/>
      <c r="Z185" s="28" t="s">
        <v>14</v>
      </c>
      <c r="AA185" s="28"/>
      <c r="AB185" s="52" t="n">
        <f aca="false">INFO!$B$17/SUM(INFO!$B$17:$B$21)</f>
        <v>0.101580928968505</v>
      </c>
      <c r="AC185" s="47" t="n">
        <v>900</v>
      </c>
      <c r="AD185" s="44"/>
      <c r="AH185" s="24" t="s">
        <v>81</v>
      </c>
      <c r="AI185" s="74" t="n">
        <v>0.04</v>
      </c>
      <c r="AJ185" s="73"/>
      <c r="AK185" s="28" t="s">
        <v>14</v>
      </c>
      <c r="AL185" s="28"/>
      <c r="AM185" s="52" t="n">
        <f aca="false">INFO!$B$17/SUM(INFO!$B$17:$B$21)</f>
        <v>0.101580928968505</v>
      </c>
      <c r="AN185" s="47" t="n">
        <v>900</v>
      </c>
      <c r="AO185" s="44"/>
      <c r="AS185" s="24" t="s">
        <v>81</v>
      </c>
      <c r="AT185" s="96"/>
      <c r="AU185" s="73"/>
      <c r="AV185" s="28" t="s">
        <v>14</v>
      </c>
      <c r="AW185" s="28"/>
      <c r="AX185" s="52" t="n">
        <f aca="false">INFO!$B$17/SUM(INFO!$B$17:$B$21)</f>
        <v>0.101580928968505</v>
      </c>
      <c r="AY185" s="47" t="n">
        <v>900</v>
      </c>
      <c r="AZ185" s="44"/>
      <c r="BD185" s="24" t="s">
        <v>81</v>
      </c>
      <c r="BE185" s="96"/>
      <c r="BF185" s="73"/>
      <c r="BG185" s="28" t="s">
        <v>14</v>
      </c>
      <c r="BH185" s="28"/>
      <c r="BI185" s="52" t="n">
        <f aca="false">INFO!$B$17/SUM(INFO!$B$17:$B$21)</f>
        <v>0.101580928968505</v>
      </c>
      <c r="BJ185" s="47" t="n">
        <v>900</v>
      </c>
      <c r="BK185" s="44"/>
      <c r="BO185" s="24" t="s">
        <v>81</v>
      </c>
      <c r="BP185" s="96"/>
      <c r="BQ185" s="73"/>
      <c r="BR185" s="28" t="s">
        <v>14</v>
      </c>
      <c r="BS185" s="28"/>
      <c r="BT185" s="52" t="n">
        <f aca="false">INFO!$B$17/SUM(INFO!$B$17:$B$21)</f>
        <v>0.101580928968505</v>
      </c>
      <c r="BU185" s="47" t="n">
        <v>900</v>
      </c>
      <c r="BV185" s="44"/>
      <c r="BZ185" s="24" t="s">
        <v>81</v>
      </c>
      <c r="CA185" s="96"/>
      <c r="CB185" s="73"/>
      <c r="CC185" s="28" t="s">
        <v>14</v>
      </c>
      <c r="CD185" s="28"/>
      <c r="CE185" s="52" t="n">
        <f aca="false">INFO!$B$17/SUM(INFO!$B$17:$B$21)</f>
        <v>0.101580928968505</v>
      </c>
      <c r="CF185" s="47" t="n">
        <v>900</v>
      </c>
      <c r="CG185" s="44"/>
      <c r="CK185" s="24" t="s">
        <v>81</v>
      </c>
      <c r="CL185" s="96"/>
      <c r="CM185" s="73"/>
      <c r="CN185" s="28" t="s">
        <v>14</v>
      </c>
      <c r="CO185" s="28"/>
      <c r="CP185" s="52" t="n">
        <f aca="false">INFO!$B$17/SUM(INFO!$B$17:$B$21)</f>
        <v>0.101580928968505</v>
      </c>
      <c r="CQ185" s="47" t="n">
        <v>900</v>
      </c>
      <c r="CR185" s="44"/>
      <c r="CV185" s="17" t="s">
        <v>57</v>
      </c>
      <c r="CW185" s="18" t="n">
        <f aca="false">IF(X205=0%,0%,(Y208+Y209)/SUM(Y206:Y213))</f>
        <v>0</v>
      </c>
      <c r="CX185" s="17" t="str">
        <f aca="false">AA208</f>
        <v>forno</v>
      </c>
      <c r="CY185" s="19" t="n">
        <f aca="false">AB208</f>
        <v>0</v>
      </c>
      <c r="CZ185" s="17" t="str">
        <f aca="false">AC206</f>
        <v>brandina</v>
      </c>
      <c r="DA185" s="19" t="n">
        <f aca="false">AD206</f>
        <v>0</v>
      </c>
      <c r="DB185" s="17" t="str">
        <f aca="false">AC213</f>
        <v>buste</v>
      </c>
      <c r="DC185" s="20" t="n">
        <f aca="false">AD213</f>
        <v>0</v>
      </c>
      <c r="DD185" s="19" t="str">
        <f aca="false">Z149</f>
        <v>combustione</v>
      </c>
      <c r="DE185" s="19" t="str">
        <f aca="false">AA149</f>
        <v>no</v>
      </c>
    </row>
    <row r="186" customFormat="false" ht="14.4" hidden="false" customHeight="false" outlineLevel="0" collapsed="false">
      <c r="A186" s="24"/>
      <c r="B186" s="96"/>
      <c r="C186" s="73"/>
      <c r="D186" s="28" t="s">
        <v>49</v>
      </c>
      <c r="E186" s="28"/>
      <c r="F186" s="52" t="n">
        <f aca="false">INFO!$B$18/SUM(INFO!$B$17:$B$21)</f>
        <v>0.314328729462591</v>
      </c>
      <c r="G186" s="47" t="n">
        <v>2600</v>
      </c>
      <c r="H186" s="44"/>
      <c r="L186" s="24"/>
      <c r="M186" s="96"/>
      <c r="N186" s="73"/>
      <c r="O186" s="28" t="s">
        <v>49</v>
      </c>
      <c r="P186" s="28"/>
      <c r="Q186" s="52" t="n">
        <f aca="false">INFO!$B$18/SUM(INFO!$B$17:$B$21)</f>
        <v>0.314328729462591</v>
      </c>
      <c r="R186" s="47" t="n">
        <v>2600</v>
      </c>
      <c r="S186" s="44"/>
      <c r="W186" s="24"/>
      <c r="X186" s="96"/>
      <c r="Y186" s="73"/>
      <c r="Z186" s="28" t="s">
        <v>49</v>
      </c>
      <c r="AA186" s="28"/>
      <c r="AB186" s="52" t="n">
        <f aca="false">INFO!$B$18/SUM(INFO!$B$17:$B$21)</f>
        <v>0.314328729462591</v>
      </c>
      <c r="AC186" s="47" t="n">
        <v>2600</v>
      </c>
      <c r="AD186" s="44"/>
      <c r="AH186" s="24"/>
      <c r="AI186" s="74"/>
      <c r="AJ186" s="73"/>
      <c r="AK186" s="28" t="s">
        <v>49</v>
      </c>
      <c r="AL186" s="28"/>
      <c r="AM186" s="52" t="n">
        <f aca="false">INFO!$B$18/SUM(INFO!$B$17:$B$21)</f>
        <v>0.314328729462591</v>
      </c>
      <c r="AN186" s="47" t="n">
        <v>2600</v>
      </c>
      <c r="AO186" s="44"/>
      <c r="AS186" s="24"/>
      <c r="AT186" s="96"/>
      <c r="AU186" s="73"/>
      <c r="AV186" s="28" t="s">
        <v>49</v>
      </c>
      <c r="AW186" s="28"/>
      <c r="AX186" s="52" t="n">
        <f aca="false">INFO!$B$18/SUM(INFO!$B$17:$B$21)</f>
        <v>0.314328729462591</v>
      </c>
      <c r="AY186" s="47" t="n">
        <v>2600</v>
      </c>
      <c r="AZ186" s="44"/>
      <c r="BD186" s="24"/>
      <c r="BE186" s="96"/>
      <c r="BF186" s="73"/>
      <c r="BG186" s="28" t="s">
        <v>49</v>
      </c>
      <c r="BH186" s="28"/>
      <c r="BI186" s="52" t="n">
        <f aca="false">INFO!$B$18/SUM(INFO!$B$17:$B$21)</f>
        <v>0.314328729462591</v>
      </c>
      <c r="BJ186" s="47" t="n">
        <v>2600</v>
      </c>
      <c r="BK186" s="44"/>
      <c r="BO186" s="24"/>
      <c r="BP186" s="96"/>
      <c r="BQ186" s="73"/>
      <c r="BR186" s="28" t="s">
        <v>49</v>
      </c>
      <c r="BS186" s="28"/>
      <c r="BT186" s="52" t="n">
        <f aca="false">INFO!$B$18/SUM(INFO!$B$17:$B$21)</f>
        <v>0.314328729462591</v>
      </c>
      <c r="BU186" s="47" t="n">
        <v>2600</v>
      </c>
      <c r="BV186" s="44"/>
      <c r="BZ186" s="24"/>
      <c r="CA186" s="96"/>
      <c r="CB186" s="73"/>
      <c r="CC186" s="28" t="s">
        <v>49</v>
      </c>
      <c r="CD186" s="28"/>
      <c r="CE186" s="52" t="n">
        <f aca="false">INFO!$B$18/SUM(INFO!$B$17:$B$21)</f>
        <v>0.314328729462591</v>
      </c>
      <c r="CF186" s="47" t="n">
        <v>2600</v>
      </c>
      <c r="CG186" s="44"/>
      <c r="CK186" s="24"/>
      <c r="CL186" s="96"/>
      <c r="CM186" s="73"/>
      <c r="CN186" s="28" t="s">
        <v>49</v>
      </c>
      <c r="CO186" s="28"/>
      <c r="CP186" s="52" t="n">
        <f aca="false">INFO!$B$18/SUM(INFO!$B$17:$B$21)</f>
        <v>0.314328729462591</v>
      </c>
      <c r="CQ186" s="47" t="n">
        <v>2600</v>
      </c>
      <c r="CR186" s="44"/>
      <c r="CV186" s="17" t="s">
        <v>60</v>
      </c>
      <c r="CW186" s="18" t="n">
        <f aca="false">IF(X205=0%,0%,Y210/SUM(Y206:Y213))</f>
        <v>0</v>
      </c>
      <c r="CX186" s="17" t="str">
        <f aca="false">AA209</f>
        <v>televisore</v>
      </c>
      <c r="CY186" s="19" t="n">
        <f aca="false">AB209</f>
        <v>0</v>
      </c>
      <c r="CZ186" s="17" t="str">
        <f aca="false">AC207</f>
        <v>Scatoloni</v>
      </c>
      <c r="DA186" s="19" t="n">
        <f aca="false">AD207</f>
        <v>0</v>
      </c>
      <c r="DB186" s="19"/>
      <c r="DC186" s="20"/>
      <c r="DD186" s="19" t="str">
        <f aca="false">Z150</f>
        <v>bonifica</v>
      </c>
      <c r="DE186" s="19" t="str">
        <f aca="false">AA150</f>
        <v>no</v>
      </c>
    </row>
    <row r="187" customFormat="false" ht="14.4" hidden="false" customHeight="false" outlineLevel="0" collapsed="false">
      <c r="A187" s="24"/>
      <c r="B187" s="96"/>
      <c r="C187" s="73"/>
      <c r="D187" s="28" t="s">
        <v>13</v>
      </c>
      <c r="E187" s="28"/>
      <c r="F187" s="52" t="n">
        <f aca="false">INFO!$B$19/SUM(INFO!$B$17:$B$21)*0.2</f>
        <v>0.00439973913823492</v>
      </c>
      <c r="G187" s="47" t="n">
        <v>2700</v>
      </c>
      <c r="H187" s="44"/>
      <c r="L187" s="24"/>
      <c r="M187" s="96"/>
      <c r="N187" s="73"/>
      <c r="O187" s="28" t="s">
        <v>13</v>
      </c>
      <c r="P187" s="28"/>
      <c r="Q187" s="52" t="n">
        <f aca="false">INFO!$B$19/SUM(INFO!$B$17:$B$21)*0.2</f>
        <v>0.00439973913823492</v>
      </c>
      <c r="R187" s="47" t="n">
        <v>2700</v>
      </c>
      <c r="S187" s="44"/>
      <c r="W187" s="24"/>
      <c r="X187" s="96"/>
      <c r="Y187" s="73"/>
      <c r="Z187" s="28" t="s">
        <v>13</v>
      </c>
      <c r="AA187" s="28"/>
      <c r="AB187" s="52" t="n">
        <f aca="false">INFO!$B$19/SUM(INFO!$B$17:$B$21)*0.2</f>
        <v>0.00439973913823492</v>
      </c>
      <c r="AC187" s="47" t="n">
        <v>2700</v>
      </c>
      <c r="AD187" s="44"/>
      <c r="AH187" s="24"/>
      <c r="AI187" s="74"/>
      <c r="AJ187" s="73"/>
      <c r="AK187" s="28" t="s">
        <v>13</v>
      </c>
      <c r="AL187" s="28"/>
      <c r="AM187" s="52" t="n">
        <f aca="false">INFO!$B$19/SUM(INFO!$B$17:$B$21)*0.2</f>
        <v>0.00439973913823492</v>
      </c>
      <c r="AN187" s="47" t="n">
        <v>2700</v>
      </c>
      <c r="AO187" s="44"/>
      <c r="AS187" s="24"/>
      <c r="AT187" s="96"/>
      <c r="AU187" s="73"/>
      <c r="AV187" s="28" t="s">
        <v>13</v>
      </c>
      <c r="AW187" s="28"/>
      <c r="AX187" s="52" t="n">
        <f aca="false">INFO!$B$19/SUM(INFO!$B$17:$B$21)*0.2</f>
        <v>0.00439973913823492</v>
      </c>
      <c r="AY187" s="47" t="n">
        <v>2700</v>
      </c>
      <c r="AZ187" s="44"/>
      <c r="BD187" s="24"/>
      <c r="BE187" s="96"/>
      <c r="BF187" s="73"/>
      <c r="BG187" s="28" t="s">
        <v>13</v>
      </c>
      <c r="BH187" s="28"/>
      <c r="BI187" s="52" t="n">
        <f aca="false">INFO!$B$19/SUM(INFO!$B$17:$B$21)*0.2</f>
        <v>0.00439973913823492</v>
      </c>
      <c r="BJ187" s="47" t="n">
        <v>2700</v>
      </c>
      <c r="BK187" s="44"/>
      <c r="BO187" s="24"/>
      <c r="BP187" s="96"/>
      <c r="BQ187" s="73"/>
      <c r="BR187" s="28" t="s">
        <v>13</v>
      </c>
      <c r="BS187" s="28"/>
      <c r="BT187" s="52" t="n">
        <f aca="false">INFO!$B$19/SUM(INFO!$B$17:$B$21)*0.2</f>
        <v>0.00439973913823492</v>
      </c>
      <c r="BU187" s="47" t="n">
        <v>2700</v>
      </c>
      <c r="BV187" s="44"/>
      <c r="BZ187" s="24"/>
      <c r="CA187" s="96"/>
      <c r="CB187" s="73"/>
      <c r="CC187" s="28" t="s">
        <v>13</v>
      </c>
      <c r="CD187" s="28"/>
      <c r="CE187" s="52" t="n">
        <f aca="false">INFO!$B$19/SUM(INFO!$B$17:$B$21)*0.2</f>
        <v>0.00439973913823492</v>
      </c>
      <c r="CF187" s="47" t="n">
        <v>2700</v>
      </c>
      <c r="CG187" s="44"/>
      <c r="CK187" s="24"/>
      <c r="CL187" s="96"/>
      <c r="CM187" s="73"/>
      <c r="CN187" s="28" t="s">
        <v>13</v>
      </c>
      <c r="CO187" s="28"/>
      <c r="CP187" s="52" t="n">
        <f aca="false">INFO!$B$19/SUM(INFO!$B$17:$B$21)*0.2</f>
        <v>0.00439973913823492</v>
      </c>
      <c r="CQ187" s="47" t="n">
        <v>2700</v>
      </c>
      <c r="CR187" s="44"/>
      <c r="CV187" s="17" t="s">
        <v>61</v>
      </c>
      <c r="CW187" s="18" t="n">
        <f aca="false">IF(X205=0%,0%,Y211/SUM(Y206:Y213))</f>
        <v>0</v>
      </c>
      <c r="CX187" s="17" t="str">
        <f aca="false">AA210</f>
        <v>scaldabagno</v>
      </c>
      <c r="CY187" s="19" t="n">
        <f aca="false">AB210</f>
        <v>0</v>
      </c>
      <c r="CZ187" s="17" t="str">
        <f aca="false">AC208</f>
        <v>divano</v>
      </c>
      <c r="DA187" s="19" t="n">
        <f aca="false">AD208</f>
        <v>0</v>
      </c>
      <c r="DB187" s="19"/>
      <c r="DC187" s="20"/>
      <c r="DD187" s="19" t="str">
        <f aca="false">AB150</f>
        <v>substrato</v>
      </c>
      <c r="DE187" s="19" t="str">
        <f aca="false">AC150</f>
        <v>suolo</v>
      </c>
    </row>
    <row r="188" customFormat="false" ht="14.4" hidden="false" customHeight="false" outlineLevel="0" collapsed="false">
      <c r="A188" s="24"/>
      <c r="B188" s="96"/>
      <c r="C188" s="73"/>
      <c r="D188" s="28" t="s">
        <v>12</v>
      </c>
      <c r="E188" s="28"/>
      <c r="F188" s="52" t="n">
        <f aca="false">INFO!$B$19/SUM(INFO!$B$17:$B$21)*0.8</f>
        <v>0.0175989565529397</v>
      </c>
      <c r="G188" s="47" t="n">
        <v>7500</v>
      </c>
      <c r="H188" s="44"/>
      <c r="L188" s="24"/>
      <c r="M188" s="96"/>
      <c r="N188" s="73"/>
      <c r="O188" s="28" t="s">
        <v>12</v>
      </c>
      <c r="P188" s="28"/>
      <c r="Q188" s="52" t="n">
        <f aca="false">INFO!$B$19/SUM(INFO!$B$17:$B$21)*0.8</f>
        <v>0.0175989565529397</v>
      </c>
      <c r="R188" s="47" t="n">
        <v>7500</v>
      </c>
      <c r="S188" s="44"/>
      <c r="W188" s="24"/>
      <c r="X188" s="96"/>
      <c r="Y188" s="73"/>
      <c r="Z188" s="28" t="s">
        <v>12</v>
      </c>
      <c r="AA188" s="28"/>
      <c r="AB188" s="52" t="n">
        <f aca="false">INFO!$B$19/SUM(INFO!$B$17:$B$21)*0.8</f>
        <v>0.0175989565529397</v>
      </c>
      <c r="AC188" s="47" t="n">
        <v>7500</v>
      </c>
      <c r="AD188" s="44"/>
      <c r="AH188" s="24"/>
      <c r="AI188" s="74"/>
      <c r="AJ188" s="73"/>
      <c r="AK188" s="28" t="s">
        <v>12</v>
      </c>
      <c r="AL188" s="28"/>
      <c r="AM188" s="52" t="n">
        <f aca="false">INFO!$B$19/SUM(INFO!$B$17:$B$21)*0.8</f>
        <v>0.0175989565529397</v>
      </c>
      <c r="AN188" s="47" t="n">
        <v>7500</v>
      </c>
      <c r="AO188" s="44"/>
      <c r="AS188" s="24"/>
      <c r="AT188" s="96"/>
      <c r="AU188" s="73"/>
      <c r="AV188" s="28" t="s">
        <v>12</v>
      </c>
      <c r="AW188" s="28"/>
      <c r="AX188" s="52" t="n">
        <f aca="false">INFO!$B$19/SUM(INFO!$B$17:$B$21)*0.8</f>
        <v>0.0175989565529397</v>
      </c>
      <c r="AY188" s="47" t="n">
        <v>7500</v>
      </c>
      <c r="AZ188" s="44"/>
      <c r="BD188" s="24"/>
      <c r="BE188" s="96"/>
      <c r="BF188" s="73"/>
      <c r="BG188" s="28" t="s">
        <v>12</v>
      </c>
      <c r="BH188" s="28"/>
      <c r="BI188" s="52" t="n">
        <f aca="false">INFO!$B$19/SUM(INFO!$B$17:$B$21)*0.8</f>
        <v>0.0175989565529397</v>
      </c>
      <c r="BJ188" s="47" t="n">
        <v>7500</v>
      </c>
      <c r="BK188" s="44"/>
      <c r="BO188" s="24"/>
      <c r="BP188" s="96"/>
      <c r="BQ188" s="73"/>
      <c r="BR188" s="28" t="s">
        <v>12</v>
      </c>
      <c r="BS188" s="28"/>
      <c r="BT188" s="52" t="n">
        <f aca="false">INFO!$B$19/SUM(INFO!$B$17:$B$21)*0.8</f>
        <v>0.0175989565529397</v>
      </c>
      <c r="BU188" s="47" t="n">
        <v>7500</v>
      </c>
      <c r="BV188" s="44"/>
      <c r="BZ188" s="24"/>
      <c r="CA188" s="96"/>
      <c r="CB188" s="73"/>
      <c r="CC188" s="28" t="s">
        <v>12</v>
      </c>
      <c r="CD188" s="28"/>
      <c r="CE188" s="52" t="n">
        <f aca="false">INFO!$B$19/SUM(INFO!$B$17:$B$21)*0.8</f>
        <v>0.0175989565529397</v>
      </c>
      <c r="CF188" s="47" t="n">
        <v>7500</v>
      </c>
      <c r="CG188" s="44"/>
      <c r="CK188" s="24"/>
      <c r="CL188" s="96"/>
      <c r="CM188" s="73"/>
      <c r="CN188" s="28" t="s">
        <v>12</v>
      </c>
      <c r="CO188" s="28"/>
      <c r="CP188" s="52" t="n">
        <f aca="false">INFO!$B$19/SUM(INFO!$B$17:$B$21)*0.8</f>
        <v>0.0175989565529397</v>
      </c>
      <c r="CQ188" s="47" t="n">
        <v>7500</v>
      </c>
      <c r="CR188" s="44"/>
      <c r="CV188" s="17" t="s">
        <v>62</v>
      </c>
      <c r="CW188" s="18" t="n">
        <f aca="false">IF(X205=0%,0%,Y212/SUM(Y206:Y213))</f>
        <v>0</v>
      </c>
      <c r="CX188" s="17" t="str">
        <f aca="false">AA211</f>
        <v>mobile</v>
      </c>
      <c r="CY188" s="19" t="n">
        <f aca="false">AB211</f>
        <v>0</v>
      </c>
      <c r="CZ188" s="17" t="str">
        <f aca="false">AC209</f>
        <v>sanitari</v>
      </c>
      <c r="DA188" s="19" t="n">
        <f aca="false">AD209</f>
        <v>0</v>
      </c>
      <c r="DB188" s="19"/>
      <c r="DC188" s="20"/>
      <c r="DD188" s="19" t="s">
        <v>63</v>
      </c>
      <c r="DE188" s="19" t="n">
        <f aca="false">X150</f>
        <v>0</v>
      </c>
    </row>
    <row r="189" customFormat="false" ht="15" hidden="false" customHeight="false" outlineLevel="0" collapsed="false">
      <c r="A189" s="24"/>
      <c r="B189" s="96"/>
      <c r="C189" s="73"/>
      <c r="D189" s="28" t="s">
        <v>60</v>
      </c>
      <c r="E189" s="28"/>
      <c r="F189" s="52" t="n">
        <f aca="false">INFO!$B$20/SUM(INFO!$B$17:$B$21)</f>
        <v>0.0226205455308028</v>
      </c>
      <c r="G189" s="47" t="n">
        <v>1000</v>
      </c>
      <c r="H189" s="44"/>
      <c r="L189" s="24"/>
      <c r="M189" s="96"/>
      <c r="N189" s="73"/>
      <c r="O189" s="28" t="s">
        <v>60</v>
      </c>
      <c r="P189" s="28"/>
      <c r="Q189" s="52" t="n">
        <f aca="false">INFO!$B$20/SUM(INFO!$B$17:$B$21)</f>
        <v>0.0226205455308028</v>
      </c>
      <c r="R189" s="47" t="n">
        <v>1000</v>
      </c>
      <c r="S189" s="44"/>
      <c r="W189" s="24"/>
      <c r="X189" s="96"/>
      <c r="Y189" s="73"/>
      <c r="Z189" s="28" t="s">
        <v>60</v>
      </c>
      <c r="AA189" s="28"/>
      <c r="AB189" s="52" t="n">
        <f aca="false">INFO!$B$20/SUM(INFO!$B$17:$B$21)</f>
        <v>0.0226205455308028</v>
      </c>
      <c r="AC189" s="47" t="n">
        <v>1000</v>
      </c>
      <c r="AD189" s="44"/>
      <c r="AH189" s="24"/>
      <c r="AI189" s="74"/>
      <c r="AJ189" s="73"/>
      <c r="AK189" s="28" t="s">
        <v>60</v>
      </c>
      <c r="AL189" s="28"/>
      <c r="AM189" s="52" t="n">
        <f aca="false">INFO!$B$20/SUM(INFO!$B$17:$B$21)</f>
        <v>0.0226205455308028</v>
      </c>
      <c r="AN189" s="47" t="n">
        <v>1000</v>
      </c>
      <c r="AO189" s="44"/>
      <c r="AS189" s="24"/>
      <c r="AT189" s="96"/>
      <c r="AU189" s="73"/>
      <c r="AV189" s="28" t="s">
        <v>60</v>
      </c>
      <c r="AW189" s="28"/>
      <c r="AX189" s="52" t="n">
        <f aca="false">INFO!$B$20/SUM(INFO!$B$17:$B$21)</f>
        <v>0.0226205455308028</v>
      </c>
      <c r="AY189" s="47" t="n">
        <v>1000</v>
      </c>
      <c r="AZ189" s="44"/>
      <c r="BD189" s="24"/>
      <c r="BE189" s="96"/>
      <c r="BF189" s="73"/>
      <c r="BG189" s="28" t="s">
        <v>60</v>
      </c>
      <c r="BH189" s="28"/>
      <c r="BI189" s="52" t="n">
        <f aca="false">INFO!$B$20/SUM(INFO!$B$17:$B$21)</f>
        <v>0.0226205455308028</v>
      </c>
      <c r="BJ189" s="47" t="n">
        <v>1000</v>
      </c>
      <c r="BK189" s="44"/>
      <c r="BO189" s="24"/>
      <c r="BP189" s="96"/>
      <c r="BQ189" s="73"/>
      <c r="BR189" s="28" t="s">
        <v>60</v>
      </c>
      <c r="BS189" s="28"/>
      <c r="BT189" s="52" t="n">
        <f aca="false">INFO!$B$20/SUM(INFO!$B$17:$B$21)</f>
        <v>0.0226205455308028</v>
      </c>
      <c r="BU189" s="47" t="n">
        <v>1000</v>
      </c>
      <c r="BV189" s="44"/>
      <c r="BZ189" s="24"/>
      <c r="CA189" s="96"/>
      <c r="CB189" s="73"/>
      <c r="CC189" s="28" t="s">
        <v>60</v>
      </c>
      <c r="CD189" s="28"/>
      <c r="CE189" s="52" t="n">
        <f aca="false">INFO!$B$20/SUM(INFO!$B$17:$B$21)</f>
        <v>0.0226205455308028</v>
      </c>
      <c r="CF189" s="47" t="n">
        <v>1000</v>
      </c>
      <c r="CG189" s="44"/>
      <c r="CK189" s="24"/>
      <c r="CL189" s="96"/>
      <c r="CM189" s="73"/>
      <c r="CN189" s="28" t="s">
        <v>60</v>
      </c>
      <c r="CO189" s="28"/>
      <c r="CP189" s="52" t="n">
        <f aca="false">INFO!$B$20/SUM(INFO!$B$17:$B$21)</f>
        <v>0.0226205455308028</v>
      </c>
      <c r="CQ189" s="47" t="n">
        <v>1000</v>
      </c>
      <c r="CR189" s="44"/>
      <c r="CV189" s="33" t="s">
        <v>65</v>
      </c>
      <c r="CW189" s="34" t="n">
        <f aca="false">IF(X205=0%,0%,Y213/SUM(Y206:Y213))</f>
        <v>1</v>
      </c>
      <c r="CX189" s="33" t="str">
        <f aca="false">AA212</f>
        <v>secchio</v>
      </c>
      <c r="CY189" s="35" t="n">
        <f aca="false">AB212</f>
        <v>0</v>
      </c>
      <c r="CZ189" s="33" t="str">
        <f aca="false">AC210</f>
        <v>tubi</v>
      </c>
      <c r="DA189" s="35" t="n">
        <f aca="false">AD210</f>
        <v>0</v>
      </c>
      <c r="DB189" s="35"/>
      <c r="DC189" s="36"/>
      <c r="DD189" s="35" t="s">
        <v>56</v>
      </c>
      <c r="DE189" s="35" t="n">
        <f aca="false">AD148</f>
        <v>0</v>
      </c>
      <c r="DF189" s="37" t="n">
        <f aca="false">SUM(CW183:CW189)</f>
        <v>1</v>
      </c>
    </row>
    <row r="190" customFormat="false" ht="15" hidden="false" customHeight="false" outlineLevel="0" collapsed="false">
      <c r="A190" s="24"/>
      <c r="B190" s="96"/>
      <c r="C190" s="73"/>
      <c r="D190" s="28" t="s">
        <v>61</v>
      </c>
      <c r="E190" s="28"/>
      <c r="F190" s="52" t="n">
        <f aca="false">INFO!$B$21/SUM(INFO!$B$17:$B$21)</f>
        <v>0.539471100346927</v>
      </c>
      <c r="G190" s="47" t="n">
        <v>550</v>
      </c>
      <c r="H190" s="44"/>
      <c r="L190" s="24"/>
      <c r="M190" s="96"/>
      <c r="N190" s="73"/>
      <c r="O190" s="28" t="s">
        <v>61</v>
      </c>
      <c r="P190" s="28"/>
      <c r="Q190" s="52" t="n">
        <f aca="false">INFO!$B$21/SUM(INFO!$B$17:$B$21)</f>
        <v>0.539471100346927</v>
      </c>
      <c r="R190" s="47" t="n">
        <v>550</v>
      </c>
      <c r="S190" s="44"/>
      <c r="W190" s="24"/>
      <c r="X190" s="96"/>
      <c r="Y190" s="73"/>
      <c r="Z190" s="28" t="s">
        <v>61</v>
      </c>
      <c r="AA190" s="28"/>
      <c r="AB190" s="52" t="n">
        <f aca="false">INFO!$B$21/SUM(INFO!$B$17:$B$21)</f>
        <v>0.539471100346927</v>
      </c>
      <c r="AC190" s="47" t="n">
        <v>550</v>
      </c>
      <c r="AD190" s="44"/>
      <c r="AH190" s="24"/>
      <c r="AI190" s="74"/>
      <c r="AJ190" s="73"/>
      <c r="AK190" s="28" t="s">
        <v>61</v>
      </c>
      <c r="AL190" s="28"/>
      <c r="AM190" s="52" t="n">
        <f aca="false">INFO!$B$21/SUM(INFO!$B$17:$B$21)</f>
        <v>0.539471100346927</v>
      </c>
      <c r="AN190" s="47" t="n">
        <v>550</v>
      </c>
      <c r="AO190" s="44"/>
      <c r="AS190" s="24"/>
      <c r="AT190" s="96"/>
      <c r="AU190" s="73"/>
      <c r="AV190" s="28" t="s">
        <v>61</v>
      </c>
      <c r="AW190" s="28"/>
      <c r="AX190" s="52" t="n">
        <f aca="false">INFO!$B$21/SUM(INFO!$B$17:$B$21)</f>
        <v>0.539471100346927</v>
      </c>
      <c r="AY190" s="47" t="n">
        <v>550</v>
      </c>
      <c r="AZ190" s="44"/>
      <c r="BD190" s="24"/>
      <c r="BE190" s="96"/>
      <c r="BF190" s="73"/>
      <c r="BG190" s="28" t="s">
        <v>61</v>
      </c>
      <c r="BH190" s="28"/>
      <c r="BI190" s="52" t="n">
        <f aca="false">INFO!$B$21/SUM(INFO!$B$17:$B$21)</f>
        <v>0.539471100346927</v>
      </c>
      <c r="BJ190" s="47" t="n">
        <v>550</v>
      </c>
      <c r="BK190" s="44"/>
      <c r="BO190" s="24"/>
      <c r="BP190" s="96"/>
      <c r="BQ190" s="73"/>
      <c r="BR190" s="28" t="s">
        <v>61</v>
      </c>
      <c r="BS190" s="28"/>
      <c r="BT190" s="52" t="n">
        <f aca="false">INFO!$B$21/SUM(INFO!$B$17:$B$21)</f>
        <v>0.539471100346927</v>
      </c>
      <c r="BU190" s="47" t="n">
        <v>550</v>
      </c>
      <c r="BV190" s="44"/>
      <c r="BZ190" s="24"/>
      <c r="CA190" s="96"/>
      <c r="CB190" s="73"/>
      <c r="CC190" s="28" t="s">
        <v>61</v>
      </c>
      <c r="CD190" s="28"/>
      <c r="CE190" s="52" t="n">
        <f aca="false">INFO!$B$21/SUM(INFO!$B$17:$B$21)</f>
        <v>0.539471100346927</v>
      </c>
      <c r="CF190" s="47" t="n">
        <v>550</v>
      </c>
      <c r="CG190" s="44"/>
      <c r="CK190" s="24"/>
      <c r="CL190" s="96"/>
      <c r="CM190" s="73"/>
      <c r="CN190" s="28" t="s">
        <v>61</v>
      </c>
      <c r="CO190" s="28"/>
      <c r="CP190" s="52" t="n">
        <f aca="false">INFO!$B$21/SUM(INFO!$B$17:$B$21)</f>
        <v>0.539471100346927</v>
      </c>
      <c r="CQ190" s="47" t="n">
        <v>550</v>
      </c>
      <c r="CR190" s="44"/>
      <c r="CV190" s="10" t="str">
        <f aca="false">AH147</f>
        <v>SITO O48</v>
      </c>
      <c r="CW190" s="10"/>
      <c r="CX190" s="10"/>
      <c r="CY190" s="10"/>
      <c r="CZ190" s="10"/>
      <c r="DA190" s="10"/>
      <c r="DB190" s="10"/>
      <c r="DC190" s="10"/>
      <c r="DD190" s="10"/>
      <c r="DE190" s="10"/>
    </row>
    <row r="191" customFormat="false" ht="14.4" hidden="false" customHeight="false" outlineLevel="0" collapsed="false">
      <c r="A191" s="53" t="s">
        <v>82</v>
      </c>
      <c r="B191" s="8" t="n">
        <v>0.9</v>
      </c>
      <c r="C191" s="43"/>
      <c r="D191" s="28" t="s">
        <v>83</v>
      </c>
      <c r="E191" s="41" t="s">
        <v>65</v>
      </c>
      <c r="F191" s="39" t="n">
        <v>1</v>
      </c>
      <c r="G191" s="47" t="n">
        <v>1700</v>
      </c>
      <c r="H191" s="44"/>
      <c r="L191" s="53" t="s">
        <v>82</v>
      </c>
      <c r="M191" s="8" t="n">
        <v>0.88</v>
      </c>
      <c r="N191" s="43"/>
      <c r="O191" s="28" t="s">
        <v>83</v>
      </c>
      <c r="P191" s="41" t="s">
        <v>65</v>
      </c>
      <c r="Q191" s="39" t="n">
        <v>1</v>
      </c>
      <c r="R191" s="47" t="n">
        <v>1700</v>
      </c>
      <c r="S191" s="44"/>
      <c r="W191" s="53" t="s">
        <v>82</v>
      </c>
      <c r="X191" s="8" t="n">
        <v>0.9</v>
      </c>
      <c r="Y191" s="43"/>
      <c r="Z191" s="28" t="s">
        <v>83</v>
      </c>
      <c r="AA191" s="41" t="s">
        <v>65</v>
      </c>
      <c r="AB191" s="39" t="n">
        <v>1</v>
      </c>
      <c r="AC191" s="47" t="n">
        <v>1700</v>
      </c>
      <c r="AD191" s="44"/>
      <c r="AH191" s="53" t="s">
        <v>82</v>
      </c>
      <c r="AJ191" s="43"/>
      <c r="AK191" s="28" t="s">
        <v>83</v>
      </c>
      <c r="AL191" s="41" t="s">
        <v>65</v>
      </c>
      <c r="AM191" s="39" t="n">
        <v>1</v>
      </c>
      <c r="AN191" s="47" t="n">
        <v>1700</v>
      </c>
      <c r="AO191" s="44"/>
      <c r="AS191" s="53" t="s">
        <v>82</v>
      </c>
      <c r="AU191" s="43"/>
      <c r="AV191" s="28" t="s">
        <v>83</v>
      </c>
      <c r="AW191" s="41" t="s">
        <v>65</v>
      </c>
      <c r="AX191" s="39" t="n">
        <v>1</v>
      </c>
      <c r="AY191" s="47" t="n">
        <v>1700</v>
      </c>
      <c r="AZ191" s="44"/>
      <c r="BD191" s="53" t="s">
        <v>82</v>
      </c>
      <c r="BE191" s="8" t="n">
        <v>0.4</v>
      </c>
      <c r="BF191" s="43"/>
      <c r="BG191" s="28" t="s">
        <v>83</v>
      </c>
      <c r="BH191" s="41" t="s">
        <v>65</v>
      </c>
      <c r="BI191" s="39" t="n">
        <v>1</v>
      </c>
      <c r="BJ191" s="47" t="n">
        <v>1700</v>
      </c>
      <c r="BK191" s="44"/>
      <c r="BO191" s="53" t="s">
        <v>82</v>
      </c>
      <c r="BQ191" s="43"/>
      <c r="BR191" s="28" t="s">
        <v>83</v>
      </c>
      <c r="BS191" s="41" t="s">
        <v>65</v>
      </c>
      <c r="BT191" s="39" t="n">
        <v>1</v>
      </c>
      <c r="BU191" s="47" t="n">
        <v>1700</v>
      </c>
      <c r="BV191" s="44"/>
      <c r="BZ191" s="53" t="s">
        <v>82</v>
      </c>
      <c r="CB191" s="43"/>
      <c r="CC191" s="28" t="s">
        <v>83</v>
      </c>
      <c r="CD191" s="41" t="s">
        <v>65</v>
      </c>
      <c r="CE191" s="39" t="n">
        <v>1</v>
      </c>
      <c r="CF191" s="47" t="n">
        <v>1700</v>
      </c>
      <c r="CG191" s="44"/>
      <c r="CK191" s="53" t="s">
        <v>82</v>
      </c>
      <c r="CM191" s="43"/>
      <c r="CN191" s="28" t="s">
        <v>83</v>
      </c>
      <c r="CO191" s="41" t="s">
        <v>65</v>
      </c>
      <c r="CP191" s="39" t="n">
        <v>1</v>
      </c>
      <c r="CQ191" s="47" t="n">
        <v>1700</v>
      </c>
      <c r="CR191" s="44"/>
      <c r="CV191" s="11" t="s">
        <v>31</v>
      </c>
      <c r="CW191" s="11"/>
      <c r="CX191" s="11" t="s">
        <v>32</v>
      </c>
      <c r="CY191" s="11"/>
      <c r="CZ191" s="11"/>
      <c r="DA191" s="11"/>
      <c r="DB191" s="11"/>
      <c r="DC191" s="11"/>
      <c r="DD191" s="11" t="s">
        <v>33</v>
      </c>
      <c r="DE191" s="11"/>
    </row>
    <row r="192" customFormat="false" ht="14.4" hidden="false" customHeight="false" outlineLevel="0" collapsed="false">
      <c r="A192" s="53"/>
      <c r="C192" s="43"/>
      <c r="D192" s="28" t="s">
        <v>84</v>
      </c>
      <c r="E192" s="41" t="s">
        <v>65</v>
      </c>
      <c r="F192" s="39" t="n">
        <v>1</v>
      </c>
      <c r="G192" s="47" t="n">
        <v>1500</v>
      </c>
      <c r="H192" s="44"/>
      <c r="L192" s="53"/>
      <c r="M192" s="8" t="n">
        <v>0.1</v>
      </c>
      <c r="N192" s="43"/>
      <c r="O192" s="28" t="s">
        <v>84</v>
      </c>
      <c r="P192" s="41" t="s">
        <v>65</v>
      </c>
      <c r="Q192" s="39" t="n">
        <v>1</v>
      </c>
      <c r="R192" s="47" t="n">
        <v>1500</v>
      </c>
      <c r="S192" s="44"/>
      <c r="W192" s="53"/>
      <c r="X192" s="8" t="n">
        <v>0.1</v>
      </c>
      <c r="Y192" s="43"/>
      <c r="Z192" s="28" t="s">
        <v>84</v>
      </c>
      <c r="AA192" s="41" t="s">
        <v>65</v>
      </c>
      <c r="AB192" s="39" t="n">
        <v>1</v>
      </c>
      <c r="AC192" s="47" t="n">
        <v>1500</v>
      </c>
      <c r="AD192" s="44"/>
      <c r="AH192" s="53"/>
      <c r="AI192" s="8" t="n">
        <v>0.45</v>
      </c>
      <c r="AJ192" s="43"/>
      <c r="AK192" s="28" t="s">
        <v>84</v>
      </c>
      <c r="AL192" s="41" t="s">
        <v>65</v>
      </c>
      <c r="AM192" s="39" t="n">
        <v>1</v>
      </c>
      <c r="AN192" s="47" t="n">
        <v>1500</v>
      </c>
      <c r="AO192" s="44"/>
      <c r="AS192" s="53"/>
      <c r="AT192" s="8" t="n">
        <v>0.93</v>
      </c>
      <c r="AU192" s="43"/>
      <c r="AV192" s="28" t="s">
        <v>84</v>
      </c>
      <c r="AW192" s="41" t="s">
        <v>65</v>
      </c>
      <c r="AX192" s="39" t="n">
        <v>1</v>
      </c>
      <c r="AY192" s="47" t="n">
        <v>1500</v>
      </c>
      <c r="AZ192" s="44"/>
      <c r="BD192" s="53"/>
      <c r="BE192" s="8" t="n">
        <v>0.5</v>
      </c>
      <c r="BF192" s="43"/>
      <c r="BG192" s="28" t="s">
        <v>84</v>
      </c>
      <c r="BH192" s="41" t="s">
        <v>65</v>
      </c>
      <c r="BI192" s="39" t="n">
        <v>1</v>
      </c>
      <c r="BJ192" s="47" t="n">
        <v>1500</v>
      </c>
      <c r="BK192" s="44"/>
      <c r="BO192" s="53"/>
      <c r="BP192" s="8" t="n">
        <v>0.98</v>
      </c>
      <c r="BQ192" s="43"/>
      <c r="BR192" s="28" t="s">
        <v>84</v>
      </c>
      <c r="BS192" s="41" t="s">
        <v>65</v>
      </c>
      <c r="BT192" s="39" t="n">
        <v>1</v>
      </c>
      <c r="BU192" s="47" t="n">
        <v>1500</v>
      </c>
      <c r="BV192" s="44"/>
      <c r="BZ192" s="53"/>
      <c r="CB192" s="43"/>
      <c r="CC192" s="28" t="s">
        <v>84</v>
      </c>
      <c r="CD192" s="41" t="s">
        <v>65</v>
      </c>
      <c r="CE192" s="39" t="n">
        <v>1</v>
      </c>
      <c r="CF192" s="47" t="n">
        <v>1500</v>
      </c>
      <c r="CG192" s="44"/>
      <c r="CK192" s="53"/>
      <c r="CL192" s="8" t="n">
        <v>0.05</v>
      </c>
      <c r="CM192" s="43"/>
      <c r="CN192" s="28" t="s">
        <v>84</v>
      </c>
      <c r="CO192" s="41" t="s">
        <v>65</v>
      </c>
      <c r="CP192" s="39" t="n">
        <v>1</v>
      </c>
      <c r="CQ192" s="47" t="n">
        <v>1500</v>
      </c>
      <c r="CR192" s="44"/>
      <c r="CV192" s="12" t="s">
        <v>14</v>
      </c>
      <c r="CW192" s="13" t="n">
        <f aca="false">IF(AI205=0%,0%,AJ206/SUM(AJ206:AJ213))</f>
        <v>0.20406323715874</v>
      </c>
      <c r="CX192" s="12" t="str">
        <f aca="false">AL206</f>
        <v>lavatrice</v>
      </c>
      <c r="CY192" s="14" t="n">
        <f aca="false">AM206</f>
        <v>0</v>
      </c>
      <c r="CZ192" s="12" t="str">
        <f aca="false">AL213</f>
        <v>sedie</v>
      </c>
      <c r="DA192" s="14" t="n">
        <f aca="false">AM213</f>
        <v>0</v>
      </c>
      <c r="DB192" s="12" t="str">
        <f aca="false">AN211</f>
        <v>guaina</v>
      </c>
      <c r="DC192" s="14" t="n">
        <f aca="false">AO211</f>
        <v>0</v>
      </c>
      <c r="DD192" s="14" t="s">
        <v>41</v>
      </c>
      <c r="DE192" s="38" t="n">
        <f aca="false">AJ149</f>
        <v>0</v>
      </c>
    </row>
    <row r="193" customFormat="false" ht="14.4" hidden="false" customHeight="false" outlineLevel="0" collapsed="false">
      <c r="A193" s="53"/>
      <c r="C193" s="43"/>
      <c r="D193" s="28" t="s">
        <v>85</v>
      </c>
      <c r="E193" s="41" t="s">
        <v>65</v>
      </c>
      <c r="F193" s="39" t="n">
        <v>1</v>
      </c>
      <c r="G193" s="47" t="n">
        <v>2300</v>
      </c>
      <c r="H193" s="44"/>
      <c r="L193" s="53"/>
      <c r="N193" s="43"/>
      <c r="O193" s="28" t="s">
        <v>85</v>
      </c>
      <c r="P193" s="41" t="s">
        <v>65</v>
      </c>
      <c r="Q193" s="39" t="n">
        <v>1</v>
      </c>
      <c r="R193" s="47" t="n">
        <v>2300</v>
      </c>
      <c r="S193" s="44"/>
      <c r="W193" s="53"/>
      <c r="Y193" s="43"/>
      <c r="Z193" s="28" t="s">
        <v>85</v>
      </c>
      <c r="AA193" s="41" t="s">
        <v>65</v>
      </c>
      <c r="AB193" s="39" t="n">
        <v>1</v>
      </c>
      <c r="AC193" s="47" t="n">
        <v>2300</v>
      </c>
      <c r="AD193" s="44"/>
      <c r="AH193" s="53"/>
      <c r="AJ193" s="43"/>
      <c r="AK193" s="28" t="s">
        <v>85</v>
      </c>
      <c r="AL193" s="41" t="s">
        <v>65</v>
      </c>
      <c r="AM193" s="39" t="n">
        <v>1</v>
      </c>
      <c r="AN193" s="47" t="n">
        <v>2300</v>
      </c>
      <c r="AO193" s="44"/>
      <c r="AS193" s="53"/>
      <c r="AU193" s="43"/>
      <c r="AV193" s="28" t="s">
        <v>85</v>
      </c>
      <c r="AW193" s="41" t="s">
        <v>65</v>
      </c>
      <c r="AX193" s="39" t="n">
        <v>1</v>
      </c>
      <c r="AY193" s="47" t="n">
        <v>2300</v>
      </c>
      <c r="AZ193" s="44"/>
      <c r="BD193" s="53"/>
      <c r="BF193" s="43"/>
      <c r="BG193" s="28" t="s">
        <v>85</v>
      </c>
      <c r="BH193" s="41" t="s">
        <v>65</v>
      </c>
      <c r="BI193" s="39" t="n">
        <v>1</v>
      </c>
      <c r="BJ193" s="47" t="n">
        <v>2300</v>
      </c>
      <c r="BK193" s="44"/>
      <c r="BO193" s="53"/>
      <c r="BQ193" s="43"/>
      <c r="BR193" s="28" t="s">
        <v>85</v>
      </c>
      <c r="BS193" s="41" t="s">
        <v>65</v>
      </c>
      <c r="BT193" s="39" t="n">
        <v>1</v>
      </c>
      <c r="BU193" s="47" t="n">
        <v>2300</v>
      </c>
      <c r="BV193" s="44"/>
      <c r="BZ193" s="53"/>
      <c r="CB193" s="43"/>
      <c r="CC193" s="28" t="s">
        <v>85</v>
      </c>
      <c r="CD193" s="41" t="s">
        <v>65</v>
      </c>
      <c r="CE193" s="39" t="n">
        <v>1</v>
      </c>
      <c r="CF193" s="47" t="n">
        <v>2300</v>
      </c>
      <c r="CG193" s="44"/>
      <c r="CK193" s="53"/>
      <c r="CM193" s="43"/>
      <c r="CN193" s="28" t="s">
        <v>85</v>
      </c>
      <c r="CO193" s="41" t="s">
        <v>65</v>
      </c>
      <c r="CP193" s="39" t="n">
        <v>1</v>
      </c>
      <c r="CQ193" s="47" t="n">
        <v>2300</v>
      </c>
      <c r="CR193" s="44"/>
      <c r="CV193" s="17" t="s">
        <v>49</v>
      </c>
      <c r="CW193" s="18" t="n">
        <f aca="false">IF(AI205=0%,0%,AJ207/SUM(AJ206:AJ213))</f>
        <v>0.0325731491785036</v>
      </c>
      <c r="CX193" s="17" t="str">
        <f aca="false">AL207</f>
        <v>frigorifero</v>
      </c>
      <c r="CY193" s="19" t="n">
        <f aca="false">AM207</f>
        <v>0</v>
      </c>
      <c r="CZ193" s="17" t="str">
        <f aca="false">AL214</f>
        <v>materasso</v>
      </c>
      <c r="DA193" s="19" t="n">
        <f aca="false">AM214</f>
        <v>3</v>
      </c>
      <c r="DB193" s="17" t="str">
        <f aca="false">AN212</f>
        <v>lamiere</v>
      </c>
      <c r="DC193" s="19" t="n">
        <f aca="false">AO212</f>
        <v>0</v>
      </c>
      <c r="DD193" s="19" t="str">
        <f aca="false">AK148</f>
        <v>altezza cumulo</v>
      </c>
      <c r="DE193" s="19" t="n">
        <f aca="false">AL148</f>
        <v>50</v>
      </c>
    </row>
    <row r="194" customFormat="false" ht="14.4" hidden="false" customHeight="false" outlineLevel="0" collapsed="false">
      <c r="A194" s="53"/>
      <c r="C194" s="43"/>
      <c r="D194" s="28" t="s">
        <v>86</v>
      </c>
      <c r="E194" s="41" t="s">
        <v>87</v>
      </c>
      <c r="F194" s="39" t="n">
        <v>1</v>
      </c>
      <c r="G194" s="47" t="n">
        <v>1400</v>
      </c>
      <c r="H194" s="44"/>
      <c r="L194" s="53"/>
      <c r="N194" s="43"/>
      <c r="O194" s="28" t="s">
        <v>86</v>
      </c>
      <c r="P194" s="41" t="s">
        <v>87</v>
      </c>
      <c r="Q194" s="39" t="n">
        <v>1</v>
      </c>
      <c r="R194" s="47" t="n">
        <v>1400</v>
      </c>
      <c r="S194" s="44"/>
      <c r="W194" s="53"/>
      <c r="Y194" s="43"/>
      <c r="Z194" s="28" t="s">
        <v>86</v>
      </c>
      <c r="AA194" s="41" t="s">
        <v>87</v>
      </c>
      <c r="AB194" s="39" t="n">
        <v>1</v>
      </c>
      <c r="AC194" s="47" t="n">
        <v>1400</v>
      </c>
      <c r="AD194" s="44"/>
      <c r="AH194" s="53"/>
      <c r="AI194" s="42"/>
      <c r="AJ194" s="43"/>
      <c r="AK194" s="28" t="s">
        <v>86</v>
      </c>
      <c r="AL194" s="41" t="s">
        <v>87</v>
      </c>
      <c r="AM194" s="39" t="n">
        <v>1</v>
      </c>
      <c r="AN194" s="47" t="n">
        <v>1400</v>
      </c>
      <c r="AO194" s="44"/>
      <c r="AS194" s="53"/>
      <c r="AT194" s="42"/>
      <c r="AU194" s="43"/>
      <c r="AV194" s="28" t="s">
        <v>86</v>
      </c>
      <c r="AW194" s="41" t="s">
        <v>87</v>
      </c>
      <c r="AX194" s="39" t="n">
        <v>1</v>
      </c>
      <c r="AY194" s="47" t="n">
        <v>1400</v>
      </c>
      <c r="AZ194" s="44"/>
      <c r="BD194" s="53"/>
      <c r="BF194" s="43"/>
      <c r="BG194" s="28" t="s">
        <v>86</v>
      </c>
      <c r="BH194" s="41" t="s">
        <v>87</v>
      </c>
      <c r="BI194" s="39" t="n">
        <v>1</v>
      </c>
      <c r="BJ194" s="47" t="n">
        <v>1400</v>
      </c>
      <c r="BK194" s="44"/>
      <c r="BO194" s="53"/>
      <c r="BP194" s="42"/>
      <c r="BQ194" s="43"/>
      <c r="BR194" s="28" t="s">
        <v>86</v>
      </c>
      <c r="BS194" s="41" t="s">
        <v>87</v>
      </c>
      <c r="BT194" s="39" t="n">
        <v>1</v>
      </c>
      <c r="BU194" s="47" t="n">
        <v>1400</v>
      </c>
      <c r="BV194" s="44"/>
      <c r="BZ194" s="53"/>
      <c r="CA194" s="8" t="n">
        <v>0.2</v>
      </c>
      <c r="CB194" s="43"/>
      <c r="CC194" s="28" t="s">
        <v>86</v>
      </c>
      <c r="CD194" s="41" t="s">
        <v>87</v>
      </c>
      <c r="CE194" s="39" t="n">
        <v>1</v>
      </c>
      <c r="CF194" s="47" t="n">
        <v>1400</v>
      </c>
      <c r="CG194" s="44"/>
      <c r="CK194" s="53"/>
      <c r="CM194" s="43"/>
      <c r="CN194" s="28" t="s">
        <v>86</v>
      </c>
      <c r="CO194" s="41" t="s">
        <v>87</v>
      </c>
      <c r="CP194" s="39" t="n">
        <v>1</v>
      </c>
      <c r="CQ194" s="47" t="n">
        <v>1400</v>
      </c>
      <c r="CR194" s="44"/>
      <c r="CV194" s="17" t="s">
        <v>57</v>
      </c>
      <c r="CW194" s="18" t="n">
        <f aca="false">IF(AI205=0%,0%,(AJ208+AJ209)/SUM(AJ206:AJ213))</f>
        <v>0.010879947827647</v>
      </c>
      <c r="CX194" s="17" t="str">
        <f aca="false">AL208</f>
        <v>forno</v>
      </c>
      <c r="CY194" s="19" t="n">
        <f aca="false">AM208</f>
        <v>0</v>
      </c>
      <c r="CZ194" s="17" t="str">
        <f aca="false">AN206</f>
        <v>brandina</v>
      </c>
      <c r="DA194" s="19" t="n">
        <f aca="false">AO206</f>
        <v>0</v>
      </c>
      <c r="DB194" s="17" t="str">
        <f aca="false">AN213</f>
        <v>buste</v>
      </c>
      <c r="DC194" s="19" t="n">
        <f aca="false">AO213</f>
        <v>0</v>
      </c>
      <c r="DD194" s="19" t="str">
        <f aca="false">AK149</f>
        <v>combustione</v>
      </c>
      <c r="DE194" s="19" t="str">
        <f aca="false">AL149</f>
        <v>no</v>
      </c>
    </row>
    <row r="195" customFormat="false" ht="14.4" hidden="false" customHeight="false" outlineLevel="0" collapsed="false">
      <c r="A195" s="53"/>
      <c r="C195" s="43"/>
      <c r="D195" s="28" t="s">
        <v>88</v>
      </c>
      <c r="E195" s="41" t="s">
        <v>14</v>
      </c>
      <c r="F195" s="39" t="n">
        <v>1</v>
      </c>
      <c r="G195" s="47" t="n">
        <v>1400</v>
      </c>
      <c r="H195" s="44"/>
      <c r="L195" s="53"/>
      <c r="M195" s="42"/>
      <c r="N195" s="43"/>
      <c r="O195" s="28" t="s">
        <v>88</v>
      </c>
      <c r="P195" s="41" t="s">
        <v>14</v>
      </c>
      <c r="Q195" s="39" t="n">
        <v>1</v>
      </c>
      <c r="R195" s="47" t="n">
        <v>1400</v>
      </c>
      <c r="S195" s="44"/>
      <c r="W195" s="53"/>
      <c r="Y195" s="43"/>
      <c r="Z195" s="28" t="s">
        <v>88</v>
      </c>
      <c r="AA195" s="41" t="s">
        <v>14</v>
      </c>
      <c r="AB195" s="39" t="n">
        <v>1</v>
      </c>
      <c r="AC195" s="47" t="n">
        <v>1400</v>
      </c>
      <c r="AD195" s="44"/>
      <c r="AH195" s="53"/>
      <c r="AI195" s="42"/>
      <c r="AJ195" s="43"/>
      <c r="AK195" s="28" t="s">
        <v>88</v>
      </c>
      <c r="AL195" s="41" t="s">
        <v>14</v>
      </c>
      <c r="AM195" s="39" t="n">
        <v>1</v>
      </c>
      <c r="AN195" s="47" t="n">
        <v>1400</v>
      </c>
      <c r="AO195" s="44"/>
      <c r="AS195" s="53"/>
      <c r="AT195" s="42"/>
      <c r="AU195" s="43"/>
      <c r="AV195" s="28" t="s">
        <v>88</v>
      </c>
      <c r="AW195" s="41" t="s">
        <v>14</v>
      </c>
      <c r="AX195" s="39" t="n">
        <v>1</v>
      </c>
      <c r="AY195" s="47" t="n">
        <v>1400</v>
      </c>
      <c r="AZ195" s="44"/>
      <c r="BD195" s="53"/>
      <c r="BF195" s="43"/>
      <c r="BG195" s="28" t="s">
        <v>88</v>
      </c>
      <c r="BH195" s="41" t="s">
        <v>14</v>
      </c>
      <c r="BI195" s="39" t="n">
        <v>1</v>
      </c>
      <c r="BJ195" s="47" t="n">
        <v>1400</v>
      </c>
      <c r="BK195" s="44"/>
      <c r="BO195" s="53"/>
      <c r="BP195" s="42"/>
      <c r="BQ195" s="43"/>
      <c r="BR195" s="28" t="s">
        <v>88</v>
      </c>
      <c r="BS195" s="41" t="s">
        <v>14</v>
      </c>
      <c r="BT195" s="39" t="n">
        <v>1</v>
      </c>
      <c r="BU195" s="47" t="n">
        <v>1400</v>
      </c>
      <c r="BV195" s="44"/>
      <c r="BZ195" s="53"/>
      <c r="CB195" s="43"/>
      <c r="CC195" s="28" t="s">
        <v>88</v>
      </c>
      <c r="CD195" s="41" t="s">
        <v>14</v>
      </c>
      <c r="CE195" s="39" t="n">
        <v>1</v>
      </c>
      <c r="CF195" s="47" t="n">
        <v>1400</v>
      </c>
      <c r="CG195" s="44"/>
      <c r="CK195" s="53"/>
      <c r="CM195" s="43"/>
      <c r="CN195" s="28" t="s">
        <v>88</v>
      </c>
      <c r="CO195" s="41" t="s">
        <v>14</v>
      </c>
      <c r="CP195" s="39" t="n">
        <v>1</v>
      </c>
      <c r="CQ195" s="47" t="n">
        <v>1400</v>
      </c>
      <c r="CR195" s="44"/>
      <c r="CV195" s="17" t="s">
        <v>60</v>
      </c>
      <c r="CW195" s="37" t="n">
        <f aca="false">IF(AI205=0%,0%,AJ210/SUM(AJ206:AJ213))</f>
        <v>0.0509048218212321</v>
      </c>
      <c r="CX195" s="17" t="str">
        <f aca="false">AL209</f>
        <v>televisore</v>
      </c>
      <c r="CY195" s="19" t="n">
        <f aca="false">AM209</f>
        <v>0</v>
      </c>
      <c r="CZ195" s="17" t="str">
        <f aca="false">AN207</f>
        <v>Scatoloni</v>
      </c>
      <c r="DA195" s="19" t="n">
        <f aca="false">AO207</f>
        <v>0</v>
      </c>
      <c r="DB195" s="19"/>
      <c r="DC195" s="19"/>
      <c r="DD195" s="19" t="str">
        <f aca="false">AK150</f>
        <v>bonifica</v>
      </c>
      <c r="DE195" s="19" t="str">
        <f aca="false">AL150</f>
        <v>si-no</v>
      </c>
    </row>
    <row r="196" customFormat="false" ht="14.4" hidden="false" customHeight="true" outlineLevel="0" collapsed="false">
      <c r="A196" s="53"/>
      <c r="C196" s="43"/>
      <c r="D196" s="27" t="s">
        <v>89</v>
      </c>
      <c r="E196" s="41" t="s">
        <v>14</v>
      </c>
      <c r="F196" s="39" t="n">
        <v>1</v>
      </c>
      <c r="G196" s="55" t="n">
        <v>1500</v>
      </c>
      <c r="H196" s="44"/>
      <c r="L196" s="53"/>
      <c r="M196" s="42"/>
      <c r="N196" s="43"/>
      <c r="O196" s="27" t="s">
        <v>89</v>
      </c>
      <c r="P196" s="41" t="s">
        <v>14</v>
      </c>
      <c r="Q196" s="39" t="n">
        <v>1</v>
      </c>
      <c r="R196" s="55" t="n">
        <v>1500</v>
      </c>
      <c r="S196" s="44"/>
      <c r="W196" s="53"/>
      <c r="Y196" s="43"/>
      <c r="Z196" s="27" t="s">
        <v>89</v>
      </c>
      <c r="AA196" s="41" t="s">
        <v>14</v>
      </c>
      <c r="AB196" s="39" t="n">
        <v>1</v>
      </c>
      <c r="AC196" s="55" t="n">
        <v>1500</v>
      </c>
      <c r="AD196" s="44"/>
      <c r="AH196" s="53"/>
      <c r="AI196" s="42"/>
      <c r="AJ196" s="43"/>
      <c r="AK196" s="27" t="s">
        <v>89</v>
      </c>
      <c r="AL196" s="41" t="s">
        <v>14</v>
      </c>
      <c r="AM196" s="39" t="n">
        <v>1</v>
      </c>
      <c r="AN196" s="55" t="n">
        <v>1500</v>
      </c>
      <c r="AO196" s="44"/>
      <c r="AS196" s="53"/>
      <c r="AT196" s="42"/>
      <c r="AU196" s="43"/>
      <c r="AV196" s="27" t="s">
        <v>89</v>
      </c>
      <c r="AW196" s="41" t="s">
        <v>14</v>
      </c>
      <c r="AX196" s="39" t="n">
        <v>1</v>
      </c>
      <c r="AY196" s="55" t="n">
        <v>1500</v>
      </c>
      <c r="AZ196" s="44"/>
      <c r="BD196" s="53"/>
      <c r="BF196" s="43"/>
      <c r="BG196" s="27" t="s">
        <v>89</v>
      </c>
      <c r="BH196" s="41" t="s">
        <v>14</v>
      </c>
      <c r="BI196" s="39" t="n">
        <v>1</v>
      </c>
      <c r="BJ196" s="55" t="n">
        <v>1500</v>
      </c>
      <c r="BK196" s="44"/>
      <c r="BO196" s="53"/>
      <c r="BP196" s="42"/>
      <c r="BQ196" s="43"/>
      <c r="BR196" s="27" t="s">
        <v>89</v>
      </c>
      <c r="BS196" s="41" t="s">
        <v>14</v>
      </c>
      <c r="BT196" s="39" t="n">
        <v>1</v>
      </c>
      <c r="BU196" s="55" t="n">
        <v>1500</v>
      </c>
      <c r="BV196" s="44"/>
      <c r="BZ196" s="53"/>
      <c r="CA196" s="8" t="n">
        <v>0.1</v>
      </c>
      <c r="CB196" s="43"/>
      <c r="CC196" s="27" t="s">
        <v>89</v>
      </c>
      <c r="CD196" s="41" t="s">
        <v>14</v>
      </c>
      <c r="CE196" s="39" t="n">
        <v>1</v>
      </c>
      <c r="CF196" s="55" t="n">
        <v>1500</v>
      </c>
      <c r="CG196" s="44"/>
      <c r="CK196" s="53"/>
      <c r="CM196" s="43"/>
      <c r="CN196" s="27" t="s">
        <v>89</v>
      </c>
      <c r="CO196" s="41" t="s">
        <v>14</v>
      </c>
      <c r="CP196" s="39" t="n">
        <v>1</v>
      </c>
      <c r="CQ196" s="55" t="n">
        <v>1500</v>
      </c>
      <c r="CR196" s="44"/>
      <c r="CV196" s="17" t="s">
        <v>61</v>
      </c>
      <c r="CW196" s="18" t="n">
        <f aca="false">IF(AI205=0%,0%,AJ211/SUM(AJ206:AJ213))</f>
        <v>0.0515788440138771</v>
      </c>
      <c r="CX196" s="17" t="str">
        <f aca="false">AL210</f>
        <v>scaldabagno</v>
      </c>
      <c r="CY196" s="19" t="n">
        <f aca="false">AM210</f>
        <v>0</v>
      </c>
      <c r="CZ196" s="17" t="str">
        <f aca="false">AN208</f>
        <v>divano</v>
      </c>
      <c r="DA196" s="19" t="n">
        <f aca="false">AO208</f>
        <v>0</v>
      </c>
      <c r="DB196" s="19"/>
      <c r="DC196" s="19"/>
      <c r="DD196" s="19" t="str">
        <f aca="false">AM150</f>
        <v>substrato</v>
      </c>
      <c r="DE196" s="19" t="str">
        <f aca="false">AN150</f>
        <v>suolo</v>
      </c>
    </row>
    <row r="197" customFormat="false" ht="14.4" hidden="false" customHeight="true" outlineLevel="0" collapsed="false">
      <c r="A197" s="53"/>
      <c r="C197" s="43"/>
      <c r="D197" s="27"/>
      <c r="E197" s="41" t="s">
        <v>22</v>
      </c>
      <c r="F197" s="39" t="n">
        <v>1</v>
      </c>
      <c r="G197" s="47" t="n">
        <v>7850</v>
      </c>
      <c r="H197" s="44"/>
      <c r="L197" s="53"/>
      <c r="M197" s="42"/>
      <c r="N197" s="43"/>
      <c r="O197" s="27"/>
      <c r="P197" s="41" t="s">
        <v>22</v>
      </c>
      <c r="Q197" s="39" t="n">
        <v>1</v>
      </c>
      <c r="R197" s="47" t="n">
        <v>7850</v>
      </c>
      <c r="S197" s="44"/>
      <c r="W197" s="53"/>
      <c r="X197" s="42"/>
      <c r="Y197" s="43"/>
      <c r="Z197" s="27"/>
      <c r="AA197" s="41" t="s">
        <v>22</v>
      </c>
      <c r="AB197" s="39" t="n">
        <v>1</v>
      </c>
      <c r="AC197" s="47" t="n">
        <v>7850</v>
      </c>
      <c r="AD197" s="44"/>
      <c r="AH197" s="53"/>
      <c r="AI197" s="42"/>
      <c r="AJ197" s="43"/>
      <c r="AK197" s="27"/>
      <c r="AL197" s="41" t="s">
        <v>22</v>
      </c>
      <c r="AM197" s="39" t="n">
        <v>1</v>
      </c>
      <c r="AN197" s="47" t="n">
        <v>7850</v>
      </c>
      <c r="AO197" s="44"/>
      <c r="AS197" s="53"/>
      <c r="AT197" s="42"/>
      <c r="AU197" s="43"/>
      <c r="AV197" s="27"/>
      <c r="AW197" s="41" t="s">
        <v>22</v>
      </c>
      <c r="AX197" s="39" t="n">
        <v>1</v>
      </c>
      <c r="AY197" s="47" t="n">
        <v>7850</v>
      </c>
      <c r="AZ197" s="44"/>
      <c r="BD197" s="53"/>
      <c r="BF197" s="43"/>
      <c r="BG197" s="27"/>
      <c r="BH197" s="41" t="s">
        <v>22</v>
      </c>
      <c r="BI197" s="39" t="n">
        <v>1</v>
      </c>
      <c r="BJ197" s="47" t="n">
        <v>7850</v>
      </c>
      <c r="BK197" s="44"/>
      <c r="BO197" s="53"/>
      <c r="BP197" s="42"/>
      <c r="BQ197" s="43"/>
      <c r="BR197" s="27"/>
      <c r="BS197" s="41" t="s">
        <v>22</v>
      </c>
      <c r="BT197" s="39" t="n">
        <v>1</v>
      </c>
      <c r="BU197" s="47" t="n">
        <v>7850</v>
      </c>
      <c r="BV197" s="44"/>
      <c r="BZ197" s="53"/>
      <c r="CB197" s="43"/>
      <c r="CC197" s="27"/>
      <c r="CD197" s="41" t="s">
        <v>22</v>
      </c>
      <c r="CE197" s="39" t="n">
        <v>1</v>
      </c>
      <c r="CF197" s="47" t="n">
        <v>7850</v>
      </c>
      <c r="CG197" s="44"/>
      <c r="CK197" s="53"/>
      <c r="CM197" s="43"/>
      <c r="CN197" s="27"/>
      <c r="CO197" s="41" t="s">
        <v>22</v>
      </c>
      <c r="CP197" s="39" t="n">
        <v>1</v>
      </c>
      <c r="CQ197" s="47" t="n">
        <v>7850</v>
      </c>
      <c r="CR197" s="44"/>
      <c r="CV197" s="17" t="s">
        <v>62</v>
      </c>
      <c r="CW197" s="18" t="n">
        <f aca="false">IF(AI205=0%,0%,AJ212/SUM(AJ206:AJ213))</f>
        <v>0.2</v>
      </c>
      <c r="CX197" s="17" t="str">
        <f aca="false">AL211</f>
        <v>mobile</v>
      </c>
      <c r="CY197" s="19" t="n">
        <f aca="false">AM211</f>
        <v>0</v>
      </c>
      <c r="CZ197" s="17" t="str">
        <f aca="false">AN209</f>
        <v>sanitari</v>
      </c>
      <c r="DA197" s="19" t="n">
        <f aca="false">AO209</f>
        <v>0</v>
      </c>
      <c r="DB197" s="19"/>
      <c r="DC197" s="19"/>
      <c r="DD197" s="19" t="s">
        <v>63</v>
      </c>
      <c r="DE197" s="19" t="n">
        <f aca="false">AI150</f>
        <v>0.2</v>
      </c>
    </row>
    <row r="198" customFormat="false" ht="14.4" hidden="false" customHeight="true" outlineLevel="0" collapsed="false">
      <c r="A198" s="53"/>
      <c r="C198" s="43"/>
      <c r="D198" s="27"/>
      <c r="E198" s="41" t="s">
        <v>90</v>
      </c>
      <c r="F198" s="39" t="n">
        <v>1</v>
      </c>
      <c r="G198" s="55" t="n">
        <v>2000</v>
      </c>
      <c r="H198" s="44"/>
      <c r="L198" s="53"/>
      <c r="M198" s="42"/>
      <c r="N198" s="43"/>
      <c r="O198" s="27"/>
      <c r="P198" s="41" t="s">
        <v>90</v>
      </c>
      <c r="Q198" s="39" t="n">
        <v>1</v>
      </c>
      <c r="R198" s="55" t="n">
        <v>2000</v>
      </c>
      <c r="S198" s="44"/>
      <c r="W198" s="53"/>
      <c r="X198" s="42"/>
      <c r="Y198" s="43"/>
      <c r="Z198" s="27"/>
      <c r="AA198" s="41" t="s">
        <v>90</v>
      </c>
      <c r="AB198" s="39" t="n">
        <v>1</v>
      </c>
      <c r="AC198" s="55" t="n">
        <v>2000</v>
      </c>
      <c r="AD198" s="44"/>
      <c r="AH198" s="53"/>
      <c r="AI198" s="42"/>
      <c r="AJ198" s="43"/>
      <c r="AK198" s="27"/>
      <c r="AL198" s="41" t="s">
        <v>90</v>
      </c>
      <c r="AM198" s="39" t="n">
        <v>1</v>
      </c>
      <c r="AN198" s="55" t="n">
        <v>2000</v>
      </c>
      <c r="AO198" s="44"/>
      <c r="AS198" s="53"/>
      <c r="AT198" s="42"/>
      <c r="AU198" s="43"/>
      <c r="AV198" s="27"/>
      <c r="AW198" s="41" t="s">
        <v>90</v>
      </c>
      <c r="AX198" s="39" t="n">
        <v>1</v>
      </c>
      <c r="AY198" s="55" t="n">
        <v>2000</v>
      </c>
      <c r="AZ198" s="44"/>
      <c r="BD198" s="53"/>
      <c r="BF198" s="43"/>
      <c r="BG198" s="27"/>
      <c r="BH198" s="41" t="s">
        <v>90</v>
      </c>
      <c r="BI198" s="39" t="n">
        <v>1</v>
      </c>
      <c r="BJ198" s="55" t="n">
        <v>2000</v>
      </c>
      <c r="BK198" s="44"/>
      <c r="BO198" s="53"/>
      <c r="BP198" s="42"/>
      <c r="BQ198" s="43"/>
      <c r="BR198" s="27"/>
      <c r="BS198" s="41" t="s">
        <v>90</v>
      </c>
      <c r="BT198" s="39" t="n">
        <v>1</v>
      </c>
      <c r="BU198" s="55" t="n">
        <v>2000</v>
      </c>
      <c r="BV198" s="44"/>
      <c r="BZ198" s="53"/>
      <c r="CB198" s="43"/>
      <c r="CC198" s="27"/>
      <c r="CD198" s="41" t="s">
        <v>90</v>
      </c>
      <c r="CE198" s="39" t="n">
        <v>1</v>
      </c>
      <c r="CF198" s="55" t="n">
        <v>2000</v>
      </c>
      <c r="CG198" s="44"/>
      <c r="CK198" s="53"/>
      <c r="CM198" s="43"/>
      <c r="CN198" s="27"/>
      <c r="CO198" s="41" t="s">
        <v>90</v>
      </c>
      <c r="CP198" s="39" t="n">
        <v>1</v>
      </c>
      <c r="CQ198" s="55" t="n">
        <v>2000</v>
      </c>
      <c r="CR198" s="44"/>
      <c r="CV198" s="33" t="s">
        <v>65</v>
      </c>
      <c r="CW198" s="34" t="n">
        <f aca="false">IF(AI205=0%,0%,AJ213/SUM(AJ206:AJ213))</f>
        <v>0.45</v>
      </c>
      <c r="CX198" s="33" t="str">
        <f aca="false">AL212</f>
        <v>secchio</v>
      </c>
      <c r="CY198" s="35" t="n">
        <f aca="false">AM212</f>
        <v>0</v>
      </c>
      <c r="CZ198" s="33" t="str">
        <f aca="false">AN210</f>
        <v>tubi</v>
      </c>
      <c r="DA198" s="35" t="n">
        <f aca="false">AO210</f>
        <v>0</v>
      </c>
      <c r="DB198" s="35"/>
      <c r="DC198" s="35"/>
      <c r="DD198" s="35" t="s">
        <v>56</v>
      </c>
      <c r="DE198" s="35" t="n">
        <f aca="false">AO148</f>
        <v>60</v>
      </c>
      <c r="DF198" s="37" t="n">
        <f aca="false">SUM(CW192:CW198)</f>
        <v>1</v>
      </c>
    </row>
    <row r="199" customFormat="false" ht="15" hidden="false" customHeight="false" outlineLevel="0" collapsed="false">
      <c r="A199" s="53" t="s">
        <v>91</v>
      </c>
      <c r="C199" s="43"/>
      <c r="D199" s="28" t="s">
        <v>92</v>
      </c>
      <c r="E199" s="41" t="s">
        <v>49</v>
      </c>
      <c r="F199" s="39" t="n">
        <v>1</v>
      </c>
      <c r="H199" s="44"/>
      <c r="L199" s="53" t="s">
        <v>91</v>
      </c>
      <c r="M199" s="42"/>
      <c r="N199" s="43"/>
      <c r="O199" s="28" t="s">
        <v>92</v>
      </c>
      <c r="P199" s="41" t="s">
        <v>49</v>
      </c>
      <c r="Q199" s="39" t="n">
        <v>1</v>
      </c>
      <c r="S199" s="44"/>
      <c r="W199" s="53" t="s">
        <v>91</v>
      </c>
      <c r="X199" s="42"/>
      <c r="Y199" s="43"/>
      <c r="Z199" s="28" t="s">
        <v>92</v>
      </c>
      <c r="AA199" s="41" t="s">
        <v>49</v>
      </c>
      <c r="AB199" s="39" t="n">
        <v>1</v>
      </c>
      <c r="AD199" s="44"/>
      <c r="AH199" s="53" t="s">
        <v>91</v>
      </c>
      <c r="AI199" s="42"/>
      <c r="AJ199" s="43"/>
      <c r="AK199" s="28" t="s">
        <v>92</v>
      </c>
      <c r="AL199" s="41" t="s">
        <v>49</v>
      </c>
      <c r="AM199" s="39" t="n">
        <v>1</v>
      </c>
      <c r="AO199" s="44"/>
      <c r="AS199" s="53" t="s">
        <v>91</v>
      </c>
      <c r="AT199" s="42"/>
      <c r="AU199" s="43"/>
      <c r="AV199" s="28" t="s">
        <v>92</v>
      </c>
      <c r="AW199" s="41" t="s">
        <v>49</v>
      </c>
      <c r="AX199" s="39" t="n">
        <v>1</v>
      </c>
      <c r="AZ199" s="44"/>
      <c r="BD199" s="53" t="s">
        <v>91</v>
      </c>
      <c r="BF199" s="43"/>
      <c r="BG199" s="28" t="s">
        <v>92</v>
      </c>
      <c r="BH199" s="41" t="s">
        <v>49</v>
      </c>
      <c r="BI199" s="39" t="n">
        <v>1</v>
      </c>
      <c r="BK199" s="44"/>
      <c r="BO199" s="53" t="s">
        <v>91</v>
      </c>
      <c r="BP199" s="42"/>
      <c r="BQ199" s="43"/>
      <c r="BR199" s="28" t="s">
        <v>92</v>
      </c>
      <c r="BS199" s="41" t="s">
        <v>49</v>
      </c>
      <c r="BT199" s="39" t="n">
        <v>1</v>
      </c>
      <c r="BV199" s="44"/>
      <c r="BZ199" s="53" t="s">
        <v>91</v>
      </c>
      <c r="CB199" s="43"/>
      <c r="CC199" s="28" t="s">
        <v>92</v>
      </c>
      <c r="CD199" s="41" t="s">
        <v>49</v>
      </c>
      <c r="CE199" s="39" t="n">
        <v>1</v>
      </c>
      <c r="CG199" s="44"/>
      <c r="CK199" s="53" t="s">
        <v>91</v>
      </c>
      <c r="CM199" s="43"/>
      <c r="CN199" s="28" t="s">
        <v>92</v>
      </c>
      <c r="CO199" s="41" t="s">
        <v>49</v>
      </c>
      <c r="CP199" s="39" t="n">
        <v>1</v>
      </c>
      <c r="CR199" s="44"/>
      <c r="CV199" s="10" t="str">
        <f aca="false">AS147</f>
        <v>SITO O49</v>
      </c>
      <c r="CW199" s="10"/>
      <c r="CX199" s="10"/>
      <c r="CY199" s="10"/>
      <c r="CZ199" s="10"/>
      <c r="DA199" s="10"/>
      <c r="DB199" s="10"/>
      <c r="DC199" s="10"/>
      <c r="DD199" s="10"/>
      <c r="DE199" s="10"/>
    </row>
    <row r="200" customFormat="false" ht="14.4" hidden="false" customHeight="false" outlineLevel="0" collapsed="false">
      <c r="A200" s="53"/>
      <c r="C200" s="43"/>
      <c r="D200" s="28" t="s">
        <v>93</v>
      </c>
      <c r="E200" s="41" t="s">
        <v>14</v>
      </c>
      <c r="F200" s="39" t="n">
        <v>1</v>
      </c>
      <c r="H200" s="44"/>
      <c r="L200" s="53"/>
      <c r="M200" s="42"/>
      <c r="N200" s="43"/>
      <c r="O200" s="28" t="s">
        <v>93</v>
      </c>
      <c r="P200" s="41" t="s">
        <v>14</v>
      </c>
      <c r="Q200" s="39" t="n">
        <v>1</v>
      </c>
      <c r="S200" s="44"/>
      <c r="W200" s="53"/>
      <c r="X200" s="42"/>
      <c r="Y200" s="43"/>
      <c r="Z200" s="28" t="s">
        <v>93</v>
      </c>
      <c r="AA200" s="41" t="s">
        <v>14</v>
      </c>
      <c r="AB200" s="39" t="n">
        <v>1</v>
      </c>
      <c r="AD200" s="44"/>
      <c r="AH200" s="53"/>
      <c r="AI200" s="42"/>
      <c r="AJ200" s="43"/>
      <c r="AK200" s="28" t="s">
        <v>93</v>
      </c>
      <c r="AL200" s="41" t="s">
        <v>14</v>
      </c>
      <c r="AM200" s="39" t="n">
        <v>1</v>
      </c>
      <c r="AO200" s="44"/>
      <c r="AS200" s="53"/>
      <c r="AT200" s="42"/>
      <c r="AU200" s="43"/>
      <c r="AV200" s="28" t="s">
        <v>93</v>
      </c>
      <c r="AW200" s="41" t="s">
        <v>14</v>
      </c>
      <c r="AX200" s="39" t="n">
        <v>1</v>
      </c>
      <c r="AZ200" s="44"/>
      <c r="BD200" s="53"/>
      <c r="BF200" s="43"/>
      <c r="BG200" s="28" t="s">
        <v>93</v>
      </c>
      <c r="BH200" s="41" t="s">
        <v>14</v>
      </c>
      <c r="BI200" s="39" t="n">
        <v>1</v>
      </c>
      <c r="BK200" s="44"/>
      <c r="BO200" s="53"/>
      <c r="BP200" s="42"/>
      <c r="BQ200" s="43"/>
      <c r="BR200" s="28" t="s">
        <v>93</v>
      </c>
      <c r="BS200" s="41" t="s">
        <v>14</v>
      </c>
      <c r="BT200" s="39" t="n">
        <v>1</v>
      </c>
      <c r="BV200" s="44"/>
      <c r="BZ200" s="53"/>
      <c r="CB200" s="43"/>
      <c r="CC200" s="28" t="s">
        <v>93</v>
      </c>
      <c r="CD200" s="41" t="s">
        <v>14</v>
      </c>
      <c r="CE200" s="39" t="n">
        <v>1</v>
      </c>
      <c r="CG200" s="44"/>
      <c r="CK200" s="53"/>
      <c r="CM200" s="43"/>
      <c r="CN200" s="28" t="s">
        <v>93</v>
      </c>
      <c r="CO200" s="41" t="s">
        <v>14</v>
      </c>
      <c r="CP200" s="39" t="n">
        <v>1</v>
      </c>
      <c r="CR200" s="44"/>
      <c r="CV200" s="11" t="s">
        <v>31</v>
      </c>
      <c r="CW200" s="11"/>
      <c r="CX200" s="11" t="s">
        <v>32</v>
      </c>
      <c r="CY200" s="11"/>
      <c r="CZ200" s="11"/>
      <c r="DA200" s="11"/>
      <c r="DB200" s="11"/>
      <c r="DC200" s="11"/>
      <c r="DD200" s="11" t="s">
        <v>33</v>
      </c>
      <c r="DE200" s="11"/>
    </row>
    <row r="201" customFormat="false" ht="14.4" hidden="false" customHeight="false" outlineLevel="0" collapsed="false">
      <c r="A201" s="53"/>
      <c r="C201" s="43"/>
      <c r="D201" s="28" t="s">
        <v>94</v>
      </c>
      <c r="E201" s="41" t="s">
        <v>22</v>
      </c>
      <c r="F201" s="39" t="n">
        <v>1</v>
      </c>
      <c r="H201" s="44"/>
      <c r="L201" s="53"/>
      <c r="M201" s="42"/>
      <c r="N201" s="43"/>
      <c r="O201" s="28" t="s">
        <v>94</v>
      </c>
      <c r="P201" s="41" t="s">
        <v>22</v>
      </c>
      <c r="Q201" s="39" t="n">
        <v>1</v>
      </c>
      <c r="S201" s="44"/>
      <c r="W201" s="53"/>
      <c r="X201" s="42"/>
      <c r="Y201" s="43"/>
      <c r="Z201" s="28" t="s">
        <v>94</v>
      </c>
      <c r="AA201" s="41" t="s">
        <v>22</v>
      </c>
      <c r="AB201" s="39" t="n">
        <v>1</v>
      </c>
      <c r="AD201" s="44"/>
      <c r="AH201" s="53"/>
      <c r="AI201" s="42"/>
      <c r="AJ201" s="43"/>
      <c r="AK201" s="28" t="s">
        <v>94</v>
      </c>
      <c r="AL201" s="41" t="s">
        <v>22</v>
      </c>
      <c r="AM201" s="39" t="n">
        <v>1</v>
      </c>
      <c r="AO201" s="44"/>
      <c r="AS201" s="53"/>
      <c r="AT201" s="42"/>
      <c r="AU201" s="43"/>
      <c r="AV201" s="28" t="s">
        <v>94</v>
      </c>
      <c r="AW201" s="41" t="s">
        <v>22</v>
      </c>
      <c r="AX201" s="39" t="n">
        <v>1</v>
      </c>
      <c r="AZ201" s="44"/>
      <c r="BD201" s="53"/>
      <c r="BF201" s="43"/>
      <c r="BG201" s="28" t="s">
        <v>94</v>
      </c>
      <c r="BH201" s="41" t="s">
        <v>22</v>
      </c>
      <c r="BI201" s="39" t="n">
        <v>1</v>
      </c>
      <c r="BK201" s="44"/>
      <c r="BO201" s="53"/>
      <c r="BP201" s="42"/>
      <c r="BQ201" s="43"/>
      <c r="BR201" s="28" t="s">
        <v>94</v>
      </c>
      <c r="BS201" s="41" t="s">
        <v>22</v>
      </c>
      <c r="BT201" s="39" t="n">
        <v>1</v>
      </c>
      <c r="BV201" s="44"/>
      <c r="BZ201" s="53"/>
      <c r="CB201" s="43"/>
      <c r="CC201" s="28" t="s">
        <v>94</v>
      </c>
      <c r="CD201" s="41" t="s">
        <v>22</v>
      </c>
      <c r="CE201" s="39" t="n">
        <v>1</v>
      </c>
      <c r="CG201" s="44"/>
      <c r="CK201" s="53"/>
      <c r="CM201" s="43"/>
      <c r="CN201" s="28" t="s">
        <v>94</v>
      </c>
      <c r="CO201" s="41" t="s">
        <v>22</v>
      </c>
      <c r="CP201" s="39" t="n">
        <v>1</v>
      </c>
      <c r="CR201" s="44"/>
      <c r="CV201" s="12" t="s">
        <v>14</v>
      </c>
      <c r="CW201" s="13" t="n">
        <f aca="false">IF(AT205=0%,0%,AU206/SUM(AU206:AU213))</f>
        <v>0.01</v>
      </c>
      <c r="CX201" s="12" t="str">
        <f aca="false">AW206</f>
        <v>lavatrice</v>
      </c>
      <c r="CY201" s="14" t="n">
        <f aca="false">AX206</f>
        <v>0</v>
      </c>
      <c r="CZ201" s="12" t="str">
        <f aca="false">AW213</f>
        <v>sedie</v>
      </c>
      <c r="DA201" s="14" t="n">
        <f aca="false">AX213</f>
        <v>0</v>
      </c>
      <c r="DB201" s="12" t="str">
        <f aca="false">AY211</f>
        <v>guaina</v>
      </c>
      <c r="DC201" s="14" t="n">
        <f aca="false">AZ211</f>
        <v>0</v>
      </c>
      <c r="DD201" s="14" t="s">
        <v>41</v>
      </c>
      <c r="DE201" s="38" t="n">
        <f aca="false">AU149</f>
        <v>0</v>
      </c>
    </row>
    <row r="202" customFormat="false" ht="14.4" hidden="false" customHeight="true" outlineLevel="0" collapsed="false">
      <c r="A202" s="53"/>
      <c r="C202" s="43"/>
      <c r="D202" s="28" t="s">
        <v>95</v>
      </c>
      <c r="E202" s="41" t="s">
        <v>61</v>
      </c>
      <c r="F202" s="39" t="n">
        <v>1</v>
      </c>
      <c r="H202" s="44"/>
      <c r="L202" s="53"/>
      <c r="M202" s="42"/>
      <c r="N202" s="43"/>
      <c r="O202" s="28" t="s">
        <v>95</v>
      </c>
      <c r="P202" s="41" t="s">
        <v>61</v>
      </c>
      <c r="Q202" s="39" t="n">
        <v>1</v>
      </c>
      <c r="S202" s="44"/>
      <c r="W202" s="53"/>
      <c r="X202" s="42"/>
      <c r="Y202" s="43"/>
      <c r="Z202" s="28" t="s">
        <v>95</v>
      </c>
      <c r="AA202" s="41" t="s">
        <v>61</v>
      </c>
      <c r="AB202" s="39" t="n">
        <v>1</v>
      </c>
      <c r="AD202" s="44"/>
      <c r="AH202" s="53"/>
      <c r="AI202" s="42"/>
      <c r="AJ202" s="43"/>
      <c r="AK202" s="28" t="s">
        <v>95</v>
      </c>
      <c r="AL202" s="41" t="s">
        <v>61</v>
      </c>
      <c r="AM202" s="39" t="n">
        <v>1</v>
      </c>
      <c r="AO202" s="44"/>
      <c r="AS202" s="53"/>
      <c r="AT202" s="42"/>
      <c r="AU202" s="43"/>
      <c r="AV202" s="28" t="s">
        <v>95</v>
      </c>
      <c r="AW202" s="41" t="s">
        <v>61</v>
      </c>
      <c r="AX202" s="39" t="n">
        <v>1</v>
      </c>
      <c r="AZ202" s="44"/>
      <c r="BD202" s="53"/>
      <c r="BF202" s="43"/>
      <c r="BG202" s="28" t="s">
        <v>95</v>
      </c>
      <c r="BH202" s="41" t="s">
        <v>61</v>
      </c>
      <c r="BI202" s="39" t="n">
        <v>1</v>
      </c>
      <c r="BK202" s="44"/>
      <c r="BO202" s="53"/>
      <c r="BP202" s="42"/>
      <c r="BQ202" s="43"/>
      <c r="BR202" s="28" t="s">
        <v>95</v>
      </c>
      <c r="BS202" s="41" t="s">
        <v>61</v>
      </c>
      <c r="BT202" s="39" t="n">
        <v>1</v>
      </c>
      <c r="BV202" s="44"/>
      <c r="BZ202" s="53"/>
      <c r="CB202" s="43"/>
      <c r="CC202" s="28" t="s">
        <v>95</v>
      </c>
      <c r="CD202" s="41" t="s">
        <v>61</v>
      </c>
      <c r="CE202" s="39" t="n">
        <v>1</v>
      </c>
      <c r="CG202" s="44"/>
      <c r="CK202" s="53"/>
      <c r="CM202" s="43"/>
      <c r="CN202" s="28" t="s">
        <v>95</v>
      </c>
      <c r="CO202" s="41" t="s">
        <v>61</v>
      </c>
      <c r="CP202" s="39" t="n">
        <v>1</v>
      </c>
      <c r="CR202" s="44"/>
      <c r="CV202" s="17" t="s">
        <v>49</v>
      </c>
      <c r="CW202" s="18" t="n">
        <f aca="false">IF(AT205=0%,0%,AU207/SUM(AU206:AU213))</f>
        <v>0.01</v>
      </c>
      <c r="CX202" s="17" t="str">
        <f aca="false">AW207</f>
        <v>frigorifero</v>
      </c>
      <c r="CY202" s="19" t="n">
        <f aca="false">AX207</f>
        <v>0</v>
      </c>
      <c r="CZ202" s="17" t="str">
        <f aca="false">AW214</f>
        <v>materasso</v>
      </c>
      <c r="DA202" s="19" t="n">
        <f aca="false">AX214</f>
        <v>0</v>
      </c>
      <c r="DB202" s="17" t="str">
        <f aca="false">AY212</f>
        <v>lamiere</v>
      </c>
      <c r="DC202" s="19" t="n">
        <f aca="false">AZ212</f>
        <v>0</v>
      </c>
      <c r="DD202" s="19" t="str">
        <f aca="false">AV148</f>
        <v>altezza cumulo</v>
      </c>
      <c r="DE202" s="19" t="n">
        <f aca="false">AW148</f>
        <v>10</v>
      </c>
    </row>
    <row r="203" customFormat="false" ht="14.4" hidden="false" customHeight="true" outlineLevel="0" collapsed="false">
      <c r="A203" s="53"/>
      <c r="C203" s="43"/>
      <c r="D203" s="28" t="s">
        <v>96</v>
      </c>
      <c r="E203" s="41" t="s">
        <v>97</v>
      </c>
      <c r="F203" s="39" t="n">
        <v>1</v>
      </c>
      <c r="G203" s="55" t="n">
        <v>400</v>
      </c>
      <c r="H203" s="44"/>
      <c r="L203" s="53"/>
      <c r="M203" s="42"/>
      <c r="N203" s="43"/>
      <c r="O203" s="28" t="s">
        <v>96</v>
      </c>
      <c r="P203" s="41" t="s">
        <v>97</v>
      </c>
      <c r="Q203" s="39" t="n">
        <v>1</v>
      </c>
      <c r="R203" s="55" t="n">
        <v>400</v>
      </c>
      <c r="S203" s="44"/>
      <c r="W203" s="53"/>
      <c r="X203" s="42"/>
      <c r="Y203" s="43"/>
      <c r="Z203" s="28" t="s">
        <v>96</v>
      </c>
      <c r="AA203" s="41" t="s">
        <v>97</v>
      </c>
      <c r="AB203" s="39" t="n">
        <v>1</v>
      </c>
      <c r="AC203" s="55" t="n">
        <v>400</v>
      </c>
      <c r="AD203" s="44"/>
      <c r="AH203" s="53"/>
      <c r="AI203" s="42"/>
      <c r="AJ203" s="43"/>
      <c r="AK203" s="28" t="s">
        <v>96</v>
      </c>
      <c r="AL203" s="41" t="s">
        <v>97</v>
      </c>
      <c r="AM203" s="39" t="n">
        <v>1</v>
      </c>
      <c r="AN203" s="55" t="n">
        <v>400</v>
      </c>
      <c r="AO203" s="44"/>
      <c r="AS203" s="53"/>
      <c r="AT203" s="42"/>
      <c r="AU203" s="43"/>
      <c r="AV203" s="28" t="s">
        <v>96</v>
      </c>
      <c r="AW203" s="41" t="s">
        <v>97</v>
      </c>
      <c r="AX203" s="39" t="n">
        <v>1</v>
      </c>
      <c r="AY203" s="55" t="n">
        <v>400</v>
      </c>
      <c r="AZ203" s="44"/>
      <c r="BD203" s="53"/>
      <c r="BF203" s="43"/>
      <c r="BG203" s="28" t="s">
        <v>96</v>
      </c>
      <c r="BH203" s="41" t="s">
        <v>97</v>
      </c>
      <c r="BI203" s="39" t="n">
        <v>1</v>
      </c>
      <c r="BJ203" s="55" t="n">
        <v>400</v>
      </c>
      <c r="BK203" s="44"/>
      <c r="BO203" s="53"/>
      <c r="BP203" s="42"/>
      <c r="BQ203" s="43"/>
      <c r="BR203" s="28" t="s">
        <v>96</v>
      </c>
      <c r="BS203" s="41" t="s">
        <v>97</v>
      </c>
      <c r="BT203" s="39" t="n">
        <v>1</v>
      </c>
      <c r="BU203" s="55" t="n">
        <v>400</v>
      </c>
      <c r="BV203" s="44"/>
      <c r="BZ203" s="53"/>
      <c r="CB203" s="43"/>
      <c r="CC203" s="28" t="s">
        <v>96</v>
      </c>
      <c r="CD203" s="41" t="s">
        <v>97</v>
      </c>
      <c r="CE203" s="39" t="n">
        <v>1</v>
      </c>
      <c r="CF203" s="55" t="n">
        <v>400</v>
      </c>
      <c r="CG203" s="44"/>
      <c r="CK203" s="53"/>
      <c r="CM203" s="43"/>
      <c r="CN203" s="28" t="s">
        <v>96</v>
      </c>
      <c r="CO203" s="41" t="s">
        <v>97</v>
      </c>
      <c r="CP203" s="39" t="n">
        <v>1</v>
      </c>
      <c r="CQ203" s="55" t="n">
        <v>400</v>
      </c>
      <c r="CR203" s="44"/>
      <c r="CV203" s="17" t="s">
        <v>57</v>
      </c>
      <c r="CW203" s="18" t="n">
        <f aca="false">IF(AT205=0%,0%,(AU208+AU209)/SUM(AU206:AU213))</f>
        <v>0.04</v>
      </c>
      <c r="CX203" s="17" t="str">
        <f aca="false">AW208</f>
        <v>forno</v>
      </c>
      <c r="CY203" s="19" t="n">
        <f aca="false">AX208</f>
        <v>0</v>
      </c>
      <c r="CZ203" s="17" t="str">
        <f aca="false">AY206</f>
        <v>brandina</v>
      </c>
      <c r="DA203" s="19" t="n">
        <f aca="false">AZ206</f>
        <v>0</v>
      </c>
      <c r="DB203" s="17" t="str">
        <f aca="false">AY213</f>
        <v>buste</v>
      </c>
      <c r="DC203" s="19" t="n">
        <f aca="false">AZ213</f>
        <v>0</v>
      </c>
      <c r="DD203" s="19" t="str">
        <f aca="false">AV149</f>
        <v>combustione</v>
      </c>
      <c r="DE203" s="19" t="str">
        <f aca="false">AW149</f>
        <v>parziale</v>
      </c>
    </row>
    <row r="204" customFormat="false" ht="14.4" hidden="false" customHeight="true" outlineLevel="0" collapsed="false">
      <c r="A204" s="53"/>
      <c r="B204" s="8" t="n">
        <v>0.1</v>
      </c>
      <c r="C204" s="57"/>
      <c r="D204" s="28" t="s">
        <v>98</v>
      </c>
      <c r="E204" s="41" t="s">
        <v>65</v>
      </c>
      <c r="F204" s="39" t="n">
        <v>1</v>
      </c>
      <c r="G204" s="55" t="n">
        <v>1000</v>
      </c>
      <c r="H204" s="58"/>
      <c r="L204" s="53"/>
      <c r="M204" s="56"/>
      <c r="N204" s="57"/>
      <c r="O204" s="28" t="s">
        <v>98</v>
      </c>
      <c r="P204" s="41" t="s">
        <v>65</v>
      </c>
      <c r="Q204" s="39" t="n">
        <v>1</v>
      </c>
      <c r="R204" s="55" t="n">
        <v>1000</v>
      </c>
      <c r="S204" s="58"/>
      <c r="W204" s="53"/>
      <c r="X204" s="56"/>
      <c r="Y204" s="57"/>
      <c r="Z204" s="28" t="s">
        <v>98</v>
      </c>
      <c r="AA204" s="41" t="s">
        <v>65</v>
      </c>
      <c r="AB204" s="39" t="n">
        <v>1</v>
      </c>
      <c r="AC204" s="55" t="n">
        <v>1000</v>
      </c>
      <c r="AD204" s="58"/>
      <c r="AH204" s="53"/>
      <c r="AI204" s="56"/>
      <c r="AJ204" s="57"/>
      <c r="AK204" s="28" t="s">
        <v>98</v>
      </c>
      <c r="AL204" s="41" t="s">
        <v>65</v>
      </c>
      <c r="AM204" s="39" t="n">
        <v>1</v>
      </c>
      <c r="AN204" s="55" t="n">
        <v>1000</v>
      </c>
      <c r="AO204" s="58"/>
      <c r="AS204" s="53"/>
      <c r="AT204" s="56"/>
      <c r="AU204" s="57"/>
      <c r="AV204" s="28" t="s">
        <v>98</v>
      </c>
      <c r="AW204" s="41" t="s">
        <v>65</v>
      </c>
      <c r="AX204" s="39" t="n">
        <v>1</v>
      </c>
      <c r="AY204" s="55" t="n">
        <v>1000</v>
      </c>
      <c r="AZ204" s="58"/>
      <c r="BD204" s="53"/>
      <c r="BE204" s="8" t="n">
        <v>0.03</v>
      </c>
      <c r="BF204" s="57"/>
      <c r="BG204" s="28" t="s">
        <v>98</v>
      </c>
      <c r="BH204" s="41" t="s">
        <v>65</v>
      </c>
      <c r="BI204" s="39" t="n">
        <v>1</v>
      </c>
      <c r="BJ204" s="55" t="n">
        <v>1000</v>
      </c>
      <c r="BK204" s="58"/>
      <c r="BO204" s="53"/>
      <c r="BP204" s="56"/>
      <c r="BQ204" s="57"/>
      <c r="BR204" s="28" t="s">
        <v>98</v>
      </c>
      <c r="BS204" s="41" t="s">
        <v>65</v>
      </c>
      <c r="BT204" s="39" t="n">
        <v>1</v>
      </c>
      <c r="BU204" s="55" t="n">
        <v>1000</v>
      </c>
      <c r="BV204" s="58"/>
      <c r="BZ204" s="53"/>
      <c r="CA204" s="8" t="n">
        <v>0.7</v>
      </c>
      <c r="CB204" s="57"/>
      <c r="CC204" s="28" t="s">
        <v>98</v>
      </c>
      <c r="CD204" s="41" t="s">
        <v>65</v>
      </c>
      <c r="CE204" s="39" t="n">
        <v>1</v>
      </c>
      <c r="CF204" s="55" t="n">
        <v>1000</v>
      </c>
      <c r="CG204" s="58"/>
      <c r="CK204" s="53"/>
      <c r="CL204" s="8" t="n">
        <v>0.9</v>
      </c>
      <c r="CM204" s="57"/>
      <c r="CN204" s="28" t="s">
        <v>98</v>
      </c>
      <c r="CO204" s="41" t="s">
        <v>65</v>
      </c>
      <c r="CP204" s="39" t="n">
        <v>1</v>
      </c>
      <c r="CQ204" s="55" t="n">
        <v>1000</v>
      </c>
      <c r="CR204" s="58"/>
      <c r="CV204" s="17" t="s">
        <v>60</v>
      </c>
      <c r="CW204" s="37" t="n">
        <f aca="false">IF(AT205=0%,0%,AU210/SUM(AU206:AU213))</f>
        <v>0</v>
      </c>
      <c r="CX204" s="17" t="str">
        <f aca="false">AW209</f>
        <v>televisore</v>
      </c>
      <c r="CY204" s="19" t="n">
        <f aca="false">AX209</f>
        <v>0</v>
      </c>
      <c r="CZ204" s="17" t="str">
        <f aca="false">AY207</f>
        <v>Scatoloni</v>
      </c>
      <c r="DA204" s="19" t="n">
        <f aca="false">AZ207</f>
        <v>0</v>
      </c>
      <c r="DB204" s="19"/>
      <c r="DC204" s="19"/>
      <c r="DD204" s="19" t="str">
        <f aca="false">AV150</f>
        <v>bonifica</v>
      </c>
      <c r="DE204" s="19" t="str">
        <f aca="false">AW150</f>
        <v>no</v>
      </c>
    </row>
    <row r="205" customFormat="false" ht="14.4" hidden="false" customHeight="false" outlineLevel="0" collapsed="false">
      <c r="B205" s="70" t="n">
        <f aca="false">SUM(B152:B204)</f>
        <v>1</v>
      </c>
      <c r="C205" s="54"/>
      <c r="M205" s="70" t="n">
        <f aca="false">SUM(M152:M204)</f>
        <v>1</v>
      </c>
      <c r="X205" s="70" t="n">
        <f aca="false">SUM(X152:X204)</f>
        <v>1</v>
      </c>
      <c r="AI205" s="70" t="n">
        <f aca="false">SUM(AI152:AI204)</f>
        <v>1</v>
      </c>
      <c r="AT205" s="70" t="n">
        <f aca="false">SUM(AT152:AT204)</f>
        <v>1</v>
      </c>
      <c r="BE205" s="70" t="n">
        <f aca="false">SUM(BE152:BE204)</f>
        <v>1</v>
      </c>
      <c r="BP205" s="70" t="n">
        <f aca="false">SUM(BP152:BP204)</f>
        <v>1</v>
      </c>
      <c r="CA205" s="70" t="n">
        <f aca="false">SUM(CA152:CA204)</f>
        <v>1</v>
      </c>
      <c r="CL205" s="70" t="n">
        <f aca="false">SUM(CL152:CL204)</f>
        <v>1</v>
      </c>
      <c r="CV205" s="17" t="s">
        <v>61</v>
      </c>
      <c r="CW205" s="18" t="n">
        <f aca="false">IF(AT205=0%,0%,AU211/SUM(AU206:AU213))</f>
        <v>0</v>
      </c>
      <c r="CX205" s="17" t="str">
        <f aca="false">AW210</f>
        <v>scaldabagno</v>
      </c>
      <c r="CY205" s="19" t="n">
        <f aca="false">AX210</f>
        <v>0</v>
      </c>
      <c r="CZ205" s="17" t="str">
        <f aca="false">AY208</f>
        <v>divano</v>
      </c>
      <c r="DA205" s="19" t="n">
        <f aca="false">AZ208</f>
        <v>0</v>
      </c>
      <c r="DB205" s="19"/>
      <c r="DC205" s="19"/>
      <c r="DD205" s="19" t="str">
        <f aca="false">AX150</f>
        <v>substrato</v>
      </c>
      <c r="DE205" s="19" t="str">
        <f aca="false">AY150</f>
        <v>suolo</v>
      </c>
    </row>
    <row r="206" customFormat="false" ht="14.4" hidden="false" customHeight="true" outlineLevel="0" collapsed="false">
      <c r="A206" s="24" t="s">
        <v>99</v>
      </c>
      <c r="B206" s="28" t="s">
        <v>14</v>
      </c>
      <c r="C206" s="29" t="n">
        <f aca="false">B152*F154+B155*F157+B158*F160+B161*F162+B168*F168+B170*F170+B177*F177+B185*F185+B194*F194+B195*F195+B196*F196+B200*F200</f>
        <v>0</v>
      </c>
      <c r="D206" s="24" t="s">
        <v>100</v>
      </c>
      <c r="E206" s="28" t="str">
        <f aca="false">D152</f>
        <v>lavatrice</v>
      </c>
      <c r="F206" s="28" t="n">
        <f aca="false">C152</f>
        <v>0</v>
      </c>
      <c r="G206" s="28" t="str">
        <f aca="false">D173</f>
        <v>brandina</v>
      </c>
      <c r="H206" s="28" t="n">
        <f aca="false">C173</f>
        <v>0</v>
      </c>
      <c r="L206" s="24" t="s">
        <v>99</v>
      </c>
      <c r="M206" s="28" t="s">
        <v>14</v>
      </c>
      <c r="N206" s="29" t="n">
        <f aca="false">M152*Q154+M155*Q157+M158*Q160+M161*Q162+M168*Q168+M170*Q170+M177*Q177+M185*Q185+M194*Q194+M195*Q195+M196*Q196+M200*Q200</f>
        <v>0.02</v>
      </c>
      <c r="O206" s="24" t="s">
        <v>100</v>
      </c>
      <c r="P206" s="28" t="str">
        <f aca="false">O152</f>
        <v>lavatrice</v>
      </c>
      <c r="Q206" s="28" t="n">
        <f aca="false">N152</f>
        <v>0</v>
      </c>
      <c r="R206" s="28" t="str">
        <f aca="false">O173</f>
        <v>brandina</v>
      </c>
      <c r="S206" s="28" t="n">
        <f aca="false">N173</f>
        <v>0</v>
      </c>
      <c r="W206" s="24" t="s">
        <v>99</v>
      </c>
      <c r="X206" s="28" t="s">
        <v>14</v>
      </c>
      <c r="Y206" s="29" t="n">
        <f aca="false">X152*AB154+X155*AB157+X158*AB160+X161*AB162+X168*AB168+X170*AB170+X177*AB177+X185*AB185+X194*AB194+X195*AB195+X196*AB196+X200*AB200</f>
        <v>0</v>
      </c>
      <c r="Z206" s="24" t="s">
        <v>100</v>
      </c>
      <c r="AA206" s="28" t="str">
        <f aca="false">Z152</f>
        <v>lavatrice</v>
      </c>
      <c r="AB206" s="28" t="n">
        <f aca="false">Y152</f>
        <v>0</v>
      </c>
      <c r="AC206" s="28" t="str">
        <f aca="false">Z173</f>
        <v>brandina</v>
      </c>
      <c r="AD206" s="28" t="n">
        <f aca="false">Y173</f>
        <v>0</v>
      </c>
      <c r="AH206" s="24" t="s">
        <v>99</v>
      </c>
      <c r="AI206" s="28" t="s">
        <v>14</v>
      </c>
      <c r="AJ206" s="29" t="n">
        <f aca="false">AI152*AM154+AI155*AM157+AI158*AM160+AI161*AM162+AI168*AM168+AI170*AM170+AI177*AM177+AI185*AM185+AI194*AM194+AI195*AM195+AI196*AM196+AI200*AM200</f>
        <v>0.20406323715874</v>
      </c>
      <c r="AK206" s="24" t="s">
        <v>100</v>
      </c>
      <c r="AL206" s="28" t="str">
        <f aca="false">AK152</f>
        <v>lavatrice</v>
      </c>
      <c r="AM206" s="28" t="n">
        <f aca="false">AJ152</f>
        <v>0</v>
      </c>
      <c r="AN206" s="28" t="str">
        <f aca="false">AK173</f>
        <v>brandina</v>
      </c>
      <c r="AO206" s="28" t="n">
        <f aca="false">AJ173</f>
        <v>0</v>
      </c>
      <c r="AS206" s="24" t="s">
        <v>99</v>
      </c>
      <c r="AT206" s="28" t="s">
        <v>14</v>
      </c>
      <c r="AU206" s="29" t="n">
        <f aca="false">AT152*AX154+AT155*AX157+AT158*AX160+AT161*AX162+AT168*AX168+AT170*AX170+AT177*AX177+AT185*AX185+AT194*AX194+AT195*AX195+AT196*AX196+AT200*AX200</f>
        <v>0.01</v>
      </c>
      <c r="AV206" s="24" t="s">
        <v>100</v>
      </c>
      <c r="AW206" s="28" t="str">
        <f aca="false">AV152</f>
        <v>lavatrice</v>
      </c>
      <c r="AX206" s="28" t="n">
        <f aca="false">AU152</f>
        <v>0</v>
      </c>
      <c r="AY206" s="28" t="str">
        <f aca="false">AV173</f>
        <v>brandina</v>
      </c>
      <c r="AZ206" s="28" t="n">
        <f aca="false">AU173</f>
        <v>0</v>
      </c>
      <c r="BD206" s="24" t="s">
        <v>99</v>
      </c>
      <c r="BE206" s="28" t="s">
        <v>14</v>
      </c>
      <c r="BF206" s="29" t="n">
        <f aca="false">BE152*BI154+BE155*BI157+BE158*BI160+BE161*BI162+BE168*BI168+BE170*BI170+BE177*BI177+BE185*BI185+BE194*BI194+BE195*BI195+BE196*BI196+BE200*BI200</f>
        <v>0.02</v>
      </c>
      <c r="BG206" s="24" t="s">
        <v>100</v>
      </c>
      <c r="BH206" s="28" t="str">
        <f aca="false">BG152</f>
        <v>lavatrice</v>
      </c>
      <c r="BI206" s="28" t="n">
        <f aca="false">BF152</f>
        <v>0</v>
      </c>
      <c r="BJ206" s="28" t="str">
        <f aca="false">BG173</f>
        <v>brandina</v>
      </c>
      <c r="BK206" s="28" t="n">
        <f aca="false">BF173</f>
        <v>0</v>
      </c>
      <c r="BO206" s="24" t="s">
        <v>99</v>
      </c>
      <c r="BP206" s="28" t="s">
        <v>14</v>
      </c>
      <c r="BQ206" s="29" t="n">
        <f aca="false">BP152*BT154+BP155*BT157+BP158*BT160+BP161*BT162+BP168*BT168+BP170*BT170+BP177*BT177+BP185*BT185+BP194*BT194+BP195*BT195+BP196*BT196+BP200*BT200</f>
        <v>0.02</v>
      </c>
      <c r="BR206" s="24" t="s">
        <v>100</v>
      </c>
      <c r="BS206" s="28" t="str">
        <f aca="false">BR152</f>
        <v>lavatrice</v>
      </c>
      <c r="BT206" s="28" t="n">
        <f aca="false">BQ152</f>
        <v>0</v>
      </c>
      <c r="BU206" s="28" t="str">
        <f aca="false">BR173</f>
        <v>brandina</v>
      </c>
      <c r="BV206" s="28" t="n">
        <f aca="false">BQ173</f>
        <v>0</v>
      </c>
      <c r="BZ206" s="24" t="s">
        <v>99</v>
      </c>
      <c r="CA206" s="28" t="s">
        <v>14</v>
      </c>
      <c r="CB206" s="29" t="n">
        <f aca="false">CA152*CE154+CA155*CE157+CA158*CE160+CA161*CE162+CA168*CE168+CA170*CE170+CA177*CE177+CA185*CE185+CA194*CE194+CA195*CE195+CA196*CE196+CA200*CE200</f>
        <v>0.3</v>
      </c>
      <c r="CC206" s="24" t="s">
        <v>100</v>
      </c>
      <c r="CD206" s="28" t="str">
        <f aca="false">CC152</f>
        <v>lavatrice</v>
      </c>
      <c r="CE206" s="28" t="n">
        <f aca="false">CB152</f>
        <v>0</v>
      </c>
      <c r="CF206" s="28" t="str">
        <f aca="false">CC173</f>
        <v>brandina</v>
      </c>
      <c r="CG206" s="28" t="n">
        <f aca="false">CB173</f>
        <v>0</v>
      </c>
      <c r="CK206" s="24" t="s">
        <v>99</v>
      </c>
      <c r="CL206" s="28" t="s">
        <v>14</v>
      </c>
      <c r="CM206" s="29" t="n">
        <f aca="false">CL152*CP154+CL155*CP157+CL158*CP160+CL161*CP162+CL168*CP168+CL170*CP170+CL177*CP177+CL185*CP185+CL194*CP194+CL195*CP195+CL196*CP196+CL200*CP200</f>
        <v>0.02</v>
      </c>
      <c r="CN206" s="24" t="s">
        <v>100</v>
      </c>
      <c r="CO206" s="28" t="str">
        <f aca="false">CN152</f>
        <v>lavatrice</v>
      </c>
      <c r="CP206" s="28" t="n">
        <f aca="false">CM152</f>
        <v>0</v>
      </c>
      <c r="CQ206" s="28" t="str">
        <f aca="false">CN173</f>
        <v>brandina</v>
      </c>
      <c r="CR206" s="28" t="n">
        <f aca="false">CM173</f>
        <v>0</v>
      </c>
      <c r="CV206" s="17" t="s">
        <v>62</v>
      </c>
      <c r="CW206" s="18" t="n">
        <f aca="false">IF(AT205=0%,0%,AU212/SUM(AU206:AU213))</f>
        <v>0.01</v>
      </c>
      <c r="CX206" s="17" t="str">
        <f aca="false">AW211</f>
        <v>mobile</v>
      </c>
      <c r="CY206" s="19" t="n">
        <f aca="false">AX211</f>
        <v>0</v>
      </c>
      <c r="CZ206" s="17" t="str">
        <f aca="false">AY209</f>
        <v>sanitari</v>
      </c>
      <c r="DA206" s="19" t="n">
        <f aca="false">AZ209</f>
        <v>0</v>
      </c>
      <c r="DB206" s="19"/>
      <c r="DC206" s="19"/>
      <c r="DD206" s="19" t="s">
        <v>63</v>
      </c>
      <c r="DE206" s="19" t="n">
        <f aca="false">AT150</f>
        <v>0</v>
      </c>
    </row>
    <row r="207" customFormat="false" ht="15" hidden="false" customHeight="false" outlineLevel="0" collapsed="false">
      <c r="A207" s="24"/>
      <c r="B207" s="28" t="s">
        <v>49</v>
      </c>
      <c r="C207" s="29" t="n">
        <f aca="false">B161*F161+B178*F178+B185*F186</f>
        <v>0</v>
      </c>
      <c r="D207" s="24"/>
      <c r="E207" s="28" t="str">
        <f aca="false">D155</f>
        <v>frigorifero</v>
      </c>
      <c r="F207" s="28" t="n">
        <f aca="false">C155</f>
        <v>0</v>
      </c>
      <c r="G207" s="28" t="str">
        <f aca="false">A176</f>
        <v>Scatoloni</v>
      </c>
      <c r="H207" s="28" t="n">
        <f aca="false">C176</f>
        <v>0</v>
      </c>
      <c r="L207" s="24"/>
      <c r="M207" s="28" t="s">
        <v>49</v>
      </c>
      <c r="N207" s="29" t="n">
        <f aca="false">M161*Q161+M178*Q178+M185*Q186</f>
        <v>0</v>
      </c>
      <c r="O207" s="24"/>
      <c r="P207" s="28" t="str">
        <f aca="false">O155</f>
        <v>frigorifero</v>
      </c>
      <c r="Q207" s="28" t="n">
        <f aca="false">N155</f>
        <v>0</v>
      </c>
      <c r="R207" s="28" t="str">
        <f aca="false">L176</f>
        <v>Scatoloni</v>
      </c>
      <c r="S207" s="28" t="n">
        <f aca="false">N176</f>
        <v>0</v>
      </c>
      <c r="W207" s="24"/>
      <c r="X207" s="28" t="s">
        <v>49</v>
      </c>
      <c r="Y207" s="29" t="n">
        <f aca="false">X161*AB161+X178*AB178+X185*AB186</f>
        <v>0</v>
      </c>
      <c r="Z207" s="24"/>
      <c r="AA207" s="28" t="str">
        <f aca="false">Z155</f>
        <v>frigorifero</v>
      </c>
      <c r="AB207" s="28" t="n">
        <f aca="false">Y155</f>
        <v>0</v>
      </c>
      <c r="AC207" s="28" t="str">
        <f aca="false">W176</f>
        <v>Scatoloni</v>
      </c>
      <c r="AD207" s="28" t="n">
        <f aca="false">Y176</f>
        <v>0</v>
      </c>
      <c r="AH207" s="24"/>
      <c r="AI207" s="28" t="s">
        <v>49</v>
      </c>
      <c r="AJ207" s="29" t="n">
        <f aca="false">AI161*AM161+AI178*AM178+AI185*AM186</f>
        <v>0.0325731491785036</v>
      </c>
      <c r="AK207" s="24"/>
      <c r="AL207" s="28" t="str">
        <f aca="false">AK155</f>
        <v>frigorifero</v>
      </c>
      <c r="AM207" s="28" t="n">
        <f aca="false">AJ155</f>
        <v>0</v>
      </c>
      <c r="AN207" s="28" t="str">
        <f aca="false">AH176</f>
        <v>Scatoloni</v>
      </c>
      <c r="AO207" s="28" t="n">
        <f aca="false">AJ176</f>
        <v>0</v>
      </c>
      <c r="AS207" s="24"/>
      <c r="AT207" s="28" t="s">
        <v>49</v>
      </c>
      <c r="AU207" s="29" t="n">
        <f aca="false">AT161*AX161+AT178*AX178+AT185*AX186</f>
        <v>0.01</v>
      </c>
      <c r="AV207" s="24"/>
      <c r="AW207" s="28" t="str">
        <f aca="false">AV155</f>
        <v>frigorifero</v>
      </c>
      <c r="AX207" s="28" t="n">
        <f aca="false">AU155</f>
        <v>0</v>
      </c>
      <c r="AY207" s="28" t="str">
        <f aca="false">AS176</f>
        <v>Scatoloni</v>
      </c>
      <c r="AZ207" s="28" t="n">
        <f aca="false">AU176</f>
        <v>0</v>
      </c>
      <c r="BD207" s="24"/>
      <c r="BE207" s="28" t="s">
        <v>49</v>
      </c>
      <c r="BF207" s="29" t="n">
        <f aca="false">BE161*BI161+BE178*BI178+BE185*BI186</f>
        <v>0.05</v>
      </c>
      <c r="BG207" s="24"/>
      <c r="BH207" s="28" t="str">
        <f aca="false">BG155</f>
        <v>frigorifero</v>
      </c>
      <c r="BI207" s="28" t="n">
        <f aca="false">BF155</f>
        <v>0</v>
      </c>
      <c r="BJ207" s="28" t="str">
        <f aca="false">BD176</f>
        <v>Scatoloni</v>
      </c>
      <c r="BK207" s="28" t="n">
        <f aca="false">BF176</f>
        <v>0</v>
      </c>
      <c r="BO207" s="24"/>
      <c r="BP207" s="28" t="s">
        <v>49</v>
      </c>
      <c r="BQ207" s="29" t="n">
        <f aca="false">BP161*BT161+BP178*BT178+BP185*BT186</f>
        <v>0</v>
      </c>
      <c r="BR207" s="24"/>
      <c r="BS207" s="28" t="str">
        <f aca="false">BR155</f>
        <v>frigorifero</v>
      </c>
      <c r="BT207" s="28" t="n">
        <f aca="false">BQ155</f>
        <v>0</v>
      </c>
      <c r="BU207" s="28" t="str">
        <f aca="false">BO176</f>
        <v>Scatoloni</v>
      </c>
      <c r="BV207" s="28" t="n">
        <f aca="false">BQ176</f>
        <v>0</v>
      </c>
      <c r="BZ207" s="24"/>
      <c r="CA207" s="28" t="s">
        <v>49</v>
      </c>
      <c r="CB207" s="29" t="n">
        <f aca="false">CA161*CE161+CA178*CE178+CA185*CE186</f>
        <v>0</v>
      </c>
      <c r="CC207" s="24"/>
      <c r="CD207" s="28" t="str">
        <f aca="false">CC155</f>
        <v>frigorifero</v>
      </c>
      <c r="CE207" s="28" t="n">
        <f aca="false">CB155</f>
        <v>0</v>
      </c>
      <c r="CF207" s="28" t="str">
        <f aca="false">BZ176</f>
        <v>Scatoloni</v>
      </c>
      <c r="CG207" s="28" t="n">
        <f aca="false">CB176</f>
        <v>0</v>
      </c>
      <c r="CK207" s="24"/>
      <c r="CL207" s="28" t="s">
        <v>49</v>
      </c>
      <c r="CM207" s="29" t="n">
        <f aca="false">CL161*CP161+CL178*CP178+CL185*CP186</f>
        <v>0.01</v>
      </c>
      <c r="CN207" s="24"/>
      <c r="CO207" s="28" t="str">
        <f aca="false">CN155</f>
        <v>frigorifero</v>
      </c>
      <c r="CP207" s="28" t="n">
        <f aca="false">CM155</f>
        <v>0</v>
      </c>
      <c r="CQ207" s="28" t="str">
        <f aca="false">CK176</f>
        <v>Scatoloni</v>
      </c>
      <c r="CR207" s="28" t="n">
        <f aca="false">CM176</f>
        <v>0</v>
      </c>
      <c r="CV207" s="17" t="s">
        <v>65</v>
      </c>
      <c r="CW207" s="18" t="n">
        <f aca="false">IF(AT205=0%,0%,AU213/SUM(AU206:AU213))</f>
        <v>0.93</v>
      </c>
      <c r="CX207" s="17" t="str">
        <f aca="false">AW212</f>
        <v>secchio</v>
      </c>
      <c r="CY207" s="19" t="n">
        <f aca="false">AX212</f>
        <v>0</v>
      </c>
      <c r="CZ207" s="17" t="str">
        <f aca="false">AY210</f>
        <v>tubi</v>
      </c>
      <c r="DA207" s="19" t="n">
        <f aca="false">AZ210</f>
        <v>0</v>
      </c>
      <c r="DB207" s="19"/>
      <c r="DC207" s="19"/>
      <c r="DD207" s="35" t="s">
        <v>56</v>
      </c>
      <c r="DE207" s="35" t="n">
        <f aca="false">AZ148</f>
        <v>0</v>
      </c>
      <c r="DF207" s="37" t="n">
        <f aca="false">SUM(CW201:CW207)</f>
        <v>1</v>
      </c>
    </row>
    <row r="208" customFormat="false" ht="15" hidden="false" customHeight="false" outlineLevel="0" collapsed="false">
      <c r="A208" s="24"/>
      <c r="B208" s="28" t="s">
        <v>101</v>
      </c>
      <c r="C208" s="29" t="n">
        <f aca="false">B152*F153+B155*F156+B158*F159+B161*F164+B165*F166+B179*F179+B185*F187</f>
        <v>0</v>
      </c>
      <c r="D208" s="24"/>
      <c r="E208" s="28" t="str">
        <f aca="false">D158</f>
        <v>forno</v>
      </c>
      <c r="F208" s="28" t="n">
        <f aca="false">C158</f>
        <v>0</v>
      </c>
      <c r="G208" s="28" t="str">
        <f aca="false">D174</f>
        <v>divano</v>
      </c>
      <c r="H208" s="28" t="n">
        <f aca="false">C174</f>
        <v>0</v>
      </c>
      <c r="L208" s="24"/>
      <c r="M208" s="28" t="s">
        <v>101</v>
      </c>
      <c r="N208" s="29" t="n">
        <f aca="false">M152*Q153+M155*Q156+M158*Q159+M161*Q164+M165*Q166+M179*Q179+M185*Q187</f>
        <v>0</v>
      </c>
      <c r="O208" s="24"/>
      <c r="P208" s="28" t="str">
        <f aca="false">O158</f>
        <v>forno</v>
      </c>
      <c r="Q208" s="28" t="n">
        <f aca="false">N158</f>
        <v>0</v>
      </c>
      <c r="R208" s="28" t="str">
        <f aca="false">O174</f>
        <v>divano</v>
      </c>
      <c r="S208" s="28" t="n">
        <f aca="false">N174</f>
        <v>0</v>
      </c>
      <c r="W208" s="24"/>
      <c r="X208" s="28" t="s">
        <v>101</v>
      </c>
      <c r="Y208" s="29" t="n">
        <f aca="false">X152*AB153+X155*AB156+X158*AB159+X161*AB164+X165*AB166+X179*AB179+X185*AB187</f>
        <v>0</v>
      </c>
      <c r="Z208" s="24"/>
      <c r="AA208" s="28" t="str">
        <f aca="false">Z158</f>
        <v>forno</v>
      </c>
      <c r="AB208" s="28" t="n">
        <f aca="false">Y158</f>
        <v>0</v>
      </c>
      <c r="AC208" s="28" t="str">
        <f aca="false">Z174</f>
        <v>divano</v>
      </c>
      <c r="AD208" s="28" t="n">
        <f aca="false">Y174</f>
        <v>0</v>
      </c>
      <c r="AH208" s="24"/>
      <c r="AI208" s="28" t="s">
        <v>101</v>
      </c>
      <c r="AJ208" s="29" t="n">
        <f aca="false">AI152*AM153+AI155*AM156+AI158*AM159+AI161*AM164+AI165*AM166+AI179*AM179+AI185*AM187</f>
        <v>0.0021759895655294</v>
      </c>
      <c r="AK208" s="24"/>
      <c r="AL208" s="28" t="str">
        <f aca="false">AK158</f>
        <v>forno</v>
      </c>
      <c r="AM208" s="28" t="n">
        <f aca="false">AJ158</f>
        <v>0</v>
      </c>
      <c r="AN208" s="28" t="str">
        <f aca="false">AK174</f>
        <v>divano</v>
      </c>
      <c r="AO208" s="28" t="n">
        <f aca="false">AJ174</f>
        <v>0</v>
      </c>
      <c r="AS208" s="24"/>
      <c r="AT208" s="28" t="s">
        <v>101</v>
      </c>
      <c r="AU208" s="29" t="n">
        <f aca="false">AT152*AX153+AT155*AX156+AT158*AX159+AT161*AX164+AT165*AX166+AT179*AX179+AT185*AX187</f>
        <v>0.008</v>
      </c>
      <c r="AV208" s="24"/>
      <c r="AW208" s="28" t="str">
        <f aca="false">AV158</f>
        <v>forno</v>
      </c>
      <c r="AX208" s="28" t="n">
        <f aca="false">AU158</f>
        <v>0</v>
      </c>
      <c r="AY208" s="28" t="str">
        <f aca="false">AV174</f>
        <v>divano</v>
      </c>
      <c r="AZ208" s="28" t="n">
        <f aca="false">AU174</f>
        <v>0</v>
      </c>
      <c r="BD208" s="24"/>
      <c r="BE208" s="28" t="s">
        <v>101</v>
      </c>
      <c r="BF208" s="29" t="n">
        <f aca="false">BE152*BI153+BE155*BI156+BE158*BI159+BE161*BI164+BE165*BI166+BE179*BI179+BE185*BI187</f>
        <v>0</v>
      </c>
      <c r="BG208" s="24"/>
      <c r="BH208" s="28" t="str">
        <f aca="false">BG158</f>
        <v>forno</v>
      </c>
      <c r="BI208" s="28" t="n">
        <f aca="false">BF158</f>
        <v>0</v>
      </c>
      <c r="BJ208" s="28" t="str">
        <f aca="false">BG174</f>
        <v>divano</v>
      </c>
      <c r="BK208" s="28" t="n">
        <f aca="false">BF174</f>
        <v>0</v>
      </c>
      <c r="BO208" s="24"/>
      <c r="BP208" s="28" t="s">
        <v>101</v>
      </c>
      <c r="BQ208" s="29" t="n">
        <f aca="false">BP152*BT153+BP155*BT156+BP158*BT159+BP161*BT164+BP165*BT166+BP179*BT179+BP185*BT187</f>
        <v>0</v>
      </c>
      <c r="BR208" s="24"/>
      <c r="BS208" s="28" t="str">
        <f aca="false">BR158</f>
        <v>forno</v>
      </c>
      <c r="BT208" s="28" t="n">
        <f aca="false">BQ158</f>
        <v>0</v>
      </c>
      <c r="BU208" s="28" t="str">
        <f aca="false">BR174</f>
        <v>divano</v>
      </c>
      <c r="BV208" s="28" t="n">
        <f aca="false">BQ174</f>
        <v>0</v>
      </c>
      <c r="BZ208" s="24"/>
      <c r="CA208" s="28" t="s">
        <v>101</v>
      </c>
      <c r="CB208" s="29" t="n">
        <f aca="false">CA152*CE153+CA155*CE156+CA158*CE159+CA161*CE164+CA165*CE166+CA179*CE179+CA185*CE187</f>
        <v>0</v>
      </c>
      <c r="CC208" s="24"/>
      <c r="CD208" s="28" t="str">
        <f aca="false">CC158</f>
        <v>forno</v>
      </c>
      <c r="CE208" s="28" t="n">
        <f aca="false">CB158</f>
        <v>0</v>
      </c>
      <c r="CF208" s="28" t="str">
        <f aca="false">CC174</f>
        <v>divano</v>
      </c>
      <c r="CG208" s="28" t="n">
        <f aca="false">CB174</f>
        <v>0</v>
      </c>
      <c r="CK208" s="24"/>
      <c r="CL208" s="28" t="s">
        <v>101</v>
      </c>
      <c r="CM208" s="29" t="n">
        <f aca="false">CL152*CP153+CL155*CP156+CL158*CP159+CL161*CP164+CL165*CP166+CL179*CP179+CL185*CP187</f>
        <v>0.004</v>
      </c>
      <c r="CN208" s="24"/>
      <c r="CO208" s="28" t="str">
        <f aca="false">CN158</f>
        <v>forno</v>
      </c>
      <c r="CP208" s="28" t="n">
        <f aca="false">CM158</f>
        <v>0</v>
      </c>
      <c r="CQ208" s="28" t="str">
        <f aca="false">CN174</f>
        <v>divano</v>
      </c>
      <c r="CR208" s="28" t="n">
        <f aca="false">CM174</f>
        <v>0</v>
      </c>
      <c r="CV208" s="10" t="str">
        <f aca="false">BD147</f>
        <v>SITO O50</v>
      </c>
      <c r="CW208" s="10"/>
      <c r="CX208" s="10"/>
      <c r="CY208" s="10"/>
      <c r="CZ208" s="10"/>
      <c r="DA208" s="10"/>
      <c r="DB208" s="10"/>
      <c r="DC208" s="10"/>
      <c r="DD208" s="10"/>
      <c r="DE208" s="10"/>
    </row>
    <row r="209" customFormat="false" ht="14.4" hidden="false" customHeight="false" outlineLevel="0" collapsed="false">
      <c r="A209" s="24"/>
      <c r="B209" s="28" t="s">
        <v>12</v>
      </c>
      <c r="C209" s="29" t="n">
        <f aca="false">B152*F152+B155*F155+B158*F158+B161*F163+B165*F165+B169*F169+B173*F173+B179*F180+B185*F188+B197*F197+B201*F201</f>
        <v>0</v>
      </c>
      <c r="D209" s="24"/>
      <c r="E209" s="28" t="str">
        <f aca="false">D161</f>
        <v>televisore</v>
      </c>
      <c r="F209" s="28" t="n">
        <f aca="false">C161</f>
        <v>0</v>
      </c>
      <c r="G209" s="28" t="str">
        <f aca="false">D193</f>
        <v>sanitari</v>
      </c>
      <c r="H209" s="28" t="n">
        <f aca="false">C193</f>
        <v>0</v>
      </c>
      <c r="L209" s="24"/>
      <c r="M209" s="28" t="s">
        <v>12</v>
      </c>
      <c r="N209" s="29" t="n">
        <f aca="false">M152*Q152+M155*Q155+M158*Q158+M161*Q163+M165*Q165+M169*Q169+M173*Q173+M179*Q180+M185*Q188+M197*Q197+M201*Q201</f>
        <v>0</v>
      </c>
      <c r="O209" s="24"/>
      <c r="P209" s="28" t="str">
        <f aca="false">O161</f>
        <v>televisore</v>
      </c>
      <c r="Q209" s="28" t="n">
        <f aca="false">N161</f>
        <v>0</v>
      </c>
      <c r="R209" s="28" t="str">
        <f aca="false">O193</f>
        <v>sanitari</v>
      </c>
      <c r="S209" s="28" t="n">
        <f aca="false">N193</f>
        <v>0</v>
      </c>
      <c r="W209" s="24"/>
      <c r="X209" s="28" t="s">
        <v>12</v>
      </c>
      <c r="Y209" s="29" t="n">
        <f aca="false">X152*AB152+X155*AB155+X158*AB158+X161*AB163+X165*AB165+X169*AB169+X173*AB173+X179*AB180+X185*AB188+X197*AB197+X201*AB201</f>
        <v>0</v>
      </c>
      <c r="Z209" s="24"/>
      <c r="AA209" s="28" t="str">
        <f aca="false">Z161</f>
        <v>televisore</v>
      </c>
      <c r="AB209" s="28" t="n">
        <f aca="false">Y161</f>
        <v>0</v>
      </c>
      <c r="AC209" s="28" t="str">
        <f aca="false">Z193</f>
        <v>sanitari</v>
      </c>
      <c r="AD209" s="28" t="n">
        <f aca="false">Y193</f>
        <v>0</v>
      </c>
      <c r="AH209" s="24"/>
      <c r="AI209" s="28" t="s">
        <v>12</v>
      </c>
      <c r="AJ209" s="29" t="n">
        <f aca="false">AI152*AM152+AI155*AM155+AI158*AM158+AI161*AM163+AI165*AM165+AI169*AM169+AI173*AM173+AI179*AM180+AI185*AM188+AI197*AM197+AI201*AM201</f>
        <v>0.00870395826211759</v>
      </c>
      <c r="AK209" s="24"/>
      <c r="AL209" s="28" t="str">
        <f aca="false">AK161</f>
        <v>televisore</v>
      </c>
      <c r="AM209" s="28" t="n">
        <f aca="false">AJ161</f>
        <v>0</v>
      </c>
      <c r="AN209" s="28" t="str">
        <f aca="false">AK193</f>
        <v>sanitari</v>
      </c>
      <c r="AO209" s="28" t="n">
        <f aca="false">AJ193</f>
        <v>0</v>
      </c>
      <c r="AS209" s="24"/>
      <c r="AT209" s="28" t="s">
        <v>12</v>
      </c>
      <c r="AU209" s="29" t="n">
        <f aca="false">AT152*AX152+AT155*AX155+AT158*AX158+AT161*AX163+AT165*AX165+AT169*AX169+AT173*AX173+AT179*AX180+AT185*AX188+AT197*AX197+AT201*AX201</f>
        <v>0.032</v>
      </c>
      <c r="AV209" s="24"/>
      <c r="AW209" s="28" t="str">
        <f aca="false">AV161</f>
        <v>televisore</v>
      </c>
      <c r="AX209" s="28" t="n">
        <f aca="false">AU161</f>
        <v>0</v>
      </c>
      <c r="AY209" s="28" t="str">
        <f aca="false">AV193</f>
        <v>sanitari</v>
      </c>
      <c r="AZ209" s="28" t="n">
        <f aca="false">AU193</f>
        <v>0</v>
      </c>
      <c r="BD209" s="24"/>
      <c r="BE209" s="28" t="s">
        <v>12</v>
      </c>
      <c r="BF209" s="29" t="n">
        <f aca="false">BE152*BI152+BE155*BI155+BE158*BI158+BE161*BI163+BE165*BI165+BE169*BI169+BE173*BI173+BE179*BI180+BE185*BI188+BE197*BI197+BE201*BI201</f>
        <v>0</v>
      </c>
      <c r="BG209" s="24"/>
      <c r="BH209" s="28" t="str">
        <f aca="false">BG161</f>
        <v>televisore</v>
      </c>
      <c r="BI209" s="28" t="n">
        <f aca="false">BF161</f>
        <v>0</v>
      </c>
      <c r="BJ209" s="28" t="str">
        <f aca="false">BG193</f>
        <v>sanitari</v>
      </c>
      <c r="BK209" s="28" t="n">
        <f aca="false">BF193</f>
        <v>0</v>
      </c>
      <c r="BO209" s="24"/>
      <c r="BP209" s="28" t="s">
        <v>12</v>
      </c>
      <c r="BQ209" s="29" t="n">
        <f aca="false">BP152*BT152+BP155*BT155+BP158*BT158+BP161*BT163+BP165*BT165+BP169*BT169+BP173*BT173+BP179*BT180+BP185*BT188+BP197*BT197+BP201*BT201</f>
        <v>0</v>
      </c>
      <c r="BR209" s="24"/>
      <c r="BS209" s="28" t="str">
        <f aca="false">BR161</f>
        <v>televisore</v>
      </c>
      <c r="BT209" s="28" t="n">
        <f aca="false">BQ161</f>
        <v>0</v>
      </c>
      <c r="BU209" s="28" t="str">
        <f aca="false">BR193</f>
        <v>sanitari</v>
      </c>
      <c r="BV209" s="28" t="n">
        <f aca="false">BQ193</f>
        <v>0</v>
      </c>
      <c r="BZ209" s="24"/>
      <c r="CA209" s="28" t="s">
        <v>12</v>
      </c>
      <c r="CB209" s="29" t="n">
        <f aca="false">CA152*CE152+CA155*CE155+CA158*CE158+CA161*CE163+CA165*CE165+CA169*CE169+CA173*CE173+CA179*CE180+CA185*CE188+CA197*CE197+CA201*CE201</f>
        <v>0</v>
      </c>
      <c r="CC209" s="24"/>
      <c r="CD209" s="28" t="str">
        <f aca="false">CC161</f>
        <v>televisore</v>
      </c>
      <c r="CE209" s="28" t="n">
        <f aca="false">CB161</f>
        <v>0</v>
      </c>
      <c r="CF209" s="28" t="str">
        <f aca="false">CC193</f>
        <v>sanitari</v>
      </c>
      <c r="CG209" s="28" t="n">
        <f aca="false">CB193</f>
        <v>0</v>
      </c>
      <c r="CK209" s="24"/>
      <c r="CL209" s="28" t="s">
        <v>12</v>
      </c>
      <c r="CM209" s="29" t="n">
        <f aca="false">CL152*CP152+CL155*CP155+CL158*CP158+CL161*CP163+CL165*CP165+CL169*CP169+CL173*CP173+CL179*CP180+CL185*CP188+CL197*CP197+CL201*CP201</f>
        <v>0.016</v>
      </c>
      <c r="CN209" s="24"/>
      <c r="CO209" s="28" t="str">
        <f aca="false">CN161</f>
        <v>televisore</v>
      </c>
      <c r="CP209" s="28" t="n">
        <f aca="false">CM161</f>
        <v>0</v>
      </c>
      <c r="CQ209" s="28" t="str">
        <f aca="false">CN193</f>
        <v>sanitari</v>
      </c>
      <c r="CR209" s="28" t="n">
        <f aca="false">CM193</f>
        <v>0</v>
      </c>
      <c r="CV209" s="11" t="s">
        <v>31</v>
      </c>
      <c r="CW209" s="11"/>
      <c r="CX209" s="11" t="s">
        <v>32</v>
      </c>
      <c r="CY209" s="11"/>
      <c r="CZ209" s="11"/>
      <c r="DA209" s="11"/>
      <c r="DB209" s="11"/>
      <c r="DC209" s="11"/>
      <c r="DD209" s="11" t="s">
        <v>33</v>
      </c>
      <c r="DE209" s="11"/>
    </row>
    <row r="210" customFormat="false" ht="14.4" hidden="false" customHeight="false" outlineLevel="0" collapsed="false">
      <c r="A210" s="24"/>
      <c r="B210" s="28" t="s">
        <v>60</v>
      </c>
      <c r="C210" s="29" t="n">
        <f aca="false">B167*F167+B171*F171+B174*F175+B184*F184+B185*F189</f>
        <v>0</v>
      </c>
      <c r="D210" s="24"/>
      <c r="E210" s="28" t="str">
        <f aca="false">D165</f>
        <v>scaldabagno</v>
      </c>
      <c r="F210" s="28" t="n">
        <f aca="false">C165</f>
        <v>0</v>
      </c>
      <c r="G210" s="28" t="str">
        <f aca="false">D194</f>
        <v>tubi</v>
      </c>
      <c r="H210" s="28" t="n">
        <f aca="false">C194</f>
        <v>0</v>
      </c>
      <c r="L210" s="24"/>
      <c r="M210" s="28" t="s">
        <v>60</v>
      </c>
      <c r="N210" s="29" t="n">
        <f aca="false">M167*Q167+M171*Q171+M174*Q175+M184*Q184+M185*Q189</f>
        <v>0</v>
      </c>
      <c r="O210" s="24"/>
      <c r="P210" s="28" t="str">
        <f aca="false">O165</f>
        <v>scaldabagno</v>
      </c>
      <c r="Q210" s="28" t="n">
        <f aca="false">N165</f>
        <v>0</v>
      </c>
      <c r="R210" s="28" t="str">
        <f aca="false">O194</f>
        <v>tubi</v>
      </c>
      <c r="S210" s="28" t="n">
        <f aca="false">N194</f>
        <v>0</v>
      </c>
      <c r="W210" s="24"/>
      <c r="X210" s="28" t="s">
        <v>60</v>
      </c>
      <c r="Y210" s="29" t="n">
        <f aca="false">X167*AB167+X171*AB171+X174*AB175+X184*AB184+X185*AB189</f>
        <v>0</v>
      </c>
      <c r="Z210" s="24"/>
      <c r="AA210" s="28" t="str">
        <f aca="false">Z165</f>
        <v>scaldabagno</v>
      </c>
      <c r="AB210" s="28" t="n">
        <f aca="false">Y165</f>
        <v>0</v>
      </c>
      <c r="AC210" s="28" t="str">
        <f aca="false">Z194</f>
        <v>tubi</v>
      </c>
      <c r="AD210" s="28" t="n">
        <f aca="false">Y194</f>
        <v>0</v>
      </c>
      <c r="AH210" s="24"/>
      <c r="AI210" s="28" t="s">
        <v>60</v>
      </c>
      <c r="AJ210" s="29" t="n">
        <f aca="false">AI167*AM167+AI171*AM171+AI174*AM175+AI184*AM184+AI185*AM189</f>
        <v>0.0509048218212321</v>
      </c>
      <c r="AK210" s="24"/>
      <c r="AL210" s="28" t="str">
        <f aca="false">AK165</f>
        <v>scaldabagno</v>
      </c>
      <c r="AM210" s="28" t="n">
        <f aca="false">AJ165</f>
        <v>0</v>
      </c>
      <c r="AN210" s="28" t="str">
        <f aca="false">AK194</f>
        <v>tubi</v>
      </c>
      <c r="AO210" s="28" t="n">
        <f aca="false">AJ194</f>
        <v>0</v>
      </c>
      <c r="AS210" s="24"/>
      <c r="AT210" s="28" t="s">
        <v>60</v>
      </c>
      <c r="AU210" s="29" t="n">
        <f aca="false">AT167*AX167+AT171*AX171+AT174*AX175+AT184*AX184+AT185*AX189</f>
        <v>0</v>
      </c>
      <c r="AV210" s="24"/>
      <c r="AW210" s="28" t="str">
        <f aca="false">AV165</f>
        <v>scaldabagno</v>
      </c>
      <c r="AX210" s="28" t="n">
        <f aca="false">AU165</f>
        <v>0</v>
      </c>
      <c r="AY210" s="28" t="str">
        <f aca="false">AV194</f>
        <v>tubi</v>
      </c>
      <c r="AZ210" s="28" t="n">
        <f aca="false">AU194</f>
        <v>0</v>
      </c>
      <c r="BD210" s="24"/>
      <c r="BE210" s="28" t="s">
        <v>60</v>
      </c>
      <c r="BF210" s="29" t="n">
        <f aca="false">BE167*BI167+BE171*BI171+BE174*BI175+BE184*BI184+BE185*BI189</f>
        <v>0</v>
      </c>
      <c r="BG210" s="24"/>
      <c r="BH210" s="28" t="str">
        <f aca="false">BG165</f>
        <v>scaldabagno</v>
      </c>
      <c r="BI210" s="28" t="n">
        <f aca="false">BF165</f>
        <v>0</v>
      </c>
      <c r="BJ210" s="28" t="str">
        <f aca="false">BG194</f>
        <v>tubi</v>
      </c>
      <c r="BK210" s="28" t="n">
        <f aca="false">BF194</f>
        <v>0</v>
      </c>
      <c r="BO210" s="24"/>
      <c r="BP210" s="28" t="s">
        <v>60</v>
      </c>
      <c r="BQ210" s="29" t="n">
        <f aca="false">BP167*BT167+BP171*BT171+BP174*BT175+BP184*BT184+BP185*BT189</f>
        <v>0</v>
      </c>
      <c r="BR210" s="24"/>
      <c r="BS210" s="28" t="str">
        <f aca="false">BR165</f>
        <v>scaldabagno</v>
      </c>
      <c r="BT210" s="28" t="n">
        <f aca="false">BQ165</f>
        <v>0</v>
      </c>
      <c r="BU210" s="28" t="str">
        <f aca="false">BR194</f>
        <v>tubi</v>
      </c>
      <c r="BV210" s="28" t="n">
        <f aca="false">BQ194</f>
        <v>0</v>
      </c>
      <c r="BZ210" s="24"/>
      <c r="CA210" s="28" t="s">
        <v>60</v>
      </c>
      <c r="CB210" s="29" t="n">
        <f aca="false">CA167*CE167+CA171*CE171+CA174*CE175+CA184*CE184+CA185*CE189</f>
        <v>0</v>
      </c>
      <c r="CC210" s="24"/>
      <c r="CD210" s="28" t="str">
        <f aca="false">CC165</f>
        <v>scaldabagno</v>
      </c>
      <c r="CE210" s="28" t="n">
        <f aca="false">CB165</f>
        <v>0</v>
      </c>
      <c r="CF210" s="28" t="str">
        <f aca="false">CC194</f>
        <v>tubi</v>
      </c>
      <c r="CG210" s="28" t="n">
        <f aca="false">CB194</f>
        <v>0</v>
      </c>
      <c r="CK210" s="24"/>
      <c r="CL210" s="28" t="s">
        <v>60</v>
      </c>
      <c r="CM210" s="29" t="n">
        <f aca="false">CL167*CP167+CL171*CP171+CL174*CP175+CL184*CP184+CL185*CP189</f>
        <v>0</v>
      </c>
      <c r="CN210" s="24"/>
      <c r="CO210" s="28" t="str">
        <f aca="false">CN165</f>
        <v>scaldabagno</v>
      </c>
      <c r="CP210" s="28" t="n">
        <f aca="false">CM165</f>
        <v>0</v>
      </c>
      <c r="CQ210" s="28" t="str">
        <f aca="false">CN194</f>
        <v>tubi</v>
      </c>
      <c r="CR210" s="28" t="n">
        <f aca="false">CM194</f>
        <v>0</v>
      </c>
      <c r="CV210" s="12" t="s">
        <v>14</v>
      </c>
      <c r="CW210" s="13" t="n">
        <f aca="false">IF(BE205=0%,0%,BF206/SUM(BF206:BF213))</f>
        <v>0.02</v>
      </c>
      <c r="CX210" s="12" t="str">
        <f aca="false">BH206</f>
        <v>lavatrice</v>
      </c>
      <c r="CY210" s="14" t="n">
        <f aca="false">BI206</f>
        <v>0</v>
      </c>
      <c r="CZ210" s="12" t="str">
        <f aca="false">BH213</f>
        <v>sedie</v>
      </c>
      <c r="DA210" s="14" t="n">
        <f aca="false">BI213</f>
        <v>0</v>
      </c>
      <c r="DB210" s="12" t="str">
        <f aca="false">BJ211</f>
        <v>guaina</v>
      </c>
      <c r="DC210" s="14" t="n">
        <f aca="false">BK211</f>
        <v>0</v>
      </c>
      <c r="DD210" s="14" t="s">
        <v>41</v>
      </c>
      <c r="DE210" s="38" t="n">
        <f aca="false">BF149</f>
        <v>0</v>
      </c>
    </row>
    <row r="211" customFormat="false" ht="14.4" hidden="false" customHeight="false" outlineLevel="0" collapsed="false">
      <c r="A211" s="24"/>
      <c r="B211" s="28" t="s">
        <v>61</v>
      </c>
      <c r="C211" s="29" t="n">
        <f aca="false">B176*F176+B181*F181+B185*F190+B202*F202</f>
        <v>0</v>
      </c>
      <c r="D211" s="24"/>
      <c r="E211" s="28" t="str">
        <f aca="false">D167</f>
        <v>mobile</v>
      </c>
      <c r="F211" s="28" t="n">
        <f aca="false">SUM(C167:C169)</f>
        <v>0</v>
      </c>
      <c r="G211" s="28" t="str">
        <f aca="false">D195</f>
        <v>guaina</v>
      </c>
      <c r="H211" s="28" t="n">
        <f aca="false">C195</f>
        <v>0</v>
      </c>
      <c r="L211" s="24"/>
      <c r="M211" s="28" t="s">
        <v>61</v>
      </c>
      <c r="N211" s="29" t="n">
        <f aca="false">M176*Q176+M181*Q181+M185*Q190+M202*Q202</f>
        <v>0</v>
      </c>
      <c r="O211" s="24"/>
      <c r="P211" s="28" t="str">
        <f aca="false">O167</f>
        <v>mobile</v>
      </c>
      <c r="Q211" s="28" t="n">
        <f aca="false">SUM(N167:N169)</f>
        <v>0</v>
      </c>
      <c r="R211" s="28" t="str">
        <f aca="false">O195</f>
        <v>guaina</v>
      </c>
      <c r="S211" s="28" t="n">
        <f aca="false">N195</f>
        <v>0</v>
      </c>
      <c r="W211" s="24"/>
      <c r="X211" s="28" t="s">
        <v>61</v>
      </c>
      <c r="Y211" s="29" t="n">
        <f aca="false">X176*AB176+X181*AB181+X185*AB190+X202*AB202</f>
        <v>0</v>
      </c>
      <c r="Z211" s="24"/>
      <c r="AA211" s="28" t="str">
        <f aca="false">Z167</f>
        <v>mobile</v>
      </c>
      <c r="AB211" s="28" t="n">
        <f aca="false">SUM(Y167:Y169)</f>
        <v>0</v>
      </c>
      <c r="AC211" s="28" t="str">
        <f aca="false">Z195</f>
        <v>guaina</v>
      </c>
      <c r="AD211" s="28" t="n">
        <f aca="false">Y195</f>
        <v>0</v>
      </c>
      <c r="AH211" s="24"/>
      <c r="AI211" s="28" t="s">
        <v>61</v>
      </c>
      <c r="AJ211" s="29" t="n">
        <f aca="false">AI176*AM176+AI181*AM181+AI185*AM190+AI202*AM202</f>
        <v>0.0515788440138771</v>
      </c>
      <c r="AK211" s="24"/>
      <c r="AL211" s="28" t="str">
        <f aca="false">AK167</f>
        <v>mobile</v>
      </c>
      <c r="AM211" s="28" t="n">
        <f aca="false">SUM(AJ167:AJ169)</f>
        <v>0</v>
      </c>
      <c r="AN211" s="28" t="str">
        <f aca="false">AK195</f>
        <v>guaina</v>
      </c>
      <c r="AO211" s="28" t="n">
        <f aca="false">AJ195</f>
        <v>0</v>
      </c>
      <c r="AS211" s="24"/>
      <c r="AT211" s="28" t="s">
        <v>61</v>
      </c>
      <c r="AU211" s="29" t="n">
        <f aca="false">AT176*AX176+AT181*AX181+AT185*AX190+AT202*AX202</f>
        <v>0</v>
      </c>
      <c r="AV211" s="24"/>
      <c r="AW211" s="28" t="str">
        <f aca="false">AV167</f>
        <v>mobile</v>
      </c>
      <c r="AX211" s="28" t="n">
        <f aca="false">SUM(AU167:AU169)</f>
        <v>0</v>
      </c>
      <c r="AY211" s="28" t="str">
        <f aca="false">AV195</f>
        <v>guaina</v>
      </c>
      <c r="AZ211" s="28" t="n">
        <f aca="false">AU195</f>
        <v>0</v>
      </c>
      <c r="BD211" s="24"/>
      <c r="BE211" s="28" t="s">
        <v>61</v>
      </c>
      <c r="BF211" s="29" t="n">
        <f aca="false">BE176*BI176+BE181*BI181+BE185*BI190+BE202*BI202</f>
        <v>0</v>
      </c>
      <c r="BG211" s="24"/>
      <c r="BH211" s="28" t="str">
        <f aca="false">BG167</f>
        <v>mobile</v>
      </c>
      <c r="BI211" s="28" t="n">
        <f aca="false">SUM(BF167:BF169)</f>
        <v>0</v>
      </c>
      <c r="BJ211" s="28" t="str">
        <f aca="false">BG195</f>
        <v>guaina</v>
      </c>
      <c r="BK211" s="28" t="n">
        <f aca="false">BF195</f>
        <v>0</v>
      </c>
      <c r="BO211" s="24"/>
      <c r="BP211" s="28" t="s">
        <v>61</v>
      </c>
      <c r="BQ211" s="29" t="n">
        <f aca="false">BP176*BT176+BP181*BT181+BP185*BT190+BP202*BT202</f>
        <v>0</v>
      </c>
      <c r="BR211" s="24"/>
      <c r="BS211" s="28" t="str">
        <f aca="false">BR167</f>
        <v>mobile</v>
      </c>
      <c r="BT211" s="28" t="n">
        <f aca="false">SUM(BQ167:BQ169)</f>
        <v>0</v>
      </c>
      <c r="BU211" s="28" t="str">
        <f aca="false">BR195</f>
        <v>guaina</v>
      </c>
      <c r="BV211" s="28" t="n">
        <f aca="false">BQ195</f>
        <v>0</v>
      </c>
      <c r="BZ211" s="24"/>
      <c r="CA211" s="28" t="s">
        <v>61</v>
      </c>
      <c r="CB211" s="29" t="n">
        <f aca="false">CA176*CE176+CA181*CE181+CA185*CE190+CA202*CE202</f>
        <v>0</v>
      </c>
      <c r="CC211" s="24"/>
      <c r="CD211" s="28" t="str">
        <f aca="false">CC167</f>
        <v>mobile</v>
      </c>
      <c r="CE211" s="28" t="n">
        <f aca="false">SUM(CB167:CB169)</f>
        <v>0</v>
      </c>
      <c r="CF211" s="28" t="str">
        <f aca="false">CC195</f>
        <v>guaina</v>
      </c>
      <c r="CG211" s="28" t="n">
        <f aca="false">CB195</f>
        <v>0</v>
      </c>
      <c r="CK211" s="24"/>
      <c r="CL211" s="28" t="s">
        <v>61</v>
      </c>
      <c r="CM211" s="29" t="n">
        <f aca="false">CL176*CP176+CL181*CP181+CL185*CP190+CL202*CP202</f>
        <v>0</v>
      </c>
      <c r="CN211" s="24"/>
      <c r="CO211" s="28" t="str">
        <f aca="false">CN167</f>
        <v>mobile</v>
      </c>
      <c r="CP211" s="28" t="n">
        <f aca="false">SUM(CM167:CM169)</f>
        <v>0</v>
      </c>
      <c r="CQ211" s="28" t="str">
        <f aca="false">CN195</f>
        <v>guaina</v>
      </c>
      <c r="CR211" s="28" t="n">
        <f aca="false">CM195</f>
        <v>0</v>
      </c>
      <c r="CV211" s="17" t="s">
        <v>49</v>
      </c>
      <c r="CW211" s="18" t="n">
        <f aca="false">IF(BE205=0%,0%,BF207/SUM(BF206:BF213))</f>
        <v>0.05</v>
      </c>
      <c r="CX211" s="17" t="str">
        <f aca="false">BH207</f>
        <v>frigorifero</v>
      </c>
      <c r="CY211" s="19" t="n">
        <f aca="false">BI207</f>
        <v>0</v>
      </c>
      <c r="CZ211" s="17" t="str">
        <f aca="false">BH214</f>
        <v>materasso</v>
      </c>
      <c r="DA211" s="19" t="n">
        <f aca="false">BI214</f>
        <v>0</v>
      </c>
      <c r="DB211" s="17" t="str">
        <f aca="false">BJ212</f>
        <v>lamiere</v>
      </c>
      <c r="DC211" s="19" t="n">
        <f aca="false">BK212</f>
        <v>0</v>
      </c>
      <c r="DD211" s="19" t="str">
        <f aca="false">BG148</f>
        <v>altezza cumulo</v>
      </c>
      <c r="DE211" s="19" t="n">
        <f aca="false">BH148</f>
        <v>15</v>
      </c>
    </row>
    <row r="212" customFormat="false" ht="14.4" hidden="false" customHeight="false" outlineLevel="0" collapsed="false">
      <c r="A212" s="24"/>
      <c r="B212" s="28" t="s">
        <v>62</v>
      </c>
      <c r="C212" s="39" t="n">
        <f aca="false">B172*F172+B174*F174+B183*F183</f>
        <v>0</v>
      </c>
      <c r="D212" s="24"/>
      <c r="E212" s="28" t="str">
        <f aca="false">D170</f>
        <v>secchio</v>
      </c>
      <c r="F212" s="28" t="n">
        <f aca="false">C170</f>
        <v>0</v>
      </c>
      <c r="G212" s="28" t="str">
        <f aca="false">D196</f>
        <v>lamiere</v>
      </c>
      <c r="H212" s="28" t="n">
        <f aca="false">SUM(C196:C198)</f>
        <v>0</v>
      </c>
      <c r="L212" s="24"/>
      <c r="M212" s="28" t="s">
        <v>62</v>
      </c>
      <c r="N212" s="39" t="n">
        <f aca="false">M172*Q172+M174*Q174+M183*Q183</f>
        <v>0</v>
      </c>
      <c r="O212" s="24"/>
      <c r="P212" s="28" t="str">
        <f aca="false">O170</f>
        <v>secchio</v>
      </c>
      <c r="Q212" s="28" t="n">
        <f aca="false">N170</f>
        <v>0</v>
      </c>
      <c r="R212" s="28" t="str">
        <f aca="false">O196</f>
        <v>lamiere</v>
      </c>
      <c r="S212" s="28" t="n">
        <f aca="false">SUM(N196:N198)</f>
        <v>0</v>
      </c>
      <c r="W212" s="24"/>
      <c r="X212" s="28" t="s">
        <v>62</v>
      </c>
      <c r="Y212" s="39" t="n">
        <f aca="false">X172*AB172+X174*AB174+X183*AB183</f>
        <v>0</v>
      </c>
      <c r="Z212" s="24"/>
      <c r="AA212" s="28" t="str">
        <f aca="false">Z170</f>
        <v>secchio</v>
      </c>
      <c r="AB212" s="28" t="n">
        <f aca="false">Y170</f>
        <v>0</v>
      </c>
      <c r="AC212" s="28" t="str">
        <f aca="false">Z196</f>
        <v>lamiere</v>
      </c>
      <c r="AD212" s="28" t="n">
        <f aca="false">SUM(Y196:Y198)</f>
        <v>0</v>
      </c>
      <c r="AH212" s="24"/>
      <c r="AI212" s="28" t="s">
        <v>62</v>
      </c>
      <c r="AJ212" s="39" t="n">
        <f aca="false">AI172*AM172+AI174*AM174+AI183*AM183</f>
        <v>0.2</v>
      </c>
      <c r="AK212" s="24"/>
      <c r="AL212" s="28" t="str">
        <f aca="false">AK170</f>
        <v>secchio</v>
      </c>
      <c r="AM212" s="28" t="n">
        <f aca="false">AJ170</f>
        <v>0</v>
      </c>
      <c r="AN212" s="28" t="str">
        <f aca="false">AK196</f>
        <v>lamiere</v>
      </c>
      <c r="AO212" s="28" t="n">
        <f aca="false">SUM(AJ196:AJ198)</f>
        <v>0</v>
      </c>
      <c r="AS212" s="24"/>
      <c r="AT212" s="28" t="s">
        <v>62</v>
      </c>
      <c r="AU212" s="39" t="n">
        <f aca="false">AT172*AX172+AT174*AX174+AT183*AX183</f>
        <v>0.01</v>
      </c>
      <c r="AV212" s="24"/>
      <c r="AW212" s="28" t="str">
        <f aca="false">AV170</f>
        <v>secchio</v>
      </c>
      <c r="AX212" s="28" t="n">
        <f aca="false">AU170</f>
        <v>0</v>
      </c>
      <c r="AY212" s="28" t="str">
        <f aca="false">AV196</f>
        <v>lamiere</v>
      </c>
      <c r="AZ212" s="28" t="n">
        <f aca="false">SUM(AU196:AU198)</f>
        <v>0</v>
      </c>
      <c r="BD212" s="24"/>
      <c r="BE212" s="28" t="s">
        <v>62</v>
      </c>
      <c r="BF212" s="39" t="n">
        <f aca="false">BE172*BI172+BE174*BI174+BE183*BI183</f>
        <v>0</v>
      </c>
      <c r="BG212" s="24"/>
      <c r="BH212" s="28" t="str">
        <f aca="false">BG170</f>
        <v>secchio</v>
      </c>
      <c r="BI212" s="28" t="n">
        <f aca="false">BF170</f>
        <v>0</v>
      </c>
      <c r="BJ212" s="28" t="str">
        <f aca="false">BG196</f>
        <v>lamiere</v>
      </c>
      <c r="BK212" s="28" t="n">
        <f aca="false">SUM(BF196:BF198)</f>
        <v>0</v>
      </c>
      <c r="BO212" s="24"/>
      <c r="BP212" s="28" t="s">
        <v>62</v>
      </c>
      <c r="BQ212" s="39" t="n">
        <f aca="false">BP172*BT172+BP174*BT174+BP183*BT183</f>
        <v>0</v>
      </c>
      <c r="BR212" s="24"/>
      <c r="BS212" s="28" t="str">
        <f aca="false">BR170</f>
        <v>secchio</v>
      </c>
      <c r="BT212" s="28" t="n">
        <f aca="false">BQ170</f>
        <v>0</v>
      </c>
      <c r="BU212" s="28" t="str">
        <f aca="false">BR196</f>
        <v>lamiere</v>
      </c>
      <c r="BV212" s="28" t="n">
        <f aca="false">SUM(BQ196:BQ198)</f>
        <v>0</v>
      </c>
      <c r="BZ212" s="24"/>
      <c r="CA212" s="28" t="s">
        <v>62</v>
      </c>
      <c r="CB212" s="39" t="n">
        <f aca="false">CA172*CE172+CA174*CE174+CA183*CE183</f>
        <v>0</v>
      </c>
      <c r="CC212" s="24"/>
      <c r="CD212" s="28" t="str">
        <f aca="false">CC170</f>
        <v>secchio</v>
      </c>
      <c r="CE212" s="28" t="n">
        <f aca="false">CB170</f>
        <v>0</v>
      </c>
      <c r="CF212" s="28" t="str">
        <f aca="false">CC196</f>
        <v>lamiere</v>
      </c>
      <c r="CG212" s="28" t="n">
        <f aca="false">SUM(CB196:CB198)</f>
        <v>0</v>
      </c>
      <c r="CK212" s="24"/>
      <c r="CL212" s="28" t="s">
        <v>62</v>
      </c>
      <c r="CM212" s="39" t="n">
        <f aca="false">CL172*CP172+CL174*CP174+CL183*CP183</f>
        <v>0</v>
      </c>
      <c r="CN212" s="24"/>
      <c r="CO212" s="28" t="str">
        <f aca="false">CN170</f>
        <v>secchio</v>
      </c>
      <c r="CP212" s="28" t="n">
        <f aca="false">CM170</f>
        <v>0</v>
      </c>
      <c r="CQ212" s="28" t="str">
        <f aca="false">CN196</f>
        <v>lamiere</v>
      </c>
      <c r="CR212" s="28" t="n">
        <f aca="false">SUM(CM196:CM198)</f>
        <v>0</v>
      </c>
      <c r="CV212" s="17" t="s">
        <v>57</v>
      </c>
      <c r="CW212" s="18" t="n">
        <f aca="false">IF(BE205=0%,0%,(BF208+BF209)/SUM(BF206:BF213))</f>
        <v>0</v>
      </c>
      <c r="CX212" s="17" t="str">
        <f aca="false">BH208</f>
        <v>forno</v>
      </c>
      <c r="CY212" s="19" t="n">
        <f aca="false">BI208</f>
        <v>0</v>
      </c>
      <c r="CZ212" s="17" t="str">
        <f aca="false">BJ206</f>
        <v>brandina</v>
      </c>
      <c r="DA212" s="19" t="n">
        <f aca="false">BK206</f>
        <v>0</v>
      </c>
      <c r="DB212" s="17" t="str">
        <f aca="false">BJ213</f>
        <v>buste</v>
      </c>
      <c r="DC212" s="19" t="n">
        <f aca="false">BK213</f>
        <v>0</v>
      </c>
      <c r="DD212" s="19" t="str">
        <f aca="false">BG149</f>
        <v>combustione</v>
      </c>
      <c r="DE212" s="19" t="str">
        <f aca="false">BH149</f>
        <v>parziale</v>
      </c>
    </row>
    <row r="213" customFormat="false" ht="14.4" hidden="false" customHeight="false" outlineLevel="0" collapsed="false">
      <c r="A213" s="24"/>
      <c r="B213" s="28" t="s">
        <v>65</v>
      </c>
      <c r="C213" s="39" t="n">
        <f aca="false">B191*F191+B192*F192+B193*F193+B204*F204</f>
        <v>1</v>
      </c>
      <c r="D213" s="24"/>
      <c r="E213" s="28" t="str">
        <f aca="false">D171</f>
        <v>sedie</v>
      </c>
      <c r="F213" s="28" t="n">
        <f aca="false">C171</f>
        <v>0</v>
      </c>
      <c r="G213" s="28" t="s">
        <v>102</v>
      </c>
      <c r="H213" s="28" t="n">
        <f aca="false">SUM(C177:C190)</f>
        <v>0</v>
      </c>
      <c r="L213" s="24"/>
      <c r="M213" s="28" t="s">
        <v>65</v>
      </c>
      <c r="N213" s="39" t="n">
        <f aca="false">M191*Q191+M192*Q192+M193*Q193+M204*Q204</f>
        <v>0.98</v>
      </c>
      <c r="O213" s="24"/>
      <c r="P213" s="28" t="str">
        <f aca="false">O171</f>
        <v>sedie</v>
      </c>
      <c r="Q213" s="28" t="n">
        <f aca="false">N171</f>
        <v>0</v>
      </c>
      <c r="R213" s="28" t="s">
        <v>102</v>
      </c>
      <c r="S213" s="28" t="n">
        <f aca="false">SUM(N177:N190)</f>
        <v>0</v>
      </c>
      <c r="W213" s="24"/>
      <c r="X213" s="28" t="s">
        <v>65</v>
      </c>
      <c r="Y213" s="39" t="n">
        <f aca="false">X191*AB191+X192*AB192+X193*AB193+X204*AB204</f>
        <v>1</v>
      </c>
      <c r="Z213" s="24"/>
      <c r="AA213" s="28" t="str">
        <f aca="false">Z171</f>
        <v>sedie</v>
      </c>
      <c r="AB213" s="28" t="n">
        <f aca="false">Y171</f>
        <v>0</v>
      </c>
      <c r="AC213" s="28" t="s">
        <v>102</v>
      </c>
      <c r="AD213" s="28" t="n">
        <f aca="false">SUM(Y177:Y190)</f>
        <v>0</v>
      </c>
      <c r="AH213" s="24"/>
      <c r="AI213" s="28" t="s">
        <v>65</v>
      </c>
      <c r="AJ213" s="39" t="n">
        <f aca="false">AI191*AM191+AI192*AM192+AI193*AM193+AI204*AM204</f>
        <v>0.45</v>
      </c>
      <c r="AK213" s="24"/>
      <c r="AL213" s="28" t="str">
        <f aca="false">AK171</f>
        <v>sedie</v>
      </c>
      <c r="AM213" s="28" t="n">
        <f aca="false">AJ171</f>
        <v>0</v>
      </c>
      <c r="AN213" s="28" t="s">
        <v>102</v>
      </c>
      <c r="AO213" s="28" t="n">
        <f aca="false">SUM(AJ177:AJ190)</f>
        <v>0</v>
      </c>
      <c r="AS213" s="24"/>
      <c r="AT213" s="28" t="s">
        <v>65</v>
      </c>
      <c r="AU213" s="39" t="n">
        <f aca="false">AT191*AX191+AT192*AX192+AT193*AX193+AT204*AX204</f>
        <v>0.93</v>
      </c>
      <c r="AV213" s="24"/>
      <c r="AW213" s="28" t="str">
        <f aca="false">AV171</f>
        <v>sedie</v>
      </c>
      <c r="AX213" s="28" t="n">
        <f aca="false">AU171</f>
        <v>0</v>
      </c>
      <c r="AY213" s="28" t="s">
        <v>102</v>
      </c>
      <c r="AZ213" s="28" t="n">
        <f aca="false">SUM(AU177:AU190)</f>
        <v>0</v>
      </c>
      <c r="BD213" s="24"/>
      <c r="BE213" s="28" t="s">
        <v>65</v>
      </c>
      <c r="BF213" s="39" t="n">
        <f aca="false">BE191*BI191+BE192*BI192+BE193*BI193+BE204*BI204</f>
        <v>0.93</v>
      </c>
      <c r="BG213" s="24"/>
      <c r="BH213" s="28" t="str">
        <f aca="false">BG171</f>
        <v>sedie</v>
      </c>
      <c r="BI213" s="28" t="n">
        <f aca="false">BF171</f>
        <v>0</v>
      </c>
      <c r="BJ213" s="28" t="s">
        <v>102</v>
      </c>
      <c r="BK213" s="28" t="n">
        <f aca="false">SUM(BF177:BF190)</f>
        <v>0</v>
      </c>
      <c r="BO213" s="24"/>
      <c r="BP213" s="28" t="s">
        <v>65</v>
      </c>
      <c r="BQ213" s="39" t="n">
        <f aca="false">BP191*BT191+BP192*BT192+BP193*BT193+BP204*BT204</f>
        <v>0.98</v>
      </c>
      <c r="BR213" s="24"/>
      <c r="BS213" s="28" t="str">
        <f aca="false">BR171</f>
        <v>sedie</v>
      </c>
      <c r="BT213" s="28" t="n">
        <f aca="false">BQ171</f>
        <v>0</v>
      </c>
      <c r="BU213" s="28" t="s">
        <v>102</v>
      </c>
      <c r="BV213" s="28" t="n">
        <f aca="false">SUM(BQ177:BQ190)</f>
        <v>0</v>
      </c>
      <c r="BZ213" s="24"/>
      <c r="CA213" s="28" t="s">
        <v>65</v>
      </c>
      <c r="CB213" s="39" t="n">
        <f aca="false">CA191*CE191+CA192*CE192+CA193*CE193+CA204*CE204</f>
        <v>0.7</v>
      </c>
      <c r="CC213" s="24"/>
      <c r="CD213" s="28" t="str">
        <f aca="false">CC171</f>
        <v>sedie</v>
      </c>
      <c r="CE213" s="28" t="n">
        <f aca="false">CB171</f>
        <v>0</v>
      </c>
      <c r="CF213" s="28" t="s">
        <v>102</v>
      </c>
      <c r="CG213" s="28" t="n">
        <f aca="false">SUM(CB177:CB190)</f>
        <v>0</v>
      </c>
      <c r="CK213" s="24"/>
      <c r="CL213" s="28" t="s">
        <v>65</v>
      </c>
      <c r="CM213" s="39" t="n">
        <f aca="false">CL191*CP191+CL192*CP192+CL193*CP193+CL204*CP204</f>
        <v>0.95</v>
      </c>
      <c r="CN213" s="24"/>
      <c r="CO213" s="28" t="str">
        <f aca="false">CN171</f>
        <v>sedie</v>
      </c>
      <c r="CP213" s="28" t="n">
        <f aca="false">CM171</f>
        <v>0</v>
      </c>
      <c r="CQ213" s="28" t="s">
        <v>102</v>
      </c>
      <c r="CR213" s="28" t="n">
        <f aca="false">SUM(CM177:CM190)</f>
        <v>0</v>
      </c>
      <c r="CV213" s="17" t="s">
        <v>60</v>
      </c>
      <c r="CW213" s="37" t="n">
        <f aca="false">IF(BE205=0%,0%,BF210/SUM(BF206:BF213))</f>
        <v>0</v>
      </c>
      <c r="CX213" s="17" t="str">
        <f aca="false">BH209</f>
        <v>televisore</v>
      </c>
      <c r="CY213" s="19" t="n">
        <f aca="false">BI209</f>
        <v>0</v>
      </c>
      <c r="CZ213" s="17" t="str">
        <f aca="false">BJ207</f>
        <v>Scatoloni</v>
      </c>
      <c r="DA213" s="19" t="n">
        <f aca="false">BK207</f>
        <v>0</v>
      </c>
      <c r="DB213" s="19"/>
      <c r="DC213" s="19"/>
      <c r="DD213" s="19" t="str">
        <f aca="false">BG150</f>
        <v>bonifica</v>
      </c>
      <c r="DE213" s="19" t="str">
        <f aca="false">BH150</f>
        <v>si</v>
      </c>
    </row>
    <row r="214" customFormat="false" ht="14.4" hidden="false" customHeight="false" outlineLevel="0" collapsed="false">
      <c r="A214" s="24"/>
      <c r="B214" s="28" t="s">
        <v>103</v>
      </c>
      <c r="C214" s="39" t="n">
        <f aca="false">B182*F182+B203*F203</f>
        <v>0</v>
      </c>
      <c r="D214" s="24"/>
      <c r="E214" s="28" t="str">
        <f aca="false">D172</f>
        <v>materasso</v>
      </c>
      <c r="F214" s="28" t="n">
        <f aca="false">C172</f>
        <v>0</v>
      </c>
      <c r="G214" s="28" t="s">
        <v>104</v>
      </c>
      <c r="H214" s="28"/>
      <c r="L214" s="24"/>
      <c r="M214" s="28" t="s">
        <v>103</v>
      </c>
      <c r="N214" s="39" t="n">
        <f aca="false">M182*Q182+M203*Q203</f>
        <v>0</v>
      </c>
      <c r="O214" s="24"/>
      <c r="P214" s="28" t="str">
        <f aca="false">O172</f>
        <v>materasso</v>
      </c>
      <c r="Q214" s="28" t="n">
        <f aca="false">N172</f>
        <v>0</v>
      </c>
      <c r="R214" s="28" t="s">
        <v>104</v>
      </c>
      <c r="S214" s="28"/>
      <c r="W214" s="24"/>
      <c r="X214" s="28" t="s">
        <v>103</v>
      </c>
      <c r="Y214" s="39" t="n">
        <f aca="false">X182*AB182+X203*AB203</f>
        <v>0</v>
      </c>
      <c r="Z214" s="24"/>
      <c r="AA214" s="28" t="str">
        <f aca="false">Z172</f>
        <v>materasso</v>
      </c>
      <c r="AB214" s="28" t="n">
        <f aca="false">Y172</f>
        <v>0</v>
      </c>
      <c r="AC214" s="28" t="s">
        <v>104</v>
      </c>
      <c r="AD214" s="28"/>
      <c r="AH214" s="24"/>
      <c r="AI214" s="28" t="s">
        <v>103</v>
      </c>
      <c r="AJ214" s="39" t="n">
        <f aca="false">AI182*AM182+AI203*AM203</f>
        <v>0</v>
      </c>
      <c r="AK214" s="24"/>
      <c r="AL214" s="28" t="str">
        <f aca="false">AK172</f>
        <v>materasso</v>
      </c>
      <c r="AM214" s="28" t="n">
        <f aca="false">AJ172</f>
        <v>3</v>
      </c>
      <c r="AN214" s="28" t="s">
        <v>104</v>
      </c>
      <c r="AO214" s="28"/>
      <c r="AS214" s="24"/>
      <c r="AT214" s="28" t="s">
        <v>103</v>
      </c>
      <c r="AU214" s="39" t="n">
        <f aca="false">AT182*AX182+AT203*AX203</f>
        <v>0</v>
      </c>
      <c r="AV214" s="24"/>
      <c r="AW214" s="28" t="str">
        <f aca="false">AV172</f>
        <v>materasso</v>
      </c>
      <c r="AX214" s="28" t="n">
        <f aca="false">AU172</f>
        <v>0</v>
      </c>
      <c r="AY214" s="28" t="s">
        <v>104</v>
      </c>
      <c r="AZ214" s="28"/>
      <c r="BD214" s="24"/>
      <c r="BE214" s="28" t="s">
        <v>103</v>
      </c>
      <c r="BF214" s="39" t="n">
        <f aca="false">BE182*BI182+BE203*BI203</f>
        <v>0</v>
      </c>
      <c r="BG214" s="24"/>
      <c r="BH214" s="28" t="str">
        <f aca="false">BG172</f>
        <v>materasso</v>
      </c>
      <c r="BI214" s="28" t="n">
        <f aca="false">BF172</f>
        <v>0</v>
      </c>
      <c r="BJ214" s="28" t="s">
        <v>104</v>
      </c>
      <c r="BK214" s="28"/>
      <c r="BO214" s="24"/>
      <c r="BP214" s="28" t="s">
        <v>103</v>
      </c>
      <c r="BQ214" s="39" t="n">
        <f aca="false">BP182*BT182+BP203*BT203</f>
        <v>0</v>
      </c>
      <c r="BR214" s="24"/>
      <c r="BS214" s="28" t="str">
        <f aca="false">BR172</f>
        <v>materasso</v>
      </c>
      <c r="BT214" s="28" t="n">
        <f aca="false">BQ172</f>
        <v>0</v>
      </c>
      <c r="BU214" s="28" t="s">
        <v>104</v>
      </c>
      <c r="BV214" s="28"/>
      <c r="BZ214" s="24"/>
      <c r="CA214" s="28" t="s">
        <v>103</v>
      </c>
      <c r="CB214" s="39" t="n">
        <f aca="false">CA182*CE182+CA203*CE203</f>
        <v>0</v>
      </c>
      <c r="CC214" s="24"/>
      <c r="CD214" s="28" t="str">
        <f aca="false">CC172</f>
        <v>materasso</v>
      </c>
      <c r="CE214" s="28" t="n">
        <f aca="false">CB172</f>
        <v>0</v>
      </c>
      <c r="CF214" s="28" t="s">
        <v>104</v>
      </c>
      <c r="CG214" s="28"/>
      <c r="CK214" s="24"/>
      <c r="CL214" s="28" t="s">
        <v>103</v>
      </c>
      <c r="CM214" s="39" t="n">
        <f aca="false">CL182*CP182+CL203*CP203</f>
        <v>0</v>
      </c>
      <c r="CN214" s="24"/>
      <c r="CO214" s="28" t="str">
        <f aca="false">CN172</f>
        <v>materasso</v>
      </c>
      <c r="CP214" s="28" t="n">
        <f aca="false">CM172</f>
        <v>0</v>
      </c>
      <c r="CQ214" s="28" t="s">
        <v>104</v>
      </c>
      <c r="CR214" s="28"/>
      <c r="CV214" s="17" t="s">
        <v>61</v>
      </c>
      <c r="CW214" s="18" t="n">
        <f aca="false">IF(BE205=0%,0%,BF211/SUM(BF206:BF213))</f>
        <v>0</v>
      </c>
      <c r="CX214" s="17" t="str">
        <f aca="false">BH210</f>
        <v>scaldabagno</v>
      </c>
      <c r="CY214" s="19" t="n">
        <f aca="false">BI210</f>
        <v>0</v>
      </c>
      <c r="CZ214" s="17" t="str">
        <f aca="false">BJ208</f>
        <v>divano</v>
      </c>
      <c r="DA214" s="19" t="n">
        <f aca="false">BK208</f>
        <v>0</v>
      </c>
      <c r="DB214" s="19"/>
      <c r="DC214" s="19"/>
      <c r="DD214" s="19" t="str">
        <f aca="false">BI150</f>
        <v>substrato</v>
      </c>
      <c r="DE214" s="19" t="str">
        <f aca="false">BJ150</f>
        <v>suolo</v>
      </c>
    </row>
    <row r="215" customFormat="false" ht="14.4" hidden="false" customHeight="false" outlineLevel="0" collapsed="false">
      <c r="CV215" s="17" t="s">
        <v>62</v>
      </c>
      <c r="CW215" s="18" t="n">
        <f aca="false">IF(BE205=0%,0%,BF212/SUM(BF206:BF213))</f>
        <v>0</v>
      </c>
      <c r="CX215" s="17" t="str">
        <f aca="false">BH211</f>
        <v>mobile</v>
      </c>
      <c r="CY215" s="19" t="n">
        <f aca="false">BI211</f>
        <v>0</v>
      </c>
      <c r="CZ215" s="17" t="str">
        <f aca="false">BJ209</f>
        <v>sanitari</v>
      </c>
      <c r="DA215" s="19" t="n">
        <f aca="false">BK209</f>
        <v>0</v>
      </c>
      <c r="DB215" s="19"/>
      <c r="DC215" s="19"/>
      <c r="DD215" s="19" t="s">
        <v>63</v>
      </c>
      <c r="DE215" s="19" t="n">
        <f aca="false">BE150</f>
        <v>0</v>
      </c>
    </row>
    <row r="216" customFormat="false" ht="15" hidden="false" customHeight="false" outlineLevel="0" collapsed="false">
      <c r="A216" s="14"/>
      <c r="B216" s="59" t="s">
        <v>14</v>
      </c>
      <c r="C216" s="28" t="s">
        <v>49</v>
      </c>
      <c r="D216" s="28" t="s">
        <v>101</v>
      </c>
      <c r="E216" s="28" t="s">
        <v>12</v>
      </c>
      <c r="F216" s="28" t="s">
        <v>60</v>
      </c>
      <c r="G216" s="28" t="s">
        <v>61</v>
      </c>
      <c r="H216" s="28" t="s">
        <v>62</v>
      </c>
      <c r="I216" s="28" t="s">
        <v>65</v>
      </c>
      <c r="J216" s="28" t="s">
        <v>103</v>
      </c>
      <c r="L216" s="14"/>
      <c r="M216" s="59" t="s">
        <v>14</v>
      </c>
      <c r="N216" s="28" t="s">
        <v>49</v>
      </c>
      <c r="O216" s="28" t="s">
        <v>101</v>
      </c>
      <c r="P216" s="28" t="s">
        <v>12</v>
      </c>
      <c r="Q216" s="28" t="s">
        <v>60</v>
      </c>
      <c r="R216" s="28" t="s">
        <v>61</v>
      </c>
      <c r="S216" s="28" t="s">
        <v>62</v>
      </c>
      <c r="T216" s="28" t="s">
        <v>65</v>
      </c>
      <c r="U216" s="28" t="s">
        <v>103</v>
      </c>
      <c r="W216" s="14"/>
      <c r="X216" s="59" t="s">
        <v>14</v>
      </c>
      <c r="Y216" s="28" t="s">
        <v>49</v>
      </c>
      <c r="Z216" s="28" t="s">
        <v>101</v>
      </c>
      <c r="AA216" s="28" t="s">
        <v>12</v>
      </c>
      <c r="AB216" s="28" t="s">
        <v>60</v>
      </c>
      <c r="AC216" s="28" t="s">
        <v>61</v>
      </c>
      <c r="AD216" s="28" t="s">
        <v>62</v>
      </c>
      <c r="AE216" s="28" t="s">
        <v>65</v>
      </c>
      <c r="AF216" s="28" t="s">
        <v>103</v>
      </c>
      <c r="AH216" s="14"/>
      <c r="AI216" s="59" t="s">
        <v>14</v>
      </c>
      <c r="AJ216" s="28" t="s">
        <v>49</v>
      </c>
      <c r="AK216" s="28" t="s">
        <v>101</v>
      </c>
      <c r="AL216" s="28" t="s">
        <v>12</v>
      </c>
      <c r="AM216" s="28" t="s">
        <v>60</v>
      </c>
      <c r="AN216" s="28" t="s">
        <v>61</v>
      </c>
      <c r="AO216" s="28" t="s">
        <v>62</v>
      </c>
      <c r="AP216" s="28" t="s">
        <v>65</v>
      </c>
      <c r="AQ216" s="28" t="s">
        <v>103</v>
      </c>
      <c r="AS216" s="14"/>
      <c r="AT216" s="59" t="s">
        <v>14</v>
      </c>
      <c r="AU216" s="28" t="s">
        <v>49</v>
      </c>
      <c r="AV216" s="28" t="s">
        <v>101</v>
      </c>
      <c r="AW216" s="28" t="s">
        <v>12</v>
      </c>
      <c r="AX216" s="28" t="s">
        <v>60</v>
      </c>
      <c r="AY216" s="28" t="s">
        <v>61</v>
      </c>
      <c r="AZ216" s="28" t="s">
        <v>62</v>
      </c>
      <c r="BA216" s="28" t="s">
        <v>65</v>
      </c>
      <c r="BB216" s="28" t="s">
        <v>103</v>
      </c>
      <c r="BD216" s="14"/>
      <c r="BE216" s="59" t="s">
        <v>14</v>
      </c>
      <c r="BF216" s="28" t="s">
        <v>49</v>
      </c>
      <c r="BG216" s="28" t="s">
        <v>101</v>
      </c>
      <c r="BH216" s="28" t="s">
        <v>12</v>
      </c>
      <c r="BI216" s="28" t="s">
        <v>60</v>
      </c>
      <c r="BJ216" s="28" t="s">
        <v>61</v>
      </c>
      <c r="BK216" s="28" t="s">
        <v>62</v>
      </c>
      <c r="BL216" s="28" t="s">
        <v>65</v>
      </c>
      <c r="BM216" s="28" t="s">
        <v>103</v>
      </c>
      <c r="BO216" s="14"/>
      <c r="BP216" s="59" t="s">
        <v>14</v>
      </c>
      <c r="BQ216" s="28" t="s">
        <v>49</v>
      </c>
      <c r="BR216" s="28" t="s">
        <v>101</v>
      </c>
      <c r="BS216" s="28" t="s">
        <v>12</v>
      </c>
      <c r="BT216" s="28" t="s">
        <v>60</v>
      </c>
      <c r="BU216" s="28" t="s">
        <v>61</v>
      </c>
      <c r="BV216" s="28" t="s">
        <v>62</v>
      </c>
      <c r="BW216" s="28" t="s">
        <v>65</v>
      </c>
      <c r="BX216" s="28" t="s">
        <v>103</v>
      </c>
      <c r="BZ216" s="14"/>
      <c r="CA216" s="59" t="s">
        <v>14</v>
      </c>
      <c r="CB216" s="28" t="s">
        <v>49</v>
      </c>
      <c r="CC216" s="28" t="s">
        <v>101</v>
      </c>
      <c r="CD216" s="28" t="s">
        <v>12</v>
      </c>
      <c r="CE216" s="28" t="s">
        <v>60</v>
      </c>
      <c r="CF216" s="28" t="s">
        <v>61</v>
      </c>
      <c r="CG216" s="28" t="s">
        <v>62</v>
      </c>
      <c r="CH216" s="28" t="s">
        <v>65</v>
      </c>
      <c r="CI216" s="28" t="s">
        <v>103</v>
      </c>
      <c r="CK216" s="14"/>
      <c r="CL216" s="59" t="s">
        <v>14</v>
      </c>
      <c r="CM216" s="28" t="s">
        <v>49</v>
      </c>
      <c r="CN216" s="28" t="s">
        <v>101</v>
      </c>
      <c r="CO216" s="28" t="s">
        <v>12</v>
      </c>
      <c r="CP216" s="28" t="s">
        <v>60</v>
      </c>
      <c r="CQ216" s="28" t="s">
        <v>61</v>
      </c>
      <c r="CR216" s="28" t="s">
        <v>62</v>
      </c>
      <c r="CS216" s="28" t="s">
        <v>65</v>
      </c>
      <c r="CT216" s="28" t="s">
        <v>103</v>
      </c>
      <c r="CV216" s="17" t="s">
        <v>65</v>
      </c>
      <c r="CW216" s="18" t="n">
        <f aca="false">IF(BE205=0%,0%,BF213/SUM(BF206:BF213))</f>
        <v>0.93</v>
      </c>
      <c r="CX216" s="17" t="str">
        <f aca="false">BH212</f>
        <v>secchio</v>
      </c>
      <c r="CY216" s="19" t="n">
        <f aca="false">BI212</f>
        <v>0</v>
      </c>
      <c r="CZ216" s="17" t="str">
        <f aca="false">BJ210</f>
        <v>tubi</v>
      </c>
      <c r="DA216" s="19" t="n">
        <f aca="false">BK210</f>
        <v>0</v>
      </c>
      <c r="DB216" s="19"/>
      <c r="DC216" s="19"/>
      <c r="DD216" s="35" t="s">
        <v>56</v>
      </c>
      <c r="DE216" s="35" t="n">
        <f aca="false">BK148</f>
        <v>0</v>
      </c>
      <c r="DF216" s="37" t="n">
        <f aca="false">SUM(CW210:CW216)</f>
        <v>1</v>
      </c>
    </row>
    <row r="217" customFormat="false" ht="15" hidden="false" customHeight="false" outlineLevel="0" collapsed="false">
      <c r="A217" s="17" t="s">
        <v>105</v>
      </c>
      <c r="B217" s="16" t="n">
        <f aca="false">H152*F154*C152+H155*F157*C155+H158*F160*C158+H161*F162*C161</f>
        <v>0</v>
      </c>
      <c r="C217" s="16" t="n">
        <f aca="false">H161*F161*C161</f>
        <v>0</v>
      </c>
      <c r="D217" s="16" t="n">
        <f aca="false">H152*F153*C152+H155*F156*C155+H158*F159*C158+H161*F164*C161+C165*F166*H165</f>
        <v>0</v>
      </c>
      <c r="E217" s="16" t="n">
        <f aca="false">H152*F152*C152+H155*F155*C155+H158*F158*C158+H161*F163*C161+H165*F165*C165</f>
        <v>0</v>
      </c>
      <c r="F217" s="16" t="n">
        <f aca="false">C174*F175*H174</f>
        <v>0</v>
      </c>
      <c r="H217" s="16" t="n">
        <f aca="false">C172*H172+C174*F174*H174</f>
        <v>0</v>
      </c>
      <c r="J217" s="44"/>
      <c r="L217" s="17" t="s">
        <v>105</v>
      </c>
      <c r="M217" s="16" t="n">
        <f aca="false">S152*Q154*N152+S155*Q157*N155+S158*Q160*N158+S161*Q162*N161</f>
        <v>0</v>
      </c>
      <c r="N217" s="16" t="n">
        <f aca="false">S161*Q161*N161</f>
        <v>0</v>
      </c>
      <c r="O217" s="16" t="n">
        <f aca="false">S152*Q153*N152+S155*Q156*N155+S158*Q159*N158+S161*Q164*N161+N165*Q166*S165</f>
        <v>0</v>
      </c>
      <c r="P217" s="16" t="n">
        <f aca="false">S152*Q152*N152+S155*Q155*N155+S158*Q158*N158+S161*Q163*N161+S165*Q165*N165</f>
        <v>0</v>
      </c>
      <c r="Q217" s="16" t="n">
        <f aca="false">N174*Q175*S174</f>
        <v>0</v>
      </c>
      <c r="S217" s="16" t="n">
        <f aca="false">N172*S172+N174*Q174*S174</f>
        <v>0</v>
      </c>
      <c r="U217" s="44"/>
      <c r="W217" s="17" t="s">
        <v>105</v>
      </c>
      <c r="X217" s="16" t="n">
        <f aca="false">AD152*AB154*Y152+AD155*AB157*Y155+AD158*AB160*Y158+AD161*AB162*Y161</f>
        <v>0</v>
      </c>
      <c r="Y217" s="16" t="n">
        <f aca="false">AD161*AB161*Y161</f>
        <v>0</v>
      </c>
      <c r="Z217" s="16" t="n">
        <f aca="false">AD152*AB153*Y152+AD155*AB156*Y155+AD158*AB159*Y158+AD161*AB164*Y161+Y165*AB166*AD165</f>
        <v>0</v>
      </c>
      <c r="AA217" s="16" t="n">
        <f aca="false">AD152*AB152*Y152+AD155*AB155*Y155+AD158*AB158*Y158+AD161*AB163*Y161+AD165*AB165*Y165</f>
        <v>0</v>
      </c>
      <c r="AB217" s="16" t="n">
        <f aca="false">Y174*AB175*AD174</f>
        <v>0</v>
      </c>
      <c r="AD217" s="16" t="n">
        <f aca="false">Y172*AD172+Y174*AB174*AD174</f>
        <v>0</v>
      </c>
      <c r="AF217" s="44"/>
      <c r="AH217" s="17" t="s">
        <v>105</v>
      </c>
      <c r="AI217" s="16" t="n">
        <f aca="false">AO152*AM154*AJ152+AO155*AM157*AJ155+AO158*AM160*AJ158+AO161*AM162*AJ161</f>
        <v>0</v>
      </c>
      <c r="AJ217" s="16" t="n">
        <f aca="false">AO161*AM161*AJ161</f>
        <v>0</v>
      </c>
      <c r="AK217" s="16" t="n">
        <f aca="false">AO152*AM153*AJ152+AO155*AM156*AJ155+AO158*AM159*AJ158+AO161*AM164*AJ161+AJ165*AM166*AO165</f>
        <v>0</v>
      </c>
      <c r="AL217" s="16" t="n">
        <f aca="false">AO152*AM152*AJ152+AO155*AM155*AJ155+AO158*AM158*AJ158+AO161*AM163*AJ161+AO165*AM165*AJ165</f>
        <v>0</v>
      </c>
      <c r="AM217" s="16" t="n">
        <f aca="false">AJ174*AM175*AO174</f>
        <v>0</v>
      </c>
      <c r="AO217" s="16" t="n">
        <f aca="false">AJ172*AO172+AJ174*AM174*AO174</f>
        <v>60</v>
      </c>
      <c r="AQ217" s="44"/>
      <c r="AS217" s="17" t="s">
        <v>105</v>
      </c>
      <c r="AT217" s="16" t="n">
        <f aca="false">AZ152*AX154*AU152+AZ155*AX157*AU155+AZ158*AX160*AU158+AZ161*AX162*AU161</f>
        <v>0</v>
      </c>
      <c r="AU217" s="16" t="n">
        <f aca="false">AZ161*AX161*AU161</f>
        <v>0</v>
      </c>
      <c r="AV217" s="16" t="n">
        <f aca="false">AZ152*AX153*AU152+AZ155*AX156*AU155+AZ158*AX159*AU158+AZ161*AX164*AU161+AU165*AX166*AZ165</f>
        <v>0</v>
      </c>
      <c r="AW217" s="16" t="n">
        <f aca="false">AZ152*AX152*AU152+AZ155*AX155*AU155+AZ158*AX158*AU158+AZ161*AX163*AU161+AZ165*AX165*AU165</f>
        <v>0</v>
      </c>
      <c r="AX217" s="16" t="n">
        <f aca="false">AU174*AX175*AZ174</f>
        <v>0</v>
      </c>
      <c r="AZ217" s="16" t="n">
        <f aca="false">AU172*AZ172+AU174*AX174*AZ174</f>
        <v>0</v>
      </c>
      <c r="BB217" s="44"/>
      <c r="BD217" s="17" t="s">
        <v>105</v>
      </c>
      <c r="BE217" s="16" t="n">
        <f aca="false">BK152*BI154*BF152+BK155*BI157*BF155+BK158*BI160*BF158+BK161*BI162*BF161</f>
        <v>0</v>
      </c>
      <c r="BF217" s="16" t="n">
        <f aca="false">BK161*BI161*BF161</f>
        <v>0</v>
      </c>
      <c r="BG217" s="16" t="n">
        <f aca="false">BK152*BI153*BF152+BK155*BI156*BF155+BK158*BI159*BF158+BK161*BI164*BF161+BF165*BI166*BK165</f>
        <v>0</v>
      </c>
      <c r="BH217" s="16" t="n">
        <f aca="false">BK152*BI152*BF152+BK155*BI155*BF155+BK158*BI158*BF158+BK161*BI163*BF161+BK165*BI165*BF165</f>
        <v>0</v>
      </c>
      <c r="BI217" s="16" t="n">
        <f aca="false">BF174*BI175*BK174</f>
        <v>0</v>
      </c>
      <c r="BK217" s="16" t="n">
        <f aca="false">BF172*BK172+BF174*BI174*BK174</f>
        <v>0</v>
      </c>
      <c r="BM217" s="44"/>
      <c r="BO217" s="17" t="s">
        <v>105</v>
      </c>
      <c r="BP217" s="16" t="n">
        <f aca="false">BV152*BT154*BQ152+BV155*BT157*BQ155+BV158*BT160*BQ158+BV161*BT162*BQ161</f>
        <v>0</v>
      </c>
      <c r="BQ217" s="16" t="n">
        <f aca="false">BV161*BT161*BQ161</f>
        <v>0</v>
      </c>
      <c r="BR217" s="16" t="n">
        <f aca="false">BV152*BT153*BQ152+BV155*BT156*BQ155+BV158*BT159*BQ158+BV161*BT164*BQ161+BQ165*BT166*BV165</f>
        <v>0</v>
      </c>
      <c r="BS217" s="16" t="n">
        <f aca="false">BV152*BT152*BQ152+BV155*BT155*BQ155+BV158*BT158*BQ158+BV161*BT163*BQ161+BV165*BT165*BQ165</f>
        <v>0</v>
      </c>
      <c r="BT217" s="16" t="n">
        <f aca="false">BQ174*BT175*BV174</f>
        <v>0</v>
      </c>
      <c r="BV217" s="16" t="n">
        <f aca="false">BQ172*BV172+BQ174*BT174*BV174</f>
        <v>0</v>
      </c>
      <c r="BX217" s="44"/>
      <c r="BZ217" s="17" t="s">
        <v>105</v>
      </c>
      <c r="CA217" s="16" t="n">
        <f aca="false">CG152*CE154*CB152+CG155*CE157*CB155+CG158*CE160*CB158+CG161*CE162*CB161</f>
        <v>0</v>
      </c>
      <c r="CB217" s="16" t="n">
        <f aca="false">CG161*CE161*CB161</f>
        <v>0</v>
      </c>
      <c r="CC217" s="16" t="n">
        <f aca="false">CG152*CE153*CB152+CG155*CE156*CB155+CG158*CE159*CB158+CG161*CE164*CB161+CB165*CE166*CG165</f>
        <v>0</v>
      </c>
      <c r="CD217" s="16" t="n">
        <f aca="false">CG152*CE152*CB152+CG155*CE155*CB155+CG158*CE158*CB158+CG161*CE163*CB161+CG165*CE165*CB165</f>
        <v>0</v>
      </c>
      <c r="CE217" s="16" t="n">
        <f aca="false">CB174*CE175*CG174</f>
        <v>0</v>
      </c>
      <c r="CG217" s="16" t="n">
        <f aca="false">CB172*CG172+CB174*CE174*CG174</f>
        <v>0</v>
      </c>
      <c r="CI217" s="44"/>
      <c r="CK217" s="17" t="s">
        <v>105</v>
      </c>
      <c r="CL217" s="16" t="n">
        <f aca="false">CR152*CP154*CM152+CR155*CP157*CM155+CR158*CP160*CM158+CR161*CP162*CM161</f>
        <v>0</v>
      </c>
      <c r="CM217" s="16" t="n">
        <f aca="false">CR161*CP161*CM161</f>
        <v>0</v>
      </c>
      <c r="CN217" s="16" t="n">
        <f aca="false">CR152*CP153*CM152+CR155*CP156*CM155+CR158*CP159*CM158+CR161*CP164*CM161+CM165*CP166*CR165</f>
        <v>0</v>
      </c>
      <c r="CO217" s="16" t="n">
        <f aca="false">CR152*CP152*CM152+CR155*CP155*CM155+CR158*CP158*CM158+CR161*CP163*CM161+CR165*CP165*CM165</f>
        <v>0</v>
      </c>
      <c r="CP217" s="16" t="n">
        <f aca="false">CM174*CP175*CR174</f>
        <v>0</v>
      </c>
      <c r="CR217" s="16" t="n">
        <f aca="false">CM172*CR172+CM174*CP174*CR174</f>
        <v>0</v>
      </c>
      <c r="CT217" s="44"/>
      <c r="CV217" s="10" t="str">
        <f aca="false">BO147</f>
        <v>SITO O50_bis</v>
      </c>
      <c r="CW217" s="10"/>
      <c r="CX217" s="10"/>
      <c r="CY217" s="10"/>
      <c r="CZ217" s="10"/>
      <c r="DA217" s="10"/>
      <c r="DB217" s="10"/>
      <c r="DC217" s="10"/>
      <c r="DD217" s="10"/>
      <c r="DE217" s="10"/>
    </row>
    <row r="218" customFormat="false" ht="14.4" hidden="false" customHeight="false" outlineLevel="0" collapsed="false">
      <c r="A218" s="33" t="s">
        <v>106</v>
      </c>
      <c r="B218" s="60" t="n">
        <f aca="false">IF(B150=100%,0,(B168*G168+B170*G170+B177*G177+B185*F185*G185+B194*G194+B195*G195+B196*G196)/(1-B150))</f>
        <v>0</v>
      </c>
      <c r="C218" s="60" t="n">
        <f aca="false">IF(B150=100%,0,(B178*G178+B185*F186*G186)/(1-B150))</f>
        <v>0</v>
      </c>
      <c r="D218" s="60" t="n">
        <f aca="false">IF(B150=100%,0,(B185*F187*G187+B179*F179*G179)/(1-B150))</f>
        <v>0</v>
      </c>
      <c r="E218" s="60" t="n">
        <f aca="false">IF(B150=100%,0,(B169*G169+B179*G180*F180+B185*F188*G188+B197*G197)/(1-B150))</f>
        <v>0</v>
      </c>
      <c r="F218" s="60" t="n">
        <f aca="false">IF(B150=100%,0,(B167*G167+B171*G171+B184*G184+B185*F189*G189)/(1-B150))</f>
        <v>0</v>
      </c>
      <c r="G218" s="61" t="n">
        <f aca="false">IF(B150=100%,0,(B176*G176+B181*G181+B185*F190*G190)/(1-B150))</f>
        <v>0</v>
      </c>
      <c r="H218" s="60" t="n">
        <f aca="false">IF(B150=100%,0,(B183*G183)/(1-B150))</f>
        <v>0</v>
      </c>
      <c r="I218" s="61" t="n">
        <f aca="false">IF(B150=100%,0,(B191*G191+B192*G192+B193*G193+B204*G204)/(1-B150))</f>
        <v>1630</v>
      </c>
      <c r="J218" s="62" t="n">
        <f aca="false">IF(B150=100%,0,(B182*G182+B203*G203)/(1-B150))</f>
        <v>0</v>
      </c>
      <c r="L218" s="33" t="s">
        <v>106</v>
      </c>
      <c r="M218" s="60" t="n">
        <f aca="false">IF(M150=100%,0,(M168*R168+M170*R170+M177*R177+M185*Q185*R185+M194*R194+M195*R195+M196*R196)/(1-M150))</f>
        <v>18</v>
      </c>
      <c r="N218" s="60" t="n">
        <f aca="false">IF(M150=100%,0,(M178*R178+M185*Q186*R186)/(1-M150))</f>
        <v>0</v>
      </c>
      <c r="O218" s="60" t="n">
        <f aca="false">IF(M150=100%,0,(M185*Q187*R187+M179*Q179*R179)/(1-M150))</f>
        <v>0</v>
      </c>
      <c r="P218" s="60" t="n">
        <f aca="false">IF(M150=100%,0,(M169*R169+M179*R180*Q180+M185*Q188*R188+M197*R197)/(1-M150))</f>
        <v>0</v>
      </c>
      <c r="Q218" s="60" t="n">
        <f aca="false">IF(M150=100%,0,(M167*R167+M171*R171+M184*R184+M185*Q189*R189)/(1-M150))</f>
        <v>0</v>
      </c>
      <c r="R218" s="61" t="n">
        <f aca="false">IF(M150=100%,0,(M176*R176+M181*R181+M185*Q190*R190)/(1-M150))</f>
        <v>0</v>
      </c>
      <c r="S218" s="60" t="n">
        <f aca="false">IF(M150=100%,0,(M183*R183)/(1-M150))</f>
        <v>0</v>
      </c>
      <c r="T218" s="61" t="n">
        <f aca="false">IF(M150=100%,0,(M191*R191+M192*R192+M193*R193+M204*R204)/(1-M150))</f>
        <v>1646</v>
      </c>
      <c r="U218" s="62" t="n">
        <f aca="false">IF(M150=100%,0,(M182*R182+M203*R203)/(1-M150))</f>
        <v>0</v>
      </c>
      <c r="W218" s="33" t="s">
        <v>106</v>
      </c>
      <c r="X218" s="60" t="n">
        <f aca="false">IF(X150=100%,0,(X168*AC168+X170*AC170+X177*AC177+X185*AB185*AC185+X194*AC194+X195*AC195+X196*AC196)/(1-X150))</f>
        <v>0</v>
      </c>
      <c r="Y218" s="60" t="n">
        <f aca="false">IF(X150=100%,0,(X178*AC178+X185*AB186*AC186)/(1-X150))</f>
        <v>0</v>
      </c>
      <c r="Z218" s="60" t="n">
        <f aca="false">IF(X150=100%,0,(X185*AB187*AC187+X179*AB179*AC179)/(1-X150))</f>
        <v>0</v>
      </c>
      <c r="AA218" s="60" t="n">
        <f aca="false">IF(X150=100%,0,(X169*AC169+X179*AC180*AB180+X185*AB188*AC188+X197*AC197)/(1-X150))</f>
        <v>0</v>
      </c>
      <c r="AB218" s="60" t="n">
        <f aca="false">IF(X150=100%,0,(X167*AC167+X171*AC171+X184*AC184+X185*AB189*AC189)/(1-X150))</f>
        <v>0</v>
      </c>
      <c r="AC218" s="61" t="n">
        <f aca="false">IF(X150=100%,0,(X176*AC176+X181*AC181+X185*AB190*AC190)/(1-X150))</f>
        <v>0</v>
      </c>
      <c r="AD218" s="60" t="n">
        <f aca="false">IF(X150=100%,0,(X183*AC183)/(1-X150))</f>
        <v>0</v>
      </c>
      <c r="AE218" s="61" t="n">
        <f aca="false">IF(X150=100%,0,(X191*AC191+X192*AC192+X193*AC193+X204*AC204)/(1-X150))</f>
        <v>1680</v>
      </c>
      <c r="AF218" s="62" t="n">
        <f aca="false">IF(X150=100%,0,(X182*AC182+X203*AC203)/(1-X150))</f>
        <v>0</v>
      </c>
      <c r="AH218" s="33" t="s">
        <v>106</v>
      </c>
      <c r="AI218" s="60" t="n">
        <f aca="false">IF(AI150=100%,0,(AI168*AN168+AI170*AN170+AI177*AN177+AI185*AM185*AN185+AI194*AN194+AI195*AN195+AI196*AN196)/(1-AI150))</f>
        <v>229.571141803583</v>
      </c>
      <c r="AJ218" s="60" t="n">
        <f aca="false">IF(AI150=100%,0,(AI178*AN178+AI185*AM186*AN186)/(1-AI150))</f>
        <v>105.862734830137</v>
      </c>
      <c r="AK218" s="60" t="n">
        <f aca="false">IF(AI150=100%,0,(AI185*AM187*AN187+AI179*AM179*AN179)/(1-AI150))</f>
        <v>7.34396478366171</v>
      </c>
      <c r="AL218" s="60" t="n">
        <f aca="false">IF(AI150=100%,0,(AI169*AN169+AI179*AN180*AM180+AI185*AM188*AN188+AI197*AN197)/(1-AI150))</f>
        <v>81.5996087073524</v>
      </c>
      <c r="AM218" s="60" t="n">
        <f aca="false">IF(AI150=100%,0,(AI167*AN167+AI171*AN171+AI184*AN184+AI185*AM189*AN189)/(1-AI150))</f>
        <v>35.5060272765401</v>
      </c>
      <c r="AN218" s="61" t="n">
        <f aca="false">IF(AI150=100%,0,(AI176*AN176+AI181*AN181+AI185*AM190*AN190)/(1-AI150))</f>
        <v>52.3354552595405</v>
      </c>
      <c r="AO218" s="60" t="n">
        <f aca="false">IF(AI150=100%,0,(AI183*AN183)/(1-AI150))</f>
        <v>0</v>
      </c>
      <c r="AP218" s="61" t="n">
        <f aca="false">IF(AI150=100%,0,(AI191*AN191+AI192*AN192+AI193*AN193+AI204*AN204)/(1-AI150))</f>
        <v>843.75</v>
      </c>
      <c r="AQ218" s="62" t="n">
        <f aca="false">IF(AI150=100%,0,(AI182*AN182+AI203*AN203)/(1-AI150))</f>
        <v>0</v>
      </c>
      <c r="AS218" s="33" t="s">
        <v>106</v>
      </c>
      <c r="AT218" s="60" t="n">
        <f aca="false">IF(AT150=100%,0,(AT168*AY168+AT170*AY170+AT177*AY177+AT185*AX185*AY185+AT194*AY194+AT195*AY195+AT196*AY196)/(1-AT150))</f>
        <v>9</v>
      </c>
      <c r="AU218" s="60" t="n">
        <f aca="false">IF(AT150=100%,0,(AT178*AY178+AT185*AX186*AY186)/(1-AT150))</f>
        <v>26</v>
      </c>
      <c r="AV218" s="60" t="n">
        <f aca="false">IF(AT150=100%,0,(AT185*AX187*AY187+AT179*AX179*AY179)/(1-AT150))</f>
        <v>21.6</v>
      </c>
      <c r="AW218" s="60" t="n">
        <f aca="false">IF(AT150=100%,0,(AT169*AY169+AT179*AY180*AX180+AT185*AX188*AY188+AT197*AY197)/(1-AT150))</f>
        <v>240</v>
      </c>
      <c r="AX218" s="60" t="n">
        <f aca="false">IF(AT150=100%,0,(AT167*AY167+AT171*AY171+AT184*AY184+AT185*AX189*AY189)/(1-AT150))</f>
        <v>0</v>
      </c>
      <c r="AY218" s="61" t="n">
        <f aca="false">IF(AT150=100%,0,(AT176*AY176+AT181*AY181+AT185*AX190*AY190)/(1-AT150))</f>
        <v>0</v>
      </c>
      <c r="AZ218" s="60" t="n">
        <f aca="false">IF(AT150=100%,0,(AT183*AY183)/(1-AT150))</f>
        <v>1.7</v>
      </c>
      <c r="BA218" s="61" t="n">
        <f aca="false">IF(AT150=100%,0,(AT191*AY191+AT192*AY192+AT193*AY193+AT204*AY204)/(1-AT150))</f>
        <v>1395</v>
      </c>
      <c r="BB218" s="62" t="n">
        <f aca="false">IF(AT150=100%,0,(AT182*AY182+AT203*AY203)/(1-AT150))</f>
        <v>0</v>
      </c>
      <c r="BD218" s="33" t="s">
        <v>106</v>
      </c>
      <c r="BE218" s="60" t="n">
        <f aca="false">IF(BE150=100%,0,(BE168*BJ168+BE170*BJ170+BE177*BJ177+BE185*BI185*BJ185+BE194*BJ194+BE195*BJ195+BE196*BJ196)/(1-BE150))</f>
        <v>18</v>
      </c>
      <c r="BF218" s="60" t="n">
        <f aca="false">IF(BE150=100%,0,(BE178*BJ178+BE185*BI186*BJ186)/(1-BE150))</f>
        <v>130</v>
      </c>
      <c r="BG218" s="60" t="n">
        <f aca="false">IF(BE150=100%,0,(BE185*BI187*BJ187+BE179*BI179*BJ179)/(1-BE150))</f>
        <v>0</v>
      </c>
      <c r="BH218" s="60" t="n">
        <f aca="false">IF(BE150=100%,0,(BE169*BJ169+BE179*BJ180*BI180+BE185*BI188*BJ188+BE197*BJ197)/(1-BE150))</f>
        <v>0</v>
      </c>
      <c r="BI218" s="60" t="n">
        <f aca="false">IF(BE150=100%,0,(BE167*BJ167+BE171*BJ171+BE184*BJ184+BE185*BI189*BJ189)/(1-BE150))</f>
        <v>0</v>
      </c>
      <c r="BJ218" s="61" t="n">
        <f aca="false">IF(BE150=100%,0,(BE176*BJ176+BE181*BJ181+BE185*BI190*BJ190)/(1-BE150))</f>
        <v>0</v>
      </c>
      <c r="BK218" s="60" t="n">
        <f aca="false">IF(BE150=100%,0,(BE183*BJ183)/(1-BE150))</f>
        <v>0</v>
      </c>
      <c r="BL218" s="61" t="n">
        <f aca="false">IF(BE150=100%,0,(BE191*BJ191+BE192*BJ192+BE193*BJ193+BE204*BJ204)/(1-BE150))</f>
        <v>1460</v>
      </c>
      <c r="BM218" s="62" t="n">
        <f aca="false">IF(BE150=100%,0,(BE182*BJ182+BE203*BJ203)/(1-BE150))</f>
        <v>0</v>
      </c>
      <c r="BO218" s="33" t="s">
        <v>106</v>
      </c>
      <c r="BP218" s="60" t="n">
        <f aca="false">IF(BP150=100%,0,(BP168*BU168+BP170*BU170+BP177*BU177+BP185*BT185*BU185+BP194*BU194+BP195*BU195+BP196*BU196)/(1-BP150))</f>
        <v>18</v>
      </c>
      <c r="BQ218" s="60" t="n">
        <f aca="false">IF(BP150=100%,0,(BP178*BU178+BP185*BT186*BU186)/(1-BP150))</f>
        <v>0</v>
      </c>
      <c r="BR218" s="60" t="n">
        <f aca="false">IF(BP150=100%,0,(BP185*BT187*BU187+BP179*BT179*BU179)/(1-BP150))</f>
        <v>0</v>
      </c>
      <c r="BS218" s="60" t="n">
        <f aca="false">IF(BP150=100%,0,(BP169*BU169+BP179*BU180*BT180+BP185*BT188*BU188+BP197*BU197)/(1-BP150))</f>
        <v>0</v>
      </c>
      <c r="BT218" s="60" t="n">
        <f aca="false">IF(BP150=100%,0,(BP167*BU167+BP171*BU171+BP184*BU184+BP185*BT189*BU189)/(1-BP150))</f>
        <v>0</v>
      </c>
      <c r="BU218" s="61" t="n">
        <f aca="false">IF(BP150=100%,0,(BP176*BU176+BP181*BU181+BP185*BT190*BU190)/(1-BP150))</f>
        <v>0</v>
      </c>
      <c r="BV218" s="60" t="n">
        <f aca="false">IF(BP150=100%,0,(BP183*BU183)/(1-BP150))</f>
        <v>0</v>
      </c>
      <c r="BW218" s="61" t="n">
        <f aca="false">IF(BP150=100%,0,(BP191*BU191+BP192*BU192+BP193*BU193+BP204*BU204)/(1-BP150))</f>
        <v>1470</v>
      </c>
      <c r="BX218" s="62" t="n">
        <f aca="false">IF(BP150=100%,0,(BP182*BU182+BP203*BU203)/(1-BP150))</f>
        <v>0</v>
      </c>
      <c r="BZ218" s="33" t="s">
        <v>106</v>
      </c>
      <c r="CA218" s="60" t="n">
        <f aca="false">IF(CA150=100%,0,(CA168*CF168+CA170*CF170+CA177*CF177+CA185*CE185*CF185+CA194*CF194+CA195*CF195+CA196*CF196)/(1-CA150))</f>
        <v>430</v>
      </c>
      <c r="CB218" s="60" t="n">
        <f aca="false">IF(CA150=100%,0,(CA178*CF178+CA185*CE186*CF186)/(1-CA150))</f>
        <v>0</v>
      </c>
      <c r="CC218" s="60" t="n">
        <f aca="false">IF(CA150=100%,0,(CA185*CE187*CF187+CA179*CE179*CF179)/(1-CA150))</f>
        <v>0</v>
      </c>
      <c r="CD218" s="60" t="n">
        <f aca="false">IF(CA150=100%,0,(CA169*CF169+CA179*CF180*CE180+CA185*CE188*CF188+CA197*CF197)/(1-CA150))</f>
        <v>0</v>
      </c>
      <c r="CE218" s="60" t="n">
        <f aca="false">IF(CA150=100%,0,(CA167*CF167+CA171*CF171+CA184*CF184+CA185*CE189*CF189)/(1-CA150))</f>
        <v>0</v>
      </c>
      <c r="CF218" s="61" t="n">
        <f aca="false">IF(CA150=100%,0,(CA176*CF176+CA181*CF181+CA185*CE190*CF190)/(1-CA150))</f>
        <v>0</v>
      </c>
      <c r="CG218" s="60" t="n">
        <f aca="false">IF(CA150=100%,0,(CA183*CF183)/(1-CA150))</f>
        <v>0</v>
      </c>
      <c r="CH218" s="61" t="n">
        <f aca="false">IF(CA150=100%,0,(CA191*CF191+CA192*CF192+CA193*CF193+CA204*CF204)/(1-CA150))</f>
        <v>700</v>
      </c>
      <c r="CI218" s="62" t="n">
        <f aca="false">IF(CA150=100%,0,(CA182*CF182+CA203*CF203)/(1-CA150))</f>
        <v>0</v>
      </c>
      <c r="CK218" s="33" t="s">
        <v>106</v>
      </c>
      <c r="CL218" s="60" t="n">
        <f aca="false">(CL168*CQ168+CL170*CQ170+CL177*CQ177+CL185*CP185*CQ185+CL194*CQ194+CL195*CQ195+CL196*CQ196)/(1-CL150)</f>
        <v>18</v>
      </c>
      <c r="CM218" s="60" t="n">
        <f aca="false">(CL178*CQ178+CL185*CP186*CQ186)/(1-CL150)</f>
        <v>26</v>
      </c>
      <c r="CN218" s="60" t="n">
        <f aca="false">(CL185*CP187*CQ187+CL179*CP179*CQ179)/(1-CL150)</f>
        <v>10.8</v>
      </c>
      <c r="CO218" s="60" t="n">
        <f aca="false">(CL169*CQ169+CL179*CQ180*CP180+CL185*CP188*CQ188+CL197*CQ197)/(1-CL150)</f>
        <v>120</v>
      </c>
      <c r="CP218" s="60" t="n">
        <f aca="false">(CL167*CQ167+CL171*CQ171+CL184*CQ184+CL185*CP189*CQ189)/(1-CL150)</f>
        <v>0</v>
      </c>
      <c r="CQ218" s="61" t="n">
        <f aca="false">(CL176*CQ176+CL181*CQ181+CL185*CP190*CQ190)/(1-CL150)</f>
        <v>0</v>
      </c>
      <c r="CR218" s="60" t="n">
        <f aca="false">(CL183*CQ183)/(1-CL150)</f>
        <v>0</v>
      </c>
      <c r="CS218" s="61" t="n">
        <f aca="false">(CL191*CQ191+CL192*CQ192+CL193*CQ193+CL204*CQ204)/(1-CL150)</f>
        <v>975</v>
      </c>
      <c r="CT218" s="62" t="n">
        <f aca="false">(CL182*CQ182+CL203*CQ203)/(1-CL150)</f>
        <v>0</v>
      </c>
      <c r="CV218" s="11" t="s">
        <v>31</v>
      </c>
      <c r="CW218" s="11"/>
      <c r="CX218" s="11" t="s">
        <v>32</v>
      </c>
      <c r="CY218" s="11"/>
      <c r="CZ218" s="11"/>
      <c r="DA218" s="11"/>
      <c r="DB218" s="11"/>
      <c r="DC218" s="11"/>
      <c r="DD218" s="11" t="s">
        <v>33</v>
      </c>
      <c r="DE218" s="11"/>
    </row>
    <row r="219" customFormat="false" ht="15" hidden="false" customHeight="false" outlineLevel="0" collapsed="false">
      <c r="CV219" s="12" t="s">
        <v>14</v>
      </c>
      <c r="CW219" s="13" t="n">
        <f aca="false">IF(BP205=0%,0%,BQ206/SUM(BQ206:BQ213))</f>
        <v>0.02</v>
      </c>
      <c r="CX219" s="12" t="str">
        <f aca="false">BS206</f>
        <v>lavatrice</v>
      </c>
      <c r="CY219" s="14" t="n">
        <f aca="false">BT206</f>
        <v>0</v>
      </c>
      <c r="CZ219" s="12" t="str">
        <f aca="false">BS213</f>
        <v>sedie</v>
      </c>
      <c r="DA219" s="14" t="n">
        <f aca="false">BT213</f>
        <v>0</v>
      </c>
      <c r="DB219" s="12" t="str">
        <f aca="false">BU211</f>
        <v>guaina</v>
      </c>
      <c r="DC219" s="15" t="n">
        <f aca="false">BV211</f>
        <v>0</v>
      </c>
      <c r="DD219" s="14" t="s">
        <v>41</v>
      </c>
      <c r="DE219" s="14" t="n">
        <f aca="false">BQ149</f>
        <v>0</v>
      </c>
    </row>
    <row r="220" customFormat="false" ht="15" hidden="false" customHeight="false" outlineLevel="0" collapsed="false">
      <c r="A220" s="9" t="s">
        <v>335</v>
      </c>
      <c r="B220" s="9"/>
      <c r="C220" s="9"/>
      <c r="D220" s="9"/>
      <c r="E220" s="9"/>
      <c r="F220" s="9"/>
      <c r="G220" s="9"/>
      <c r="L220" s="9" t="s">
        <v>336</v>
      </c>
      <c r="M220" s="9"/>
      <c r="N220" s="9"/>
      <c r="O220" s="9"/>
      <c r="P220" s="9"/>
      <c r="Q220" s="9"/>
      <c r="R220" s="9"/>
      <c r="W220" s="9" t="s">
        <v>337</v>
      </c>
      <c r="X220" s="9"/>
      <c r="Y220" s="9"/>
      <c r="Z220" s="9"/>
      <c r="AA220" s="9"/>
      <c r="AB220" s="9"/>
      <c r="AC220" s="9"/>
      <c r="AH220" s="9" t="s">
        <v>338</v>
      </c>
      <c r="AI220" s="9"/>
      <c r="AJ220" s="9"/>
      <c r="AK220" s="9"/>
      <c r="AL220" s="9"/>
      <c r="AM220" s="9"/>
      <c r="AN220" s="9"/>
      <c r="AS220" s="9" t="s">
        <v>339</v>
      </c>
      <c r="AT220" s="9"/>
      <c r="AU220" s="9"/>
      <c r="AV220" s="9"/>
      <c r="AW220" s="9"/>
      <c r="AX220" s="9"/>
      <c r="AY220" s="9"/>
      <c r="BD220" s="9" t="s">
        <v>340</v>
      </c>
      <c r="BE220" s="9"/>
      <c r="BF220" s="9"/>
      <c r="BG220" s="9"/>
      <c r="BH220" s="9"/>
      <c r="BI220" s="9"/>
      <c r="BJ220" s="9"/>
      <c r="BO220" s="9" t="s">
        <v>341</v>
      </c>
      <c r="BP220" s="9"/>
      <c r="BQ220" s="9"/>
      <c r="BR220" s="9"/>
      <c r="BS220" s="9"/>
      <c r="BT220" s="9"/>
      <c r="BU220" s="9"/>
      <c r="BZ220" s="9" t="s">
        <v>342</v>
      </c>
      <c r="CA220" s="9"/>
      <c r="CB220" s="9"/>
      <c r="CC220" s="9"/>
      <c r="CD220" s="9"/>
      <c r="CE220" s="9"/>
      <c r="CF220" s="9"/>
      <c r="CK220" s="9" t="s">
        <v>343</v>
      </c>
      <c r="CL220" s="9"/>
      <c r="CM220" s="9"/>
      <c r="CN220" s="9"/>
      <c r="CO220" s="9"/>
      <c r="CP220" s="9"/>
      <c r="CQ220" s="9"/>
      <c r="CV220" s="17" t="s">
        <v>49</v>
      </c>
      <c r="CW220" s="18" t="n">
        <f aca="false">IF(BP205=0%,0%,BQ207/SUM(BQ206:BQ213))</f>
        <v>0</v>
      </c>
      <c r="CX220" s="17" t="str">
        <f aca="false">BS207</f>
        <v>frigorifero</v>
      </c>
      <c r="CY220" s="19" t="n">
        <f aca="false">BT207</f>
        <v>0</v>
      </c>
      <c r="CZ220" s="17" t="str">
        <f aca="false">BS214</f>
        <v>materasso</v>
      </c>
      <c r="DA220" s="19" t="n">
        <f aca="false">BT214</f>
        <v>0</v>
      </c>
      <c r="DB220" s="17" t="str">
        <f aca="false">BU212</f>
        <v>lamiere</v>
      </c>
      <c r="DC220" s="20" t="n">
        <f aca="false">BV212</f>
        <v>0</v>
      </c>
      <c r="DD220" s="19" t="str">
        <f aca="false">BR148</f>
        <v>altezza cumulo</v>
      </c>
      <c r="DE220" s="19" t="n">
        <f aca="false">BS148</f>
        <v>10</v>
      </c>
    </row>
    <row r="221" customFormat="false" ht="14.4" hidden="false" customHeight="false" outlineLevel="0" collapsed="false">
      <c r="A221" s="2" t="s">
        <v>26</v>
      </c>
      <c r="B221" s="2" t="s">
        <v>271</v>
      </c>
      <c r="D221" s="4" t="s">
        <v>28</v>
      </c>
      <c r="E221" s="2" t="n">
        <v>15</v>
      </c>
      <c r="F221" s="2" t="s">
        <v>29</v>
      </c>
      <c r="G221" s="4" t="s">
        <v>30</v>
      </c>
      <c r="H221" s="2" t="n">
        <f aca="false">SUMPRODUCT(C225:C239,H225:H239)+C245*H245+C247*H247</f>
        <v>0</v>
      </c>
      <c r="L221" s="2" t="s">
        <v>26</v>
      </c>
      <c r="M221" s="2" t="s">
        <v>271</v>
      </c>
      <c r="O221" s="4" t="s">
        <v>28</v>
      </c>
      <c r="P221" s="8" t="n">
        <v>5</v>
      </c>
      <c r="Q221" s="2" t="s">
        <v>29</v>
      </c>
      <c r="R221" s="4" t="s">
        <v>30</v>
      </c>
      <c r="S221" s="2" t="n">
        <f aca="false">SUMPRODUCT(N225:N239,S225:S239)+N245*S245+N247*S247</f>
        <v>0</v>
      </c>
      <c r="W221" s="2" t="s">
        <v>26</v>
      </c>
      <c r="X221" s="2" t="s">
        <v>271</v>
      </c>
      <c r="Z221" s="4" t="s">
        <v>28</v>
      </c>
      <c r="AA221" s="2" t="n">
        <v>5</v>
      </c>
      <c r="AB221" s="2" t="s">
        <v>29</v>
      </c>
      <c r="AC221" s="4" t="s">
        <v>30</v>
      </c>
      <c r="AD221" s="2" t="n">
        <f aca="false">SUMPRODUCT(Y225:Y239,AD225:AD239)+Y245*AD245+Y247*AD247</f>
        <v>0</v>
      </c>
      <c r="AH221" s="2" t="s">
        <v>26</v>
      </c>
      <c r="AI221" s="2" t="s">
        <v>271</v>
      </c>
      <c r="AK221" s="4" t="s">
        <v>28</v>
      </c>
      <c r="AL221" s="2" t="n">
        <v>30</v>
      </c>
      <c r="AM221" s="2" t="s">
        <v>29</v>
      </c>
      <c r="AN221" s="4" t="s">
        <v>30</v>
      </c>
      <c r="AO221" s="2" t="n">
        <f aca="false">SUMPRODUCT(AJ225:AJ239,AO225:AO239)+AJ245*AO245+AJ247*AO247</f>
        <v>0</v>
      </c>
      <c r="AS221" s="2" t="s">
        <v>26</v>
      </c>
      <c r="AT221" s="2" t="s">
        <v>271</v>
      </c>
      <c r="AV221" s="4" t="s">
        <v>28</v>
      </c>
      <c r="AW221" s="2" t="n">
        <v>10</v>
      </c>
      <c r="AX221" s="2" t="s">
        <v>29</v>
      </c>
      <c r="AY221" s="4" t="s">
        <v>30</v>
      </c>
      <c r="AZ221" s="2" t="n">
        <f aca="false">SUMPRODUCT(AU225:AU239,AZ225:AZ239)+AU245*AZ245+AU247*AZ247</f>
        <v>0</v>
      </c>
      <c r="BD221" s="2" t="s">
        <v>26</v>
      </c>
      <c r="BE221" s="2" t="s">
        <v>271</v>
      </c>
      <c r="BG221" s="4" t="s">
        <v>28</v>
      </c>
      <c r="BH221" s="2" t="n">
        <v>40</v>
      </c>
      <c r="BI221" s="2" t="s">
        <v>29</v>
      </c>
      <c r="BJ221" s="4" t="s">
        <v>30</v>
      </c>
      <c r="BK221" s="2" t="n">
        <f aca="false">SUMPRODUCT(BF225:BF239,BK225:BK239)+BF245*BK245+BF247*BK247</f>
        <v>0</v>
      </c>
      <c r="BO221" s="2" t="s">
        <v>26</v>
      </c>
      <c r="BP221" s="2" t="s">
        <v>271</v>
      </c>
      <c r="BR221" s="4" t="s">
        <v>28</v>
      </c>
      <c r="BS221" s="2" t="n">
        <v>30</v>
      </c>
      <c r="BT221" s="2" t="s">
        <v>29</v>
      </c>
      <c r="BU221" s="4" t="s">
        <v>30</v>
      </c>
      <c r="BV221" s="2" t="n">
        <f aca="false">SUMPRODUCT(BQ225:BQ239,BV225:BV239)+BQ245*BV245+BQ247*BV247</f>
        <v>0</v>
      </c>
      <c r="BZ221" s="2" t="s">
        <v>26</v>
      </c>
      <c r="CA221" s="2" t="s">
        <v>271</v>
      </c>
      <c r="CC221" s="4" t="s">
        <v>28</v>
      </c>
      <c r="CD221" s="2" t="n">
        <v>15</v>
      </c>
      <c r="CE221" s="2" t="s">
        <v>29</v>
      </c>
      <c r="CF221" s="4" t="s">
        <v>30</v>
      </c>
      <c r="CG221" s="2" t="n">
        <f aca="false">SUMPRODUCT(CB225:CB239,CG225:CG239)+CB245*CG245+CB247*CG247</f>
        <v>0</v>
      </c>
      <c r="CK221" s="2" t="s">
        <v>26</v>
      </c>
      <c r="CL221" s="2" t="s">
        <v>271</v>
      </c>
      <c r="CN221" s="4" t="s">
        <v>28</v>
      </c>
      <c r="CO221" s="2" t="n">
        <v>80</v>
      </c>
      <c r="CP221" s="2" t="s">
        <v>29</v>
      </c>
      <c r="CQ221" s="4" t="s">
        <v>30</v>
      </c>
      <c r="CR221" s="2" t="n">
        <f aca="false">SUMPRODUCT(CM225:CM239,CR225:CR239)+CM245*CR245+CM247*CR247</f>
        <v>0</v>
      </c>
      <c r="CV221" s="17" t="s">
        <v>57</v>
      </c>
      <c r="CW221" s="18" t="n">
        <f aca="false">IF(BP205=0%,0%,(BQ208+BQ209)/SUM(BQ206:BQ213))</f>
        <v>0</v>
      </c>
      <c r="CX221" s="17" t="str">
        <f aca="false">BS208</f>
        <v>forno</v>
      </c>
      <c r="CY221" s="19" t="n">
        <f aca="false">BT208</f>
        <v>0</v>
      </c>
      <c r="CZ221" s="17" t="str">
        <f aca="false">BU206</f>
        <v>brandina</v>
      </c>
      <c r="DA221" s="19" t="n">
        <f aca="false">BV206</f>
        <v>0</v>
      </c>
      <c r="DB221" s="17" t="str">
        <f aca="false">BU213</f>
        <v>buste</v>
      </c>
      <c r="DC221" s="20" t="n">
        <f aca="false">BV213</f>
        <v>0</v>
      </c>
      <c r="DD221" s="19" t="str">
        <f aca="false">BR149</f>
        <v>combustione</v>
      </c>
      <c r="DE221" s="19" t="str">
        <f aca="false">BS149</f>
        <v>no</v>
      </c>
    </row>
    <row r="222" customFormat="false" ht="14.4" hidden="false" customHeight="false" outlineLevel="0" collapsed="false">
      <c r="A222" s="2" t="s">
        <v>34</v>
      </c>
      <c r="B222" s="2" t="s">
        <v>344</v>
      </c>
      <c r="D222" s="4" t="s">
        <v>36</v>
      </c>
      <c r="E222" s="2" t="s">
        <v>140</v>
      </c>
      <c r="L222" s="2" t="s">
        <v>34</v>
      </c>
      <c r="M222" s="2" t="s">
        <v>345</v>
      </c>
      <c r="O222" s="4" t="s">
        <v>36</v>
      </c>
      <c r="P222" s="2" t="s">
        <v>346</v>
      </c>
      <c r="W222" s="2" t="s">
        <v>34</v>
      </c>
      <c r="X222" s="2" t="s">
        <v>347</v>
      </c>
      <c r="Z222" s="4" t="s">
        <v>36</v>
      </c>
      <c r="AA222" s="2" t="s">
        <v>2</v>
      </c>
      <c r="AH222" s="2" t="s">
        <v>34</v>
      </c>
      <c r="AI222" s="2" t="s">
        <v>348</v>
      </c>
      <c r="AK222" s="4" t="s">
        <v>36</v>
      </c>
      <c r="AL222" s="2" t="s">
        <v>2</v>
      </c>
      <c r="AS222" s="2" t="s">
        <v>34</v>
      </c>
      <c r="AT222" s="2" t="s">
        <v>349</v>
      </c>
      <c r="AV222" s="4" t="s">
        <v>36</v>
      </c>
      <c r="AW222" s="2" t="s">
        <v>330</v>
      </c>
      <c r="BD222" s="2" t="s">
        <v>34</v>
      </c>
      <c r="BE222" s="2" t="s">
        <v>350</v>
      </c>
      <c r="BG222" s="4" t="s">
        <v>36</v>
      </c>
      <c r="BH222" s="2" t="s">
        <v>140</v>
      </c>
      <c r="BO222" s="2" t="s">
        <v>34</v>
      </c>
      <c r="BP222" s="2" t="s">
        <v>351</v>
      </c>
      <c r="BR222" s="4" t="s">
        <v>36</v>
      </c>
      <c r="BS222" s="2" t="s">
        <v>37</v>
      </c>
      <c r="BZ222" s="2" t="s">
        <v>34</v>
      </c>
      <c r="CA222" s="2" t="s">
        <v>352</v>
      </c>
      <c r="CC222" s="4" t="s">
        <v>36</v>
      </c>
      <c r="CD222" s="2" t="s">
        <v>37</v>
      </c>
      <c r="CK222" s="2" t="s">
        <v>34</v>
      </c>
      <c r="CL222" s="2" t="s">
        <v>353</v>
      </c>
      <c r="CN222" s="4" t="s">
        <v>36</v>
      </c>
      <c r="CO222" s="2" t="s">
        <v>37</v>
      </c>
      <c r="CV222" s="17" t="s">
        <v>60</v>
      </c>
      <c r="CW222" s="18" t="n">
        <f aca="false">IF(BP205=0%,0%,BQ210/SUM(BQ206:BQ213))</f>
        <v>0</v>
      </c>
      <c r="CX222" s="17" t="str">
        <f aca="false">BS209</f>
        <v>televisore</v>
      </c>
      <c r="CY222" s="19" t="n">
        <f aca="false">BT209</f>
        <v>0</v>
      </c>
      <c r="CZ222" s="17" t="str">
        <f aca="false">BU207</f>
        <v>Scatoloni</v>
      </c>
      <c r="DA222" s="19" t="n">
        <f aca="false">BV207</f>
        <v>0</v>
      </c>
      <c r="DB222" s="19"/>
      <c r="DC222" s="20"/>
      <c r="DD222" s="19" t="str">
        <f aca="false">BR150</f>
        <v>bonifica</v>
      </c>
      <c r="DE222" s="19" t="str">
        <f aca="false">BS150</f>
        <v>no</v>
      </c>
    </row>
    <row r="223" customFormat="false" ht="14.4" hidden="false" customHeight="true" outlineLevel="0" collapsed="false">
      <c r="A223" s="2" t="s">
        <v>46</v>
      </c>
      <c r="B223" s="8" t="n">
        <f aca="false">SUM(B225:B239,B245,B247)</f>
        <v>0</v>
      </c>
      <c r="C223" s="16" t="n">
        <f aca="false">SUMPRODUCT(B240:B244,G240:G244)+SUMPRODUCT(B249:B251,G249:G251)+SUMPRODUCT(B276:B277,G276:G277)+SUMPRODUCT(B264:B271,G264:G271)+SUMPRODUCT(F258:F263,G258:G263)*B258+SUMPRODUCT(G252:G253,F252:F253)*B252+SUMPRODUCT(B254:B257,G254:G257)</f>
        <v>4772.7</v>
      </c>
      <c r="D223" s="4" t="s">
        <v>43</v>
      </c>
      <c r="E223" s="2" t="s">
        <v>140</v>
      </c>
      <c r="F223" s="4" t="s">
        <v>44</v>
      </c>
      <c r="G223" s="2" t="s">
        <v>45</v>
      </c>
      <c r="L223" s="2" t="s">
        <v>46</v>
      </c>
      <c r="M223" s="8" t="n">
        <f aca="false">SUM(M225:M239,M245,M247)</f>
        <v>0</v>
      </c>
      <c r="N223" s="16" t="n">
        <f aca="false">SUMPRODUCT(M240:M244,R240:R244)+SUMPRODUCT(M249:M251,R249:R251)+SUMPRODUCT(M276:M277,R276:R277)+SUMPRODUCT(M264:M271,R264:R271)+SUMPRODUCT(Q258:Q263,R258:R263)*M258+SUMPRODUCT(R252:R253,Q252:Q253)*M252+SUMPRODUCT(M254:M257,R254:R257)</f>
        <v>1478.5</v>
      </c>
      <c r="O223" s="4" t="s">
        <v>43</v>
      </c>
      <c r="P223" s="2" t="s">
        <v>140</v>
      </c>
      <c r="Q223" s="4" t="s">
        <v>44</v>
      </c>
      <c r="R223" s="2" t="s">
        <v>45</v>
      </c>
      <c r="W223" s="2" t="s">
        <v>46</v>
      </c>
      <c r="X223" s="8" t="n">
        <f aca="false">SUM(X225:X239,X245,X247)</f>
        <v>0</v>
      </c>
      <c r="Y223" s="16" t="n">
        <f aca="false">SUMPRODUCT(X240:X244,AC240:AC244)+SUMPRODUCT(X249:X251,AC249:AC251)+SUMPRODUCT(X276:X277,AC276:AC277)+SUMPRODUCT(X264:X271,AC264:AC271)+SUMPRODUCT(AB258:AB263,AC258:AC263)*X258+SUMPRODUCT(AC252:AC253,AB252:AB253)*X252+SUMPRODUCT(X254:X257,AC254:AC257)</f>
        <v>1017</v>
      </c>
      <c r="Z223" s="4" t="s">
        <v>43</v>
      </c>
      <c r="AA223" s="2" t="s">
        <v>140</v>
      </c>
      <c r="AB223" s="4" t="s">
        <v>44</v>
      </c>
      <c r="AC223" s="2" t="s">
        <v>45</v>
      </c>
      <c r="AH223" s="2" t="s">
        <v>46</v>
      </c>
      <c r="AI223" s="8" t="n">
        <f aca="false">SUM(AI225:AI239,AI245,AI247)</f>
        <v>0</v>
      </c>
      <c r="AJ223" s="16" t="n">
        <f aca="false">SUMPRODUCT(AI240:AI244,AN240:AN244)+SUMPRODUCT(AI249:AI251,AN249:AN251)+SUMPRODUCT(AI276:AI277,AN276:AN277)+SUMPRODUCT(AI264:AI271,AN264:AN271)+SUMPRODUCT(AM258:AM263,AN258:AN263)*AI258+SUMPRODUCT(AN252:AN253,AM252:AM253)*AI252+SUMPRODUCT(AI254:AI257,AN254:AN257)</f>
        <v>1430.2</v>
      </c>
      <c r="AK223" s="4" t="s">
        <v>43</v>
      </c>
      <c r="AL223" s="2" t="s">
        <v>140</v>
      </c>
      <c r="AM223" s="4" t="s">
        <v>44</v>
      </c>
      <c r="AN223" s="2" t="s">
        <v>45</v>
      </c>
      <c r="AS223" s="2" t="s">
        <v>46</v>
      </c>
      <c r="AT223" s="8" t="n">
        <f aca="false">SUM(AT225:AT239,AT245,AT247)</f>
        <v>0</v>
      </c>
      <c r="AU223" s="16" t="n">
        <f aca="false">SUMPRODUCT(AT240:AT244,AY240:AY244)+SUMPRODUCT(AT249:AT251,AY249:AY251)+SUMPRODUCT(AT276:AT277,AY276:AY277)+SUMPRODUCT(AT264:AT271,AY264:AY271)+SUMPRODUCT(AX258:AX263,AY258:AY263)*AT258+SUMPRODUCT(AY252:AY253,AX252:AX253)*AT252+SUMPRODUCT(AT254:AT257,AY254:AY257)</f>
        <v>1924</v>
      </c>
      <c r="AV223" s="4" t="s">
        <v>43</v>
      </c>
      <c r="AW223" s="2" t="s">
        <v>140</v>
      </c>
      <c r="AX223" s="4" t="s">
        <v>44</v>
      </c>
      <c r="AY223" s="2" t="s">
        <v>45</v>
      </c>
      <c r="BD223" s="2" t="s">
        <v>46</v>
      </c>
      <c r="BE223" s="8" t="n">
        <f aca="false">SUM(BE225:BE239,BE245,BE247)</f>
        <v>0</v>
      </c>
      <c r="BF223" s="16" t="n">
        <f aca="false">SUMPRODUCT(BE240:BE244,BJ240:BJ244)+SUMPRODUCT(BE249:BE251,BJ249:BJ251)+SUMPRODUCT(BE276:BE277,BJ276:BJ277)+SUMPRODUCT(BE264:BE271,BJ264:BJ271)+SUMPRODUCT(BI258:BI263,BJ258:BJ263)*BE258+SUMPRODUCT(BJ252:BJ253,BI252:BI253)*BE252+SUMPRODUCT(BE254:BE257,BJ254:BJ257)</f>
        <v>1141.8</v>
      </c>
      <c r="BG223" s="4" t="s">
        <v>43</v>
      </c>
      <c r="BH223" s="2" t="s">
        <v>140</v>
      </c>
      <c r="BI223" s="4" t="s">
        <v>44</v>
      </c>
      <c r="BJ223" s="2" t="s">
        <v>354</v>
      </c>
      <c r="BO223" s="2" t="s">
        <v>46</v>
      </c>
      <c r="BP223" s="8" t="n">
        <f aca="false">SUM(BP225:BP239,BP245,BP247)</f>
        <v>0</v>
      </c>
      <c r="BQ223" s="16" t="n">
        <f aca="false">SUMPRODUCT(BP240:BP244,BU240:BU244)+SUMPRODUCT(BP249:BP251,BU249:BU251)+SUMPRODUCT(BP276:BP277,BU276:BU277)+SUMPRODUCT(BP264:BP271,BU264:BU271)+SUMPRODUCT(BT258:BT263,BU258:BU263)*BP258+SUMPRODUCT(BU252:BU253,BT252:BT253)*BP252+SUMPRODUCT(BP254:BP257,BU254:BU257)</f>
        <v>1500</v>
      </c>
      <c r="BR223" s="4" t="s">
        <v>43</v>
      </c>
      <c r="BS223" s="2" t="s">
        <v>37</v>
      </c>
      <c r="BT223" s="4" t="s">
        <v>44</v>
      </c>
      <c r="BU223" s="2" t="s">
        <v>355</v>
      </c>
      <c r="BZ223" s="2" t="s">
        <v>46</v>
      </c>
      <c r="CA223" s="8" t="n">
        <f aca="false">SUM(CA225:CA239,CA245,CA247)</f>
        <v>0</v>
      </c>
      <c r="CB223" s="16" t="n">
        <f aca="false">SUMPRODUCT(CA240:CA244,CF240:CF244)+SUMPRODUCT(CA249:CA251,CF249:CF251)+SUMPRODUCT(CA276:CA277,CF276:CF277)+SUMPRODUCT(CA264:CA271,CF264:CF271)+SUMPRODUCT(CE258:CE263,CF258:CF263)*CA258+SUMPRODUCT(CF252:CF253,CE252:CE253)*CA252+SUMPRODUCT(CA254:CA257,CF254:CF257)</f>
        <v>572.5</v>
      </c>
      <c r="CC223" s="4" t="s">
        <v>43</v>
      </c>
      <c r="CD223" s="2" t="s">
        <v>37</v>
      </c>
      <c r="CE223" s="4" t="s">
        <v>44</v>
      </c>
      <c r="CF223" s="2" t="s">
        <v>45</v>
      </c>
      <c r="CK223" s="2" t="s">
        <v>46</v>
      </c>
      <c r="CL223" s="8" t="n">
        <f aca="false">SUM(CL225:CL239,CL245,CL247)</f>
        <v>0</v>
      </c>
      <c r="CM223" s="16" t="n">
        <f aca="false">SUMPRODUCT(CL240:CL244,CQ240:CQ244)+SUMPRODUCT(CL249:CL251,CQ249:CQ251)+SUMPRODUCT(CL276:CL277,CQ276:CQ277)+SUMPRODUCT(CL264:CL271,CQ264:CQ271)+SUMPRODUCT(CP258:CP263,CQ258:CQ263)*CL258+SUMPRODUCT(CQ252:CQ253,CP252:CP253)*CL252+SUMPRODUCT(CL254:CL257,CQ254:CQ257)</f>
        <v>1677</v>
      </c>
      <c r="CN223" s="4" t="s">
        <v>43</v>
      </c>
      <c r="CO223" s="2" t="s">
        <v>37</v>
      </c>
      <c r="CP223" s="4" t="s">
        <v>44</v>
      </c>
      <c r="CQ223" s="2" t="s">
        <v>45</v>
      </c>
      <c r="CV223" s="17" t="s">
        <v>61</v>
      </c>
      <c r="CW223" s="18" t="n">
        <f aca="false">IF(BP205=0%,0%,BQ211/SUM(BQ206:BQ213))</f>
        <v>0</v>
      </c>
      <c r="CX223" s="17" t="str">
        <f aca="false">BS210</f>
        <v>scaldabagno</v>
      </c>
      <c r="CY223" s="19" t="n">
        <f aca="false">BT210</f>
        <v>0</v>
      </c>
      <c r="CZ223" s="17" t="str">
        <f aca="false">BU208</f>
        <v>divano</v>
      </c>
      <c r="DA223" s="19" t="n">
        <f aca="false">BV208</f>
        <v>0</v>
      </c>
      <c r="DB223" s="19"/>
      <c r="DC223" s="20"/>
      <c r="DD223" s="19" t="str">
        <f aca="false">BT150</f>
        <v>substrato</v>
      </c>
      <c r="DE223" s="19" t="str">
        <f aca="false">BU150</f>
        <v>suolo</v>
      </c>
    </row>
    <row r="224" customFormat="false" ht="14.4" hidden="false" customHeight="false" outlineLevel="0" collapsed="false">
      <c r="A224" s="21" t="s">
        <v>50</v>
      </c>
      <c r="B224" s="22" t="s">
        <v>51</v>
      </c>
      <c r="C224" s="22" t="s">
        <v>52</v>
      </c>
      <c r="D224" s="23" t="s">
        <v>53</v>
      </c>
      <c r="E224" s="22" t="s">
        <v>54</v>
      </c>
      <c r="F224" s="22"/>
      <c r="G224" s="22" t="s">
        <v>55</v>
      </c>
      <c r="H224" s="22" t="s">
        <v>56</v>
      </c>
      <c r="L224" s="21" t="s">
        <v>50</v>
      </c>
      <c r="M224" s="22" t="s">
        <v>51</v>
      </c>
      <c r="N224" s="22" t="s">
        <v>52</v>
      </c>
      <c r="O224" s="23" t="s">
        <v>53</v>
      </c>
      <c r="P224" s="22" t="s">
        <v>54</v>
      </c>
      <c r="Q224" s="22"/>
      <c r="R224" s="22" t="s">
        <v>55</v>
      </c>
      <c r="S224" s="22" t="s">
        <v>56</v>
      </c>
      <c r="W224" s="21" t="s">
        <v>50</v>
      </c>
      <c r="X224" s="22" t="s">
        <v>51</v>
      </c>
      <c r="Y224" s="22" t="s">
        <v>52</v>
      </c>
      <c r="Z224" s="23" t="s">
        <v>53</v>
      </c>
      <c r="AA224" s="22" t="s">
        <v>54</v>
      </c>
      <c r="AB224" s="22"/>
      <c r="AC224" s="22" t="s">
        <v>55</v>
      </c>
      <c r="AD224" s="22" t="s">
        <v>56</v>
      </c>
      <c r="AH224" s="21" t="s">
        <v>50</v>
      </c>
      <c r="AI224" s="22" t="s">
        <v>51</v>
      </c>
      <c r="AJ224" s="22" t="s">
        <v>52</v>
      </c>
      <c r="AK224" s="23" t="s">
        <v>53</v>
      </c>
      <c r="AL224" s="22" t="s">
        <v>54</v>
      </c>
      <c r="AM224" s="22"/>
      <c r="AN224" s="22" t="s">
        <v>55</v>
      </c>
      <c r="AO224" s="22" t="s">
        <v>56</v>
      </c>
      <c r="AS224" s="21" t="s">
        <v>50</v>
      </c>
      <c r="AT224" s="22" t="s">
        <v>51</v>
      </c>
      <c r="AU224" s="22" t="s">
        <v>52</v>
      </c>
      <c r="AV224" s="23" t="s">
        <v>53</v>
      </c>
      <c r="AW224" s="22" t="s">
        <v>54</v>
      </c>
      <c r="AX224" s="22"/>
      <c r="AY224" s="22" t="s">
        <v>55</v>
      </c>
      <c r="AZ224" s="22" t="s">
        <v>56</v>
      </c>
      <c r="BD224" s="21" t="s">
        <v>50</v>
      </c>
      <c r="BE224" s="22" t="s">
        <v>51</v>
      </c>
      <c r="BF224" s="22" t="s">
        <v>52</v>
      </c>
      <c r="BG224" s="23" t="s">
        <v>53</v>
      </c>
      <c r="BH224" s="22" t="s">
        <v>54</v>
      </c>
      <c r="BI224" s="22"/>
      <c r="BJ224" s="22" t="s">
        <v>55</v>
      </c>
      <c r="BK224" s="22" t="s">
        <v>56</v>
      </c>
      <c r="BO224" s="21" t="s">
        <v>50</v>
      </c>
      <c r="BP224" s="22" t="s">
        <v>51</v>
      </c>
      <c r="BQ224" s="22" t="s">
        <v>52</v>
      </c>
      <c r="BR224" s="23" t="s">
        <v>53</v>
      </c>
      <c r="BS224" s="22" t="s">
        <v>54</v>
      </c>
      <c r="BT224" s="22"/>
      <c r="BU224" s="22" t="s">
        <v>55</v>
      </c>
      <c r="BV224" s="22" t="s">
        <v>56</v>
      </c>
      <c r="BZ224" s="21" t="s">
        <v>50</v>
      </c>
      <c r="CA224" s="22" t="s">
        <v>51</v>
      </c>
      <c r="CB224" s="22" t="s">
        <v>52</v>
      </c>
      <c r="CC224" s="23" t="s">
        <v>53</v>
      </c>
      <c r="CD224" s="22" t="s">
        <v>54</v>
      </c>
      <c r="CE224" s="22"/>
      <c r="CF224" s="22" t="s">
        <v>55</v>
      </c>
      <c r="CG224" s="22" t="s">
        <v>56</v>
      </c>
      <c r="CK224" s="21" t="s">
        <v>50</v>
      </c>
      <c r="CL224" s="22" t="s">
        <v>51</v>
      </c>
      <c r="CM224" s="22" t="s">
        <v>52</v>
      </c>
      <c r="CN224" s="23" t="s">
        <v>53</v>
      </c>
      <c r="CO224" s="22" t="s">
        <v>54</v>
      </c>
      <c r="CP224" s="22"/>
      <c r="CQ224" s="22" t="s">
        <v>55</v>
      </c>
      <c r="CR224" s="22" t="s">
        <v>56</v>
      </c>
      <c r="CV224" s="17" t="s">
        <v>62</v>
      </c>
      <c r="CW224" s="18" t="n">
        <f aca="false">IF(BP205=0%,0%,BQ212/SUM(BQ206:BQ213))</f>
        <v>0</v>
      </c>
      <c r="CX224" s="17" t="str">
        <f aca="false">BS211</f>
        <v>mobile</v>
      </c>
      <c r="CY224" s="19" t="n">
        <f aca="false">BT211</f>
        <v>0</v>
      </c>
      <c r="CZ224" s="17" t="str">
        <f aca="false">BU209</f>
        <v>sanitari</v>
      </c>
      <c r="DA224" s="19" t="n">
        <f aca="false">BV209</f>
        <v>0</v>
      </c>
      <c r="DB224" s="19"/>
      <c r="DC224" s="20"/>
      <c r="DD224" s="19" t="s">
        <v>63</v>
      </c>
      <c r="DE224" s="19" t="n">
        <f aca="false">BP150</f>
        <v>0</v>
      </c>
    </row>
    <row r="225" customFormat="false" ht="15" hidden="false" customHeight="true" outlineLevel="0" collapsed="false">
      <c r="A225" s="24" t="s">
        <v>58</v>
      </c>
      <c r="B225" s="25"/>
      <c r="C225" s="65"/>
      <c r="D225" s="27" t="s">
        <v>59</v>
      </c>
      <c r="E225" s="28" t="s">
        <v>12</v>
      </c>
      <c r="F225" s="29" t="n">
        <f aca="false">INFO!$D$13</f>
        <v>0.751592356687898</v>
      </c>
      <c r="H225" s="30" t="n">
        <v>40</v>
      </c>
      <c r="L225" s="24" t="s">
        <v>58</v>
      </c>
      <c r="M225" s="25"/>
      <c r="N225" s="65"/>
      <c r="O225" s="27" t="s">
        <v>59</v>
      </c>
      <c r="P225" s="28" t="s">
        <v>12</v>
      </c>
      <c r="Q225" s="29" t="n">
        <f aca="false">INFO!$D$13</f>
        <v>0.751592356687898</v>
      </c>
      <c r="S225" s="30" t="n">
        <v>40</v>
      </c>
      <c r="W225" s="24" t="s">
        <v>58</v>
      </c>
      <c r="X225" s="25"/>
      <c r="Y225" s="65"/>
      <c r="Z225" s="27" t="s">
        <v>59</v>
      </c>
      <c r="AA225" s="28" t="s">
        <v>12</v>
      </c>
      <c r="AB225" s="29" t="n">
        <f aca="false">INFO!$D$13</f>
        <v>0.751592356687898</v>
      </c>
      <c r="AD225" s="30" t="n">
        <v>40</v>
      </c>
      <c r="AH225" s="24" t="s">
        <v>58</v>
      </c>
      <c r="AI225" s="25"/>
      <c r="AJ225" s="65"/>
      <c r="AK225" s="27" t="s">
        <v>59</v>
      </c>
      <c r="AL225" s="28" t="s">
        <v>12</v>
      </c>
      <c r="AM225" s="29" t="n">
        <f aca="false">INFO!$D$13</f>
        <v>0.751592356687898</v>
      </c>
      <c r="AO225" s="30" t="n">
        <v>40</v>
      </c>
      <c r="AS225" s="24" t="s">
        <v>58</v>
      </c>
      <c r="AT225" s="25"/>
      <c r="AU225" s="65"/>
      <c r="AV225" s="27" t="s">
        <v>59</v>
      </c>
      <c r="AW225" s="28" t="s">
        <v>12</v>
      </c>
      <c r="AX225" s="29" t="n">
        <f aca="false">INFO!$D$13</f>
        <v>0.751592356687898</v>
      </c>
      <c r="AZ225" s="30" t="n">
        <v>40</v>
      </c>
      <c r="BD225" s="24" t="s">
        <v>58</v>
      </c>
      <c r="BE225" s="25"/>
      <c r="BF225" s="65"/>
      <c r="BG225" s="27" t="s">
        <v>59</v>
      </c>
      <c r="BH225" s="28" t="s">
        <v>12</v>
      </c>
      <c r="BI225" s="29" t="n">
        <f aca="false">INFO!$D$13</f>
        <v>0.751592356687898</v>
      </c>
      <c r="BK225" s="30" t="n">
        <v>40</v>
      </c>
      <c r="BO225" s="24" t="s">
        <v>58</v>
      </c>
      <c r="BP225" s="25"/>
      <c r="BQ225" s="65"/>
      <c r="BR225" s="27" t="s">
        <v>59</v>
      </c>
      <c r="BS225" s="28" t="s">
        <v>12</v>
      </c>
      <c r="BT225" s="29" t="n">
        <f aca="false">INFO!$D$13</f>
        <v>0.751592356687898</v>
      </c>
      <c r="BV225" s="30" t="n">
        <v>40</v>
      </c>
      <c r="BZ225" s="24" t="s">
        <v>58</v>
      </c>
      <c r="CA225" s="25"/>
      <c r="CB225" s="65"/>
      <c r="CC225" s="27" t="s">
        <v>59</v>
      </c>
      <c r="CD225" s="28" t="s">
        <v>12</v>
      </c>
      <c r="CE225" s="29" t="n">
        <f aca="false">INFO!$D$13</f>
        <v>0.751592356687898</v>
      </c>
      <c r="CG225" s="30" t="n">
        <v>40</v>
      </c>
      <c r="CK225" s="24" t="s">
        <v>58</v>
      </c>
      <c r="CL225" s="25"/>
      <c r="CM225" s="65"/>
      <c r="CN225" s="27" t="s">
        <v>59</v>
      </c>
      <c r="CO225" s="28" t="s">
        <v>12</v>
      </c>
      <c r="CP225" s="29" t="n">
        <f aca="false">INFO!$D$13</f>
        <v>0.751592356687898</v>
      </c>
      <c r="CR225" s="30" t="n">
        <v>40</v>
      </c>
      <c r="CV225" s="33" t="s">
        <v>65</v>
      </c>
      <c r="CW225" s="34" t="n">
        <f aca="false">IF(BP205=0%,0%,BQ213/SUM(BQ206:BQ213))</f>
        <v>0.98</v>
      </c>
      <c r="CX225" s="33" t="str">
        <f aca="false">BS212</f>
        <v>secchio</v>
      </c>
      <c r="CY225" s="35" t="n">
        <f aca="false">BT212</f>
        <v>0</v>
      </c>
      <c r="CZ225" s="33" t="str">
        <f aca="false">BU210</f>
        <v>tubi</v>
      </c>
      <c r="DA225" s="35" t="n">
        <f aca="false">BV210</f>
        <v>0</v>
      </c>
      <c r="DB225" s="35"/>
      <c r="DC225" s="36"/>
      <c r="DD225" s="35" t="s">
        <v>56</v>
      </c>
      <c r="DE225" s="35" t="n">
        <f aca="false">BV148</f>
        <v>0</v>
      </c>
      <c r="DF225" s="37" t="n">
        <f aca="false">SUM(CW219:CW225)</f>
        <v>1</v>
      </c>
    </row>
    <row r="226" customFormat="false" ht="15" hidden="false" customHeight="false" outlineLevel="0" collapsed="false">
      <c r="A226" s="24"/>
      <c r="B226" s="25"/>
      <c r="C226" s="65"/>
      <c r="D226" s="27"/>
      <c r="E226" s="28" t="s">
        <v>13</v>
      </c>
      <c r="F226" s="29" t="n">
        <f aca="false">INFO!$D$14</f>
        <v>0.0812101910828025</v>
      </c>
      <c r="H226" s="30"/>
      <c r="L226" s="24"/>
      <c r="M226" s="25"/>
      <c r="N226" s="65"/>
      <c r="O226" s="27"/>
      <c r="P226" s="28" t="s">
        <v>13</v>
      </c>
      <c r="Q226" s="29" t="n">
        <f aca="false">INFO!$D$14</f>
        <v>0.0812101910828025</v>
      </c>
      <c r="S226" s="30"/>
      <c r="W226" s="24"/>
      <c r="X226" s="25"/>
      <c r="Y226" s="65"/>
      <c r="Z226" s="27"/>
      <c r="AA226" s="28" t="s">
        <v>13</v>
      </c>
      <c r="AB226" s="29" t="n">
        <f aca="false">INFO!$D$14</f>
        <v>0.0812101910828025</v>
      </c>
      <c r="AD226" s="30"/>
      <c r="AH226" s="24"/>
      <c r="AI226" s="25"/>
      <c r="AJ226" s="65"/>
      <c r="AK226" s="27"/>
      <c r="AL226" s="28" t="s">
        <v>13</v>
      </c>
      <c r="AM226" s="29" t="n">
        <f aca="false">INFO!$D$14</f>
        <v>0.0812101910828025</v>
      </c>
      <c r="AO226" s="30"/>
      <c r="AS226" s="24"/>
      <c r="AT226" s="25"/>
      <c r="AU226" s="65"/>
      <c r="AV226" s="27"/>
      <c r="AW226" s="28" t="s">
        <v>13</v>
      </c>
      <c r="AX226" s="29" t="n">
        <f aca="false">INFO!$D$14</f>
        <v>0.0812101910828025</v>
      </c>
      <c r="AZ226" s="30"/>
      <c r="BD226" s="24"/>
      <c r="BE226" s="25"/>
      <c r="BF226" s="65"/>
      <c r="BG226" s="27"/>
      <c r="BH226" s="28" t="s">
        <v>13</v>
      </c>
      <c r="BI226" s="29" t="n">
        <f aca="false">INFO!$D$14</f>
        <v>0.0812101910828025</v>
      </c>
      <c r="BK226" s="30"/>
      <c r="BO226" s="24"/>
      <c r="BP226" s="25"/>
      <c r="BQ226" s="65"/>
      <c r="BR226" s="27"/>
      <c r="BS226" s="28" t="s">
        <v>13</v>
      </c>
      <c r="BT226" s="29" t="n">
        <f aca="false">INFO!$D$14</f>
        <v>0.0812101910828025</v>
      </c>
      <c r="BV226" s="30"/>
      <c r="BZ226" s="24"/>
      <c r="CA226" s="25"/>
      <c r="CB226" s="65"/>
      <c r="CC226" s="27"/>
      <c r="CD226" s="28" t="s">
        <v>13</v>
      </c>
      <c r="CE226" s="29" t="n">
        <f aca="false">INFO!$D$14</f>
        <v>0.0812101910828025</v>
      </c>
      <c r="CG226" s="30"/>
      <c r="CK226" s="24"/>
      <c r="CL226" s="25"/>
      <c r="CM226" s="65"/>
      <c r="CN226" s="27"/>
      <c r="CO226" s="28" t="s">
        <v>13</v>
      </c>
      <c r="CP226" s="29" t="n">
        <f aca="false">INFO!$D$14</f>
        <v>0.0812101910828025</v>
      </c>
      <c r="CR226" s="30"/>
      <c r="CV226" s="10" t="str">
        <f aca="false">BZ147</f>
        <v>SITO O51</v>
      </c>
      <c r="CW226" s="10"/>
      <c r="CX226" s="10"/>
      <c r="CY226" s="10"/>
      <c r="CZ226" s="10"/>
      <c r="DA226" s="10"/>
      <c r="DB226" s="10"/>
      <c r="DC226" s="10"/>
      <c r="DD226" s="10"/>
      <c r="DE226" s="10"/>
    </row>
    <row r="227" customFormat="false" ht="14.4" hidden="false" customHeight="false" outlineLevel="0" collapsed="false">
      <c r="A227" s="24"/>
      <c r="B227" s="25"/>
      <c r="C227" s="65"/>
      <c r="D227" s="27"/>
      <c r="E227" s="28" t="s">
        <v>14</v>
      </c>
      <c r="F227" s="29" t="n">
        <f aca="false">INFO!$D$15</f>
        <v>0.167197452229299</v>
      </c>
      <c r="H227" s="30"/>
      <c r="L227" s="24"/>
      <c r="M227" s="25"/>
      <c r="N227" s="65"/>
      <c r="O227" s="27"/>
      <c r="P227" s="28" t="s">
        <v>14</v>
      </c>
      <c r="Q227" s="29" t="n">
        <f aca="false">INFO!$D$15</f>
        <v>0.167197452229299</v>
      </c>
      <c r="S227" s="30"/>
      <c r="W227" s="24"/>
      <c r="X227" s="25"/>
      <c r="Y227" s="65"/>
      <c r="Z227" s="27"/>
      <c r="AA227" s="28" t="s">
        <v>14</v>
      </c>
      <c r="AB227" s="29" t="n">
        <f aca="false">INFO!$D$15</f>
        <v>0.167197452229299</v>
      </c>
      <c r="AD227" s="30"/>
      <c r="AH227" s="24"/>
      <c r="AI227" s="25"/>
      <c r="AJ227" s="65"/>
      <c r="AK227" s="27"/>
      <c r="AL227" s="28" t="s">
        <v>14</v>
      </c>
      <c r="AM227" s="29" t="n">
        <f aca="false">INFO!$D$15</f>
        <v>0.167197452229299</v>
      </c>
      <c r="AO227" s="30"/>
      <c r="AS227" s="24"/>
      <c r="AT227" s="25"/>
      <c r="AU227" s="65"/>
      <c r="AV227" s="27"/>
      <c r="AW227" s="28" t="s">
        <v>14</v>
      </c>
      <c r="AX227" s="29" t="n">
        <f aca="false">INFO!$D$15</f>
        <v>0.167197452229299</v>
      </c>
      <c r="AZ227" s="30"/>
      <c r="BD227" s="24"/>
      <c r="BE227" s="25"/>
      <c r="BF227" s="65"/>
      <c r="BG227" s="27"/>
      <c r="BH227" s="28" t="s">
        <v>14</v>
      </c>
      <c r="BI227" s="29" t="n">
        <f aca="false">INFO!$D$15</f>
        <v>0.167197452229299</v>
      </c>
      <c r="BK227" s="30"/>
      <c r="BO227" s="24"/>
      <c r="BP227" s="25"/>
      <c r="BQ227" s="65"/>
      <c r="BR227" s="27"/>
      <c r="BS227" s="28" t="s">
        <v>14</v>
      </c>
      <c r="BT227" s="29" t="n">
        <f aca="false">INFO!$D$15</f>
        <v>0.167197452229299</v>
      </c>
      <c r="BV227" s="30"/>
      <c r="BZ227" s="24"/>
      <c r="CA227" s="25"/>
      <c r="CB227" s="65"/>
      <c r="CC227" s="27"/>
      <c r="CD227" s="28" t="s">
        <v>14</v>
      </c>
      <c r="CE227" s="29" t="n">
        <f aca="false">INFO!$D$15</f>
        <v>0.167197452229299</v>
      </c>
      <c r="CG227" s="30"/>
      <c r="CK227" s="24"/>
      <c r="CL227" s="25"/>
      <c r="CM227" s="65"/>
      <c r="CN227" s="27"/>
      <c r="CO227" s="28" t="s">
        <v>14</v>
      </c>
      <c r="CP227" s="29" t="n">
        <f aca="false">INFO!$D$15</f>
        <v>0.167197452229299</v>
      </c>
      <c r="CR227" s="30"/>
      <c r="CV227" s="11" t="s">
        <v>31</v>
      </c>
      <c r="CW227" s="11"/>
      <c r="CX227" s="11" t="s">
        <v>32</v>
      </c>
      <c r="CY227" s="11"/>
      <c r="CZ227" s="11"/>
      <c r="DA227" s="11"/>
      <c r="DB227" s="11"/>
      <c r="DC227" s="11"/>
      <c r="DD227" s="11" t="s">
        <v>33</v>
      </c>
      <c r="DE227" s="11"/>
    </row>
    <row r="228" customFormat="false" ht="14.4" hidden="false" customHeight="false" outlineLevel="0" collapsed="false">
      <c r="A228" s="24"/>
      <c r="B228" s="25"/>
      <c r="C228" s="67"/>
      <c r="D228" s="27" t="s">
        <v>64</v>
      </c>
      <c r="E228" s="28" t="s">
        <v>12</v>
      </c>
      <c r="F228" s="29" t="n">
        <f aca="false">INFO!$D$13</f>
        <v>0.751592356687898</v>
      </c>
      <c r="H228" s="32" t="n">
        <v>50</v>
      </c>
      <c r="L228" s="24"/>
      <c r="M228" s="25"/>
      <c r="N228" s="67"/>
      <c r="O228" s="27" t="s">
        <v>64</v>
      </c>
      <c r="P228" s="28" t="s">
        <v>12</v>
      </c>
      <c r="Q228" s="29" t="n">
        <f aca="false">INFO!$D$13</f>
        <v>0.751592356687898</v>
      </c>
      <c r="S228" s="32" t="n">
        <v>50</v>
      </c>
      <c r="W228" s="24"/>
      <c r="X228" s="25"/>
      <c r="Y228" s="67"/>
      <c r="Z228" s="27" t="s">
        <v>64</v>
      </c>
      <c r="AA228" s="28" t="s">
        <v>12</v>
      </c>
      <c r="AB228" s="29" t="n">
        <f aca="false">INFO!$D$13</f>
        <v>0.751592356687898</v>
      </c>
      <c r="AD228" s="32" t="n">
        <v>50</v>
      </c>
      <c r="AH228" s="24"/>
      <c r="AI228" s="25"/>
      <c r="AJ228" s="67"/>
      <c r="AK228" s="27" t="s">
        <v>64</v>
      </c>
      <c r="AL228" s="28" t="s">
        <v>12</v>
      </c>
      <c r="AM228" s="29" t="n">
        <f aca="false">INFO!$D$13</f>
        <v>0.751592356687898</v>
      </c>
      <c r="AO228" s="32" t="n">
        <v>50</v>
      </c>
      <c r="AS228" s="24"/>
      <c r="AT228" s="25"/>
      <c r="AU228" s="67"/>
      <c r="AV228" s="27" t="s">
        <v>64</v>
      </c>
      <c r="AW228" s="28" t="s">
        <v>12</v>
      </c>
      <c r="AX228" s="29" t="n">
        <f aca="false">INFO!$D$13</f>
        <v>0.751592356687898</v>
      </c>
      <c r="AZ228" s="32" t="n">
        <v>50</v>
      </c>
      <c r="BD228" s="24"/>
      <c r="BE228" s="25"/>
      <c r="BF228" s="67"/>
      <c r="BG228" s="27" t="s">
        <v>64</v>
      </c>
      <c r="BH228" s="28" t="s">
        <v>12</v>
      </c>
      <c r="BI228" s="29" t="n">
        <f aca="false">INFO!$D$13</f>
        <v>0.751592356687898</v>
      </c>
      <c r="BK228" s="32" t="n">
        <v>50</v>
      </c>
      <c r="BO228" s="24"/>
      <c r="BP228" s="25"/>
      <c r="BQ228" s="67"/>
      <c r="BR228" s="27" t="s">
        <v>64</v>
      </c>
      <c r="BS228" s="28" t="s">
        <v>12</v>
      </c>
      <c r="BT228" s="29" t="n">
        <f aca="false">INFO!$D$13</f>
        <v>0.751592356687898</v>
      </c>
      <c r="BV228" s="32" t="n">
        <v>50</v>
      </c>
      <c r="BZ228" s="24"/>
      <c r="CA228" s="25"/>
      <c r="CB228" s="67"/>
      <c r="CC228" s="27" t="s">
        <v>64</v>
      </c>
      <c r="CD228" s="28" t="s">
        <v>12</v>
      </c>
      <c r="CE228" s="29" t="n">
        <f aca="false">INFO!$D$13</f>
        <v>0.751592356687898</v>
      </c>
      <c r="CG228" s="32" t="n">
        <v>50</v>
      </c>
      <c r="CK228" s="24"/>
      <c r="CL228" s="25"/>
      <c r="CM228" s="67"/>
      <c r="CN228" s="27" t="s">
        <v>64</v>
      </c>
      <c r="CO228" s="28" t="s">
        <v>12</v>
      </c>
      <c r="CP228" s="29" t="n">
        <f aca="false">INFO!$D$13</f>
        <v>0.751592356687898</v>
      </c>
      <c r="CR228" s="32" t="n">
        <v>50</v>
      </c>
      <c r="CV228" s="12" t="s">
        <v>14</v>
      </c>
      <c r="CW228" s="13" t="n">
        <f aca="false">IF(CA205=0%,0%,CB206/SUM(CB206:CB213))</f>
        <v>0.3</v>
      </c>
      <c r="CX228" s="12" t="str">
        <f aca="false">CD206</f>
        <v>lavatrice</v>
      </c>
      <c r="CY228" s="14" t="n">
        <f aca="false">CE206</f>
        <v>0</v>
      </c>
      <c r="CZ228" s="12" t="str">
        <f aca="false">CD213</f>
        <v>sedie</v>
      </c>
      <c r="DA228" s="14" t="n">
        <f aca="false">CE213</f>
        <v>0</v>
      </c>
      <c r="DB228" s="12" t="str">
        <f aca="false">CF211</f>
        <v>guaina</v>
      </c>
      <c r="DC228" s="14" t="n">
        <f aca="false">CG211</f>
        <v>0</v>
      </c>
      <c r="DD228" s="14" t="s">
        <v>41</v>
      </c>
      <c r="DE228" s="38" t="n">
        <f aca="false">CB149</f>
        <v>0</v>
      </c>
    </row>
    <row r="229" customFormat="false" ht="14.4" hidden="false" customHeight="false" outlineLevel="0" collapsed="false">
      <c r="A229" s="24"/>
      <c r="B229" s="25"/>
      <c r="C229" s="67"/>
      <c r="D229" s="27"/>
      <c r="E229" s="28" t="s">
        <v>13</v>
      </c>
      <c r="F229" s="29" t="n">
        <f aca="false">INFO!$D$14</f>
        <v>0.0812101910828025</v>
      </c>
      <c r="H229" s="32"/>
      <c r="L229" s="24"/>
      <c r="M229" s="25"/>
      <c r="N229" s="67"/>
      <c r="O229" s="27"/>
      <c r="P229" s="28" t="s">
        <v>13</v>
      </c>
      <c r="Q229" s="29" t="n">
        <f aca="false">INFO!$D$14</f>
        <v>0.0812101910828025</v>
      </c>
      <c r="S229" s="32"/>
      <c r="W229" s="24"/>
      <c r="X229" s="25"/>
      <c r="Y229" s="67"/>
      <c r="Z229" s="27"/>
      <c r="AA229" s="28" t="s">
        <v>13</v>
      </c>
      <c r="AB229" s="29" t="n">
        <f aca="false">INFO!$D$14</f>
        <v>0.0812101910828025</v>
      </c>
      <c r="AD229" s="32"/>
      <c r="AH229" s="24"/>
      <c r="AI229" s="25"/>
      <c r="AJ229" s="67"/>
      <c r="AK229" s="27"/>
      <c r="AL229" s="28" t="s">
        <v>13</v>
      </c>
      <c r="AM229" s="29" t="n">
        <f aca="false">INFO!$D$14</f>
        <v>0.0812101910828025</v>
      </c>
      <c r="AO229" s="32"/>
      <c r="AS229" s="24"/>
      <c r="AT229" s="25"/>
      <c r="AU229" s="67"/>
      <c r="AV229" s="27"/>
      <c r="AW229" s="28" t="s">
        <v>13</v>
      </c>
      <c r="AX229" s="29" t="n">
        <f aca="false">INFO!$D$14</f>
        <v>0.0812101910828025</v>
      </c>
      <c r="AZ229" s="32"/>
      <c r="BD229" s="24"/>
      <c r="BE229" s="25"/>
      <c r="BF229" s="67"/>
      <c r="BG229" s="27"/>
      <c r="BH229" s="28" t="s">
        <v>13</v>
      </c>
      <c r="BI229" s="29" t="n">
        <f aca="false">INFO!$D$14</f>
        <v>0.0812101910828025</v>
      </c>
      <c r="BK229" s="32"/>
      <c r="BO229" s="24"/>
      <c r="BP229" s="25"/>
      <c r="BQ229" s="67"/>
      <c r="BR229" s="27"/>
      <c r="BS229" s="28" t="s">
        <v>13</v>
      </c>
      <c r="BT229" s="29" t="n">
        <f aca="false">INFO!$D$14</f>
        <v>0.0812101910828025</v>
      </c>
      <c r="BV229" s="32"/>
      <c r="BZ229" s="24"/>
      <c r="CA229" s="25"/>
      <c r="CB229" s="67"/>
      <c r="CC229" s="27"/>
      <c r="CD229" s="28" t="s">
        <v>13</v>
      </c>
      <c r="CE229" s="29" t="n">
        <f aca="false">INFO!$D$14</f>
        <v>0.0812101910828025</v>
      </c>
      <c r="CG229" s="32"/>
      <c r="CK229" s="24"/>
      <c r="CL229" s="25"/>
      <c r="CM229" s="67"/>
      <c r="CN229" s="27"/>
      <c r="CO229" s="28" t="s">
        <v>13</v>
      </c>
      <c r="CP229" s="29" t="n">
        <f aca="false">INFO!$D$14</f>
        <v>0.0812101910828025</v>
      </c>
      <c r="CR229" s="32"/>
      <c r="CV229" s="17" t="s">
        <v>49</v>
      </c>
      <c r="CW229" s="18" t="n">
        <f aca="false">IF(CA205=0%,0%,CB207/SUM(CB206:CB213))</f>
        <v>0</v>
      </c>
      <c r="CX229" s="17" t="str">
        <f aca="false">CD207</f>
        <v>frigorifero</v>
      </c>
      <c r="CY229" s="19" t="n">
        <f aca="false">CE207</f>
        <v>0</v>
      </c>
      <c r="CZ229" s="17" t="str">
        <f aca="false">CD214</f>
        <v>materasso</v>
      </c>
      <c r="DA229" s="19" t="n">
        <f aca="false">CE214</f>
        <v>0</v>
      </c>
      <c r="DB229" s="17" t="str">
        <f aca="false">CF212</f>
        <v>lamiere</v>
      </c>
      <c r="DC229" s="19" t="n">
        <f aca="false">CG212</f>
        <v>0</v>
      </c>
      <c r="DD229" s="19" t="str">
        <f aca="false">CC148</f>
        <v>altezza cumulo</v>
      </c>
      <c r="DE229" s="19" t="n">
        <f aca="false">CD148</f>
        <v>5</v>
      </c>
    </row>
    <row r="230" customFormat="false" ht="14.4" hidden="false" customHeight="false" outlineLevel="0" collapsed="false">
      <c r="A230" s="24"/>
      <c r="B230" s="25"/>
      <c r="C230" s="67"/>
      <c r="D230" s="27"/>
      <c r="E230" s="28" t="s">
        <v>14</v>
      </c>
      <c r="F230" s="29" t="n">
        <f aca="false">INFO!$D$15</f>
        <v>0.167197452229299</v>
      </c>
      <c r="H230" s="32"/>
      <c r="L230" s="24"/>
      <c r="M230" s="25"/>
      <c r="N230" s="67"/>
      <c r="O230" s="27"/>
      <c r="P230" s="28" t="s">
        <v>14</v>
      </c>
      <c r="Q230" s="29" t="n">
        <f aca="false">INFO!$D$15</f>
        <v>0.167197452229299</v>
      </c>
      <c r="S230" s="32"/>
      <c r="W230" s="24"/>
      <c r="X230" s="25"/>
      <c r="Y230" s="67"/>
      <c r="Z230" s="27"/>
      <c r="AA230" s="28" t="s">
        <v>14</v>
      </c>
      <c r="AB230" s="29" t="n">
        <f aca="false">INFO!$D$15</f>
        <v>0.167197452229299</v>
      </c>
      <c r="AD230" s="32"/>
      <c r="AH230" s="24"/>
      <c r="AI230" s="25"/>
      <c r="AJ230" s="67"/>
      <c r="AK230" s="27"/>
      <c r="AL230" s="28" t="s">
        <v>14</v>
      </c>
      <c r="AM230" s="29" t="n">
        <f aca="false">INFO!$D$15</f>
        <v>0.167197452229299</v>
      </c>
      <c r="AO230" s="32"/>
      <c r="AS230" s="24"/>
      <c r="AT230" s="25"/>
      <c r="AU230" s="67"/>
      <c r="AV230" s="27"/>
      <c r="AW230" s="28" t="s">
        <v>14</v>
      </c>
      <c r="AX230" s="29" t="n">
        <f aca="false">INFO!$D$15</f>
        <v>0.167197452229299</v>
      </c>
      <c r="AZ230" s="32"/>
      <c r="BD230" s="24"/>
      <c r="BE230" s="25"/>
      <c r="BF230" s="67"/>
      <c r="BG230" s="27"/>
      <c r="BH230" s="28" t="s">
        <v>14</v>
      </c>
      <c r="BI230" s="29" t="n">
        <f aca="false">INFO!$D$15</f>
        <v>0.167197452229299</v>
      </c>
      <c r="BK230" s="32"/>
      <c r="BO230" s="24"/>
      <c r="BP230" s="25"/>
      <c r="BQ230" s="67"/>
      <c r="BR230" s="27"/>
      <c r="BS230" s="28" t="s">
        <v>14</v>
      </c>
      <c r="BT230" s="29" t="n">
        <f aca="false">INFO!$D$15</f>
        <v>0.167197452229299</v>
      </c>
      <c r="BV230" s="32"/>
      <c r="BZ230" s="24"/>
      <c r="CA230" s="25"/>
      <c r="CB230" s="67"/>
      <c r="CC230" s="27"/>
      <c r="CD230" s="28" t="s">
        <v>14</v>
      </c>
      <c r="CE230" s="29" t="n">
        <f aca="false">INFO!$D$15</f>
        <v>0.167197452229299</v>
      </c>
      <c r="CG230" s="32"/>
      <c r="CK230" s="24"/>
      <c r="CL230" s="25"/>
      <c r="CM230" s="67"/>
      <c r="CN230" s="27"/>
      <c r="CO230" s="28" t="s">
        <v>14</v>
      </c>
      <c r="CP230" s="29" t="n">
        <f aca="false">INFO!$D$15</f>
        <v>0.167197452229299</v>
      </c>
      <c r="CR230" s="32"/>
      <c r="CV230" s="17" t="s">
        <v>57</v>
      </c>
      <c r="CW230" s="18" t="n">
        <f aca="false">IF(CA205=0%,0%,(CB208+CB209)/SUM(CB206:CB213))</f>
        <v>0</v>
      </c>
      <c r="CX230" s="17" t="str">
        <f aca="false">CD208</f>
        <v>forno</v>
      </c>
      <c r="CY230" s="19" t="n">
        <f aca="false">CE208</f>
        <v>0</v>
      </c>
      <c r="CZ230" s="17" t="str">
        <f aca="false">CF206</f>
        <v>brandina</v>
      </c>
      <c r="DA230" s="19" t="n">
        <f aca="false">CG206</f>
        <v>0</v>
      </c>
      <c r="DB230" s="17" t="str">
        <f aca="false">CF213</f>
        <v>buste</v>
      </c>
      <c r="DC230" s="19" t="n">
        <f aca="false">CG213</f>
        <v>0</v>
      </c>
      <c r="DD230" s="19" t="str">
        <f aca="false">CC149</f>
        <v>combustione</v>
      </c>
      <c r="DE230" s="19" t="str">
        <f aca="false">CD149</f>
        <v>si</v>
      </c>
    </row>
    <row r="231" customFormat="false" ht="14.4" hidden="false" customHeight="true" outlineLevel="0" collapsed="false">
      <c r="A231" s="24"/>
      <c r="B231" s="97"/>
      <c r="C231" s="67"/>
      <c r="D231" s="27" t="s">
        <v>66</v>
      </c>
      <c r="E231" s="28" t="s">
        <v>12</v>
      </c>
      <c r="F231" s="29" t="n">
        <f aca="false">INFO!$D$13</f>
        <v>0.751592356687898</v>
      </c>
      <c r="H231" s="32" t="n">
        <v>15</v>
      </c>
      <c r="L231" s="24"/>
      <c r="M231" s="97"/>
      <c r="N231" s="67"/>
      <c r="O231" s="27" t="s">
        <v>66</v>
      </c>
      <c r="P231" s="28" t="s">
        <v>12</v>
      </c>
      <c r="Q231" s="29" t="n">
        <f aca="false">INFO!$D$13</f>
        <v>0.751592356687898</v>
      </c>
      <c r="S231" s="32" t="n">
        <v>15</v>
      </c>
      <c r="W231" s="24"/>
      <c r="X231" s="97"/>
      <c r="Y231" s="67"/>
      <c r="Z231" s="27" t="s">
        <v>66</v>
      </c>
      <c r="AA231" s="28" t="s">
        <v>12</v>
      </c>
      <c r="AB231" s="29" t="n">
        <f aca="false">INFO!$D$13</f>
        <v>0.751592356687898</v>
      </c>
      <c r="AD231" s="32" t="n">
        <v>15</v>
      </c>
      <c r="AH231" s="24"/>
      <c r="AI231" s="97"/>
      <c r="AJ231" s="67"/>
      <c r="AK231" s="27" t="s">
        <v>66</v>
      </c>
      <c r="AL231" s="28" t="s">
        <v>12</v>
      </c>
      <c r="AM231" s="29" t="n">
        <f aca="false">INFO!$D$13</f>
        <v>0.751592356687898</v>
      </c>
      <c r="AO231" s="32" t="n">
        <v>15</v>
      </c>
      <c r="AS231" s="24"/>
      <c r="AT231" s="97"/>
      <c r="AU231" s="67"/>
      <c r="AV231" s="27" t="s">
        <v>66</v>
      </c>
      <c r="AW231" s="28" t="s">
        <v>12</v>
      </c>
      <c r="AX231" s="29" t="n">
        <f aca="false">INFO!$D$13</f>
        <v>0.751592356687898</v>
      </c>
      <c r="AZ231" s="32" t="n">
        <v>15</v>
      </c>
      <c r="BD231" s="24"/>
      <c r="BE231" s="97"/>
      <c r="BF231" s="67"/>
      <c r="BG231" s="27" t="s">
        <v>66</v>
      </c>
      <c r="BH231" s="28" t="s">
        <v>12</v>
      </c>
      <c r="BI231" s="29" t="n">
        <f aca="false">INFO!$D$13</f>
        <v>0.751592356687898</v>
      </c>
      <c r="BK231" s="32" t="n">
        <v>15</v>
      </c>
      <c r="BO231" s="24"/>
      <c r="BP231" s="97"/>
      <c r="BQ231" s="67"/>
      <c r="BR231" s="27" t="s">
        <v>66</v>
      </c>
      <c r="BS231" s="28" t="s">
        <v>12</v>
      </c>
      <c r="BT231" s="29" t="n">
        <f aca="false">INFO!$D$13</f>
        <v>0.751592356687898</v>
      </c>
      <c r="BV231" s="32" t="n">
        <v>15</v>
      </c>
      <c r="BZ231" s="24"/>
      <c r="CA231" s="97"/>
      <c r="CB231" s="67"/>
      <c r="CC231" s="27" t="s">
        <v>66</v>
      </c>
      <c r="CD231" s="28" t="s">
        <v>12</v>
      </c>
      <c r="CE231" s="29" t="n">
        <f aca="false">INFO!$D$13</f>
        <v>0.751592356687898</v>
      </c>
      <c r="CG231" s="32" t="n">
        <v>15</v>
      </c>
      <c r="CK231" s="24"/>
      <c r="CL231" s="97"/>
      <c r="CM231" s="67"/>
      <c r="CN231" s="27" t="s">
        <v>66</v>
      </c>
      <c r="CO231" s="28" t="s">
        <v>12</v>
      </c>
      <c r="CP231" s="29" t="n">
        <f aca="false">INFO!$D$13</f>
        <v>0.751592356687898</v>
      </c>
      <c r="CR231" s="32" t="n">
        <v>15</v>
      </c>
      <c r="CV231" s="17" t="s">
        <v>60</v>
      </c>
      <c r="CW231" s="37" t="n">
        <f aca="false">IF(CA205=0%,0%,CB210/SUM(CB206:CB213))</f>
        <v>0</v>
      </c>
      <c r="CX231" s="17" t="str">
        <f aca="false">CD209</f>
        <v>televisore</v>
      </c>
      <c r="CY231" s="19" t="n">
        <f aca="false">CE209</f>
        <v>0</v>
      </c>
      <c r="CZ231" s="17" t="str">
        <f aca="false">CF207</f>
        <v>Scatoloni</v>
      </c>
      <c r="DA231" s="19" t="n">
        <f aca="false">CG207</f>
        <v>0</v>
      </c>
      <c r="DB231" s="19"/>
      <c r="DC231" s="19"/>
      <c r="DD231" s="19" t="str">
        <f aca="false">CC150</f>
        <v>bonifica</v>
      </c>
      <c r="DE231" s="19" t="str">
        <f aca="false">CD150</f>
        <v>si</v>
      </c>
    </row>
    <row r="232" customFormat="false" ht="14.4" hidden="false" customHeight="true" outlineLevel="0" collapsed="false">
      <c r="A232" s="24"/>
      <c r="B232" s="97"/>
      <c r="C232" s="67"/>
      <c r="D232" s="27"/>
      <c r="E232" s="28" t="s">
        <v>13</v>
      </c>
      <c r="F232" s="29" t="n">
        <f aca="false">INFO!$D$14</f>
        <v>0.0812101910828025</v>
      </c>
      <c r="H232" s="32"/>
      <c r="L232" s="24"/>
      <c r="M232" s="97"/>
      <c r="N232" s="67"/>
      <c r="O232" s="27"/>
      <c r="P232" s="28" t="s">
        <v>13</v>
      </c>
      <c r="Q232" s="29" t="n">
        <f aca="false">INFO!$D$14</f>
        <v>0.0812101910828025</v>
      </c>
      <c r="S232" s="32"/>
      <c r="W232" s="24"/>
      <c r="X232" s="97"/>
      <c r="Y232" s="67"/>
      <c r="Z232" s="27"/>
      <c r="AA232" s="28" t="s">
        <v>13</v>
      </c>
      <c r="AB232" s="29" t="n">
        <f aca="false">INFO!$D$14</f>
        <v>0.0812101910828025</v>
      </c>
      <c r="AD232" s="32"/>
      <c r="AH232" s="24"/>
      <c r="AI232" s="97"/>
      <c r="AJ232" s="67"/>
      <c r="AK232" s="27"/>
      <c r="AL232" s="28" t="s">
        <v>13</v>
      </c>
      <c r="AM232" s="29" t="n">
        <f aca="false">INFO!$D$14</f>
        <v>0.0812101910828025</v>
      </c>
      <c r="AO232" s="32"/>
      <c r="AS232" s="24"/>
      <c r="AT232" s="97"/>
      <c r="AU232" s="67"/>
      <c r="AV232" s="27"/>
      <c r="AW232" s="28" t="s">
        <v>13</v>
      </c>
      <c r="AX232" s="29" t="n">
        <f aca="false">INFO!$D$14</f>
        <v>0.0812101910828025</v>
      </c>
      <c r="AZ232" s="32"/>
      <c r="BD232" s="24"/>
      <c r="BE232" s="97"/>
      <c r="BF232" s="67"/>
      <c r="BG232" s="27"/>
      <c r="BH232" s="28" t="s">
        <v>13</v>
      </c>
      <c r="BI232" s="29" t="n">
        <f aca="false">INFO!$D$14</f>
        <v>0.0812101910828025</v>
      </c>
      <c r="BK232" s="32"/>
      <c r="BO232" s="24"/>
      <c r="BP232" s="97"/>
      <c r="BQ232" s="67"/>
      <c r="BR232" s="27"/>
      <c r="BS232" s="28" t="s">
        <v>13</v>
      </c>
      <c r="BT232" s="29" t="n">
        <f aca="false">INFO!$D$14</f>
        <v>0.0812101910828025</v>
      </c>
      <c r="BV232" s="32"/>
      <c r="BZ232" s="24"/>
      <c r="CA232" s="97"/>
      <c r="CB232" s="67"/>
      <c r="CC232" s="27"/>
      <c r="CD232" s="28" t="s">
        <v>13</v>
      </c>
      <c r="CE232" s="29" t="n">
        <f aca="false">INFO!$D$14</f>
        <v>0.0812101910828025</v>
      </c>
      <c r="CG232" s="32"/>
      <c r="CK232" s="24"/>
      <c r="CL232" s="97"/>
      <c r="CM232" s="67"/>
      <c r="CN232" s="27"/>
      <c r="CO232" s="28" t="s">
        <v>13</v>
      </c>
      <c r="CP232" s="29" t="n">
        <f aca="false">INFO!$D$14</f>
        <v>0.0812101910828025</v>
      </c>
      <c r="CR232" s="32"/>
      <c r="CV232" s="17" t="s">
        <v>61</v>
      </c>
      <c r="CW232" s="18" t="n">
        <f aca="false">IF(CA205=0%,0%,CB211/SUM(CB206:CB213))</f>
        <v>0</v>
      </c>
      <c r="CX232" s="17" t="str">
        <f aca="false">CD210</f>
        <v>scaldabagno</v>
      </c>
      <c r="CY232" s="19" t="n">
        <f aca="false">CE210</f>
        <v>0</v>
      </c>
      <c r="CZ232" s="17" t="str">
        <f aca="false">CF208</f>
        <v>divano</v>
      </c>
      <c r="DA232" s="19" t="n">
        <f aca="false">CG208</f>
        <v>0</v>
      </c>
      <c r="DB232" s="19"/>
      <c r="DC232" s="19"/>
      <c r="DD232" s="19" t="str">
        <f aca="false">CE150</f>
        <v>substrato</v>
      </c>
      <c r="DE232" s="19" t="str">
        <f aca="false">CF150</f>
        <v>suolo</v>
      </c>
    </row>
    <row r="233" customFormat="false" ht="14.4" hidden="false" customHeight="false" outlineLevel="0" collapsed="false">
      <c r="A233" s="24"/>
      <c r="B233" s="97"/>
      <c r="C233" s="67"/>
      <c r="D233" s="27"/>
      <c r="E233" s="28" t="s">
        <v>14</v>
      </c>
      <c r="F233" s="29" t="n">
        <f aca="false">INFO!$D$15</f>
        <v>0.167197452229299</v>
      </c>
      <c r="H233" s="32"/>
      <c r="L233" s="24"/>
      <c r="M233" s="97"/>
      <c r="N233" s="67"/>
      <c r="O233" s="27"/>
      <c r="P233" s="28" t="s">
        <v>14</v>
      </c>
      <c r="Q233" s="29" t="n">
        <f aca="false">INFO!$D$15</f>
        <v>0.167197452229299</v>
      </c>
      <c r="S233" s="32"/>
      <c r="W233" s="24"/>
      <c r="X233" s="97"/>
      <c r="Y233" s="67"/>
      <c r="Z233" s="27"/>
      <c r="AA233" s="28" t="s">
        <v>14</v>
      </c>
      <c r="AB233" s="29" t="n">
        <f aca="false">INFO!$D$15</f>
        <v>0.167197452229299</v>
      </c>
      <c r="AD233" s="32"/>
      <c r="AH233" s="24"/>
      <c r="AI233" s="97"/>
      <c r="AJ233" s="67"/>
      <c r="AK233" s="27"/>
      <c r="AL233" s="28" t="s">
        <v>14</v>
      </c>
      <c r="AM233" s="29" t="n">
        <f aca="false">INFO!$D$15</f>
        <v>0.167197452229299</v>
      </c>
      <c r="AO233" s="32"/>
      <c r="AS233" s="24"/>
      <c r="AT233" s="97"/>
      <c r="AU233" s="67"/>
      <c r="AV233" s="27"/>
      <c r="AW233" s="28" t="s">
        <v>14</v>
      </c>
      <c r="AX233" s="29" t="n">
        <f aca="false">INFO!$D$15</f>
        <v>0.167197452229299</v>
      </c>
      <c r="AZ233" s="32"/>
      <c r="BD233" s="24"/>
      <c r="BE233" s="97"/>
      <c r="BF233" s="67"/>
      <c r="BG233" s="27"/>
      <c r="BH233" s="28" t="s">
        <v>14</v>
      </c>
      <c r="BI233" s="29" t="n">
        <f aca="false">INFO!$D$15</f>
        <v>0.167197452229299</v>
      </c>
      <c r="BK233" s="32"/>
      <c r="BO233" s="24"/>
      <c r="BP233" s="97"/>
      <c r="BQ233" s="67"/>
      <c r="BR233" s="27"/>
      <c r="BS233" s="28" t="s">
        <v>14</v>
      </c>
      <c r="BT233" s="29" t="n">
        <f aca="false">INFO!$D$15</f>
        <v>0.167197452229299</v>
      </c>
      <c r="BV233" s="32"/>
      <c r="BZ233" s="24"/>
      <c r="CA233" s="97"/>
      <c r="CB233" s="67"/>
      <c r="CC233" s="27"/>
      <c r="CD233" s="28" t="s">
        <v>14</v>
      </c>
      <c r="CE233" s="29" t="n">
        <f aca="false">INFO!$D$15</f>
        <v>0.167197452229299</v>
      </c>
      <c r="CG233" s="32"/>
      <c r="CK233" s="24"/>
      <c r="CL233" s="97"/>
      <c r="CM233" s="67"/>
      <c r="CN233" s="27"/>
      <c r="CO233" s="28" t="s">
        <v>14</v>
      </c>
      <c r="CP233" s="29" t="n">
        <f aca="false">INFO!$D$15</f>
        <v>0.167197452229299</v>
      </c>
      <c r="CR233" s="32"/>
      <c r="CV233" s="17" t="s">
        <v>62</v>
      </c>
      <c r="CW233" s="18" t="n">
        <f aca="false">IF(CA205=0%,0%,CB212/SUM(CB206:CB213))</f>
        <v>0</v>
      </c>
      <c r="CX233" s="17" t="str">
        <f aca="false">CD211</f>
        <v>mobile</v>
      </c>
      <c r="CY233" s="19" t="n">
        <f aca="false">CE211</f>
        <v>0</v>
      </c>
      <c r="CZ233" s="17" t="str">
        <f aca="false">CF209</f>
        <v>sanitari</v>
      </c>
      <c r="DA233" s="19" t="n">
        <f aca="false">CG209</f>
        <v>0</v>
      </c>
      <c r="DB233" s="19"/>
      <c r="DC233" s="19"/>
      <c r="DD233" s="19" t="s">
        <v>63</v>
      </c>
      <c r="DE233" s="19" t="n">
        <f aca="false">CA150</f>
        <v>0</v>
      </c>
    </row>
    <row r="234" customFormat="false" ht="15" hidden="false" customHeight="false" outlineLevel="0" collapsed="false">
      <c r="A234" s="24"/>
      <c r="B234" s="97"/>
      <c r="C234" s="67"/>
      <c r="D234" s="27" t="s">
        <v>67</v>
      </c>
      <c r="E234" s="28" t="s">
        <v>21</v>
      </c>
      <c r="F234" s="39" t="n">
        <f aca="false">INFO!$C$24</f>
        <v>0.607753705815279</v>
      </c>
      <c r="H234" s="32" t="n">
        <v>12</v>
      </c>
      <c r="L234" s="24"/>
      <c r="M234" s="97"/>
      <c r="N234" s="67"/>
      <c r="O234" s="27" t="s">
        <v>67</v>
      </c>
      <c r="P234" s="28" t="s">
        <v>21</v>
      </c>
      <c r="Q234" s="39" t="n">
        <f aca="false">INFO!$C$24</f>
        <v>0.607753705815279</v>
      </c>
      <c r="S234" s="32" t="n">
        <v>12</v>
      </c>
      <c r="W234" s="24"/>
      <c r="X234" s="97"/>
      <c r="Y234" s="67"/>
      <c r="Z234" s="27" t="s">
        <v>67</v>
      </c>
      <c r="AA234" s="28" t="s">
        <v>21</v>
      </c>
      <c r="AB234" s="39" t="n">
        <f aca="false">INFO!$C$24</f>
        <v>0.607753705815279</v>
      </c>
      <c r="AD234" s="32" t="n">
        <v>12</v>
      </c>
      <c r="AH234" s="24"/>
      <c r="AI234" s="97"/>
      <c r="AJ234" s="67"/>
      <c r="AK234" s="27" t="s">
        <v>67</v>
      </c>
      <c r="AL234" s="28" t="s">
        <v>21</v>
      </c>
      <c r="AM234" s="39" t="n">
        <f aca="false">INFO!$C$24</f>
        <v>0.607753705815279</v>
      </c>
      <c r="AO234" s="32" t="n">
        <v>12</v>
      </c>
      <c r="AS234" s="24"/>
      <c r="AT234" s="97"/>
      <c r="AU234" s="67"/>
      <c r="AV234" s="27" t="s">
        <v>67</v>
      </c>
      <c r="AW234" s="28" t="s">
        <v>21</v>
      </c>
      <c r="AX234" s="39" t="n">
        <f aca="false">INFO!$C$24</f>
        <v>0.607753705815279</v>
      </c>
      <c r="AZ234" s="32" t="n">
        <v>12</v>
      </c>
      <c r="BD234" s="24"/>
      <c r="BE234" s="97"/>
      <c r="BF234" s="67"/>
      <c r="BG234" s="27" t="s">
        <v>67</v>
      </c>
      <c r="BH234" s="28" t="s">
        <v>21</v>
      </c>
      <c r="BI234" s="39" t="n">
        <f aca="false">INFO!$C$24</f>
        <v>0.607753705815279</v>
      </c>
      <c r="BK234" s="32" t="n">
        <v>12</v>
      </c>
      <c r="BO234" s="24"/>
      <c r="BP234" s="97"/>
      <c r="BQ234" s="67"/>
      <c r="BR234" s="27" t="s">
        <v>67</v>
      </c>
      <c r="BS234" s="28" t="s">
        <v>21</v>
      </c>
      <c r="BT234" s="39" t="n">
        <f aca="false">INFO!$C$24</f>
        <v>0.607753705815279</v>
      </c>
      <c r="BV234" s="32" t="n">
        <v>12</v>
      </c>
      <c r="BZ234" s="24"/>
      <c r="CA234" s="97"/>
      <c r="CB234" s="67"/>
      <c r="CC234" s="27" t="s">
        <v>67</v>
      </c>
      <c r="CD234" s="28" t="s">
        <v>21</v>
      </c>
      <c r="CE234" s="39" t="n">
        <f aca="false">INFO!$C$24</f>
        <v>0.607753705815279</v>
      </c>
      <c r="CG234" s="32" t="n">
        <v>12</v>
      </c>
      <c r="CK234" s="24"/>
      <c r="CL234" s="97"/>
      <c r="CM234" s="67"/>
      <c r="CN234" s="27" t="s">
        <v>67</v>
      </c>
      <c r="CO234" s="28" t="s">
        <v>21</v>
      </c>
      <c r="CP234" s="39" t="n">
        <f aca="false">INFO!$C$24</f>
        <v>0.607753705815279</v>
      </c>
      <c r="CR234" s="32" t="n">
        <v>12</v>
      </c>
      <c r="CV234" s="33" t="s">
        <v>65</v>
      </c>
      <c r="CW234" s="34" t="n">
        <f aca="false">IF(CA205=0%,0%,CB213/SUM(CB206:CB213))</f>
        <v>0.7</v>
      </c>
      <c r="CX234" s="33" t="str">
        <f aca="false">CD212</f>
        <v>secchio</v>
      </c>
      <c r="CY234" s="35" t="n">
        <f aca="false">CE212</f>
        <v>0</v>
      </c>
      <c r="CZ234" s="33" t="str">
        <f aca="false">CF210</f>
        <v>tubi</v>
      </c>
      <c r="DA234" s="35" t="n">
        <f aca="false">CG210</f>
        <v>0</v>
      </c>
      <c r="DB234" s="35"/>
      <c r="DC234" s="35"/>
      <c r="DD234" s="35" t="s">
        <v>56</v>
      </c>
      <c r="DE234" s="35" t="n">
        <f aca="false">CG148</f>
        <v>0</v>
      </c>
      <c r="DF234" s="37" t="n">
        <f aca="false">SUM(CW228:CW234)</f>
        <v>1</v>
      </c>
    </row>
    <row r="235" customFormat="false" ht="15" hidden="false" customHeight="false" outlineLevel="0" collapsed="false">
      <c r="A235" s="24"/>
      <c r="B235" s="97"/>
      <c r="C235" s="67"/>
      <c r="D235" s="27"/>
      <c r="E235" s="28" t="s">
        <v>14</v>
      </c>
      <c r="F235" s="39" t="n">
        <f aca="false">INFO!$C$25</f>
        <v>0.182440136830103</v>
      </c>
      <c r="H235" s="32"/>
      <c r="L235" s="24"/>
      <c r="M235" s="97"/>
      <c r="N235" s="67"/>
      <c r="O235" s="27"/>
      <c r="P235" s="28" t="s">
        <v>14</v>
      </c>
      <c r="Q235" s="39" t="n">
        <f aca="false">INFO!$C$25</f>
        <v>0.182440136830103</v>
      </c>
      <c r="S235" s="32"/>
      <c r="W235" s="24"/>
      <c r="X235" s="97"/>
      <c r="Y235" s="67"/>
      <c r="Z235" s="27"/>
      <c r="AA235" s="28" t="s">
        <v>14</v>
      </c>
      <c r="AB235" s="39" t="n">
        <f aca="false">INFO!$C$25</f>
        <v>0.182440136830103</v>
      </c>
      <c r="AD235" s="32"/>
      <c r="AH235" s="24"/>
      <c r="AI235" s="97"/>
      <c r="AJ235" s="67"/>
      <c r="AK235" s="27"/>
      <c r="AL235" s="28" t="s">
        <v>14</v>
      </c>
      <c r="AM235" s="39" t="n">
        <f aca="false">INFO!$C$25</f>
        <v>0.182440136830103</v>
      </c>
      <c r="AO235" s="32"/>
      <c r="AS235" s="24"/>
      <c r="AT235" s="97"/>
      <c r="AU235" s="67"/>
      <c r="AV235" s="27"/>
      <c r="AW235" s="28" t="s">
        <v>14</v>
      </c>
      <c r="AX235" s="39" t="n">
        <f aca="false">INFO!$C$25</f>
        <v>0.182440136830103</v>
      </c>
      <c r="AZ235" s="32"/>
      <c r="BD235" s="24"/>
      <c r="BE235" s="97"/>
      <c r="BF235" s="67"/>
      <c r="BG235" s="27"/>
      <c r="BH235" s="28" t="s">
        <v>14</v>
      </c>
      <c r="BI235" s="39" t="n">
        <f aca="false">INFO!$C$25</f>
        <v>0.182440136830103</v>
      </c>
      <c r="BK235" s="32"/>
      <c r="BO235" s="24"/>
      <c r="BP235" s="97"/>
      <c r="BQ235" s="67"/>
      <c r="BR235" s="27"/>
      <c r="BS235" s="28" t="s">
        <v>14</v>
      </c>
      <c r="BT235" s="39" t="n">
        <f aca="false">INFO!$C$25</f>
        <v>0.182440136830103</v>
      </c>
      <c r="BV235" s="32"/>
      <c r="BZ235" s="24"/>
      <c r="CA235" s="97"/>
      <c r="CB235" s="67"/>
      <c r="CC235" s="27"/>
      <c r="CD235" s="28" t="s">
        <v>14</v>
      </c>
      <c r="CE235" s="39" t="n">
        <f aca="false">INFO!$C$25</f>
        <v>0.182440136830103</v>
      </c>
      <c r="CG235" s="32"/>
      <c r="CK235" s="24"/>
      <c r="CL235" s="97"/>
      <c r="CM235" s="67"/>
      <c r="CN235" s="27"/>
      <c r="CO235" s="28" t="s">
        <v>14</v>
      </c>
      <c r="CP235" s="39" t="n">
        <f aca="false">INFO!$C$25</f>
        <v>0.182440136830103</v>
      </c>
      <c r="CR235" s="32"/>
      <c r="CV235" s="10" t="str">
        <f aca="false">CK147</f>
        <v>SITO O52</v>
      </c>
      <c r="CW235" s="10"/>
      <c r="CX235" s="10"/>
      <c r="CY235" s="10"/>
      <c r="CZ235" s="10"/>
      <c r="DA235" s="10"/>
      <c r="DB235" s="10"/>
      <c r="DC235" s="10"/>
      <c r="DD235" s="10"/>
      <c r="DE235" s="10"/>
    </row>
    <row r="236" customFormat="false" ht="14.4" hidden="false" customHeight="false" outlineLevel="0" collapsed="false">
      <c r="A236" s="24"/>
      <c r="B236" s="97"/>
      <c r="C236" s="67"/>
      <c r="D236" s="27"/>
      <c r="E236" s="28" t="s">
        <v>22</v>
      </c>
      <c r="F236" s="39" t="n">
        <f aca="false">INFO!$C$26</f>
        <v>0.122006841505131</v>
      </c>
      <c r="H236" s="32"/>
      <c r="L236" s="24"/>
      <c r="M236" s="97"/>
      <c r="N236" s="67"/>
      <c r="O236" s="27"/>
      <c r="P236" s="28" t="s">
        <v>22</v>
      </c>
      <c r="Q236" s="39" t="n">
        <f aca="false">INFO!$C$26</f>
        <v>0.122006841505131</v>
      </c>
      <c r="S236" s="32"/>
      <c r="W236" s="24"/>
      <c r="X236" s="97"/>
      <c r="Y236" s="67"/>
      <c r="Z236" s="27"/>
      <c r="AA236" s="28" t="s">
        <v>22</v>
      </c>
      <c r="AB236" s="39" t="n">
        <f aca="false">INFO!$C$26</f>
        <v>0.122006841505131</v>
      </c>
      <c r="AD236" s="32"/>
      <c r="AH236" s="24"/>
      <c r="AI236" s="97"/>
      <c r="AJ236" s="67"/>
      <c r="AK236" s="27"/>
      <c r="AL236" s="28" t="s">
        <v>22</v>
      </c>
      <c r="AM236" s="39" t="n">
        <f aca="false">INFO!$C$26</f>
        <v>0.122006841505131</v>
      </c>
      <c r="AO236" s="32"/>
      <c r="AS236" s="24"/>
      <c r="AT236" s="97"/>
      <c r="AU236" s="67"/>
      <c r="AV236" s="27"/>
      <c r="AW236" s="28" t="s">
        <v>22</v>
      </c>
      <c r="AX236" s="39" t="n">
        <f aca="false">INFO!$C$26</f>
        <v>0.122006841505131</v>
      </c>
      <c r="AZ236" s="32"/>
      <c r="BD236" s="24"/>
      <c r="BE236" s="97"/>
      <c r="BF236" s="67"/>
      <c r="BG236" s="27"/>
      <c r="BH236" s="28" t="s">
        <v>22</v>
      </c>
      <c r="BI236" s="39" t="n">
        <f aca="false">INFO!$C$26</f>
        <v>0.122006841505131</v>
      </c>
      <c r="BK236" s="32"/>
      <c r="BO236" s="24"/>
      <c r="BP236" s="97"/>
      <c r="BQ236" s="67"/>
      <c r="BR236" s="27"/>
      <c r="BS236" s="28" t="s">
        <v>22</v>
      </c>
      <c r="BT236" s="39" t="n">
        <f aca="false">INFO!$C$26</f>
        <v>0.122006841505131</v>
      </c>
      <c r="BV236" s="32"/>
      <c r="BZ236" s="24"/>
      <c r="CA236" s="97"/>
      <c r="CB236" s="67"/>
      <c r="CC236" s="27"/>
      <c r="CD236" s="28" t="s">
        <v>22</v>
      </c>
      <c r="CE236" s="39" t="n">
        <f aca="false">INFO!$C$26</f>
        <v>0.122006841505131</v>
      </c>
      <c r="CG236" s="32"/>
      <c r="CK236" s="24"/>
      <c r="CL236" s="97"/>
      <c r="CM236" s="67"/>
      <c r="CN236" s="27"/>
      <c r="CO236" s="28" t="s">
        <v>22</v>
      </c>
      <c r="CP236" s="39" t="n">
        <f aca="false">INFO!$C$26</f>
        <v>0.122006841505131</v>
      </c>
      <c r="CR236" s="32"/>
      <c r="CV236" s="11" t="s">
        <v>31</v>
      </c>
      <c r="CW236" s="11"/>
      <c r="CX236" s="11" t="s">
        <v>32</v>
      </c>
      <c r="CY236" s="11"/>
      <c r="CZ236" s="11"/>
      <c r="DA236" s="11"/>
      <c r="DB236" s="11"/>
      <c r="DC236" s="11"/>
      <c r="DD236" s="11" t="s">
        <v>33</v>
      </c>
      <c r="DE236" s="11"/>
    </row>
    <row r="237" customFormat="false" ht="14.4" hidden="false" customHeight="false" outlineLevel="0" collapsed="false">
      <c r="A237" s="24"/>
      <c r="B237" s="97"/>
      <c r="C237" s="67"/>
      <c r="D237" s="27"/>
      <c r="E237" s="28" t="s">
        <v>13</v>
      </c>
      <c r="F237" s="39" t="n">
        <f aca="false">INFO!$C$27</f>
        <v>0.0877993158494869</v>
      </c>
      <c r="H237" s="32"/>
      <c r="L237" s="24"/>
      <c r="M237" s="97"/>
      <c r="N237" s="67"/>
      <c r="O237" s="27"/>
      <c r="P237" s="28" t="s">
        <v>13</v>
      </c>
      <c r="Q237" s="39" t="n">
        <f aca="false">INFO!$C$27</f>
        <v>0.0877993158494869</v>
      </c>
      <c r="S237" s="32"/>
      <c r="W237" s="24"/>
      <c r="X237" s="97"/>
      <c r="Y237" s="67"/>
      <c r="Z237" s="27"/>
      <c r="AA237" s="28" t="s">
        <v>13</v>
      </c>
      <c r="AB237" s="39" t="n">
        <f aca="false">INFO!$C$27</f>
        <v>0.0877993158494869</v>
      </c>
      <c r="AD237" s="32"/>
      <c r="AH237" s="24"/>
      <c r="AI237" s="97"/>
      <c r="AJ237" s="67"/>
      <c r="AK237" s="27"/>
      <c r="AL237" s="28" t="s">
        <v>13</v>
      </c>
      <c r="AM237" s="39" t="n">
        <f aca="false">INFO!$C$27</f>
        <v>0.0877993158494869</v>
      </c>
      <c r="AO237" s="32"/>
      <c r="AS237" s="24"/>
      <c r="AT237" s="97"/>
      <c r="AU237" s="67"/>
      <c r="AV237" s="27"/>
      <c r="AW237" s="28" t="s">
        <v>13</v>
      </c>
      <c r="AX237" s="39" t="n">
        <f aca="false">INFO!$C$27</f>
        <v>0.0877993158494869</v>
      </c>
      <c r="AZ237" s="32"/>
      <c r="BD237" s="24"/>
      <c r="BE237" s="97"/>
      <c r="BF237" s="67"/>
      <c r="BG237" s="27"/>
      <c r="BH237" s="28" t="s">
        <v>13</v>
      </c>
      <c r="BI237" s="39" t="n">
        <f aca="false">INFO!$C$27</f>
        <v>0.0877993158494869</v>
      </c>
      <c r="BK237" s="32"/>
      <c r="BO237" s="24"/>
      <c r="BP237" s="97"/>
      <c r="BQ237" s="67"/>
      <c r="BR237" s="27"/>
      <c r="BS237" s="28" t="s">
        <v>13</v>
      </c>
      <c r="BT237" s="39" t="n">
        <f aca="false">INFO!$C$27</f>
        <v>0.0877993158494869</v>
      </c>
      <c r="BV237" s="32"/>
      <c r="BZ237" s="24"/>
      <c r="CA237" s="97"/>
      <c r="CB237" s="67"/>
      <c r="CC237" s="27"/>
      <c r="CD237" s="28" t="s">
        <v>13</v>
      </c>
      <c r="CE237" s="39" t="n">
        <f aca="false">INFO!$C$27</f>
        <v>0.0877993158494869</v>
      </c>
      <c r="CG237" s="32"/>
      <c r="CK237" s="24"/>
      <c r="CL237" s="97"/>
      <c r="CM237" s="67"/>
      <c r="CN237" s="27"/>
      <c r="CO237" s="28" t="s">
        <v>13</v>
      </c>
      <c r="CP237" s="39" t="n">
        <f aca="false">INFO!$C$27</f>
        <v>0.0877993158494869</v>
      </c>
      <c r="CR237" s="32"/>
      <c r="CV237" s="12" t="s">
        <v>14</v>
      </c>
      <c r="CW237" s="13" t="n">
        <f aca="false">IF(CL205=0%,0%,CM206/SUM(CM206:CM213))</f>
        <v>0.02</v>
      </c>
      <c r="CX237" s="12" t="str">
        <f aca="false">CO206</f>
        <v>lavatrice</v>
      </c>
      <c r="CY237" s="14" t="n">
        <f aca="false">CP206</f>
        <v>0</v>
      </c>
      <c r="CZ237" s="12" t="str">
        <f aca="false">CO213</f>
        <v>sedie</v>
      </c>
      <c r="DA237" s="14" t="n">
        <f aca="false">CP213</f>
        <v>0</v>
      </c>
      <c r="DB237" s="12" t="str">
        <f aca="false">CQ211</f>
        <v>guaina</v>
      </c>
      <c r="DC237" s="14" t="n">
        <f aca="false">CR211</f>
        <v>0</v>
      </c>
      <c r="DD237" s="14" t="s">
        <v>41</v>
      </c>
      <c r="DE237" s="38" t="n">
        <f aca="false">CM149</f>
        <v>0</v>
      </c>
    </row>
    <row r="238" customFormat="false" ht="14.4" hidden="false" customHeight="false" outlineLevel="0" collapsed="false">
      <c r="A238" s="24"/>
      <c r="B238" s="96"/>
      <c r="C238" s="67"/>
      <c r="D238" s="40" t="s">
        <v>68</v>
      </c>
      <c r="E238" s="41" t="s">
        <v>22</v>
      </c>
      <c r="F238" s="39" t="n">
        <v>0.8</v>
      </c>
      <c r="H238" s="32" t="n">
        <v>12</v>
      </c>
      <c r="L238" s="24"/>
      <c r="M238" s="96"/>
      <c r="N238" s="67"/>
      <c r="O238" s="40" t="s">
        <v>68</v>
      </c>
      <c r="P238" s="41" t="s">
        <v>22</v>
      </c>
      <c r="Q238" s="39" t="n">
        <v>0.8</v>
      </c>
      <c r="S238" s="32" t="n">
        <v>12</v>
      </c>
      <c r="W238" s="24"/>
      <c r="X238" s="96"/>
      <c r="Y238" s="67"/>
      <c r="Z238" s="40" t="s">
        <v>68</v>
      </c>
      <c r="AA238" s="41" t="s">
        <v>22</v>
      </c>
      <c r="AB238" s="39" t="n">
        <v>0.8</v>
      </c>
      <c r="AD238" s="32" t="n">
        <v>12</v>
      </c>
      <c r="AH238" s="24"/>
      <c r="AI238" s="96"/>
      <c r="AJ238" s="67"/>
      <c r="AK238" s="40" t="s">
        <v>68</v>
      </c>
      <c r="AL238" s="41" t="s">
        <v>22</v>
      </c>
      <c r="AM238" s="39" t="n">
        <v>0.8</v>
      </c>
      <c r="AO238" s="32" t="n">
        <v>12</v>
      </c>
      <c r="AS238" s="24"/>
      <c r="AT238" s="96"/>
      <c r="AU238" s="67"/>
      <c r="AV238" s="40" t="s">
        <v>68</v>
      </c>
      <c r="AW238" s="41" t="s">
        <v>22</v>
      </c>
      <c r="AX238" s="39" t="n">
        <v>0.8</v>
      </c>
      <c r="AZ238" s="32" t="n">
        <v>12</v>
      </c>
      <c r="BD238" s="24"/>
      <c r="BE238" s="96"/>
      <c r="BF238" s="67"/>
      <c r="BG238" s="40" t="s">
        <v>68</v>
      </c>
      <c r="BH238" s="41" t="s">
        <v>22</v>
      </c>
      <c r="BI238" s="39" t="n">
        <v>0.8</v>
      </c>
      <c r="BK238" s="32" t="n">
        <v>12</v>
      </c>
      <c r="BO238" s="24"/>
      <c r="BP238" s="96"/>
      <c r="BQ238" s="67"/>
      <c r="BR238" s="40" t="s">
        <v>68</v>
      </c>
      <c r="BS238" s="41" t="s">
        <v>22</v>
      </c>
      <c r="BT238" s="39" t="n">
        <v>0.8</v>
      </c>
      <c r="BV238" s="32" t="n">
        <v>12</v>
      </c>
      <c r="BZ238" s="24"/>
      <c r="CA238" s="96"/>
      <c r="CB238" s="67"/>
      <c r="CC238" s="40" t="s">
        <v>68</v>
      </c>
      <c r="CD238" s="41" t="s">
        <v>22</v>
      </c>
      <c r="CE238" s="39" t="n">
        <v>0.8</v>
      </c>
      <c r="CG238" s="32" t="n">
        <v>12</v>
      </c>
      <c r="CK238" s="24"/>
      <c r="CL238" s="96"/>
      <c r="CM238" s="67"/>
      <c r="CN238" s="40" t="s">
        <v>68</v>
      </c>
      <c r="CO238" s="41" t="s">
        <v>22</v>
      </c>
      <c r="CP238" s="39" t="n">
        <v>0.8</v>
      </c>
      <c r="CR238" s="32" t="n">
        <v>12</v>
      </c>
      <c r="CV238" s="17" t="s">
        <v>49</v>
      </c>
      <c r="CW238" s="18" t="n">
        <f aca="false">IF(CL205=0%,0%,CM207/SUM(CM206:CM213))</f>
        <v>0.01</v>
      </c>
      <c r="CX238" s="17" t="str">
        <f aca="false">CO207</f>
        <v>frigorifero</v>
      </c>
      <c r="CY238" s="19" t="n">
        <f aca="false">CP207</f>
        <v>0</v>
      </c>
      <c r="CZ238" s="17" t="str">
        <f aca="false">CO214</f>
        <v>materasso</v>
      </c>
      <c r="DA238" s="19" t="n">
        <f aca="false">CP214</f>
        <v>0</v>
      </c>
      <c r="DB238" s="17" t="str">
        <f aca="false">CQ212</f>
        <v>lamiere</v>
      </c>
      <c r="DC238" s="19" t="n">
        <f aca="false">CR212</f>
        <v>0</v>
      </c>
      <c r="DD238" s="19" t="str">
        <f aca="false">CN148</f>
        <v>altezza cumulo</v>
      </c>
      <c r="DE238" s="19" t="n">
        <f aca="false">CO148</f>
        <v>5</v>
      </c>
    </row>
    <row r="239" customFormat="false" ht="14.4" hidden="false" customHeight="false" outlineLevel="0" collapsed="false">
      <c r="A239" s="24"/>
      <c r="B239" s="96"/>
      <c r="C239" s="67"/>
      <c r="D239" s="40"/>
      <c r="E239" s="41" t="s">
        <v>13</v>
      </c>
      <c r="F239" s="39" t="n">
        <v>0.2</v>
      </c>
      <c r="H239" s="32"/>
      <c r="L239" s="24"/>
      <c r="M239" s="96"/>
      <c r="N239" s="67"/>
      <c r="O239" s="40"/>
      <c r="P239" s="41" t="s">
        <v>13</v>
      </c>
      <c r="Q239" s="39" t="n">
        <v>0.2</v>
      </c>
      <c r="S239" s="32"/>
      <c r="W239" s="24"/>
      <c r="X239" s="96"/>
      <c r="Y239" s="67"/>
      <c r="Z239" s="40"/>
      <c r="AA239" s="41" t="s">
        <v>13</v>
      </c>
      <c r="AB239" s="39" t="n">
        <v>0.2</v>
      </c>
      <c r="AD239" s="32"/>
      <c r="AH239" s="24"/>
      <c r="AI239" s="96"/>
      <c r="AJ239" s="67"/>
      <c r="AK239" s="40"/>
      <c r="AL239" s="41" t="s">
        <v>13</v>
      </c>
      <c r="AM239" s="39" t="n">
        <v>0.2</v>
      </c>
      <c r="AO239" s="32"/>
      <c r="AS239" s="24"/>
      <c r="AT239" s="96"/>
      <c r="AU239" s="67"/>
      <c r="AV239" s="40"/>
      <c r="AW239" s="41" t="s">
        <v>13</v>
      </c>
      <c r="AX239" s="39" t="n">
        <v>0.2</v>
      </c>
      <c r="AZ239" s="32"/>
      <c r="BD239" s="24"/>
      <c r="BE239" s="96"/>
      <c r="BF239" s="67"/>
      <c r="BG239" s="40"/>
      <c r="BH239" s="41" t="s">
        <v>13</v>
      </c>
      <c r="BI239" s="39" t="n">
        <v>0.2</v>
      </c>
      <c r="BK239" s="32"/>
      <c r="BO239" s="24"/>
      <c r="BP239" s="96"/>
      <c r="BQ239" s="67"/>
      <c r="BR239" s="40"/>
      <c r="BS239" s="41" t="s">
        <v>13</v>
      </c>
      <c r="BT239" s="39" t="n">
        <v>0.2</v>
      </c>
      <c r="BV239" s="32"/>
      <c r="BZ239" s="24"/>
      <c r="CA239" s="96"/>
      <c r="CB239" s="67"/>
      <c r="CC239" s="40"/>
      <c r="CD239" s="41" t="s">
        <v>13</v>
      </c>
      <c r="CE239" s="39" t="n">
        <v>0.2</v>
      </c>
      <c r="CG239" s="32"/>
      <c r="CK239" s="24"/>
      <c r="CL239" s="96"/>
      <c r="CM239" s="67"/>
      <c r="CN239" s="40"/>
      <c r="CO239" s="41" t="s">
        <v>13</v>
      </c>
      <c r="CP239" s="39" t="n">
        <v>0.2</v>
      </c>
      <c r="CR239" s="32"/>
      <c r="CV239" s="17" t="s">
        <v>57</v>
      </c>
      <c r="CW239" s="18" t="n">
        <f aca="false">IF(CL205=0%,0%,(CM208+CM209)/SUM(CM206:CM213))</f>
        <v>0.02</v>
      </c>
      <c r="CX239" s="17" t="str">
        <f aca="false">CO208</f>
        <v>forno</v>
      </c>
      <c r="CY239" s="19" t="n">
        <f aca="false">CP208</f>
        <v>0</v>
      </c>
      <c r="CZ239" s="17" t="str">
        <f aca="false">CQ206</f>
        <v>brandina</v>
      </c>
      <c r="DA239" s="19" t="n">
        <f aca="false">CR206</f>
        <v>0</v>
      </c>
      <c r="DB239" s="17" t="str">
        <f aca="false">CQ213</f>
        <v>buste</v>
      </c>
      <c r="DC239" s="19" t="n">
        <f aca="false">CR213</f>
        <v>0</v>
      </c>
      <c r="DD239" s="19" t="str">
        <f aca="false">CN149</f>
        <v>combustione</v>
      </c>
      <c r="DE239" s="19" t="str">
        <f aca="false">CO149</f>
        <v>si</v>
      </c>
    </row>
    <row r="240" customFormat="false" ht="14.4" hidden="false" customHeight="false" outlineLevel="0" collapsed="false">
      <c r="A240" s="24"/>
      <c r="B240" s="4"/>
      <c r="C240" s="43"/>
      <c r="D240" s="27" t="s">
        <v>69</v>
      </c>
      <c r="E240" s="41" t="s">
        <v>60</v>
      </c>
      <c r="F240" s="39" t="n">
        <v>1</v>
      </c>
      <c r="G240" s="2" t="n">
        <v>550</v>
      </c>
      <c r="H240" s="44"/>
      <c r="L240" s="24"/>
      <c r="M240" s="4"/>
      <c r="N240" s="43"/>
      <c r="O240" s="27" t="s">
        <v>69</v>
      </c>
      <c r="P240" s="41" t="s">
        <v>60</v>
      </c>
      <c r="Q240" s="39" t="n">
        <v>1</v>
      </c>
      <c r="R240" s="2" t="n">
        <v>550</v>
      </c>
      <c r="S240" s="44"/>
      <c r="W240" s="24"/>
      <c r="X240" s="4"/>
      <c r="Y240" s="43"/>
      <c r="Z240" s="27" t="s">
        <v>69</v>
      </c>
      <c r="AA240" s="41" t="s">
        <v>60</v>
      </c>
      <c r="AB240" s="39" t="n">
        <v>1</v>
      </c>
      <c r="AC240" s="2" t="n">
        <v>550</v>
      </c>
      <c r="AD240" s="44"/>
      <c r="AH240" s="24"/>
      <c r="AI240" s="4"/>
      <c r="AJ240" s="43"/>
      <c r="AK240" s="27" t="s">
        <v>69</v>
      </c>
      <c r="AL240" s="41" t="s">
        <v>60</v>
      </c>
      <c r="AM240" s="39" t="n">
        <v>1</v>
      </c>
      <c r="AN240" s="2" t="n">
        <v>550</v>
      </c>
      <c r="AO240" s="44"/>
      <c r="AS240" s="24"/>
      <c r="AT240" s="4"/>
      <c r="AU240" s="43"/>
      <c r="AV240" s="27" t="s">
        <v>69</v>
      </c>
      <c r="AW240" s="41" t="s">
        <v>60</v>
      </c>
      <c r="AX240" s="39" t="n">
        <v>1</v>
      </c>
      <c r="AY240" s="2" t="n">
        <v>550</v>
      </c>
      <c r="AZ240" s="44"/>
      <c r="BD240" s="24"/>
      <c r="BE240" s="4"/>
      <c r="BF240" s="43"/>
      <c r="BG240" s="27" t="s">
        <v>69</v>
      </c>
      <c r="BH240" s="41" t="s">
        <v>60</v>
      </c>
      <c r="BI240" s="39" t="n">
        <v>1</v>
      </c>
      <c r="BJ240" s="2" t="n">
        <v>550</v>
      </c>
      <c r="BK240" s="44"/>
      <c r="BO240" s="24"/>
      <c r="BP240" s="4"/>
      <c r="BQ240" s="43"/>
      <c r="BR240" s="27" t="s">
        <v>69</v>
      </c>
      <c r="BS240" s="41" t="s">
        <v>60</v>
      </c>
      <c r="BT240" s="39" t="n">
        <v>1</v>
      </c>
      <c r="BU240" s="2" t="n">
        <v>550</v>
      </c>
      <c r="BV240" s="44"/>
      <c r="BZ240" s="24"/>
      <c r="CA240" s="4"/>
      <c r="CB240" s="43"/>
      <c r="CC240" s="27" t="s">
        <v>69</v>
      </c>
      <c r="CD240" s="41" t="s">
        <v>60</v>
      </c>
      <c r="CE240" s="39" t="n">
        <v>1</v>
      </c>
      <c r="CF240" s="2" t="n">
        <v>550</v>
      </c>
      <c r="CG240" s="44"/>
      <c r="CK240" s="24"/>
      <c r="CL240" s="4"/>
      <c r="CM240" s="43"/>
      <c r="CN240" s="27" t="s">
        <v>69</v>
      </c>
      <c r="CO240" s="41" t="s">
        <v>60</v>
      </c>
      <c r="CP240" s="39" t="n">
        <v>1</v>
      </c>
      <c r="CQ240" s="2" t="n">
        <v>550</v>
      </c>
      <c r="CR240" s="44"/>
      <c r="CV240" s="17" t="s">
        <v>60</v>
      </c>
      <c r="CW240" s="37" t="n">
        <f aca="false">IF(CL205=0%,0%,CM210/SUM(CM206:CM213))</f>
        <v>0</v>
      </c>
      <c r="CX240" s="17" t="str">
        <f aca="false">CO209</f>
        <v>televisore</v>
      </c>
      <c r="CY240" s="19" t="n">
        <f aca="false">CP209</f>
        <v>0</v>
      </c>
      <c r="CZ240" s="17" t="str">
        <f aca="false">CQ207</f>
        <v>Scatoloni</v>
      </c>
      <c r="DA240" s="19" t="n">
        <f aca="false">CR207</f>
        <v>0</v>
      </c>
      <c r="DB240" s="19"/>
      <c r="DC240" s="19"/>
      <c r="DD240" s="19" t="str">
        <f aca="false">CN150</f>
        <v>bonifica</v>
      </c>
      <c r="DE240" s="19" t="str">
        <f aca="false">CO150</f>
        <v>si</v>
      </c>
    </row>
    <row r="241" customFormat="false" ht="14.4" hidden="false" customHeight="false" outlineLevel="0" collapsed="false">
      <c r="A241" s="24"/>
      <c r="B241" s="4"/>
      <c r="C241" s="43"/>
      <c r="D241" s="27"/>
      <c r="E241" s="41" t="s">
        <v>14</v>
      </c>
      <c r="F241" s="39" t="n">
        <v>1</v>
      </c>
      <c r="G241" s="47" t="n">
        <v>1400</v>
      </c>
      <c r="H241" s="44"/>
      <c r="L241" s="24"/>
      <c r="M241" s="4"/>
      <c r="N241" s="43"/>
      <c r="O241" s="27"/>
      <c r="P241" s="41" t="s">
        <v>14</v>
      </c>
      <c r="Q241" s="39" t="n">
        <v>1</v>
      </c>
      <c r="R241" s="47" t="n">
        <v>1400</v>
      </c>
      <c r="S241" s="44"/>
      <c r="W241" s="24"/>
      <c r="X241" s="4"/>
      <c r="Y241" s="43"/>
      <c r="Z241" s="27"/>
      <c r="AA241" s="41" t="s">
        <v>14</v>
      </c>
      <c r="AB241" s="39" t="n">
        <v>1</v>
      </c>
      <c r="AC241" s="47" t="n">
        <v>1400</v>
      </c>
      <c r="AD241" s="44"/>
      <c r="AH241" s="24"/>
      <c r="AI241" s="4"/>
      <c r="AJ241" s="43"/>
      <c r="AK241" s="27"/>
      <c r="AL241" s="41" t="s">
        <v>14</v>
      </c>
      <c r="AM241" s="39" t="n">
        <v>1</v>
      </c>
      <c r="AN241" s="47" t="n">
        <v>1400</v>
      </c>
      <c r="AO241" s="44"/>
      <c r="AS241" s="24"/>
      <c r="AT241" s="4"/>
      <c r="AU241" s="43"/>
      <c r="AV241" s="27"/>
      <c r="AW241" s="41" t="s">
        <v>14</v>
      </c>
      <c r="AX241" s="39" t="n">
        <v>1</v>
      </c>
      <c r="AY241" s="47" t="n">
        <v>1400</v>
      </c>
      <c r="AZ241" s="44"/>
      <c r="BD241" s="24"/>
      <c r="BE241" s="4"/>
      <c r="BF241" s="43"/>
      <c r="BG241" s="27"/>
      <c r="BH241" s="41" t="s">
        <v>14</v>
      </c>
      <c r="BI241" s="39" t="n">
        <v>1</v>
      </c>
      <c r="BJ241" s="47" t="n">
        <v>1400</v>
      </c>
      <c r="BK241" s="44"/>
      <c r="BO241" s="24"/>
      <c r="BP241" s="4"/>
      <c r="BQ241" s="43"/>
      <c r="BR241" s="27"/>
      <c r="BS241" s="41" t="s">
        <v>14</v>
      </c>
      <c r="BT241" s="39" t="n">
        <v>1</v>
      </c>
      <c r="BU241" s="47" t="n">
        <v>1400</v>
      </c>
      <c r="BV241" s="44"/>
      <c r="BZ241" s="24"/>
      <c r="CA241" s="4"/>
      <c r="CB241" s="43"/>
      <c r="CC241" s="27"/>
      <c r="CD241" s="41" t="s">
        <v>14</v>
      </c>
      <c r="CE241" s="39" t="n">
        <v>1</v>
      </c>
      <c r="CF241" s="47" t="n">
        <v>1400</v>
      </c>
      <c r="CG241" s="44"/>
      <c r="CK241" s="24"/>
      <c r="CL241" s="4"/>
      <c r="CM241" s="43"/>
      <c r="CN241" s="27"/>
      <c r="CO241" s="41" t="s">
        <v>14</v>
      </c>
      <c r="CP241" s="39" t="n">
        <v>1</v>
      </c>
      <c r="CQ241" s="47" t="n">
        <v>1400</v>
      </c>
      <c r="CR241" s="44"/>
      <c r="CV241" s="17" t="s">
        <v>61</v>
      </c>
      <c r="CW241" s="18" t="n">
        <f aca="false">IF(CL205=0%,0%,CM211/SUM(CM206:CM213))</f>
        <v>0</v>
      </c>
      <c r="CX241" s="17" t="str">
        <f aca="false">CO210</f>
        <v>scaldabagno</v>
      </c>
      <c r="CY241" s="19" t="n">
        <f aca="false">CP210</f>
        <v>0</v>
      </c>
      <c r="CZ241" s="17" t="str">
        <f aca="false">CQ208</f>
        <v>divano</v>
      </c>
      <c r="DA241" s="19" t="n">
        <f aca="false">CR208</f>
        <v>0</v>
      </c>
      <c r="DB241" s="19"/>
      <c r="DC241" s="19"/>
      <c r="DD241" s="19" t="str">
        <f aca="false">CP150</f>
        <v>substrato</v>
      </c>
      <c r="DE241" s="19" t="str">
        <f aca="false">CQ150</f>
        <v>suolo</v>
      </c>
    </row>
    <row r="242" customFormat="false" ht="14.4" hidden="false" customHeight="false" outlineLevel="0" collapsed="false">
      <c r="A242" s="24"/>
      <c r="B242" s="4"/>
      <c r="C242" s="43"/>
      <c r="D242" s="27"/>
      <c r="E242" s="41" t="s">
        <v>22</v>
      </c>
      <c r="F242" s="39" t="n">
        <v>1</v>
      </c>
      <c r="G242" s="47" t="n">
        <v>7500</v>
      </c>
      <c r="H242" s="44"/>
      <c r="L242" s="24"/>
      <c r="M242" s="4"/>
      <c r="N242" s="43"/>
      <c r="O242" s="27"/>
      <c r="P242" s="41" t="s">
        <v>22</v>
      </c>
      <c r="Q242" s="39" t="n">
        <v>1</v>
      </c>
      <c r="R242" s="47" t="n">
        <v>7500</v>
      </c>
      <c r="S242" s="44"/>
      <c r="W242" s="24"/>
      <c r="X242" s="4"/>
      <c r="Y242" s="43"/>
      <c r="Z242" s="27"/>
      <c r="AA242" s="41" t="s">
        <v>22</v>
      </c>
      <c r="AB242" s="39" t="n">
        <v>1</v>
      </c>
      <c r="AC242" s="47" t="n">
        <v>7500</v>
      </c>
      <c r="AD242" s="44"/>
      <c r="AH242" s="24"/>
      <c r="AI242" s="4"/>
      <c r="AJ242" s="43"/>
      <c r="AK242" s="27"/>
      <c r="AL242" s="41" t="s">
        <v>22</v>
      </c>
      <c r="AM242" s="39" t="n">
        <v>1</v>
      </c>
      <c r="AN242" s="47" t="n">
        <v>7500</v>
      </c>
      <c r="AO242" s="44"/>
      <c r="AS242" s="24"/>
      <c r="AT242" s="4"/>
      <c r="AU242" s="43"/>
      <c r="AV242" s="27"/>
      <c r="AW242" s="41" t="s">
        <v>22</v>
      </c>
      <c r="AX242" s="39" t="n">
        <v>1</v>
      </c>
      <c r="AY242" s="47" t="n">
        <v>7500</v>
      </c>
      <c r="AZ242" s="44"/>
      <c r="BD242" s="24"/>
      <c r="BE242" s="4"/>
      <c r="BF242" s="43"/>
      <c r="BG242" s="27"/>
      <c r="BH242" s="41" t="s">
        <v>22</v>
      </c>
      <c r="BI242" s="39" t="n">
        <v>1</v>
      </c>
      <c r="BJ242" s="47" t="n">
        <v>7500</v>
      </c>
      <c r="BK242" s="44"/>
      <c r="BO242" s="24"/>
      <c r="BP242" s="4"/>
      <c r="BQ242" s="43"/>
      <c r="BR242" s="27"/>
      <c r="BS242" s="41" t="s">
        <v>22</v>
      </c>
      <c r="BT242" s="39" t="n">
        <v>1</v>
      </c>
      <c r="BU242" s="47" t="n">
        <v>7500</v>
      </c>
      <c r="BV242" s="44"/>
      <c r="BZ242" s="24"/>
      <c r="CA242" s="4"/>
      <c r="CB242" s="43"/>
      <c r="CC242" s="27"/>
      <c r="CD242" s="41" t="s">
        <v>22</v>
      </c>
      <c r="CE242" s="39" t="n">
        <v>1</v>
      </c>
      <c r="CF242" s="47" t="n">
        <v>7500</v>
      </c>
      <c r="CG242" s="44"/>
      <c r="CK242" s="24"/>
      <c r="CL242" s="4"/>
      <c r="CM242" s="43"/>
      <c r="CN242" s="27"/>
      <c r="CO242" s="41" t="s">
        <v>22</v>
      </c>
      <c r="CP242" s="39" t="n">
        <v>1</v>
      </c>
      <c r="CQ242" s="47" t="n">
        <v>7500</v>
      </c>
      <c r="CR242" s="44"/>
      <c r="CV242" s="17" t="s">
        <v>62</v>
      </c>
      <c r="CW242" s="18" t="n">
        <f aca="false">IF(CL205=0%,0%,CM212/SUM(CM206:CM213))</f>
        <v>0</v>
      </c>
      <c r="CX242" s="17" t="str">
        <f aca="false">CO211</f>
        <v>mobile</v>
      </c>
      <c r="CY242" s="19" t="n">
        <f aca="false">CP211</f>
        <v>0</v>
      </c>
      <c r="CZ242" s="17" t="str">
        <f aca="false">CQ209</f>
        <v>sanitari</v>
      </c>
      <c r="DA242" s="19" t="n">
        <f aca="false">CR209</f>
        <v>0</v>
      </c>
      <c r="DB242" s="19"/>
      <c r="DC242" s="19"/>
      <c r="DD242" s="19" t="s">
        <v>63</v>
      </c>
      <c r="DE242" s="19" t="n">
        <f aca="false">CL150</f>
        <v>0</v>
      </c>
    </row>
    <row r="243" customFormat="false" ht="15" hidden="false" customHeight="false" outlineLevel="0" collapsed="false">
      <c r="A243" s="24"/>
      <c r="B243" s="4"/>
      <c r="C243" s="4"/>
      <c r="D243" s="28" t="s">
        <v>70</v>
      </c>
      <c r="E243" s="41" t="s">
        <v>14</v>
      </c>
      <c r="F243" s="39" t="n">
        <v>1</v>
      </c>
      <c r="G243" s="47" t="n">
        <v>1400</v>
      </c>
      <c r="H243" s="44"/>
      <c r="L243" s="24"/>
      <c r="M243" s="4"/>
      <c r="N243" s="4"/>
      <c r="O243" s="28" t="s">
        <v>70</v>
      </c>
      <c r="P243" s="41" t="s">
        <v>14</v>
      </c>
      <c r="Q243" s="39" t="n">
        <v>1</v>
      </c>
      <c r="R243" s="47" t="n">
        <v>1400</v>
      </c>
      <c r="S243" s="44"/>
      <c r="W243" s="24"/>
      <c r="X243" s="4"/>
      <c r="Y243" s="4"/>
      <c r="Z243" s="28" t="s">
        <v>70</v>
      </c>
      <c r="AA243" s="41" t="s">
        <v>14</v>
      </c>
      <c r="AB243" s="39" t="n">
        <v>1</v>
      </c>
      <c r="AC243" s="47" t="n">
        <v>1400</v>
      </c>
      <c r="AD243" s="44"/>
      <c r="AH243" s="24"/>
      <c r="AI243" s="4"/>
      <c r="AJ243" s="4"/>
      <c r="AK243" s="28" t="s">
        <v>70</v>
      </c>
      <c r="AL243" s="41" t="s">
        <v>14</v>
      </c>
      <c r="AM243" s="39" t="n">
        <v>1</v>
      </c>
      <c r="AN243" s="47" t="n">
        <v>1400</v>
      </c>
      <c r="AO243" s="44"/>
      <c r="AS243" s="24"/>
      <c r="AT243" s="4"/>
      <c r="AU243" s="4"/>
      <c r="AV243" s="28" t="s">
        <v>70</v>
      </c>
      <c r="AW243" s="41" t="s">
        <v>14</v>
      </c>
      <c r="AX243" s="39" t="n">
        <v>1</v>
      </c>
      <c r="AY243" s="47" t="n">
        <v>1400</v>
      </c>
      <c r="AZ243" s="44"/>
      <c r="BD243" s="24"/>
      <c r="BE243" s="4"/>
      <c r="BF243" s="4"/>
      <c r="BG243" s="28" t="s">
        <v>70</v>
      </c>
      <c r="BH243" s="41" t="s">
        <v>14</v>
      </c>
      <c r="BI243" s="39" t="n">
        <v>1</v>
      </c>
      <c r="BJ243" s="47" t="n">
        <v>1400</v>
      </c>
      <c r="BK243" s="44"/>
      <c r="BO243" s="24"/>
      <c r="BP243" s="4"/>
      <c r="BQ243" s="4"/>
      <c r="BR243" s="28" t="s">
        <v>70</v>
      </c>
      <c r="BS243" s="41" t="s">
        <v>14</v>
      </c>
      <c r="BT243" s="39" t="n">
        <v>1</v>
      </c>
      <c r="BU243" s="47" t="n">
        <v>1400</v>
      </c>
      <c r="BV243" s="44"/>
      <c r="BZ243" s="24"/>
      <c r="CA243" s="4"/>
      <c r="CB243" s="4"/>
      <c r="CC243" s="28" t="s">
        <v>70</v>
      </c>
      <c r="CD243" s="41" t="s">
        <v>14</v>
      </c>
      <c r="CE243" s="39" t="n">
        <v>1</v>
      </c>
      <c r="CF243" s="47" t="n">
        <v>1400</v>
      </c>
      <c r="CG243" s="44"/>
      <c r="CK243" s="24"/>
      <c r="CL243" s="4"/>
      <c r="CM243" s="4"/>
      <c r="CN243" s="28" t="s">
        <v>70</v>
      </c>
      <c r="CO243" s="41" t="s">
        <v>14</v>
      </c>
      <c r="CP243" s="39" t="n">
        <v>1</v>
      </c>
      <c r="CQ243" s="47" t="n">
        <v>1400</v>
      </c>
      <c r="CR243" s="44"/>
      <c r="CV243" s="17" t="s">
        <v>65</v>
      </c>
      <c r="CW243" s="18" t="n">
        <f aca="false">IF(CL205=0%,0%,CM213/SUM(CM206:CM213))</f>
        <v>0.95</v>
      </c>
      <c r="CX243" s="17" t="str">
        <f aca="false">CO212</f>
        <v>secchio</v>
      </c>
      <c r="CY243" s="19" t="n">
        <f aca="false">CP212</f>
        <v>0</v>
      </c>
      <c r="CZ243" s="17" t="str">
        <f aca="false">CQ210</f>
        <v>tubi</v>
      </c>
      <c r="DA243" s="19" t="n">
        <f aca="false">CR210</f>
        <v>0</v>
      </c>
      <c r="DB243" s="19"/>
      <c r="DC243" s="19"/>
      <c r="DD243" s="35" t="s">
        <v>56</v>
      </c>
      <c r="DE243" s="35" t="n">
        <f aca="false">CR148</f>
        <v>0</v>
      </c>
      <c r="DF243" s="37" t="n">
        <f aca="false">SUM(CW237:CW243)</f>
        <v>1</v>
      </c>
    </row>
    <row r="244" customFormat="false" ht="15" hidden="false" customHeight="false" outlineLevel="0" collapsed="false">
      <c r="A244" s="24"/>
      <c r="B244" s="4"/>
      <c r="C244" s="43"/>
      <c r="D244" s="28" t="s">
        <v>71</v>
      </c>
      <c r="E244" s="41" t="s">
        <v>60</v>
      </c>
      <c r="F244" s="39" t="n">
        <v>1</v>
      </c>
      <c r="G244" s="47" t="n">
        <v>550</v>
      </c>
      <c r="H244" s="44"/>
      <c r="L244" s="24"/>
      <c r="M244" s="4"/>
      <c r="N244" s="43"/>
      <c r="O244" s="28" t="s">
        <v>71</v>
      </c>
      <c r="P244" s="41" t="s">
        <v>60</v>
      </c>
      <c r="Q244" s="39" t="n">
        <v>1</v>
      </c>
      <c r="R244" s="47" t="n">
        <v>550</v>
      </c>
      <c r="S244" s="44"/>
      <c r="W244" s="24"/>
      <c r="X244" s="4"/>
      <c r="Y244" s="43"/>
      <c r="Z244" s="28" t="s">
        <v>71</v>
      </c>
      <c r="AA244" s="41" t="s">
        <v>60</v>
      </c>
      <c r="AB244" s="39" t="n">
        <v>1</v>
      </c>
      <c r="AC244" s="47" t="n">
        <v>550</v>
      </c>
      <c r="AD244" s="44"/>
      <c r="AH244" s="24"/>
      <c r="AI244" s="4"/>
      <c r="AJ244" s="43"/>
      <c r="AK244" s="28" t="s">
        <v>71</v>
      </c>
      <c r="AL244" s="41" t="s">
        <v>60</v>
      </c>
      <c r="AM244" s="39" t="n">
        <v>1</v>
      </c>
      <c r="AN244" s="47" t="n">
        <v>550</v>
      </c>
      <c r="AO244" s="44"/>
      <c r="AS244" s="24"/>
      <c r="AT244" s="4"/>
      <c r="AU244" s="43"/>
      <c r="AV244" s="28" t="s">
        <v>71</v>
      </c>
      <c r="AW244" s="41" t="s">
        <v>60</v>
      </c>
      <c r="AX244" s="39" t="n">
        <v>1</v>
      </c>
      <c r="AY244" s="47" t="n">
        <v>550</v>
      </c>
      <c r="AZ244" s="44"/>
      <c r="BD244" s="24"/>
      <c r="BE244" s="4"/>
      <c r="BF244" s="43"/>
      <c r="BG244" s="28" t="s">
        <v>71</v>
      </c>
      <c r="BH244" s="41" t="s">
        <v>60</v>
      </c>
      <c r="BI244" s="39" t="n">
        <v>1</v>
      </c>
      <c r="BJ244" s="47" t="n">
        <v>550</v>
      </c>
      <c r="BK244" s="44"/>
      <c r="BO244" s="24"/>
      <c r="BP244" s="4"/>
      <c r="BQ244" s="43"/>
      <c r="BR244" s="28" t="s">
        <v>71</v>
      </c>
      <c r="BS244" s="41" t="s">
        <v>60</v>
      </c>
      <c r="BT244" s="39" t="n">
        <v>1</v>
      </c>
      <c r="BU244" s="47" t="n">
        <v>550</v>
      </c>
      <c r="BV244" s="44"/>
      <c r="BZ244" s="24"/>
      <c r="CA244" s="4"/>
      <c r="CB244" s="43"/>
      <c r="CC244" s="28" t="s">
        <v>71</v>
      </c>
      <c r="CD244" s="41" t="s">
        <v>60</v>
      </c>
      <c r="CE244" s="39" t="n">
        <v>1</v>
      </c>
      <c r="CF244" s="47" t="n">
        <v>550</v>
      </c>
      <c r="CG244" s="44"/>
      <c r="CK244" s="24"/>
      <c r="CL244" s="4"/>
      <c r="CM244" s="43"/>
      <c r="CN244" s="28" t="s">
        <v>71</v>
      </c>
      <c r="CO244" s="41" t="s">
        <v>60</v>
      </c>
      <c r="CP244" s="39" t="n">
        <v>1</v>
      </c>
      <c r="CQ244" s="47" t="n">
        <v>550</v>
      </c>
      <c r="CR244" s="44"/>
      <c r="CV244" s="10" t="str">
        <f aca="false">A220</f>
        <v>SITO O53</v>
      </c>
      <c r="CW244" s="10"/>
      <c r="CX244" s="10"/>
      <c r="CY244" s="10"/>
      <c r="CZ244" s="10"/>
      <c r="DA244" s="10"/>
      <c r="DB244" s="10"/>
      <c r="DC244" s="10"/>
      <c r="DD244" s="10"/>
      <c r="DE244" s="10"/>
    </row>
    <row r="245" customFormat="false" ht="14.4" hidden="false" customHeight="false" outlineLevel="0" collapsed="false">
      <c r="A245" s="24"/>
      <c r="B245" s="4"/>
      <c r="C245" s="43"/>
      <c r="D245" s="28" t="s">
        <v>72</v>
      </c>
      <c r="E245" s="41" t="s">
        <v>62</v>
      </c>
      <c r="F245" s="39" t="n">
        <v>1</v>
      </c>
      <c r="H245" s="44" t="n">
        <v>20</v>
      </c>
      <c r="L245" s="24"/>
      <c r="M245" s="4"/>
      <c r="N245" s="43"/>
      <c r="O245" s="28" t="s">
        <v>72</v>
      </c>
      <c r="P245" s="41" t="s">
        <v>62</v>
      </c>
      <c r="Q245" s="39" t="n">
        <v>1</v>
      </c>
      <c r="S245" s="44" t="n">
        <v>20</v>
      </c>
      <c r="W245" s="24"/>
      <c r="X245" s="4"/>
      <c r="Y245" s="43"/>
      <c r="Z245" s="28" t="s">
        <v>72</v>
      </c>
      <c r="AA245" s="41" t="s">
        <v>62</v>
      </c>
      <c r="AB245" s="39" t="n">
        <v>1</v>
      </c>
      <c r="AD245" s="44" t="n">
        <v>20</v>
      </c>
      <c r="AH245" s="24"/>
      <c r="AI245" s="4"/>
      <c r="AJ245" s="43"/>
      <c r="AK245" s="28" t="s">
        <v>72</v>
      </c>
      <c r="AL245" s="41" t="s">
        <v>62</v>
      </c>
      <c r="AM245" s="39" t="n">
        <v>1</v>
      </c>
      <c r="AO245" s="44" t="n">
        <v>20</v>
      </c>
      <c r="AS245" s="24"/>
      <c r="AT245" s="4"/>
      <c r="AU245" s="43"/>
      <c r="AV245" s="28" t="s">
        <v>72</v>
      </c>
      <c r="AW245" s="41" t="s">
        <v>62</v>
      </c>
      <c r="AX245" s="39" t="n">
        <v>1</v>
      </c>
      <c r="AZ245" s="44" t="n">
        <v>20</v>
      </c>
      <c r="BD245" s="24"/>
      <c r="BE245" s="4"/>
      <c r="BF245" s="43"/>
      <c r="BG245" s="28" t="s">
        <v>72</v>
      </c>
      <c r="BH245" s="41" t="s">
        <v>62</v>
      </c>
      <c r="BI245" s="39" t="n">
        <v>1</v>
      </c>
      <c r="BK245" s="44" t="n">
        <v>20</v>
      </c>
      <c r="BO245" s="24"/>
      <c r="BP245" s="4"/>
      <c r="BQ245" s="43"/>
      <c r="BR245" s="28" t="s">
        <v>72</v>
      </c>
      <c r="BS245" s="41" t="s">
        <v>62</v>
      </c>
      <c r="BT245" s="39" t="n">
        <v>1</v>
      </c>
      <c r="BV245" s="44" t="n">
        <v>20</v>
      </c>
      <c r="BZ245" s="24"/>
      <c r="CA245" s="4"/>
      <c r="CB245" s="43"/>
      <c r="CC245" s="28" t="s">
        <v>72</v>
      </c>
      <c r="CD245" s="41" t="s">
        <v>62</v>
      </c>
      <c r="CE245" s="39" t="n">
        <v>1</v>
      </c>
      <c r="CG245" s="44" t="n">
        <v>20</v>
      </c>
      <c r="CK245" s="24"/>
      <c r="CL245" s="4"/>
      <c r="CM245" s="43"/>
      <c r="CN245" s="28" t="s">
        <v>72</v>
      </c>
      <c r="CO245" s="41" t="s">
        <v>62</v>
      </c>
      <c r="CP245" s="39" t="n">
        <v>1</v>
      </c>
      <c r="CR245" s="44" t="n">
        <v>20</v>
      </c>
      <c r="CV245" s="11" t="s">
        <v>31</v>
      </c>
      <c r="CW245" s="11"/>
      <c r="CX245" s="11" t="s">
        <v>32</v>
      </c>
      <c r="CY245" s="11"/>
      <c r="CZ245" s="11"/>
      <c r="DA245" s="11"/>
      <c r="DB245" s="11"/>
      <c r="DC245" s="11"/>
      <c r="DD245" s="11" t="s">
        <v>33</v>
      </c>
      <c r="DE245" s="11"/>
    </row>
    <row r="246" customFormat="false" ht="14.4" hidden="false" customHeight="false" outlineLevel="0" collapsed="false">
      <c r="A246" s="24"/>
      <c r="B246" s="4"/>
      <c r="C246" s="43"/>
      <c r="D246" s="28" t="s">
        <v>73</v>
      </c>
      <c r="E246" s="41" t="s">
        <v>22</v>
      </c>
      <c r="F246" s="39" t="n">
        <v>1</v>
      </c>
      <c r="H246" s="44"/>
      <c r="L246" s="24"/>
      <c r="M246" s="4"/>
      <c r="N246" s="43"/>
      <c r="O246" s="28" t="s">
        <v>73</v>
      </c>
      <c r="P246" s="41" t="s">
        <v>22</v>
      </c>
      <c r="Q246" s="39" t="n">
        <v>1</v>
      </c>
      <c r="S246" s="44"/>
      <c r="W246" s="24"/>
      <c r="X246" s="4"/>
      <c r="Y246" s="43"/>
      <c r="Z246" s="28" t="s">
        <v>73</v>
      </c>
      <c r="AA246" s="41" t="s">
        <v>22</v>
      </c>
      <c r="AB246" s="39" t="n">
        <v>1</v>
      </c>
      <c r="AD246" s="44"/>
      <c r="AH246" s="24"/>
      <c r="AI246" s="4"/>
      <c r="AJ246" s="43"/>
      <c r="AK246" s="28" t="s">
        <v>73</v>
      </c>
      <c r="AL246" s="41" t="s">
        <v>22</v>
      </c>
      <c r="AM246" s="39" t="n">
        <v>1</v>
      </c>
      <c r="AO246" s="44"/>
      <c r="AS246" s="24"/>
      <c r="AT246" s="4"/>
      <c r="AU246" s="43"/>
      <c r="AV246" s="28" t="s">
        <v>73</v>
      </c>
      <c r="AW246" s="41" t="s">
        <v>22</v>
      </c>
      <c r="AX246" s="39" t="n">
        <v>1</v>
      </c>
      <c r="AZ246" s="44"/>
      <c r="BD246" s="24"/>
      <c r="BE246" s="4"/>
      <c r="BF246" s="43"/>
      <c r="BG246" s="28" t="s">
        <v>73</v>
      </c>
      <c r="BH246" s="41" t="s">
        <v>22</v>
      </c>
      <c r="BI246" s="39" t="n">
        <v>1</v>
      </c>
      <c r="BK246" s="44"/>
      <c r="BO246" s="24"/>
      <c r="BP246" s="4"/>
      <c r="BQ246" s="43"/>
      <c r="BR246" s="28" t="s">
        <v>73</v>
      </c>
      <c r="BS246" s="41" t="s">
        <v>22</v>
      </c>
      <c r="BT246" s="39" t="n">
        <v>1</v>
      </c>
      <c r="BV246" s="44"/>
      <c r="BZ246" s="24"/>
      <c r="CA246" s="4"/>
      <c r="CB246" s="43"/>
      <c r="CC246" s="28" t="s">
        <v>73</v>
      </c>
      <c r="CD246" s="41" t="s">
        <v>22</v>
      </c>
      <c r="CE246" s="39" t="n">
        <v>1</v>
      </c>
      <c r="CG246" s="44"/>
      <c r="CK246" s="24"/>
      <c r="CL246" s="4"/>
      <c r="CM246" s="43"/>
      <c r="CN246" s="28" t="s">
        <v>73</v>
      </c>
      <c r="CO246" s="41" t="s">
        <v>22</v>
      </c>
      <c r="CP246" s="39" t="n">
        <v>1</v>
      </c>
      <c r="CR246" s="44"/>
      <c r="CV246" s="12" t="s">
        <v>14</v>
      </c>
      <c r="CW246" s="13" t="n">
        <f aca="false">IF(B278=0%,0%,C279/SUM(C279:C286))</f>
        <v>0.02</v>
      </c>
      <c r="CX246" s="12" t="str">
        <f aca="false">E279</f>
        <v>lavatrice</v>
      </c>
      <c r="CY246" s="14" t="n">
        <f aca="false">F279</f>
        <v>0</v>
      </c>
      <c r="CZ246" s="12" t="str">
        <f aca="false">E286</f>
        <v>sedie</v>
      </c>
      <c r="DA246" s="14" t="n">
        <f aca="false">F286</f>
        <v>0</v>
      </c>
      <c r="DB246" s="12" t="str">
        <f aca="false">G284</f>
        <v>guaina</v>
      </c>
      <c r="DC246" s="14" t="n">
        <f aca="false">H284</f>
        <v>0</v>
      </c>
      <c r="DD246" s="14" t="s">
        <v>41</v>
      </c>
      <c r="DE246" s="38" t="n">
        <f aca="false">C222</f>
        <v>0</v>
      </c>
    </row>
    <row r="247" customFormat="false" ht="14.4" hidden="false" customHeight="false" outlineLevel="0" collapsed="false">
      <c r="A247" s="24"/>
      <c r="B247" s="96"/>
      <c r="C247" s="67"/>
      <c r="D247" s="27" t="s">
        <v>74</v>
      </c>
      <c r="E247" s="41" t="s">
        <v>62</v>
      </c>
      <c r="F247" s="39" t="n">
        <v>0.8</v>
      </c>
      <c r="H247" s="32" t="n">
        <v>50</v>
      </c>
      <c r="L247" s="24"/>
      <c r="M247" s="96"/>
      <c r="N247" s="67"/>
      <c r="O247" s="27" t="s">
        <v>74</v>
      </c>
      <c r="P247" s="41" t="s">
        <v>62</v>
      </c>
      <c r="Q247" s="39" t="n">
        <v>0.8</v>
      </c>
      <c r="S247" s="32" t="n">
        <v>50</v>
      </c>
      <c r="W247" s="24"/>
      <c r="X247" s="96"/>
      <c r="Y247" s="67"/>
      <c r="Z247" s="27" t="s">
        <v>74</v>
      </c>
      <c r="AA247" s="41" t="s">
        <v>62</v>
      </c>
      <c r="AB247" s="39" t="n">
        <v>0.8</v>
      </c>
      <c r="AD247" s="32" t="n">
        <v>50</v>
      </c>
      <c r="AH247" s="24"/>
      <c r="AI247" s="96"/>
      <c r="AJ247" s="67"/>
      <c r="AK247" s="27" t="s">
        <v>74</v>
      </c>
      <c r="AL247" s="41" t="s">
        <v>62</v>
      </c>
      <c r="AM247" s="39" t="n">
        <v>0.8</v>
      </c>
      <c r="AO247" s="32" t="n">
        <v>50</v>
      </c>
      <c r="AS247" s="24"/>
      <c r="AT247" s="96"/>
      <c r="AU247" s="67"/>
      <c r="AV247" s="27" t="s">
        <v>74</v>
      </c>
      <c r="AW247" s="41" t="s">
        <v>62</v>
      </c>
      <c r="AX247" s="39" t="n">
        <v>0.8</v>
      </c>
      <c r="AZ247" s="32" t="n">
        <v>50</v>
      </c>
      <c r="BD247" s="24"/>
      <c r="BE247" s="96"/>
      <c r="BF247" s="67"/>
      <c r="BG247" s="27" t="s">
        <v>74</v>
      </c>
      <c r="BH247" s="41" t="s">
        <v>62</v>
      </c>
      <c r="BI247" s="39" t="n">
        <v>0.8</v>
      </c>
      <c r="BK247" s="32" t="n">
        <v>50</v>
      </c>
      <c r="BO247" s="24"/>
      <c r="BP247" s="96"/>
      <c r="BQ247" s="67"/>
      <c r="BR247" s="27" t="s">
        <v>74</v>
      </c>
      <c r="BS247" s="41" t="s">
        <v>62</v>
      </c>
      <c r="BT247" s="39" t="n">
        <v>0.8</v>
      </c>
      <c r="BV247" s="32" t="n">
        <v>50</v>
      </c>
      <c r="BZ247" s="24"/>
      <c r="CA247" s="96"/>
      <c r="CB247" s="67"/>
      <c r="CC247" s="27" t="s">
        <v>74</v>
      </c>
      <c r="CD247" s="41" t="s">
        <v>62</v>
      </c>
      <c r="CE247" s="39" t="n">
        <v>0.8</v>
      </c>
      <c r="CG247" s="32" t="n">
        <v>50</v>
      </c>
      <c r="CK247" s="24"/>
      <c r="CL247" s="96"/>
      <c r="CM247" s="67"/>
      <c r="CN247" s="27" t="s">
        <v>74</v>
      </c>
      <c r="CO247" s="41" t="s">
        <v>62</v>
      </c>
      <c r="CP247" s="39" t="n">
        <v>0.8</v>
      </c>
      <c r="CR247" s="32" t="n">
        <v>50</v>
      </c>
      <c r="CV247" s="17" t="s">
        <v>49</v>
      </c>
      <c r="CW247" s="18" t="n">
        <f aca="false">IF(B278=0%,0%,C280/SUM(C279:C286))</f>
        <v>0</v>
      </c>
      <c r="CX247" s="17" t="str">
        <f aca="false">E280</f>
        <v>frigorifero</v>
      </c>
      <c r="CY247" s="19" t="n">
        <f aca="false">F280</f>
        <v>0</v>
      </c>
      <c r="CZ247" s="17" t="str">
        <f aca="false">E287</f>
        <v>materasso</v>
      </c>
      <c r="DA247" s="19" t="n">
        <f aca="false">F287</f>
        <v>0</v>
      </c>
      <c r="DB247" s="17" t="str">
        <f aca="false">G285</f>
        <v>lamiere</v>
      </c>
      <c r="DC247" s="19" t="n">
        <f aca="false">H285</f>
        <v>0</v>
      </c>
      <c r="DD247" s="19" t="str">
        <f aca="false">D221</f>
        <v>altezza cumulo</v>
      </c>
      <c r="DE247" s="19" t="n">
        <f aca="false">E221</f>
        <v>15</v>
      </c>
    </row>
    <row r="248" customFormat="false" ht="14.4" hidden="false" customHeight="false" outlineLevel="0" collapsed="false">
      <c r="A248" s="24"/>
      <c r="B248" s="96"/>
      <c r="C248" s="67"/>
      <c r="D248" s="27"/>
      <c r="E248" s="41" t="s">
        <v>60</v>
      </c>
      <c r="F248" s="39" t="n">
        <v>0.2</v>
      </c>
      <c r="H248" s="32"/>
      <c r="L248" s="24"/>
      <c r="M248" s="96"/>
      <c r="N248" s="67"/>
      <c r="O248" s="27"/>
      <c r="P248" s="41" t="s">
        <v>60</v>
      </c>
      <c r="Q248" s="39" t="n">
        <v>0.2</v>
      </c>
      <c r="S248" s="32"/>
      <c r="W248" s="24"/>
      <c r="X248" s="96"/>
      <c r="Y248" s="67"/>
      <c r="Z248" s="27"/>
      <c r="AA248" s="41" t="s">
        <v>60</v>
      </c>
      <c r="AB248" s="39" t="n">
        <v>0.2</v>
      </c>
      <c r="AD248" s="32"/>
      <c r="AH248" s="24"/>
      <c r="AI248" s="96"/>
      <c r="AJ248" s="67"/>
      <c r="AK248" s="27"/>
      <c r="AL248" s="41" t="s">
        <v>60</v>
      </c>
      <c r="AM248" s="39" t="n">
        <v>0.2</v>
      </c>
      <c r="AO248" s="32"/>
      <c r="AS248" s="24"/>
      <c r="AT248" s="96"/>
      <c r="AU248" s="67"/>
      <c r="AV248" s="27"/>
      <c r="AW248" s="41" t="s">
        <v>60</v>
      </c>
      <c r="AX248" s="39" t="n">
        <v>0.2</v>
      </c>
      <c r="AZ248" s="32"/>
      <c r="BD248" s="24"/>
      <c r="BE248" s="96"/>
      <c r="BF248" s="67"/>
      <c r="BG248" s="27"/>
      <c r="BH248" s="41" t="s">
        <v>60</v>
      </c>
      <c r="BI248" s="39" t="n">
        <v>0.2</v>
      </c>
      <c r="BK248" s="32"/>
      <c r="BO248" s="24"/>
      <c r="BP248" s="96"/>
      <c r="BQ248" s="67"/>
      <c r="BR248" s="27"/>
      <c r="BS248" s="41" t="s">
        <v>60</v>
      </c>
      <c r="BT248" s="39" t="n">
        <v>0.2</v>
      </c>
      <c r="BV248" s="32"/>
      <c r="BZ248" s="24"/>
      <c r="CA248" s="96"/>
      <c r="CB248" s="67"/>
      <c r="CC248" s="27"/>
      <c r="CD248" s="41" t="s">
        <v>60</v>
      </c>
      <c r="CE248" s="39" t="n">
        <v>0.2</v>
      </c>
      <c r="CG248" s="32"/>
      <c r="CK248" s="24"/>
      <c r="CL248" s="96"/>
      <c r="CM248" s="67"/>
      <c r="CN248" s="27"/>
      <c r="CO248" s="41" t="s">
        <v>60</v>
      </c>
      <c r="CP248" s="39" t="n">
        <v>0.2</v>
      </c>
      <c r="CR248" s="32"/>
      <c r="CV248" s="17" t="s">
        <v>57</v>
      </c>
      <c r="CW248" s="18" t="n">
        <f aca="false">IF(B278=0%,0%,(C281+C282)/SUM(C279:C286))</f>
        <v>0.68</v>
      </c>
      <c r="CX248" s="17" t="str">
        <f aca="false">E281</f>
        <v>forno</v>
      </c>
      <c r="CY248" s="19" t="n">
        <f aca="false">F281</f>
        <v>0</v>
      </c>
      <c r="CZ248" s="17" t="str">
        <f aca="false">G279</f>
        <v>brandina</v>
      </c>
      <c r="DA248" s="19" t="n">
        <f aca="false">H279</f>
        <v>0</v>
      </c>
      <c r="DB248" s="17" t="str">
        <f aca="false">G286</f>
        <v>buste</v>
      </c>
      <c r="DC248" s="19" t="n">
        <f aca="false">H286</f>
        <v>0</v>
      </c>
      <c r="DD248" s="19" t="str">
        <f aca="false">D222</f>
        <v>combustione</v>
      </c>
      <c r="DE248" s="19" t="str">
        <f aca="false">E222</f>
        <v>si</v>
      </c>
    </row>
    <row r="249" customFormat="false" ht="14.4" hidden="false" customHeight="false" outlineLevel="0" collapsed="false">
      <c r="A249" s="21" t="s">
        <v>75</v>
      </c>
      <c r="B249" s="4"/>
      <c r="C249" s="4"/>
      <c r="D249" s="41" t="s">
        <v>76</v>
      </c>
      <c r="E249" s="20" t="s">
        <v>61</v>
      </c>
      <c r="F249" s="39" t="n">
        <v>1</v>
      </c>
      <c r="G249" s="47" t="n">
        <v>1000</v>
      </c>
      <c r="H249" s="44"/>
      <c r="L249" s="21" t="s">
        <v>75</v>
      </c>
      <c r="M249" s="4"/>
      <c r="N249" s="4"/>
      <c r="O249" s="41" t="s">
        <v>76</v>
      </c>
      <c r="P249" s="20" t="s">
        <v>61</v>
      </c>
      <c r="Q249" s="39" t="n">
        <v>1</v>
      </c>
      <c r="R249" s="47" t="n">
        <v>1000</v>
      </c>
      <c r="S249" s="44"/>
      <c r="W249" s="21" t="s">
        <v>75</v>
      </c>
      <c r="X249" s="4"/>
      <c r="Y249" s="4"/>
      <c r="Z249" s="41" t="s">
        <v>76</v>
      </c>
      <c r="AA249" s="20" t="s">
        <v>61</v>
      </c>
      <c r="AB249" s="39" t="n">
        <v>1</v>
      </c>
      <c r="AC249" s="47" t="n">
        <v>1000</v>
      </c>
      <c r="AD249" s="44"/>
      <c r="AH249" s="21" t="s">
        <v>75</v>
      </c>
      <c r="AI249" s="4"/>
      <c r="AJ249" s="4"/>
      <c r="AK249" s="41" t="s">
        <v>76</v>
      </c>
      <c r="AL249" s="20" t="s">
        <v>61</v>
      </c>
      <c r="AM249" s="39" t="n">
        <v>1</v>
      </c>
      <c r="AN249" s="47" t="n">
        <v>1000</v>
      </c>
      <c r="AO249" s="44"/>
      <c r="AS249" s="21" t="s">
        <v>75</v>
      </c>
      <c r="AT249" s="4"/>
      <c r="AU249" s="4"/>
      <c r="AV249" s="41" t="s">
        <v>76</v>
      </c>
      <c r="AW249" s="20" t="s">
        <v>61</v>
      </c>
      <c r="AX249" s="39" t="n">
        <v>1</v>
      </c>
      <c r="AY249" s="47" t="n">
        <v>1000</v>
      </c>
      <c r="AZ249" s="44"/>
      <c r="BD249" s="21" t="s">
        <v>75</v>
      </c>
      <c r="BE249" s="4"/>
      <c r="BF249" s="4"/>
      <c r="BG249" s="41" t="s">
        <v>76</v>
      </c>
      <c r="BH249" s="20" t="s">
        <v>61</v>
      </c>
      <c r="BI249" s="39" t="n">
        <v>1</v>
      </c>
      <c r="BJ249" s="47" t="n">
        <v>1000</v>
      </c>
      <c r="BK249" s="44"/>
      <c r="BO249" s="21" t="s">
        <v>75</v>
      </c>
      <c r="BP249" s="4"/>
      <c r="BQ249" s="4"/>
      <c r="BR249" s="41" t="s">
        <v>76</v>
      </c>
      <c r="BS249" s="20" t="s">
        <v>61</v>
      </c>
      <c r="BT249" s="39" t="n">
        <v>1</v>
      </c>
      <c r="BU249" s="47" t="n">
        <v>1000</v>
      </c>
      <c r="BV249" s="44"/>
      <c r="BZ249" s="21" t="s">
        <v>75</v>
      </c>
      <c r="CA249" s="4"/>
      <c r="CB249" s="4"/>
      <c r="CC249" s="41" t="s">
        <v>76</v>
      </c>
      <c r="CD249" s="20" t="s">
        <v>61</v>
      </c>
      <c r="CE249" s="39" t="n">
        <v>1</v>
      </c>
      <c r="CF249" s="47" t="n">
        <v>1000</v>
      </c>
      <c r="CG249" s="44"/>
      <c r="CK249" s="21" t="s">
        <v>75</v>
      </c>
      <c r="CL249" s="4"/>
      <c r="CM249" s="4"/>
      <c r="CN249" s="41" t="s">
        <v>76</v>
      </c>
      <c r="CO249" s="20" t="s">
        <v>61</v>
      </c>
      <c r="CP249" s="39" t="n">
        <v>1</v>
      </c>
      <c r="CQ249" s="47" t="n">
        <v>1000</v>
      </c>
      <c r="CR249" s="44"/>
      <c r="CV249" s="17" t="s">
        <v>60</v>
      </c>
      <c r="CW249" s="37" t="n">
        <f aca="false">IF(B278=0%,0%,C283/SUM(C279:C286))</f>
        <v>0.15</v>
      </c>
      <c r="CX249" s="17" t="str">
        <f aca="false">E282</f>
        <v>televisore</v>
      </c>
      <c r="CY249" s="19" t="n">
        <f aca="false">F282</f>
        <v>0</v>
      </c>
      <c r="CZ249" s="17" t="str">
        <f aca="false">G280</f>
        <v>Scatoloni</v>
      </c>
      <c r="DA249" s="19" t="n">
        <f aca="false">H280</f>
        <v>0</v>
      </c>
      <c r="DB249" s="19"/>
      <c r="DC249" s="19"/>
      <c r="DD249" s="19" t="str">
        <f aca="false">D223</f>
        <v>bonifica</v>
      </c>
      <c r="DE249" s="19" t="str">
        <f aca="false">E223</f>
        <v>si</v>
      </c>
    </row>
    <row r="250" customFormat="false" ht="14.4" hidden="false" customHeight="true" outlineLevel="0" collapsed="false">
      <c r="A250" s="24" t="s">
        <v>77</v>
      </c>
      <c r="B250" s="51" t="n">
        <v>0.02</v>
      </c>
      <c r="C250" s="4"/>
      <c r="D250" s="41" t="s">
        <v>14</v>
      </c>
      <c r="E250" s="28"/>
      <c r="F250" s="39" t="n">
        <v>1</v>
      </c>
      <c r="G250" s="47" t="n">
        <v>900</v>
      </c>
      <c r="H250" s="44"/>
      <c r="L250" s="24" t="s">
        <v>77</v>
      </c>
      <c r="M250" s="51" t="n">
        <v>0.1</v>
      </c>
      <c r="N250" s="4"/>
      <c r="O250" s="41" t="s">
        <v>14</v>
      </c>
      <c r="P250" s="28"/>
      <c r="Q250" s="39" t="n">
        <v>1</v>
      </c>
      <c r="R250" s="47" t="n">
        <v>900</v>
      </c>
      <c r="S250" s="44"/>
      <c r="W250" s="24" t="s">
        <v>77</v>
      </c>
      <c r="X250" s="51" t="n">
        <v>0.28</v>
      </c>
      <c r="Y250" s="4"/>
      <c r="Z250" s="41" t="s">
        <v>14</v>
      </c>
      <c r="AA250" s="28"/>
      <c r="AB250" s="39" t="n">
        <v>1</v>
      </c>
      <c r="AC250" s="47" t="n">
        <v>900</v>
      </c>
      <c r="AD250" s="44"/>
      <c r="AH250" s="24" t="s">
        <v>77</v>
      </c>
      <c r="AI250" s="51" t="n">
        <v>0.1</v>
      </c>
      <c r="AJ250" s="4"/>
      <c r="AK250" s="41" t="s">
        <v>14</v>
      </c>
      <c r="AL250" s="28"/>
      <c r="AM250" s="39" t="n">
        <v>1</v>
      </c>
      <c r="AN250" s="47" t="n">
        <v>900</v>
      </c>
      <c r="AO250" s="44"/>
      <c r="AS250" s="24" t="s">
        <v>77</v>
      </c>
      <c r="AT250" s="51" t="n">
        <v>0.05</v>
      </c>
      <c r="AU250" s="4"/>
      <c r="AV250" s="41" t="s">
        <v>14</v>
      </c>
      <c r="AW250" s="28"/>
      <c r="AX250" s="39" t="n">
        <v>1</v>
      </c>
      <c r="AY250" s="47" t="n">
        <v>900</v>
      </c>
      <c r="AZ250" s="44"/>
      <c r="BD250" s="24" t="s">
        <v>77</v>
      </c>
      <c r="BE250" s="51" t="n">
        <v>0.01</v>
      </c>
      <c r="BF250" s="4"/>
      <c r="BG250" s="41" t="s">
        <v>14</v>
      </c>
      <c r="BH250" s="28"/>
      <c r="BI250" s="39" t="n">
        <v>1</v>
      </c>
      <c r="BJ250" s="47" t="n">
        <v>900</v>
      </c>
      <c r="BK250" s="44"/>
      <c r="BO250" s="24" t="s">
        <v>77</v>
      </c>
      <c r="BP250" s="4"/>
      <c r="BQ250" s="4"/>
      <c r="BR250" s="41" t="s">
        <v>14</v>
      </c>
      <c r="BS250" s="28"/>
      <c r="BT250" s="39" t="n">
        <v>1</v>
      </c>
      <c r="BU250" s="47" t="n">
        <v>900</v>
      </c>
      <c r="BV250" s="44"/>
      <c r="BZ250" s="24" t="s">
        <v>77</v>
      </c>
      <c r="CA250" s="4"/>
      <c r="CB250" s="4"/>
      <c r="CC250" s="41" t="s">
        <v>14</v>
      </c>
      <c r="CD250" s="28"/>
      <c r="CE250" s="39" t="n">
        <v>1</v>
      </c>
      <c r="CF250" s="47" t="n">
        <v>900</v>
      </c>
      <c r="CG250" s="44"/>
      <c r="CK250" s="24" t="s">
        <v>77</v>
      </c>
      <c r="CL250" s="51" t="n">
        <v>0.01</v>
      </c>
      <c r="CM250" s="4"/>
      <c r="CN250" s="41" t="s">
        <v>14</v>
      </c>
      <c r="CO250" s="28"/>
      <c r="CP250" s="39" t="n">
        <v>1</v>
      </c>
      <c r="CQ250" s="47" t="n">
        <v>900</v>
      </c>
      <c r="CR250" s="44"/>
      <c r="CV250" s="17" t="s">
        <v>61</v>
      </c>
      <c r="CW250" s="18" t="n">
        <f aca="false">IF(B278=0%,0%,C284/SUM(C279:C286))</f>
        <v>0</v>
      </c>
      <c r="CX250" s="17" t="str">
        <f aca="false">E283</f>
        <v>scaldabagno</v>
      </c>
      <c r="CY250" s="19" t="n">
        <f aca="false">F283</f>
        <v>0</v>
      </c>
      <c r="CZ250" s="17" t="str">
        <f aca="false">G281</f>
        <v>divano</v>
      </c>
      <c r="DA250" s="19" t="n">
        <f aca="false">H281</f>
        <v>0</v>
      </c>
      <c r="DB250" s="19"/>
      <c r="DC250" s="19"/>
      <c r="DD250" s="19" t="str">
        <f aca="false">F223</f>
        <v>substrato</v>
      </c>
      <c r="DE250" s="19" t="str">
        <f aca="false">G223</f>
        <v>suolo</v>
      </c>
    </row>
    <row r="251" customFormat="false" ht="14.4" hidden="false" customHeight="false" outlineLevel="0" collapsed="false">
      <c r="A251" s="24"/>
      <c r="B251" s="4"/>
      <c r="C251" s="43"/>
      <c r="D251" s="41" t="s">
        <v>49</v>
      </c>
      <c r="E251" s="28"/>
      <c r="F251" s="39" t="n">
        <v>1</v>
      </c>
      <c r="G251" s="47" t="n">
        <v>2600</v>
      </c>
      <c r="H251" s="44"/>
      <c r="L251" s="24"/>
      <c r="M251" s="4"/>
      <c r="N251" s="43"/>
      <c r="O251" s="41" t="s">
        <v>49</v>
      </c>
      <c r="P251" s="28"/>
      <c r="Q251" s="39" t="n">
        <v>1</v>
      </c>
      <c r="R251" s="47" t="n">
        <v>2600</v>
      </c>
      <c r="S251" s="44"/>
      <c r="W251" s="24"/>
      <c r="X251" s="51" t="n">
        <v>0.02</v>
      </c>
      <c r="Y251" s="43"/>
      <c r="Z251" s="41" t="s">
        <v>49</v>
      </c>
      <c r="AA251" s="28"/>
      <c r="AB251" s="39" t="n">
        <v>1</v>
      </c>
      <c r="AC251" s="47" t="n">
        <v>2600</v>
      </c>
      <c r="AD251" s="44"/>
      <c r="AH251" s="24"/>
      <c r="AI251" s="51" t="n">
        <v>0.05</v>
      </c>
      <c r="AJ251" s="43"/>
      <c r="AK251" s="41" t="s">
        <v>49</v>
      </c>
      <c r="AL251" s="28"/>
      <c r="AM251" s="39" t="n">
        <v>1</v>
      </c>
      <c r="AN251" s="47" t="n">
        <v>2600</v>
      </c>
      <c r="AO251" s="44"/>
      <c r="AS251" s="24"/>
      <c r="AT251" s="4"/>
      <c r="AU251" s="43"/>
      <c r="AV251" s="41" t="s">
        <v>49</v>
      </c>
      <c r="AW251" s="28"/>
      <c r="AX251" s="39" t="n">
        <v>1</v>
      </c>
      <c r="AY251" s="47" t="n">
        <v>2600</v>
      </c>
      <c r="AZ251" s="44"/>
      <c r="BD251" s="24"/>
      <c r="BE251" s="51" t="n">
        <v>0.02</v>
      </c>
      <c r="BF251" s="43"/>
      <c r="BG251" s="41" t="s">
        <v>49</v>
      </c>
      <c r="BH251" s="28"/>
      <c r="BI251" s="39" t="n">
        <v>1</v>
      </c>
      <c r="BJ251" s="47" t="n">
        <v>2600</v>
      </c>
      <c r="BK251" s="44"/>
      <c r="BO251" s="24"/>
      <c r="BP251" s="4"/>
      <c r="BQ251" s="43"/>
      <c r="BR251" s="41" t="s">
        <v>49</v>
      </c>
      <c r="BS251" s="28"/>
      <c r="BT251" s="39" t="n">
        <v>1</v>
      </c>
      <c r="BU251" s="47" t="n">
        <v>2600</v>
      </c>
      <c r="BV251" s="44"/>
      <c r="BZ251" s="24"/>
      <c r="CA251" s="4"/>
      <c r="CB251" s="43"/>
      <c r="CC251" s="41" t="s">
        <v>49</v>
      </c>
      <c r="CD251" s="28"/>
      <c r="CE251" s="39" t="n">
        <v>1</v>
      </c>
      <c r="CF251" s="47" t="n">
        <v>2600</v>
      </c>
      <c r="CG251" s="44"/>
      <c r="CK251" s="24"/>
      <c r="CL251" s="51" t="n">
        <v>0.02</v>
      </c>
      <c r="CM251" s="43"/>
      <c r="CN251" s="41" t="s">
        <v>49</v>
      </c>
      <c r="CO251" s="28"/>
      <c r="CP251" s="39" t="n">
        <v>1</v>
      </c>
      <c r="CQ251" s="47" t="n">
        <v>2600</v>
      </c>
      <c r="CR251" s="44"/>
      <c r="CV251" s="17" t="s">
        <v>62</v>
      </c>
      <c r="CW251" s="18" t="n">
        <f aca="false">IF(B278=0%,0%,C285/SUM(C279:C286))</f>
        <v>0</v>
      </c>
      <c r="CX251" s="17" t="str">
        <f aca="false">E284</f>
        <v>mobile</v>
      </c>
      <c r="CY251" s="19" t="n">
        <f aca="false">F284</f>
        <v>0</v>
      </c>
      <c r="CZ251" s="17" t="str">
        <f aca="false">G282</f>
        <v>sanitari</v>
      </c>
      <c r="DA251" s="19" t="n">
        <f aca="false">H282</f>
        <v>0</v>
      </c>
      <c r="DB251" s="19"/>
      <c r="DC251" s="19"/>
      <c r="DD251" s="19" t="s">
        <v>63</v>
      </c>
      <c r="DE251" s="19" t="n">
        <f aca="false">B223</f>
        <v>0</v>
      </c>
    </row>
    <row r="252" customFormat="false" ht="15" hidden="false" customHeight="false" outlineLevel="0" collapsed="false">
      <c r="A252" s="24"/>
      <c r="B252" s="72" t="n">
        <v>0.68</v>
      </c>
      <c r="C252" s="43"/>
      <c r="D252" s="41" t="s">
        <v>13</v>
      </c>
      <c r="E252" s="28"/>
      <c r="F252" s="39" t="n">
        <v>0.2</v>
      </c>
      <c r="G252" s="47" t="n">
        <v>2700</v>
      </c>
      <c r="H252" s="44"/>
      <c r="L252" s="24"/>
      <c r="M252" s="4"/>
      <c r="N252" s="43"/>
      <c r="O252" s="41" t="s">
        <v>13</v>
      </c>
      <c r="P252" s="28"/>
      <c r="Q252" s="39" t="n">
        <v>0.2</v>
      </c>
      <c r="R252" s="47" t="n">
        <v>2700</v>
      </c>
      <c r="S252" s="44"/>
      <c r="W252" s="24"/>
      <c r="X252" s="72" t="n">
        <v>0.05</v>
      </c>
      <c r="Y252" s="43"/>
      <c r="Z252" s="41" t="s">
        <v>13</v>
      </c>
      <c r="AA252" s="28"/>
      <c r="AB252" s="39" t="n">
        <v>0.2</v>
      </c>
      <c r="AC252" s="47" t="n">
        <v>2700</v>
      </c>
      <c r="AD252" s="44"/>
      <c r="AH252" s="24"/>
      <c r="AI252" s="74" t="n">
        <v>0.03</v>
      </c>
      <c r="AJ252" s="43"/>
      <c r="AK252" s="41" t="s">
        <v>13</v>
      </c>
      <c r="AL252" s="28"/>
      <c r="AM252" s="39" t="n">
        <v>0.2</v>
      </c>
      <c r="AN252" s="47" t="n">
        <v>2700</v>
      </c>
      <c r="AO252" s="44"/>
      <c r="AS252" s="24"/>
      <c r="AT252" s="72" t="n">
        <v>0.1</v>
      </c>
      <c r="AU252" s="43"/>
      <c r="AV252" s="41" t="s">
        <v>13</v>
      </c>
      <c r="AW252" s="28"/>
      <c r="AX252" s="39" t="n">
        <v>0.2</v>
      </c>
      <c r="AY252" s="47" t="n">
        <v>2700</v>
      </c>
      <c r="AZ252" s="44"/>
      <c r="BD252" s="24"/>
      <c r="BE252" s="72" t="n">
        <v>0.02</v>
      </c>
      <c r="BF252" s="43"/>
      <c r="BG252" s="41" t="s">
        <v>13</v>
      </c>
      <c r="BH252" s="28"/>
      <c r="BI252" s="39" t="n">
        <v>0.2</v>
      </c>
      <c r="BJ252" s="47" t="n">
        <v>2700</v>
      </c>
      <c r="BK252" s="44"/>
      <c r="BO252" s="24"/>
      <c r="BP252" s="4"/>
      <c r="BQ252" s="43"/>
      <c r="BR252" s="41" t="s">
        <v>13</v>
      </c>
      <c r="BS252" s="28"/>
      <c r="BT252" s="39" t="n">
        <v>0.2</v>
      </c>
      <c r="BU252" s="47" t="n">
        <v>2700</v>
      </c>
      <c r="BV252" s="44"/>
      <c r="BZ252" s="24"/>
      <c r="CA252" s="4"/>
      <c r="CB252" s="43"/>
      <c r="CC252" s="41" t="s">
        <v>13</v>
      </c>
      <c r="CD252" s="28"/>
      <c r="CE252" s="39" t="n">
        <v>0.2</v>
      </c>
      <c r="CF252" s="47" t="n">
        <v>2700</v>
      </c>
      <c r="CG252" s="44"/>
      <c r="CK252" s="24"/>
      <c r="CL252" s="4"/>
      <c r="CM252" s="43"/>
      <c r="CN252" s="41" t="s">
        <v>13</v>
      </c>
      <c r="CO252" s="28"/>
      <c r="CP252" s="39" t="n">
        <v>0.2</v>
      </c>
      <c r="CQ252" s="47" t="n">
        <v>2700</v>
      </c>
      <c r="CR252" s="44"/>
      <c r="CV252" s="33" t="s">
        <v>65</v>
      </c>
      <c r="CW252" s="34" t="n">
        <f aca="false">IF(B278=0%,0%,C286/SUM(C279:C286))</f>
        <v>0.15</v>
      </c>
      <c r="CX252" s="33" t="str">
        <f aca="false">E285</f>
        <v>secchio</v>
      </c>
      <c r="CY252" s="35" t="n">
        <f aca="false">F285</f>
        <v>0</v>
      </c>
      <c r="CZ252" s="33" t="str">
        <f aca="false">G283</f>
        <v>tubi</v>
      </c>
      <c r="DA252" s="35" t="n">
        <f aca="false">H283</f>
        <v>0</v>
      </c>
      <c r="DB252" s="35"/>
      <c r="DC252" s="35"/>
      <c r="DD252" s="35" t="s">
        <v>56</v>
      </c>
      <c r="DE252" s="35" t="n">
        <f aca="false">H221</f>
        <v>0</v>
      </c>
      <c r="DF252" s="37" t="n">
        <f aca="false">SUM(CW246:CW252)</f>
        <v>1</v>
      </c>
    </row>
    <row r="253" customFormat="false" ht="15" hidden="false" customHeight="false" outlineLevel="0" collapsed="false">
      <c r="A253" s="24"/>
      <c r="B253" s="72"/>
      <c r="C253" s="43"/>
      <c r="D253" s="41" t="s">
        <v>12</v>
      </c>
      <c r="E253" s="28"/>
      <c r="F253" s="39" t="n">
        <v>0.8</v>
      </c>
      <c r="G253" s="47" t="n">
        <v>7500</v>
      </c>
      <c r="H253" s="44"/>
      <c r="L253" s="24"/>
      <c r="M253" s="4"/>
      <c r="N253" s="43"/>
      <c r="O253" s="41" t="s">
        <v>12</v>
      </c>
      <c r="P253" s="28"/>
      <c r="Q253" s="39" t="n">
        <v>0.8</v>
      </c>
      <c r="R253" s="47" t="n">
        <v>7500</v>
      </c>
      <c r="S253" s="44"/>
      <c r="W253" s="24"/>
      <c r="X253" s="72"/>
      <c r="Y253" s="43"/>
      <c r="Z253" s="41" t="s">
        <v>12</v>
      </c>
      <c r="AA253" s="28"/>
      <c r="AB253" s="39" t="n">
        <v>0.8</v>
      </c>
      <c r="AC253" s="47" t="n">
        <v>7500</v>
      </c>
      <c r="AD253" s="44"/>
      <c r="AH253" s="24"/>
      <c r="AI253" s="74"/>
      <c r="AJ253" s="43"/>
      <c r="AK253" s="41" t="s">
        <v>12</v>
      </c>
      <c r="AL253" s="28"/>
      <c r="AM253" s="39" t="n">
        <v>0.8</v>
      </c>
      <c r="AN253" s="47" t="n">
        <v>7500</v>
      </c>
      <c r="AO253" s="44"/>
      <c r="AS253" s="24"/>
      <c r="AT253" s="72"/>
      <c r="AU253" s="43"/>
      <c r="AV253" s="41" t="s">
        <v>12</v>
      </c>
      <c r="AW253" s="28"/>
      <c r="AX253" s="39" t="n">
        <v>0.8</v>
      </c>
      <c r="AY253" s="47" t="n">
        <v>7500</v>
      </c>
      <c r="AZ253" s="44"/>
      <c r="BD253" s="24"/>
      <c r="BE253" s="72"/>
      <c r="BF253" s="43"/>
      <c r="BG253" s="41" t="s">
        <v>12</v>
      </c>
      <c r="BH253" s="28"/>
      <c r="BI253" s="39" t="n">
        <v>0.8</v>
      </c>
      <c r="BJ253" s="47" t="n">
        <v>7500</v>
      </c>
      <c r="BK253" s="44"/>
      <c r="BO253" s="24"/>
      <c r="BP253" s="4"/>
      <c r="BQ253" s="43"/>
      <c r="BR253" s="41" t="s">
        <v>12</v>
      </c>
      <c r="BS253" s="28"/>
      <c r="BT253" s="39" t="n">
        <v>0.8</v>
      </c>
      <c r="BU253" s="47" t="n">
        <v>7500</v>
      </c>
      <c r="BV253" s="44"/>
      <c r="BZ253" s="24"/>
      <c r="CA253" s="4"/>
      <c r="CB253" s="43"/>
      <c r="CC253" s="41" t="s">
        <v>12</v>
      </c>
      <c r="CD253" s="28"/>
      <c r="CE253" s="39" t="n">
        <v>0.8</v>
      </c>
      <c r="CF253" s="47" t="n">
        <v>7500</v>
      </c>
      <c r="CG253" s="44"/>
      <c r="CK253" s="24"/>
      <c r="CL253" s="4"/>
      <c r="CM253" s="43"/>
      <c r="CN253" s="41" t="s">
        <v>12</v>
      </c>
      <c r="CO253" s="28"/>
      <c r="CP253" s="39" t="n">
        <v>0.8</v>
      </c>
      <c r="CQ253" s="47" t="n">
        <v>7500</v>
      </c>
      <c r="CR253" s="44"/>
      <c r="CV253" s="10" t="str">
        <f aca="false">L220</f>
        <v>SITO O54</v>
      </c>
      <c r="CW253" s="10"/>
      <c r="CX253" s="10"/>
      <c r="CY253" s="10"/>
      <c r="CZ253" s="10"/>
      <c r="DA253" s="10"/>
      <c r="DB253" s="10"/>
      <c r="DC253" s="10"/>
      <c r="DD253" s="10"/>
      <c r="DE253" s="10"/>
    </row>
    <row r="254" customFormat="false" ht="14.4" hidden="false" customHeight="true" outlineLevel="0" collapsed="false">
      <c r="A254" s="24"/>
      <c r="B254" s="4"/>
      <c r="C254" s="43"/>
      <c r="D254" s="41" t="s">
        <v>61</v>
      </c>
      <c r="E254" s="28"/>
      <c r="F254" s="39" t="n">
        <v>1</v>
      </c>
      <c r="G254" s="47" t="n">
        <v>1000</v>
      </c>
      <c r="H254" s="44"/>
      <c r="L254" s="24"/>
      <c r="M254" s="51" t="n">
        <v>0.03</v>
      </c>
      <c r="N254" s="43"/>
      <c r="O254" s="41" t="s">
        <v>61</v>
      </c>
      <c r="P254" s="28"/>
      <c r="Q254" s="39" t="n">
        <v>1</v>
      </c>
      <c r="R254" s="47" t="n">
        <v>1000</v>
      </c>
      <c r="S254" s="44"/>
      <c r="W254" s="24"/>
      <c r="X254" s="4"/>
      <c r="Y254" s="43"/>
      <c r="Z254" s="41" t="s">
        <v>61</v>
      </c>
      <c r="AA254" s="28"/>
      <c r="AB254" s="39" t="n">
        <v>1</v>
      </c>
      <c r="AC254" s="47" t="n">
        <v>1000</v>
      </c>
      <c r="AD254" s="44"/>
      <c r="AH254" s="24"/>
      <c r="AI254" s="4"/>
      <c r="AJ254" s="43"/>
      <c r="AK254" s="41" t="s">
        <v>61</v>
      </c>
      <c r="AL254" s="28"/>
      <c r="AM254" s="39" t="n">
        <v>1</v>
      </c>
      <c r="AN254" s="47" t="n">
        <v>1000</v>
      </c>
      <c r="AO254" s="44"/>
      <c r="AS254" s="24"/>
      <c r="AT254" s="4"/>
      <c r="AU254" s="43"/>
      <c r="AV254" s="41" t="s">
        <v>61</v>
      </c>
      <c r="AW254" s="28"/>
      <c r="AX254" s="39" t="n">
        <v>1</v>
      </c>
      <c r="AY254" s="47" t="n">
        <v>1000</v>
      </c>
      <c r="AZ254" s="44"/>
      <c r="BD254" s="24"/>
      <c r="BE254" s="4"/>
      <c r="BF254" s="43"/>
      <c r="BG254" s="41" t="s">
        <v>61</v>
      </c>
      <c r="BH254" s="28"/>
      <c r="BI254" s="39" t="n">
        <v>1</v>
      </c>
      <c r="BJ254" s="47" t="n">
        <v>1000</v>
      </c>
      <c r="BK254" s="44"/>
      <c r="BO254" s="24"/>
      <c r="BP254" s="4"/>
      <c r="BQ254" s="43"/>
      <c r="BR254" s="41" t="s">
        <v>61</v>
      </c>
      <c r="BS254" s="28"/>
      <c r="BT254" s="39" t="n">
        <v>1</v>
      </c>
      <c r="BU254" s="47" t="n">
        <v>1000</v>
      </c>
      <c r="BV254" s="44"/>
      <c r="BZ254" s="24"/>
      <c r="CA254" s="51" t="n">
        <v>0.05</v>
      </c>
      <c r="CB254" s="43"/>
      <c r="CC254" s="41" t="s">
        <v>61</v>
      </c>
      <c r="CD254" s="28"/>
      <c r="CE254" s="39" t="n">
        <v>1</v>
      </c>
      <c r="CF254" s="47" t="n">
        <v>1000</v>
      </c>
      <c r="CG254" s="44"/>
      <c r="CK254" s="24"/>
      <c r="CL254" s="4"/>
      <c r="CM254" s="43"/>
      <c r="CN254" s="41" t="s">
        <v>61</v>
      </c>
      <c r="CO254" s="28"/>
      <c r="CP254" s="39" t="n">
        <v>1</v>
      </c>
      <c r="CQ254" s="47" t="n">
        <v>1000</v>
      </c>
      <c r="CR254" s="44"/>
      <c r="CV254" s="11" t="s">
        <v>31</v>
      </c>
      <c r="CW254" s="11"/>
      <c r="CX254" s="11" t="s">
        <v>32</v>
      </c>
      <c r="CY254" s="11"/>
      <c r="CZ254" s="11"/>
      <c r="DA254" s="11"/>
      <c r="DB254" s="11"/>
      <c r="DC254" s="11"/>
      <c r="DD254" s="11" t="s">
        <v>33</v>
      </c>
      <c r="DE254" s="11"/>
    </row>
    <row r="255" customFormat="false" ht="14.4" hidden="false" customHeight="true" outlineLevel="0" collapsed="false">
      <c r="A255" s="24"/>
      <c r="B255" s="4"/>
      <c r="C255" s="43"/>
      <c r="D255" s="41" t="s">
        <v>78</v>
      </c>
      <c r="E255" s="28"/>
      <c r="F255" s="39" t="n">
        <v>1</v>
      </c>
      <c r="G255" s="47" t="n">
        <v>800</v>
      </c>
      <c r="H255" s="44"/>
      <c r="L255" s="24"/>
      <c r="M255" s="4"/>
      <c r="N255" s="43"/>
      <c r="O255" s="41" t="s">
        <v>78</v>
      </c>
      <c r="P255" s="28"/>
      <c r="Q255" s="39" t="n">
        <v>1</v>
      </c>
      <c r="R255" s="47" t="n">
        <v>800</v>
      </c>
      <c r="S255" s="44"/>
      <c r="W255" s="24"/>
      <c r="X255" s="4"/>
      <c r="Y255" s="43"/>
      <c r="Z255" s="41" t="s">
        <v>78</v>
      </c>
      <c r="AA255" s="28"/>
      <c r="AB255" s="39" t="n">
        <v>1</v>
      </c>
      <c r="AC255" s="47" t="n">
        <v>800</v>
      </c>
      <c r="AD255" s="44"/>
      <c r="AH255" s="24"/>
      <c r="AI255" s="4"/>
      <c r="AJ255" s="43"/>
      <c r="AK255" s="41" t="s">
        <v>78</v>
      </c>
      <c r="AL255" s="28"/>
      <c r="AM255" s="39" t="n">
        <v>1</v>
      </c>
      <c r="AN255" s="47" t="n">
        <v>800</v>
      </c>
      <c r="AO255" s="44"/>
      <c r="AS255" s="24"/>
      <c r="AT255" s="4"/>
      <c r="AU255" s="43"/>
      <c r="AV255" s="41" t="s">
        <v>78</v>
      </c>
      <c r="AW255" s="28"/>
      <c r="AX255" s="39" t="n">
        <v>1</v>
      </c>
      <c r="AY255" s="47" t="n">
        <v>800</v>
      </c>
      <c r="AZ255" s="44"/>
      <c r="BD255" s="24"/>
      <c r="BE255" s="4"/>
      <c r="BF255" s="43"/>
      <c r="BG255" s="41" t="s">
        <v>78</v>
      </c>
      <c r="BH255" s="28"/>
      <c r="BI255" s="39" t="n">
        <v>1</v>
      </c>
      <c r="BJ255" s="47" t="n">
        <v>800</v>
      </c>
      <c r="BK255" s="44"/>
      <c r="BO255" s="24"/>
      <c r="BP255" s="4"/>
      <c r="BQ255" s="43"/>
      <c r="BR255" s="41" t="s">
        <v>78</v>
      </c>
      <c r="BS255" s="28"/>
      <c r="BT255" s="39" t="n">
        <v>1</v>
      </c>
      <c r="BU255" s="47" t="n">
        <v>800</v>
      </c>
      <c r="BV255" s="44"/>
      <c r="BZ255" s="24"/>
      <c r="CA255" s="4"/>
      <c r="CB255" s="43"/>
      <c r="CC255" s="41" t="s">
        <v>78</v>
      </c>
      <c r="CD255" s="28"/>
      <c r="CE255" s="39" t="n">
        <v>1</v>
      </c>
      <c r="CF255" s="47" t="n">
        <v>800</v>
      </c>
      <c r="CG255" s="44"/>
      <c r="CK255" s="24"/>
      <c r="CL255" s="4"/>
      <c r="CM255" s="43"/>
      <c r="CN255" s="41" t="s">
        <v>78</v>
      </c>
      <c r="CO255" s="28"/>
      <c r="CP255" s="39" t="n">
        <v>1</v>
      </c>
      <c r="CQ255" s="47" t="n">
        <v>800</v>
      </c>
      <c r="CR255" s="44"/>
      <c r="CV255" s="12" t="s">
        <v>14</v>
      </c>
      <c r="CW255" s="13" t="n">
        <f aca="false">IF(M278=0%,0%,N279/SUM(N279:N286))</f>
        <v>0.1</v>
      </c>
      <c r="CX255" s="12" t="str">
        <f aca="false">P279</f>
        <v>lavatrice</v>
      </c>
      <c r="CY255" s="14" t="n">
        <f aca="false">Q279</f>
        <v>0</v>
      </c>
      <c r="CZ255" s="12" t="str">
        <f aca="false">P286</f>
        <v>sedie</v>
      </c>
      <c r="DA255" s="14" t="n">
        <f aca="false">Q286</f>
        <v>0</v>
      </c>
      <c r="DB255" s="12" t="str">
        <f aca="false">R284</f>
        <v>guaina</v>
      </c>
      <c r="DC255" s="14" t="n">
        <f aca="false">S284</f>
        <v>0</v>
      </c>
      <c r="DD255" s="14" t="s">
        <v>41</v>
      </c>
      <c r="DE255" s="38" t="n">
        <f aca="false">N222</f>
        <v>0</v>
      </c>
    </row>
    <row r="256" customFormat="false" ht="14.4" hidden="false" customHeight="false" outlineLevel="0" collapsed="false">
      <c r="A256" s="24"/>
      <c r="B256" s="4"/>
      <c r="C256" s="43"/>
      <c r="D256" s="41" t="s">
        <v>79</v>
      </c>
      <c r="E256" s="28"/>
      <c r="F256" s="39" t="n">
        <v>1</v>
      </c>
      <c r="G256" s="47" t="n">
        <v>170</v>
      </c>
      <c r="H256" s="44"/>
      <c r="L256" s="24"/>
      <c r="M256" s="4"/>
      <c r="N256" s="43"/>
      <c r="O256" s="41" t="s">
        <v>79</v>
      </c>
      <c r="P256" s="28"/>
      <c r="Q256" s="39" t="n">
        <v>1</v>
      </c>
      <c r="R256" s="47" t="n">
        <v>170</v>
      </c>
      <c r="S256" s="44"/>
      <c r="W256" s="24"/>
      <c r="X256" s="51" t="n">
        <v>0.3</v>
      </c>
      <c r="Y256" s="43"/>
      <c r="Z256" s="41" t="s">
        <v>79</v>
      </c>
      <c r="AA256" s="28"/>
      <c r="AB256" s="39" t="n">
        <v>1</v>
      </c>
      <c r="AC256" s="47" t="n">
        <v>170</v>
      </c>
      <c r="AD256" s="44"/>
      <c r="AH256" s="24"/>
      <c r="AI256" s="51" t="n">
        <v>0.15</v>
      </c>
      <c r="AJ256" s="43"/>
      <c r="AK256" s="41" t="s">
        <v>79</v>
      </c>
      <c r="AL256" s="28"/>
      <c r="AM256" s="39" t="n">
        <v>1</v>
      </c>
      <c r="AN256" s="47" t="n">
        <v>170</v>
      </c>
      <c r="AO256" s="44"/>
      <c r="AS256" s="24"/>
      <c r="AT256" s="4"/>
      <c r="AU256" s="43"/>
      <c r="AV256" s="41" t="s">
        <v>79</v>
      </c>
      <c r="AW256" s="28"/>
      <c r="AX256" s="39" t="n">
        <v>1</v>
      </c>
      <c r="AY256" s="47" t="n">
        <v>170</v>
      </c>
      <c r="AZ256" s="44"/>
      <c r="BD256" s="24"/>
      <c r="BE256" s="4"/>
      <c r="BF256" s="43"/>
      <c r="BG256" s="41" t="s">
        <v>79</v>
      </c>
      <c r="BH256" s="28"/>
      <c r="BI256" s="39" t="n">
        <v>1</v>
      </c>
      <c r="BJ256" s="47" t="n">
        <v>170</v>
      </c>
      <c r="BK256" s="44"/>
      <c r="BO256" s="24"/>
      <c r="BP256" s="4"/>
      <c r="BQ256" s="43"/>
      <c r="BR256" s="41" t="s">
        <v>79</v>
      </c>
      <c r="BS256" s="28"/>
      <c r="BT256" s="39" t="n">
        <v>1</v>
      </c>
      <c r="BU256" s="47" t="n">
        <v>170</v>
      </c>
      <c r="BV256" s="44"/>
      <c r="BZ256" s="24"/>
      <c r="CA256" s="4"/>
      <c r="CB256" s="43"/>
      <c r="CC256" s="41" t="s">
        <v>79</v>
      </c>
      <c r="CD256" s="28"/>
      <c r="CE256" s="39" t="n">
        <v>1</v>
      </c>
      <c r="CF256" s="47" t="n">
        <v>170</v>
      </c>
      <c r="CG256" s="44"/>
      <c r="CK256" s="24"/>
      <c r="CL256" s="4"/>
      <c r="CM256" s="43"/>
      <c r="CN256" s="41" t="s">
        <v>79</v>
      </c>
      <c r="CO256" s="28"/>
      <c r="CP256" s="39" t="n">
        <v>1</v>
      </c>
      <c r="CQ256" s="47" t="n">
        <v>170</v>
      </c>
      <c r="CR256" s="44"/>
      <c r="CV256" s="17" t="s">
        <v>49</v>
      </c>
      <c r="CW256" s="18" t="n">
        <f aca="false">IF(M278=0%,0%,N280/SUM(N279:N286))</f>
        <v>0</v>
      </c>
      <c r="CX256" s="17" t="str">
        <f aca="false">P280</f>
        <v>frigorifero</v>
      </c>
      <c r="CY256" s="19" t="n">
        <f aca="false">Q280</f>
        <v>0</v>
      </c>
      <c r="CZ256" s="17" t="str">
        <f aca="false">P287</f>
        <v>materasso</v>
      </c>
      <c r="DA256" s="19" t="n">
        <f aca="false">Q287</f>
        <v>0</v>
      </c>
      <c r="DB256" s="17" t="str">
        <f aca="false">R285</f>
        <v>lamiere</v>
      </c>
      <c r="DC256" s="19" t="n">
        <f aca="false">S285</f>
        <v>0</v>
      </c>
      <c r="DD256" s="19" t="str">
        <f aca="false">O221</f>
        <v>altezza cumulo</v>
      </c>
      <c r="DE256" s="19" t="n">
        <f aca="false">P221</f>
        <v>5</v>
      </c>
    </row>
    <row r="257" customFormat="false" ht="14.4" hidden="false" customHeight="false" outlineLevel="0" collapsed="false">
      <c r="A257" s="24"/>
      <c r="B257" s="51" t="n">
        <v>0.15</v>
      </c>
      <c r="C257" s="43"/>
      <c r="D257" s="41" t="s">
        <v>80</v>
      </c>
      <c r="E257" s="28"/>
      <c r="F257" s="39" t="n">
        <v>1</v>
      </c>
      <c r="G257" s="47" t="n">
        <v>550</v>
      </c>
      <c r="H257" s="44"/>
      <c r="L257" s="24"/>
      <c r="M257" s="51" t="n">
        <v>0.07</v>
      </c>
      <c r="N257" s="43"/>
      <c r="O257" s="41" t="s">
        <v>80</v>
      </c>
      <c r="P257" s="28"/>
      <c r="Q257" s="39" t="n">
        <v>1</v>
      </c>
      <c r="R257" s="47" t="n">
        <v>550</v>
      </c>
      <c r="S257" s="44"/>
      <c r="W257" s="24"/>
      <c r="X257" s="51" t="n">
        <v>0.2</v>
      </c>
      <c r="Y257" s="43"/>
      <c r="Z257" s="41" t="s">
        <v>80</v>
      </c>
      <c r="AA257" s="28"/>
      <c r="AB257" s="39" t="n">
        <v>1</v>
      </c>
      <c r="AC257" s="47" t="n">
        <v>550</v>
      </c>
      <c r="AD257" s="44"/>
      <c r="AH257" s="24"/>
      <c r="AI257" s="51" t="n">
        <v>0.07</v>
      </c>
      <c r="AJ257" s="43"/>
      <c r="AK257" s="41" t="s">
        <v>80</v>
      </c>
      <c r="AL257" s="28"/>
      <c r="AM257" s="39" t="n">
        <v>1</v>
      </c>
      <c r="AN257" s="47" t="n">
        <v>550</v>
      </c>
      <c r="AO257" s="44"/>
      <c r="AS257" s="24"/>
      <c r="AT257" s="4"/>
      <c r="AU257" s="43"/>
      <c r="AV257" s="41" t="s">
        <v>80</v>
      </c>
      <c r="AW257" s="28"/>
      <c r="AX257" s="39" t="n">
        <v>1</v>
      </c>
      <c r="AY257" s="47" t="n">
        <v>550</v>
      </c>
      <c r="AZ257" s="44"/>
      <c r="BD257" s="24"/>
      <c r="BE257" s="4"/>
      <c r="BF257" s="43"/>
      <c r="BG257" s="41" t="s">
        <v>80</v>
      </c>
      <c r="BH257" s="28"/>
      <c r="BI257" s="39" t="n">
        <v>1</v>
      </c>
      <c r="BJ257" s="47" t="n">
        <v>550</v>
      </c>
      <c r="BK257" s="44"/>
      <c r="BO257" s="24"/>
      <c r="BP257" s="4"/>
      <c r="BQ257" s="43"/>
      <c r="BR257" s="41" t="s">
        <v>80</v>
      </c>
      <c r="BS257" s="28"/>
      <c r="BT257" s="39" t="n">
        <v>1</v>
      </c>
      <c r="BU257" s="47" t="n">
        <v>550</v>
      </c>
      <c r="BV257" s="44"/>
      <c r="BZ257" s="24"/>
      <c r="CA257" s="51" t="n">
        <v>0.95</v>
      </c>
      <c r="CB257" s="43"/>
      <c r="CC257" s="41" t="s">
        <v>80</v>
      </c>
      <c r="CD257" s="28"/>
      <c r="CE257" s="39" t="n">
        <v>1</v>
      </c>
      <c r="CF257" s="47" t="n">
        <v>550</v>
      </c>
      <c r="CG257" s="44"/>
      <c r="CK257" s="24"/>
      <c r="CL257" s="51" t="n">
        <v>0.02</v>
      </c>
      <c r="CM257" s="43"/>
      <c r="CN257" s="41" t="s">
        <v>80</v>
      </c>
      <c r="CO257" s="28"/>
      <c r="CP257" s="39" t="n">
        <v>1</v>
      </c>
      <c r="CQ257" s="47" t="n">
        <v>550</v>
      </c>
      <c r="CR257" s="44"/>
      <c r="CV257" s="17" t="s">
        <v>57</v>
      </c>
      <c r="CW257" s="18" t="n">
        <f aca="false">IF(M278=0%,0%,(N281+N282)/SUM(N279:N286))</f>
        <v>0</v>
      </c>
      <c r="CX257" s="17" t="str">
        <f aca="false">P281</f>
        <v>forno</v>
      </c>
      <c r="CY257" s="19" t="n">
        <f aca="false">Q281</f>
        <v>0</v>
      </c>
      <c r="CZ257" s="17" t="str">
        <f aca="false">R279</f>
        <v>brandina</v>
      </c>
      <c r="DA257" s="19" t="n">
        <f aca="false">S279</f>
        <v>0</v>
      </c>
      <c r="DB257" s="17" t="str">
        <f aca="false">R286</f>
        <v>buste</v>
      </c>
      <c r="DC257" s="19" t="n">
        <f aca="false">S286</f>
        <v>0</v>
      </c>
      <c r="DD257" s="19" t="str">
        <f aca="false">O222</f>
        <v>combustione</v>
      </c>
      <c r="DE257" s="19" t="str">
        <f aca="false">P222</f>
        <v>prziale</v>
      </c>
    </row>
    <row r="258" customFormat="false" ht="14.4" hidden="false" customHeight="true" outlineLevel="0" collapsed="false">
      <c r="A258" s="24" t="s">
        <v>81</v>
      </c>
      <c r="B258" s="96"/>
      <c r="C258" s="73"/>
      <c r="D258" s="28" t="s">
        <v>14</v>
      </c>
      <c r="E258" s="28"/>
      <c r="F258" s="52" t="n">
        <f aca="false">INFO!$B$17/SUM(INFO!$B$17:$B$21)</f>
        <v>0.101580928968505</v>
      </c>
      <c r="G258" s="47" t="n">
        <v>900</v>
      </c>
      <c r="H258" s="44"/>
      <c r="L258" s="24" t="s">
        <v>81</v>
      </c>
      <c r="M258" s="96"/>
      <c r="N258" s="73"/>
      <c r="O258" s="28" t="s">
        <v>14</v>
      </c>
      <c r="P258" s="28"/>
      <c r="Q258" s="52" t="n">
        <f aca="false">INFO!$B$17/SUM(INFO!$B$17:$B$21)</f>
        <v>0.101580928968505</v>
      </c>
      <c r="R258" s="47" t="n">
        <v>900</v>
      </c>
      <c r="S258" s="44"/>
      <c r="W258" s="24" t="s">
        <v>81</v>
      </c>
      <c r="X258" s="96"/>
      <c r="Y258" s="73"/>
      <c r="Z258" s="28" t="s">
        <v>14</v>
      </c>
      <c r="AA258" s="28"/>
      <c r="AB258" s="52" t="n">
        <f aca="false">INFO!$B$17/SUM(INFO!$B$17:$B$21)</f>
        <v>0.101580928968505</v>
      </c>
      <c r="AC258" s="47" t="n">
        <v>900</v>
      </c>
      <c r="AD258" s="44"/>
      <c r="AH258" s="24" t="s">
        <v>81</v>
      </c>
      <c r="AI258" s="96"/>
      <c r="AJ258" s="73"/>
      <c r="AK258" s="28" t="s">
        <v>14</v>
      </c>
      <c r="AL258" s="28"/>
      <c r="AM258" s="52" t="n">
        <f aca="false">INFO!$B$17/SUM(INFO!$B$17:$B$21)</f>
        <v>0.101580928968505</v>
      </c>
      <c r="AN258" s="47" t="n">
        <v>900</v>
      </c>
      <c r="AO258" s="44"/>
      <c r="AS258" s="24" t="s">
        <v>81</v>
      </c>
      <c r="AT258" s="96"/>
      <c r="AU258" s="73"/>
      <c r="AV258" s="28" t="s">
        <v>14</v>
      </c>
      <c r="AW258" s="28"/>
      <c r="AX258" s="52" t="n">
        <f aca="false">INFO!$B$17/SUM(INFO!$B$17:$B$21)</f>
        <v>0.101580928968505</v>
      </c>
      <c r="AY258" s="47" t="n">
        <v>900</v>
      </c>
      <c r="AZ258" s="44"/>
      <c r="BD258" s="24" t="s">
        <v>81</v>
      </c>
      <c r="BE258" s="96"/>
      <c r="BF258" s="73"/>
      <c r="BG258" s="28" t="s">
        <v>14</v>
      </c>
      <c r="BH258" s="28"/>
      <c r="BI258" s="52" t="n">
        <f aca="false">INFO!$B$17/SUM(INFO!$B$17:$B$21)</f>
        <v>0.101580928968505</v>
      </c>
      <c r="BJ258" s="47" t="n">
        <v>900</v>
      </c>
      <c r="BK258" s="44"/>
      <c r="BO258" s="24" t="s">
        <v>81</v>
      </c>
      <c r="BP258" s="96"/>
      <c r="BQ258" s="73"/>
      <c r="BR258" s="28" t="s">
        <v>14</v>
      </c>
      <c r="BS258" s="28"/>
      <c r="BT258" s="52" t="n">
        <f aca="false">INFO!$B$17/SUM(INFO!$B$17:$B$21)</f>
        <v>0.101580928968505</v>
      </c>
      <c r="BU258" s="47" t="n">
        <v>900</v>
      </c>
      <c r="BV258" s="44"/>
      <c r="BZ258" s="24" t="s">
        <v>81</v>
      </c>
      <c r="CA258" s="96"/>
      <c r="CB258" s="73"/>
      <c r="CC258" s="28" t="s">
        <v>14</v>
      </c>
      <c r="CD258" s="28"/>
      <c r="CE258" s="52" t="n">
        <f aca="false">INFO!$B$17/SUM(INFO!$B$17:$B$21)</f>
        <v>0.101580928968505</v>
      </c>
      <c r="CF258" s="47" t="n">
        <v>900</v>
      </c>
      <c r="CG258" s="44"/>
      <c r="CK258" s="24" t="s">
        <v>81</v>
      </c>
      <c r="CL258" s="96"/>
      <c r="CM258" s="73"/>
      <c r="CN258" s="28" t="s">
        <v>14</v>
      </c>
      <c r="CO258" s="28"/>
      <c r="CP258" s="52" t="n">
        <f aca="false">INFO!$B$17/SUM(INFO!$B$17:$B$21)</f>
        <v>0.101580928968505</v>
      </c>
      <c r="CQ258" s="47" t="n">
        <v>900</v>
      </c>
      <c r="CR258" s="44"/>
      <c r="CV258" s="17" t="s">
        <v>60</v>
      </c>
      <c r="CW258" s="37" t="n">
        <f aca="false">IF(M278=0%,0%,N283/SUM(N279:N286))</f>
        <v>0.07</v>
      </c>
      <c r="CX258" s="17" t="str">
        <f aca="false">P282</f>
        <v>televisore</v>
      </c>
      <c r="CY258" s="19" t="n">
        <f aca="false">Q282</f>
        <v>0</v>
      </c>
      <c r="CZ258" s="17" t="str">
        <f aca="false">R280</f>
        <v>Scatoloni</v>
      </c>
      <c r="DA258" s="19" t="n">
        <f aca="false">S280</f>
        <v>0</v>
      </c>
      <c r="DB258" s="19"/>
      <c r="DC258" s="19"/>
      <c r="DD258" s="19" t="str">
        <f aca="false">O223</f>
        <v>bonifica</v>
      </c>
      <c r="DE258" s="19" t="str">
        <f aca="false">P223</f>
        <v>si</v>
      </c>
    </row>
    <row r="259" customFormat="false" ht="14.4" hidden="false" customHeight="false" outlineLevel="0" collapsed="false">
      <c r="A259" s="24"/>
      <c r="B259" s="96"/>
      <c r="C259" s="73"/>
      <c r="D259" s="28" t="s">
        <v>49</v>
      </c>
      <c r="E259" s="28"/>
      <c r="F259" s="52" t="n">
        <f aca="false">INFO!$B$18/SUM(INFO!$B$17:$B$21)</f>
        <v>0.314328729462591</v>
      </c>
      <c r="G259" s="47" t="n">
        <v>2600</v>
      </c>
      <c r="H259" s="44"/>
      <c r="L259" s="24"/>
      <c r="M259" s="96"/>
      <c r="N259" s="73"/>
      <c r="O259" s="28" t="s">
        <v>49</v>
      </c>
      <c r="P259" s="28"/>
      <c r="Q259" s="52" t="n">
        <f aca="false">INFO!$B$18/SUM(INFO!$B$17:$B$21)</f>
        <v>0.314328729462591</v>
      </c>
      <c r="R259" s="47" t="n">
        <v>2600</v>
      </c>
      <c r="S259" s="44"/>
      <c r="W259" s="24"/>
      <c r="X259" s="96"/>
      <c r="Y259" s="73"/>
      <c r="Z259" s="28" t="s">
        <v>49</v>
      </c>
      <c r="AA259" s="28"/>
      <c r="AB259" s="52" t="n">
        <f aca="false">INFO!$B$18/SUM(INFO!$B$17:$B$21)</f>
        <v>0.314328729462591</v>
      </c>
      <c r="AC259" s="47" t="n">
        <v>2600</v>
      </c>
      <c r="AD259" s="44"/>
      <c r="AH259" s="24"/>
      <c r="AI259" s="96"/>
      <c r="AJ259" s="73"/>
      <c r="AK259" s="28" t="s">
        <v>49</v>
      </c>
      <c r="AL259" s="28"/>
      <c r="AM259" s="52" t="n">
        <f aca="false">INFO!$B$18/SUM(INFO!$B$17:$B$21)</f>
        <v>0.314328729462591</v>
      </c>
      <c r="AN259" s="47" t="n">
        <v>2600</v>
      </c>
      <c r="AO259" s="44"/>
      <c r="AS259" s="24"/>
      <c r="AT259" s="96"/>
      <c r="AU259" s="73"/>
      <c r="AV259" s="28" t="s">
        <v>49</v>
      </c>
      <c r="AW259" s="28"/>
      <c r="AX259" s="52" t="n">
        <f aca="false">INFO!$B$18/SUM(INFO!$B$17:$B$21)</f>
        <v>0.314328729462591</v>
      </c>
      <c r="AY259" s="47" t="n">
        <v>2600</v>
      </c>
      <c r="AZ259" s="44"/>
      <c r="BD259" s="24"/>
      <c r="BE259" s="96"/>
      <c r="BF259" s="73"/>
      <c r="BG259" s="28" t="s">
        <v>49</v>
      </c>
      <c r="BH259" s="28"/>
      <c r="BI259" s="52" t="n">
        <f aca="false">INFO!$B$18/SUM(INFO!$B$17:$B$21)</f>
        <v>0.314328729462591</v>
      </c>
      <c r="BJ259" s="47" t="n">
        <v>2600</v>
      </c>
      <c r="BK259" s="44"/>
      <c r="BO259" s="24"/>
      <c r="BP259" s="96"/>
      <c r="BQ259" s="73"/>
      <c r="BR259" s="28" t="s">
        <v>49</v>
      </c>
      <c r="BS259" s="28"/>
      <c r="BT259" s="52" t="n">
        <f aca="false">INFO!$B$18/SUM(INFO!$B$17:$B$21)</f>
        <v>0.314328729462591</v>
      </c>
      <c r="BU259" s="47" t="n">
        <v>2600</v>
      </c>
      <c r="BV259" s="44"/>
      <c r="BZ259" s="24"/>
      <c r="CA259" s="96"/>
      <c r="CB259" s="73"/>
      <c r="CC259" s="28" t="s">
        <v>49</v>
      </c>
      <c r="CD259" s="28"/>
      <c r="CE259" s="52" t="n">
        <f aca="false">INFO!$B$18/SUM(INFO!$B$17:$B$21)</f>
        <v>0.314328729462591</v>
      </c>
      <c r="CF259" s="47" t="n">
        <v>2600</v>
      </c>
      <c r="CG259" s="44"/>
      <c r="CK259" s="24"/>
      <c r="CL259" s="96"/>
      <c r="CM259" s="73"/>
      <c r="CN259" s="28" t="s">
        <v>49</v>
      </c>
      <c r="CO259" s="28"/>
      <c r="CP259" s="52" t="n">
        <f aca="false">INFO!$B$18/SUM(INFO!$B$17:$B$21)</f>
        <v>0.314328729462591</v>
      </c>
      <c r="CQ259" s="47" t="n">
        <v>2600</v>
      </c>
      <c r="CR259" s="44"/>
      <c r="CV259" s="17" t="s">
        <v>61</v>
      </c>
      <c r="CW259" s="18" t="n">
        <f aca="false">IF(M278=0%,0%,N284/SUM(N279:N286))</f>
        <v>0.03</v>
      </c>
      <c r="CX259" s="17" t="str">
        <f aca="false">P283</f>
        <v>scaldabagno</v>
      </c>
      <c r="CY259" s="19" t="n">
        <f aca="false">Q283</f>
        <v>0</v>
      </c>
      <c r="CZ259" s="17" t="str">
        <f aca="false">R281</f>
        <v>divano</v>
      </c>
      <c r="DA259" s="19" t="n">
        <f aca="false">S281</f>
        <v>0</v>
      </c>
      <c r="DB259" s="19"/>
      <c r="DC259" s="19"/>
      <c r="DD259" s="19" t="str">
        <f aca="false">Q223</f>
        <v>substrato</v>
      </c>
      <c r="DE259" s="19" t="str">
        <f aca="false">R223</f>
        <v>suolo</v>
      </c>
    </row>
    <row r="260" customFormat="false" ht="14.4" hidden="false" customHeight="false" outlineLevel="0" collapsed="false">
      <c r="A260" s="24"/>
      <c r="B260" s="96"/>
      <c r="C260" s="73"/>
      <c r="D260" s="28" t="s">
        <v>13</v>
      </c>
      <c r="E260" s="28"/>
      <c r="F260" s="52" t="n">
        <f aca="false">INFO!$B$19/SUM(INFO!$B$17:$B$21)*0.2</f>
        <v>0.00439973913823492</v>
      </c>
      <c r="G260" s="47" t="n">
        <v>2700</v>
      </c>
      <c r="H260" s="44"/>
      <c r="L260" s="24"/>
      <c r="M260" s="96"/>
      <c r="N260" s="73"/>
      <c r="O260" s="28" t="s">
        <v>13</v>
      </c>
      <c r="P260" s="28"/>
      <c r="Q260" s="52" t="n">
        <f aca="false">INFO!$B$19/SUM(INFO!$B$17:$B$21)*0.2</f>
        <v>0.00439973913823492</v>
      </c>
      <c r="R260" s="47" t="n">
        <v>2700</v>
      </c>
      <c r="S260" s="44"/>
      <c r="W260" s="24"/>
      <c r="X260" s="96"/>
      <c r="Y260" s="73"/>
      <c r="Z260" s="28" t="s">
        <v>13</v>
      </c>
      <c r="AA260" s="28"/>
      <c r="AB260" s="52" t="n">
        <f aca="false">INFO!$B$19/SUM(INFO!$B$17:$B$21)*0.2</f>
        <v>0.00439973913823492</v>
      </c>
      <c r="AC260" s="47" t="n">
        <v>2700</v>
      </c>
      <c r="AD260" s="44"/>
      <c r="AH260" s="24"/>
      <c r="AI260" s="96"/>
      <c r="AJ260" s="73"/>
      <c r="AK260" s="28" t="s">
        <v>13</v>
      </c>
      <c r="AL260" s="28"/>
      <c r="AM260" s="52" t="n">
        <f aca="false">INFO!$B$19/SUM(INFO!$B$17:$B$21)*0.2</f>
        <v>0.00439973913823492</v>
      </c>
      <c r="AN260" s="47" t="n">
        <v>2700</v>
      </c>
      <c r="AO260" s="44"/>
      <c r="AS260" s="24"/>
      <c r="AT260" s="96"/>
      <c r="AU260" s="73"/>
      <c r="AV260" s="28" t="s">
        <v>13</v>
      </c>
      <c r="AW260" s="28"/>
      <c r="AX260" s="52" t="n">
        <f aca="false">INFO!$B$19/SUM(INFO!$B$17:$B$21)*0.2</f>
        <v>0.00439973913823492</v>
      </c>
      <c r="AY260" s="47" t="n">
        <v>2700</v>
      </c>
      <c r="AZ260" s="44"/>
      <c r="BD260" s="24"/>
      <c r="BE260" s="96"/>
      <c r="BF260" s="73"/>
      <c r="BG260" s="28" t="s">
        <v>13</v>
      </c>
      <c r="BH260" s="28"/>
      <c r="BI260" s="52" t="n">
        <f aca="false">INFO!$B$19/SUM(INFO!$B$17:$B$21)*0.2</f>
        <v>0.00439973913823492</v>
      </c>
      <c r="BJ260" s="47" t="n">
        <v>2700</v>
      </c>
      <c r="BK260" s="44"/>
      <c r="BO260" s="24"/>
      <c r="BP260" s="96"/>
      <c r="BQ260" s="73"/>
      <c r="BR260" s="28" t="s">
        <v>13</v>
      </c>
      <c r="BS260" s="28"/>
      <c r="BT260" s="52" t="n">
        <f aca="false">INFO!$B$19/SUM(INFO!$B$17:$B$21)*0.2</f>
        <v>0.00439973913823492</v>
      </c>
      <c r="BU260" s="47" t="n">
        <v>2700</v>
      </c>
      <c r="BV260" s="44"/>
      <c r="BZ260" s="24"/>
      <c r="CA260" s="96"/>
      <c r="CB260" s="73"/>
      <c r="CC260" s="28" t="s">
        <v>13</v>
      </c>
      <c r="CD260" s="28"/>
      <c r="CE260" s="52" t="n">
        <f aca="false">INFO!$B$19/SUM(INFO!$B$17:$B$21)*0.2</f>
        <v>0.00439973913823492</v>
      </c>
      <c r="CF260" s="47" t="n">
        <v>2700</v>
      </c>
      <c r="CG260" s="44"/>
      <c r="CK260" s="24"/>
      <c r="CL260" s="96"/>
      <c r="CM260" s="73"/>
      <c r="CN260" s="28" t="s">
        <v>13</v>
      </c>
      <c r="CO260" s="28"/>
      <c r="CP260" s="52" t="n">
        <f aca="false">INFO!$B$19/SUM(INFO!$B$17:$B$21)*0.2</f>
        <v>0.00439973913823492</v>
      </c>
      <c r="CQ260" s="47" t="n">
        <v>2700</v>
      </c>
      <c r="CR260" s="44"/>
      <c r="CV260" s="17" t="s">
        <v>62</v>
      </c>
      <c r="CW260" s="18" t="n">
        <f aca="false">IF(M278=0%,0%,N285/SUM(N279:N286))</f>
        <v>0</v>
      </c>
      <c r="CX260" s="17" t="str">
        <f aca="false">P284</f>
        <v>mobile</v>
      </c>
      <c r="CY260" s="19" t="n">
        <f aca="false">Q284</f>
        <v>0</v>
      </c>
      <c r="CZ260" s="17" t="str">
        <f aca="false">R282</f>
        <v>sanitari</v>
      </c>
      <c r="DA260" s="19" t="n">
        <f aca="false">S282</f>
        <v>0</v>
      </c>
      <c r="DB260" s="19"/>
      <c r="DC260" s="19"/>
      <c r="DD260" s="19" t="s">
        <v>63</v>
      </c>
      <c r="DE260" s="19" t="n">
        <f aca="false">M223</f>
        <v>0</v>
      </c>
    </row>
    <row r="261" customFormat="false" ht="14.4" hidden="false" customHeight="true" outlineLevel="0" collapsed="false">
      <c r="A261" s="24"/>
      <c r="B261" s="96"/>
      <c r="C261" s="73"/>
      <c r="D261" s="28" t="s">
        <v>12</v>
      </c>
      <c r="E261" s="28"/>
      <c r="F261" s="52" t="n">
        <f aca="false">INFO!$B$19/SUM(INFO!$B$17:$B$21)*0.8</f>
        <v>0.0175989565529397</v>
      </c>
      <c r="G261" s="47" t="n">
        <v>7500</v>
      </c>
      <c r="H261" s="44"/>
      <c r="L261" s="24"/>
      <c r="M261" s="96"/>
      <c r="N261" s="73"/>
      <c r="O261" s="28" t="s">
        <v>12</v>
      </c>
      <c r="P261" s="28"/>
      <c r="Q261" s="52" t="n">
        <f aca="false">INFO!$B$19/SUM(INFO!$B$17:$B$21)*0.8</f>
        <v>0.0175989565529397</v>
      </c>
      <c r="R261" s="47" t="n">
        <v>7500</v>
      </c>
      <c r="S261" s="44"/>
      <c r="W261" s="24"/>
      <c r="X261" s="96"/>
      <c r="Y261" s="73"/>
      <c r="Z261" s="28" t="s">
        <v>12</v>
      </c>
      <c r="AA261" s="28"/>
      <c r="AB261" s="52" t="n">
        <f aca="false">INFO!$B$19/SUM(INFO!$B$17:$B$21)*0.8</f>
        <v>0.0175989565529397</v>
      </c>
      <c r="AC261" s="47" t="n">
        <v>7500</v>
      </c>
      <c r="AD261" s="44"/>
      <c r="AH261" s="24"/>
      <c r="AI261" s="96"/>
      <c r="AJ261" s="73"/>
      <c r="AK261" s="28" t="s">
        <v>12</v>
      </c>
      <c r="AL261" s="28"/>
      <c r="AM261" s="52" t="n">
        <f aca="false">INFO!$B$19/SUM(INFO!$B$17:$B$21)*0.8</f>
        <v>0.0175989565529397</v>
      </c>
      <c r="AN261" s="47" t="n">
        <v>7500</v>
      </c>
      <c r="AO261" s="44"/>
      <c r="AS261" s="24"/>
      <c r="AT261" s="96"/>
      <c r="AU261" s="73"/>
      <c r="AV261" s="28" t="s">
        <v>12</v>
      </c>
      <c r="AW261" s="28"/>
      <c r="AX261" s="52" t="n">
        <f aca="false">INFO!$B$19/SUM(INFO!$B$17:$B$21)*0.8</f>
        <v>0.0175989565529397</v>
      </c>
      <c r="AY261" s="47" t="n">
        <v>7500</v>
      </c>
      <c r="AZ261" s="44"/>
      <c r="BD261" s="24"/>
      <c r="BE261" s="96"/>
      <c r="BF261" s="73"/>
      <c r="BG261" s="28" t="s">
        <v>12</v>
      </c>
      <c r="BH261" s="28"/>
      <c r="BI261" s="52" t="n">
        <f aca="false">INFO!$B$19/SUM(INFO!$B$17:$B$21)*0.8</f>
        <v>0.0175989565529397</v>
      </c>
      <c r="BJ261" s="47" t="n">
        <v>7500</v>
      </c>
      <c r="BK261" s="44"/>
      <c r="BO261" s="24"/>
      <c r="BP261" s="96"/>
      <c r="BQ261" s="73"/>
      <c r="BR261" s="28" t="s">
        <v>12</v>
      </c>
      <c r="BS261" s="28"/>
      <c r="BT261" s="52" t="n">
        <f aca="false">INFO!$B$19/SUM(INFO!$B$17:$B$21)*0.8</f>
        <v>0.0175989565529397</v>
      </c>
      <c r="BU261" s="47" t="n">
        <v>7500</v>
      </c>
      <c r="BV261" s="44"/>
      <c r="BZ261" s="24"/>
      <c r="CA261" s="96"/>
      <c r="CB261" s="73"/>
      <c r="CC261" s="28" t="s">
        <v>12</v>
      </c>
      <c r="CD261" s="28"/>
      <c r="CE261" s="52" t="n">
        <f aca="false">INFO!$B$19/SUM(INFO!$B$17:$B$21)*0.8</f>
        <v>0.0175989565529397</v>
      </c>
      <c r="CF261" s="47" t="n">
        <v>7500</v>
      </c>
      <c r="CG261" s="44"/>
      <c r="CK261" s="24"/>
      <c r="CL261" s="96"/>
      <c r="CM261" s="73"/>
      <c r="CN261" s="28" t="s">
        <v>12</v>
      </c>
      <c r="CO261" s="28"/>
      <c r="CP261" s="52" t="n">
        <f aca="false">INFO!$B$19/SUM(INFO!$B$17:$B$21)*0.8</f>
        <v>0.0175989565529397</v>
      </c>
      <c r="CQ261" s="47" t="n">
        <v>7500</v>
      </c>
      <c r="CR261" s="44"/>
      <c r="CV261" s="17" t="s">
        <v>65</v>
      </c>
      <c r="CW261" s="18" t="n">
        <f aca="false">IF(M278=0%,0%,N286/SUM(N279:N286))</f>
        <v>0.8</v>
      </c>
      <c r="CX261" s="17" t="str">
        <f aca="false">P285</f>
        <v>secchio</v>
      </c>
      <c r="CY261" s="19" t="n">
        <f aca="false">Q285</f>
        <v>0</v>
      </c>
      <c r="CZ261" s="17" t="str">
        <f aca="false">R283</f>
        <v>tubi</v>
      </c>
      <c r="DA261" s="19" t="n">
        <f aca="false">S283</f>
        <v>0</v>
      </c>
      <c r="DB261" s="19"/>
      <c r="DC261" s="19"/>
      <c r="DD261" s="35" t="s">
        <v>56</v>
      </c>
      <c r="DE261" s="35" t="n">
        <f aca="false">S221</f>
        <v>0</v>
      </c>
      <c r="DF261" s="37" t="n">
        <f aca="false">SUM(CW255:CW261)</f>
        <v>1</v>
      </c>
    </row>
    <row r="262" customFormat="false" ht="14.4" hidden="false" customHeight="true" outlineLevel="0" collapsed="false">
      <c r="A262" s="24"/>
      <c r="B262" s="96"/>
      <c r="C262" s="73"/>
      <c r="D262" s="28" t="s">
        <v>60</v>
      </c>
      <c r="E262" s="28"/>
      <c r="F262" s="52" t="n">
        <f aca="false">INFO!$B$20/SUM(INFO!$B$17:$B$21)</f>
        <v>0.0226205455308028</v>
      </c>
      <c r="G262" s="47" t="n">
        <v>1000</v>
      </c>
      <c r="H262" s="44"/>
      <c r="L262" s="24"/>
      <c r="M262" s="96"/>
      <c r="N262" s="73"/>
      <c r="O262" s="28" t="s">
        <v>60</v>
      </c>
      <c r="P262" s="28"/>
      <c r="Q262" s="52" t="n">
        <f aca="false">INFO!$B$20/SUM(INFO!$B$17:$B$21)</f>
        <v>0.0226205455308028</v>
      </c>
      <c r="R262" s="47" t="n">
        <v>1000</v>
      </c>
      <c r="S262" s="44"/>
      <c r="W262" s="24"/>
      <c r="X262" s="96"/>
      <c r="Y262" s="73"/>
      <c r="Z262" s="28" t="s">
        <v>60</v>
      </c>
      <c r="AA262" s="28"/>
      <c r="AB262" s="52" t="n">
        <f aca="false">INFO!$B$20/SUM(INFO!$B$17:$B$21)</f>
        <v>0.0226205455308028</v>
      </c>
      <c r="AC262" s="47" t="n">
        <v>1000</v>
      </c>
      <c r="AD262" s="44"/>
      <c r="AH262" s="24"/>
      <c r="AI262" s="96"/>
      <c r="AJ262" s="73"/>
      <c r="AK262" s="28" t="s">
        <v>60</v>
      </c>
      <c r="AL262" s="28"/>
      <c r="AM262" s="52" t="n">
        <f aca="false">INFO!$B$20/SUM(INFO!$B$17:$B$21)</f>
        <v>0.0226205455308028</v>
      </c>
      <c r="AN262" s="47" t="n">
        <v>1000</v>
      </c>
      <c r="AO262" s="44"/>
      <c r="AS262" s="24"/>
      <c r="AT262" s="96"/>
      <c r="AU262" s="73"/>
      <c r="AV262" s="28" t="s">
        <v>60</v>
      </c>
      <c r="AW262" s="28"/>
      <c r="AX262" s="52" t="n">
        <f aca="false">INFO!$B$20/SUM(INFO!$B$17:$B$21)</f>
        <v>0.0226205455308028</v>
      </c>
      <c r="AY262" s="47" t="n">
        <v>1000</v>
      </c>
      <c r="AZ262" s="44"/>
      <c r="BD262" s="24"/>
      <c r="BE262" s="96"/>
      <c r="BF262" s="73"/>
      <c r="BG262" s="28" t="s">
        <v>60</v>
      </c>
      <c r="BH262" s="28"/>
      <c r="BI262" s="52" t="n">
        <f aca="false">INFO!$B$20/SUM(INFO!$B$17:$B$21)</f>
        <v>0.0226205455308028</v>
      </c>
      <c r="BJ262" s="47" t="n">
        <v>1000</v>
      </c>
      <c r="BK262" s="44"/>
      <c r="BO262" s="24"/>
      <c r="BP262" s="96"/>
      <c r="BQ262" s="73"/>
      <c r="BR262" s="28" t="s">
        <v>60</v>
      </c>
      <c r="BS262" s="28"/>
      <c r="BT262" s="52" t="n">
        <f aca="false">INFO!$B$20/SUM(INFO!$B$17:$B$21)</f>
        <v>0.0226205455308028</v>
      </c>
      <c r="BU262" s="47" t="n">
        <v>1000</v>
      </c>
      <c r="BV262" s="44"/>
      <c r="BZ262" s="24"/>
      <c r="CA262" s="96"/>
      <c r="CB262" s="73"/>
      <c r="CC262" s="28" t="s">
        <v>60</v>
      </c>
      <c r="CD262" s="28"/>
      <c r="CE262" s="52" t="n">
        <f aca="false">INFO!$B$20/SUM(INFO!$B$17:$B$21)</f>
        <v>0.0226205455308028</v>
      </c>
      <c r="CF262" s="47" t="n">
        <v>1000</v>
      </c>
      <c r="CG262" s="44"/>
      <c r="CK262" s="24"/>
      <c r="CL262" s="96"/>
      <c r="CM262" s="73"/>
      <c r="CN262" s="28" t="s">
        <v>60</v>
      </c>
      <c r="CO262" s="28"/>
      <c r="CP262" s="52" t="n">
        <f aca="false">INFO!$B$20/SUM(INFO!$B$17:$B$21)</f>
        <v>0.0226205455308028</v>
      </c>
      <c r="CQ262" s="47" t="n">
        <v>1000</v>
      </c>
      <c r="CR262" s="44"/>
      <c r="CV262" s="10" t="str">
        <f aca="false">W220</f>
        <v>SITO O55</v>
      </c>
      <c r="CW262" s="10"/>
      <c r="CX262" s="10"/>
      <c r="CY262" s="10"/>
      <c r="CZ262" s="10"/>
      <c r="DA262" s="10"/>
      <c r="DB262" s="10"/>
      <c r="DC262" s="10"/>
      <c r="DD262" s="10"/>
      <c r="DE262" s="10"/>
    </row>
    <row r="263" customFormat="false" ht="14.4" hidden="false" customHeight="false" outlineLevel="0" collapsed="false">
      <c r="A263" s="24"/>
      <c r="B263" s="96"/>
      <c r="C263" s="73"/>
      <c r="D263" s="28" t="s">
        <v>61</v>
      </c>
      <c r="E263" s="28"/>
      <c r="F263" s="52" t="n">
        <f aca="false">INFO!$B$21/SUM(INFO!$B$17:$B$21)</f>
        <v>0.539471100346927</v>
      </c>
      <c r="G263" s="47" t="n">
        <v>550</v>
      </c>
      <c r="H263" s="44"/>
      <c r="L263" s="24"/>
      <c r="M263" s="96"/>
      <c r="N263" s="73"/>
      <c r="O263" s="28" t="s">
        <v>61</v>
      </c>
      <c r="P263" s="28"/>
      <c r="Q263" s="52" t="n">
        <f aca="false">INFO!$B$21/SUM(INFO!$B$17:$B$21)</f>
        <v>0.539471100346927</v>
      </c>
      <c r="R263" s="47" t="n">
        <v>550</v>
      </c>
      <c r="S263" s="44"/>
      <c r="W263" s="24"/>
      <c r="X263" s="96"/>
      <c r="Y263" s="73"/>
      <c r="Z263" s="28" t="s">
        <v>61</v>
      </c>
      <c r="AA263" s="28"/>
      <c r="AB263" s="52" t="n">
        <f aca="false">INFO!$B$21/SUM(INFO!$B$17:$B$21)</f>
        <v>0.539471100346927</v>
      </c>
      <c r="AC263" s="47" t="n">
        <v>550</v>
      </c>
      <c r="AD263" s="44"/>
      <c r="AH263" s="24"/>
      <c r="AI263" s="96"/>
      <c r="AJ263" s="73"/>
      <c r="AK263" s="28" t="s">
        <v>61</v>
      </c>
      <c r="AL263" s="28"/>
      <c r="AM263" s="52" t="n">
        <f aca="false">INFO!$B$21/SUM(INFO!$B$17:$B$21)</f>
        <v>0.539471100346927</v>
      </c>
      <c r="AN263" s="47" t="n">
        <v>550</v>
      </c>
      <c r="AO263" s="44"/>
      <c r="AS263" s="24"/>
      <c r="AT263" s="96"/>
      <c r="AU263" s="73"/>
      <c r="AV263" s="28" t="s">
        <v>61</v>
      </c>
      <c r="AW263" s="28"/>
      <c r="AX263" s="52" t="n">
        <f aca="false">INFO!$B$21/SUM(INFO!$B$17:$B$21)</f>
        <v>0.539471100346927</v>
      </c>
      <c r="AY263" s="47" t="n">
        <v>550</v>
      </c>
      <c r="AZ263" s="44"/>
      <c r="BD263" s="24"/>
      <c r="BE263" s="96"/>
      <c r="BF263" s="73"/>
      <c r="BG263" s="28" t="s">
        <v>61</v>
      </c>
      <c r="BH263" s="28"/>
      <c r="BI263" s="52" t="n">
        <f aca="false">INFO!$B$21/SUM(INFO!$B$17:$B$21)</f>
        <v>0.539471100346927</v>
      </c>
      <c r="BJ263" s="47" t="n">
        <v>550</v>
      </c>
      <c r="BK263" s="44"/>
      <c r="BO263" s="24"/>
      <c r="BP263" s="96"/>
      <c r="BQ263" s="73"/>
      <c r="BR263" s="28" t="s">
        <v>61</v>
      </c>
      <c r="BS263" s="28"/>
      <c r="BT263" s="52" t="n">
        <f aca="false">INFO!$B$21/SUM(INFO!$B$17:$B$21)</f>
        <v>0.539471100346927</v>
      </c>
      <c r="BU263" s="47" t="n">
        <v>550</v>
      </c>
      <c r="BV263" s="44"/>
      <c r="BZ263" s="24"/>
      <c r="CA263" s="96"/>
      <c r="CB263" s="73"/>
      <c r="CC263" s="28" t="s">
        <v>61</v>
      </c>
      <c r="CD263" s="28"/>
      <c r="CE263" s="52" t="n">
        <f aca="false">INFO!$B$21/SUM(INFO!$B$17:$B$21)</f>
        <v>0.539471100346927</v>
      </c>
      <c r="CF263" s="47" t="n">
        <v>550</v>
      </c>
      <c r="CG263" s="44"/>
      <c r="CK263" s="24"/>
      <c r="CL263" s="96"/>
      <c r="CM263" s="73"/>
      <c r="CN263" s="28" t="s">
        <v>61</v>
      </c>
      <c r="CO263" s="28"/>
      <c r="CP263" s="52" t="n">
        <f aca="false">INFO!$B$21/SUM(INFO!$B$17:$B$21)</f>
        <v>0.539471100346927</v>
      </c>
      <c r="CQ263" s="47" t="n">
        <v>550</v>
      </c>
      <c r="CR263" s="44"/>
      <c r="CV263" s="11" t="s">
        <v>31</v>
      </c>
      <c r="CW263" s="11"/>
      <c r="CX263" s="11" t="s">
        <v>32</v>
      </c>
      <c r="CY263" s="11"/>
      <c r="CZ263" s="11"/>
      <c r="DA263" s="11"/>
      <c r="DB263" s="11"/>
      <c r="DC263" s="11"/>
      <c r="DD263" s="11" t="s">
        <v>33</v>
      </c>
      <c r="DE263" s="11"/>
    </row>
    <row r="264" customFormat="false" ht="14.4" hidden="false" customHeight="false" outlineLevel="0" collapsed="false">
      <c r="A264" s="53" t="s">
        <v>82</v>
      </c>
      <c r="C264" s="43"/>
      <c r="D264" s="28" t="s">
        <v>83</v>
      </c>
      <c r="E264" s="41" t="s">
        <v>65</v>
      </c>
      <c r="F264" s="39" t="n">
        <v>1</v>
      </c>
      <c r="G264" s="47" t="n">
        <v>1700</v>
      </c>
      <c r="H264" s="44"/>
      <c r="L264" s="53" t="s">
        <v>82</v>
      </c>
      <c r="N264" s="43"/>
      <c r="O264" s="28" t="s">
        <v>83</v>
      </c>
      <c r="P264" s="41" t="s">
        <v>65</v>
      </c>
      <c r="Q264" s="39" t="n">
        <v>1</v>
      </c>
      <c r="R264" s="47" t="n">
        <v>1700</v>
      </c>
      <c r="S264" s="44"/>
      <c r="W264" s="53" t="s">
        <v>82</v>
      </c>
      <c r="Y264" s="43"/>
      <c r="Z264" s="28" t="s">
        <v>83</v>
      </c>
      <c r="AA264" s="41" t="s">
        <v>65</v>
      </c>
      <c r="AB264" s="39" t="n">
        <v>1</v>
      </c>
      <c r="AC264" s="47" t="n">
        <v>1700</v>
      </c>
      <c r="AD264" s="44"/>
      <c r="AH264" s="53" t="s">
        <v>82</v>
      </c>
      <c r="AI264" s="8" t="n">
        <v>0.25</v>
      </c>
      <c r="AJ264" s="43"/>
      <c r="AK264" s="28" t="s">
        <v>83</v>
      </c>
      <c r="AL264" s="41" t="s">
        <v>65</v>
      </c>
      <c r="AM264" s="39" t="n">
        <v>1</v>
      </c>
      <c r="AN264" s="47" t="n">
        <v>1700</v>
      </c>
      <c r="AO264" s="44"/>
      <c r="AS264" s="53" t="s">
        <v>82</v>
      </c>
      <c r="AU264" s="43"/>
      <c r="AV264" s="28" t="s">
        <v>83</v>
      </c>
      <c r="AW264" s="41" t="s">
        <v>65</v>
      </c>
      <c r="AX264" s="39" t="n">
        <v>1</v>
      </c>
      <c r="AY264" s="47" t="n">
        <v>1700</v>
      </c>
      <c r="AZ264" s="44"/>
      <c r="BD264" s="53" t="s">
        <v>82</v>
      </c>
      <c r="BF264" s="43"/>
      <c r="BG264" s="28" t="s">
        <v>83</v>
      </c>
      <c r="BH264" s="41" t="s">
        <v>65</v>
      </c>
      <c r="BI264" s="39" t="n">
        <v>1</v>
      </c>
      <c r="BJ264" s="47" t="n">
        <v>1700</v>
      </c>
      <c r="BK264" s="44"/>
      <c r="BO264" s="53" t="s">
        <v>82</v>
      </c>
      <c r="BQ264" s="43"/>
      <c r="BR264" s="28" t="s">
        <v>83</v>
      </c>
      <c r="BS264" s="41" t="s">
        <v>65</v>
      </c>
      <c r="BT264" s="39" t="n">
        <v>1</v>
      </c>
      <c r="BU264" s="47" t="n">
        <v>1700</v>
      </c>
      <c r="BV264" s="44"/>
      <c r="BZ264" s="53" t="s">
        <v>82</v>
      </c>
      <c r="CB264" s="43"/>
      <c r="CC264" s="28" t="s">
        <v>83</v>
      </c>
      <c r="CD264" s="41" t="s">
        <v>65</v>
      </c>
      <c r="CE264" s="39" t="n">
        <v>1</v>
      </c>
      <c r="CF264" s="47" t="n">
        <v>1700</v>
      </c>
      <c r="CG264" s="44"/>
      <c r="CK264" s="53" t="s">
        <v>82</v>
      </c>
      <c r="CL264" s="8" t="n">
        <v>0.9</v>
      </c>
      <c r="CM264" s="43"/>
      <c r="CN264" s="28" t="s">
        <v>83</v>
      </c>
      <c r="CO264" s="41" t="s">
        <v>65</v>
      </c>
      <c r="CP264" s="39" t="n">
        <v>1</v>
      </c>
      <c r="CQ264" s="47" t="n">
        <v>1700</v>
      </c>
      <c r="CR264" s="44"/>
      <c r="CV264" s="12" t="s">
        <v>14</v>
      </c>
      <c r="CW264" s="13" t="n">
        <f aca="false">IF(X278=0%,0%,Y279/SUM(Y279:Y286))</f>
        <v>0.28</v>
      </c>
      <c r="CX264" s="12" t="str">
        <f aca="false">AA279</f>
        <v>lavatrice</v>
      </c>
      <c r="CY264" s="14" t="n">
        <f aca="false">AB279</f>
        <v>0</v>
      </c>
      <c r="CZ264" s="12" t="str">
        <f aca="false">AA286</f>
        <v>sedie</v>
      </c>
      <c r="DA264" s="14" t="n">
        <f aca="false">AB286</f>
        <v>0</v>
      </c>
      <c r="DB264" s="12" t="str">
        <f aca="false">AC284</f>
        <v>guaina</v>
      </c>
      <c r="DC264" s="15" t="n">
        <f aca="false">AD284</f>
        <v>0</v>
      </c>
      <c r="DD264" s="14" t="s">
        <v>41</v>
      </c>
      <c r="DE264" s="14" t="n">
        <f aca="false">Y222</f>
        <v>0</v>
      </c>
    </row>
    <row r="265" customFormat="false" ht="14.4" hidden="false" customHeight="false" outlineLevel="0" collapsed="false">
      <c r="A265" s="53"/>
      <c r="B265" s="8" t="n">
        <v>0.15</v>
      </c>
      <c r="C265" s="43"/>
      <c r="D265" s="28" t="s">
        <v>84</v>
      </c>
      <c r="E265" s="41" t="s">
        <v>65</v>
      </c>
      <c r="F265" s="39" t="n">
        <v>1</v>
      </c>
      <c r="G265" s="47" t="n">
        <v>1500</v>
      </c>
      <c r="H265" s="44"/>
      <c r="L265" s="53"/>
      <c r="M265" s="8" t="n">
        <v>0.65</v>
      </c>
      <c r="N265" s="43"/>
      <c r="O265" s="28" t="s">
        <v>84</v>
      </c>
      <c r="P265" s="41" t="s">
        <v>65</v>
      </c>
      <c r="Q265" s="39" t="n">
        <v>1</v>
      </c>
      <c r="R265" s="47" t="n">
        <v>1500</v>
      </c>
      <c r="S265" s="44"/>
      <c r="W265" s="53"/>
      <c r="X265" s="8" t="n">
        <v>0.15</v>
      </c>
      <c r="Y265" s="43"/>
      <c r="Z265" s="28" t="s">
        <v>84</v>
      </c>
      <c r="AA265" s="41" t="s">
        <v>65</v>
      </c>
      <c r="AB265" s="39" t="n">
        <v>1</v>
      </c>
      <c r="AC265" s="47" t="n">
        <v>1500</v>
      </c>
      <c r="AD265" s="44"/>
      <c r="AH265" s="53"/>
      <c r="AI265" s="8" t="n">
        <v>0.35</v>
      </c>
      <c r="AJ265" s="43"/>
      <c r="AK265" s="28" t="s">
        <v>84</v>
      </c>
      <c r="AL265" s="41" t="s">
        <v>65</v>
      </c>
      <c r="AM265" s="39" t="n">
        <v>1</v>
      </c>
      <c r="AN265" s="47" t="n">
        <v>1500</v>
      </c>
      <c r="AO265" s="44"/>
      <c r="AS265" s="53"/>
      <c r="AT265" s="8" t="n">
        <v>0.75</v>
      </c>
      <c r="AU265" s="43"/>
      <c r="AV265" s="28" t="s">
        <v>84</v>
      </c>
      <c r="AW265" s="41" t="s">
        <v>65</v>
      </c>
      <c r="AX265" s="39" t="n">
        <v>1</v>
      </c>
      <c r="AY265" s="47" t="n">
        <v>1500</v>
      </c>
      <c r="AZ265" s="44"/>
      <c r="BD265" s="53"/>
      <c r="BF265" s="43"/>
      <c r="BG265" s="28" t="s">
        <v>84</v>
      </c>
      <c r="BH265" s="41" t="s">
        <v>65</v>
      </c>
      <c r="BI265" s="39" t="n">
        <v>1</v>
      </c>
      <c r="BJ265" s="47" t="n">
        <v>1500</v>
      </c>
      <c r="BK265" s="44"/>
      <c r="BO265" s="53"/>
      <c r="BP265" s="8" t="n">
        <v>1</v>
      </c>
      <c r="BQ265" s="43"/>
      <c r="BR265" s="28" t="s">
        <v>84</v>
      </c>
      <c r="BS265" s="41" t="s">
        <v>65</v>
      </c>
      <c r="BT265" s="39" t="n">
        <v>1</v>
      </c>
      <c r="BU265" s="47" t="n">
        <v>1500</v>
      </c>
      <c r="BV265" s="44"/>
      <c r="BZ265" s="53"/>
      <c r="CB265" s="43"/>
      <c r="CC265" s="28" t="s">
        <v>84</v>
      </c>
      <c r="CD265" s="41" t="s">
        <v>65</v>
      </c>
      <c r="CE265" s="39" t="n">
        <v>1</v>
      </c>
      <c r="CF265" s="47" t="n">
        <v>1500</v>
      </c>
      <c r="CG265" s="44"/>
      <c r="CK265" s="53"/>
      <c r="CL265" s="8" t="n">
        <v>0.05</v>
      </c>
      <c r="CM265" s="43"/>
      <c r="CN265" s="28" t="s">
        <v>84</v>
      </c>
      <c r="CO265" s="41" t="s">
        <v>65</v>
      </c>
      <c r="CP265" s="39" t="n">
        <v>1</v>
      </c>
      <c r="CQ265" s="47" t="n">
        <v>1500</v>
      </c>
      <c r="CR265" s="44"/>
      <c r="CV265" s="17" t="s">
        <v>49</v>
      </c>
      <c r="CW265" s="18" t="n">
        <f aca="false">IF(X278=0%,0%,Y280/SUM(Y279:Y286))</f>
        <v>0.02</v>
      </c>
      <c r="CX265" s="17" t="str">
        <f aca="false">AA280</f>
        <v>frigorifero</v>
      </c>
      <c r="CY265" s="19" t="n">
        <f aca="false">AB280</f>
        <v>0</v>
      </c>
      <c r="CZ265" s="17" t="str">
        <f aca="false">AA287</f>
        <v>materasso</v>
      </c>
      <c r="DA265" s="19" t="n">
        <f aca="false">AB287</f>
        <v>0</v>
      </c>
      <c r="DB265" s="17" t="str">
        <f aca="false">AC285</f>
        <v>lamiere</v>
      </c>
      <c r="DC265" s="20" t="n">
        <f aca="false">AD285</f>
        <v>0</v>
      </c>
      <c r="DD265" s="19" t="str">
        <f aca="false">Z221</f>
        <v>altezza cumulo</v>
      </c>
      <c r="DE265" s="19" t="n">
        <f aca="false">AA221</f>
        <v>5</v>
      </c>
    </row>
    <row r="266" customFormat="false" ht="14.4" hidden="false" customHeight="false" outlineLevel="0" collapsed="false">
      <c r="A266" s="53"/>
      <c r="C266" s="43"/>
      <c r="D266" s="28" t="s">
        <v>85</v>
      </c>
      <c r="E266" s="41" t="s">
        <v>65</v>
      </c>
      <c r="F266" s="39" t="n">
        <v>1</v>
      </c>
      <c r="G266" s="47" t="n">
        <v>2300</v>
      </c>
      <c r="H266" s="44"/>
      <c r="L266" s="53"/>
      <c r="M266" s="8" t="n">
        <v>0.15</v>
      </c>
      <c r="N266" s="43"/>
      <c r="O266" s="28" t="s">
        <v>85</v>
      </c>
      <c r="P266" s="41" t="s">
        <v>65</v>
      </c>
      <c r="Q266" s="39" t="n">
        <v>1</v>
      </c>
      <c r="R266" s="47" t="n">
        <v>2300</v>
      </c>
      <c r="S266" s="44"/>
      <c r="W266" s="53"/>
      <c r="Y266" s="43"/>
      <c r="Z266" s="28" t="s">
        <v>85</v>
      </c>
      <c r="AA266" s="41" t="s">
        <v>65</v>
      </c>
      <c r="AB266" s="39" t="n">
        <v>1</v>
      </c>
      <c r="AC266" s="47" t="n">
        <v>2300</v>
      </c>
      <c r="AD266" s="44"/>
      <c r="AH266" s="53"/>
      <c r="AI266" s="42"/>
      <c r="AJ266" s="43"/>
      <c r="AK266" s="28" t="s">
        <v>85</v>
      </c>
      <c r="AL266" s="41" t="s">
        <v>65</v>
      </c>
      <c r="AM266" s="39" t="n">
        <v>1</v>
      </c>
      <c r="AN266" s="47" t="n">
        <v>2300</v>
      </c>
      <c r="AO266" s="44"/>
      <c r="AS266" s="53"/>
      <c r="AU266" s="43"/>
      <c r="AV266" s="28" t="s">
        <v>85</v>
      </c>
      <c r="AW266" s="41" t="s">
        <v>65</v>
      </c>
      <c r="AX266" s="39" t="n">
        <v>1</v>
      </c>
      <c r="AY266" s="47" t="n">
        <v>2300</v>
      </c>
      <c r="AZ266" s="44"/>
      <c r="BD266" s="53"/>
      <c r="BF266" s="43"/>
      <c r="BG266" s="28" t="s">
        <v>85</v>
      </c>
      <c r="BH266" s="41" t="s">
        <v>65</v>
      </c>
      <c r="BI266" s="39" t="n">
        <v>1</v>
      </c>
      <c r="BJ266" s="47" t="n">
        <v>2300</v>
      </c>
      <c r="BK266" s="44"/>
      <c r="BO266" s="53"/>
      <c r="BQ266" s="43"/>
      <c r="BR266" s="28" t="s">
        <v>85</v>
      </c>
      <c r="BS266" s="41" t="s">
        <v>65</v>
      </c>
      <c r="BT266" s="39" t="n">
        <v>1</v>
      </c>
      <c r="BU266" s="47" t="n">
        <v>2300</v>
      </c>
      <c r="BV266" s="44"/>
      <c r="BZ266" s="53"/>
      <c r="CB266" s="43"/>
      <c r="CC266" s="28" t="s">
        <v>85</v>
      </c>
      <c r="CD266" s="41" t="s">
        <v>65</v>
      </c>
      <c r="CE266" s="39" t="n">
        <v>1</v>
      </c>
      <c r="CF266" s="47" t="n">
        <v>2300</v>
      </c>
      <c r="CG266" s="44"/>
      <c r="CK266" s="53"/>
      <c r="CM266" s="43"/>
      <c r="CN266" s="28" t="s">
        <v>85</v>
      </c>
      <c r="CO266" s="41" t="s">
        <v>65</v>
      </c>
      <c r="CP266" s="39" t="n">
        <v>1</v>
      </c>
      <c r="CQ266" s="47" t="n">
        <v>2300</v>
      </c>
      <c r="CR266" s="44"/>
      <c r="CV266" s="17" t="s">
        <v>57</v>
      </c>
      <c r="CW266" s="18" t="n">
        <f aca="false">IF(X278=0%,0%,(Y281+Y282)/SUM(Y279:Y286))</f>
        <v>0.05</v>
      </c>
      <c r="CX266" s="17" t="str">
        <f aca="false">AA281</f>
        <v>forno</v>
      </c>
      <c r="CY266" s="19" t="n">
        <f aca="false">AB281</f>
        <v>0</v>
      </c>
      <c r="CZ266" s="17" t="str">
        <f aca="false">AC279</f>
        <v>brandina</v>
      </c>
      <c r="DA266" s="19" t="n">
        <f aca="false">AD279</f>
        <v>0</v>
      </c>
      <c r="DB266" s="17" t="str">
        <f aca="false">AC286</f>
        <v>buste</v>
      </c>
      <c r="DC266" s="20" t="n">
        <f aca="false">AD286</f>
        <v>0</v>
      </c>
      <c r="DD266" s="19" t="str">
        <f aca="false">Z222</f>
        <v>combustione</v>
      </c>
      <c r="DE266" s="19" t="str">
        <f aca="false">AA222</f>
        <v>tracce</v>
      </c>
    </row>
    <row r="267" customFormat="false" ht="14.4" hidden="false" customHeight="false" outlineLevel="0" collapsed="false">
      <c r="A267" s="53"/>
      <c r="C267" s="43"/>
      <c r="D267" s="28" t="s">
        <v>86</v>
      </c>
      <c r="E267" s="41" t="s">
        <v>87</v>
      </c>
      <c r="F267" s="39" t="n">
        <v>1</v>
      </c>
      <c r="G267" s="47" t="n">
        <v>1400</v>
      </c>
      <c r="H267" s="44"/>
      <c r="L267" s="53"/>
      <c r="N267" s="43"/>
      <c r="O267" s="28" t="s">
        <v>86</v>
      </c>
      <c r="P267" s="41" t="s">
        <v>87</v>
      </c>
      <c r="Q267" s="39" t="n">
        <v>1</v>
      </c>
      <c r="R267" s="47" t="n">
        <v>1400</v>
      </c>
      <c r="S267" s="44"/>
      <c r="W267" s="53"/>
      <c r="Y267" s="43"/>
      <c r="Z267" s="28" t="s">
        <v>86</v>
      </c>
      <c r="AA267" s="41" t="s">
        <v>87</v>
      </c>
      <c r="AB267" s="39" t="n">
        <v>1</v>
      </c>
      <c r="AC267" s="47" t="n">
        <v>1400</v>
      </c>
      <c r="AD267" s="44"/>
      <c r="AH267" s="53"/>
      <c r="AI267" s="42"/>
      <c r="AJ267" s="43"/>
      <c r="AK267" s="28" t="s">
        <v>86</v>
      </c>
      <c r="AL267" s="41" t="s">
        <v>87</v>
      </c>
      <c r="AM267" s="39" t="n">
        <v>1</v>
      </c>
      <c r="AN267" s="47" t="n">
        <v>1400</v>
      </c>
      <c r="AO267" s="44"/>
      <c r="AS267" s="53"/>
      <c r="AU267" s="43"/>
      <c r="AV267" s="28" t="s">
        <v>86</v>
      </c>
      <c r="AW267" s="41" t="s">
        <v>87</v>
      </c>
      <c r="AX267" s="39" t="n">
        <v>1</v>
      </c>
      <c r="AY267" s="47" t="n">
        <v>1400</v>
      </c>
      <c r="AZ267" s="44"/>
      <c r="BD267" s="53"/>
      <c r="BF267" s="43"/>
      <c r="BG267" s="28" t="s">
        <v>86</v>
      </c>
      <c r="BH267" s="41" t="s">
        <v>87</v>
      </c>
      <c r="BI267" s="39" t="n">
        <v>1</v>
      </c>
      <c r="BJ267" s="47" t="n">
        <v>1400</v>
      </c>
      <c r="BK267" s="44"/>
      <c r="BO267" s="53"/>
      <c r="BP267" s="42"/>
      <c r="BQ267" s="43"/>
      <c r="BR267" s="28" t="s">
        <v>86</v>
      </c>
      <c r="BS267" s="41" t="s">
        <v>87</v>
      </c>
      <c r="BT267" s="39" t="n">
        <v>1</v>
      </c>
      <c r="BU267" s="47" t="n">
        <v>1400</v>
      </c>
      <c r="BV267" s="44"/>
      <c r="BZ267" s="53"/>
      <c r="CB267" s="43"/>
      <c r="CC267" s="28" t="s">
        <v>86</v>
      </c>
      <c r="CD267" s="41" t="s">
        <v>87</v>
      </c>
      <c r="CE267" s="39" t="n">
        <v>1</v>
      </c>
      <c r="CF267" s="47" t="n">
        <v>1400</v>
      </c>
      <c r="CG267" s="44"/>
      <c r="CK267" s="53"/>
      <c r="CM267" s="43"/>
      <c r="CN267" s="28" t="s">
        <v>86</v>
      </c>
      <c r="CO267" s="41" t="s">
        <v>87</v>
      </c>
      <c r="CP267" s="39" t="n">
        <v>1</v>
      </c>
      <c r="CQ267" s="47" t="n">
        <v>1400</v>
      </c>
      <c r="CR267" s="44"/>
      <c r="CV267" s="17" t="s">
        <v>60</v>
      </c>
      <c r="CW267" s="18" t="n">
        <f aca="false">IF(X278=0%,0%,Y283/SUM(Y279:Y286))</f>
        <v>0.2</v>
      </c>
      <c r="CX267" s="17" t="str">
        <f aca="false">AA282</f>
        <v>televisore</v>
      </c>
      <c r="CY267" s="19" t="n">
        <f aca="false">AB282</f>
        <v>0</v>
      </c>
      <c r="CZ267" s="17" t="str">
        <f aca="false">AC280</f>
        <v>Scatoloni</v>
      </c>
      <c r="DA267" s="19" t="n">
        <f aca="false">AD280</f>
        <v>0</v>
      </c>
      <c r="DB267" s="19"/>
      <c r="DC267" s="20"/>
      <c r="DD267" s="19" t="str">
        <f aca="false">Z223</f>
        <v>bonifica</v>
      </c>
      <c r="DE267" s="19" t="str">
        <f aca="false">AA223</f>
        <v>si</v>
      </c>
    </row>
    <row r="268" customFormat="false" ht="14.4" hidden="false" customHeight="false" outlineLevel="0" collapsed="false">
      <c r="A268" s="53"/>
      <c r="C268" s="43"/>
      <c r="D268" s="28" t="s">
        <v>88</v>
      </c>
      <c r="E268" s="41" t="s">
        <v>14</v>
      </c>
      <c r="F268" s="39" t="n">
        <v>1</v>
      </c>
      <c r="G268" s="47" t="n">
        <v>1400</v>
      </c>
      <c r="H268" s="44"/>
      <c r="L268" s="53"/>
      <c r="N268" s="43"/>
      <c r="O268" s="28" t="s">
        <v>88</v>
      </c>
      <c r="P268" s="41" t="s">
        <v>14</v>
      </c>
      <c r="Q268" s="39" t="n">
        <v>1</v>
      </c>
      <c r="R268" s="47" t="n">
        <v>1400</v>
      </c>
      <c r="S268" s="44"/>
      <c r="W268" s="53"/>
      <c r="Y268" s="43"/>
      <c r="Z268" s="28" t="s">
        <v>88</v>
      </c>
      <c r="AA268" s="41" t="s">
        <v>14</v>
      </c>
      <c r="AB268" s="39" t="n">
        <v>1</v>
      </c>
      <c r="AC268" s="47" t="n">
        <v>1400</v>
      </c>
      <c r="AD268" s="44"/>
      <c r="AH268" s="53"/>
      <c r="AI268" s="42"/>
      <c r="AJ268" s="43"/>
      <c r="AK268" s="28" t="s">
        <v>88</v>
      </c>
      <c r="AL268" s="41" t="s">
        <v>14</v>
      </c>
      <c r="AM268" s="39" t="n">
        <v>1</v>
      </c>
      <c r="AN268" s="47" t="n">
        <v>1400</v>
      </c>
      <c r="AO268" s="44"/>
      <c r="AS268" s="53"/>
      <c r="AU268" s="43"/>
      <c r="AV268" s="28" t="s">
        <v>88</v>
      </c>
      <c r="AW268" s="41" t="s">
        <v>14</v>
      </c>
      <c r="AX268" s="39" t="n">
        <v>1</v>
      </c>
      <c r="AY268" s="47" t="n">
        <v>1400</v>
      </c>
      <c r="AZ268" s="44"/>
      <c r="BD268" s="53"/>
      <c r="BF268" s="43"/>
      <c r="BG268" s="28" t="s">
        <v>88</v>
      </c>
      <c r="BH268" s="41" t="s">
        <v>14</v>
      </c>
      <c r="BI268" s="39" t="n">
        <v>1</v>
      </c>
      <c r="BJ268" s="47" t="n">
        <v>1400</v>
      </c>
      <c r="BK268" s="44"/>
      <c r="BO268" s="53"/>
      <c r="BP268" s="42"/>
      <c r="BQ268" s="43"/>
      <c r="BR268" s="28" t="s">
        <v>88</v>
      </c>
      <c r="BS268" s="41" t="s">
        <v>14</v>
      </c>
      <c r="BT268" s="39" t="n">
        <v>1</v>
      </c>
      <c r="BU268" s="47" t="n">
        <v>1400</v>
      </c>
      <c r="BV268" s="44"/>
      <c r="BZ268" s="53"/>
      <c r="CB268" s="43"/>
      <c r="CC268" s="28" t="s">
        <v>88</v>
      </c>
      <c r="CD268" s="41" t="s">
        <v>14</v>
      </c>
      <c r="CE268" s="39" t="n">
        <v>1</v>
      </c>
      <c r="CF268" s="47" t="n">
        <v>1400</v>
      </c>
      <c r="CG268" s="44"/>
      <c r="CK268" s="53"/>
      <c r="CM268" s="43"/>
      <c r="CN268" s="28" t="s">
        <v>88</v>
      </c>
      <c r="CO268" s="41" t="s">
        <v>14</v>
      </c>
      <c r="CP268" s="39" t="n">
        <v>1</v>
      </c>
      <c r="CQ268" s="47" t="n">
        <v>1400</v>
      </c>
      <c r="CR268" s="44"/>
      <c r="CV268" s="17" t="s">
        <v>61</v>
      </c>
      <c r="CW268" s="18" t="n">
        <f aca="false">IF(X278=0%,0%,Y284/SUM(Y279:Y286))</f>
        <v>0</v>
      </c>
      <c r="CX268" s="17" t="str">
        <f aca="false">AA283</f>
        <v>scaldabagno</v>
      </c>
      <c r="CY268" s="19" t="n">
        <f aca="false">AB283</f>
        <v>0</v>
      </c>
      <c r="CZ268" s="17" t="str">
        <f aca="false">AC281</f>
        <v>divano</v>
      </c>
      <c r="DA268" s="19" t="n">
        <f aca="false">AD281</f>
        <v>0</v>
      </c>
      <c r="DB268" s="19"/>
      <c r="DC268" s="20"/>
      <c r="DD268" s="19" t="str">
        <f aca="false">AB223</f>
        <v>substrato</v>
      </c>
      <c r="DE268" s="19" t="str">
        <f aca="false">AC223</f>
        <v>suolo</v>
      </c>
    </row>
    <row r="269" customFormat="false" ht="14.4" hidden="false" customHeight="false" outlineLevel="0" collapsed="false">
      <c r="A269" s="53"/>
      <c r="C269" s="43"/>
      <c r="D269" s="27" t="s">
        <v>89</v>
      </c>
      <c r="E269" s="41" t="s">
        <v>14</v>
      </c>
      <c r="F269" s="39" t="n">
        <v>1</v>
      </c>
      <c r="G269" s="55" t="n">
        <v>1500</v>
      </c>
      <c r="H269" s="44"/>
      <c r="L269" s="53"/>
      <c r="N269" s="43"/>
      <c r="O269" s="27" t="s">
        <v>89</v>
      </c>
      <c r="P269" s="41" t="s">
        <v>14</v>
      </c>
      <c r="Q269" s="39" t="n">
        <v>1</v>
      </c>
      <c r="R269" s="55" t="n">
        <v>1500</v>
      </c>
      <c r="S269" s="44"/>
      <c r="W269" s="53"/>
      <c r="Y269" s="43"/>
      <c r="Z269" s="27" t="s">
        <v>89</v>
      </c>
      <c r="AA269" s="41" t="s">
        <v>14</v>
      </c>
      <c r="AB269" s="39" t="n">
        <v>1</v>
      </c>
      <c r="AC269" s="55" t="n">
        <v>1500</v>
      </c>
      <c r="AD269" s="44"/>
      <c r="AH269" s="53"/>
      <c r="AI269" s="42"/>
      <c r="AJ269" s="43"/>
      <c r="AK269" s="27" t="s">
        <v>89</v>
      </c>
      <c r="AL269" s="41" t="s">
        <v>14</v>
      </c>
      <c r="AM269" s="39" t="n">
        <v>1</v>
      </c>
      <c r="AN269" s="55" t="n">
        <v>1500</v>
      </c>
      <c r="AO269" s="44"/>
      <c r="AS269" s="53"/>
      <c r="AU269" s="43"/>
      <c r="AV269" s="27" t="s">
        <v>89</v>
      </c>
      <c r="AW269" s="41" t="s">
        <v>14</v>
      </c>
      <c r="AX269" s="39" t="n">
        <v>1</v>
      </c>
      <c r="AY269" s="55" t="n">
        <v>1500</v>
      </c>
      <c r="AZ269" s="44"/>
      <c r="BD269" s="53"/>
      <c r="BF269" s="43"/>
      <c r="BG269" s="27" t="s">
        <v>89</v>
      </c>
      <c r="BH269" s="41" t="s">
        <v>14</v>
      </c>
      <c r="BI269" s="39" t="n">
        <v>1</v>
      </c>
      <c r="BJ269" s="55" t="n">
        <v>1500</v>
      </c>
      <c r="BK269" s="44"/>
      <c r="BO269" s="53"/>
      <c r="BP269" s="42"/>
      <c r="BQ269" s="43"/>
      <c r="BR269" s="27" t="s">
        <v>89</v>
      </c>
      <c r="BS269" s="41" t="s">
        <v>14</v>
      </c>
      <c r="BT269" s="39" t="n">
        <v>1</v>
      </c>
      <c r="BU269" s="55" t="n">
        <v>1500</v>
      </c>
      <c r="BV269" s="44"/>
      <c r="BZ269" s="53"/>
      <c r="CA269" s="42"/>
      <c r="CB269" s="43"/>
      <c r="CC269" s="27" t="s">
        <v>89</v>
      </c>
      <c r="CD269" s="41" t="s">
        <v>14</v>
      </c>
      <c r="CE269" s="39" t="n">
        <v>1</v>
      </c>
      <c r="CF269" s="55" t="n">
        <v>1500</v>
      </c>
      <c r="CG269" s="44"/>
      <c r="CK269" s="53"/>
      <c r="CL269" s="42"/>
      <c r="CM269" s="43"/>
      <c r="CN269" s="27" t="s">
        <v>89</v>
      </c>
      <c r="CO269" s="41" t="s">
        <v>14</v>
      </c>
      <c r="CP269" s="39" t="n">
        <v>1</v>
      </c>
      <c r="CQ269" s="55" t="n">
        <v>1500</v>
      </c>
      <c r="CR269" s="44"/>
      <c r="CV269" s="17" t="s">
        <v>62</v>
      </c>
      <c r="CW269" s="18" t="n">
        <f aca="false">IF(X278=0%,0%,Y285/SUM(Y279:Y286))</f>
        <v>0.3</v>
      </c>
      <c r="CX269" s="17" t="str">
        <f aca="false">AA284</f>
        <v>mobile</v>
      </c>
      <c r="CY269" s="19" t="n">
        <f aca="false">AB284</f>
        <v>0</v>
      </c>
      <c r="CZ269" s="17" t="str">
        <f aca="false">AC282</f>
        <v>sanitari</v>
      </c>
      <c r="DA269" s="19" t="n">
        <f aca="false">AD282</f>
        <v>0</v>
      </c>
      <c r="DB269" s="19"/>
      <c r="DC269" s="20"/>
      <c r="DD269" s="19" t="s">
        <v>63</v>
      </c>
      <c r="DE269" s="19" t="n">
        <f aca="false">X223</f>
        <v>0</v>
      </c>
    </row>
    <row r="270" customFormat="false" ht="15" hidden="false" customHeight="false" outlineLevel="0" collapsed="false">
      <c r="A270" s="53"/>
      <c r="C270" s="43"/>
      <c r="D270" s="27"/>
      <c r="E270" s="41" t="s">
        <v>22</v>
      </c>
      <c r="F270" s="39" t="n">
        <v>1</v>
      </c>
      <c r="G270" s="47" t="n">
        <v>7850</v>
      </c>
      <c r="H270" s="44"/>
      <c r="L270" s="53"/>
      <c r="M270" s="42"/>
      <c r="N270" s="43"/>
      <c r="O270" s="27"/>
      <c r="P270" s="41" t="s">
        <v>22</v>
      </c>
      <c r="Q270" s="39" t="n">
        <v>1</v>
      </c>
      <c r="R270" s="47" t="n">
        <v>7850</v>
      </c>
      <c r="S270" s="44"/>
      <c r="W270" s="53"/>
      <c r="Y270" s="43"/>
      <c r="Z270" s="27"/>
      <c r="AA270" s="41" t="s">
        <v>22</v>
      </c>
      <c r="AB270" s="39" t="n">
        <v>1</v>
      </c>
      <c r="AC270" s="47" t="n">
        <v>7850</v>
      </c>
      <c r="AD270" s="44"/>
      <c r="AH270" s="53"/>
      <c r="AI270" s="42"/>
      <c r="AJ270" s="43"/>
      <c r="AK270" s="27"/>
      <c r="AL270" s="41" t="s">
        <v>22</v>
      </c>
      <c r="AM270" s="39" t="n">
        <v>1</v>
      </c>
      <c r="AN270" s="47" t="n">
        <v>7850</v>
      </c>
      <c r="AO270" s="44"/>
      <c r="AS270" s="53"/>
      <c r="AU270" s="43"/>
      <c r="AV270" s="27"/>
      <c r="AW270" s="41" t="s">
        <v>22</v>
      </c>
      <c r="AX270" s="39" t="n">
        <v>1</v>
      </c>
      <c r="AY270" s="47" t="n">
        <v>7850</v>
      </c>
      <c r="AZ270" s="44"/>
      <c r="BD270" s="53"/>
      <c r="BF270" s="43"/>
      <c r="BG270" s="27"/>
      <c r="BH270" s="41" t="s">
        <v>22</v>
      </c>
      <c r="BI270" s="39" t="n">
        <v>1</v>
      </c>
      <c r="BJ270" s="47" t="n">
        <v>7850</v>
      </c>
      <c r="BK270" s="44"/>
      <c r="BO270" s="53"/>
      <c r="BP270" s="42"/>
      <c r="BQ270" s="43"/>
      <c r="BR270" s="27"/>
      <c r="BS270" s="41" t="s">
        <v>22</v>
      </c>
      <c r="BT270" s="39" t="n">
        <v>1</v>
      </c>
      <c r="BU270" s="47" t="n">
        <v>7850</v>
      </c>
      <c r="BV270" s="44"/>
      <c r="BZ270" s="53"/>
      <c r="CA270" s="42"/>
      <c r="CB270" s="43"/>
      <c r="CC270" s="27"/>
      <c r="CD270" s="41" t="s">
        <v>22</v>
      </c>
      <c r="CE270" s="39" t="n">
        <v>1</v>
      </c>
      <c r="CF270" s="47" t="n">
        <v>7850</v>
      </c>
      <c r="CG270" s="44"/>
      <c r="CK270" s="53"/>
      <c r="CL270" s="42"/>
      <c r="CM270" s="43"/>
      <c r="CN270" s="27"/>
      <c r="CO270" s="41" t="s">
        <v>22</v>
      </c>
      <c r="CP270" s="39" t="n">
        <v>1</v>
      </c>
      <c r="CQ270" s="47" t="n">
        <v>7850</v>
      </c>
      <c r="CR270" s="44"/>
      <c r="CV270" s="33" t="s">
        <v>65</v>
      </c>
      <c r="CW270" s="34" t="n">
        <f aca="false">IF(X278=0%,0%,Y286/SUM(Y279:Y286))</f>
        <v>0.15</v>
      </c>
      <c r="CX270" s="33" t="str">
        <f aca="false">AA285</f>
        <v>secchio</v>
      </c>
      <c r="CY270" s="35" t="n">
        <f aca="false">AB285</f>
        <v>0</v>
      </c>
      <c r="CZ270" s="33" t="str">
        <f aca="false">AC283</f>
        <v>tubi</v>
      </c>
      <c r="DA270" s="35" t="n">
        <f aca="false">AD283</f>
        <v>0</v>
      </c>
      <c r="DB270" s="35"/>
      <c r="DC270" s="36"/>
      <c r="DD270" s="35" t="s">
        <v>56</v>
      </c>
      <c r="DE270" s="35" t="n">
        <f aca="false">AD221</f>
        <v>0</v>
      </c>
      <c r="DF270" s="37" t="n">
        <f aca="false">SUM(CW264:CW270)</f>
        <v>1</v>
      </c>
    </row>
    <row r="271" customFormat="false" ht="15" hidden="false" customHeight="false" outlineLevel="0" collapsed="false">
      <c r="A271" s="53"/>
      <c r="C271" s="43"/>
      <c r="D271" s="27"/>
      <c r="E271" s="41" t="s">
        <v>90</v>
      </c>
      <c r="F271" s="39" t="n">
        <v>1</v>
      </c>
      <c r="G271" s="55" t="n">
        <v>2000</v>
      </c>
      <c r="H271" s="44"/>
      <c r="L271" s="53"/>
      <c r="M271" s="42"/>
      <c r="N271" s="43"/>
      <c r="O271" s="27"/>
      <c r="P271" s="41" t="s">
        <v>90</v>
      </c>
      <c r="Q271" s="39" t="n">
        <v>1</v>
      </c>
      <c r="R271" s="55" t="n">
        <v>2000</v>
      </c>
      <c r="S271" s="44"/>
      <c r="W271" s="53"/>
      <c r="Y271" s="43"/>
      <c r="Z271" s="27"/>
      <c r="AA271" s="41" t="s">
        <v>90</v>
      </c>
      <c r="AB271" s="39" t="n">
        <v>1</v>
      </c>
      <c r="AC271" s="55" t="n">
        <v>2000</v>
      </c>
      <c r="AD271" s="44"/>
      <c r="AH271" s="53"/>
      <c r="AI271" s="42"/>
      <c r="AJ271" s="43"/>
      <c r="AK271" s="27"/>
      <c r="AL271" s="41" t="s">
        <v>90</v>
      </c>
      <c r="AM271" s="39" t="n">
        <v>1</v>
      </c>
      <c r="AN271" s="55" t="n">
        <v>2000</v>
      </c>
      <c r="AO271" s="44"/>
      <c r="AS271" s="53"/>
      <c r="AU271" s="43"/>
      <c r="AV271" s="27"/>
      <c r="AW271" s="41" t="s">
        <v>90</v>
      </c>
      <c r="AX271" s="39" t="n">
        <v>1</v>
      </c>
      <c r="AY271" s="55" t="n">
        <v>2000</v>
      </c>
      <c r="AZ271" s="44"/>
      <c r="BD271" s="53"/>
      <c r="BF271" s="43"/>
      <c r="BG271" s="27"/>
      <c r="BH271" s="41" t="s">
        <v>90</v>
      </c>
      <c r="BI271" s="39" t="n">
        <v>1</v>
      </c>
      <c r="BJ271" s="55" t="n">
        <v>2000</v>
      </c>
      <c r="BK271" s="44"/>
      <c r="BO271" s="53"/>
      <c r="BP271" s="42"/>
      <c r="BQ271" s="43"/>
      <c r="BR271" s="27"/>
      <c r="BS271" s="41" t="s">
        <v>90</v>
      </c>
      <c r="BT271" s="39" t="n">
        <v>1</v>
      </c>
      <c r="BU271" s="55" t="n">
        <v>2000</v>
      </c>
      <c r="BV271" s="44"/>
      <c r="BZ271" s="53"/>
      <c r="CA271" s="42"/>
      <c r="CB271" s="43"/>
      <c r="CC271" s="27"/>
      <c r="CD271" s="41" t="s">
        <v>90</v>
      </c>
      <c r="CE271" s="39" t="n">
        <v>1</v>
      </c>
      <c r="CF271" s="55" t="n">
        <v>2000</v>
      </c>
      <c r="CG271" s="44"/>
      <c r="CK271" s="53"/>
      <c r="CL271" s="42"/>
      <c r="CM271" s="43"/>
      <c r="CN271" s="27"/>
      <c r="CO271" s="41" t="s">
        <v>90</v>
      </c>
      <c r="CP271" s="39" t="n">
        <v>1</v>
      </c>
      <c r="CQ271" s="55" t="n">
        <v>2000</v>
      </c>
      <c r="CR271" s="44"/>
      <c r="CV271" s="10" t="str">
        <f aca="false">AH220</f>
        <v>SITO O56</v>
      </c>
      <c r="CW271" s="10"/>
      <c r="CX271" s="10"/>
      <c r="CY271" s="10"/>
      <c r="CZ271" s="10"/>
      <c r="DA271" s="10"/>
      <c r="DB271" s="10"/>
      <c r="DC271" s="10"/>
      <c r="DD271" s="10"/>
      <c r="DE271" s="10"/>
    </row>
    <row r="272" customFormat="false" ht="14.4" hidden="false" customHeight="false" outlineLevel="0" collapsed="false">
      <c r="A272" s="53" t="s">
        <v>91</v>
      </c>
      <c r="C272" s="43"/>
      <c r="D272" s="28" t="s">
        <v>92</v>
      </c>
      <c r="E272" s="41" t="s">
        <v>49</v>
      </c>
      <c r="F272" s="39" t="n">
        <v>1</v>
      </c>
      <c r="H272" s="44"/>
      <c r="L272" s="53" t="s">
        <v>91</v>
      </c>
      <c r="M272" s="42"/>
      <c r="N272" s="43"/>
      <c r="O272" s="28" t="s">
        <v>92</v>
      </c>
      <c r="P272" s="41" t="s">
        <v>49</v>
      </c>
      <c r="Q272" s="39" t="n">
        <v>1</v>
      </c>
      <c r="S272" s="44"/>
      <c r="W272" s="53" t="s">
        <v>91</v>
      </c>
      <c r="Y272" s="43"/>
      <c r="Z272" s="28" t="s">
        <v>92</v>
      </c>
      <c r="AA272" s="41" t="s">
        <v>49</v>
      </c>
      <c r="AB272" s="39" t="n">
        <v>1</v>
      </c>
      <c r="AD272" s="44"/>
      <c r="AH272" s="53" t="s">
        <v>91</v>
      </c>
      <c r="AI272" s="42"/>
      <c r="AJ272" s="43"/>
      <c r="AK272" s="28" t="s">
        <v>92</v>
      </c>
      <c r="AL272" s="41" t="s">
        <v>49</v>
      </c>
      <c r="AM272" s="39" t="n">
        <v>1</v>
      </c>
      <c r="AO272" s="44"/>
      <c r="AS272" s="53" t="s">
        <v>91</v>
      </c>
      <c r="AU272" s="43"/>
      <c r="AV272" s="28" t="s">
        <v>92</v>
      </c>
      <c r="AW272" s="41" t="s">
        <v>49</v>
      </c>
      <c r="AX272" s="39" t="n">
        <v>1</v>
      </c>
      <c r="AZ272" s="44"/>
      <c r="BD272" s="53" t="s">
        <v>91</v>
      </c>
      <c r="BF272" s="43"/>
      <c r="BG272" s="28" t="s">
        <v>92</v>
      </c>
      <c r="BH272" s="41" t="s">
        <v>49</v>
      </c>
      <c r="BI272" s="39" t="n">
        <v>1</v>
      </c>
      <c r="BK272" s="44"/>
      <c r="BO272" s="53" t="s">
        <v>91</v>
      </c>
      <c r="BP272" s="42"/>
      <c r="BQ272" s="43"/>
      <c r="BR272" s="28" t="s">
        <v>92</v>
      </c>
      <c r="BS272" s="41" t="s">
        <v>49</v>
      </c>
      <c r="BT272" s="39" t="n">
        <v>1</v>
      </c>
      <c r="BV272" s="44"/>
      <c r="BZ272" s="53" t="s">
        <v>91</v>
      </c>
      <c r="CA272" s="42"/>
      <c r="CB272" s="43"/>
      <c r="CC272" s="28" t="s">
        <v>92</v>
      </c>
      <c r="CD272" s="41" t="s">
        <v>49</v>
      </c>
      <c r="CE272" s="39" t="n">
        <v>1</v>
      </c>
      <c r="CG272" s="44"/>
      <c r="CK272" s="53" t="s">
        <v>91</v>
      </c>
      <c r="CL272" s="42"/>
      <c r="CM272" s="43"/>
      <c r="CN272" s="28" t="s">
        <v>92</v>
      </c>
      <c r="CO272" s="41" t="s">
        <v>49</v>
      </c>
      <c r="CP272" s="39" t="n">
        <v>1</v>
      </c>
      <c r="CR272" s="44"/>
      <c r="CV272" s="11" t="s">
        <v>31</v>
      </c>
      <c r="CW272" s="11"/>
      <c r="CX272" s="11" t="s">
        <v>32</v>
      </c>
      <c r="CY272" s="11"/>
      <c r="CZ272" s="11"/>
      <c r="DA272" s="11"/>
      <c r="DB272" s="11"/>
      <c r="DC272" s="11"/>
      <c r="DD272" s="11" t="s">
        <v>33</v>
      </c>
      <c r="DE272" s="11"/>
    </row>
    <row r="273" customFormat="false" ht="14.4" hidden="false" customHeight="false" outlineLevel="0" collapsed="false">
      <c r="A273" s="53"/>
      <c r="C273" s="43"/>
      <c r="D273" s="28" t="s">
        <v>93</v>
      </c>
      <c r="E273" s="41" t="s">
        <v>14</v>
      </c>
      <c r="F273" s="39" t="n">
        <v>1</v>
      </c>
      <c r="H273" s="44"/>
      <c r="L273" s="53"/>
      <c r="M273" s="42"/>
      <c r="N273" s="43"/>
      <c r="O273" s="28" t="s">
        <v>93</v>
      </c>
      <c r="P273" s="41" t="s">
        <v>14</v>
      </c>
      <c r="Q273" s="39" t="n">
        <v>1</v>
      </c>
      <c r="S273" s="44"/>
      <c r="W273" s="53"/>
      <c r="Y273" s="43"/>
      <c r="Z273" s="28" t="s">
        <v>93</v>
      </c>
      <c r="AA273" s="41" t="s">
        <v>14</v>
      </c>
      <c r="AB273" s="39" t="n">
        <v>1</v>
      </c>
      <c r="AD273" s="44"/>
      <c r="AH273" s="53"/>
      <c r="AI273" s="42"/>
      <c r="AJ273" s="43"/>
      <c r="AK273" s="28" t="s">
        <v>93</v>
      </c>
      <c r="AL273" s="41" t="s">
        <v>14</v>
      </c>
      <c r="AM273" s="39" t="n">
        <v>1</v>
      </c>
      <c r="AO273" s="44"/>
      <c r="AS273" s="53"/>
      <c r="AU273" s="43"/>
      <c r="AV273" s="28" t="s">
        <v>93</v>
      </c>
      <c r="AW273" s="41" t="s">
        <v>14</v>
      </c>
      <c r="AX273" s="39" t="n">
        <v>1</v>
      </c>
      <c r="AZ273" s="44"/>
      <c r="BD273" s="53"/>
      <c r="BF273" s="43"/>
      <c r="BG273" s="28" t="s">
        <v>93</v>
      </c>
      <c r="BH273" s="41" t="s">
        <v>14</v>
      </c>
      <c r="BI273" s="39" t="n">
        <v>1</v>
      </c>
      <c r="BK273" s="44"/>
      <c r="BO273" s="53"/>
      <c r="BP273" s="42"/>
      <c r="BQ273" s="43"/>
      <c r="BR273" s="28" t="s">
        <v>93</v>
      </c>
      <c r="BS273" s="41" t="s">
        <v>14</v>
      </c>
      <c r="BT273" s="39" t="n">
        <v>1</v>
      </c>
      <c r="BV273" s="44"/>
      <c r="BZ273" s="53"/>
      <c r="CA273" s="42"/>
      <c r="CB273" s="43"/>
      <c r="CC273" s="28" t="s">
        <v>93</v>
      </c>
      <c r="CD273" s="41" t="s">
        <v>14</v>
      </c>
      <c r="CE273" s="39" t="n">
        <v>1</v>
      </c>
      <c r="CG273" s="44"/>
      <c r="CK273" s="53"/>
      <c r="CL273" s="42"/>
      <c r="CM273" s="43"/>
      <c r="CN273" s="28" t="s">
        <v>93</v>
      </c>
      <c r="CO273" s="41" t="s">
        <v>14</v>
      </c>
      <c r="CP273" s="39" t="n">
        <v>1</v>
      </c>
      <c r="CR273" s="44"/>
      <c r="CV273" s="12" t="s">
        <v>14</v>
      </c>
      <c r="CW273" s="13" t="n">
        <f aca="false">IF(AI278=0%,0%,AJ279/SUM(AJ279:AJ286))</f>
        <v>0.1</v>
      </c>
      <c r="CX273" s="12" t="str">
        <f aca="false">AL279</f>
        <v>lavatrice</v>
      </c>
      <c r="CY273" s="14" t="n">
        <f aca="false">AM279</f>
        <v>0</v>
      </c>
      <c r="CZ273" s="12" t="str">
        <f aca="false">AL286</f>
        <v>sedie</v>
      </c>
      <c r="DA273" s="14" t="n">
        <f aca="false">AM286</f>
        <v>0</v>
      </c>
      <c r="DB273" s="12" t="str">
        <f aca="false">AN284</f>
        <v>guaina</v>
      </c>
      <c r="DC273" s="14" t="n">
        <f aca="false">AO284</f>
        <v>0</v>
      </c>
      <c r="DD273" s="14" t="s">
        <v>41</v>
      </c>
      <c r="DE273" s="38" t="n">
        <f aca="false">AJ222</f>
        <v>0</v>
      </c>
    </row>
    <row r="274" customFormat="false" ht="14.4" hidden="false" customHeight="true" outlineLevel="0" collapsed="false">
      <c r="A274" s="53"/>
      <c r="C274" s="43"/>
      <c r="D274" s="28" t="s">
        <v>94</v>
      </c>
      <c r="E274" s="41" t="s">
        <v>22</v>
      </c>
      <c r="F274" s="39" t="n">
        <v>1</v>
      </c>
      <c r="H274" s="44"/>
      <c r="L274" s="53"/>
      <c r="M274" s="42"/>
      <c r="N274" s="43"/>
      <c r="O274" s="28" t="s">
        <v>94</v>
      </c>
      <c r="P274" s="41" t="s">
        <v>22</v>
      </c>
      <c r="Q274" s="39" t="n">
        <v>1</v>
      </c>
      <c r="S274" s="44"/>
      <c r="W274" s="53"/>
      <c r="Y274" s="43"/>
      <c r="Z274" s="28" t="s">
        <v>94</v>
      </c>
      <c r="AA274" s="41" t="s">
        <v>22</v>
      </c>
      <c r="AB274" s="39" t="n">
        <v>1</v>
      </c>
      <c r="AD274" s="44"/>
      <c r="AH274" s="53"/>
      <c r="AI274" s="42"/>
      <c r="AJ274" s="43"/>
      <c r="AK274" s="28" t="s">
        <v>94</v>
      </c>
      <c r="AL274" s="41" t="s">
        <v>22</v>
      </c>
      <c r="AM274" s="39" t="n">
        <v>1</v>
      </c>
      <c r="AO274" s="44"/>
      <c r="AS274" s="53"/>
      <c r="AU274" s="43"/>
      <c r="AV274" s="28" t="s">
        <v>94</v>
      </c>
      <c r="AW274" s="41" t="s">
        <v>22</v>
      </c>
      <c r="AX274" s="39" t="n">
        <v>1</v>
      </c>
      <c r="AZ274" s="44"/>
      <c r="BD274" s="53"/>
      <c r="BF274" s="43"/>
      <c r="BG274" s="28" t="s">
        <v>94</v>
      </c>
      <c r="BH274" s="41" t="s">
        <v>22</v>
      </c>
      <c r="BI274" s="39" t="n">
        <v>1</v>
      </c>
      <c r="BK274" s="44"/>
      <c r="BO274" s="53"/>
      <c r="BP274" s="42"/>
      <c r="BQ274" s="43"/>
      <c r="BR274" s="28" t="s">
        <v>94</v>
      </c>
      <c r="BS274" s="41" t="s">
        <v>22</v>
      </c>
      <c r="BT274" s="39" t="n">
        <v>1</v>
      </c>
      <c r="BV274" s="44"/>
      <c r="BZ274" s="53"/>
      <c r="CA274" s="42"/>
      <c r="CB274" s="43"/>
      <c r="CC274" s="28" t="s">
        <v>94</v>
      </c>
      <c r="CD274" s="41" t="s">
        <v>22</v>
      </c>
      <c r="CE274" s="39" t="n">
        <v>1</v>
      </c>
      <c r="CG274" s="44"/>
      <c r="CK274" s="53"/>
      <c r="CL274" s="42"/>
      <c r="CM274" s="43"/>
      <c r="CN274" s="28" t="s">
        <v>94</v>
      </c>
      <c r="CO274" s="41" t="s">
        <v>22</v>
      </c>
      <c r="CP274" s="39" t="n">
        <v>1</v>
      </c>
      <c r="CR274" s="44"/>
      <c r="CV274" s="17" t="s">
        <v>49</v>
      </c>
      <c r="CW274" s="18" t="n">
        <f aca="false">IF(AI278=0%,0%,AJ280/SUM(AJ279:AJ286))</f>
        <v>0.05</v>
      </c>
      <c r="CX274" s="17" t="str">
        <f aca="false">AL280</f>
        <v>frigorifero</v>
      </c>
      <c r="CY274" s="19" t="n">
        <f aca="false">AM280</f>
        <v>0</v>
      </c>
      <c r="CZ274" s="17" t="str">
        <f aca="false">AL287</f>
        <v>materasso</v>
      </c>
      <c r="DA274" s="19" t="n">
        <f aca="false">AM287</f>
        <v>0</v>
      </c>
      <c r="DB274" s="17" t="str">
        <f aca="false">AN285</f>
        <v>lamiere</v>
      </c>
      <c r="DC274" s="19" t="n">
        <f aca="false">AO285</f>
        <v>0</v>
      </c>
      <c r="DD274" s="19" t="str">
        <f aca="false">AK221</f>
        <v>altezza cumulo</v>
      </c>
      <c r="DE274" s="19" t="n">
        <f aca="false">AL221</f>
        <v>30</v>
      </c>
    </row>
    <row r="275" customFormat="false" ht="14.4" hidden="false" customHeight="false" outlineLevel="0" collapsed="false">
      <c r="A275" s="53"/>
      <c r="C275" s="43"/>
      <c r="D275" s="28" t="s">
        <v>95</v>
      </c>
      <c r="E275" s="41" t="s">
        <v>61</v>
      </c>
      <c r="F275" s="39" t="n">
        <v>1</v>
      </c>
      <c r="H275" s="44"/>
      <c r="L275" s="53"/>
      <c r="M275" s="42"/>
      <c r="N275" s="43"/>
      <c r="O275" s="28" t="s">
        <v>95</v>
      </c>
      <c r="P275" s="41" t="s">
        <v>61</v>
      </c>
      <c r="Q275" s="39" t="n">
        <v>1</v>
      </c>
      <c r="S275" s="44"/>
      <c r="W275" s="53"/>
      <c r="Y275" s="43"/>
      <c r="Z275" s="28" t="s">
        <v>95</v>
      </c>
      <c r="AA275" s="41" t="s">
        <v>61</v>
      </c>
      <c r="AB275" s="39" t="n">
        <v>1</v>
      </c>
      <c r="AD275" s="44"/>
      <c r="AH275" s="53"/>
      <c r="AI275" s="42"/>
      <c r="AJ275" s="43"/>
      <c r="AK275" s="28" t="s">
        <v>95</v>
      </c>
      <c r="AL275" s="41" t="s">
        <v>61</v>
      </c>
      <c r="AM275" s="39" t="n">
        <v>1</v>
      </c>
      <c r="AO275" s="44"/>
      <c r="AS275" s="53"/>
      <c r="AU275" s="43"/>
      <c r="AV275" s="28" t="s">
        <v>95</v>
      </c>
      <c r="AW275" s="41" t="s">
        <v>61</v>
      </c>
      <c r="AX275" s="39" t="n">
        <v>1</v>
      </c>
      <c r="AZ275" s="44"/>
      <c r="BD275" s="53"/>
      <c r="BF275" s="43"/>
      <c r="BG275" s="28" t="s">
        <v>95</v>
      </c>
      <c r="BH275" s="41" t="s">
        <v>61</v>
      </c>
      <c r="BI275" s="39" t="n">
        <v>1</v>
      </c>
      <c r="BK275" s="44"/>
      <c r="BO275" s="53"/>
      <c r="BP275" s="42"/>
      <c r="BQ275" s="43"/>
      <c r="BR275" s="28" t="s">
        <v>95</v>
      </c>
      <c r="BS275" s="41" t="s">
        <v>61</v>
      </c>
      <c r="BT275" s="39" t="n">
        <v>1</v>
      </c>
      <c r="BV275" s="44"/>
      <c r="BZ275" s="53"/>
      <c r="CA275" s="42"/>
      <c r="CB275" s="43"/>
      <c r="CC275" s="28" t="s">
        <v>95</v>
      </c>
      <c r="CD275" s="41" t="s">
        <v>61</v>
      </c>
      <c r="CE275" s="39" t="n">
        <v>1</v>
      </c>
      <c r="CG275" s="44"/>
      <c r="CK275" s="53"/>
      <c r="CL275" s="42"/>
      <c r="CM275" s="43"/>
      <c r="CN275" s="28" t="s">
        <v>95</v>
      </c>
      <c r="CO275" s="41" t="s">
        <v>61</v>
      </c>
      <c r="CP275" s="39" t="n">
        <v>1</v>
      </c>
      <c r="CR275" s="44"/>
      <c r="CV275" s="17" t="s">
        <v>57</v>
      </c>
      <c r="CW275" s="18" t="n">
        <f aca="false">IF(AI278=0%,0%,(AJ281+AJ282)/SUM(AJ279:AJ286))</f>
        <v>0.03</v>
      </c>
      <c r="CX275" s="17" t="str">
        <f aca="false">AL281</f>
        <v>forno</v>
      </c>
      <c r="CY275" s="19" t="n">
        <f aca="false">AM281</f>
        <v>0</v>
      </c>
      <c r="CZ275" s="17" t="str">
        <f aca="false">AN279</f>
        <v>brandina</v>
      </c>
      <c r="DA275" s="19" t="n">
        <f aca="false">AO279</f>
        <v>0</v>
      </c>
      <c r="DB275" s="17" t="str">
        <f aca="false">AN286</f>
        <v>buste</v>
      </c>
      <c r="DC275" s="19" t="n">
        <f aca="false">AO286</f>
        <v>0</v>
      </c>
      <c r="DD275" s="19" t="str">
        <f aca="false">AK222</f>
        <v>combustione</v>
      </c>
      <c r="DE275" s="19" t="str">
        <f aca="false">AL222</f>
        <v>tracce</v>
      </c>
    </row>
    <row r="276" customFormat="false" ht="14.4" hidden="false" customHeight="false" outlineLevel="0" collapsed="false">
      <c r="A276" s="53"/>
      <c r="B276" s="42"/>
      <c r="C276" s="43"/>
      <c r="D276" s="28" t="s">
        <v>96</v>
      </c>
      <c r="E276" s="41" t="s">
        <v>97</v>
      </c>
      <c r="F276" s="39" t="n">
        <v>1</v>
      </c>
      <c r="G276" s="55" t="n">
        <v>400</v>
      </c>
      <c r="H276" s="44"/>
      <c r="L276" s="53"/>
      <c r="M276" s="42"/>
      <c r="N276" s="43"/>
      <c r="O276" s="28" t="s">
        <v>96</v>
      </c>
      <c r="P276" s="41" t="s">
        <v>97</v>
      </c>
      <c r="Q276" s="39" t="n">
        <v>1</v>
      </c>
      <c r="R276" s="55" t="n">
        <v>400</v>
      </c>
      <c r="S276" s="44"/>
      <c r="W276" s="53"/>
      <c r="X276" s="42"/>
      <c r="Y276" s="43"/>
      <c r="Z276" s="28" t="s">
        <v>96</v>
      </c>
      <c r="AA276" s="41" t="s">
        <v>97</v>
      </c>
      <c r="AB276" s="39" t="n">
        <v>1</v>
      </c>
      <c r="AC276" s="55" t="n">
        <v>400</v>
      </c>
      <c r="AD276" s="44"/>
      <c r="AH276" s="53"/>
      <c r="AI276" s="42"/>
      <c r="AJ276" s="43"/>
      <c r="AK276" s="28" t="s">
        <v>96</v>
      </c>
      <c r="AL276" s="41" t="s">
        <v>97</v>
      </c>
      <c r="AM276" s="39" t="n">
        <v>1</v>
      </c>
      <c r="AN276" s="55" t="n">
        <v>400</v>
      </c>
      <c r="AO276" s="44"/>
      <c r="AS276" s="53"/>
      <c r="AU276" s="43"/>
      <c r="AV276" s="28" t="s">
        <v>96</v>
      </c>
      <c r="AW276" s="41" t="s">
        <v>97</v>
      </c>
      <c r="AX276" s="39" t="n">
        <v>1</v>
      </c>
      <c r="AY276" s="55" t="n">
        <v>400</v>
      </c>
      <c r="AZ276" s="44"/>
      <c r="BD276" s="53"/>
      <c r="BF276" s="43"/>
      <c r="BG276" s="28" t="s">
        <v>96</v>
      </c>
      <c r="BH276" s="41" t="s">
        <v>97</v>
      </c>
      <c r="BI276" s="39" t="n">
        <v>1</v>
      </c>
      <c r="BJ276" s="55" t="n">
        <v>400</v>
      </c>
      <c r="BK276" s="44"/>
      <c r="BO276" s="53"/>
      <c r="BP276" s="42"/>
      <c r="BQ276" s="43"/>
      <c r="BR276" s="28" t="s">
        <v>96</v>
      </c>
      <c r="BS276" s="41" t="s">
        <v>97</v>
      </c>
      <c r="BT276" s="39" t="n">
        <v>1</v>
      </c>
      <c r="BU276" s="55" t="n">
        <v>400</v>
      </c>
      <c r="BV276" s="44"/>
      <c r="BZ276" s="53"/>
      <c r="CA276" s="42"/>
      <c r="CB276" s="43"/>
      <c r="CC276" s="28" t="s">
        <v>96</v>
      </c>
      <c r="CD276" s="41" t="s">
        <v>97</v>
      </c>
      <c r="CE276" s="39" t="n">
        <v>1</v>
      </c>
      <c r="CF276" s="55" t="n">
        <v>400</v>
      </c>
      <c r="CG276" s="44"/>
      <c r="CK276" s="53"/>
      <c r="CL276" s="42"/>
      <c r="CM276" s="43"/>
      <c r="CN276" s="28" t="s">
        <v>96</v>
      </c>
      <c r="CO276" s="41" t="s">
        <v>97</v>
      </c>
      <c r="CP276" s="39" t="n">
        <v>1</v>
      </c>
      <c r="CQ276" s="55" t="n">
        <v>400</v>
      </c>
      <c r="CR276" s="44"/>
      <c r="CV276" s="17" t="s">
        <v>60</v>
      </c>
      <c r="CW276" s="37" t="n">
        <f aca="false">IF(AI278=0%,0%,AJ283/SUM(AJ279:AJ286))</f>
        <v>0.07</v>
      </c>
      <c r="CX276" s="17" t="str">
        <f aca="false">AL282</f>
        <v>televisore</v>
      </c>
      <c r="CY276" s="19" t="n">
        <f aca="false">AM282</f>
        <v>0</v>
      </c>
      <c r="CZ276" s="17" t="str">
        <f aca="false">AN280</f>
        <v>Scatoloni</v>
      </c>
      <c r="DA276" s="19" t="n">
        <f aca="false">AO280</f>
        <v>0</v>
      </c>
      <c r="DB276" s="19"/>
      <c r="DC276" s="19"/>
      <c r="DD276" s="19" t="str">
        <f aca="false">AK223</f>
        <v>bonifica</v>
      </c>
      <c r="DE276" s="19" t="str">
        <f aca="false">AL223</f>
        <v>si</v>
      </c>
    </row>
    <row r="277" customFormat="false" ht="14.4" hidden="false" customHeight="false" outlineLevel="0" collapsed="false">
      <c r="A277" s="53"/>
      <c r="B277" s="56"/>
      <c r="C277" s="57"/>
      <c r="D277" s="28" t="s">
        <v>98</v>
      </c>
      <c r="E277" s="41" t="s">
        <v>65</v>
      </c>
      <c r="F277" s="39" t="n">
        <v>1</v>
      </c>
      <c r="G277" s="55" t="n">
        <v>1000</v>
      </c>
      <c r="H277" s="58"/>
      <c r="L277" s="53"/>
      <c r="M277" s="56"/>
      <c r="N277" s="57"/>
      <c r="O277" s="28" t="s">
        <v>98</v>
      </c>
      <c r="P277" s="41" t="s">
        <v>65</v>
      </c>
      <c r="Q277" s="39" t="n">
        <v>1</v>
      </c>
      <c r="R277" s="55" t="n">
        <v>1000</v>
      </c>
      <c r="S277" s="58"/>
      <c r="W277" s="53"/>
      <c r="X277" s="56"/>
      <c r="Y277" s="57"/>
      <c r="Z277" s="28" t="s">
        <v>98</v>
      </c>
      <c r="AA277" s="41" t="s">
        <v>65</v>
      </c>
      <c r="AB277" s="39" t="n">
        <v>1</v>
      </c>
      <c r="AC277" s="55" t="n">
        <v>1000</v>
      </c>
      <c r="AD277" s="58"/>
      <c r="AH277" s="53"/>
      <c r="AI277" s="56"/>
      <c r="AJ277" s="57"/>
      <c r="AK277" s="28" t="s">
        <v>98</v>
      </c>
      <c r="AL277" s="41" t="s">
        <v>65</v>
      </c>
      <c r="AM277" s="39" t="n">
        <v>1</v>
      </c>
      <c r="AN277" s="55" t="n">
        <v>1000</v>
      </c>
      <c r="AO277" s="58"/>
      <c r="AS277" s="53"/>
      <c r="AT277" s="8" t="n">
        <v>0.1</v>
      </c>
      <c r="AU277" s="57"/>
      <c r="AV277" s="28" t="s">
        <v>98</v>
      </c>
      <c r="AW277" s="41" t="s">
        <v>65</v>
      </c>
      <c r="AX277" s="39" t="n">
        <v>1</v>
      </c>
      <c r="AY277" s="55" t="n">
        <v>1000</v>
      </c>
      <c r="AZ277" s="58"/>
      <c r="BD277" s="53"/>
      <c r="BE277" s="8" t="n">
        <v>0.95</v>
      </c>
      <c r="BF277" s="57"/>
      <c r="BG277" s="28" t="s">
        <v>98</v>
      </c>
      <c r="BH277" s="41" t="s">
        <v>65</v>
      </c>
      <c r="BI277" s="39" t="n">
        <v>1</v>
      </c>
      <c r="BJ277" s="55" t="n">
        <v>1000</v>
      </c>
      <c r="BK277" s="58"/>
      <c r="BO277" s="53"/>
      <c r="BP277" s="56"/>
      <c r="BQ277" s="57"/>
      <c r="BR277" s="28" t="s">
        <v>98</v>
      </c>
      <c r="BS277" s="41" t="s">
        <v>65</v>
      </c>
      <c r="BT277" s="39" t="n">
        <v>1</v>
      </c>
      <c r="BU277" s="55" t="n">
        <v>1000</v>
      </c>
      <c r="BV277" s="58"/>
      <c r="BZ277" s="53"/>
      <c r="CA277" s="56"/>
      <c r="CB277" s="57"/>
      <c r="CC277" s="28" t="s">
        <v>98</v>
      </c>
      <c r="CD277" s="41" t="s">
        <v>65</v>
      </c>
      <c r="CE277" s="39" t="n">
        <v>1</v>
      </c>
      <c r="CF277" s="55" t="n">
        <v>1000</v>
      </c>
      <c r="CG277" s="58"/>
      <c r="CK277" s="53"/>
      <c r="CL277" s="56"/>
      <c r="CM277" s="57"/>
      <c r="CN277" s="28" t="s">
        <v>98</v>
      </c>
      <c r="CO277" s="41" t="s">
        <v>65</v>
      </c>
      <c r="CP277" s="39" t="n">
        <v>1</v>
      </c>
      <c r="CQ277" s="55" t="n">
        <v>1000</v>
      </c>
      <c r="CR277" s="58"/>
      <c r="CV277" s="17" t="s">
        <v>61</v>
      </c>
      <c r="CW277" s="18" t="n">
        <f aca="false">IF(AI278=0%,0%,AJ284/SUM(AJ279:AJ286))</f>
        <v>0</v>
      </c>
      <c r="CX277" s="17" t="str">
        <f aca="false">AL283</f>
        <v>scaldabagno</v>
      </c>
      <c r="CY277" s="19" t="n">
        <f aca="false">AM283</f>
        <v>0</v>
      </c>
      <c r="CZ277" s="17" t="str">
        <f aca="false">AN281</f>
        <v>divano</v>
      </c>
      <c r="DA277" s="19" t="n">
        <f aca="false">AO281</f>
        <v>0</v>
      </c>
      <c r="DB277" s="19"/>
      <c r="DC277" s="19"/>
      <c r="DD277" s="19" t="str">
        <f aca="false">AM223</f>
        <v>substrato</v>
      </c>
      <c r="DE277" s="19" t="str">
        <f aca="false">AN223</f>
        <v>suolo</v>
      </c>
    </row>
    <row r="278" customFormat="false" ht="14.4" hidden="false" customHeight="false" outlineLevel="0" collapsed="false">
      <c r="B278" s="70" t="n">
        <f aca="false">SUM(B225:B277)</f>
        <v>1</v>
      </c>
      <c r="C278" s="54"/>
      <c r="M278" s="70" t="n">
        <f aca="false">SUM(M225:M277)</f>
        <v>1</v>
      </c>
      <c r="X278" s="70" t="n">
        <f aca="false">SUM(X225:X277)</f>
        <v>1</v>
      </c>
      <c r="AI278" s="70" t="n">
        <f aca="false">SUM(AI225:AI277)</f>
        <v>1</v>
      </c>
      <c r="AT278" s="70" t="n">
        <f aca="false">SUM(AT225:AT277)</f>
        <v>1</v>
      </c>
      <c r="BE278" s="70" t="n">
        <f aca="false">SUM(BE225:BE277)</f>
        <v>1</v>
      </c>
      <c r="BP278" s="70" t="n">
        <f aca="false">SUM(BP225:BP277)</f>
        <v>1</v>
      </c>
      <c r="CA278" s="70" t="n">
        <f aca="false">SUM(CA225:CA277)</f>
        <v>1</v>
      </c>
      <c r="CL278" s="70" t="n">
        <f aca="false">SUM(CL225:CL277)</f>
        <v>1</v>
      </c>
      <c r="CV278" s="17" t="s">
        <v>62</v>
      </c>
      <c r="CW278" s="18" t="n">
        <f aca="false">IF(AI278=0%,0%,AJ285/SUM(AJ279:AJ286))</f>
        <v>0.15</v>
      </c>
      <c r="CX278" s="17" t="str">
        <f aca="false">AL284</f>
        <v>mobile</v>
      </c>
      <c r="CY278" s="19" t="n">
        <f aca="false">AM284</f>
        <v>0</v>
      </c>
      <c r="CZ278" s="17" t="str">
        <f aca="false">AN282</f>
        <v>sanitari</v>
      </c>
      <c r="DA278" s="19" t="n">
        <f aca="false">AO282</f>
        <v>0</v>
      </c>
      <c r="DB278" s="19"/>
      <c r="DC278" s="19"/>
      <c r="DD278" s="19" t="s">
        <v>63</v>
      </c>
      <c r="DE278" s="19" t="n">
        <f aca="false">AI223</f>
        <v>0</v>
      </c>
    </row>
    <row r="279" customFormat="false" ht="15" hidden="false" customHeight="true" outlineLevel="0" collapsed="false">
      <c r="A279" s="24" t="s">
        <v>99</v>
      </c>
      <c r="B279" s="28" t="s">
        <v>14</v>
      </c>
      <c r="C279" s="29" t="n">
        <f aca="false">B225*F227+B228*F230+B231*F233+B234*F235+B241*F241+B243*F243+B250*F250+B258*F258+B267*F267+B268*F268+B269*F269+B273*F273</f>
        <v>0.02</v>
      </c>
      <c r="D279" s="24" t="s">
        <v>100</v>
      </c>
      <c r="E279" s="28" t="str">
        <f aca="false">D225</f>
        <v>lavatrice</v>
      </c>
      <c r="F279" s="28" t="n">
        <f aca="false">C225</f>
        <v>0</v>
      </c>
      <c r="G279" s="28" t="str">
        <f aca="false">D246</f>
        <v>brandina</v>
      </c>
      <c r="H279" s="28" t="n">
        <f aca="false">C246</f>
        <v>0</v>
      </c>
      <c r="L279" s="24" t="s">
        <v>99</v>
      </c>
      <c r="M279" s="28" t="s">
        <v>14</v>
      </c>
      <c r="N279" s="29" t="n">
        <f aca="false">M225*Q227+M228*Q230+M231*Q233+M234*Q235+M241*Q241+M243*Q243+M250*Q250+M258*Q258+M267*Q267+M268*Q268+M269*Q269+M273*Q273</f>
        <v>0.1</v>
      </c>
      <c r="O279" s="24" t="s">
        <v>100</v>
      </c>
      <c r="P279" s="28" t="str">
        <f aca="false">O225</f>
        <v>lavatrice</v>
      </c>
      <c r="Q279" s="28" t="n">
        <f aca="false">N225</f>
        <v>0</v>
      </c>
      <c r="R279" s="28" t="str">
        <f aca="false">O246</f>
        <v>brandina</v>
      </c>
      <c r="S279" s="28" t="n">
        <f aca="false">N246</f>
        <v>0</v>
      </c>
      <c r="W279" s="24" t="s">
        <v>99</v>
      </c>
      <c r="X279" s="28" t="s">
        <v>14</v>
      </c>
      <c r="Y279" s="29" t="n">
        <f aca="false">X225*AB227+X228*AB230+X231*AB233+X234*AB235+X241*AB241+X243*AB243+X250*AB250+X258*AB258+X267*AB267+X268*AB268+X269*AB269+X273*AB273</f>
        <v>0.28</v>
      </c>
      <c r="Z279" s="24" t="s">
        <v>100</v>
      </c>
      <c r="AA279" s="28" t="str">
        <f aca="false">Z225</f>
        <v>lavatrice</v>
      </c>
      <c r="AB279" s="28" t="n">
        <f aca="false">Y225</f>
        <v>0</v>
      </c>
      <c r="AC279" s="28" t="str">
        <f aca="false">Z246</f>
        <v>brandina</v>
      </c>
      <c r="AD279" s="28" t="n">
        <f aca="false">Y246</f>
        <v>0</v>
      </c>
      <c r="AH279" s="24" t="s">
        <v>99</v>
      </c>
      <c r="AI279" s="28" t="s">
        <v>14</v>
      </c>
      <c r="AJ279" s="29" t="n">
        <f aca="false">AI225*AM227+AI228*AM230+AI231*AM233+AI234*AM235+AI241*AM241+AI243*AM243+AI250*AM250+AI258*AM258+AI267*AM267+AI268*AM268+AI269*AM269+AI273*AM273</f>
        <v>0.1</v>
      </c>
      <c r="AK279" s="24" t="s">
        <v>100</v>
      </c>
      <c r="AL279" s="28" t="str">
        <f aca="false">AK225</f>
        <v>lavatrice</v>
      </c>
      <c r="AM279" s="28" t="n">
        <f aca="false">AJ225</f>
        <v>0</v>
      </c>
      <c r="AN279" s="28" t="str">
        <f aca="false">AK246</f>
        <v>brandina</v>
      </c>
      <c r="AO279" s="28" t="n">
        <f aca="false">AJ246</f>
        <v>0</v>
      </c>
      <c r="AS279" s="24" t="s">
        <v>99</v>
      </c>
      <c r="AT279" s="28" t="s">
        <v>14</v>
      </c>
      <c r="AU279" s="29" t="n">
        <f aca="false">AT225*AX227+AT228*AX230+AT231*AX233+AT234*AX235+AT241*AX241+AT243*AX243+AT250*AX250+AT258*AX258+AT267*AX267+AT268*AX268+AT269*AX269+AT273*AX273</f>
        <v>0.05</v>
      </c>
      <c r="AV279" s="24" t="s">
        <v>100</v>
      </c>
      <c r="AW279" s="28" t="str">
        <f aca="false">AV225</f>
        <v>lavatrice</v>
      </c>
      <c r="AX279" s="28" t="n">
        <f aca="false">AU225</f>
        <v>0</v>
      </c>
      <c r="AY279" s="28" t="str">
        <f aca="false">AV246</f>
        <v>brandina</v>
      </c>
      <c r="AZ279" s="28" t="n">
        <f aca="false">AU246</f>
        <v>0</v>
      </c>
      <c r="BD279" s="24" t="s">
        <v>99</v>
      </c>
      <c r="BE279" s="28" t="s">
        <v>14</v>
      </c>
      <c r="BF279" s="29" t="n">
        <f aca="false">BE225*BI227+BE228*BI230+BE231*BI233+BE234*BI235+BE241*BI241+BE243*BI243+BE250*BI250+BE258*BI258+BE267*BI267+BE268*BI268+BE269*BI269+BE273*BI273</f>
        <v>0.01</v>
      </c>
      <c r="BG279" s="24" t="s">
        <v>100</v>
      </c>
      <c r="BH279" s="28" t="str">
        <f aca="false">BG225</f>
        <v>lavatrice</v>
      </c>
      <c r="BI279" s="28" t="n">
        <f aca="false">BF225</f>
        <v>0</v>
      </c>
      <c r="BJ279" s="28" t="str">
        <f aca="false">BG246</f>
        <v>brandina</v>
      </c>
      <c r="BK279" s="28" t="n">
        <f aca="false">BF246</f>
        <v>0</v>
      </c>
      <c r="BO279" s="24" t="s">
        <v>99</v>
      </c>
      <c r="BP279" s="28" t="s">
        <v>14</v>
      </c>
      <c r="BQ279" s="29" t="n">
        <f aca="false">BP225*BT227+BP228*BT230+BP231*BT233+BP234*BT235+BP241*BT241+BP243*BT243+BP250*BT250+BP258*BT258+BP267*BT267+BP268*BT268+BP269*BT269+BP273*BT273</f>
        <v>0</v>
      </c>
      <c r="BR279" s="24" t="s">
        <v>100</v>
      </c>
      <c r="BS279" s="28" t="str">
        <f aca="false">BR225</f>
        <v>lavatrice</v>
      </c>
      <c r="BT279" s="28" t="n">
        <f aca="false">BQ225</f>
        <v>0</v>
      </c>
      <c r="BU279" s="28" t="str">
        <f aca="false">BR246</f>
        <v>brandina</v>
      </c>
      <c r="BV279" s="28" t="n">
        <f aca="false">BQ246</f>
        <v>0</v>
      </c>
      <c r="BZ279" s="24" t="s">
        <v>99</v>
      </c>
      <c r="CA279" s="28" t="s">
        <v>14</v>
      </c>
      <c r="CB279" s="29" t="n">
        <f aca="false">CA225*CE227+CA228*CE230+CA231*CE233+CA234*CE235+CA241*CE241+CA243*CE243+CA250*CE250+CA258*CE258+CA267*CE267+CA268*CE268+CA269*CE269+CA273*CE273</f>
        <v>0</v>
      </c>
      <c r="CC279" s="24" t="s">
        <v>100</v>
      </c>
      <c r="CD279" s="28" t="str">
        <f aca="false">CC225</f>
        <v>lavatrice</v>
      </c>
      <c r="CE279" s="28" t="n">
        <f aca="false">CB225</f>
        <v>0</v>
      </c>
      <c r="CF279" s="28" t="str">
        <f aca="false">CC246</f>
        <v>brandina</v>
      </c>
      <c r="CG279" s="28" t="n">
        <f aca="false">CB246</f>
        <v>0</v>
      </c>
      <c r="CK279" s="24" t="s">
        <v>99</v>
      </c>
      <c r="CL279" s="28" t="s">
        <v>14</v>
      </c>
      <c r="CM279" s="29" t="n">
        <f aca="false">CL225*CP227+CL228*CP230+CL231*CP233+CL234*CP235+CL241*CP241+CL243*CP243+CL250*CP250+CL258*CP258+CL267*CP267+CL268*CP268+CL269*CP269+CL273*CP273</f>
        <v>0.01</v>
      </c>
      <c r="CN279" s="24" t="s">
        <v>100</v>
      </c>
      <c r="CO279" s="28" t="str">
        <f aca="false">CN225</f>
        <v>lavatrice</v>
      </c>
      <c r="CP279" s="28" t="n">
        <f aca="false">CM225</f>
        <v>0</v>
      </c>
      <c r="CQ279" s="28" t="str">
        <f aca="false">CN246</f>
        <v>brandina</v>
      </c>
      <c r="CR279" s="28" t="n">
        <f aca="false">CM246</f>
        <v>0</v>
      </c>
      <c r="CV279" s="33" t="s">
        <v>65</v>
      </c>
      <c r="CW279" s="34" t="n">
        <f aca="false">IF(AI278=0%,0%,AJ286/SUM(AJ279:AJ286))</f>
        <v>0.6</v>
      </c>
      <c r="CX279" s="33" t="str">
        <f aca="false">AL285</f>
        <v>secchio</v>
      </c>
      <c r="CY279" s="35" t="n">
        <f aca="false">AM285</f>
        <v>0</v>
      </c>
      <c r="CZ279" s="33" t="str">
        <f aca="false">AN283</f>
        <v>tubi</v>
      </c>
      <c r="DA279" s="35" t="n">
        <f aca="false">AO283</f>
        <v>0</v>
      </c>
      <c r="DB279" s="35"/>
      <c r="DC279" s="35"/>
      <c r="DD279" s="35" t="s">
        <v>56</v>
      </c>
      <c r="DE279" s="35" t="n">
        <f aca="false">AO221</f>
        <v>0</v>
      </c>
      <c r="DF279" s="37" t="n">
        <f aca="false">SUM(CW273:CW279)</f>
        <v>1</v>
      </c>
    </row>
    <row r="280" customFormat="false" ht="15" hidden="false" customHeight="false" outlineLevel="0" collapsed="false">
      <c r="A280" s="24"/>
      <c r="B280" s="28" t="s">
        <v>49</v>
      </c>
      <c r="C280" s="29" t="n">
        <f aca="false">B234*F234+B251*F251+B258*F259</f>
        <v>0</v>
      </c>
      <c r="D280" s="24"/>
      <c r="E280" s="28" t="str">
        <f aca="false">D228</f>
        <v>frigorifero</v>
      </c>
      <c r="F280" s="28" t="n">
        <f aca="false">C228</f>
        <v>0</v>
      </c>
      <c r="G280" s="28" t="str">
        <f aca="false">A249</f>
        <v>Scatoloni</v>
      </c>
      <c r="H280" s="28" t="n">
        <f aca="false">C249</f>
        <v>0</v>
      </c>
      <c r="L280" s="24"/>
      <c r="M280" s="28" t="s">
        <v>49</v>
      </c>
      <c r="N280" s="29" t="n">
        <f aca="false">M234*Q234+M251*Q251+M258*Q259</f>
        <v>0</v>
      </c>
      <c r="O280" s="24"/>
      <c r="P280" s="28" t="str">
        <f aca="false">O228</f>
        <v>frigorifero</v>
      </c>
      <c r="Q280" s="28" t="n">
        <f aca="false">N228</f>
        <v>0</v>
      </c>
      <c r="R280" s="28" t="str">
        <f aca="false">L249</f>
        <v>Scatoloni</v>
      </c>
      <c r="S280" s="28" t="n">
        <f aca="false">N249</f>
        <v>0</v>
      </c>
      <c r="W280" s="24"/>
      <c r="X280" s="28" t="s">
        <v>49</v>
      </c>
      <c r="Y280" s="29" t="n">
        <f aca="false">X234*AB234+X251*AB251+X258*AB259</f>
        <v>0.02</v>
      </c>
      <c r="Z280" s="24"/>
      <c r="AA280" s="28" t="str">
        <f aca="false">Z228</f>
        <v>frigorifero</v>
      </c>
      <c r="AB280" s="28" t="n">
        <f aca="false">Y228</f>
        <v>0</v>
      </c>
      <c r="AC280" s="28" t="str">
        <f aca="false">W249</f>
        <v>Scatoloni</v>
      </c>
      <c r="AD280" s="28" t="n">
        <f aca="false">Y249</f>
        <v>0</v>
      </c>
      <c r="AH280" s="24"/>
      <c r="AI280" s="28" t="s">
        <v>49</v>
      </c>
      <c r="AJ280" s="29" t="n">
        <f aca="false">AI234*AM234+AI251*AM251+AI258*AM259</f>
        <v>0.05</v>
      </c>
      <c r="AK280" s="24"/>
      <c r="AL280" s="28" t="str">
        <f aca="false">AK228</f>
        <v>frigorifero</v>
      </c>
      <c r="AM280" s="28" t="n">
        <f aca="false">AJ228</f>
        <v>0</v>
      </c>
      <c r="AN280" s="28" t="str">
        <f aca="false">AH249</f>
        <v>Scatoloni</v>
      </c>
      <c r="AO280" s="28" t="n">
        <f aca="false">AJ249</f>
        <v>0</v>
      </c>
      <c r="AS280" s="24"/>
      <c r="AT280" s="28" t="s">
        <v>49</v>
      </c>
      <c r="AU280" s="29" t="n">
        <f aca="false">AT234*AX234+AT251*AX251+AT258*AX259</f>
        <v>0</v>
      </c>
      <c r="AV280" s="24"/>
      <c r="AW280" s="28" t="str">
        <f aca="false">AV228</f>
        <v>frigorifero</v>
      </c>
      <c r="AX280" s="28" t="n">
        <f aca="false">AU228</f>
        <v>0</v>
      </c>
      <c r="AY280" s="28" t="str">
        <f aca="false">AS249</f>
        <v>Scatoloni</v>
      </c>
      <c r="AZ280" s="28" t="n">
        <f aca="false">AU249</f>
        <v>0</v>
      </c>
      <c r="BD280" s="24"/>
      <c r="BE280" s="28" t="s">
        <v>49</v>
      </c>
      <c r="BF280" s="29" t="n">
        <f aca="false">BE234*BI234+BE251*BI251+BE258*BI259</f>
        <v>0.02</v>
      </c>
      <c r="BG280" s="24"/>
      <c r="BH280" s="28" t="str">
        <f aca="false">BG228</f>
        <v>frigorifero</v>
      </c>
      <c r="BI280" s="28" t="n">
        <f aca="false">BF228</f>
        <v>0</v>
      </c>
      <c r="BJ280" s="28" t="str">
        <f aca="false">BD249</f>
        <v>Scatoloni</v>
      </c>
      <c r="BK280" s="28" t="n">
        <f aca="false">BF249</f>
        <v>0</v>
      </c>
      <c r="BO280" s="24"/>
      <c r="BP280" s="28" t="s">
        <v>49</v>
      </c>
      <c r="BQ280" s="29" t="n">
        <f aca="false">BP234*BT234+BP251*BT251+BP258*BT259</f>
        <v>0</v>
      </c>
      <c r="BR280" s="24"/>
      <c r="BS280" s="28" t="str">
        <f aca="false">BR228</f>
        <v>frigorifero</v>
      </c>
      <c r="BT280" s="28" t="n">
        <f aca="false">BQ228</f>
        <v>0</v>
      </c>
      <c r="BU280" s="28" t="str">
        <f aca="false">BO249</f>
        <v>Scatoloni</v>
      </c>
      <c r="BV280" s="28" t="n">
        <f aca="false">BQ249</f>
        <v>0</v>
      </c>
      <c r="BZ280" s="24"/>
      <c r="CA280" s="28" t="s">
        <v>49</v>
      </c>
      <c r="CB280" s="29" t="n">
        <f aca="false">CA234*CE234+CA251*CE251+CA258*CE259</f>
        <v>0</v>
      </c>
      <c r="CC280" s="24"/>
      <c r="CD280" s="28" t="str">
        <f aca="false">CC228</f>
        <v>frigorifero</v>
      </c>
      <c r="CE280" s="28" t="n">
        <f aca="false">CB228</f>
        <v>0</v>
      </c>
      <c r="CF280" s="28" t="str">
        <f aca="false">BZ249</f>
        <v>Scatoloni</v>
      </c>
      <c r="CG280" s="28" t="n">
        <f aca="false">CB249</f>
        <v>0</v>
      </c>
      <c r="CK280" s="24"/>
      <c r="CL280" s="28" t="s">
        <v>49</v>
      </c>
      <c r="CM280" s="29" t="n">
        <f aca="false">CL234*CP234+CL251*CP251+CL258*CP259</f>
        <v>0.02</v>
      </c>
      <c r="CN280" s="24"/>
      <c r="CO280" s="28" t="str">
        <f aca="false">CN228</f>
        <v>frigorifero</v>
      </c>
      <c r="CP280" s="28" t="n">
        <f aca="false">CM228</f>
        <v>0</v>
      </c>
      <c r="CQ280" s="28" t="str">
        <f aca="false">CK249</f>
        <v>Scatoloni</v>
      </c>
      <c r="CR280" s="28" t="n">
        <f aca="false">CM249</f>
        <v>0</v>
      </c>
      <c r="CV280" s="10" t="str">
        <f aca="false">AS220</f>
        <v>SITO O57</v>
      </c>
      <c r="CW280" s="10"/>
      <c r="CX280" s="10"/>
      <c r="CY280" s="10"/>
      <c r="CZ280" s="10"/>
      <c r="DA280" s="10"/>
      <c r="DB280" s="10"/>
      <c r="DC280" s="10"/>
      <c r="DD280" s="10"/>
      <c r="DE280" s="10"/>
    </row>
    <row r="281" customFormat="false" ht="14.4" hidden="false" customHeight="false" outlineLevel="0" collapsed="false">
      <c r="A281" s="24"/>
      <c r="B281" s="28" t="s">
        <v>101</v>
      </c>
      <c r="C281" s="29" t="n">
        <f aca="false">B225*F226+B228*F229+B231*F232+B234*F237+B238*F239+B252*F252+B258*F260</f>
        <v>0.136</v>
      </c>
      <c r="D281" s="24"/>
      <c r="E281" s="28" t="str">
        <f aca="false">D231</f>
        <v>forno</v>
      </c>
      <c r="F281" s="28" t="n">
        <f aca="false">C231</f>
        <v>0</v>
      </c>
      <c r="G281" s="28" t="str">
        <f aca="false">D247</f>
        <v>divano</v>
      </c>
      <c r="H281" s="28" t="n">
        <f aca="false">C247</f>
        <v>0</v>
      </c>
      <c r="L281" s="24"/>
      <c r="M281" s="28" t="s">
        <v>101</v>
      </c>
      <c r="N281" s="29" t="n">
        <f aca="false">M225*Q226+M228*Q229+M231*Q232+M234*Q237+M238*Q239+M252*Q252+M258*Q260</f>
        <v>0</v>
      </c>
      <c r="O281" s="24"/>
      <c r="P281" s="28" t="str">
        <f aca="false">O231</f>
        <v>forno</v>
      </c>
      <c r="Q281" s="28" t="n">
        <f aca="false">N231</f>
        <v>0</v>
      </c>
      <c r="R281" s="28" t="str">
        <f aca="false">O247</f>
        <v>divano</v>
      </c>
      <c r="S281" s="28" t="n">
        <f aca="false">N247</f>
        <v>0</v>
      </c>
      <c r="W281" s="24"/>
      <c r="X281" s="28" t="s">
        <v>101</v>
      </c>
      <c r="Y281" s="29" t="n">
        <f aca="false">X225*AB226+X228*AB229+X231*AB232+X234*AB237+X238*AB239+X252*AB252+X258*AB260</f>
        <v>0.01</v>
      </c>
      <c r="Z281" s="24"/>
      <c r="AA281" s="28" t="str">
        <f aca="false">Z231</f>
        <v>forno</v>
      </c>
      <c r="AB281" s="28" t="n">
        <f aca="false">Y231</f>
        <v>0</v>
      </c>
      <c r="AC281" s="28" t="str">
        <f aca="false">Z247</f>
        <v>divano</v>
      </c>
      <c r="AD281" s="28" t="n">
        <f aca="false">Y247</f>
        <v>0</v>
      </c>
      <c r="AH281" s="24"/>
      <c r="AI281" s="28" t="s">
        <v>101</v>
      </c>
      <c r="AJ281" s="29" t="n">
        <f aca="false">AI225*AM226+AI228*AM229+AI231*AM232+AI234*AM237+AI238*AM239+AI252*AM252+AI258*AM260</f>
        <v>0.006</v>
      </c>
      <c r="AK281" s="24"/>
      <c r="AL281" s="28" t="str">
        <f aca="false">AK231</f>
        <v>forno</v>
      </c>
      <c r="AM281" s="28" t="n">
        <f aca="false">AJ231</f>
        <v>0</v>
      </c>
      <c r="AN281" s="28" t="str">
        <f aca="false">AK247</f>
        <v>divano</v>
      </c>
      <c r="AO281" s="28" t="n">
        <f aca="false">AJ247</f>
        <v>0</v>
      </c>
      <c r="AS281" s="24"/>
      <c r="AT281" s="28" t="s">
        <v>101</v>
      </c>
      <c r="AU281" s="29" t="n">
        <f aca="false">AT225*AX226+AT228*AX229+AT231*AX232+AT234*AX237+AT238*AX239+AT252*AX252+AT258*AX260</f>
        <v>0.02</v>
      </c>
      <c r="AV281" s="24"/>
      <c r="AW281" s="28" t="str">
        <f aca="false">AV231</f>
        <v>forno</v>
      </c>
      <c r="AX281" s="28" t="n">
        <f aca="false">AU231</f>
        <v>0</v>
      </c>
      <c r="AY281" s="28" t="str">
        <f aca="false">AV247</f>
        <v>divano</v>
      </c>
      <c r="AZ281" s="28" t="n">
        <f aca="false">AU247</f>
        <v>0</v>
      </c>
      <c r="BD281" s="24"/>
      <c r="BE281" s="28" t="s">
        <v>101</v>
      </c>
      <c r="BF281" s="29" t="n">
        <f aca="false">BE225*BI226+BE228*BI229+BE231*BI232+BE234*BI237+BE238*BI239+BE252*BI252+BE258*BI260</f>
        <v>0.004</v>
      </c>
      <c r="BG281" s="24"/>
      <c r="BH281" s="28" t="str">
        <f aca="false">BG231</f>
        <v>forno</v>
      </c>
      <c r="BI281" s="28" t="n">
        <f aca="false">BF231</f>
        <v>0</v>
      </c>
      <c r="BJ281" s="28" t="str">
        <f aca="false">BG247</f>
        <v>divano</v>
      </c>
      <c r="BK281" s="28" t="n">
        <f aca="false">BF247</f>
        <v>0</v>
      </c>
      <c r="BO281" s="24"/>
      <c r="BP281" s="28" t="s">
        <v>101</v>
      </c>
      <c r="BQ281" s="29" t="n">
        <f aca="false">BP225*BT226+BP228*BT229+BP231*BT232+BP234*BT237+BP238*BT239+BP252*BT252+BP258*BT260</f>
        <v>0</v>
      </c>
      <c r="BR281" s="24"/>
      <c r="BS281" s="28" t="str">
        <f aca="false">BR231</f>
        <v>forno</v>
      </c>
      <c r="BT281" s="28" t="n">
        <f aca="false">BQ231</f>
        <v>0</v>
      </c>
      <c r="BU281" s="28" t="str">
        <f aca="false">BR247</f>
        <v>divano</v>
      </c>
      <c r="BV281" s="28" t="n">
        <f aca="false">BQ247</f>
        <v>0</v>
      </c>
      <c r="BZ281" s="24"/>
      <c r="CA281" s="28" t="s">
        <v>101</v>
      </c>
      <c r="CB281" s="29" t="n">
        <f aca="false">CA225*CE226+CA228*CE229+CA231*CE232+CA234*CE237+CA238*CE239+CA252*CE252+CA258*CE260</f>
        <v>0</v>
      </c>
      <c r="CC281" s="24"/>
      <c r="CD281" s="28" t="str">
        <f aca="false">CC231</f>
        <v>forno</v>
      </c>
      <c r="CE281" s="28" t="n">
        <f aca="false">CB231</f>
        <v>0</v>
      </c>
      <c r="CF281" s="28" t="str">
        <f aca="false">CC247</f>
        <v>divano</v>
      </c>
      <c r="CG281" s="28" t="n">
        <f aca="false">CB247</f>
        <v>0</v>
      </c>
      <c r="CK281" s="24"/>
      <c r="CL281" s="28" t="s">
        <v>101</v>
      </c>
      <c r="CM281" s="29" t="n">
        <f aca="false">CL225*CP226+CL228*CP229+CL231*CP232+CL234*CP237+CL238*CP239+CL252*CP252+CL258*CP260</f>
        <v>0</v>
      </c>
      <c r="CN281" s="24"/>
      <c r="CO281" s="28" t="str">
        <f aca="false">CN231</f>
        <v>forno</v>
      </c>
      <c r="CP281" s="28" t="n">
        <f aca="false">CM231</f>
        <v>0</v>
      </c>
      <c r="CQ281" s="28" t="str">
        <f aca="false">CN247</f>
        <v>divano</v>
      </c>
      <c r="CR281" s="28" t="n">
        <f aca="false">CM247</f>
        <v>0</v>
      </c>
      <c r="CV281" s="11" t="s">
        <v>31</v>
      </c>
      <c r="CW281" s="11"/>
      <c r="CX281" s="11" t="s">
        <v>32</v>
      </c>
      <c r="CY281" s="11"/>
      <c r="CZ281" s="11"/>
      <c r="DA281" s="11"/>
      <c r="DB281" s="11"/>
      <c r="DC281" s="11"/>
      <c r="DD281" s="11" t="s">
        <v>33</v>
      </c>
      <c r="DE281" s="11"/>
    </row>
    <row r="282" customFormat="false" ht="14.4" hidden="false" customHeight="false" outlineLevel="0" collapsed="false">
      <c r="A282" s="24"/>
      <c r="B282" s="28" t="s">
        <v>12</v>
      </c>
      <c r="C282" s="29" t="n">
        <f aca="false">B225*F225+B228*F228+B231*F231+B234*F236+B238*F238+B242*F242+B246*F246+B252*F253+B258*F261+B270*F270+B274*F274</f>
        <v>0.544</v>
      </c>
      <c r="D282" s="24"/>
      <c r="E282" s="28" t="str">
        <f aca="false">D234</f>
        <v>televisore</v>
      </c>
      <c r="F282" s="28" t="n">
        <f aca="false">C234</f>
        <v>0</v>
      </c>
      <c r="G282" s="28" t="str">
        <f aca="false">D266</f>
        <v>sanitari</v>
      </c>
      <c r="H282" s="28" t="n">
        <f aca="false">C266</f>
        <v>0</v>
      </c>
      <c r="L282" s="24"/>
      <c r="M282" s="28" t="s">
        <v>12</v>
      </c>
      <c r="N282" s="29" t="n">
        <f aca="false">M225*Q225+M228*Q228+M231*Q231+M234*Q236+M238*Q238+M242*Q242+M246*Q246+M252*Q253+M258*Q261+M270*Q270+M274*Q274</f>
        <v>0</v>
      </c>
      <c r="O282" s="24"/>
      <c r="P282" s="28" t="str">
        <f aca="false">O234</f>
        <v>televisore</v>
      </c>
      <c r="Q282" s="28" t="n">
        <f aca="false">N234</f>
        <v>0</v>
      </c>
      <c r="R282" s="28" t="str">
        <f aca="false">O266</f>
        <v>sanitari</v>
      </c>
      <c r="S282" s="28" t="n">
        <f aca="false">N266</f>
        <v>0</v>
      </c>
      <c r="W282" s="24"/>
      <c r="X282" s="28" t="s">
        <v>12</v>
      </c>
      <c r="Y282" s="29" t="n">
        <f aca="false">X225*AB225+X228*AB228+X231*AB231+X234*AB236+X238*AB238+X242*AB242+X246*AB246+X252*AB253+X258*AB261+X270*AB270+X274*AB274</f>
        <v>0.04</v>
      </c>
      <c r="Z282" s="24"/>
      <c r="AA282" s="28" t="str">
        <f aca="false">Z234</f>
        <v>televisore</v>
      </c>
      <c r="AB282" s="28" t="n">
        <f aca="false">Y234</f>
        <v>0</v>
      </c>
      <c r="AC282" s="28" t="str">
        <f aca="false">Z266</f>
        <v>sanitari</v>
      </c>
      <c r="AD282" s="28" t="n">
        <f aca="false">Y266</f>
        <v>0</v>
      </c>
      <c r="AH282" s="24"/>
      <c r="AI282" s="28" t="s">
        <v>12</v>
      </c>
      <c r="AJ282" s="29" t="n">
        <f aca="false">AI225*AM225+AI228*AM228+AI231*AM231+AI234*AM236+AI238*AM238+AI242*AM242+AI246*AM246+AI252*AM253+AI258*AM261+AI270*AM270+AI274*AM274</f>
        <v>0.024</v>
      </c>
      <c r="AK282" s="24"/>
      <c r="AL282" s="28" t="str">
        <f aca="false">AK234</f>
        <v>televisore</v>
      </c>
      <c r="AM282" s="28" t="n">
        <f aca="false">AJ234</f>
        <v>0</v>
      </c>
      <c r="AN282" s="28" t="str">
        <f aca="false">AK266</f>
        <v>sanitari</v>
      </c>
      <c r="AO282" s="28" t="n">
        <f aca="false">AJ266</f>
        <v>0</v>
      </c>
      <c r="AS282" s="24"/>
      <c r="AT282" s="28" t="s">
        <v>12</v>
      </c>
      <c r="AU282" s="29" t="n">
        <f aca="false">AT225*AX225+AT228*AX228+AT231*AX231+AT234*AX236+AT238*AX238+AT242*AX242+AT246*AX246+AT252*AX253+AT258*AX261+AT270*AX270+AT274*AX274</f>
        <v>0.08</v>
      </c>
      <c r="AV282" s="24"/>
      <c r="AW282" s="28" t="str">
        <f aca="false">AV234</f>
        <v>televisore</v>
      </c>
      <c r="AX282" s="28" t="n">
        <f aca="false">AU234</f>
        <v>0</v>
      </c>
      <c r="AY282" s="28" t="str">
        <f aca="false">AV266</f>
        <v>sanitari</v>
      </c>
      <c r="AZ282" s="28" t="n">
        <f aca="false">AU266</f>
        <v>0</v>
      </c>
      <c r="BD282" s="24"/>
      <c r="BE282" s="28" t="s">
        <v>12</v>
      </c>
      <c r="BF282" s="29" t="n">
        <f aca="false">BE225*BI225+BE228*BI228+BE231*BI231+BE234*BI236+BE238*BI238+BE242*BI242+BE246*BI246+BE252*BI253+BE258*BI261+BE270*BI270+BE274*BI274</f>
        <v>0.016</v>
      </c>
      <c r="BG282" s="24"/>
      <c r="BH282" s="28" t="str">
        <f aca="false">BG234</f>
        <v>televisore</v>
      </c>
      <c r="BI282" s="28" t="n">
        <f aca="false">BF234</f>
        <v>0</v>
      </c>
      <c r="BJ282" s="28" t="str">
        <f aca="false">BG266</f>
        <v>sanitari</v>
      </c>
      <c r="BK282" s="28" t="n">
        <f aca="false">BF266</f>
        <v>0</v>
      </c>
      <c r="BO282" s="24"/>
      <c r="BP282" s="28" t="s">
        <v>12</v>
      </c>
      <c r="BQ282" s="29" t="n">
        <f aca="false">BP225*BT225+BP228*BT228+BP231*BT231+BP234*BT236+BP238*BT238+BP242*BT242+BP246*BT246+BP252*BT253+BP258*BT261+BP270*BT270+BP274*BT274</f>
        <v>0</v>
      </c>
      <c r="BR282" s="24"/>
      <c r="BS282" s="28" t="str">
        <f aca="false">BR234</f>
        <v>televisore</v>
      </c>
      <c r="BT282" s="28" t="n">
        <f aca="false">BQ234</f>
        <v>0</v>
      </c>
      <c r="BU282" s="28" t="str">
        <f aca="false">BR266</f>
        <v>sanitari</v>
      </c>
      <c r="BV282" s="28" t="n">
        <f aca="false">BQ266</f>
        <v>0</v>
      </c>
      <c r="BZ282" s="24"/>
      <c r="CA282" s="28" t="s">
        <v>12</v>
      </c>
      <c r="CB282" s="29" t="n">
        <f aca="false">CA225*CE225+CA228*CE228+CA231*CE231+CA234*CE236+CA238*CE238+CA242*CE242+CA246*CE246+CA252*CE253+CA258*CE261+CA270*CE270+CA274*CE274</f>
        <v>0</v>
      </c>
      <c r="CC282" s="24"/>
      <c r="CD282" s="28" t="str">
        <f aca="false">CC234</f>
        <v>televisore</v>
      </c>
      <c r="CE282" s="28" t="n">
        <f aca="false">CB234</f>
        <v>0</v>
      </c>
      <c r="CF282" s="28" t="str">
        <f aca="false">CC266</f>
        <v>sanitari</v>
      </c>
      <c r="CG282" s="28" t="n">
        <f aca="false">CB266</f>
        <v>0</v>
      </c>
      <c r="CK282" s="24"/>
      <c r="CL282" s="28" t="s">
        <v>12</v>
      </c>
      <c r="CM282" s="29" t="n">
        <f aca="false">CL225*CP225+CL228*CP228+CL231*CP231+CL234*CP236+CL238*CP238+CL242*CP242+CL246*CP246+CL252*CP253+CL258*CP261+CL270*CP270+CL274*CP274</f>
        <v>0</v>
      </c>
      <c r="CN282" s="24"/>
      <c r="CO282" s="28" t="str">
        <f aca="false">CN234</f>
        <v>televisore</v>
      </c>
      <c r="CP282" s="28" t="n">
        <f aca="false">CM234</f>
        <v>0</v>
      </c>
      <c r="CQ282" s="28" t="str">
        <f aca="false">CN266</f>
        <v>sanitari</v>
      </c>
      <c r="CR282" s="28" t="n">
        <f aca="false">CM266</f>
        <v>0</v>
      </c>
      <c r="CV282" s="12" t="s">
        <v>14</v>
      </c>
      <c r="CW282" s="13" t="n">
        <f aca="false">IF(AT278=0%,0%,AU279/SUM(AU279:AU286))</f>
        <v>0.05</v>
      </c>
      <c r="CX282" s="12" t="str">
        <f aca="false">AW279</f>
        <v>lavatrice</v>
      </c>
      <c r="CY282" s="14" t="n">
        <f aca="false">AX279</f>
        <v>0</v>
      </c>
      <c r="CZ282" s="12" t="str">
        <f aca="false">AW286</f>
        <v>sedie</v>
      </c>
      <c r="DA282" s="14" t="n">
        <f aca="false">AX286</f>
        <v>0</v>
      </c>
      <c r="DB282" s="12" t="str">
        <f aca="false">AY284</f>
        <v>guaina</v>
      </c>
      <c r="DC282" s="14" t="n">
        <f aca="false">AZ284</f>
        <v>0</v>
      </c>
      <c r="DD282" s="14" t="s">
        <v>41</v>
      </c>
      <c r="DE282" s="38" t="n">
        <f aca="false">AU222</f>
        <v>0</v>
      </c>
    </row>
    <row r="283" customFormat="false" ht="14.4" hidden="false" customHeight="false" outlineLevel="0" collapsed="false">
      <c r="A283" s="24"/>
      <c r="B283" s="28" t="s">
        <v>60</v>
      </c>
      <c r="C283" s="29" t="n">
        <f aca="false">B240*F240+B244*F244+B247*F248+B257*F257+B258*F262</f>
        <v>0.15</v>
      </c>
      <c r="D283" s="24"/>
      <c r="E283" s="28" t="str">
        <f aca="false">D238</f>
        <v>scaldabagno</v>
      </c>
      <c r="F283" s="28" t="n">
        <f aca="false">C238</f>
        <v>0</v>
      </c>
      <c r="G283" s="28" t="str">
        <f aca="false">D267</f>
        <v>tubi</v>
      </c>
      <c r="H283" s="28" t="n">
        <f aca="false">C267</f>
        <v>0</v>
      </c>
      <c r="L283" s="24"/>
      <c r="M283" s="28" t="s">
        <v>60</v>
      </c>
      <c r="N283" s="29" t="n">
        <f aca="false">M240*Q240+M244*Q244+M247*Q248+M257*Q257+M258*Q262</f>
        <v>0.07</v>
      </c>
      <c r="O283" s="24"/>
      <c r="P283" s="28" t="str">
        <f aca="false">O238</f>
        <v>scaldabagno</v>
      </c>
      <c r="Q283" s="28" t="n">
        <f aca="false">N238</f>
        <v>0</v>
      </c>
      <c r="R283" s="28" t="str">
        <f aca="false">O267</f>
        <v>tubi</v>
      </c>
      <c r="S283" s="28" t="n">
        <f aca="false">N267</f>
        <v>0</v>
      </c>
      <c r="W283" s="24"/>
      <c r="X283" s="28" t="s">
        <v>60</v>
      </c>
      <c r="Y283" s="29" t="n">
        <f aca="false">X240*AB240+X244*AB244+X247*AB248+X257*AB257+X258*AB262</f>
        <v>0.2</v>
      </c>
      <c r="Z283" s="24"/>
      <c r="AA283" s="28" t="str">
        <f aca="false">Z238</f>
        <v>scaldabagno</v>
      </c>
      <c r="AB283" s="28" t="n">
        <f aca="false">Y238</f>
        <v>0</v>
      </c>
      <c r="AC283" s="28" t="str">
        <f aca="false">Z267</f>
        <v>tubi</v>
      </c>
      <c r="AD283" s="28" t="n">
        <f aca="false">Y267</f>
        <v>0</v>
      </c>
      <c r="AH283" s="24"/>
      <c r="AI283" s="28" t="s">
        <v>60</v>
      </c>
      <c r="AJ283" s="29" t="n">
        <f aca="false">AI240*AM240+AI244*AM244+AI247*AM248+AI257*AM257+AI258*AM262</f>
        <v>0.07</v>
      </c>
      <c r="AK283" s="24"/>
      <c r="AL283" s="28" t="str">
        <f aca="false">AK238</f>
        <v>scaldabagno</v>
      </c>
      <c r="AM283" s="28" t="n">
        <f aca="false">AJ238</f>
        <v>0</v>
      </c>
      <c r="AN283" s="28" t="str">
        <f aca="false">AK267</f>
        <v>tubi</v>
      </c>
      <c r="AO283" s="28" t="n">
        <f aca="false">AJ267</f>
        <v>0</v>
      </c>
      <c r="AS283" s="24"/>
      <c r="AT283" s="28" t="s">
        <v>60</v>
      </c>
      <c r="AU283" s="29" t="n">
        <f aca="false">AT240*AX240+AT244*AX244+AT247*AX248+AT257*AX257+AT258*AX262</f>
        <v>0</v>
      </c>
      <c r="AV283" s="24"/>
      <c r="AW283" s="28" t="str">
        <f aca="false">AV238</f>
        <v>scaldabagno</v>
      </c>
      <c r="AX283" s="28" t="n">
        <f aca="false">AU238</f>
        <v>0</v>
      </c>
      <c r="AY283" s="28" t="str">
        <f aca="false">AV267</f>
        <v>tubi</v>
      </c>
      <c r="AZ283" s="28" t="n">
        <f aca="false">AU267</f>
        <v>0</v>
      </c>
      <c r="BD283" s="24"/>
      <c r="BE283" s="28" t="s">
        <v>60</v>
      </c>
      <c r="BF283" s="29" t="n">
        <f aca="false">BE240*BI240+BE244*BI244+BE247*BI248+BE257*BI257+BE258*BI262</f>
        <v>0</v>
      </c>
      <c r="BG283" s="24"/>
      <c r="BH283" s="28" t="str">
        <f aca="false">BG238</f>
        <v>scaldabagno</v>
      </c>
      <c r="BI283" s="28" t="n">
        <f aca="false">BF238</f>
        <v>0</v>
      </c>
      <c r="BJ283" s="28" t="str">
        <f aca="false">BG267</f>
        <v>tubi</v>
      </c>
      <c r="BK283" s="28" t="n">
        <f aca="false">BF267</f>
        <v>0</v>
      </c>
      <c r="BO283" s="24"/>
      <c r="BP283" s="28" t="s">
        <v>60</v>
      </c>
      <c r="BQ283" s="29" t="n">
        <f aca="false">BP240*BT240+BP244*BT244+BP247*BT248+BP257*BT257+BP258*BT262</f>
        <v>0</v>
      </c>
      <c r="BR283" s="24"/>
      <c r="BS283" s="28" t="str">
        <f aca="false">BR238</f>
        <v>scaldabagno</v>
      </c>
      <c r="BT283" s="28" t="n">
        <f aca="false">BQ238</f>
        <v>0</v>
      </c>
      <c r="BU283" s="28" t="str">
        <f aca="false">BR267</f>
        <v>tubi</v>
      </c>
      <c r="BV283" s="28" t="n">
        <f aca="false">BQ267</f>
        <v>0</v>
      </c>
      <c r="BZ283" s="24"/>
      <c r="CA283" s="28" t="s">
        <v>60</v>
      </c>
      <c r="CB283" s="29" t="n">
        <f aca="false">CA240*CE240+CA244*CE244+CA247*CE248+CA257*CE257+CA258*CE262</f>
        <v>0.95</v>
      </c>
      <c r="CC283" s="24"/>
      <c r="CD283" s="28" t="str">
        <f aca="false">CC238</f>
        <v>scaldabagno</v>
      </c>
      <c r="CE283" s="28" t="n">
        <f aca="false">CB238</f>
        <v>0</v>
      </c>
      <c r="CF283" s="28" t="str">
        <f aca="false">CC267</f>
        <v>tubi</v>
      </c>
      <c r="CG283" s="28" t="n">
        <f aca="false">CB267</f>
        <v>0</v>
      </c>
      <c r="CK283" s="24"/>
      <c r="CL283" s="28" t="s">
        <v>60</v>
      </c>
      <c r="CM283" s="29" t="n">
        <f aca="false">CL240*CP240+CL244*CP244+CL247*CP248+CL257*CP257+CL258*CP262</f>
        <v>0.02</v>
      </c>
      <c r="CN283" s="24"/>
      <c r="CO283" s="28" t="str">
        <f aca="false">CN238</f>
        <v>scaldabagno</v>
      </c>
      <c r="CP283" s="28" t="n">
        <f aca="false">CM238</f>
        <v>0</v>
      </c>
      <c r="CQ283" s="28" t="str">
        <f aca="false">CN267</f>
        <v>tubi</v>
      </c>
      <c r="CR283" s="28" t="n">
        <f aca="false">CM267</f>
        <v>0</v>
      </c>
      <c r="CV283" s="17" t="s">
        <v>49</v>
      </c>
      <c r="CW283" s="18" t="n">
        <f aca="false">IF(AT278=0%,0%,AU280/SUM(AU279:AU286))</f>
        <v>0</v>
      </c>
      <c r="CX283" s="17" t="str">
        <f aca="false">AW280</f>
        <v>frigorifero</v>
      </c>
      <c r="CY283" s="19" t="n">
        <f aca="false">AX280</f>
        <v>0</v>
      </c>
      <c r="CZ283" s="17" t="str">
        <f aca="false">AW287</f>
        <v>materasso</v>
      </c>
      <c r="DA283" s="19" t="n">
        <f aca="false">AX287</f>
        <v>0</v>
      </c>
      <c r="DB283" s="17" t="str">
        <f aca="false">AY285</f>
        <v>lamiere</v>
      </c>
      <c r="DC283" s="19" t="n">
        <f aca="false">AZ285</f>
        <v>0</v>
      </c>
      <c r="DD283" s="19" t="str">
        <f aca="false">AV221</f>
        <v>altezza cumulo</v>
      </c>
      <c r="DE283" s="19" t="n">
        <f aca="false">AW221</f>
        <v>10</v>
      </c>
    </row>
    <row r="284" customFormat="false" ht="14.4" hidden="false" customHeight="false" outlineLevel="0" collapsed="false">
      <c r="A284" s="24"/>
      <c r="B284" s="28" t="s">
        <v>61</v>
      </c>
      <c r="C284" s="29" t="n">
        <f aca="false">B249*F249+B254*F254+B258*F263+B275*F275</f>
        <v>0</v>
      </c>
      <c r="D284" s="24"/>
      <c r="E284" s="28" t="str">
        <f aca="false">D240</f>
        <v>mobile</v>
      </c>
      <c r="F284" s="28" t="n">
        <f aca="false">SUM(C240:C242)</f>
        <v>0</v>
      </c>
      <c r="G284" s="28" t="str">
        <f aca="false">D268</f>
        <v>guaina</v>
      </c>
      <c r="H284" s="28" t="n">
        <f aca="false">C268</f>
        <v>0</v>
      </c>
      <c r="L284" s="24"/>
      <c r="M284" s="28" t="s">
        <v>61</v>
      </c>
      <c r="N284" s="29" t="n">
        <f aca="false">M249*Q249+M254*Q254+M258*Q263+M275*Q275</f>
        <v>0.03</v>
      </c>
      <c r="O284" s="24"/>
      <c r="P284" s="28" t="str">
        <f aca="false">O240</f>
        <v>mobile</v>
      </c>
      <c r="Q284" s="28" t="n">
        <f aca="false">SUM(N240:N242)</f>
        <v>0</v>
      </c>
      <c r="R284" s="28" t="str">
        <f aca="false">O268</f>
        <v>guaina</v>
      </c>
      <c r="S284" s="28" t="n">
        <f aca="false">N268</f>
        <v>0</v>
      </c>
      <c r="W284" s="24"/>
      <c r="X284" s="28" t="s">
        <v>61</v>
      </c>
      <c r="Y284" s="29" t="n">
        <f aca="false">X249*AB249+X254*AB254+X258*AB263+X275*AB275</f>
        <v>0</v>
      </c>
      <c r="Z284" s="24"/>
      <c r="AA284" s="28" t="str">
        <f aca="false">Z240</f>
        <v>mobile</v>
      </c>
      <c r="AB284" s="28" t="n">
        <f aca="false">SUM(Y240:Y242)</f>
        <v>0</v>
      </c>
      <c r="AC284" s="28" t="str">
        <f aca="false">Z268</f>
        <v>guaina</v>
      </c>
      <c r="AD284" s="28" t="n">
        <f aca="false">Y268</f>
        <v>0</v>
      </c>
      <c r="AH284" s="24"/>
      <c r="AI284" s="28" t="s">
        <v>61</v>
      </c>
      <c r="AJ284" s="29" t="n">
        <f aca="false">AI249*AM249+AI254*AM254+AI258*AM263+AI275*AM275</f>
        <v>0</v>
      </c>
      <c r="AK284" s="24"/>
      <c r="AL284" s="28" t="str">
        <f aca="false">AK240</f>
        <v>mobile</v>
      </c>
      <c r="AM284" s="28" t="n">
        <f aca="false">SUM(AJ240:AJ242)</f>
        <v>0</v>
      </c>
      <c r="AN284" s="28" t="str">
        <f aca="false">AK268</f>
        <v>guaina</v>
      </c>
      <c r="AO284" s="28" t="n">
        <f aca="false">AJ268</f>
        <v>0</v>
      </c>
      <c r="AS284" s="24"/>
      <c r="AT284" s="28" t="s">
        <v>61</v>
      </c>
      <c r="AU284" s="29" t="n">
        <f aca="false">AT249*AX249+AT254*AX254+AT258*AX263+AT275*AX275</f>
        <v>0</v>
      </c>
      <c r="AV284" s="24"/>
      <c r="AW284" s="28" t="str">
        <f aca="false">AV240</f>
        <v>mobile</v>
      </c>
      <c r="AX284" s="28" t="n">
        <f aca="false">SUM(AU240:AU242)</f>
        <v>0</v>
      </c>
      <c r="AY284" s="28" t="str">
        <f aca="false">AV268</f>
        <v>guaina</v>
      </c>
      <c r="AZ284" s="28" t="n">
        <f aca="false">AU268</f>
        <v>0</v>
      </c>
      <c r="BD284" s="24"/>
      <c r="BE284" s="28" t="s">
        <v>61</v>
      </c>
      <c r="BF284" s="29" t="n">
        <f aca="false">BE249*BI249+BE254*BI254+BE258*BI263+BE275*BI275</f>
        <v>0</v>
      </c>
      <c r="BG284" s="24"/>
      <c r="BH284" s="28" t="str">
        <f aca="false">BG240</f>
        <v>mobile</v>
      </c>
      <c r="BI284" s="28" t="n">
        <f aca="false">SUM(BF240:BF242)</f>
        <v>0</v>
      </c>
      <c r="BJ284" s="28" t="str">
        <f aca="false">BG268</f>
        <v>guaina</v>
      </c>
      <c r="BK284" s="28" t="n">
        <f aca="false">BF268</f>
        <v>0</v>
      </c>
      <c r="BO284" s="24"/>
      <c r="BP284" s="28" t="s">
        <v>61</v>
      </c>
      <c r="BQ284" s="29" t="n">
        <f aca="false">BP249*BT249+BP254*BT254+BP258*BT263+BP275*BT275</f>
        <v>0</v>
      </c>
      <c r="BR284" s="24"/>
      <c r="BS284" s="28" t="str">
        <f aca="false">BR240</f>
        <v>mobile</v>
      </c>
      <c r="BT284" s="28" t="n">
        <f aca="false">SUM(BQ240:BQ242)</f>
        <v>0</v>
      </c>
      <c r="BU284" s="28" t="str">
        <f aca="false">BR268</f>
        <v>guaina</v>
      </c>
      <c r="BV284" s="28" t="n">
        <f aca="false">BQ268</f>
        <v>0</v>
      </c>
      <c r="BZ284" s="24"/>
      <c r="CA284" s="28" t="s">
        <v>61</v>
      </c>
      <c r="CB284" s="29" t="n">
        <f aca="false">CA249*CE249+CA254*CE254+CA258*CE263+CA275*CE275</f>
        <v>0.05</v>
      </c>
      <c r="CC284" s="24"/>
      <c r="CD284" s="28" t="str">
        <f aca="false">CC240</f>
        <v>mobile</v>
      </c>
      <c r="CE284" s="28" t="n">
        <f aca="false">SUM(CB240:CB242)</f>
        <v>0</v>
      </c>
      <c r="CF284" s="28" t="str">
        <f aca="false">CC268</f>
        <v>guaina</v>
      </c>
      <c r="CG284" s="28" t="n">
        <f aca="false">CB268</f>
        <v>0</v>
      </c>
      <c r="CK284" s="24"/>
      <c r="CL284" s="28" t="s">
        <v>61</v>
      </c>
      <c r="CM284" s="29" t="n">
        <f aca="false">CL249*CP249+CL254*CP254+CL258*CP263+CL275*CP275</f>
        <v>0</v>
      </c>
      <c r="CN284" s="24"/>
      <c r="CO284" s="28" t="str">
        <f aca="false">CN240</f>
        <v>mobile</v>
      </c>
      <c r="CP284" s="28" t="n">
        <f aca="false">SUM(CM240:CM242)</f>
        <v>0</v>
      </c>
      <c r="CQ284" s="28" t="str">
        <f aca="false">CN268</f>
        <v>guaina</v>
      </c>
      <c r="CR284" s="28" t="n">
        <f aca="false">CM268</f>
        <v>0</v>
      </c>
      <c r="CV284" s="17" t="s">
        <v>57</v>
      </c>
      <c r="CW284" s="18" t="n">
        <f aca="false">IF(AT278=0%,0%,(AU281+AU282)/SUM(AU279:AU286))</f>
        <v>0.1</v>
      </c>
      <c r="CX284" s="17" t="str">
        <f aca="false">AW281</f>
        <v>forno</v>
      </c>
      <c r="CY284" s="19" t="n">
        <f aca="false">AX281</f>
        <v>0</v>
      </c>
      <c r="CZ284" s="17" t="str">
        <f aca="false">AY279</f>
        <v>brandina</v>
      </c>
      <c r="DA284" s="19" t="n">
        <f aca="false">AZ279</f>
        <v>0</v>
      </c>
      <c r="DB284" s="17" t="str">
        <f aca="false">AY286</f>
        <v>buste</v>
      </c>
      <c r="DC284" s="19" t="n">
        <f aca="false">AZ286</f>
        <v>0</v>
      </c>
      <c r="DD284" s="19" t="str">
        <f aca="false">AV222</f>
        <v>combustione</v>
      </c>
      <c r="DE284" s="19" t="str">
        <f aca="false">AW222</f>
        <v>parziale</v>
      </c>
    </row>
    <row r="285" customFormat="false" ht="14.4" hidden="false" customHeight="false" outlineLevel="0" collapsed="false">
      <c r="A285" s="24"/>
      <c r="B285" s="28" t="s">
        <v>62</v>
      </c>
      <c r="C285" s="39" t="n">
        <f aca="false">B245*F245+B247*F247+B256*F256</f>
        <v>0</v>
      </c>
      <c r="D285" s="24"/>
      <c r="E285" s="28" t="str">
        <f aca="false">D243</f>
        <v>secchio</v>
      </c>
      <c r="F285" s="28" t="n">
        <f aca="false">C243</f>
        <v>0</v>
      </c>
      <c r="G285" s="28" t="str">
        <f aca="false">D269</f>
        <v>lamiere</v>
      </c>
      <c r="H285" s="28" t="n">
        <f aca="false">SUM(C269:C271)</f>
        <v>0</v>
      </c>
      <c r="L285" s="24"/>
      <c r="M285" s="28" t="s">
        <v>62</v>
      </c>
      <c r="N285" s="39" t="n">
        <f aca="false">M245*Q245+M247*Q247+M256*Q256</f>
        <v>0</v>
      </c>
      <c r="O285" s="24"/>
      <c r="P285" s="28" t="str">
        <f aca="false">O243</f>
        <v>secchio</v>
      </c>
      <c r="Q285" s="28" t="n">
        <f aca="false">N243</f>
        <v>0</v>
      </c>
      <c r="R285" s="28" t="str">
        <f aca="false">O269</f>
        <v>lamiere</v>
      </c>
      <c r="S285" s="28" t="n">
        <f aca="false">SUM(N269:N271)</f>
        <v>0</v>
      </c>
      <c r="W285" s="24"/>
      <c r="X285" s="28" t="s">
        <v>62</v>
      </c>
      <c r="Y285" s="39" t="n">
        <f aca="false">X245*AB245+X247*AB247+X256*AB256</f>
        <v>0.3</v>
      </c>
      <c r="Z285" s="24"/>
      <c r="AA285" s="28" t="str">
        <f aca="false">Z243</f>
        <v>secchio</v>
      </c>
      <c r="AB285" s="28" t="n">
        <f aca="false">Y243</f>
        <v>0</v>
      </c>
      <c r="AC285" s="28" t="str">
        <f aca="false">Z269</f>
        <v>lamiere</v>
      </c>
      <c r="AD285" s="28" t="n">
        <f aca="false">SUM(Y269:Y271)</f>
        <v>0</v>
      </c>
      <c r="AH285" s="24"/>
      <c r="AI285" s="28" t="s">
        <v>62</v>
      </c>
      <c r="AJ285" s="39" t="n">
        <f aca="false">AI245*AM245+AI247*AM247+AI256*AM256</f>
        <v>0.15</v>
      </c>
      <c r="AK285" s="24"/>
      <c r="AL285" s="28" t="str">
        <f aca="false">AK243</f>
        <v>secchio</v>
      </c>
      <c r="AM285" s="28" t="n">
        <f aca="false">AJ243</f>
        <v>0</v>
      </c>
      <c r="AN285" s="28" t="str">
        <f aca="false">AK269</f>
        <v>lamiere</v>
      </c>
      <c r="AO285" s="28" t="n">
        <f aca="false">SUM(AJ269:AJ271)</f>
        <v>0</v>
      </c>
      <c r="AS285" s="24"/>
      <c r="AT285" s="28" t="s">
        <v>62</v>
      </c>
      <c r="AU285" s="39" t="n">
        <f aca="false">AT245*AX245+AT247*AX247+AT256*AX256</f>
        <v>0</v>
      </c>
      <c r="AV285" s="24"/>
      <c r="AW285" s="28" t="str">
        <f aca="false">AV243</f>
        <v>secchio</v>
      </c>
      <c r="AX285" s="28" t="n">
        <f aca="false">AU243</f>
        <v>0</v>
      </c>
      <c r="AY285" s="28" t="str">
        <f aca="false">AV269</f>
        <v>lamiere</v>
      </c>
      <c r="AZ285" s="28" t="n">
        <f aca="false">SUM(AU269:AU271)</f>
        <v>0</v>
      </c>
      <c r="BD285" s="24"/>
      <c r="BE285" s="28" t="s">
        <v>62</v>
      </c>
      <c r="BF285" s="39" t="n">
        <f aca="false">BE245*BI245+BE247*BI247+BE256*BI256</f>
        <v>0</v>
      </c>
      <c r="BG285" s="24"/>
      <c r="BH285" s="28" t="str">
        <f aca="false">BG243</f>
        <v>secchio</v>
      </c>
      <c r="BI285" s="28" t="n">
        <f aca="false">BF243</f>
        <v>0</v>
      </c>
      <c r="BJ285" s="28" t="str">
        <f aca="false">BG269</f>
        <v>lamiere</v>
      </c>
      <c r="BK285" s="28" t="n">
        <f aca="false">SUM(BF269:BF271)</f>
        <v>0</v>
      </c>
      <c r="BO285" s="24"/>
      <c r="BP285" s="28" t="s">
        <v>62</v>
      </c>
      <c r="BQ285" s="39" t="n">
        <f aca="false">BP245*BT245+BP247*BT247+BP256*BT256</f>
        <v>0</v>
      </c>
      <c r="BR285" s="24"/>
      <c r="BS285" s="28" t="str">
        <f aca="false">BR243</f>
        <v>secchio</v>
      </c>
      <c r="BT285" s="28" t="n">
        <f aca="false">BQ243</f>
        <v>0</v>
      </c>
      <c r="BU285" s="28" t="str">
        <f aca="false">BR269</f>
        <v>lamiere</v>
      </c>
      <c r="BV285" s="28" t="n">
        <f aca="false">SUM(BQ269:BQ271)</f>
        <v>0</v>
      </c>
      <c r="BZ285" s="24"/>
      <c r="CA285" s="28" t="s">
        <v>62</v>
      </c>
      <c r="CB285" s="39" t="n">
        <f aca="false">CA245*CE245+CA247*CE247+CA256*CE256</f>
        <v>0</v>
      </c>
      <c r="CC285" s="24"/>
      <c r="CD285" s="28" t="str">
        <f aca="false">CC243</f>
        <v>secchio</v>
      </c>
      <c r="CE285" s="28" t="n">
        <f aca="false">CB243</f>
        <v>0</v>
      </c>
      <c r="CF285" s="28" t="str">
        <f aca="false">CC269</f>
        <v>lamiere</v>
      </c>
      <c r="CG285" s="28" t="n">
        <f aca="false">SUM(CB269:CB271)</f>
        <v>0</v>
      </c>
      <c r="CK285" s="24"/>
      <c r="CL285" s="28" t="s">
        <v>62</v>
      </c>
      <c r="CM285" s="39" t="n">
        <f aca="false">CL245*CP245+CL247*CP247+CL256*CP256</f>
        <v>0</v>
      </c>
      <c r="CN285" s="24"/>
      <c r="CO285" s="28" t="str">
        <f aca="false">CN243</f>
        <v>secchio</v>
      </c>
      <c r="CP285" s="28" t="n">
        <f aca="false">CM243</f>
        <v>0</v>
      </c>
      <c r="CQ285" s="28" t="str">
        <f aca="false">CN269</f>
        <v>lamiere</v>
      </c>
      <c r="CR285" s="28" t="n">
        <f aca="false">SUM(CM269:CM271)</f>
        <v>0</v>
      </c>
      <c r="CV285" s="17" t="s">
        <v>60</v>
      </c>
      <c r="CW285" s="37" t="n">
        <f aca="false">IF(AT278=0%,0%,AU283/SUM(AU279:AU286))</f>
        <v>0</v>
      </c>
      <c r="CX285" s="17" t="str">
        <f aca="false">AW282</f>
        <v>televisore</v>
      </c>
      <c r="CY285" s="19" t="n">
        <f aca="false">AX282</f>
        <v>0</v>
      </c>
      <c r="CZ285" s="17" t="str">
        <f aca="false">AY280</f>
        <v>Scatoloni</v>
      </c>
      <c r="DA285" s="19" t="n">
        <f aca="false">AZ280</f>
        <v>0</v>
      </c>
      <c r="DB285" s="19"/>
      <c r="DC285" s="19"/>
      <c r="DD285" s="19" t="str">
        <f aca="false">AV223</f>
        <v>bonifica</v>
      </c>
      <c r="DE285" s="19" t="str">
        <f aca="false">AW223</f>
        <v>si</v>
      </c>
    </row>
    <row r="286" customFormat="false" ht="14.4" hidden="false" customHeight="false" outlineLevel="0" collapsed="false">
      <c r="A286" s="24"/>
      <c r="B286" s="28" t="s">
        <v>65</v>
      </c>
      <c r="C286" s="39" t="n">
        <f aca="false">B264*F264+B265*F265+B266*F266+B277*F277</f>
        <v>0.15</v>
      </c>
      <c r="D286" s="24"/>
      <c r="E286" s="28" t="str">
        <f aca="false">D244</f>
        <v>sedie</v>
      </c>
      <c r="F286" s="28" t="n">
        <f aca="false">C244</f>
        <v>0</v>
      </c>
      <c r="G286" s="28" t="s">
        <v>102</v>
      </c>
      <c r="H286" s="28" t="n">
        <f aca="false">SUM(C250:C263)</f>
        <v>0</v>
      </c>
      <c r="L286" s="24"/>
      <c r="M286" s="28" t="s">
        <v>65</v>
      </c>
      <c r="N286" s="39" t="n">
        <f aca="false">M264*Q264+M265*Q265+M266*Q266+M277*Q277</f>
        <v>0.8</v>
      </c>
      <c r="O286" s="24"/>
      <c r="P286" s="28" t="str">
        <f aca="false">O244</f>
        <v>sedie</v>
      </c>
      <c r="Q286" s="28" t="n">
        <f aca="false">N244</f>
        <v>0</v>
      </c>
      <c r="R286" s="28" t="s">
        <v>102</v>
      </c>
      <c r="S286" s="28" t="n">
        <f aca="false">SUM(N250:N263)</f>
        <v>0</v>
      </c>
      <c r="W286" s="24"/>
      <c r="X286" s="28" t="s">
        <v>65</v>
      </c>
      <c r="Y286" s="39" t="n">
        <f aca="false">X264*AB264+X265*AB265+X266*AB266+X277*AB277</f>
        <v>0.15</v>
      </c>
      <c r="Z286" s="24"/>
      <c r="AA286" s="28" t="str">
        <f aca="false">Z244</f>
        <v>sedie</v>
      </c>
      <c r="AB286" s="28" t="n">
        <f aca="false">Y244</f>
        <v>0</v>
      </c>
      <c r="AC286" s="28" t="s">
        <v>102</v>
      </c>
      <c r="AD286" s="28" t="n">
        <f aca="false">SUM(Y250:Y263)</f>
        <v>0</v>
      </c>
      <c r="AH286" s="24"/>
      <c r="AI286" s="28" t="s">
        <v>65</v>
      </c>
      <c r="AJ286" s="39" t="n">
        <f aca="false">AI264*AM264+AI265*AM265+AI266*AM266+AI277*AM277</f>
        <v>0.6</v>
      </c>
      <c r="AK286" s="24"/>
      <c r="AL286" s="28" t="str">
        <f aca="false">AK244</f>
        <v>sedie</v>
      </c>
      <c r="AM286" s="28" t="n">
        <f aca="false">AJ244</f>
        <v>0</v>
      </c>
      <c r="AN286" s="28" t="s">
        <v>102</v>
      </c>
      <c r="AO286" s="28" t="n">
        <f aca="false">SUM(AJ250:AJ263)</f>
        <v>0</v>
      </c>
      <c r="AS286" s="24"/>
      <c r="AT286" s="28" t="s">
        <v>65</v>
      </c>
      <c r="AU286" s="39" t="n">
        <f aca="false">AT264*AX264+AT265*AX265+AT266*AX266+AT277*AX277</f>
        <v>0.85</v>
      </c>
      <c r="AV286" s="24"/>
      <c r="AW286" s="28" t="str">
        <f aca="false">AV244</f>
        <v>sedie</v>
      </c>
      <c r="AX286" s="28" t="n">
        <f aca="false">AU244</f>
        <v>0</v>
      </c>
      <c r="AY286" s="28" t="s">
        <v>102</v>
      </c>
      <c r="AZ286" s="28" t="n">
        <f aca="false">SUM(AU250:AU263)</f>
        <v>0</v>
      </c>
      <c r="BD286" s="24"/>
      <c r="BE286" s="28" t="s">
        <v>65</v>
      </c>
      <c r="BF286" s="39" t="n">
        <f aca="false">BE264*BI264+BE265*BI265+BE266*BI266+BE277*BI277</f>
        <v>0.95</v>
      </c>
      <c r="BG286" s="24"/>
      <c r="BH286" s="28" t="str">
        <f aca="false">BG244</f>
        <v>sedie</v>
      </c>
      <c r="BI286" s="28" t="n">
        <f aca="false">BF244</f>
        <v>0</v>
      </c>
      <c r="BJ286" s="28" t="s">
        <v>102</v>
      </c>
      <c r="BK286" s="28" t="n">
        <f aca="false">SUM(BF250:BF263)</f>
        <v>0</v>
      </c>
      <c r="BO286" s="24"/>
      <c r="BP286" s="28" t="s">
        <v>65</v>
      </c>
      <c r="BQ286" s="39" t="n">
        <f aca="false">BP264*BT264+BP265*BT265+BP266*BT266+BP277*BT277</f>
        <v>1</v>
      </c>
      <c r="BR286" s="24"/>
      <c r="BS286" s="28" t="str">
        <f aca="false">BR244</f>
        <v>sedie</v>
      </c>
      <c r="BT286" s="28" t="n">
        <f aca="false">BQ244</f>
        <v>0</v>
      </c>
      <c r="BU286" s="28" t="s">
        <v>102</v>
      </c>
      <c r="BV286" s="28" t="n">
        <f aca="false">SUM(BQ250:BQ263)</f>
        <v>0</v>
      </c>
      <c r="BZ286" s="24"/>
      <c r="CA286" s="28" t="s">
        <v>65</v>
      </c>
      <c r="CB286" s="39" t="n">
        <f aca="false">CA264*CE264+CA265*CE265+CA266*CE266+CA277*CE277</f>
        <v>0</v>
      </c>
      <c r="CC286" s="24"/>
      <c r="CD286" s="28" t="str">
        <f aca="false">CC244</f>
        <v>sedie</v>
      </c>
      <c r="CE286" s="28" t="n">
        <f aca="false">CB244</f>
        <v>0</v>
      </c>
      <c r="CF286" s="28" t="s">
        <v>102</v>
      </c>
      <c r="CG286" s="28" t="n">
        <f aca="false">SUM(CB250:CB263)</f>
        <v>0</v>
      </c>
      <c r="CK286" s="24"/>
      <c r="CL286" s="28" t="s">
        <v>65</v>
      </c>
      <c r="CM286" s="39" t="n">
        <f aca="false">CL264*CP264+CL265*CP265+CL266*CP266+CL277*CP277</f>
        <v>0.95</v>
      </c>
      <c r="CN286" s="24"/>
      <c r="CO286" s="28" t="str">
        <f aca="false">CN244</f>
        <v>sedie</v>
      </c>
      <c r="CP286" s="28" t="n">
        <f aca="false">CM244</f>
        <v>0</v>
      </c>
      <c r="CQ286" s="28" t="s">
        <v>102</v>
      </c>
      <c r="CR286" s="28" t="n">
        <f aca="false">SUM(CM250:CM263)</f>
        <v>0</v>
      </c>
      <c r="CV286" s="17" t="s">
        <v>61</v>
      </c>
      <c r="CW286" s="18" t="n">
        <f aca="false">IF(AT278=0%,0%,AU284/SUM(AU279:AU286))</f>
        <v>0</v>
      </c>
      <c r="CX286" s="17" t="str">
        <f aca="false">AW283</f>
        <v>scaldabagno</v>
      </c>
      <c r="CY286" s="19" t="n">
        <f aca="false">AX283</f>
        <v>0</v>
      </c>
      <c r="CZ286" s="17" t="str">
        <f aca="false">AY281</f>
        <v>divano</v>
      </c>
      <c r="DA286" s="19" t="n">
        <f aca="false">AZ281</f>
        <v>0</v>
      </c>
      <c r="DB286" s="19"/>
      <c r="DC286" s="19"/>
      <c r="DD286" s="19" t="str">
        <f aca="false">AX223</f>
        <v>substrato</v>
      </c>
      <c r="DE286" s="19" t="str">
        <f aca="false">AY223</f>
        <v>suolo</v>
      </c>
    </row>
    <row r="287" customFormat="false" ht="14.4" hidden="false" customHeight="true" outlineLevel="0" collapsed="false">
      <c r="A287" s="24"/>
      <c r="B287" s="28" t="s">
        <v>103</v>
      </c>
      <c r="C287" s="39" t="n">
        <f aca="false">B255*F255+B276*F276</f>
        <v>0</v>
      </c>
      <c r="D287" s="24"/>
      <c r="E287" s="28" t="str">
        <f aca="false">D245</f>
        <v>materasso</v>
      </c>
      <c r="F287" s="28" t="n">
        <f aca="false">C245</f>
        <v>0</v>
      </c>
      <c r="G287" s="28" t="s">
        <v>104</v>
      </c>
      <c r="H287" s="28"/>
      <c r="L287" s="24"/>
      <c r="M287" s="28" t="s">
        <v>103</v>
      </c>
      <c r="N287" s="39" t="n">
        <f aca="false">M255*Q255+M276*Q276</f>
        <v>0</v>
      </c>
      <c r="O287" s="24"/>
      <c r="P287" s="28" t="str">
        <f aca="false">O245</f>
        <v>materasso</v>
      </c>
      <c r="Q287" s="28" t="n">
        <f aca="false">N245</f>
        <v>0</v>
      </c>
      <c r="R287" s="28" t="s">
        <v>104</v>
      </c>
      <c r="S287" s="28"/>
      <c r="W287" s="24"/>
      <c r="X287" s="28" t="s">
        <v>103</v>
      </c>
      <c r="Y287" s="39" t="n">
        <f aca="false">X255*AB255+X276*AB276</f>
        <v>0</v>
      </c>
      <c r="Z287" s="24"/>
      <c r="AA287" s="28" t="str">
        <f aca="false">Z245</f>
        <v>materasso</v>
      </c>
      <c r="AB287" s="28" t="n">
        <f aca="false">Y245</f>
        <v>0</v>
      </c>
      <c r="AC287" s="28" t="s">
        <v>104</v>
      </c>
      <c r="AD287" s="28"/>
      <c r="AH287" s="24"/>
      <c r="AI287" s="28" t="s">
        <v>103</v>
      </c>
      <c r="AJ287" s="39" t="n">
        <f aca="false">AI255*AM255+AI276*AM276</f>
        <v>0</v>
      </c>
      <c r="AK287" s="24"/>
      <c r="AL287" s="28" t="str">
        <f aca="false">AK245</f>
        <v>materasso</v>
      </c>
      <c r="AM287" s="28" t="n">
        <f aca="false">AJ245</f>
        <v>0</v>
      </c>
      <c r="AN287" s="28" t="s">
        <v>104</v>
      </c>
      <c r="AO287" s="28"/>
      <c r="AS287" s="24"/>
      <c r="AT287" s="28" t="s">
        <v>103</v>
      </c>
      <c r="AU287" s="39" t="n">
        <f aca="false">AT255*AX255+AT276*AX276</f>
        <v>0</v>
      </c>
      <c r="AV287" s="24"/>
      <c r="AW287" s="28" t="str">
        <f aca="false">AV245</f>
        <v>materasso</v>
      </c>
      <c r="AX287" s="28" t="n">
        <f aca="false">AU245</f>
        <v>0</v>
      </c>
      <c r="AY287" s="28" t="s">
        <v>104</v>
      </c>
      <c r="AZ287" s="28"/>
      <c r="BD287" s="24"/>
      <c r="BE287" s="28" t="s">
        <v>103</v>
      </c>
      <c r="BF287" s="39" t="n">
        <f aca="false">BE255*BI255+BE276*BI276</f>
        <v>0</v>
      </c>
      <c r="BG287" s="24"/>
      <c r="BH287" s="28" t="str">
        <f aca="false">BG245</f>
        <v>materasso</v>
      </c>
      <c r="BI287" s="28" t="n">
        <f aca="false">BF245</f>
        <v>0</v>
      </c>
      <c r="BJ287" s="28" t="s">
        <v>104</v>
      </c>
      <c r="BK287" s="28"/>
      <c r="BO287" s="24"/>
      <c r="BP287" s="28" t="s">
        <v>103</v>
      </c>
      <c r="BQ287" s="39" t="n">
        <f aca="false">BP255*BT255+BP276*BT276</f>
        <v>0</v>
      </c>
      <c r="BR287" s="24"/>
      <c r="BS287" s="28" t="str">
        <f aca="false">BR245</f>
        <v>materasso</v>
      </c>
      <c r="BT287" s="28" t="n">
        <f aca="false">BQ245</f>
        <v>0</v>
      </c>
      <c r="BU287" s="28" t="s">
        <v>104</v>
      </c>
      <c r="BV287" s="28"/>
      <c r="BZ287" s="24"/>
      <c r="CA287" s="28" t="s">
        <v>103</v>
      </c>
      <c r="CB287" s="39" t="n">
        <f aca="false">CA255*CE255+CA276*CE276</f>
        <v>0</v>
      </c>
      <c r="CC287" s="24"/>
      <c r="CD287" s="28" t="str">
        <f aca="false">CC245</f>
        <v>materasso</v>
      </c>
      <c r="CE287" s="28" t="n">
        <f aca="false">CB245</f>
        <v>0</v>
      </c>
      <c r="CF287" s="28" t="s">
        <v>104</v>
      </c>
      <c r="CG287" s="28"/>
      <c r="CK287" s="24"/>
      <c r="CL287" s="28" t="s">
        <v>103</v>
      </c>
      <c r="CM287" s="39" t="n">
        <f aca="false">CL255*CP255+CL276*CP276</f>
        <v>0</v>
      </c>
      <c r="CN287" s="24"/>
      <c r="CO287" s="28" t="str">
        <f aca="false">CN245</f>
        <v>materasso</v>
      </c>
      <c r="CP287" s="28" t="n">
        <f aca="false">CM245</f>
        <v>0</v>
      </c>
      <c r="CQ287" s="28" t="s">
        <v>104</v>
      </c>
      <c r="CR287" s="28"/>
      <c r="CV287" s="17" t="s">
        <v>62</v>
      </c>
      <c r="CW287" s="18" t="n">
        <f aca="false">IF(AT278=0%,0%,AU285/SUM(AU279:AU286))</f>
        <v>0</v>
      </c>
      <c r="CX287" s="17" t="str">
        <f aca="false">AW284</f>
        <v>mobile</v>
      </c>
      <c r="CY287" s="19" t="n">
        <f aca="false">AX284</f>
        <v>0</v>
      </c>
      <c r="CZ287" s="17" t="str">
        <f aca="false">AY282</f>
        <v>sanitari</v>
      </c>
      <c r="DA287" s="19" t="n">
        <f aca="false">AZ282</f>
        <v>0</v>
      </c>
      <c r="DB287" s="19"/>
      <c r="DC287" s="19"/>
      <c r="DD287" s="19" t="s">
        <v>63</v>
      </c>
      <c r="DE287" s="19" t="n">
        <f aca="false">AT223</f>
        <v>0</v>
      </c>
    </row>
    <row r="288" customFormat="false" ht="15" hidden="false" customHeight="false" outlineLevel="0" collapsed="false">
      <c r="CV288" s="17" t="s">
        <v>65</v>
      </c>
      <c r="CW288" s="18" t="n">
        <f aca="false">IF(AT278=0%,0%,AU286/SUM(AU279:AU286))</f>
        <v>0.85</v>
      </c>
      <c r="CX288" s="17" t="str">
        <f aca="false">AW285</f>
        <v>secchio</v>
      </c>
      <c r="CY288" s="19" t="n">
        <f aca="false">AX285</f>
        <v>0</v>
      </c>
      <c r="CZ288" s="17" t="str">
        <f aca="false">AY283</f>
        <v>tubi</v>
      </c>
      <c r="DA288" s="19" t="n">
        <f aca="false">AZ283</f>
        <v>0</v>
      </c>
      <c r="DB288" s="19"/>
      <c r="DC288" s="19"/>
      <c r="DD288" s="35" t="s">
        <v>56</v>
      </c>
      <c r="DE288" s="35" t="n">
        <f aca="false">AZ221</f>
        <v>0</v>
      </c>
      <c r="DF288" s="37" t="n">
        <f aca="false">SUM(CW282:CW288)</f>
        <v>1</v>
      </c>
    </row>
    <row r="289" customFormat="false" ht="15" hidden="false" customHeight="false" outlineLevel="0" collapsed="false">
      <c r="A289" s="14"/>
      <c r="B289" s="59" t="s">
        <v>14</v>
      </c>
      <c r="C289" s="28" t="s">
        <v>49</v>
      </c>
      <c r="D289" s="28" t="s">
        <v>101</v>
      </c>
      <c r="E289" s="28" t="s">
        <v>12</v>
      </c>
      <c r="F289" s="28" t="s">
        <v>60</v>
      </c>
      <c r="G289" s="28" t="s">
        <v>61</v>
      </c>
      <c r="H289" s="28" t="s">
        <v>62</v>
      </c>
      <c r="I289" s="28" t="s">
        <v>65</v>
      </c>
      <c r="J289" s="28" t="s">
        <v>103</v>
      </c>
      <c r="L289" s="14"/>
      <c r="M289" s="59" t="s">
        <v>14</v>
      </c>
      <c r="N289" s="28" t="s">
        <v>49</v>
      </c>
      <c r="O289" s="28" t="s">
        <v>101</v>
      </c>
      <c r="P289" s="28" t="s">
        <v>12</v>
      </c>
      <c r="Q289" s="28" t="s">
        <v>60</v>
      </c>
      <c r="R289" s="28" t="s">
        <v>61</v>
      </c>
      <c r="S289" s="28" t="s">
        <v>62</v>
      </c>
      <c r="T289" s="28" t="s">
        <v>65</v>
      </c>
      <c r="U289" s="28" t="s">
        <v>103</v>
      </c>
      <c r="W289" s="14"/>
      <c r="X289" s="59" t="s">
        <v>14</v>
      </c>
      <c r="Y289" s="28" t="s">
        <v>49</v>
      </c>
      <c r="Z289" s="28" t="s">
        <v>101</v>
      </c>
      <c r="AA289" s="28" t="s">
        <v>12</v>
      </c>
      <c r="AB289" s="28" t="s">
        <v>60</v>
      </c>
      <c r="AC289" s="28" t="s">
        <v>61</v>
      </c>
      <c r="AD289" s="28" t="s">
        <v>62</v>
      </c>
      <c r="AE289" s="28" t="s">
        <v>65</v>
      </c>
      <c r="AF289" s="28" t="s">
        <v>103</v>
      </c>
      <c r="AH289" s="14"/>
      <c r="AI289" s="59" t="s">
        <v>14</v>
      </c>
      <c r="AJ289" s="28" t="s">
        <v>49</v>
      </c>
      <c r="AK289" s="28" t="s">
        <v>101</v>
      </c>
      <c r="AL289" s="28" t="s">
        <v>12</v>
      </c>
      <c r="AM289" s="28" t="s">
        <v>60</v>
      </c>
      <c r="AN289" s="28" t="s">
        <v>61</v>
      </c>
      <c r="AO289" s="28" t="s">
        <v>62</v>
      </c>
      <c r="AP289" s="28" t="s">
        <v>65</v>
      </c>
      <c r="AQ289" s="28" t="s">
        <v>103</v>
      </c>
      <c r="AS289" s="14"/>
      <c r="AT289" s="59" t="s">
        <v>14</v>
      </c>
      <c r="AU289" s="28" t="s">
        <v>49</v>
      </c>
      <c r="AV289" s="28" t="s">
        <v>101</v>
      </c>
      <c r="AW289" s="28" t="s">
        <v>12</v>
      </c>
      <c r="AX289" s="28" t="s">
        <v>60</v>
      </c>
      <c r="AY289" s="28" t="s">
        <v>61</v>
      </c>
      <c r="AZ289" s="28" t="s">
        <v>62</v>
      </c>
      <c r="BA289" s="28" t="s">
        <v>65</v>
      </c>
      <c r="BB289" s="28" t="s">
        <v>103</v>
      </c>
      <c r="BD289" s="14"/>
      <c r="BE289" s="59" t="s">
        <v>14</v>
      </c>
      <c r="BF289" s="28" t="s">
        <v>49</v>
      </c>
      <c r="BG289" s="28" t="s">
        <v>101</v>
      </c>
      <c r="BH289" s="28" t="s">
        <v>12</v>
      </c>
      <c r="BI289" s="28" t="s">
        <v>60</v>
      </c>
      <c r="BJ289" s="28" t="s">
        <v>61</v>
      </c>
      <c r="BK289" s="28" t="s">
        <v>62</v>
      </c>
      <c r="BL289" s="28" t="s">
        <v>65</v>
      </c>
      <c r="BM289" s="28" t="s">
        <v>103</v>
      </c>
      <c r="BO289" s="14"/>
      <c r="BP289" s="59" t="s">
        <v>14</v>
      </c>
      <c r="BQ289" s="28" t="s">
        <v>49</v>
      </c>
      <c r="BR289" s="28" t="s">
        <v>101</v>
      </c>
      <c r="BS289" s="28" t="s">
        <v>12</v>
      </c>
      <c r="BT289" s="28" t="s">
        <v>60</v>
      </c>
      <c r="BU289" s="28" t="s">
        <v>61</v>
      </c>
      <c r="BV289" s="28" t="s">
        <v>62</v>
      </c>
      <c r="BW289" s="28" t="s">
        <v>65</v>
      </c>
      <c r="BX289" s="28" t="s">
        <v>103</v>
      </c>
      <c r="BZ289" s="14"/>
      <c r="CA289" s="59" t="s">
        <v>14</v>
      </c>
      <c r="CB289" s="28" t="s">
        <v>49</v>
      </c>
      <c r="CC289" s="28" t="s">
        <v>101</v>
      </c>
      <c r="CD289" s="28" t="s">
        <v>12</v>
      </c>
      <c r="CE289" s="28" t="s">
        <v>60</v>
      </c>
      <c r="CF289" s="28" t="s">
        <v>61</v>
      </c>
      <c r="CG289" s="28" t="s">
        <v>62</v>
      </c>
      <c r="CH289" s="28" t="s">
        <v>65</v>
      </c>
      <c r="CI289" s="28" t="s">
        <v>103</v>
      </c>
      <c r="CK289" s="14"/>
      <c r="CL289" s="59" t="s">
        <v>14</v>
      </c>
      <c r="CM289" s="28" t="s">
        <v>49</v>
      </c>
      <c r="CN289" s="28" t="s">
        <v>101</v>
      </c>
      <c r="CO289" s="28" t="s">
        <v>12</v>
      </c>
      <c r="CP289" s="28" t="s">
        <v>60</v>
      </c>
      <c r="CQ289" s="28" t="s">
        <v>61</v>
      </c>
      <c r="CR289" s="28" t="s">
        <v>62</v>
      </c>
      <c r="CS289" s="28" t="s">
        <v>65</v>
      </c>
      <c r="CT289" s="28" t="s">
        <v>103</v>
      </c>
      <c r="CV289" s="10" t="str">
        <f aca="false">BD220</f>
        <v>SITO O58</v>
      </c>
      <c r="CW289" s="10"/>
      <c r="CX289" s="10"/>
      <c r="CY289" s="10"/>
      <c r="CZ289" s="10"/>
      <c r="DA289" s="10"/>
      <c r="DB289" s="10"/>
      <c r="DC289" s="10"/>
      <c r="DD289" s="10"/>
      <c r="DE289" s="10"/>
    </row>
    <row r="290" customFormat="false" ht="14.4" hidden="false" customHeight="false" outlineLevel="0" collapsed="false">
      <c r="A290" s="17" t="s">
        <v>105</v>
      </c>
      <c r="B290" s="16" t="n">
        <f aca="false">H225*F227*C225+H228*F230*C228+H231*F233*C231+H234*F235*C234</f>
        <v>0</v>
      </c>
      <c r="C290" s="16" t="n">
        <f aca="false">H234*F234*C234</f>
        <v>0</v>
      </c>
      <c r="D290" s="16" t="n">
        <f aca="false">H225*F226*C225+H228*F229*C228+H231*F232*C231+H234*F237*C234+C238*F239*H238</f>
        <v>0</v>
      </c>
      <c r="E290" s="16" t="n">
        <f aca="false">H225*F225*C225+H228*F228*C228+H231*F231*C231+H234*F236*C234+H238*F238*C238</f>
        <v>0</v>
      </c>
      <c r="F290" s="16" t="n">
        <f aca="false">C247*F248*H247</f>
        <v>0</v>
      </c>
      <c r="H290" s="16" t="n">
        <f aca="false">C245*H245+C247*F247*H247</f>
        <v>0</v>
      </c>
      <c r="J290" s="44"/>
      <c r="L290" s="17" t="s">
        <v>105</v>
      </c>
      <c r="M290" s="16" t="n">
        <f aca="false">S225*Q227*N225+S228*Q230*N228+S231*Q233*N231+S234*Q235*N234</f>
        <v>0</v>
      </c>
      <c r="N290" s="16" t="n">
        <f aca="false">S234*Q234*N234</f>
        <v>0</v>
      </c>
      <c r="O290" s="16" t="n">
        <f aca="false">S225*Q226*N225+S228*Q229*N228+S231*Q232*N231+S234*Q237*N234+N238*Q239*S238</f>
        <v>0</v>
      </c>
      <c r="P290" s="16" t="n">
        <f aca="false">S225*Q225*N225+S228*Q228*N228+S231*Q231*N231+S234*Q236*N234+S238*Q238*N238</f>
        <v>0</v>
      </c>
      <c r="Q290" s="16" t="n">
        <f aca="false">N247*Q248*S247</f>
        <v>0</v>
      </c>
      <c r="S290" s="16" t="n">
        <f aca="false">N245*S245+N247*Q247*S247</f>
        <v>0</v>
      </c>
      <c r="U290" s="44"/>
      <c r="W290" s="17" t="s">
        <v>105</v>
      </c>
      <c r="X290" s="16" t="n">
        <f aca="false">AD225*AB227*Y225+AD228*AB230*Y228+AD231*AB233*Y231+AD234*AB235*Y234</f>
        <v>0</v>
      </c>
      <c r="Y290" s="16" t="n">
        <f aca="false">AD234*AB234*Y234</f>
        <v>0</v>
      </c>
      <c r="Z290" s="16" t="n">
        <f aca="false">AD225*AB226*Y225+AD228*AB229*Y228+AD231*AB232*Y231+AD234*AB237*Y234+Y238*AB239*AD238</f>
        <v>0</v>
      </c>
      <c r="AA290" s="16" t="n">
        <f aca="false">AD225*AB225*Y225+AD228*AB228*Y228+AD231*AB231*Y231+AD234*AB236*Y234+AD238*AB238*Y238</f>
        <v>0</v>
      </c>
      <c r="AB290" s="16" t="n">
        <f aca="false">Y247*AB248*AD247</f>
        <v>0</v>
      </c>
      <c r="AD290" s="16" t="n">
        <f aca="false">Y245*AD245+Y247*AB247*AD247</f>
        <v>0</v>
      </c>
      <c r="AF290" s="44"/>
      <c r="AH290" s="17" t="s">
        <v>105</v>
      </c>
      <c r="AI290" s="16" t="n">
        <f aca="false">AO225*AM227*AJ225+AO228*AM230*AJ228+AO231*AM233*AJ231+AO234*AM235*AJ234</f>
        <v>0</v>
      </c>
      <c r="AJ290" s="16" t="n">
        <f aca="false">AO234*AM234*AJ234</f>
        <v>0</v>
      </c>
      <c r="AK290" s="16" t="n">
        <f aca="false">AO225*AM226*AJ225+AO228*AM229*AJ228+AO231*AM232*AJ231+AO234*AM237*AJ234+AJ238*AM239*AO238</f>
        <v>0</v>
      </c>
      <c r="AL290" s="16" t="n">
        <f aca="false">AO225*AM225*AJ225+AO228*AM228*AJ228+AO231*AM231*AJ231+AO234*AM236*AJ234+AO238*AM238*AJ238</f>
        <v>0</v>
      </c>
      <c r="AM290" s="16" t="n">
        <f aca="false">AJ247*AM248*AO247</f>
        <v>0</v>
      </c>
      <c r="AO290" s="16" t="n">
        <f aca="false">AJ245*AO245+AJ247*AM247*AO247</f>
        <v>0</v>
      </c>
      <c r="AQ290" s="44"/>
      <c r="AS290" s="17" t="s">
        <v>105</v>
      </c>
      <c r="AT290" s="16" t="n">
        <f aca="false">AZ225*AX227*AU225+AZ228*AX230*AU228+AZ231*AX233*AU231+AZ234*AX235*AU234</f>
        <v>0</v>
      </c>
      <c r="AU290" s="16" t="n">
        <f aca="false">AZ234*AX234*AU234</f>
        <v>0</v>
      </c>
      <c r="AV290" s="16" t="n">
        <f aca="false">AZ225*AX226*AU225+AZ228*AX229*AU228+AZ231*AX232*AU231+AZ234*AX237*AU234+AU238*AX239*AZ238</f>
        <v>0</v>
      </c>
      <c r="AW290" s="16" t="n">
        <f aca="false">AZ225*AX225*AU225+AZ228*AX228*AU228+AZ231*AX231*AU231+AZ234*AX236*AU234+AZ238*AX238*AU238</f>
        <v>0</v>
      </c>
      <c r="AX290" s="16" t="n">
        <f aca="false">AU247*AX248*AZ247</f>
        <v>0</v>
      </c>
      <c r="AZ290" s="16" t="n">
        <f aca="false">AU245*AZ245+AU247*AX247*AZ247</f>
        <v>0</v>
      </c>
      <c r="BB290" s="44"/>
      <c r="BD290" s="17" t="s">
        <v>105</v>
      </c>
      <c r="BE290" s="16" t="n">
        <f aca="false">BK225*BI227*BF225+BK228*BI230*BF228+BK231*BI233*BF231+BK234*BI235*BF234</f>
        <v>0</v>
      </c>
      <c r="BF290" s="16" t="n">
        <f aca="false">BK234*BI234*BF234</f>
        <v>0</v>
      </c>
      <c r="BG290" s="16" t="n">
        <f aca="false">BK225*BI226*BF225+BK228*BI229*BF228+BK231*BI232*BF231+BK234*BI237*BF234+BF238*BI239*BK238</f>
        <v>0</v>
      </c>
      <c r="BH290" s="16" t="n">
        <f aca="false">BK225*BI225*BF225+BK228*BI228*BF228+BK231*BI231*BF231+BK234*BI236*BF234+BK238*BI238*BF238</f>
        <v>0</v>
      </c>
      <c r="BI290" s="16" t="n">
        <f aca="false">BF247*BI248*BK247</f>
        <v>0</v>
      </c>
      <c r="BK290" s="16" t="n">
        <f aca="false">BF245*BK245+BF247*BI247*BK247</f>
        <v>0</v>
      </c>
      <c r="BM290" s="44"/>
      <c r="BO290" s="17" t="s">
        <v>105</v>
      </c>
      <c r="BP290" s="16" t="n">
        <f aca="false">BV225*BT227*BQ225+BV228*BT230*BQ228+BV231*BT233*BQ231+BV234*BT235*BQ234</f>
        <v>0</v>
      </c>
      <c r="BQ290" s="16" t="n">
        <f aca="false">BV234*BT234*BQ234</f>
        <v>0</v>
      </c>
      <c r="BR290" s="16" t="n">
        <f aca="false">BV225*BT226*BQ225+BV228*BT229*BQ228+BV231*BT232*BQ231+BV234*BT237*BQ234+BQ238*BT239*BV238</f>
        <v>0</v>
      </c>
      <c r="BS290" s="16" t="n">
        <f aca="false">BV225*BT225*BQ225+BV228*BT228*BQ228+BV231*BT231*BQ231+BV234*BT236*BQ234+BV238*BT238*BQ238</f>
        <v>0</v>
      </c>
      <c r="BT290" s="16" t="n">
        <f aca="false">BQ247*BT248*BV247</f>
        <v>0</v>
      </c>
      <c r="BV290" s="16" t="n">
        <f aca="false">BQ245*BV245+BQ247*BT247*BV247</f>
        <v>0</v>
      </c>
      <c r="BX290" s="44"/>
      <c r="BZ290" s="17" t="s">
        <v>105</v>
      </c>
      <c r="CA290" s="16" t="n">
        <f aca="false">CG225*CE227*CB225+CG228*CE230*CB228+CG231*CE233*CB231+CG234*CE235*CB234</f>
        <v>0</v>
      </c>
      <c r="CB290" s="16" t="n">
        <f aca="false">CG234*CE234*CB234</f>
        <v>0</v>
      </c>
      <c r="CC290" s="16" t="n">
        <f aca="false">CG225*CE226*CB225+CG228*CE229*CB228+CG231*CE232*CB231+CG234*CE237*CB234+CB238*CE239*CG238</f>
        <v>0</v>
      </c>
      <c r="CD290" s="16" t="n">
        <f aca="false">CG225*CE225*CB225+CG228*CE228*CB228+CG231*CE231*CB231+CG234*CE236*CB234+CG238*CE238*CB238</f>
        <v>0</v>
      </c>
      <c r="CE290" s="16" t="n">
        <f aca="false">CB247*CE248*CG247</f>
        <v>0</v>
      </c>
      <c r="CG290" s="16" t="n">
        <f aca="false">CB245*CG245+CB247*CE247*CG247</f>
        <v>0</v>
      </c>
      <c r="CI290" s="44"/>
      <c r="CK290" s="17" t="s">
        <v>105</v>
      </c>
      <c r="CL290" s="16" t="n">
        <f aca="false">CR225*CP227*CM225+CR228*CP230*CM228+CR231*CP233*CM231+CR234*CP235*CM234</f>
        <v>0</v>
      </c>
      <c r="CM290" s="16" t="n">
        <f aca="false">CR234*CP234*CM234</f>
        <v>0</v>
      </c>
      <c r="CN290" s="16" t="n">
        <f aca="false">CR225*CP226*CM225+CR228*CP229*CM228+CR231*CP232*CM231+CR234*CP237*CM234+CM238*CP239*CR238</f>
        <v>0</v>
      </c>
      <c r="CO290" s="16" t="n">
        <f aca="false">CR225*CP225*CM225+CR228*CP228*CM228+CR231*CP231*CM231+CR234*CP236*CM234+CR238*CP238*CM238</f>
        <v>0</v>
      </c>
      <c r="CP290" s="16" t="n">
        <f aca="false">CM247*CP248*CR247</f>
        <v>0</v>
      </c>
      <c r="CR290" s="16" t="n">
        <f aca="false">CM245*CR245+CM247*CP247*CR247</f>
        <v>0</v>
      </c>
      <c r="CT290" s="44"/>
      <c r="CV290" s="11" t="s">
        <v>31</v>
      </c>
      <c r="CW290" s="11"/>
      <c r="CX290" s="11" t="s">
        <v>32</v>
      </c>
      <c r="CY290" s="11"/>
      <c r="CZ290" s="11"/>
      <c r="DA290" s="11"/>
      <c r="DB290" s="11"/>
      <c r="DC290" s="11"/>
      <c r="DD290" s="11" t="s">
        <v>33</v>
      </c>
      <c r="DE290" s="11"/>
    </row>
    <row r="291" customFormat="false" ht="14.4" hidden="false" customHeight="false" outlineLevel="0" collapsed="false">
      <c r="A291" s="33" t="s">
        <v>106</v>
      </c>
      <c r="B291" s="60" t="n">
        <f aca="false">IF(B223=100%,0,(B241*G241+B243*G243+B250*G250+B258*F258*G258+B267*G267+B268*G268+B269*G269)/(1-B223))</f>
        <v>18</v>
      </c>
      <c r="C291" s="60" t="n">
        <f aca="false">IF(B223=100%,0,(B251*G251+B258*F259*G259)/(1-B223))</f>
        <v>0</v>
      </c>
      <c r="D291" s="60" t="n">
        <f aca="false">IF(B223=100%,0,(B258*F260*G260+B252*F252*G252)/(1-B223))</f>
        <v>367.2</v>
      </c>
      <c r="E291" s="60" t="n">
        <f aca="false">IF(B223=100%,0,(B242*G242+B252*G253*F253+B258*F261*G261+B270*G270)/(1-B223))</f>
        <v>4080</v>
      </c>
      <c r="F291" s="60" t="n">
        <f aca="false">IF(B223=100%,0,(B240*G240+B244*G244+B257*G257+B258*F262*G262)/(1-B223))</f>
        <v>82.5</v>
      </c>
      <c r="G291" s="61" t="n">
        <f aca="false">IF(B223=100%,0,(B249*G249+B254*G254+B258*F263*G263)/(1-B223))</f>
        <v>0</v>
      </c>
      <c r="H291" s="60" t="n">
        <f aca="false">IF(B223=100%,0,(B256*G256)/(1-B223))</f>
        <v>0</v>
      </c>
      <c r="I291" s="61" t="n">
        <f aca="false">IF(B223=100%,0,(B264*G264+B265*G265+B266*G266+B277*G277)/(1-B223))</f>
        <v>225</v>
      </c>
      <c r="J291" s="62" t="n">
        <f aca="false">IF(B223=100%,0,(B255*G255+B276*G276)/(1-B223))</f>
        <v>0</v>
      </c>
      <c r="L291" s="33" t="s">
        <v>106</v>
      </c>
      <c r="M291" s="60" t="n">
        <f aca="false">IF(M223=100%,0,(M241*R241+M243*R243+M250*R250+M258*Q258*R258+M267*R267+M268*R268+M269*R269)/(1-M223))</f>
        <v>90</v>
      </c>
      <c r="N291" s="60" t="n">
        <f aca="false">IF(M223=100%,0,(M251*R251+M258*Q259*R259)/(1-M223))</f>
        <v>0</v>
      </c>
      <c r="O291" s="60" t="n">
        <f aca="false">IF(M223=100%,0,(M258*Q260*R260+M252*Q252*R252)/(1-M223))</f>
        <v>0</v>
      </c>
      <c r="P291" s="60" t="n">
        <f aca="false">IF(M223=100%,0,(M242*R242+M252*R253*Q253+M258*Q261*R261+M270*R270)/(1-M223))</f>
        <v>0</v>
      </c>
      <c r="Q291" s="60" t="n">
        <f aca="false">IF(M223=100%,0,(M240*R240+M244*R244+M257*R257+M258*Q262*R262)/(1-M223))</f>
        <v>38.5</v>
      </c>
      <c r="R291" s="61" t="n">
        <f aca="false">IF(M223=100%,0,(M249*R249+M254*R254+M258*Q263*R263)/(1-M223))</f>
        <v>30</v>
      </c>
      <c r="S291" s="60" t="n">
        <f aca="false">IF(M223=100%,0,(M256*R256)/(1-M223))</f>
        <v>0</v>
      </c>
      <c r="T291" s="61" t="n">
        <f aca="false">IF(M223=100%,0,(M264*R264+M265*R265+M266*R266+M277*R277)/(1-M223))</f>
        <v>1320</v>
      </c>
      <c r="U291" s="62" t="n">
        <f aca="false">IF(M223=100%,0,(M255*R255+M276*R276)/(1-M223))</f>
        <v>0</v>
      </c>
      <c r="W291" s="33" t="s">
        <v>106</v>
      </c>
      <c r="X291" s="60" t="n">
        <f aca="false">IF(X223=100%,0,(X241*AC241+X243*AC243+X250*AC250+X258*AB258*AC258+X267*AC267+X268*AC268+X269*AC269)/(1-X223))</f>
        <v>252</v>
      </c>
      <c r="Y291" s="60" t="n">
        <f aca="false">IF(X223=100%,0,(X251*AC251+X258*AB259*AC259)/(1-X223))</f>
        <v>52</v>
      </c>
      <c r="Z291" s="60" t="n">
        <f aca="false">IF(X223=100%,0,(X258*AB260*AC260+X252*AB252*AC252)/(1-X223))</f>
        <v>27</v>
      </c>
      <c r="AA291" s="60" t="n">
        <f aca="false">IF(X223=100%,0,(X242*AC242+X252*AC253*AB253+X258*AB261*AC261+X270*AC270)/(1-X223))</f>
        <v>300</v>
      </c>
      <c r="AB291" s="60" t="n">
        <f aca="false">IF(X223=100%,0,(X240*AC240+X244*AC244+X257*AC257+X258*AB262*AC262)/(1-X223))</f>
        <v>110</v>
      </c>
      <c r="AC291" s="61" t="n">
        <f aca="false">IF(X223=100%,0,(X249*AC249+X254*AC254+X258*AB263*AC263)/(1-X223))</f>
        <v>0</v>
      </c>
      <c r="AD291" s="60" t="n">
        <f aca="false">IF(X223=100%,0,(X256*AC256)/(1-X223))</f>
        <v>51</v>
      </c>
      <c r="AE291" s="61" t="n">
        <f aca="false">IF(X223=100%,0,(X264*AC264+X265*AC265+X266*AC266+X277*AC277)/(1-X223))</f>
        <v>225</v>
      </c>
      <c r="AF291" s="62" t="n">
        <f aca="false">IF(X223=100%,0,(X255*AC255+X276*AC276)/(1-X223))</f>
        <v>0</v>
      </c>
      <c r="AH291" s="33" t="s">
        <v>106</v>
      </c>
      <c r="AI291" s="60" t="n">
        <f aca="false">IF(AI223=100%,0,(AI241*AN241+AI243*AN243+AI250*AN250+AI258*AM258*AN258+AI267*AN267+AI268*AN268+AI269*AN269)/(1-AI223))</f>
        <v>90</v>
      </c>
      <c r="AJ291" s="60" t="n">
        <f aca="false">IF(AI223=100%,0,(AI251*AN251+AI258*AM259*AN259)/(1-AI223))</f>
        <v>130</v>
      </c>
      <c r="AK291" s="60" t="n">
        <f aca="false">IF(AI223=100%,0,(AI258*AM260*AN260+AI252*AM252*AN252)/(1-AI223))</f>
        <v>16.2</v>
      </c>
      <c r="AL291" s="60" t="n">
        <f aca="false">IF(AI223=100%,0,(AI242*AN242+AI252*AN253*AM253+AI258*AM261*AN261+AI270*AN270)/(1-AI223))</f>
        <v>180</v>
      </c>
      <c r="AM291" s="60" t="n">
        <f aca="false">IF(AI223=100%,0,(AI240*AN240+AI244*AN244+AI257*AN257+AI258*AM262*AN262)/(1-AI223))</f>
        <v>38.5</v>
      </c>
      <c r="AN291" s="61" t="n">
        <f aca="false">IF(AI223=100%,0,(AI249*AN249+AI254*AN254+AI258*AM263*AN263)/(1-AI223))</f>
        <v>0</v>
      </c>
      <c r="AO291" s="60" t="n">
        <f aca="false">IF(AI223=100%,0,(AI256*AN256)/(1-AI223))</f>
        <v>25.5</v>
      </c>
      <c r="AP291" s="61" t="n">
        <f aca="false">IF(AI223=100%,0,(AI264*AN264+AI265*AN265+AI266*AN266+AI277*AN277)/(1-AI223))</f>
        <v>950</v>
      </c>
      <c r="AQ291" s="62" t="n">
        <f aca="false">IF(AI223=100%,0,(AI255*AN255+AI276*AN276)/(1-AI223))</f>
        <v>0</v>
      </c>
      <c r="AS291" s="33" t="s">
        <v>106</v>
      </c>
      <c r="AT291" s="60" t="n">
        <f aca="false">IF(AT223=100%,0,(AT241*AY241+AT243*AY243+AT250*AY250+AT258*AX258*AY258+AT267*AY267+AT268*AY268+AT269*AY269)/(1-AT223))</f>
        <v>45</v>
      </c>
      <c r="AU291" s="60" t="n">
        <f aca="false">IF(AT223=100%,0,(AT251*AY251+AT258*AX259*AY259)/(1-AT223))</f>
        <v>0</v>
      </c>
      <c r="AV291" s="60" t="n">
        <f aca="false">IF(AT223=100%,0,(AT258*AX260*AY260+AT252*AX252*AY252)/(1-AT223))</f>
        <v>54</v>
      </c>
      <c r="AW291" s="60" t="n">
        <f aca="false">IF(AT223=100%,0,(AT242*AY242+AT252*AY253*AX253+AT258*AX261*AY261+AT270*AY270)/(1-AT223))</f>
        <v>600</v>
      </c>
      <c r="AX291" s="60" t="n">
        <f aca="false">IF(AT223=100%,0,(AT240*AY240+AT244*AY244+AT257*AY257+AT258*AX262*AY262)/(1-AT223))</f>
        <v>0</v>
      </c>
      <c r="AY291" s="61" t="n">
        <f aca="false">IF(AT223=100%,0,(AT249*AY249+AT254*AY254+AT258*AX263*AY263)/(1-AT223))</f>
        <v>0</v>
      </c>
      <c r="AZ291" s="60" t="n">
        <f aca="false">IF(AT223=100%,0,(AT256*AY256)/(1-AT223))</f>
        <v>0</v>
      </c>
      <c r="BA291" s="61" t="n">
        <f aca="false">IF(AT223=100%,0,(AT264*AY264+AT265*AY265+AT266*AY266+AT277*AY277)/(1-AT223))</f>
        <v>1225</v>
      </c>
      <c r="BB291" s="62" t="n">
        <f aca="false">IF(AT223=100%,0,(AT255*AY255+AT276*AY276)/(1-AT223))</f>
        <v>0</v>
      </c>
      <c r="BD291" s="33" t="s">
        <v>106</v>
      </c>
      <c r="BE291" s="60" t="n">
        <f aca="false">IF(BE223=100%,0,(BE241*BJ241+BE243*BJ243+BE250*BJ250+BE258*BI258*BJ258+BE267*BJ267+BE268*BJ268+BE269*BJ269)/(1-BE223))</f>
        <v>9</v>
      </c>
      <c r="BF291" s="60" t="n">
        <f aca="false">IF(BE223=100%,0,(BE251*BJ251+BE258*BI259*BJ259)/(1-BE223))</f>
        <v>52</v>
      </c>
      <c r="BG291" s="60" t="n">
        <f aca="false">IF(BE223=100%,0,(BE258*BI260*BJ260+BE252*BI252*BJ252)/(1-BE223))</f>
        <v>10.8</v>
      </c>
      <c r="BH291" s="60" t="n">
        <f aca="false">IF(BE223=100%,0,(BE242*BJ242+BE252*BJ253*BI253+BE258*BI261*BJ261+BE270*BJ270)/(1-BE223))</f>
        <v>120</v>
      </c>
      <c r="BI291" s="60" t="n">
        <f aca="false">IF(BE223=100%,0,(BE240*BJ240+BE244*BJ244+BE257*BJ257+BE258*BI262*BJ262)/(1-BE223))</f>
        <v>0</v>
      </c>
      <c r="BJ291" s="61" t="n">
        <f aca="false">IF(BE223=100%,0,(BE249*BJ249+BE254*BJ254+BE258*BI263*BJ263)/(1-BE223))</f>
        <v>0</v>
      </c>
      <c r="BK291" s="60" t="n">
        <f aca="false">IF(BE223=100%,0,(BE256*BJ256)/(1-BE223))</f>
        <v>0</v>
      </c>
      <c r="BL291" s="61" t="n">
        <f aca="false">IF(BE223=100%,0,(BE264*BJ264+BE265*BJ265+BE266*BJ266+BE277*BJ277)/(1-BE223))</f>
        <v>950</v>
      </c>
      <c r="BM291" s="62" t="n">
        <f aca="false">IF(BE223=100%,0,(BE255*BJ255+BE276*BJ276)/(1-BE223))</f>
        <v>0</v>
      </c>
      <c r="BO291" s="33" t="s">
        <v>106</v>
      </c>
      <c r="BP291" s="60" t="n">
        <f aca="false">IF(BP223=100%,0,(BP241*BU241+BP243*BU243+BP250*BU250+BP258*BT258*BU258+BP267*BU267+BP268*BU268+BP269*BU269)/(1-BP223))</f>
        <v>0</v>
      </c>
      <c r="BQ291" s="60" t="n">
        <f aca="false">IF(BP223=100%,0,(BP251*BU251+BP258*BT259*BU259)/(1-BP223))</f>
        <v>0</v>
      </c>
      <c r="BR291" s="60" t="n">
        <f aca="false">IF(BP223=100%,0,(BP258*BT260*BU260+BP252*BT252*BU252)/(1-BP223))</f>
        <v>0</v>
      </c>
      <c r="BS291" s="60" t="n">
        <f aca="false">IF(BP223=100%,0,(BP242*BU242+BP252*BU253*BT253+BP258*BT261*BU261+BP270*BU270)/(1-BP223))</f>
        <v>0</v>
      </c>
      <c r="BT291" s="60" t="n">
        <f aca="false">IF(BP223=100%,0,(BP240*BU240+BP244*BU244+BP257*BU257+BP258*BT262*BU262)/(1-BP223))</f>
        <v>0</v>
      </c>
      <c r="BU291" s="61" t="n">
        <f aca="false">IF(BP223=100%,0,(BP249*BU249+BP254*BU254+BP258*BT263*BU263)/(1-BP223))</f>
        <v>0</v>
      </c>
      <c r="BV291" s="60" t="n">
        <f aca="false">IF(BP223=100%,0,(BP256*BU256)/(1-BP223))</f>
        <v>0</v>
      </c>
      <c r="BW291" s="61" t="n">
        <f aca="false">IF(BP223=100%,0,(BP264*BU264+BP265*BU265+BP266*BU266+BP277*BU277)/(1-BP223))</f>
        <v>1500</v>
      </c>
      <c r="BX291" s="62" t="n">
        <f aca="false">IF(BP223=100%,0,(BP255*BU255+BP276*BU276)/(1-BP223))</f>
        <v>0</v>
      </c>
      <c r="BZ291" s="33" t="s">
        <v>106</v>
      </c>
      <c r="CA291" s="60" t="n">
        <f aca="false">IF(CA223=100%,0,(CA241*CF241+CA243*CF243+CA250*CF250+CA258*CE258*CF258+CA267*CF267+CA268*CF268+CA269*CF269)/(1-CA223))</f>
        <v>0</v>
      </c>
      <c r="CB291" s="60" t="n">
        <f aca="false">IF(CA223=100%,0,(CA251*CF251+CA258*CE259*CF259)/(1-CA223))</f>
        <v>0</v>
      </c>
      <c r="CC291" s="60" t="n">
        <f aca="false">IF(CA223=100%,0,(CA258*CE260*CF260+CA252*CE252*CF252)/(1-CA223))</f>
        <v>0</v>
      </c>
      <c r="CD291" s="60" t="n">
        <f aca="false">IF(CA223=100%,0,(CA242*CF242+CA252*CF253*CE253+CA258*CE261*CF261+CA270*CF270)/(1-CA223))</f>
        <v>0</v>
      </c>
      <c r="CE291" s="60" t="n">
        <f aca="false">IF(CA223=100%,0,(CA240*CF240+CA244*CF244+CA257*CF257+CA258*CE262*CF262)/(1-CA223))</f>
        <v>522.5</v>
      </c>
      <c r="CF291" s="61" t="n">
        <f aca="false">IF(CA223=100%,0,(CA249*CF249+CA254*CF254+CA258*CE263*CF263)/(1-CA223))</f>
        <v>50</v>
      </c>
      <c r="CG291" s="60" t="n">
        <f aca="false">IF(CA223=100%,0,(CA256*CF256)/(1-CA223))</f>
        <v>0</v>
      </c>
      <c r="CH291" s="61" t="n">
        <f aca="false">IF(CA223=100%,0,(CA264*CF264+CA265*CF265+CA266*CF266+CA277*CF277)/(1-CA223))</f>
        <v>0</v>
      </c>
      <c r="CI291" s="62" t="n">
        <f aca="false">IF(CA223=100%,0,(CA255*CF255+CA276*CF276)/(1-CA223))</f>
        <v>0</v>
      </c>
      <c r="CK291" s="33" t="s">
        <v>106</v>
      </c>
      <c r="CL291" s="60" t="n">
        <f aca="false">(CL241*CQ241+CL243*CQ243+CL250*CQ250+CL258*CP258*CQ258+CL267*CQ267+CL268*CQ268+CL269*CQ269)/(1-CL223)</f>
        <v>9</v>
      </c>
      <c r="CM291" s="60" t="n">
        <f aca="false">(CL251*CQ251+CL258*CP259*CQ259)/(1-CL223)</f>
        <v>52</v>
      </c>
      <c r="CN291" s="60" t="n">
        <f aca="false">(CL258*CP260*CQ260+CL252*CP252*CQ252)/(1-CL223)</f>
        <v>0</v>
      </c>
      <c r="CO291" s="60" t="n">
        <f aca="false">(CL242*CQ242+CL252*CQ253*CP253+CL258*CP261*CQ261+CL270*CQ270)/(1-CL223)</f>
        <v>0</v>
      </c>
      <c r="CP291" s="60" t="n">
        <f aca="false">(CL240*CQ240+CL244*CQ244+CL257*CQ257+CL258*CP262*CQ262)/(1-CL223)</f>
        <v>11</v>
      </c>
      <c r="CQ291" s="61" t="n">
        <f aca="false">(CL249*CQ249+CL254*CQ254+CL258*CP263*CQ263)/(1-CL223)</f>
        <v>0</v>
      </c>
      <c r="CR291" s="60" t="n">
        <f aca="false">(CL256*CQ256)/(1-CL223)</f>
        <v>0</v>
      </c>
      <c r="CS291" s="61" t="n">
        <f aca="false">(CL264*CQ264+CL265*CQ265+CL266*CQ266+CL277*CQ277)/(1-CL223)</f>
        <v>1605</v>
      </c>
      <c r="CT291" s="62" t="n">
        <f aca="false">(CL255*CQ255+CL276*CQ276)/(1-CL223)</f>
        <v>0</v>
      </c>
      <c r="CV291" s="12" t="s">
        <v>14</v>
      </c>
      <c r="CW291" s="13" t="n">
        <f aca="false">IF(BE278=0%,0%,BF279/SUM(BF279:BF286))</f>
        <v>0.01</v>
      </c>
      <c r="CX291" s="12" t="str">
        <f aca="false">BH279</f>
        <v>lavatrice</v>
      </c>
      <c r="CY291" s="14" t="n">
        <f aca="false">BI279</f>
        <v>0</v>
      </c>
      <c r="CZ291" s="12" t="str">
        <f aca="false">BH286</f>
        <v>sedie</v>
      </c>
      <c r="DA291" s="14" t="n">
        <f aca="false">BI286</f>
        <v>0</v>
      </c>
      <c r="DB291" s="12" t="str">
        <f aca="false">BJ284</f>
        <v>guaina</v>
      </c>
      <c r="DC291" s="14" t="n">
        <f aca="false">BK284</f>
        <v>0</v>
      </c>
      <c r="DD291" s="14" t="s">
        <v>41</v>
      </c>
      <c r="DE291" s="38" t="n">
        <f aca="false">BF222</f>
        <v>0</v>
      </c>
    </row>
    <row r="292" customFormat="false" ht="14.4" hidden="false" customHeight="true" outlineLevel="0" collapsed="false">
      <c r="CV292" s="17" t="s">
        <v>49</v>
      </c>
      <c r="CW292" s="18" t="n">
        <f aca="false">IF(BE278=0%,0%,BF280/SUM(BF279:BF286))</f>
        <v>0.02</v>
      </c>
      <c r="CX292" s="17" t="str">
        <f aca="false">BH280</f>
        <v>frigorifero</v>
      </c>
      <c r="CY292" s="19" t="n">
        <f aca="false">BI280</f>
        <v>0</v>
      </c>
      <c r="CZ292" s="17" t="str">
        <f aca="false">BH287</f>
        <v>materasso</v>
      </c>
      <c r="DA292" s="19" t="n">
        <f aca="false">BI287</f>
        <v>0</v>
      </c>
      <c r="DB292" s="17" t="str">
        <f aca="false">BJ285</f>
        <v>lamiere</v>
      </c>
      <c r="DC292" s="19" t="n">
        <f aca="false">BK285</f>
        <v>0</v>
      </c>
      <c r="DD292" s="19" t="str">
        <f aca="false">BG221</f>
        <v>altezza cumulo</v>
      </c>
      <c r="DE292" s="19" t="n">
        <f aca="false">BH221</f>
        <v>40</v>
      </c>
    </row>
    <row r="293" customFormat="false" ht="15" hidden="false" customHeight="false" outlineLevel="0" collapsed="false">
      <c r="A293" s="9" t="s">
        <v>356</v>
      </c>
      <c r="B293" s="9"/>
      <c r="C293" s="9"/>
      <c r="D293" s="9"/>
      <c r="E293" s="9"/>
      <c r="F293" s="9"/>
      <c r="G293" s="9"/>
      <c r="L293" s="9" t="s">
        <v>357</v>
      </c>
      <c r="M293" s="9"/>
      <c r="N293" s="9"/>
      <c r="O293" s="9"/>
      <c r="P293" s="9"/>
      <c r="Q293" s="9"/>
      <c r="R293" s="9"/>
      <c r="W293" s="9" t="s">
        <v>358</v>
      </c>
      <c r="X293" s="9"/>
      <c r="Y293" s="9"/>
      <c r="Z293" s="9"/>
      <c r="AA293" s="9"/>
      <c r="AB293" s="9"/>
      <c r="AC293" s="9"/>
      <c r="AH293" s="9" t="s">
        <v>359</v>
      </c>
      <c r="AI293" s="9"/>
      <c r="AJ293" s="9"/>
      <c r="AK293" s="9"/>
      <c r="AL293" s="9"/>
      <c r="AM293" s="9"/>
      <c r="AN293" s="9"/>
      <c r="AS293" s="9" t="s">
        <v>360</v>
      </c>
      <c r="AT293" s="9"/>
      <c r="AU293" s="9"/>
      <c r="AV293" s="9"/>
      <c r="AW293" s="9"/>
      <c r="AX293" s="9"/>
      <c r="AY293" s="9"/>
      <c r="BD293" s="9" t="s">
        <v>361</v>
      </c>
      <c r="BE293" s="9"/>
      <c r="BF293" s="9"/>
      <c r="BG293" s="9"/>
      <c r="BH293" s="9"/>
      <c r="BI293" s="9"/>
      <c r="BJ293" s="9"/>
      <c r="BO293" s="9" t="s">
        <v>362</v>
      </c>
      <c r="BP293" s="9"/>
      <c r="BQ293" s="9"/>
      <c r="BR293" s="9"/>
      <c r="BS293" s="9"/>
      <c r="BT293" s="9"/>
      <c r="BU293" s="9"/>
      <c r="BZ293" s="9" t="s">
        <v>363</v>
      </c>
      <c r="CA293" s="9"/>
      <c r="CB293" s="9"/>
      <c r="CC293" s="9"/>
      <c r="CD293" s="9"/>
      <c r="CE293" s="9"/>
      <c r="CF293" s="9"/>
      <c r="CK293" s="9" t="s">
        <v>364</v>
      </c>
      <c r="CL293" s="9"/>
      <c r="CM293" s="9"/>
      <c r="CN293" s="9"/>
      <c r="CO293" s="9"/>
      <c r="CP293" s="9"/>
      <c r="CQ293" s="9"/>
      <c r="CV293" s="17" t="s">
        <v>57</v>
      </c>
      <c r="CW293" s="18" t="n">
        <f aca="false">IF(BE278=0%,0%,(BF281+BF282)/SUM(BF279:BF286))</f>
        <v>0.02</v>
      </c>
      <c r="CX293" s="17" t="str">
        <f aca="false">BH281</f>
        <v>forno</v>
      </c>
      <c r="CY293" s="19" t="n">
        <f aca="false">BI281</f>
        <v>0</v>
      </c>
      <c r="CZ293" s="17" t="str">
        <f aca="false">BJ279</f>
        <v>brandina</v>
      </c>
      <c r="DA293" s="19" t="n">
        <f aca="false">BK279</f>
        <v>0</v>
      </c>
      <c r="DB293" s="17" t="str">
        <f aca="false">BJ286</f>
        <v>buste</v>
      </c>
      <c r="DC293" s="19" t="n">
        <f aca="false">BK286</f>
        <v>0</v>
      </c>
      <c r="DD293" s="19" t="str">
        <f aca="false">BG222</f>
        <v>combustione</v>
      </c>
      <c r="DE293" s="19" t="str">
        <f aca="false">BH222</f>
        <v>si</v>
      </c>
      <c r="EX293" s="9" t="s">
        <v>357</v>
      </c>
      <c r="EY293" s="9"/>
      <c r="EZ293" s="9"/>
      <c r="FA293" s="9"/>
      <c r="FB293" s="9"/>
      <c r="FC293" s="9"/>
      <c r="FD293" s="9"/>
    </row>
    <row r="294" customFormat="false" ht="14.4" hidden="false" customHeight="false" outlineLevel="0" collapsed="false">
      <c r="A294" s="2" t="s">
        <v>26</v>
      </c>
      <c r="B294" s="2" t="s">
        <v>271</v>
      </c>
      <c r="D294" s="4" t="s">
        <v>28</v>
      </c>
      <c r="E294" s="2" t="n">
        <v>80</v>
      </c>
      <c r="F294" s="2" t="s">
        <v>29</v>
      </c>
      <c r="G294" s="4" t="s">
        <v>30</v>
      </c>
      <c r="H294" s="2" t="n">
        <f aca="false">SUMPRODUCT(C298:C312,H298:H312)+C318*H318+C320*H320</f>
        <v>0</v>
      </c>
      <c r="L294" s="2" t="s">
        <v>26</v>
      </c>
      <c r="M294" s="2" t="s">
        <v>271</v>
      </c>
      <c r="O294" s="4" t="s">
        <v>28</v>
      </c>
      <c r="P294" s="2" t="n">
        <v>10</v>
      </c>
      <c r="Q294" s="2" t="s">
        <v>29</v>
      </c>
      <c r="R294" s="4" t="s">
        <v>30</v>
      </c>
      <c r="S294" s="2" t="n">
        <f aca="false">SUMPRODUCT(N298:N312,S298:S312)+N318*S318+N320*S320</f>
        <v>0</v>
      </c>
      <c r="W294" s="2" t="s">
        <v>26</v>
      </c>
      <c r="X294" s="2" t="s">
        <v>271</v>
      </c>
      <c r="Z294" s="4" t="s">
        <v>28</v>
      </c>
      <c r="AA294" s="2" t="n">
        <v>15</v>
      </c>
      <c r="AB294" s="2" t="s">
        <v>29</v>
      </c>
      <c r="AC294" s="4" t="s">
        <v>30</v>
      </c>
      <c r="AD294" s="2" t="n">
        <f aca="false">SUMPRODUCT(Y298:Y312,AD298:AD312)+Y318*AD318+Y320*AD320</f>
        <v>0</v>
      </c>
      <c r="AH294" s="2" t="s">
        <v>26</v>
      </c>
      <c r="AI294" s="2" t="s">
        <v>271</v>
      </c>
      <c r="AK294" s="4" t="s">
        <v>28</v>
      </c>
      <c r="AL294" s="2" t="n">
        <v>15</v>
      </c>
      <c r="AM294" s="2" t="s">
        <v>29</v>
      </c>
      <c r="AN294" s="4" t="s">
        <v>30</v>
      </c>
      <c r="AO294" s="2" t="n">
        <f aca="false">SUMPRODUCT(AJ298:AJ312,AO298:AO312)+AJ318*AO318+AJ320*AO320</f>
        <v>0</v>
      </c>
      <c r="AS294" s="2" t="s">
        <v>26</v>
      </c>
      <c r="AT294" s="2" t="s">
        <v>271</v>
      </c>
      <c r="AV294" s="4" t="s">
        <v>28</v>
      </c>
      <c r="AW294" s="2" t="n">
        <v>5</v>
      </c>
      <c r="AX294" s="2" t="s">
        <v>29</v>
      </c>
      <c r="AY294" s="4" t="s">
        <v>30</v>
      </c>
      <c r="AZ294" s="2" t="n">
        <f aca="false">SUMPRODUCT(AU298:AU312,AZ298:AZ312)+AU318*AZ318+AU320*AZ320</f>
        <v>0</v>
      </c>
      <c r="BD294" s="2" t="s">
        <v>26</v>
      </c>
      <c r="BE294" s="2" t="s">
        <v>271</v>
      </c>
      <c r="BG294" s="4" t="s">
        <v>28</v>
      </c>
      <c r="BI294" s="2" t="s">
        <v>29</v>
      </c>
      <c r="BJ294" s="4" t="s">
        <v>30</v>
      </c>
      <c r="BK294" s="2" t="n">
        <f aca="false">SUMPRODUCT(BF298:BF312,BK298:BK312)+BF318*BK318+BF320*BK320</f>
        <v>0</v>
      </c>
      <c r="BO294" s="2" t="s">
        <v>26</v>
      </c>
      <c r="BP294" s="2" t="s">
        <v>271</v>
      </c>
      <c r="BR294" s="4" t="s">
        <v>28</v>
      </c>
      <c r="BS294" s="2" t="n">
        <v>20</v>
      </c>
      <c r="BT294" s="2" t="s">
        <v>29</v>
      </c>
      <c r="BU294" s="4" t="s">
        <v>30</v>
      </c>
      <c r="BV294" s="2" t="n">
        <f aca="false">SUMPRODUCT(BQ298:BQ312,BV298:BV312)+BQ318*BV318+BQ320*BV320</f>
        <v>0</v>
      </c>
      <c r="BZ294" s="2" t="s">
        <v>26</v>
      </c>
      <c r="CA294" s="2" t="s">
        <v>271</v>
      </c>
      <c r="CC294" s="4" t="s">
        <v>28</v>
      </c>
      <c r="CD294" s="2" t="n">
        <v>50</v>
      </c>
      <c r="CE294" s="2" t="s">
        <v>29</v>
      </c>
      <c r="CF294" s="4" t="s">
        <v>30</v>
      </c>
      <c r="CG294" s="2" t="n">
        <f aca="false">SUMPRODUCT(CB298:CB312,CG298:CG312)+CB318*CG318+CB320*CG320</f>
        <v>0</v>
      </c>
      <c r="CK294" s="2" t="s">
        <v>26</v>
      </c>
      <c r="CL294" s="2" t="s">
        <v>271</v>
      </c>
      <c r="CN294" s="4" t="s">
        <v>28</v>
      </c>
      <c r="CO294" s="2" t="n">
        <v>15</v>
      </c>
      <c r="CP294" s="2" t="s">
        <v>29</v>
      </c>
      <c r="CQ294" s="4" t="s">
        <v>30</v>
      </c>
      <c r="CR294" s="2" t="n">
        <f aca="false">SUMPRODUCT(CM298:CM312,CR298:CR312)+CM318*CR318+CM320*CR320</f>
        <v>0</v>
      </c>
      <c r="CV294" s="17" t="s">
        <v>60</v>
      </c>
      <c r="CW294" s="37" t="n">
        <f aca="false">IF(BE278=0%,0%,BF283/SUM(BF279:BF286))</f>
        <v>0</v>
      </c>
      <c r="CX294" s="17" t="str">
        <f aca="false">BH282</f>
        <v>televisore</v>
      </c>
      <c r="CY294" s="19" t="n">
        <f aca="false">BI282</f>
        <v>0</v>
      </c>
      <c r="CZ294" s="17" t="str">
        <f aca="false">BJ280</f>
        <v>Scatoloni</v>
      </c>
      <c r="DA294" s="19" t="n">
        <f aca="false">BK280</f>
        <v>0</v>
      </c>
      <c r="DB294" s="19"/>
      <c r="DC294" s="19"/>
      <c r="DD294" s="19" t="str">
        <f aca="false">BG223</f>
        <v>bonifica</v>
      </c>
      <c r="DE294" s="19" t="str">
        <f aca="false">BH223</f>
        <v>si</v>
      </c>
      <c r="EY294" s="2" t="s">
        <v>56</v>
      </c>
      <c r="FA294" s="2" t="s">
        <v>301</v>
      </c>
      <c r="FC294" s="2" t="s">
        <v>63</v>
      </c>
      <c r="FD294" s="2" t="s">
        <v>55</v>
      </c>
    </row>
    <row r="295" customFormat="false" ht="14.4" hidden="false" customHeight="true" outlineLevel="0" collapsed="false">
      <c r="A295" s="2" t="s">
        <v>34</v>
      </c>
      <c r="B295" s="2" t="s">
        <v>365</v>
      </c>
      <c r="D295" s="4" t="s">
        <v>36</v>
      </c>
      <c r="E295" s="2" t="s">
        <v>330</v>
      </c>
      <c r="L295" s="2" t="s">
        <v>34</v>
      </c>
      <c r="M295" s="2" t="s">
        <v>366</v>
      </c>
      <c r="O295" s="4" t="s">
        <v>36</v>
      </c>
      <c r="P295" s="2" t="s">
        <v>37</v>
      </c>
      <c r="W295" s="2" t="s">
        <v>34</v>
      </c>
      <c r="X295" s="2" t="s">
        <v>367</v>
      </c>
      <c r="Z295" s="4" t="s">
        <v>36</v>
      </c>
      <c r="AA295" s="2" t="s">
        <v>37</v>
      </c>
      <c r="AH295" s="2" t="s">
        <v>34</v>
      </c>
      <c r="AI295" s="2" t="s">
        <v>368</v>
      </c>
      <c r="AK295" s="4" t="s">
        <v>36</v>
      </c>
      <c r="AL295" s="2" t="s">
        <v>37</v>
      </c>
      <c r="AS295" s="2" t="s">
        <v>34</v>
      </c>
      <c r="AT295" s="2" t="s">
        <v>369</v>
      </c>
      <c r="AV295" s="4" t="s">
        <v>36</v>
      </c>
      <c r="AW295" s="2" t="s">
        <v>37</v>
      </c>
      <c r="BD295" s="2" t="s">
        <v>34</v>
      </c>
      <c r="BE295" s="2" t="s">
        <v>370</v>
      </c>
      <c r="BF295" s="2" t="s">
        <v>41</v>
      </c>
      <c r="BG295" s="4" t="s">
        <v>36</v>
      </c>
      <c r="BO295" s="2" t="s">
        <v>34</v>
      </c>
      <c r="BP295" s="2" t="s">
        <v>371</v>
      </c>
      <c r="BR295" s="4" t="s">
        <v>36</v>
      </c>
      <c r="BS295" s="2" t="s">
        <v>37</v>
      </c>
      <c r="BZ295" s="2" t="s">
        <v>34</v>
      </c>
      <c r="CA295" s="2" t="s">
        <v>372</v>
      </c>
      <c r="CC295" s="4" t="s">
        <v>36</v>
      </c>
      <c r="CD295" s="2" t="s">
        <v>37</v>
      </c>
      <c r="CK295" s="2" t="s">
        <v>34</v>
      </c>
      <c r="CL295" s="2" t="s">
        <v>373</v>
      </c>
      <c r="CN295" s="4" t="s">
        <v>36</v>
      </c>
      <c r="CO295" s="2" t="s">
        <v>37</v>
      </c>
      <c r="CV295" s="17" t="s">
        <v>61</v>
      </c>
      <c r="CW295" s="18" t="n">
        <f aca="false">IF(BE278=0%,0%,BF284/SUM(BF279:BF286))</f>
        <v>0</v>
      </c>
      <c r="CX295" s="17" t="str">
        <f aca="false">BH283</f>
        <v>scaldabagno</v>
      </c>
      <c r="CY295" s="19" t="n">
        <f aca="false">BI283</f>
        <v>0</v>
      </c>
      <c r="CZ295" s="17" t="str">
        <f aca="false">BJ281</f>
        <v>divano</v>
      </c>
      <c r="DA295" s="19" t="n">
        <f aca="false">BK281</f>
        <v>0</v>
      </c>
      <c r="DB295" s="19"/>
      <c r="DC295" s="19"/>
      <c r="DD295" s="19" t="str">
        <f aca="false">BI223</f>
        <v>substrato</v>
      </c>
      <c r="DE295" s="19" t="str">
        <f aca="false">BJ223</f>
        <v>prossimità fluviale</v>
      </c>
      <c r="EX295" s="54" t="s">
        <v>304</v>
      </c>
      <c r="EY295" s="2" t="n">
        <v>0.1</v>
      </c>
      <c r="EZ295" s="54" t="s">
        <v>305</v>
      </c>
      <c r="FA295" s="2" t="n">
        <v>15</v>
      </c>
      <c r="FB295" s="8" t="s">
        <v>29</v>
      </c>
    </row>
    <row r="296" customFormat="false" ht="15" hidden="false" customHeight="false" outlineLevel="0" collapsed="false">
      <c r="A296" s="2" t="s">
        <v>46</v>
      </c>
      <c r="B296" s="8" t="n">
        <f aca="false">SUM(B298:B312,B318,B320)</f>
        <v>0</v>
      </c>
      <c r="C296" s="16" t="n">
        <f aca="false">SUMPRODUCT(B313:B317,G313:G317)+SUMPRODUCT(B322:B324,G322:G324)+SUMPRODUCT(B349:B350,G349:G350)+SUMPRODUCT(B337:B344,G337:G344)+SUMPRODUCT(F331:F336,G331:G336)*B331+SUMPRODUCT(G325:G326,F325:F326)*B325+SUMPRODUCT(B327:B330,G327:G330)</f>
        <v>1853.6</v>
      </c>
      <c r="D296" s="4" t="s">
        <v>43</v>
      </c>
      <c r="F296" s="4" t="s">
        <v>44</v>
      </c>
      <c r="L296" s="2" t="s">
        <v>46</v>
      </c>
      <c r="M296" s="8" t="n">
        <f aca="false">SUM(M298:M312,M318,M320)</f>
        <v>0</v>
      </c>
      <c r="N296" s="16" t="n">
        <f aca="false">SUMPRODUCT(M313:M317,R313:R317)+SUMPRODUCT(M322:M324,R322:R324)+SUMPRODUCT(M349:M350,R349:R350)+SUMPRODUCT(M337:M344,R337:R344)+SUMPRODUCT(Q331:Q336,R331:R336)*M331+SUMPRODUCT(R325:R326,Q325:Q326)*M325+SUMPRODUCT(M327:M330,R327:R330)</f>
        <v>1553</v>
      </c>
      <c r="O296" s="4" t="s">
        <v>43</v>
      </c>
      <c r="P296" s="2" t="s">
        <v>374</v>
      </c>
      <c r="Q296" s="4" t="s">
        <v>44</v>
      </c>
      <c r="R296" s="2" t="s">
        <v>200</v>
      </c>
      <c r="W296" s="2" t="s">
        <v>46</v>
      </c>
      <c r="X296" s="8" t="n">
        <f aca="false">SUM(X298:X312,X318,X320)</f>
        <v>0</v>
      </c>
      <c r="Y296" s="16" t="n">
        <f aca="false">SUMPRODUCT(X313:X317,AC313:AC317)+SUMPRODUCT(X322:X324,AC322:AC324)+SUMPRODUCT(X349:X350,AC349:AC350)+SUMPRODUCT(X337:X344,AC337:AC344)+SUMPRODUCT(AB331:AB336,AC331:AC336)*X331+SUMPRODUCT(AC325:AC326,AB325:AB326)*X325+SUMPRODUCT(X327:X330,AC327:AC330)</f>
        <v>2667</v>
      </c>
      <c r="Z296" s="4" t="s">
        <v>43</v>
      </c>
      <c r="AA296" s="2" t="s">
        <v>37</v>
      </c>
      <c r="AB296" s="4" t="s">
        <v>44</v>
      </c>
      <c r="AC296" s="2" t="s">
        <v>200</v>
      </c>
      <c r="AH296" s="2" t="s">
        <v>46</v>
      </c>
      <c r="AI296" s="8" t="n">
        <f aca="false">SUM(AI298:AI312,AI318,AI320)</f>
        <v>0</v>
      </c>
      <c r="AJ296" s="16" t="n">
        <f aca="false">SUMPRODUCT(AI313:AI317,AN313:AN317)+SUMPRODUCT(AI322:AI324,AN322:AN324)+SUMPRODUCT(AI349:AI350,AN349:AN350)+SUMPRODUCT(AI337:AI344,AN337:AN344)+SUMPRODUCT(AM331:AM336,AN331:AN336)*AI331+SUMPRODUCT(AN325:AN326,AM325:AM326)*AI325+SUMPRODUCT(AI327:AI330,AN327:AN330)</f>
        <v>2807</v>
      </c>
      <c r="AK296" s="4" t="s">
        <v>43</v>
      </c>
      <c r="AL296" s="2" t="s">
        <v>140</v>
      </c>
      <c r="AM296" s="4" t="s">
        <v>44</v>
      </c>
      <c r="AN296" s="2" t="s">
        <v>200</v>
      </c>
      <c r="AS296" s="2" t="s">
        <v>46</v>
      </c>
      <c r="AT296" s="8" t="n">
        <f aca="false">SUM(AT298:AT312,AT318,AT320)</f>
        <v>0</v>
      </c>
      <c r="AU296" s="16" t="n">
        <f aca="false">SUMPRODUCT(AT313:AT317,AY313:AY317)+SUMPRODUCT(AT322:AT324,AY322:AY324)+SUMPRODUCT(AT349:AT350,AY349:AY350)+SUMPRODUCT(AT337:AT344,AY337:AY344)+SUMPRODUCT(AX331:AX336,AY331:AY336)*AT331+SUMPRODUCT(AY325:AY326,AX325:AX326)*AT325+SUMPRODUCT(AT327:AT330,AY327:AY330)</f>
        <v>1599.93932660814</v>
      </c>
      <c r="AV296" s="4" t="s">
        <v>43</v>
      </c>
      <c r="AW296" s="2" t="s">
        <v>37</v>
      </c>
      <c r="AX296" s="4" t="s">
        <v>44</v>
      </c>
      <c r="AY296" s="2" t="s">
        <v>48</v>
      </c>
      <c r="BD296" s="2" t="s">
        <v>46</v>
      </c>
      <c r="BE296" s="8" t="n">
        <f aca="false">SUM(BE298:BE312,BE318,BE320)</f>
        <v>0</v>
      </c>
      <c r="BF296" s="16" t="n">
        <f aca="false">SUMPRODUCT(BE313:BE317,BJ313:BJ317)+SUMPRODUCT(BE322:BE324,BJ322:BJ324)+SUMPRODUCT(BE349:BE350,BJ349:BJ350)+SUMPRODUCT(BE337:BE344,BJ337:BJ344)+SUMPRODUCT(BI331:BI336,BJ331:BJ336)*BE331+SUMPRODUCT(BJ325:BJ326,BI325:BI326)*BE325+SUMPRODUCT(BE327:BE330,BJ327:BJ330)</f>
        <v>0</v>
      </c>
      <c r="BG296" s="4" t="s">
        <v>43</v>
      </c>
      <c r="BI296" s="4" t="s">
        <v>44</v>
      </c>
      <c r="BO296" s="2" t="s">
        <v>46</v>
      </c>
      <c r="BP296" s="8" t="n">
        <f aca="false">SUM(BP298:BP312,BP318,BP320)</f>
        <v>0</v>
      </c>
      <c r="BQ296" s="16" t="n">
        <f aca="false">SUMPRODUCT(BP313:BP317,BU313:BU317)+SUMPRODUCT(BP322:BP324,BU322:BU324)+SUMPRODUCT(BP349:BP350,BU349:BU350)+SUMPRODUCT(BP337:BP344,BU337:BU344)+SUMPRODUCT(BT331:BT336,BU331:BU336)*BP331+SUMPRODUCT(BU325:BU326,BT325:BT326)*BP325+SUMPRODUCT(BP327:BP330,BU327:BU330)</f>
        <v>1634.37573064326</v>
      </c>
      <c r="BR296" s="4" t="s">
        <v>43</v>
      </c>
      <c r="BS296" s="2" t="s">
        <v>140</v>
      </c>
      <c r="BT296" s="4" t="s">
        <v>44</v>
      </c>
      <c r="BU296" s="2" t="s">
        <v>354</v>
      </c>
      <c r="BZ296" s="2" t="s">
        <v>46</v>
      </c>
      <c r="CA296" s="8" t="n">
        <f aca="false">SUM(CA298:CA312,CA318,CA320)</f>
        <v>0</v>
      </c>
      <c r="CB296" s="16" t="n">
        <f aca="false">SUMPRODUCT(CA313:CA317,CF313:CF317)+SUMPRODUCT(CA322:CA324,CF322:CF324)+SUMPRODUCT(CA349:CA350,CF349:CF350)+SUMPRODUCT(CA337:CA344,CF337:CF344)+SUMPRODUCT(CE331:CE336,CF331:CF336)*CA331+SUMPRODUCT(CF325:CF326,CE325:CE326)*CA325+SUMPRODUCT(CA327:CA330,CF327:CF330)</f>
        <v>2033</v>
      </c>
      <c r="CC296" s="4" t="s">
        <v>43</v>
      </c>
      <c r="CD296" s="2" t="s">
        <v>140</v>
      </c>
      <c r="CE296" s="4" t="s">
        <v>44</v>
      </c>
      <c r="CF296" s="2" t="s">
        <v>354</v>
      </c>
      <c r="CK296" s="2" t="s">
        <v>46</v>
      </c>
      <c r="CL296" s="8" t="n">
        <f aca="false">SUM(CL298:CL312,CL318,CL320)</f>
        <v>0</v>
      </c>
      <c r="CM296" s="16" t="n">
        <f aca="false">SUMPRODUCT(CL313:CL317,CQ313:CQ317)+SUMPRODUCT(CL322:CL324,CQ322:CQ324)+SUMPRODUCT(CL349:CL350,CQ349:CQ350)+SUMPRODUCT(CL337:CL344,CQ337:CQ344)+SUMPRODUCT(CP331:CP336,CQ331:CQ336)*CL331+SUMPRODUCT(CQ325:CQ326,CP325:CP326)*CL325+SUMPRODUCT(CL327:CL330,CQ327:CQ330)</f>
        <v>1919</v>
      </c>
      <c r="CN296" s="4" t="s">
        <v>43</v>
      </c>
      <c r="CO296" s="2" t="s">
        <v>47</v>
      </c>
      <c r="CP296" s="4" t="s">
        <v>44</v>
      </c>
      <c r="CQ296" s="2" t="s">
        <v>200</v>
      </c>
      <c r="CV296" s="17" t="s">
        <v>62</v>
      </c>
      <c r="CW296" s="18" t="n">
        <f aca="false">IF(BE278=0%,0%,BF285/SUM(BF279:BF286))</f>
        <v>0</v>
      </c>
      <c r="CX296" s="17" t="str">
        <f aca="false">BH284</f>
        <v>mobile</v>
      </c>
      <c r="CY296" s="19" t="n">
        <f aca="false">BI284</f>
        <v>0</v>
      </c>
      <c r="CZ296" s="17" t="str">
        <f aca="false">BJ282</f>
        <v>sanitari</v>
      </c>
      <c r="DA296" s="19" t="n">
        <f aca="false">BK282</f>
        <v>0</v>
      </c>
      <c r="DB296" s="19"/>
      <c r="DC296" s="19"/>
      <c r="DD296" s="19" t="s">
        <v>63</v>
      </c>
      <c r="DE296" s="19" t="n">
        <f aca="false">BE223</f>
        <v>0</v>
      </c>
      <c r="EX296" s="54" t="s">
        <v>306</v>
      </c>
      <c r="EY296" s="2" t="n">
        <v>0.1</v>
      </c>
      <c r="EZ296" s="54" t="s">
        <v>305</v>
      </c>
      <c r="FA296" s="2" t="n">
        <v>30</v>
      </c>
      <c r="FB296" s="8" t="s">
        <v>29</v>
      </c>
    </row>
    <row r="297" customFormat="false" ht="15" hidden="false" customHeight="false" outlineLevel="0" collapsed="false">
      <c r="A297" s="21" t="s">
        <v>50</v>
      </c>
      <c r="B297" s="22" t="s">
        <v>51</v>
      </c>
      <c r="C297" s="22" t="s">
        <v>52</v>
      </c>
      <c r="D297" s="23" t="s">
        <v>53</v>
      </c>
      <c r="E297" s="22" t="s">
        <v>54</v>
      </c>
      <c r="F297" s="22"/>
      <c r="G297" s="22" t="s">
        <v>55</v>
      </c>
      <c r="H297" s="22" t="s">
        <v>56</v>
      </c>
      <c r="L297" s="21" t="s">
        <v>50</v>
      </c>
      <c r="M297" s="22" t="s">
        <v>51</v>
      </c>
      <c r="N297" s="22" t="s">
        <v>52</v>
      </c>
      <c r="O297" s="23" t="s">
        <v>53</v>
      </c>
      <c r="P297" s="22" t="s">
        <v>54</v>
      </c>
      <c r="Q297" s="22"/>
      <c r="R297" s="22" t="s">
        <v>55</v>
      </c>
      <c r="S297" s="22" t="s">
        <v>56</v>
      </c>
      <c r="W297" s="21" t="s">
        <v>50</v>
      </c>
      <c r="X297" s="22" t="s">
        <v>51</v>
      </c>
      <c r="Y297" s="22" t="s">
        <v>52</v>
      </c>
      <c r="Z297" s="23" t="s">
        <v>53</v>
      </c>
      <c r="AA297" s="22" t="s">
        <v>54</v>
      </c>
      <c r="AB297" s="22"/>
      <c r="AC297" s="22" t="s">
        <v>55</v>
      </c>
      <c r="AD297" s="22" t="s">
        <v>56</v>
      </c>
      <c r="AH297" s="21" t="s">
        <v>50</v>
      </c>
      <c r="AI297" s="22" t="s">
        <v>51</v>
      </c>
      <c r="AJ297" s="22" t="s">
        <v>52</v>
      </c>
      <c r="AK297" s="23" t="s">
        <v>53</v>
      </c>
      <c r="AL297" s="22" t="s">
        <v>54</v>
      </c>
      <c r="AM297" s="22"/>
      <c r="AN297" s="22" t="s">
        <v>55</v>
      </c>
      <c r="AO297" s="22" t="s">
        <v>56</v>
      </c>
      <c r="AS297" s="21" t="s">
        <v>50</v>
      </c>
      <c r="AT297" s="22" t="s">
        <v>51</v>
      </c>
      <c r="AU297" s="22" t="s">
        <v>52</v>
      </c>
      <c r="AV297" s="23" t="s">
        <v>53</v>
      </c>
      <c r="AW297" s="22" t="s">
        <v>54</v>
      </c>
      <c r="AX297" s="22"/>
      <c r="AY297" s="22" t="s">
        <v>55</v>
      </c>
      <c r="AZ297" s="22" t="s">
        <v>56</v>
      </c>
      <c r="BD297" s="21" t="s">
        <v>50</v>
      </c>
      <c r="BE297" s="22" t="s">
        <v>51</v>
      </c>
      <c r="BF297" s="22" t="s">
        <v>52</v>
      </c>
      <c r="BG297" s="23" t="s">
        <v>53</v>
      </c>
      <c r="BH297" s="22" t="s">
        <v>54</v>
      </c>
      <c r="BI297" s="22"/>
      <c r="BJ297" s="22" t="s">
        <v>55</v>
      </c>
      <c r="BK297" s="22" t="s">
        <v>56</v>
      </c>
      <c r="BO297" s="21" t="s">
        <v>50</v>
      </c>
      <c r="BP297" s="22" t="s">
        <v>51</v>
      </c>
      <c r="BQ297" s="22" t="s">
        <v>52</v>
      </c>
      <c r="BR297" s="23" t="s">
        <v>53</v>
      </c>
      <c r="BS297" s="22" t="s">
        <v>54</v>
      </c>
      <c r="BT297" s="22"/>
      <c r="BU297" s="22" t="s">
        <v>55</v>
      </c>
      <c r="BV297" s="22" t="s">
        <v>56</v>
      </c>
      <c r="BZ297" s="21" t="s">
        <v>50</v>
      </c>
      <c r="CA297" s="22" t="s">
        <v>51</v>
      </c>
      <c r="CB297" s="22" t="s">
        <v>52</v>
      </c>
      <c r="CC297" s="23" t="s">
        <v>53</v>
      </c>
      <c r="CD297" s="22" t="s">
        <v>54</v>
      </c>
      <c r="CE297" s="22"/>
      <c r="CF297" s="22" t="s">
        <v>55</v>
      </c>
      <c r="CG297" s="22" t="s">
        <v>56</v>
      </c>
      <c r="CK297" s="21" t="s">
        <v>50</v>
      </c>
      <c r="CL297" s="22" t="s">
        <v>51</v>
      </c>
      <c r="CM297" s="22" t="s">
        <v>52</v>
      </c>
      <c r="CN297" s="23" t="s">
        <v>53</v>
      </c>
      <c r="CO297" s="22" t="s">
        <v>54</v>
      </c>
      <c r="CP297" s="22"/>
      <c r="CQ297" s="22" t="s">
        <v>55</v>
      </c>
      <c r="CR297" s="22" t="s">
        <v>56</v>
      </c>
      <c r="CV297" s="17" t="s">
        <v>65</v>
      </c>
      <c r="CW297" s="18" t="n">
        <f aca="false">IF(BE278=0%,0%,BF286/SUM(BF279:BF286))</f>
        <v>0.95</v>
      </c>
      <c r="CX297" s="17" t="str">
        <f aca="false">BH285</f>
        <v>secchio</v>
      </c>
      <c r="CY297" s="19" t="n">
        <f aca="false">BI285</f>
        <v>0</v>
      </c>
      <c r="CZ297" s="17" t="str">
        <f aca="false">BJ283</f>
        <v>tubi</v>
      </c>
      <c r="DA297" s="19" t="n">
        <f aca="false">BK283</f>
        <v>0</v>
      </c>
      <c r="DB297" s="19"/>
      <c r="DC297" s="19"/>
      <c r="DD297" s="35" t="s">
        <v>56</v>
      </c>
      <c r="DE297" s="35" t="n">
        <f aca="false">BK221</f>
        <v>0</v>
      </c>
      <c r="DF297" s="37" t="n">
        <f aca="false">SUM(CW291:CW297)</f>
        <v>1</v>
      </c>
      <c r="EX297" s="9" t="s">
        <v>358</v>
      </c>
      <c r="EY297" s="9"/>
      <c r="EZ297" s="9"/>
      <c r="FA297" s="9"/>
      <c r="FB297" s="9"/>
      <c r="FC297" s="9"/>
      <c r="FD297" s="9"/>
    </row>
    <row r="298" customFormat="false" ht="15" hidden="false" customHeight="true" outlineLevel="0" collapsed="false">
      <c r="A298" s="24" t="s">
        <v>58</v>
      </c>
      <c r="B298" s="25"/>
      <c r="C298" s="65"/>
      <c r="D298" s="27" t="s">
        <v>59</v>
      </c>
      <c r="E298" s="28" t="s">
        <v>12</v>
      </c>
      <c r="F298" s="29" t="n">
        <f aca="false">INFO!$D$13</f>
        <v>0.751592356687898</v>
      </c>
      <c r="H298" s="30" t="n">
        <v>40</v>
      </c>
      <c r="L298" s="24" t="s">
        <v>58</v>
      </c>
      <c r="M298" s="25"/>
      <c r="N298" s="65"/>
      <c r="O298" s="27" t="s">
        <v>59</v>
      </c>
      <c r="P298" s="28" t="s">
        <v>12</v>
      </c>
      <c r="Q298" s="29" t="n">
        <f aca="false">INFO!$D$13</f>
        <v>0.751592356687898</v>
      </c>
      <c r="S298" s="30" t="n">
        <v>40</v>
      </c>
      <c r="W298" s="24" t="s">
        <v>58</v>
      </c>
      <c r="X298" s="25"/>
      <c r="Y298" s="65"/>
      <c r="Z298" s="27" t="s">
        <v>59</v>
      </c>
      <c r="AA298" s="28" t="s">
        <v>12</v>
      </c>
      <c r="AB298" s="29" t="n">
        <f aca="false">INFO!$D$13</f>
        <v>0.751592356687898</v>
      </c>
      <c r="AD298" s="30" t="n">
        <v>40</v>
      </c>
      <c r="AH298" s="24" t="s">
        <v>58</v>
      </c>
      <c r="AI298" s="25"/>
      <c r="AJ298" s="65"/>
      <c r="AK298" s="27" t="s">
        <v>59</v>
      </c>
      <c r="AL298" s="28" t="s">
        <v>12</v>
      </c>
      <c r="AM298" s="29" t="n">
        <f aca="false">INFO!$D$13</f>
        <v>0.751592356687898</v>
      </c>
      <c r="AO298" s="30" t="n">
        <v>40</v>
      </c>
      <c r="AS298" s="24" t="s">
        <v>58</v>
      </c>
      <c r="AT298" s="25"/>
      <c r="AU298" s="65"/>
      <c r="AV298" s="27" t="s">
        <v>59</v>
      </c>
      <c r="AW298" s="28" t="s">
        <v>12</v>
      </c>
      <c r="AX298" s="29" t="n">
        <f aca="false">INFO!$D$13</f>
        <v>0.751592356687898</v>
      </c>
      <c r="AZ298" s="30" t="n">
        <v>40</v>
      </c>
      <c r="BD298" s="24" t="s">
        <v>58</v>
      </c>
      <c r="BE298" s="64"/>
      <c r="BF298" s="65"/>
      <c r="BG298" s="27" t="s">
        <v>59</v>
      </c>
      <c r="BH298" s="28" t="s">
        <v>12</v>
      </c>
      <c r="BI298" s="29" t="n">
        <f aca="false">INFO!$D$13</f>
        <v>0.751592356687898</v>
      </c>
      <c r="BK298" s="30" t="n">
        <v>40</v>
      </c>
      <c r="BO298" s="24" t="s">
        <v>58</v>
      </c>
      <c r="BP298" s="25"/>
      <c r="BQ298" s="65"/>
      <c r="BR298" s="27" t="s">
        <v>59</v>
      </c>
      <c r="BS298" s="28" t="s">
        <v>12</v>
      </c>
      <c r="BT298" s="29" t="n">
        <f aca="false">INFO!$D$13</f>
        <v>0.751592356687898</v>
      </c>
      <c r="BV298" s="30" t="n">
        <v>40</v>
      </c>
      <c r="BZ298" s="24" t="s">
        <v>58</v>
      </c>
      <c r="CA298" s="25"/>
      <c r="CB298" s="65"/>
      <c r="CC298" s="27" t="s">
        <v>59</v>
      </c>
      <c r="CD298" s="28" t="s">
        <v>12</v>
      </c>
      <c r="CE298" s="29" t="n">
        <f aca="false">INFO!$D$13</f>
        <v>0.751592356687898</v>
      </c>
      <c r="CG298" s="30" t="n">
        <v>40</v>
      </c>
      <c r="CK298" s="24" t="s">
        <v>58</v>
      </c>
      <c r="CL298" s="25"/>
      <c r="CM298" s="65"/>
      <c r="CN298" s="27" t="s">
        <v>59</v>
      </c>
      <c r="CO298" s="28" t="s">
        <v>12</v>
      </c>
      <c r="CP298" s="29" t="n">
        <f aca="false">INFO!$D$13</f>
        <v>0.751592356687898</v>
      </c>
      <c r="CR298" s="30" t="n">
        <v>40</v>
      </c>
      <c r="CV298" s="10" t="str">
        <f aca="false">BO220</f>
        <v>SITO O59</v>
      </c>
      <c r="CW298" s="10"/>
      <c r="CX298" s="10"/>
      <c r="CY298" s="10"/>
      <c r="CZ298" s="10"/>
      <c r="DA298" s="10"/>
      <c r="DB298" s="10"/>
      <c r="DC298" s="10"/>
      <c r="DD298" s="10"/>
      <c r="DE298" s="10"/>
      <c r="EX298" s="54" t="s">
        <v>304</v>
      </c>
      <c r="EY298" s="2" t="n">
        <v>0.1</v>
      </c>
      <c r="EZ298" s="54" t="s">
        <v>305</v>
      </c>
      <c r="FA298" s="2" t="n">
        <v>15</v>
      </c>
      <c r="FB298" s="8" t="s">
        <v>29</v>
      </c>
    </row>
    <row r="299" customFormat="false" ht="14.4" hidden="false" customHeight="false" outlineLevel="0" collapsed="false">
      <c r="A299" s="24"/>
      <c r="B299" s="25"/>
      <c r="C299" s="65"/>
      <c r="D299" s="27"/>
      <c r="E299" s="28" t="s">
        <v>13</v>
      </c>
      <c r="F299" s="29" t="n">
        <f aca="false">INFO!$D$14</f>
        <v>0.0812101910828025</v>
      </c>
      <c r="H299" s="30"/>
      <c r="L299" s="24"/>
      <c r="M299" s="25"/>
      <c r="N299" s="65"/>
      <c r="O299" s="27"/>
      <c r="P299" s="28" t="s">
        <v>13</v>
      </c>
      <c r="Q299" s="29" t="n">
        <f aca="false">INFO!$D$14</f>
        <v>0.0812101910828025</v>
      </c>
      <c r="S299" s="30"/>
      <c r="W299" s="24"/>
      <c r="X299" s="25"/>
      <c r="Y299" s="65"/>
      <c r="Z299" s="27"/>
      <c r="AA299" s="28" t="s">
        <v>13</v>
      </c>
      <c r="AB299" s="29" t="n">
        <f aca="false">INFO!$D$14</f>
        <v>0.0812101910828025</v>
      </c>
      <c r="AD299" s="30"/>
      <c r="AH299" s="24"/>
      <c r="AI299" s="25"/>
      <c r="AJ299" s="65"/>
      <c r="AK299" s="27"/>
      <c r="AL299" s="28" t="s">
        <v>13</v>
      </c>
      <c r="AM299" s="29" t="n">
        <f aca="false">INFO!$D$14</f>
        <v>0.0812101910828025</v>
      </c>
      <c r="AO299" s="30"/>
      <c r="AS299" s="24"/>
      <c r="AT299" s="25"/>
      <c r="AU299" s="65"/>
      <c r="AV299" s="27"/>
      <c r="AW299" s="28" t="s">
        <v>13</v>
      </c>
      <c r="AX299" s="29" t="n">
        <f aca="false">INFO!$D$14</f>
        <v>0.0812101910828025</v>
      </c>
      <c r="AZ299" s="30"/>
      <c r="BD299" s="24"/>
      <c r="BE299" s="64"/>
      <c r="BF299" s="65"/>
      <c r="BG299" s="27"/>
      <c r="BH299" s="28" t="s">
        <v>13</v>
      </c>
      <c r="BI299" s="29" t="n">
        <f aca="false">INFO!$D$14</f>
        <v>0.0812101910828025</v>
      </c>
      <c r="BK299" s="30"/>
      <c r="BO299" s="24"/>
      <c r="BP299" s="25"/>
      <c r="BQ299" s="65"/>
      <c r="BR299" s="27"/>
      <c r="BS299" s="28" t="s">
        <v>13</v>
      </c>
      <c r="BT299" s="29" t="n">
        <f aca="false">INFO!$D$14</f>
        <v>0.0812101910828025</v>
      </c>
      <c r="BV299" s="30"/>
      <c r="BZ299" s="24"/>
      <c r="CA299" s="25"/>
      <c r="CB299" s="65"/>
      <c r="CC299" s="27"/>
      <c r="CD299" s="28" t="s">
        <v>13</v>
      </c>
      <c r="CE299" s="29" t="n">
        <f aca="false">INFO!$D$14</f>
        <v>0.0812101910828025</v>
      </c>
      <c r="CG299" s="30"/>
      <c r="CK299" s="24"/>
      <c r="CL299" s="25"/>
      <c r="CM299" s="65"/>
      <c r="CN299" s="27"/>
      <c r="CO299" s="28" t="s">
        <v>13</v>
      </c>
      <c r="CP299" s="29" t="n">
        <f aca="false">INFO!$D$14</f>
        <v>0.0812101910828025</v>
      </c>
      <c r="CR299" s="30"/>
      <c r="CV299" s="11" t="s">
        <v>31</v>
      </c>
      <c r="CW299" s="11"/>
      <c r="CX299" s="11" t="s">
        <v>32</v>
      </c>
      <c r="CY299" s="11"/>
      <c r="CZ299" s="11"/>
      <c r="DA299" s="11"/>
      <c r="DB299" s="11"/>
      <c r="DC299" s="11"/>
      <c r="DD299" s="11" t="s">
        <v>33</v>
      </c>
      <c r="DE299" s="11"/>
      <c r="EX299" s="54" t="s">
        <v>306</v>
      </c>
      <c r="EY299" s="2" t="n">
        <v>2</v>
      </c>
      <c r="EZ299" s="54" t="s">
        <v>305</v>
      </c>
      <c r="FA299" s="2" t="n">
        <v>50</v>
      </c>
      <c r="FB299" s="8" t="s">
        <v>29</v>
      </c>
    </row>
    <row r="300" customFormat="false" ht="14.4" hidden="false" customHeight="false" outlineLevel="0" collapsed="false">
      <c r="A300" s="24"/>
      <c r="B300" s="25"/>
      <c r="C300" s="65"/>
      <c r="D300" s="27"/>
      <c r="E300" s="28" t="s">
        <v>14</v>
      </c>
      <c r="F300" s="29" t="n">
        <f aca="false">INFO!$D$15</f>
        <v>0.167197452229299</v>
      </c>
      <c r="H300" s="30"/>
      <c r="L300" s="24"/>
      <c r="M300" s="25"/>
      <c r="N300" s="65"/>
      <c r="O300" s="27"/>
      <c r="P300" s="28" t="s">
        <v>14</v>
      </c>
      <c r="Q300" s="29" t="n">
        <f aca="false">INFO!$D$15</f>
        <v>0.167197452229299</v>
      </c>
      <c r="S300" s="30"/>
      <c r="W300" s="24"/>
      <c r="X300" s="25"/>
      <c r="Y300" s="65"/>
      <c r="Z300" s="27"/>
      <c r="AA300" s="28" t="s">
        <v>14</v>
      </c>
      <c r="AB300" s="29" t="n">
        <f aca="false">INFO!$D$15</f>
        <v>0.167197452229299</v>
      </c>
      <c r="AD300" s="30"/>
      <c r="AH300" s="24"/>
      <c r="AI300" s="25"/>
      <c r="AJ300" s="65"/>
      <c r="AK300" s="27"/>
      <c r="AL300" s="28" t="s">
        <v>14</v>
      </c>
      <c r="AM300" s="29" t="n">
        <f aca="false">INFO!$D$15</f>
        <v>0.167197452229299</v>
      </c>
      <c r="AO300" s="30"/>
      <c r="AS300" s="24"/>
      <c r="AT300" s="25"/>
      <c r="AU300" s="65"/>
      <c r="AV300" s="27"/>
      <c r="AW300" s="28" t="s">
        <v>14</v>
      </c>
      <c r="AX300" s="29" t="n">
        <f aca="false">INFO!$D$15</f>
        <v>0.167197452229299</v>
      </c>
      <c r="AZ300" s="30"/>
      <c r="BD300" s="24"/>
      <c r="BE300" s="64"/>
      <c r="BF300" s="65"/>
      <c r="BG300" s="27"/>
      <c r="BH300" s="28" t="s">
        <v>14</v>
      </c>
      <c r="BI300" s="29" t="n">
        <f aca="false">INFO!$D$15</f>
        <v>0.167197452229299</v>
      </c>
      <c r="BK300" s="30"/>
      <c r="BO300" s="24"/>
      <c r="BP300" s="25"/>
      <c r="BQ300" s="65"/>
      <c r="BR300" s="27"/>
      <c r="BS300" s="28" t="s">
        <v>14</v>
      </c>
      <c r="BT300" s="29" t="n">
        <f aca="false">INFO!$D$15</f>
        <v>0.167197452229299</v>
      </c>
      <c r="BV300" s="30"/>
      <c r="BZ300" s="24"/>
      <c r="CA300" s="25"/>
      <c r="CB300" s="65"/>
      <c r="CC300" s="27"/>
      <c r="CD300" s="28" t="s">
        <v>14</v>
      </c>
      <c r="CE300" s="29" t="n">
        <f aca="false">INFO!$D$15</f>
        <v>0.167197452229299</v>
      </c>
      <c r="CG300" s="30"/>
      <c r="CK300" s="24"/>
      <c r="CL300" s="25"/>
      <c r="CM300" s="65"/>
      <c r="CN300" s="27"/>
      <c r="CO300" s="28" t="s">
        <v>14</v>
      </c>
      <c r="CP300" s="29" t="n">
        <f aca="false">INFO!$D$15</f>
        <v>0.167197452229299</v>
      </c>
      <c r="CR300" s="30"/>
      <c r="CV300" s="12" t="s">
        <v>14</v>
      </c>
      <c r="CW300" s="13" t="n">
        <f aca="false">IF(BP278=0%,0%,BQ279/SUM(BQ279:BQ286))</f>
        <v>0</v>
      </c>
      <c r="CX300" s="12" t="str">
        <f aca="false">BS279</f>
        <v>lavatrice</v>
      </c>
      <c r="CY300" s="14" t="n">
        <f aca="false">BT279</f>
        <v>0</v>
      </c>
      <c r="CZ300" s="12" t="str">
        <f aca="false">BS286</f>
        <v>sedie</v>
      </c>
      <c r="DA300" s="14" t="n">
        <f aca="false">BT286</f>
        <v>0</v>
      </c>
      <c r="DB300" s="12" t="str">
        <f aca="false">BU284</f>
        <v>guaina</v>
      </c>
      <c r="DC300" s="15" t="n">
        <f aca="false">BV284</f>
        <v>0</v>
      </c>
      <c r="DD300" s="14" t="s">
        <v>41</v>
      </c>
      <c r="DE300" s="14" t="n">
        <f aca="false">BQ222</f>
        <v>0</v>
      </c>
      <c r="EX300" s="54" t="s">
        <v>307</v>
      </c>
      <c r="EY300" s="2" t="n">
        <v>1</v>
      </c>
      <c r="EZ300" s="54" t="s">
        <v>305</v>
      </c>
      <c r="FA300" s="2" t="n">
        <v>15</v>
      </c>
      <c r="FB300" s="8" t="s">
        <v>29</v>
      </c>
    </row>
    <row r="301" customFormat="false" ht="14.4" hidden="false" customHeight="false" outlineLevel="0" collapsed="false">
      <c r="A301" s="24"/>
      <c r="B301" s="25"/>
      <c r="C301" s="67"/>
      <c r="D301" s="27" t="s">
        <v>64</v>
      </c>
      <c r="E301" s="28" t="s">
        <v>12</v>
      </c>
      <c r="F301" s="29" t="n">
        <f aca="false">INFO!$D$13</f>
        <v>0.751592356687898</v>
      </c>
      <c r="H301" s="32" t="n">
        <v>50</v>
      </c>
      <c r="L301" s="24"/>
      <c r="M301" s="25"/>
      <c r="N301" s="67"/>
      <c r="O301" s="27" t="s">
        <v>64</v>
      </c>
      <c r="P301" s="28" t="s">
        <v>12</v>
      </c>
      <c r="Q301" s="29" t="n">
        <f aca="false">INFO!$D$13</f>
        <v>0.751592356687898</v>
      </c>
      <c r="S301" s="32" t="n">
        <v>50</v>
      </c>
      <c r="W301" s="24"/>
      <c r="X301" s="25"/>
      <c r="Y301" s="67"/>
      <c r="Z301" s="27" t="s">
        <v>64</v>
      </c>
      <c r="AA301" s="28" t="s">
        <v>12</v>
      </c>
      <c r="AB301" s="29" t="n">
        <f aca="false">INFO!$D$13</f>
        <v>0.751592356687898</v>
      </c>
      <c r="AD301" s="32" t="n">
        <v>50</v>
      </c>
      <c r="AH301" s="24"/>
      <c r="AI301" s="25"/>
      <c r="AJ301" s="67"/>
      <c r="AK301" s="27" t="s">
        <v>64</v>
      </c>
      <c r="AL301" s="28" t="s">
        <v>12</v>
      </c>
      <c r="AM301" s="29" t="n">
        <f aca="false">INFO!$D$13</f>
        <v>0.751592356687898</v>
      </c>
      <c r="AO301" s="32" t="n">
        <v>50</v>
      </c>
      <c r="AS301" s="24"/>
      <c r="AT301" s="25"/>
      <c r="AU301" s="67"/>
      <c r="AV301" s="27" t="s">
        <v>64</v>
      </c>
      <c r="AW301" s="28" t="s">
        <v>12</v>
      </c>
      <c r="AX301" s="29" t="n">
        <f aca="false">INFO!$D$13</f>
        <v>0.751592356687898</v>
      </c>
      <c r="AZ301" s="32" t="n">
        <v>50</v>
      </c>
      <c r="BD301" s="24"/>
      <c r="BE301" s="66"/>
      <c r="BF301" s="67"/>
      <c r="BG301" s="27" t="s">
        <v>64</v>
      </c>
      <c r="BH301" s="28" t="s">
        <v>12</v>
      </c>
      <c r="BI301" s="29" t="n">
        <f aca="false">INFO!$D$13</f>
        <v>0.751592356687898</v>
      </c>
      <c r="BK301" s="32" t="n">
        <v>50</v>
      </c>
      <c r="BO301" s="24"/>
      <c r="BP301" s="25"/>
      <c r="BQ301" s="67"/>
      <c r="BR301" s="27" t="s">
        <v>64</v>
      </c>
      <c r="BS301" s="28" t="s">
        <v>12</v>
      </c>
      <c r="BT301" s="29" t="n">
        <f aca="false">INFO!$D$13</f>
        <v>0.751592356687898</v>
      </c>
      <c r="BV301" s="32" t="n">
        <v>50</v>
      </c>
      <c r="BZ301" s="24"/>
      <c r="CA301" s="25"/>
      <c r="CB301" s="67"/>
      <c r="CC301" s="27" t="s">
        <v>64</v>
      </c>
      <c r="CD301" s="28" t="s">
        <v>12</v>
      </c>
      <c r="CE301" s="29" t="n">
        <f aca="false">INFO!$D$13</f>
        <v>0.751592356687898</v>
      </c>
      <c r="CG301" s="32" t="n">
        <v>50</v>
      </c>
      <c r="CK301" s="24"/>
      <c r="CL301" s="25"/>
      <c r="CM301" s="67"/>
      <c r="CN301" s="27" t="s">
        <v>64</v>
      </c>
      <c r="CO301" s="28" t="s">
        <v>12</v>
      </c>
      <c r="CP301" s="29" t="n">
        <f aca="false">INFO!$D$13</f>
        <v>0.751592356687898</v>
      </c>
      <c r="CR301" s="32" t="n">
        <v>50</v>
      </c>
      <c r="CV301" s="17" t="s">
        <v>49</v>
      </c>
      <c r="CW301" s="18" t="n">
        <f aca="false">IF(BP278=0%,0%,BQ280/SUM(BQ279:BQ286))</f>
        <v>0</v>
      </c>
      <c r="CX301" s="17" t="str">
        <f aca="false">BS280</f>
        <v>frigorifero</v>
      </c>
      <c r="CY301" s="19" t="n">
        <f aca="false">BT280</f>
        <v>0</v>
      </c>
      <c r="CZ301" s="17" t="str">
        <f aca="false">BS287</f>
        <v>materasso</v>
      </c>
      <c r="DA301" s="19" t="n">
        <f aca="false">BT287</f>
        <v>0</v>
      </c>
      <c r="DB301" s="17" t="str">
        <f aca="false">BU285</f>
        <v>lamiere</v>
      </c>
      <c r="DC301" s="20" t="n">
        <f aca="false">BV285</f>
        <v>0</v>
      </c>
      <c r="DD301" s="19" t="str">
        <f aca="false">BR221</f>
        <v>altezza cumulo</v>
      </c>
      <c r="DE301" s="19" t="n">
        <f aca="false">BS221</f>
        <v>30</v>
      </c>
      <c r="EX301" s="54" t="s">
        <v>308</v>
      </c>
      <c r="EY301" s="2" t="n">
        <v>2</v>
      </c>
      <c r="EZ301" s="54" t="s">
        <v>305</v>
      </c>
      <c r="FA301" s="2" t="n">
        <v>30</v>
      </c>
      <c r="FB301" s="8" t="s">
        <v>29</v>
      </c>
    </row>
    <row r="302" customFormat="false" ht="14.4" hidden="false" customHeight="false" outlineLevel="0" collapsed="false">
      <c r="A302" s="24"/>
      <c r="B302" s="25"/>
      <c r="C302" s="67"/>
      <c r="D302" s="27"/>
      <c r="E302" s="28" t="s">
        <v>13</v>
      </c>
      <c r="F302" s="29" t="n">
        <f aca="false">INFO!$D$14</f>
        <v>0.0812101910828025</v>
      </c>
      <c r="H302" s="32"/>
      <c r="L302" s="24"/>
      <c r="M302" s="25"/>
      <c r="N302" s="67"/>
      <c r="O302" s="27"/>
      <c r="P302" s="28" t="s">
        <v>13</v>
      </c>
      <c r="Q302" s="29" t="n">
        <f aca="false">INFO!$D$14</f>
        <v>0.0812101910828025</v>
      </c>
      <c r="S302" s="32"/>
      <c r="W302" s="24"/>
      <c r="X302" s="25"/>
      <c r="Y302" s="67"/>
      <c r="Z302" s="27"/>
      <c r="AA302" s="28" t="s">
        <v>13</v>
      </c>
      <c r="AB302" s="29" t="n">
        <f aca="false">INFO!$D$14</f>
        <v>0.0812101910828025</v>
      </c>
      <c r="AD302" s="32"/>
      <c r="AH302" s="24"/>
      <c r="AI302" s="25"/>
      <c r="AJ302" s="67"/>
      <c r="AK302" s="27"/>
      <c r="AL302" s="28" t="s">
        <v>13</v>
      </c>
      <c r="AM302" s="29" t="n">
        <f aca="false">INFO!$D$14</f>
        <v>0.0812101910828025</v>
      </c>
      <c r="AO302" s="32"/>
      <c r="AS302" s="24"/>
      <c r="AT302" s="25"/>
      <c r="AU302" s="67"/>
      <c r="AV302" s="27"/>
      <c r="AW302" s="28" t="s">
        <v>13</v>
      </c>
      <c r="AX302" s="29" t="n">
        <f aca="false">INFO!$D$14</f>
        <v>0.0812101910828025</v>
      </c>
      <c r="AZ302" s="32"/>
      <c r="BD302" s="24"/>
      <c r="BE302" s="66"/>
      <c r="BF302" s="67"/>
      <c r="BG302" s="27"/>
      <c r="BH302" s="28" t="s">
        <v>13</v>
      </c>
      <c r="BI302" s="29" t="n">
        <f aca="false">INFO!$D$14</f>
        <v>0.0812101910828025</v>
      </c>
      <c r="BK302" s="32"/>
      <c r="BO302" s="24"/>
      <c r="BP302" s="25"/>
      <c r="BQ302" s="67"/>
      <c r="BR302" s="27"/>
      <c r="BS302" s="28" t="s">
        <v>13</v>
      </c>
      <c r="BT302" s="29" t="n">
        <f aca="false">INFO!$D$14</f>
        <v>0.0812101910828025</v>
      </c>
      <c r="BV302" s="32"/>
      <c r="BZ302" s="24"/>
      <c r="CA302" s="25"/>
      <c r="CB302" s="67"/>
      <c r="CC302" s="27"/>
      <c r="CD302" s="28" t="s">
        <v>13</v>
      </c>
      <c r="CE302" s="29" t="n">
        <f aca="false">INFO!$D$14</f>
        <v>0.0812101910828025</v>
      </c>
      <c r="CG302" s="32"/>
      <c r="CK302" s="24"/>
      <c r="CL302" s="25"/>
      <c r="CM302" s="67"/>
      <c r="CN302" s="27"/>
      <c r="CO302" s="28" t="s">
        <v>13</v>
      </c>
      <c r="CP302" s="29" t="n">
        <f aca="false">INFO!$D$14</f>
        <v>0.0812101910828025</v>
      </c>
      <c r="CR302" s="32"/>
      <c r="CV302" s="17" t="s">
        <v>57</v>
      </c>
      <c r="CW302" s="18" t="n">
        <f aca="false">IF(BP278=0%,0%,(BQ281+BQ282)/SUM(BQ279:BQ286))</f>
        <v>0</v>
      </c>
      <c r="CX302" s="17" t="str">
        <f aca="false">BS281</f>
        <v>forno</v>
      </c>
      <c r="CY302" s="19" t="n">
        <f aca="false">BT281</f>
        <v>0</v>
      </c>
      <c r="CZ302" s="17" t="str">
        <f aca="false">BU279</f>
        <v>brandina</v>
      </c>
      <c r="DA302" s="19" t="n">
        <f aca="false">BV279</f>
        <v>0</v>
      </c>
      <c r="DB302" s="17" t="str">
        <f aca="false">BU286</f>
        <v>buste</v>
      </c>
      <c r="DC302" s="20" t="n">
        <f aca="false">BV286</f>
        <v>0</v>
      </c>
      <c r="DD302" s="19" t="str">
        <f aca="false">BR222</f>
        <v>combustione</v>
      </c>
      <c r="DE302" s="19" t="str">
        <f aca="false">BS222</f>
        <v>no</v>
      </c>
      <c r="EX302" s="54" t="s">
        <v>309</v>
      </c>
      <c r="EY302" s="2" t="n">
        <v>0.3</v>
      </c>
      <c r="EZ302" s="54" t="s">
        <v>305</v>
      </c>
      <c r="FA302" s="2" t="n">
        <v>30</v>
      </c>
    </row>
    <row r="303" customFormat="false" ht="14.4" hidden="false" customHeight="false" outlineLevel="0" collapsed="false">
      <c r="A303" s="24"/>
      <c r="B303" s="25"/>
      <c r="C303" s="67"/>
      <c r="D303" s="27"/>
      <c r="E303" s="28" t="s">
        <v>14</v>
      </c>
      <c r="F303" s="29" t="n">
        <f aca="false">INFO!$D$15</f>
        <v>0.167197452229299</v>
      </c>
      <c r="H303" s="32"/>
      <c r="L303" s="24"/>
      <c r="M303" s="25"/>
      <c r="N303" s="67"/>
      <c r="O303" s="27"/>
      <c r="P303" s="28" t="s">
        <v>14</v>
      </c>
      <c r="Q303" s="29" t="n">
        <f aca="false">INFO!$D$15</f>
        <v>0.167197452229299</v>
      </c>
      <c r="S303" s="32"/>
      <c r="W303" s="24"/>
      <c r="X303" s="25"/>
      <c r="Y303" s="67"/>
      <c r="Z303" s="27"/>
      <c r="AA303" s="28" t="s">
        <v>14</v>
      </c>
      <c r="AB303" s="29" t="n">
        <f aca="false">INFO!$D$15</f>
        <v>0.167197452229299</v>
      </c>
      <c r="AD303" s="32"/>
      <c r="AH303" s="24"/>
      <c r="AI303" s="25"/>
      <c r="AJ303" s="67"/>
      <c r="AK303" s="27"/>
      <c r="AL303" s="28" t="s">
        <v>14</v>
      </c>
      <c r="AM303" s="29" t="n">
        <f aca="false">INFO!$D$15</f>
        <v>0.167197452229299</v>
      </c>
      <c r="AO303" s="32"/>
      <c r="AS303" s="24"/>
      <c r="AT303" s="25"/>
      <c r="AU303" s="67"/>
      <c r="AV303" s="27"/>
      <c r="AW303" s="28" t="s">
        <v>14</v>
      </c>
      <c r="AX303" s="29" t="n">
        <f aca="false">INFO!$D$15</f>
        <v>0.167197452229299</v>
      </c>
      <c r="AZ303" s="32"/>
      <c r="BD303" s="24"/>
      <c r="BE303" s="66"/>
      <c r="BF303" s="67"/>
      <c r="BG303" s="27"/>
      <c r="BH303" s="28" t="s">
        <v>14</v>
      </c>
      <c r="BI303" s="29" t="n">
        <f aca="false">INFO!$D$15</f>
        <v>0.167197452229299</v>
      </c>
      <c r="BK303" s="32"/>
      <c r="BO303" s="24"/>
      <c r="BP303" s="25"/>
      <c r="BQ303" s="67"/>
      <c r="BR303" s="27"/>
      <c r="BS303" s="28" t="s">
        <v>14</v>
      </c>
      <c r="BT303" s="29" t="n">
        <f aca="false">INFO!$D$15</f>
        <v>0.167197452229299</v>
      </c>
      <c r="BV303" s="32"/>
      <c r="BZ303" s="24"/>
      <c r="CA303" s="25"/>
      <c r="CB303" s="67"/>
      <c r="CC303" s="27"/>
      <c r="CD303" s="28" t="s">
        <v>14</v>
      </c>
      <c r="CE303" s="29" t="n">
        <f aca="false">INFO!$D$15</f>
        <v>0.167197452229299</v>
      </c>
      <c r="CG303" s="32"/>
      <c r="CK303" s="24"/>
      <c r="CL303" s="25"/>
      <c r="CM303" s="67"/>
      <c r="CN303" s="27"/>
      <c r="CO303" s="28" t="s">
        <v>14</v>
      </c>
      <c r="CP303" s="29" t="n">
        <f aca="false">INFO!$D$15</f>
        <v>0.167197452229299</v>
      </c>
      <c r="CR303" s="32"/>
      <c r="CV303" s="17" t="s">
        <v>60</v>
      </c>
      <c r="CW303" s="18" t="n">
        <f aca="false">IF(BP278=0%,0%,BQ283/SUM(BQ279:BQ286))</f>
        <v>0</v>
      </c>
      <c r="CX303" s="17" t="str">
        <f aca="false">BS282</f>
        <v>televisore</v>
      </c>
      <c r="CY303" s="19" t="n">
        <f aca="false">BT282</f>
        <v>0</v>
      </c>
      <c r="CZ303" s="17" t="str">
        <f aca="false">BU280</f>
        <v>Scatoloni</v>
      </c>
      <c r="DA303" s="19" t="n">
        <f aca="false">BV280</f>
        <v>0</v>
      </c>
      <c r="DB303" s="19"/>
      <c r="DC303" s="20"/>
      <c r="DD303" s="19" t="str">
        <f aca="false">BR223</f>
        <v>bonifica</v>
      </c>
      <c r="DE303" s="19" t="str">
        <f aca="false">BS223</f>
        <v>no</v>
      </c>
    </row>
    <row r="304" customFormat="false" ht="14.4" hidden="false" customHeight="false" outlineLevel="0" collapsed="false">
      <c r="A304" s="24"/>
      <c r="B304" s="97"/>
      <c r="C304" s="67"/>
      <c r="D304" s="27" t="s">
        <v>66</v>
      </c>
      <c r="E304" s="28" t="s">
        <v>12</v>
      </c>
      <c r="F304" s="29" t="n">
        <f aca="false">INFO!$D$13</f>
        <v>0.751592356687898</v>
      </c>
      <c r="H304" s="32" t="n">
        <v>15</v>
      </c>
      <c r="L304" s="24"/>
      <c r="M304" s="97"/>
      <c r="N304" s="67"/>
      <c r="O304" s="27" t="s">
        <v>66</v>
      </c>
      <c r="P304" s="28" t="s">
        <v>12</v>
      </c>
      <c r="Q304" s="29" t="n">
        <f aca="false">INFO!$D$13</f>
        <v>0.751592356687898</v>
      </c>
      <c r="S304" s="32" t="n">
        <v>15</v>
      </c>
      <c r="W304" s="24"/>
      <c r="X304" s="97"/>
      <c r="Y304" s="67"/>
      <c r="Z304" s="27" t="s">
        <v>66</v>
      </c>
      <c r="AA304" s="28" t="s">
        <v>12</v>
      </c>
      <c r="AB304" s="29" t="n">
        <f aca="false">INFO!$D$13</f>
        <v>0.751592356687898</v>
      </c>
      <c r="AD304" s="32" t="n">
        <v>15</v>
      </c>
      <c r="AH304" s="24"/>
      <c r="AI304" s="97"/>
      <c r="AJ304" s="67"/>
      <c r="AK304" s="27" t="s">
        <v>66</v>
      </c>
      <c r="AL304" s="28" t="s">
        <v>12</v>
      </c>
      <c r="AM304" s="29" t="n">
        <f aca="false">INFO!$D$13</f>
        <v>0.751592356687898</v>
      </c>
      <c r="AO304" s="32" t="n">
        <v>15</v>
      </c>
      <c r="AS304" s="24"/>
      <c r="AT304" s="97"/>
      <c r="AU304" s="67"/>
      <c r="AV304" s="27" t="s">
        <v>66</v>
      </c>
      <c r="AW304" s="28" t="s">
        <v>12</v>
      </c>
      <c r="AX304" s="29" t="n">
        <f aca="false">INFO!$D$13</f>
        <v>0.751592356687898</v>
      </c>
      <c r="AZ304" s="32" t="n">
        <v>15</v>
      </c>
      <c r="BD304" s="24"/>
      <c r="BE304" s="66"/>
      <c r="BF304" s="67"/>
      <c r="BG304" s="27" t="s">
        <v>66</v>
      </c>
      <c r="BH304" s="28" t="s">
        <v>12</v>
      </c>
      <c r="BI304" s="29" t="n">
        <f aca="false">INFO!$D$13</f>
        <v>0.751592356687898</v>
      </c>
      <c r="BK304" s="32" t="n">
        <v>15</v>
      </c>
      <c r="BO304" s="24"/>
      <c r="BP304" s="97"/>
      <c r="BQ304" s="67"/>
      <c r="BR304" s="27" t="s">
        <v>66</v>
      </c>
      <c r="BS304" s="28" t="s">
        <v>12</v>
      </c>
      <c r="BT304" s="29" t="n">
        <f aca="false">INFO!$D$13</f>
        <v>0.751592356687898</v>
      </c>
      <c r="BV304" s="32" t="n">
        <v>15</v>
      </c>
      <c r="BZ304" s="24"/>
      <c r="CA304" s="97"/>
      <c r="CB304" s="67"/>
      <c r="CC304" s="27" t="s">
        <v>66</v>
      </c>
      <c r="CD304" s="28" t="s">
        <v>12</v>
      </c>
      <c r="CE304" s="29" t="n">
        <f aca="false">INFO!$D$13</f>
        <v>0.751592356687898</v>
      </c>
      <c r="CG304" s="32" t="n">
        <v>15</v>
      </c>
      <c r="CK304" s="24"/>
      <c r="CL304" s="97"/>
      <c r="CM304" s="67"/>
      <c r="CN304" s="27" t="s">
        <v>66</v>
      </c>
      <c r="CO304" s="28" t="s">
        <v>12</v>
      </c>
      <c r="CP304" s="29" t="n">
        <f aca="false">INFO!$D$13</f>
        <v>0.751592356687898</v>
      </c>
      <c r="CR304" s="32" t="n">
        <v>15</v>
      </c>
      <c r="CV304" s="17" t="s">
        <v>61</v>
      </c>
      <c r="CW304" s="18" t="n">
        <f aca="false">IF(BP278=0%,0%,BQ284/SUM(BQ279:BQ286))</f>
        <v>0</v>
      </c>
      <c r="CX304" s="17" t="str">
        <f aca="false">BS283</f>
        <v>scaldabagno</v>
      </c>
      <c r="CY304" s="19" t="n">
        <f aca="false">BT283</f>
        <v>0</v>
      </c>
      <c r="CZ304" s="17" t="str">
        <f aca="false">BU281</f>
        <v>divano</v>
      </c>
      <c r="DA304" s="19" t="n">
        <f aca="false">BV281</f>
        <v>0</v>
      </c>
      <c r="DB304" s="19"/>
      <c r="DC304" s="20"/>
      <c r="DD304" s="19" t="str">
        <f aca="false">BT223</f>
        <v>substrato</v>
      </c>
      <c r="DE304" s="19" t="str">
        <f aca="false">BU223</f>
        <v>cemento</v>
      </c>
    </row>
    <row r="305" customFormat="false" ht="14.4" hidden="false" customHeight="false" outlineLevel="0" collapsed="false">
      <c r="A305" s="24"/>
      <c r="B305" s="97"/>
      <c r="C305" s="67"/>
      <c r="D305" s="27"/>
      <c r="E305" s="28" t="s">
        <v>13</v>
      </c>
      <c r="F305" s="29" t="n">
        <f aca="false">INFO!$D$14</f>
        <v>0.0812101910828025</v>
      </c>
      <c r="H305" s="32"/>
      <c r="L305" s="24"/>
      <c r="M305" s="97"/>
      <c r="N305" s="67"/>
      <c r="O305" s="27"/>
      <c r="P305" s="28" t="s">
        <v>13</v>
      </c>
      <c r="Q305" s="29" t="n">
        <f aca="false">INFO!$D$14</f>
        <v>0.0812101910828025</v>
      </c>
      <c r="S305" s="32"/>
      <c r="W305" s="24"/>
      <c r="X305" s="97"/>
      <c r="Y305" s="67"/>
      <c r="Z305" s="27"/>
      <c r="AA305" s="28" t="s">
        <v>13</v>
      </c>
      <c r="AB305" s="29" t="n">
        <f aca="false">INFO!$D$14</f>
        <v>0.0812101910828025</v>
      </c>
      <c r="AD305" s="32"/>
      <c r="AH305" s="24"/>
      <c r="AI305" s="97"/>
      <c r="AJ305" s="67"/>
      <c r="AK305" s="27"/>
      <c r="AL305" s="28" t="s">
        <v>13</v>
      </c>
      <c r="AM305" s="29" t="n">
        <f aca="false">INFO!$D$14</f>
        <v>0.0812101910828025</v>
      </c>
      <c r="AO305" s="32"/>
      <c r="AS305" s="24"/>
      <c r="AT305" s="97"/>
      <c r="AU305" s="67"/>
      <c r="AV305" s="27"/>
      <c r="AW305" s="28" t="s">
        <v>13</v>
      </c>
      <c r="AX305" s="29" t="n">
        <f aca="false">INFO!$D$14</f>
        <v>0.0812101910828025</v>
      </c>
      <c r="AZ305" s="32"/>
      <c r="BD305" s="24"/>
      <c r="BE305" s="66"/>
      <c r="BF305" s="67"/>
      <c r="BG305" s="27"/>
      <c r="BH305" s="28" t="s">
        <v>13</v>
      </c>
      <c r="BI305" s="29" t="n">
        <f aca="false">INFO!$D$14</f>
        <v>0.0812101910828025</v>
      </c>
      <c r="BK305" s="32"/>
      <c r="BO305" s="24"/>
      <c r="BP305" s="97"/>
      <c r="BQ305" s="67"/>
      <c r="BR305" s="27"/>
      <c r="BS305" s="28" t="s">
        <v>13</v>
      </c>
      <c r="BT305" s="29" t="n">
        <f aca="false">INFO!$D$14</f>
        <v>0.0812101910828025</v>
      </c>
      <c r="BV305" s="32"/>
      <c r="BZ305" s="24"/>
      <c r="CA305" s="97"/>
      <c r="CB305" s="67"/>
      <c r="CC305" s="27"/>
      <c r="CD305" s="28" t="s">
        <v>13</v>
      </c>
      <c r="CE305" s="29" t="n">
        <f aca="false">INFO!$D$14</f>
        <v>0.0812101910828025</v>
      </c>
      <c r="CG305" s="32"/>
      <c r="CK305" s="24"/>
      <c r="CL305" s="97"/>
      <c r="CM305" s="67"/>
      <c r="CN305" s="27"/>
      <c r="CO305" s="28" t="s">
        <v>13</v>
      </c>
      <c r="CP305" s="29" t="n">
        <f aca="false">INFO!$D$14</f>
        <v>0.0812101910828025</v>
      </c>
      <c r="CR305" s="32"/>
      <c r="CV305" s="17" t="s">
        <v>62</v>
      </c>
      <c r="CW305" s="18" t="n">
        <f aca="false">IF(BP278=0%,0%,BQ285/SUM(BQ279:BQ286))</f>
        <v>0</v>
      </c>
      <c r="CX305" s="17" t="str">
        <f aca="false">BS284</f>
        <v>mobile</v>
      </c>
      <c r="CY305" s="19" t="n">
        <f aca="false">BT284</f>
        <v>0</v>
      </c>
      <c r="CZ305" s="17" t="str">
        <f aca="false">BU282</f>
        <v>sanitari</v>
      </c>
      <c r="DA305" s="19" t="n">
        <f aca="false">BV282</f>
        <v>0</v>
      </c>
      <c r="DB305" s="19"/>
      <c r="DC305" s="20"/>
      <c r="DD305" s="19" t="s">
        <v>63</v>
      </c>
      <c r="DE305" s="19" t="n">
        <f aca="false">BP223</f>
        <v>0</v>
      </c>
    </row>
    <row r="306" customFormat="false" ht="15" hidden="false" customHeight="false" outlineLevel="0" collapsed="false">
      <c r="A306" s="24"/>
      <c r="B306" s="97"/>
      <c r="C306" s="67"/>
      <c r="D306" s="27"/>
      <c r="E306" s="28" t="s">
        <v>14</v>
      </c>
      <c r="F306" s="29" t="n">
        <f aca="false">INFO!$D$15</f>
        <v>0.167197452229299</v>
      </c>
      <c r="H306" s="32"/>
      <c r="L306" s="24"/>
      <c r="M306" s="97"/>
      <c r="N306" s="67"/>
      <c r="O306" s="27"/>
      <c r="P306" s="28" t="s">
        <v>14</v>
      </c>
      <c r="Q306" s="29" t="n">
        <f aca="false">INFO!$D$15</f>
        <v>0.167197452229299</v>
      </c>
      <c r="S306" s="32"/>
      <c r="W306" s="24"/>
      <c r="X306" s="97"/>
      <c r="Y306" s="67"/>
      <c r="Z306" s="27"/>
      <c r="AA306" s="28" t="s">
        <v>14</v>
      </c>
      <c r="AB306" s="29" t="n">
        <f aca="false">INFO!$D$15</f>
        <v>0.167197452229299</v>
      </c>
      <c r="AD306" s="32"/>
      <c r="AH306" s="24"/>
      <c r="AI306" s="97"/>
      <c r="AJ306" s="67"/>
      <c r="AK306" s="27"/>
      <c r="AL306" s="28" t="s">
        <v>14</v>
      </c>
      <c r="AM306" s="29" t="n">
        <f aca="false">INFO!$D$15</f>
        <v>0.167197452229299</v>
      </c>
      <c r="AO306" s="32"/>
      <c r="AS306" s="24"/>
      <c r="AT306" s="97"/>
      <c r="AU306" s="67"/>
      <c r="AV306" s="27"/>
      <c r="AW306" s="28" t="s">
        <v>14</v>
      </c>
      <c r="AX306" s="29" t="n">
        <f aca="false">INFO!$D$15</f>
        <v>0.167197452229299</v>
      </c>
      <c r="AZ306" s="32"/>
      <c r="BD306" s="24"/>
      <c r="BE306" s="66"/>
      <c r="BF306" s="67"/>
      <c r="BG306" s="27"/>
      <c r="BH306" s="28" t="s">
        <v>14</v>
      </c>
      <c r="BI306" s="29" t="n">
        <f aca="false">INFO!$D$15</f>
        <v>0.167197452229299</v>
      </c>
      <c r="BK306" s="32"/>
      <c r="BO306" s="24"/>
      <c r="BP306" s="97"/>
      <c r="BQ306" s="67"/>
      <c r="BR306" s="27"/>
      <c r="BS306" s="28" t="s">
        <v>14</v>
      </c>
      <c r="BT306" s="29" t="n">
        <f aca="false">INFO!$D$15</f>
        <v>0.167197452229299</v>
      </c>
      <c r="BV306" s="32"/>
      <c r="BZ306" s="24"/>
      <c r="CA306" s="97"/>
      <c r="CB306" s="67"/>
      <c r="CC306" s="27"/>
      <c r="CD306" s="28" t="s">
        <v>14</v>
      </c>
      <c r="CE306" s="29" t="n">
        <f aca="false">INFO!$D$15</f>
        <v>0.167197452229299</v>
      </c>
      <c r="CG306" s="32"/>
      <c r="CK306" s="24"/>
      <c r="CL306" s="97"/>
      <c r="CM306" s="67"/>
      <c r="CN306" s="27"/>
      <c r="CO306" s="28" t="s">
        <v>14</v>
      </c>
      <c r="CP306" s="29" t="n">
        <f aca="false">INFO!$D$15</f>
        <v>0.167197452229299</v>
      </c>
      <c r="CR306" s="32"/>
      <c r="CV306" s="33" t="s">
        <v>65</v>
      </c>
      <c r="CW306" s="34" t="n">
        <f aca="false">IF(BP278=0%,0%,BQ286/SUM(BQ279:BQ286))</f>
        <v>1</v>
      </c>
      <c r="CX306" s="33" t="str">
        <f aca="false">BS285</f>
        <v>secchio</v>
      </c>
      <c r="CY306" s="35" t="n">
        <f aca="false">BT285</f>
        <v>0</v>
      </c>
      <c r="CZ306" s="33" t="str">
        <f aca="false">BU283</f>
        <v>tubi</v>
      </c>
      <c r="DA306" s="35" t="n">
        <f aca="false">BV283</f>
        <v>0</v>
      </c>
      <c r="DB306" s="35"/>
      <c r="DC306" s="36"/>
      <c r="DD306" s="35" t="s">
        <v>56</v>
      </c>
      <c r="DE306" s="35" t="n">
        <f aca="false">BV221</f>
        <v>0</v>
      </c>
      <c r="DF306" s="37" t="n">
        <f aca="false">SUM(CW300:CW306)</f>
        <v>1</v>
      </c>
    </row>
    <row r="307" customFormat="false" ht="15" hidden="false" customHeight="false" outlineLevel="0" collapsed="false">
      <c r="A307" s="24"/>
      <c r="B307" s="97"/>
      <c r="C307" s="67"/>
      <c r="D307" s="27" t="s">
        <v>67</v>
      </c>
      <c r="E307" s="28" t="s">
        <v>21</v>
      </c>
      <c r="F307" s="39" t="n">
        <f aca="false">INFO!$C$24</f>
        <v>0.607753705815279</v>
      </c>
      <c r="H307" s="32" t="n">
        <v>12</v>
      </c>
      <c r="L307" s="24"/>
      <c r="M307" s="97"/>
      <c r="N307" s="67"/>
      <c r="O307" s="27" t="s">
        <v>67</v>
      </c>
      <c r="P307" s="28" t="s">
        <v>21</v>
      </c>
      <c r="Q307" s="39" t="n">
        <f aca="false">INFO!$C$24</f>
        <v>0.607753705815279</v>
      </c>
      <c r="S307" s="32" t="n">
        <v>12</v>
      </c>
      <c r="W307" s="24"/>
      <c r="X307" s="97"/>
      <c r="Y307" s="67"/>
      <c r="Z307" s="27" t="s">
        <v>67</v>
      </c>
      <c r="AA307" s="28" t="s">
        <v>21</v>
      </c>
      <c r="AB307" s="39" t="n">
        <f aca="false">INFO!$C$24</f>
        <v>0.607753705815279</v>
      </c>
      <c r="AD307" s="32" t="n">
        <v>12</v>
      </c>
      <c r="AH307" s="24"/>
      <c r="AI307" s="97"/>
      <c r="AJ307" s="67"/>
      <c r="AK307" s="27" t="s">
        <v>67</v>
      </c>
      <c r="AL307" s="28" t="s">
        <v>21</v>
      </c>
      <c r="AM307" s="39" t="n">
        <f aca="false">INFO!$C$24</f>
        <v>0.607753705815279</v>
      </c>
      <c r="AO307" s="32" t="n">
        <v>12</v>
      </c>
      <c r="AS307" s="24"/>
      <c r="AT307" s="97"/>
      <c r="AU307" s="67"/>
      <c r="AV307" s="27" t="s">
        <v>67</v>
      </c>
      <c r="AW307" s="28" t="s">
        <v>21</v>
      </c>
      <c r="AX307" s="39" t="n">
        <f aca="false">INFO!$C$24</f>
        <v>0.607753705815279</v>
      </c>
      <c r="AZ307" s="32" t="n">
        <v>12</v>
      </c>
      <c r="BD307" s="24"/>
      <c r="BE307" s="66"/>
      <c r="BF307" s="67"/>
      <c r="BG307" s="27" t="s">
        <v>67</v>
      </c>
      <c r="BH307" s="28" t="s">
        <v>21</v>
      </c>
      <c r="BI307" s="39" t="n">
        <f aca="false">INFO!$C$24</f>
        <v>0.607753705815279</v>
      </c>
      <c r="BK307" s="32" t="n">
        <v>12</v>
      </c>
      <c r="BO307" s="24"/>
      <c r="BP307" s="97"/>
      <c r="BQ307" s="67"/>
      <c r="BR307" s="27" t="s">
        <v>67</v>
      </c>
      <c r="BS307" s="28" t="s">
        <v>21</v>
      </c>
      <c r="BT307" s="39" t="n">
        <f aca="false">INFO!$C$24</f>
        <v>0.607753705815279</v>
      </c>
      <c r="BV307" s="32" t="n">
        <v>12</v>
      </c>
      <c r="BZ307" s="24"/>
      <c r="CA307" s="97"/>
      <c r="CB307" s="67"/>
      <c r="CC307" s="27" t="s">
        <v>67</v>
      </c>
      <c r="CD307" s="28" t="s">
        <v>21</v>
      </c>
      <c r="CE307" s="39" t="n">
        <f aca="false">INFO!$C$24</f>
        <v>0.607753705815279</v>
      </c>
      <c r="CG307" s="32" t="n">
        <v>12</v>
      </c>
      <c r="CK307" s="24"/>
      <c r="CL307" s="97"/>
      <c r="CM307" s="67"/>
      <c r="CN307" s="27" t="s">
        <v>67</v>
      </c>
      <c r="CO307" s="28" t="s">
        <v>21</v>
      </c>
      <c r="CP307" s="39" t="n">
        <f aca="false">INFO!$C$24</f>
        <v>0.607753705815279</v>
      </c>
      <c r="CR307" s="32" t="n">
        <v>12</v>
      </c>
      <c r="CV307" s="10" t="str">
        <f aca="false">BZ220</f>
        <v>SITO O60</v>
      </c>
      <c r="CW307" s="10"/>
      <c r="CX307" s="10"/>
      <c r="CY307" s="10"/>
      <c r="CZ307" s="10"/>
      <c r="DA307" s="10"/>
      <c r="DB307" s="10"/>
      <c r="DC307" s="10"/>
      <c r="DD307" s="10"/>
      <c r="DE307" s="10"/>
    </row>
    <row r="308" customFormat="false" ht="14.4" hidden="false" customHeight="false" outlineLevel="0" collapsed="false">
      <c r="A308" s="24"/>
      <c r="B308" s="97"/>
      <c r="C308" s="67"/>
      <c r="D308" s="27"/>
      <c r="E308" s="28" t="s">
        <v>14</v>
      </c>
      <c r="F308" s="39" t="n">
        <f aca="false">INFO!$C$25</f>
        <v>0.182440136830103</v>
      </c>
      <c r="H308" s="32"/>
      <c r="L308" s="24"/>
      <c r="M308" s="97"/>
      <c r="N308" s="67"/>
      <c r="O308" s="27"/>
      <c r="P308" s="28" t="s">
        <v>14</v>
      </c>
      <c r="Q308" s="39" t="n">
        <f aca="false">INFO!$C$25</f>
        <v>0.182440136830103</v>
      </c>
      <c r="S308" s="32"/>
      <c r="W308" s="24"/>
      <c r="X308" s="97"/>
      <c r="Y308" s="67"/>
      <c r="Z308" s="27"/>
      <c r="AA308" s="28" t="s">
        <v>14</v>
      </c>
      <c r="AB308" s="39" t="n">
        <f aca="false">INFO!$C$25</f>
        <v>0.182440136830103</v>
      </c>
      <c r="AD308" s="32"/>
      <c r="AH308" s="24"/>
      <c r="AI308" s="97"/>
      <c r="AJ308" s="67"/>
      <c r="AK308" s="27"/>
      <c r="AL308" s="28" t="s">
        <v>14</v>
      </c>
      <c r="AM308" s="39" t="n">
        <f aca="false">INFO!$C$25</f>
        <v>0.182440136830103</v>
      </c>
      <c r="AO308" s="32"/>
      <c r="AS308" s="24"/>
      <c r="AT308" s="97"/>
      <c r="AU308" s="67"/>
      <c r="AV308" s="27"/>
      <c r="AW308" s="28" t="s">
        <v>14</v>
      </c>
      <c r="AX308" s="39" t="n">
        <f aca="false">INFO!$C$25</f>
        <v>0.182440136830103</v>
      </c>
      <c r="AZ308" s="32"/>
      <c r="BD308" s="24"/>
      <c r="BE308" s="66"/>
      <c r="BF308" s="67"/>
      <c r="BG308" s="27"/>
      <c r="BH308" s="28" t="s">
        <v>14</v>
      </c>
      <c r="BI308" s="39" t="n">
        <f aca="false">INFO!$C$25</f>
        <v>0.182440136830103</v>
      </c>
      <c r="BK308" s="32"/>
      <c r="BO308" s="24"/>
      <c r="BP308" s="97"/>
      <c r="BQ308" s="67"/>
      <c r="BR308" s="27"/>
      <c r="BS308" s="28" t="s">
        <v>14</v>
      </c>
      <c r="BT308" s="39" t="n">
        <f aca="false">INFO!$C$25</f>
        <v>0.182440136830103</v>
      </c>
      <c r="BV308" s="32"/>
      <c r="BZ308" s="24"/>
      <c r="CA308" s="97"/>
      <c r="CB308" s="67"/>
      <c r="CC308" s="27"/>
      <c r="CD308" s="28" t="s">
        <v>14</v>
      </c>
      <c r="CE308" s="39" t="n">
        <f aca="false">INFO!$C$25</f>
        <v>0.182440136830103</v>
      </c>
      <c r="CG308" s="32"/>
      <c r="CK308" s="24"/>
      <c r="CL308" s="97"/>
      <c r="CM308" s="67"/>
      <c r="CN308" s="27"/>
      <c r="CO308" s="28" t="s">
        <v>14</v>
      </c>
      <c r="CP308" s="39" t="n">
        <f aca="false">INFO!$C$25</f>
        <v>0.182440136830103</v>
      </c>
      <c r="CR308" s="32"/>
      <c r="CV308" s="11" t="s">
        <v>31</v>
      </c>
      <c r="CW308" s="11"/>
      <c r="CX308" s="11" t="s">
        <v>32</v>
      </c>
      <c r="CY308" s="11"/>
      <c r="CZ308" s="11"/>
      <c r="DA308" s="11"/>
      <c r="DB308" s="11"/>
      <c r="DC308" s="11"/>
      <c r="DD308" s="11" t="s">
        <v>33</v>
      </c>
      <c r="DE308" s="11"/>
    </row>
    <row r="309" customFormat="false" ht="14.4" hidden="false" customHeight="false" outlineLevel="0" collapsed="false">
      <c r="A309" s="24"/>
      <c r="B309" s="97"/>
      <c r="C309" s="67"/>
      <c r="D309" s="27"/>
      <c r="E309" s="28" t="s">
        <v>22</v>
      </c>
      <c r="F309" s="39" t="n">
        <f aca="false">INFO!$C$26</f>
        <v>0.122006841505131</v>
      </c>
      <c r="H309" s="32"/>
      <c r="L309" s="24"/>
      <c r="M309" s="97"/>
      <c r="N309" s="67"/>
      <c r="O309" s="27"/>
      <c r="P309" s="28" t="s">
        <v>22</v>
      </c>
      <c r="Q309" s="39" t="n">
        <f aca="false">INFO!$C$26</f>
        <v>0.122006841505131</v>
      </c>
      <c r="S309" s="32"/>
      <c r="W309" s="24"/>
      <c r="X309" s="97"/>
      <c r="Y309" s="67"/>
      <c r="Z309" s="27"/>
      <c r="AA309" s="28" t="s">
        <v>22</v>
      </c>
      <c r="AB309" s="39" t="n">
        <f aca="false">INFO!$C$26</f>
        <v>0.122006841505131</v>
      </c>
      <c r="AD309" s="32"/>
      <c r="AH309" s="24"/>
      <c r="AI309" s="97"/>
      <c r="AJ309" s="67"/>
      <c r="AK309" s="27"/>
      <c r="AL309" s="28" t="s">
        <v>22</v>
      </c>
      <c r="AM309" s="39" t="n">
        <f aca="false">INFO!$C$26</f>
        <v>0.122006841505131</v>
      </c>
      <c r="AO309" s="32"/>
      <c r="AS309" s="24"/>
      <c r="AT309" s="97"/>
      <c r="AU309" s="67"/>
      <c r="AV309" s="27"/>
      <c r="AW309" s="28" t="s">
        <v>22</v>
      </c>
      <c r="AX309" s="39" t="n">
        <f aca="false">INFO!$C$26</f>
        <v>0.122006841505131</v>
      </c>
      <c r="AZ309" s="32"/>
      <c r="BD309" s="24"/>
      <c r="BE309" s="66"/>
      <c r="BF309" s="67"/>
      <c r="BG309" s="27"/>
      <c r="BH309" s="28" t="s">
        <v>22</v>
      </c>
      <c r="BI309" s="39" t="n">
        <f aca="false">INFO!$C$26</f>
        <v>0.122006841505131</v>
      </c>
      <c r="BK309" s="32"/>
      <c r="BO309" s="24"/>
      <c r="BP309" s="97"/>
      <c r="BQ309" s="67"/>
      <c r="BR309" s="27"/>
      <c r="BS309" s="28" t="s">
        <v>22</v>
      </c>
      <c r="BT309" s="39" t="n">
        <f aca="false">INFO!$C$26</f>
        <v>0.122006841505131</v>
      </c>
      <c r="BV309" s="32"/>
      <c r="BZ309" s="24"/>
      <c r="CA309" s="97"/>
      <c r="CB309" s="67"/>
      <c r="CC309" s="27"/>
      <c r="CD309" s="28" t="s">
        <v>22</v>
      </c>
      <c r="CE309" s="39" t="n">
        <f aca="false">INFO!$C$26</f>
        <v>0.122006841505131</v>
      </c>
      <c r="CG309" s="32"/>
      <c r="CK309" s="24"/>
      <c r="CL309" s="97"/>
      <c r="CM309" s="67"/>
      <c r="CN309" s="27"/>
      <c r="CO309" s="28" t="s">
        <v>22</v>
      </c>
      <c r="CP309" s="39" t="n">
        <f aca="false">INFO!$C$26</f>
        <v>0.122006841505131</v>
      </c>
      <c r="CR309" s="32"/>
      <c r="CV309" s="12" t="s">
        <v>14</v>
      </c>
      <c r="CW309" s="13" t="n">
        <f aca="false">IF(CA278=0%,0%,CB279/SUM(CB279:CB286))</f>
        <v>0</v>
      </c>
      <c r="CX309" s="12" t="str">
        <f aca="false">CD279</f>
        <v>lavatrice</v>
      </c>
      <c r="CY309" s="14" t="n">
        <f aca="false">CE279</f>
        <v>0</v>
      </c>
      <c r="CZ309" s="12" t="str">
        <f aca="false">CD286</f>
        <v>sedie</v>
      </c>
      <c r="DA309" s="14" t="n">
        <f aca="false">CE286</f>
        <v>0</v>
      </c>
      <c r="DB309" s="12" t="str">
        <f aca="false">CF284</f>
        <v>guaina</v>
      </c>
      <c r="DC309" s="14" t="n">
        <f aca="false">CG284</f>
        <v>0</v>
      </c>
      <c r="DD309" s="14" t="s">
        <v>41</v>
      </c>
      <c r="DE309" s="38" t="n">
        <f aca="false">CB222</f>
        <v>0</v>
      </c>
    </row>
    <row r="310" customFormat="false" ht="14.4" hidden="false" customHeight="false" outlineLevel="0" collapsed="false">
      <c r="A310" s="24"/>
      <c r="B310" s="97"/>
      <c r="C310" s="67"/>
      <c r="D310" s="27"/>
      <c r="E310" s="28" t="s">
        <v>13</v>
      </c>
      <c r="F310" s="39" t="n">
        <f aca="false">INFO!$C$27</f>
        <v>0.0877993158494869</v>
      </c>
      <c r="H310" s="32"/>
      <c r="L310" s="24"/>
      <c r="M310" s="97"/>
      <c r="N310" s="67"/>
      <c r="O310" s="27"/>
      <c r="P310" s="28" t="s">
        <v>13</v>
      </c>
      <c r="Q310" s="39" t="n">
        <f aca="false">INFO!$C$27</f>
        <v>0.0877993158494869</v>
      </c>
      <c r="S310" s="32"/>
      <c r="W310" s="24"/>
      <c r="X310" s="97"/>
      <c r="Y310" s="67"/>
      <c r="Z310" s="27"/>
      <c r="AA310" s="28" t="s">
        <v>13</v>
      </c>
      <c r="AB310" s="39" t="n">
        <f aca="false">INFO!$C$27</f>
        <v>0.0877993158494869</v>
      </c>
      <c r="AD310" s="32"/>
      <c r="AH310" s="24"/>
      <c r="AI310" s="97"/>
      <c r="AJ310" s="67"/>
      <c r="AK310" s="27"/>
      <c r="AL310" s="28" t="s">
        <v>13</v>
      </c>
      <c r="AM310" s="39" t="n">
        <f aca="false">INFO!$C$27</f>
        <v>0.0877993158494869</v>
      </c>
      <c r="AO310" s="32"/>
      <c r="AS310" s="24"/>
      <c r="AT310" s="97"/>
      <c r="AU310" s="67"/>
      <c r="AV310" s="27"/>
      <c r="AW310" s="28" t="s">
        <v>13</v>
      </c>
      <c r="AX310" s="39" t="n">
        <f aca="false">INFO!$C$27</f>
        <v>0.0877993158494869</v>
      </c>
      <c r="AZ310" s="32"/>
      <c r="BD310" s="24"/>
      <c r="BE310" s="66"/>
      <c r="BF310" s="67"/>
      <c r="BG310" s="27"/>
      <c r="BH310" s="28" t="s">
        <v>13</v>
      </c>
      <c r="BI310" s="39" t="n">
        <f aca="false">INFO!$C$27</f>
        <v>0.0877993158494869</v>
      </c>
      <c r="BK310" s="32"/>
      <c r="BO310" s="24"/>
      <c r="BP310" s="97"/>
      <c r="BQ310" s="67"/>
      <c r="BR310" s="27"/>
      <c r="BS310" s="28" t="s">
        <v>13</v>
      </c>
      <c r="BT310" s="39" t="n">
        <f aca="false">INFO!$C$27</f>
        <v>0.0877993158494869</v>
      </c>
      <c r="BV310" s="32"/>
      <c r="BZ310" s="24"/>
      <c r="CA310" s="97"/>
      <c r="CB310" s="67"/>
      <c r="CC310" s="27"/>
      <c r="CD310" s="28" t="s">
        <v>13</v>
      </c>
      <c r="CE310" s="39" t="n">
        <f aca="false">INFO!$C$27</f>
        <v>0.0877993158494869</v>
      </c>
      <c r="CG310" s="32"/>
      <c r="CK310" s="24"/>
      <c r="CL310" s="97"/>
      <c r="CM310" s="67"/>
      <c r="CN310" s="27"/>
      <c r="CO310" s="28" t="s">
        <v>13</v>
      </c>
      <c r="CP310" s="39" t="n">
        <f aca="false">INFO!$C$27</f>
        <v>0.0877993158494869</v>
      </c>
      <c r="CR310" s="32"/>
      <c r="CV310" s="17" t="s">
        <v>49</v>
      </c>
      <c r="CW310" s="18" t="n">
        <f aca="false">IF(CA278=0%,0%,CB280/SUM(CB279:CB286))</f>
        <v>0</v>
      </c>
      <c r="CX310" s="17" t="str">
        <f aca="false">CD280</f>
        <v>frigorifero</v>
      </c>
      <c r="CY310" s="19" t="n">
        <f aca="false">CE280</f>
        <v>0</v>
      </c>
      <c r="CZ310" s="17" t="str">
        <f aca="false">CD287</f>
        <v>materasso</v>
      </c>
      <c r="DA310" s="19" t="n">
        <f aca="false">CE287</f>
        <v>0</v>
      </c>
      <c r="DB310" s="17" t="str">
        <f aca="false">CF285</f>
        <v>lamiere</v>
      </c>
      <c r="DC310" s="19" t="n">
        <f aca="false">CG285</f>
        <v>0</v>
      </c>
      <c r="DD310" s="19" t="str">
        <f aca="false">CC221</f>
        <v>altezza cumulo</v>
      </c>
      <c r="DE310" s="19" t="n">
        <f aca="false">CD221</f>
        <v>15</v>
      </c>
    </row>
    <row r="311" customFormat="false" ht="14.4" hidden="false" customHeight="false" outlineLevel="0" collapsed="false">
      <c r="A311" s="24"/>
      <c r="B311" s="96"/>
      <c r="C311" s="67"/>
      <c r="D311" s="40" t="s">
        <v>68</v>
      </c>
      <c r="E311" s="41" t="s">
        <v>22</v>
      </c>
      <c r="F311" s="39" t="n">
        <v>0.8</v>
      </c>
      <c r="H311" s="32" t="n">
        <v>12</v>
      </c>
      <c r="L311" s="24"/>
      <c r="M311" s="96"/>
      <c r="N311" s="67"/>
      <c r="O311" s="40" t="s">
        <v>68</v>
      </c>
      <c r="P311" s="41" t="s">
        <v>22</v>
      </c>
      <c r="Q311" s="39" t="n">
        <v>0.8</v>
      </c>
      <c r="S311" s="32" t="n">
        <v>12</v>
      </c>
      <c r="W311" s="24"/>
      <c r="X311" s="96"/>
      <c r="Y311" s="67"/>
      <c r="Z311" s="40" t="s">
        <v>68</v>
      </c>
      <c r="AA311" s="41" t="s">
        <v>22</v>
      </c>
      <c r="AB311" s="39" t="n">
        <v>0.8</v>
      </c>
      <c r="AD311" s="32" t="n">
        <v>12</v>
      </c>
      <c r="AH311" s="24"/>
      <c r="AI311" s="96"/>
      <c r="AJ311" s="67"/>
      <c r="AK311" s="40" t="s">
        <v>68</v>
      </c>
      <c r="AL311" s="41" t="s">
        <v>22</v>
      </c>
      <c r="AM311" s="39" t="n">
        <v>0.8</v>
      </c>
      <c r="AO311" s="32" t="n">
        <v>12</v>
      </c>
      <c r="AS311" s="24"/>
      <c r="AT311" s="96"/>
      <c r="AU311" s="67"/>
      <c r="AV311" s="40" t="s">
        <v>68</v>
      </c>
      <c r="AW311" s="41" t="s">
        <v>22</v>
      </c>
      <c r="AX311" s="39" t="n">
        <v>0.8</v>
      </c>
      <c r="AZ311" s="32" t="n">
        <v>12</v>
      </c>
      <c r="BD311" s="24"/>
      <c r="BE311" s="66"/>
      <c r="BF311" s="67"/>
      <c r="BG311" s="40" t="s">
        <v>68</v>
      </c>
      <c r="BH311" s="41" t="s">
        <v>22</v>
      </c>
      <c r="BI311" s="39" t="n">
        <v>0.8</v>
      </c>
      <c r="BK311" s="32" t="n">
        <v>12</v>
      </c>
      <c r="BO311" s="24"/>
      <c r="BP311" s="96"/>
      <c r="BQ311" s="67"/>
      <c r="BR311" s="40" t="s">
        <v>68</v>
      </c>
      <c r="BS311" s="41" t="s">
        <v>22</v>
      </c>
      <c r="BT311" s="39" t="n">
        <v>0.8</v>
      </c>
      <c r="BV311" s="32" t="n">
        <v>12</v>
      </c>
      <c r="BZ311" s="24"/>
      <c r="CA311" s="96"/>
      <c r="CB311" s="67"/>
      <c r="CC311" s="40" t="s">
        <v>68</v>
      </c>
      <c r="CD311" s="41" t="s">
        <v>22</v>
      </c>
      <c r="CE311" s="39" t="n">
        <v>0.8</v>
      </c>
      <c r="CG311" s="32" t="n">
        <v>12</v>
      </c>
      <c r="CK311" s="24"/>
      <c r="CL311" s="96"/>
      <c r="CM311" s="67"/>
      <c r="CN311" s="40" t="s">
        <v>68</v>
      </c>
      <c r="CO311" s="41" t="s">
        <v>22</v>
      </c>
      <c r="CP311" s="39" t="n">
        <v>0.8</v>
      </c>
      <c r="CR311" s="32" t="n">
        <v>12</v>
      </c>
      <c r="CV311" s="17" t="s">
        <v>57</v>
      </c>
      <c r="CW311" s="18" t="n">
        <f aca="false">IF(CA278=0%,0%,(CB281+CB282)/SUM(CB279:CB286))</f>
        <v>0</v>
      </c>
      <c r="CX311" s="17" t="str">
        <f aca="false">CD281</f>
        <v>forno</v>
      </c>
      <c r="CY311" s="19" t="n">
        <f aca="false">CE281</f>
        <v>0</v>
      </c>
      <c r="CZ311" s="17" t="str">
        <f aca="false">CF279</f>
        <v>brandina</v>
      </c>
      <c r="DA311" s="19" t="n">
        <f aca="false">CG279</f>
        <v>0</v>
      </c>
      <c r="DB311" s="17" t="str">
        <f aca="false">CF286</f>
        <v>buste</v>
      </c>
      <c r="DC311" s="19" t="n">
        <f aca="false">CG286</f>
        <v>0</v>
      </c>
      <c r="DD311" s="19" t="str">
        <f aca="false">CC222</f>
        <v>combustione</v>
      </c>
      <c r="DE311" s="19" t="str">
        <f aca="false">CD222</f>
        <v>no</v>
      </c>
    </row>
    <row r="312" customFormat="false" ht="14.4" hidden="false" customHeight="false" outlineLevel="0" collapsed="false">
      <c r="A312" s="24"/>
      <c r="B312" s="96"/>
      <c r="C312" s="67"/>
      <c r="D312" s="40"/>
      <c r="E312" s="41" t="s">
        <v>13</v>
      </c>
      <c r="F312" s="39" t="n">
        <v>0.2</v>
      </c>
      <c r="H312" s="32"/>
      <c r="L312" s="24"/>
      <c r="M312" s="96"/>
      <c r="N312" s="67"/>
      <c r="O312" s="40"/>
      <c r="P312" s="41" t="s">
        <v>13</v>
      </c>
      <c r="Q312" s="39" t="n">
        <v>0.2</v>
      </c>
      <c r="S312" s="32"/>
      <c r="W312" s="24"/>
      <c r="X312" s="96"/>
      <c r="Y312" s="67"/>
      <c r="Z312" s="40"/>
      <c r="AA312" s="41" t="s">
        <v>13</v>
      </c>
      <c r="AB312" s="39" t="n">
        <v>0.2</v>
      </c>
      <c r="AD312" s="32"/>
      <c r="AH312" s="24"/>
      <c r="AI312" s="96"/>
      <c r="AJ312" s="67"/>
      <c r="AK312" s="40"/>
      <c r="AL312" s="41" t="s">
        <v>13</v>
      </c>
      <c r="AM312" s="39" t="n">
        <v>0.2</v>
      </c>
      <c r="AO312" s="32"/>
      <c r="AS312" s="24"/>
      <c r="AT312" s="96"/>
      <c r="AU312" s="67"/>
      <c r="AV312" s="40"/>
      <c r="AW312" s="41" t="s">
        <v>13</v>
      </c>
      <c r="AX312" s="39" t="n">
        <v>0.2</v>
      </c>
      <c r="AZ312" s="32"/>
      <c r="BD312" s="24"/>
      <c r="BE312" s="66"/>
      <c r="BF312" s="67"/>
      <c r="BG312" s="40"/>
      <c r="BH312" s="41" t="s">
        <v>13</v>
      </c>
      <c r="BI312" s="39" t="n">
        <v>0.2</v>
      </c>
      <c r="BK312" s="32"/>
      <c r="BO312" s="24"/>
      <c r="BP312" s="96"/>
      <c r="BQ312" s="67"/>
      <c r="BR312" s="40"/>
      <c r="BS312" s="41" t="s">
        <v>13</v>
      </c>
      <c r="BT312" s="39" t="n">
        <v>0.2</v>
      </c>
      <c r="BV312" s="32"/>
      <c r="BZ312" s="24"/>
      <c r="CA312" s="96"/>
      <c r="CB312" s="67"/>
      <c r="CC312" s="40"/>
      <c r="CD312" s="41" t="s">
        <v>13</v>
      </c>
      <c r="CE312" s="39" t="n">
        <v>0.2</v>
      </c>
      <c r="CG312" s="32"/>
      <c r="CK312" s="24"/>
      <c r="CL312" s="96"/>
      <c r="CM312" s="67"/>
      <c r="CN312" s="40"/>
      <c r="CO312" s="41" t="s">
        <v>13</v>
      </c>
      <c r="CP312" s="39" t="n">
        <v>0.2</v>
      </c>
      <c r="CR312" s="32"/>
      <c r="CV312" s="17" t="s">
        <v>60</v>
      </c>
      <c r="CW312" s="37" t="n">
        <f aca="false">IF(CA278=0%,0%,CB283/SUM(CB279:CB286))</f>
        <v>0.95</v>
      </c>
      <c r="CX312" s="17" t="str">
        <f aca="false">CD282</f>
        <v>televisore</v>
      </c>
      <c r="CY312" s="19" t="n">
        <f aca="false">CE282</f>
        <v>0</v>
      </c>
      <c r="CZ312" s="17" t="str">
        <f aca="false">CF280</f>
        <v>Scatoloni</v>
      </c>
      <c r="DA312" s="19" t="n">
        <f aca="false">CG280</f>
        <v>0</v>
      </c>
      <c r="DB312" s="19"/>
      <c r="DC312" s="19"/>
      <c r="DD312" s="19" t="str">
        <f aca="false">CC223</f>
        <v>bonifica</v>
      </c>
      <c r="DE312" s="19" t="str">
        <f aca="false">CD223</f>
        <v>no</v>
      </c>
    </row>
    <row r="313" customFormat="false" ht="14.4" hidden="false" customHeight="false" outlineLevel="0" collapsed="false">
      <c r="A313" s="24"/>
      <c r="B313" s="4"/>
      <c r="C313" s="43"/>
      <c r="D313" s="27" t="s">
        <v>69</v>
      </c>
      <c r="E313" s="41" t="s">
        <v>60</v>
      </c>
      <c r="F313" s="39" t="n">
        <v>1</v>
      </c>
      <c r="G313" s="2" t="n">
        <v>550</v>
      </c>
      <c r="H313" s="44"/>
      <c r="L313" s="24"/>
      <c r="M313" s="4"/>
      <c r="N313" s="43"/>
      <c r="O313" s="27" t="s">
        <v>69</v>
      </c>
      <c r="P313" s="41" t="s">
        <v>60</v>
      </c>
      <c r="Q313" s="39" t="n">
        <v>1</v>
      </c>
      <c r="R313" s="2" t="n">
        <v>550</v>
      </c>
      <c r="S313" s="44"/>
      <c r="W313" s="24"/>
      <c r="X313" s="4"/>
      <c r="Y313" s="43"/>
      <c r="Z313" s="27" t="s">
        <v>69</v>
      </c>
      <c r="AA313" s="41" t="s">
        <v>60</v>
      </c>
      <c r="AB313" s="39" t="n">
        <v>1</v>
      </c>
      <c r="AC313" s="2" t="n">
        <v>550</v>
      </c>
      <c r="AD313" s="44"/>
      <c r="AH313" s="24"/>
      <c r="AI313" s="4"/>
      <c r="AJ313" s="43"/>
      <c r="AK313" s="27" t="s">
        <v>69</v>
      </c>
      <c r="AL313" s="41" t="s">
        <v>60</v>
      </c>
      <c r="AM313" s="39" t="n">
        <v>1</v>
      </c>
      <c r="AN313" s="2" t="n">
        <v>550</v>
      </c>
      <c r="AO313" s="44"/>
      <c r="AS313" s="24"/>
      <c r="AT313" s="4"/>
      <c r="AU313" s="43"/>
      <c r="AV313" s="27" t="s">
        <v>69</v>
      </c>
      <c r="AW313" s="41" t="s">
        <v>60</v>
      </c>
      <c r="AX313" s="39" t="n">
        <v>1</v>
      </c>
      <c r="AY313" s="2" t="n">
        <v>550</v>
      </c>
      <c r="AZ313" s="44"/>
      <c r="BD313" s="24"/>
      <c r="BE313" s="45"/>
      <c r="BF313" s="43"/>
      <c r="BG313" s="27" t="s">
        <v>69</v>
      </c>
      <c r="BH313" s="41" t="s">
        <v>60</v>
      </c>
      <c r="BI313" s="39" t="n">
        <v>1</v>
      </c>
      <c r="BJ313" s="2" t="n">
        <v>550</v>
      </c>
      <c r="BK313" s="44"/>
      <c r="BO313" s="24"/>
      <c r="BP313" s="4"/>
      <c r="BQ313" s="43"/>
      <c r="BR313" s="27" t="s">
        <v>69</v>
      </c>
      <c r="BS313" s="41" t="s">
        <v>60</v>
      </c>
      <c r="BT313" s="39" t="n">
        <v>1</v>
      </c>
      <c r="BU313" s="2" t="n">
        <v>550</v>
      </c>
      <c r="BV313" s="44"/>
      <c r="BZ313" s="24"/>
      <c r="CA313" s="4"/>
      <c r="CB313" s="43"/>
      <c r="CC313" s="27" t="s">
        <v>69</v>
      </c>
      <c r="CD313" s="41" t="s">
        <v>60</v>
      </c>
      <c r="CE313" s="39" t="n">
        <v>1</v>
      </c>
      <c r="CF313" s="2" t="n">
        <v>550</v>
      </c>
      <c r="CG313" s="44"/>
      <c r="CK313" s="24"/>
      <c r="CL313" s="4"/>
      <c r="CM313" s="43"/>
      <c r="CN313" s="27" t="s">
        <v>69</v>
      </c>
      <c r="CO313" s="41" t="s">
        <v>60</v>
      </c>
      <c r="CP313" s="39" t="n">
        <v>1</v>
      </c>
      <c r="CQ313" s="2" t="n">
        <v>550</v>
      </c>
      <c r="CR313" s="44"/>
      <c r="CV313" s="17" t="s">
        <v>61</v>
      </c>
      <c r="CW313" s="18" t="n">
        <f aca="false">IF(CA278=0%,0%,CB284/SUM(CB279:CB286))</f>
        <v>0.05</v>
      </c>
      <c r="CX313" s="17" t="str">
        <f aca="false">CD283</f>
        <v>scaldabagno</v>
      </c>
      <c r="CY313" s="19" t="n">
        <f aca="false">CE283</f>
        <v>0</v>
      </c>
      <c r="CZ313" s="17" t="str">
        <f aca="false">CF281</f>
        <v>divano</v>
      </c>
      <c r="DA313" s="19" t="n">
        <f aca="false">CG281</f>
        <v>0</v>
      </c>
      <c r="DB313" s="19"/>
      <c r="DC313" s="19"/>
      <c r="DD313" s="19" t="str">
        <f aca="false">CE223</f>
        <v>substrato</v>
      </c>
      <c r="DE313" s="19" t="str">
        <f aca="false">CF223</f>
        <v>suolo</v>
      </c>
    </row>
    <row r="314" customFormat="false" ht="14.4" hidden="false" customHeight="true" outlineLevel="0" collapsed="false">
      <c r="A314" s="24"/>
      <c r="B314" s="4"/>
      <c r="C314" s="43"/>
      <c r="D314" s="27"/>
      <c r="E314" s="41" t="s">
        <v>14</v>
      </c>
      <c r="F314" s="39" t="n">
        <v>1</v>
      </c>
      <c r="G314" s="47" t="n">
        <v>1400</v>
      </c>
      <c r="H314" s="44"/>
      <c r="L314" s="24"/>
      <c r="M314" s="4"/>
      <c r="N314" s="43"/>
      <c r="O314" s="27"/>
      <c r="P314" s="41" t="s">
        <v>14</v>
      </c>
      <c r="Q314" s="39" t="n">
        <v>1</v>
      </c>
      <c r="R314" s="47" t="n">
        <v>1400</v>
      </c>
      <c r="S314" s="44"/>
      <c r="W314" s="24"/>
      <c r="X314" s="4"/>
      <c r="Y314" s="43"/>
      <c r="Z314" s="27"/>
      <c r="AA314" s="41" t="s">
        <v>14</v>
      </c>
      <c r="AB314" s="39" t="n">
        <v>1</v>
      </c>
      <c r="AC314" s="47" t="n">
        <v>1400</v>
      </c>
      <c r="AD314" s="44"/>
      <c r="AH314" s="24"/>
      <c r="AI314" s="4"/>
      <c r="AJ314" s="43"/>
      <c r="AK314" s="27"/>
      <c r="AL314" s="41" t="s">
        <v>14</v>
      </c>
      <c r="AM314" s="39" t="n">
        <v>1</v>
      </c>
      <c r="AN314" s="47" t="n">
        <v>1400</v>
      </c>
      <c r="AO314" s="44"/>
      <c r="AS314" s="24"/>
      <c r="AT314" s="4"/>
      <c r="AU314" s="43"/>
      <c r="AV314" s="27"/>
      <c r="AW314" s="41" t="s">
        <v>14</v>
      </c>
      <c r="AX314" s="39" t="n">
        <v>1</v>
      </c>
      <c r="AY314" s="47" t="n">
        <v>1400</v>
      </c>
      <c r="AZ314" s="44"/>
      <c r="BD314" s="24"/>
      <c r="BE314" s="42"/>
      <c r="BF314" s="43"/>
      <c r="BG314" s="27"/>
      <c r="BH314" s="41" t="s">
        <v>14</v>
      </c>
      <c r="BI314" s="39" t="n">
        <v>1</v>
      </c>
      <c r="BJ314" s="47" t="n">
        <v>1400</v>
      </c>
      <c r="BK314" s="44"/>
      <c r="BO314" s="24"/>
      <c r="BP314" s="4"/>
      <c r="BQ314" s="43"/>
      <c r="BR314" s="27"/>
      <c r="BS314" s="41" t="s">
        <v>14</v>
      </c>
      <c r="BT314" s="39" t="n">
        <v>1</v>
      </c>
      <c r="BU314" s="47" t="n">
        <v>1400</v>
      </c>
      <c r="BV314" s="44"/>
      <c r="BZ314" s="24"/>
      <c r="CA314" s="4"/>
      <c r="CB314" s="43"/>
      <c r="CC314" s="27"/>
      <c r="CD314" s="41" t="s">
        <v>14</v>
      </c>
      <c r="CE314" s="39" t="n">
        <v>1</v>
      </c>
      <c r="CF314" s="47" t="n">
        <v>1400</v>
      </c>
      <c r="CG314" s="44"/>
      <c r="CK314" s="24"/>
      <c r="CL314" s="4"/>
      <c r="CM314" s="43"/>
      <c r="CN314" s="27"/>
      <c r="CO314" s="41" t="s">
        <v>14</v>
      </c>
      <c r="CP314" s="39" t="n">
        <v>1</v>
      </c>
      <c r="CQ314" s="47" t="n">
        <v>1400</v>
      </c>
      <c r="CR314" s="44"/>
      <c r="CV314" s="17" t="s">
        <v>62</v>
      </c>
      <c r="CW314" s="18" t="n">
        <f aca="false">IF(CA278=0%,0%,CB285/SUM(CB279:CB286))</f>
        <v>0</v>
      </c>
      <c r="CX314" s="17" t="str">
        <f aca="false">CD284</f>
        <v>mobile</v>
      </c>
      <c r="CY314" s="19" t="n">
        <f aca="false">CE284</f>
        <v>0</v>
      </c>
      <c r="CZ314" s="17" t="str">
        <f aca="false">CF282</f>
        <v>sanitari</v>
      </c>
      <c r="DA314" s="19" t="n">
        <f aca="false">CG282</f>
        <v>0</v>
      </c>
      <c r="DB314" s="19"/>
      <c r="DC314" s="19"/>
      <c r="DD314" s="19" t="s">
        <v>63</v>
      </c>
      <c r="DE314" s="19" t="n">
        <f aca="false">CA223</f>
        <v>0</v>
      </c>
    </row>
    <row r="315" customFormat="false" ht="14.4" hidden="false" customHeight="true" outlineLevel="0" collapsed="false">
      <c r="A315" s="24"/>
      <c r="B315" s="4"/>
      <c r="C315" s="43"/>
      <c r="D315" s="27"/>
      <c r="E315" s="41" t="s">
        <v>22</v>
      </c>
      <c r="F315" s="39" t="n">
        <v>1</v>
      </c>
      <c r="G315" s="47" t="n">
        <v>7500</v>
      </c>
      <c r="H315" s="44"/>
      <c r="L315" s="24"/>
      <c r="M315" s="4"/>
      <c r="N315" s="43"/>
      <c r="O315" s="27"/>
      <c r="P315" s="41" t="s">
        <v>22</v>
      </c>
      <c r="Q315" s="39" t="n">
        <v>1</v>
      </c>
      <c r="R315" s="47" t="n">
        <v>7500</v>
      </c>
      <c r="S315" s="44"/>
      <c r="W315" s="24"/>
      <c r="X315" s="4"/>
      <c r="Y315" s="43"/>
      <c r="Z315" s="27"/>
      <c r="AA315" s="41" t="s">
        <v>22</v>
      </c>
      <c r="AB315" s="39" t="n">
        <v>1</v>
      </c>
      <c r="AC315" s="47" t="n">
        <v>7500</v>
      </c>
      <c r="AD315" s="44"/>
      <c r="AH315" s="24"/>
      <c r="AI315" s="4"/>
      <c r="AJ315" s="43"/>
      <c r="AK315" s="27"/>
      <c r="AL315" s="41" t="s">
        <v>22</v>
      </c>
      <c r="AM315" s="39" t="n">
        <v>1</v>
      </c>
      <c r="AN315" s="47" t="n">
        <v>7500</v>
      </c>
      <c r="AO315" s="44"/>
      <c r="AS315" s="24"/>
      <c r="AT315" s="4"/>
      <c r="AU315" s="43"/>
      <c r="AV315" s="27"/>
      <c r="AW315" s="41" t="s">
        <v>22</v>
      </c>
      <c r="AX315" s="39" t="n">
        <v>1</v>
      </c>
      <c r="AY315" s="47" t="n">
        <v>7500</v>
      </c>
      <c r="AZ315" s="44"/>
      <c r="BD315" s="24"/>
      <c r="BE315" s="42"/>
      <c r="BF315" s="43"/>
      <c r="BG315" s="27"/>
      <c r="BH315" s="41" t="s">
        <v>22</v>
      </c>
      <c r="BI315" s="39" t="n">
        <v>1</v>
      </c>
      <c r="BJ315" s="47" t="n">
        <v>7500</v>
      </c>
      <c r="BK315" s="44"/>
      <c r="BO315" s="24"/>
      <c r="BP315" s="4"/>
      <c r="BQ315" s="43"/>
      <c r="BR315" s="27"/>
      <c r="BS315" s="41" t="s">
        <v>22</v>
      </c>
      <c r="BT315" s="39" t="n">
        <v>1</v>
      </c>
      <c r="BU315" s="47" t="n">
        <v>7500</v>
      </c>
      <c r="BV315" s="44"/>
      <c r="BZ315" s="24"/>
      <c r="CA315" s="4"/>
      <c r="CB315" s="43"/>
      <c r="CC315" s="27"/>
      <c r="CD315" s="41" t="s">
        <v>22</v>
      </c>
      <c r="CE315" s="39" t="n">
        <v>1</v>
      </c>
      <c r="CF315" s="47" t="n">
        <v>7500</v>
      </c>
      <c r="CG315" s="44"/>
      <c r="CK315" s="24"/>
      <c r="CL315" s="4"/>
      <c r="CM315" s="43"/>
      <c r="CN315" s="27"/>
      <c r="CO315" s="41" t="s">
        <v>22</v>
      </c>
      <c r="CP315" s="39" t="n">
        <v>1</v>
      </c>
      <c r="CQ315" s="47" t="n">
        <v>7500</v>
      </c>
      <c r="CR315" s="44"/>
      <c r="CV315" s="33" t="s">
        <v>65</v>
      </c>
      <c r="CW315" s="34" t="n">
        <f aca="false">IF(CA278=0%,0%,CB286/SUM(CB279:CB286))</f>
        <v>0</v>
      </c>
      <c r="CX315" s="33" t="str">
        <f aca="false">CD285</f>
        <v>secchio</v>
      </c>
      <c r="CY315" s="35" t="n">
        <f aca="false">CE285</f>
        <v>0</v>
      </c>
      <c r="CZ315" s="33" t="str">
        <f aca="false">CF283</f>
        <v>tubi</v>
      </c>
      <c r="DA315" s="35" t="n">
        <f aca="false">CG283</f>
        <v>0</v>
      </c>
      <c r="DB315" s="35"/>
      <c r="DC315" s="35"/>
      <c r="DD315" s="35" t="s">
        <v>56</v>
      </c>
      <c r="DE315" s="35" t="n">
        <f aca="false">CG221</f>
        <v>0</v>
      </c>
      <c r="DF315" s="37" t="n">
        <f aca="false">SUM(CW309:CW315)</f>
        <v>1</v>
      </c>
    </row>
    <row r="316" customFormat="false" ht="15" hidden="false" customHeight="false" outlineLevel="0" collapsed="false">
      <c r="A316" s="24"/>
      <c r="B316" s="4"/>
      <c r="C316" s="4"/>
      <c r="D316" s="28" t="s">
        <v>70</v>
      </c>
      <c r="E316" s="41" t="s">
        <v>14</v>
      </c>
      <c r="F316" s="39" t="n">
        <v>1</v>
      </c>
      <c r="G316" s="47" t="n">
        <v>1400</v>
      </c>
      <c r="H316" s="44"/>
      <c r="L316" s="24"/>
      <c r="M316" s="4"/>
      <c r="N316" s="4"/>
      <c r="O316" s="28" t="s">
        <v>70</v>
      </c>
      <c r="P316" s="41" t="s">
        <v>14</v>
      </c>
      <c r="Q316" s="39" t="n">
        <v>1</v>
      </c>
      <c r="R316" s="47" t="n">
        <v>1400</v>
      </c>
      <c r="S316" s="44"/>
      <c r="W316" s="24"/>
      <c r="X316" s="4"/>
      <c r="Y316" s="4"/>
      <c r="Z316" s="28" t="s">
        <v>70</v>
      </c>
      <c r="AA316" s="41" t="s">
        <v>14</v>
      </c>
      <c r="AB316" s="39" t="n">
        <v>1</v>
      </c>
      <c r="AC316" s="47" t="n">
        <v>1400</v>
      </c>
      <c r="AD316" s="44"/>
      <c r="AH316" s="24"/>
      <c r="AI316" s="4"/>
      <c r="AJ316" s="4"/>
      <c r="AK316" s="28" t="s">
        <v>70</v>
      </c>
      <c r="AL316" s="41" t="s">
        <v>14</v>
      </c>
      <c r="AM316" s="39" t="n">
        <v>1</v>
      </c>
      <c r="AN316" s="47" t="n">
        <v>1400</v>
      </c>
      <c r="AO316" s="44"/>
      <c r="AS316" s="24"/>
      <c r="AT316" s="4"/>
      <c r="AU316" s="4"/>
      <c r="AV316" s="28" t="s">
        <v>70</v>
      </c>
      <c r="AW316" s="41" t="s">
        <v>14</v>
      </c>
      <c r="AX316" s="39" t="n">
        <v>1</v>
      </c>
      <c r="AY316" s="47" t="n">
        <v>1400</v>
      </c>
      <c r="AZ316" s="44"/>
      <c r="BD316" s="24"/>
      <c r="BE316" s="45"/>
      <c r="BF316" s="4"/>
      <c r="BG316" s="28" t="s">
        <v>70</v>
      </c>
      <c r="BH316" s="41" t="s">
        <v>14</v>
      </c>
      <c r="BI316" s="39" t="n">
        <v>1</v>
      </c>
      <c r="BJ316" s="47" t="n">
        <v>1400</v>
      </c>
      <c r="BK316" s="44"/>
      <c r="BO316" s="24"/>
      <c r="BP316" s="4"/>
      <c r="BQ316" s="4"/>
      <c r="BR316" s="28" t="s">
        <v>70</v>
      </c>
      <c r="BS316" s="41" t="s">
        <v>14</v>
      </c>
      <c r="BT316" s="39" t="n">
        <v>1</v>
      </c>
      <c r="BU316" s="47" t="n">
        <v>1400</v>
      </c>
      <c r="BV316" s="44"/>
      <c r="BZ316" s="24"/>
      <c r="CA316" s="4"/>
      <c r="CB316" s="4"/>
      <c r="CC316" s="28" t="s">
        <v>70</v>
      </c>
      <c r="CD316" s="41" t="s">
        <v>14</v>
      </c>
      <c r="CE316" s="39" t="n">
        <v>1</v>
      </c>
      <c r="CF316" s="47" t="n">
        <v>1400</v>
      </c>
      <c r="CG316" s="44"/>
      <c r="CK316" s="24"/>
      <c r="CL316" s="4"/>
      <c r="CM316" s="4"/>
      <c r="CN316" s="28" t="s">
        <v>70</v>
      </c>
      <c r="CO316" s="41" t="s">
        <v>14</v>
      </c>
      <c r="CP316" s="39" t="n">
        <v>1</v>
      </c>
      <c r="CQ316" s="47" t="n">
        <v>1400</v>
      </c>
      <c r="CR316" s="44"/>
      <c r="CV316" s="10" t="str">
        <f aca="false">CK220</f>
        <v>SITO O61</v>
      </c>
      <c r="CW316" s="10"/>
      <c r="CX316" s="10"/>
      <c r="CY316" s="10"/>
      <c r="CZ316" s="10"/>
      <c r="DA316" s="10"/>
      <c r="DB316" s="10"/>
      <c r="DC316" s="10"/>
      <c r="DD316" s="10"/>
      <c r="DE316" s="10"/>
    </row>
    <row r="317" customFormat="false" ht="14.4" hidden="false" customHeight="false" outlineLevel="0" collapsed="false">
      <c r="A317" s="24"/>
      <c r="B317" s="4"/>
      <c r="C317" s="43"/>
      <c r="D317" s="28" t="s">
        <v>71</v>
      </c>
      <c r="E317" s="41" t="s">
        <v>60</v>
      </c>
      <c r="F317" s="39" t="n">
        <v>1</v>
      </c>
      <c r="G317" s="47" t="n">
        <v>550</v>
      </c>
      <c r="H317" s="44"/>
      <c r="L317" s="24"/>
      <c r="M317" s="4"/>
      <c r="N317" s="43"/>
      <c r="O317" s="28" t="s">
        <v>71</v>
      </c>
      <c r="P317" s="41" t="s">
        <v>60</v>
      </c>
      <c r="Q317" s="39" t="n">
        <v>1</v>
      </c>
      <c r="R317" s="47" t="n">
        <v>550</v>
      </c>
      <c r="S317" s="44"/>
      <c r="W317" s="24"/>
      <c r="X317" s="4"/>
      <c r="Y317" s="43"/>
      <c r="Z317" s="28" t="s">
        <v>71</v>
      </c>
      <c r="AA317" s="41" t="s">
        <v>60</v>
      </c>
      <c r="AB317" s="39" t="n">
        <v>1</v>
      </c>
      <c r="AC317" s="47" t="n">
        <v>550</v>
      </c>
      <c r="AD317" s="44"/>
      <c r="AH317" s="24"/>
      <c r="AI317" s="4"/>
      <c r="AJ317" s="43"/>
      <c r="AK317" s="28" t="s">
        <v>71</v>
      </c>
      <c r="AL317" s="41" t="s">
        <v>60</v>
      </c>
      <c r="AM317" s="39" t="n">
        <v>1</v>
      </c>
      <c r="AN317" s="47" t="n">
        <v>550</v>
      </c>
      <c r="AO317" s="44"/>
      <c r="AS317" s="24"/>
      <c r="AT317" s="4"/>
      <c r="AU317" s="43"/>
      <c r="AV317" s="28" t="s">
        <v>71</v>
      </c>
      <c r="AW317" s="41" t="s">
        <v>60</v>
      </c>
      <c r="AX317" s="39" t="n">
        <v>1</v>
      </c>
      <c r="AY317" s="47" t="n">
        <v>550</v>
      </c>
      <c r="AZ317" s="44"/>
      <c r="BD317" s="24"/>
      <c r="BE317" s="42"/>
      <c r="BF317" s="43"/>
      <c r="BG317" s="28" t="s">
        <v>71</v>
      </c>
      <c r="BH317" s="41" t="s">
        <v>60</v>
      </c>
      <c r="BI317" s="39" t="n">
        <v>1</v>
      </c>
      <c r="BJ317" s="47" t="n">
        <v>550</v>
      </c>
      <c r="BK317" s="44"/>
      <c r="BO317" s="24"/>
      <c r="BP317" s="4"/>
      <c r="BQ317" s="43"/>
      <c r="BR317" s="28" t="s">
        <v>71</v>
      </c>
      <c r="BS317" s="41" t="s">
        <v>60</v>
      </c>
      <c r="BT317" s="39" t="n">
        <v>1</v>
      </c>
      <c r="BU317" s="47" t="n">
        <v>550</v>
      </c>
      <c r="BV317" s="44"/>
      <c r="BZ317" s="24"/>
      <c r="CA317" s="4"/>
      <c r="CB317" s="43"/>
      <c r="CC317" s="28" t="s">
        <v>71</v>
      </c>
      <c r="CD317" s="41" t="s">
        <v>60</v>
      </c>
      <c r="CE317" s="39" t="n">
        <v>1</v>
      </c>
      <c r="CF317" s="47" t="n">
        <v>550</v>
      </c>
      <c r="CG317" s="44"/>
      <c r="CK317" s="24"/>
      <c r="CL317" s="4"/>
      <c r="CM317" s="43"/>
      <c r="CN317" s="28" t="s">
        <v>71</v>
      </c>
      <c r="CO317" s="41" t="s">
        <v>60</v>
      </c>
      <c r="CP317" s="39" t="n">
        <v>1</v>
      </c>
      <c r="CQ317" s="47" t="n">
        <v>550</v>
      </c>
      <c r="CR317" s="44"/>
      <c r="CV317" s="11" t="s">
        <v>31</v>
      </c>
      <c r="CW317" s="11"/>
      <c r="CX317" s="11" t="s">
        <v>32</v>
      </c>
      <c r="CY317" s="11"/>
      <c r="CZ317" s="11"/>
      <c r="DA317" s="11"/>
      <c r="DB317" s="11"/>
      <c r="DC317" s="11"/>
      <c r="DD317" s="11" t="s">
        <v>33</v>
      </c>
      <c r="DE317" s="11"/>
    </row>
    <row r="318" customFormat="false" ht="14.4" hidden="false" customHeight="false" outlineLevel="0" collapsed="false">
      <c r="A318" s="24"/>
      <c r="B318" s="4"/>
      <c r="C318" s="43"/>
      <c r="D318" s="28" t="s">
        <v>72</v>
      </c>
      <c r="E318" s="41" t="s">
        <v>62</v>
      </c>
      <c r="F318" s="39" t="n">
        <v>1</v>
      </c>
      <c r="H318" s="44" t="n">
        <v>20</v>
      </c>
      <c r="L318" s="24"/>
      <c r="M318" s="4"/>
      <c r="N318" s="43"/>
      <c r="O318" s="28" t="s">
        <v>72</v>
      </c>
      <c r="P318" s="41" t="s">
        <v>62</v>
      </c>
      <c r="Q318" s="39" t="n">
        <v>1</v>
      </c>
      <c r="S318" s="44" t="n">
        <v>20</v>
      </c>
      <c r="W318" s="24"/>
      <c r="X318" s="4"/>
      <c r="Y318" s="43"/>
      <c r="Z318" s="28" t="s">
        <v>72</v>
      </c>
      <c r="AA318" s="41" t="s">
        <v>62</v>
      </c>
      <c r="AB318" s="39" t="n">
        <v>1</v>
      </c>
      <c r="AD318" s="44" t="n">
        <v>20</v>
      </c>
      <c r="AH318" s="24"/>
      <c r="AI318" s="4"/>
      <c r="AJ318" s="43"/>
      <c r="AK318" s="28" t="s">
        <v>72</v>
      </c>
      <c r="AL318" s="41" t="s">
        <v>62</v>
      </c>
      <c r="AM318" s="39" t="n">
        <v>1</v>
      </c>
      <c r="AO318" s="44" t="n">
        <v>20</v>
      </c>
      <c r="AS318" s="24"/>
      <c r="AT318" s="4"/>
      <c r="AU318" s="43"/>
      <c r="AV318" s="28" t="s">
        <v>72</v>
      </c>
      <c r="AW318" s="41" t="s">
        <v>62</v>
      </c>
      <c r="AX318" s="39" t="n">
        <v>1</v>
      </c>
      <c r="AZ318" s="44" t="n">
        <v>20</v>
      </c>
      <c r="BD318" s="24"/>
      <c r="BE318" s="42"/>
      <c r="BF318" s="43"/>
      <c r="BG318" s="28" t="s">
        <v>72</v>
      </c>
      <c r="BH318" s="41" t="s">
        <v>62</v>
      </c>
      <c r="BI318" s="39" t="n">
        <v>1</v>
      </c>
      <c r="BK318" s="44" t="n">
        <v>20</v>
      </c>
      <c r="BO318" s="24"/>
      <c r="BP318" s="4"/>
      <c r="BQ318" s="43"/>
      <c r="BR318" s="28" t="s">
        <v>72</v>
      </c>
      <c r="BS318" s="41" t="s">
        <v>62</v>
      </c>
      <c r="BT318" s="39" t="n">
        <v>1</v>
      </c>
      <c r="BV318" s="44" t="n">
        <v>20</v>
      </c>
      <c r="BZ318" s="24"/>
      <c r="CA318" s="4"/>
      <c r="CB318" s="43"/>
      <c r="CC318" s="28" t="s">
        <v>72</v>
      </c>
      <c r="CD318" s="41" t="s">
        <v>62</v>
      </c>
      <c r="CE318" s="39" t="n">
        <v>1</v>
      </c>
      <c r="CG318" s="44" t="n">
        <v>20</v>
      </c>
      <c r="CK318" s="24"/>
      <c r="CL318" s="4"/>
      <c r="CM318" s="43"/>
      <c r="CN318" s="28" t="s">
        <v>72</v>
      </c>
      <c r="CO318" s="41" t="s">
        <v>62</v>
      </c>
      <c r="CP318" s="39" t="n">
        <v>1</v>
      </c>
      <c r="CR318" s="44" t="n">
        <v>20</v>
      </c>
      <c r="CV318" s="12" t="s">
        <v>14</v>
      </c>
      <c r="CW318" s="13" t="n">
        <f aca="false">IF(CL278=0%,0%,CM279/SUM(CM279:CM286))</f>
        <v>0.01</v>
      </c>
      <c r="CX318" s="12" t="str">
        <f aca="false">CO279</f>
        <v>lavatrice</v>
      </c>
      <c r="CY318" s="14" t="n">
        <f aca="false">CP279</f>
        <v>0</v>
      </c>
      <c r="CZ318" s="12" t="str">
        <f aca="false">CO286</f>
        <v>sedie</v>
      </c>
      <c r="DA318" s="14" t="n">
        <f aca="false">CP286</f>
        <v>0</v>
      </c>
      <c r="DB318" s="12" t="str">
        <f aca="false">CQ284</f>
        <v>guaina</v>
      </c>
      <c r="DC318" s="14" t="n">
        <f aca="false">CR284</f>
        <v>0</v>
      </c>
      <c r="DD318" s="14" t="s">
        <v>41</v>
      </c>
      <c r="DE318" s="38" t="n">
        <f aca="false">CM222</f>
        <v>0</v>
      </c>
    </row>
    <row r="319" customFormat="false" ht="14.4" hidden="false" customHeight="false" outlineLevel="0" collapsed="false">
      <c r="A319" s="24"/>
      <c r="B319" s="4"/>
      <c r="C319" s="43"/>
      <c r="D319" s="28" t="s">
        <v>73</v>
      </c>
      <c r="E319" s="41" t="s">
        <v>22</v>
      </c>
      <c r="F319" s="39" t="n">
        <v>1</v>
      </c>
      <c r="H319" s="44"/>
      <c r="L319" s="24"/>
      <c r="M319" s="4"/>
      <c r="N319" s="43"/>
      <c r="O319" s="28" t="s">
        <v>73</v>
      </c>
      <c r="P319" s="41" t="s">
        <v>22</v>
      </c>
      <c r="Q319" s="39" t="n">
        <v>1</v>
      </c>
      <c r="S319" s="44"/>
      <c r="W319" s="24"/>
      <c r="X319" s="4"/>
      <c r="Y319" s="43"/>
      <c r="Z319" s="28" t="s">
        <v>73</v>
      </c>
      <c r="AA319" s="41" t="s">
        <v>22</v>
      </c>
      <c r="AB319" s="39" t="n">
        <v>1</v>
      </c>
      <c r="AD319" s="44"/>
      <c r="AH319" s="24"/>
      <c r="AI319" s="4"/>
      <c r="AJ319" s="43"/>
      <c r="AK319" s="28" t="s">
        <v>73</v>
      </c>
      <c r="AL319" s="41" t="s">
        <v>22</v>
      </c>
      <c r="AM319" s="39" t="n">
        <v>1</v>
      </c>
      <c r="AO319" s="44"/>
      <c r="AS319" s="24"/>
      <c r="AT319" s="4"/>
      <c r="AU319" s="43"/>
      <c r="AV319" s="28" t="s">
        <v>73</v>
      </c>
      <c r="AW319" s="41" t="s">
        <v>22</v>
      </c>
      <c r="AX319" s="39" t="n">
        <v>1</v>
      </c>
      <c r="AZ319" s="44"/>
      <c r="BD319" s="24"/>
      <c r="BE319" s="42"/>
      <c r="BF319" s="43"/>
      <c r="BG319" s="28" t="s">
        <v>73</v>
      </c>
      <c r="BH319" s="41" t="s">
        <v>22</v>
      </c>
      <c r="BI319" s="39" t="n">
        <v>1</v>
      </c>
      <c r="BK319" s="44"/>
      <c r="BO319" s="24"/>
      <c r="BP319" s="4"/>
      <c r="BQ319" s="43"/>
      <c r="BR319" s="28" t="s">
        <v>73</v>
      </c>
      <c r="BS319" s="41" t="s">
        <v>22</v>
      </c>
      <c r="BT319" s="39" t="n">
        <v>1</v>
      </c>
      <c r="BV319" s="44"/>
      <c r="BZ319" s="24"/>
      <c r="CA319" s="4"/>
      <c r="CB319" s="43"/>
      <c r="CC319" s="28" t="s">
        <v>73</v>
      </c>
      <c r="CD319" s="41" t="s">
        <v>22</v>
      </c>
      <c r="CE319" s="39" t="n">
        <v>1</v>
      </c>
      <c r="CG319" s="44"/>
      <c r="CK319" s="24"/>
      <c r="CL319" s="4"/>
      <c r="CM319" s="43"/>
      <c r="CN319" s="28" t="s">
        <v>73</v>
      </c>
      <c r="CO319" s="41" t="s">
        <v>22</v>
      </c>
      <c r="CP319" s="39" t="n">
        <v>1</v>
      </c>
      <c r="CR319" s="44"/>
      <c r="CV319" s="17" t="s">
        <v>49</v>
      </c>
      <c r="CW319" s="18" t="n">
        <f aca="false">IF(CL278=0%,0%,CM280/SUM(CM279:CM286))</f>
        <v>0.02</v>
      </c>
      <c r="CX319" s="17" t="str">
        <f aca="false">CO280</f>
        <v>frigorifero</v>
      </c>
      <c r="CY319" s="19" t="n">
        <f aca="false">CP280</f>
        <v>0</v>
      </c>
      <c r="CZ319" s="17" t="str">
        <f aca="false">CO287</f>
        <v>materasso</v>
      </c>
      <c r="DA319" s="19" t="n">
        <f aca="false">CP287</f>
        <v>0</v>
      </c>
      <c r="DB319" s="17" t="str">
        <f aca="false">CQ285</f>
        <v>lamiere</v>
      </c>
      <c r="DC319" s="19" t="n">
        <f aca="false">CR285</f>
        <v>0</v>
      </c>
      <c r="DD319" s="19" t="str">
        <f aca="false">CN221</f>
        <v>altezza cumulo</v>
      </c>
      <c r="DE319" s="19" t="n">
        <f aca="false">CO221</f>
        <v>80</v>
      </c>
    </row>
    <row r="320" customFormat="false" ht="14.4" hidden="false" customHeight="false" outlineLevel="0" collapsed="false">
      <c r="A320" s="24"/>
      <c r="B320" s="96"/>
      <c r="C320" s="67"/>
      <c r="D320" s="27" t="s">
        <v>74</v>
      </c>
      <c r="E320" s="41" t="s">
        <v>62</v>
      </c>
      <c r="F320" s="39" t="n">
        <v>0.8</v>
      </c>
      <c r="H320" s="32" t="n">
        <v>50</v>
      </c>
      <c r="L320" s="24"/>
      <c r="M320" s="96"/>
      <c r="N320" s="67"/>
      <c r="O320" s="27" t="s">
        <v>74</v>
      </c>
      <c r="P320" s="41" t="s">
        <v>62</v>
      </c>
      <c r="Q320" s="39" t="n">
        <v>0.8</v>
      </c>
      <c r="S320" s="32" t="n">
        <v>50</v>
      </c>
      <c r="W320" s="24"/>
      <c r="X320" s="96"/>
      <c r="Y320" s="67"/>
      <c r="Z320" s="27" t="s">
        <v>74</v>
      </c>
      <c r="AA320" s="41" t="s">
        <v>62</v>
      </c>
      <c r="AB320" s="39" t="n">
        <v>0.8</v>
      </c>
      <c r="AD320" s="32" t="n">
        <v>50</v>
      </c>
      <c r="AH320" s="24"/>
      <c r="AI320" s="96"/>
      <c r="AJ320" s="67"/>
      <c r="AK320" s="27" t="s">
        <v>74</v>
      </c>
      <c r="AL320" s="41" t="s">
        <v>62</v>
      </c>
      <c r="AM320" s="39" t="n">
        <v>0.8</v>
      </c>
      <c r="AO320" s="32" t="n">
        <v>50</v>
      </c>
      <c r="AS320" s="24"/>
      <c r="AT320" s="96"/>
      <c r="AU320" s="67"/>
      <c r="AV320" s="27" t="s">
        <v>74</v>
      </c>
      <c r="AW320" s="41" t="s">
        <v>62</v>
      </c>
      <c r="AX320" s="39" t="n">
        <v>0.8</v>
      </c>
      <c r="AZ320" s="32" t="n">
        <v>50</v>
      </c>
      <c r="BD320" s="24"/>
      <c r="BE320" s="66"/>
      <c r="BF320" s="67"/>
      <c r="BG320" s="27" t="s">
        <v>74</v>
      </c>
      <c r="BH320" s="41" t="s">
        <v>62</v>
      </c>
      <c r="BI320" s="39" t="n">
        <v>0.8</v>
      </c>
      <c r="BK320" s="32" t="n">
        <v>50</v>
      </c>
      <c r="BO320" s="24"/>
      <c r="BP320" s="96"/>
      <c r="BQ320" s="67"/>
      <c r="BR320" s="27" t="s">
        <v>74</v>
      </c>
      <c r="BS320" s="41" t="s">
        <v>62</v>
      </c>
      <c r="BT320" s="39" t="n">
        <v>0.8</v>
      </c>
      <c r="BV320" s="32" t="n">
        <v>50</v>
      </c>
      <c r="BZ320" s="24"/>
      <c r="CA320" s="96"/>
      <c r="CB320" s="67"/>
      <c r="CC320" s="27" t="s">
        <v>74</v>
      </c>
      <c r="CD320" s="41" t="s">
        <v>62</v>
      </c>
      <c r="CE320" s="39" t="n">
        <v>0.8</v>
      </c>
      <c r="CG320" s="32" t="n">
        <v>50</v>
      </c>
      <c r="CK320" s="24"/>
      <c r="CL320" s="96"/>
      <c r="CM320" s="67"/>
      <c r="CN320" s="27" t="s">
        <v>74</v>
      </c>
      <c r="CO320" s="41" t="s">
        <v>62</v>
      </c>
      <c r="CP320" s="39" t="n">
        <v>0.8</v>
      </c>
      <c r="CR320" s="32" t="n">
        <v>50</v>
      </c>
      <c r="CV320" s="17" t="s">
        <v>57</v>
      </c>
      <c r="CW320" s="18" t="n">
        <f aca="false">IF(CL278=0%,0%,(CM281+CM282)/SUM(CM279:CM286))</f>
        <v>0</v>
      </c>
      <c r="CX320" s="17" t="str">
        <f aca="false">CO281</f>
        <v>forno</v>
      </c>
      <c r="CY320" s="19" t="n">
        <f aca="false">CP281</f>
        <v>0</v>
      </c>
      <c r="CZ320" s="17" t="str">
        <f aca="false">CQ279</f>
        <v>brandina</v>
      </c>
      <c r="DA320" s="19" t="n">
        <f aca="false">CR279</f>
        <v>0</v>
      </c>
      <c r="DB320" s="17" t="str">
        <f aca="false">CQ286</f>
        <v>buste</v>
      </c>
      <c r="DC320" s="19" t="n">
        <f aca="false">CR286</f>
        <v>0</v>
      </c>
      <c r="DD320" s="19" t="str">
        <f aca="false">CN222</f>
        <v>combustione</v>
      </c>
      <c r="DE320" s="19" t="str">
        <f aca="false">CO222</f>
        <v>no</v>
      </c>
    </row>
    <row r="321" customFormat="false" ht="14.4" hidden="false" customHeight="true" outlineLevel="0" collapsed="false">
      <c r="A321" s="24"/>
      <c r="B321" s="96"/>
      <c r="C321" s="67"/>
      <c r="D321" s="27"/>
      <c r="E321" s="41" t="s">
        <v>60</v>
      </c>
      <c r="F321" s="39" t="n">
        <v>0.2</v>
      </c>
      <c r="H321" s="32"/>
      <c r="L321" s="24"/>
      <c r="M321" s="96"/>
      <c r="N321" s="67"/>
      <c r="O321" s="27"/>
      <c r="P321" s="41" t="s">
        <v>60</v>
      </c>
      <c r="Q321" s="39" t="n">
        <v>0.2</v>
      </c>
      <c r="S321" s="32"/>
      <c r="W321" s="24"/>
      <c r="X321" s="96"/>
      <c r="Y321" s="67"/>
      <c r="Z321" s="27"/>
      <c r="AA321" s="41" t="s">
        <v>60</v>
      </c>
      <c r="AB321" s="39" t="n">
        <v>0.2</v>
      </c>
      <c r="AD321" s="32"/>
      <c r="AH321" s="24"/>
      <c r="AI321" s="96"/>
      <c r="AJ321" s="67"/>
      <c r="AK321" s="27"/>
      <c r="AL321" s="41" t="s">
        <v>60</v>
      </c>
      <c r="AM321" s="39" t="n">
        <v>0.2</v>
      </c>
      <c r="AO321" s="32"/>
      <c r="AS321" s="24"/>
      <c r="AT321" s="96"/>
      <c r="AU321" s="67"/>
      <c r="AV321" s="27"/>
      <c r="AW321" s="41" t="s">
        <v>60</v>
      </c>
      <c r="AX321" s="39" t="n">
        <v>0.2</v>
      </c>
      <c r="AZ321" s="32"/>
      <c r="BD321" s="24"/>
      <c r="BE321" s="66"/>
      <c r="BF321" s="67"/>
      <c r="BG321" s="27"/>
      <c r="BH321" s="41" t="s">
        <v>60</v>
      </c>
      <c r="BI321" s="39" t="n">
        <v>0.2</v>
      </c>
      <c r="BK321" s="32"/>
      <c r="BO321" s="24"/>
      <c r="BP321" s="96"/>
      <c r="BQ321" s="67"/>
      <c r="BR321" s="27"/>
      <c r="BS321" s="41" t="s">
        <v>60</v>
      </c>
      <c r="BT321" s="39" t="n">
        <v>0.2</v>
      </c>
      <c r="BV321" s="32"/>
      <c r="BZ321" s="24"/>
      <c r="CA321" s="96"/>
      <c r="CB321" s="67"/>
      <c r="CC321" s="27"/>
      <c r="CD321" s="41" t="s">
        <v>60</v>
      </c>
      <c r="CE321" s="39" t="n">
        <v>0.2</v>
      </c>
      <c r="CG321" s="32"/>
      <c r="CK321" s="24"/>
      <c r="CL321" s="96"/>
      <c r="CM321" s="67"/>
      <c r="CN321" s="27"/>
      <c r="CO321" s="41" t="s">
        <v>60</v>
      </c>
      <c r="CP321" s="39" t="n">
        <v>0.2</v>
      </c>
      <c r="CR321" s="32"/>
      <c r="CV321" s="17" t="s">
        <v>60</v>
      </c>
      <c r="CW321" s="37" t="n">
        <f aca="false">IF(CL278=0%,0%,CM283/SUM(CM279:CM286))</f>
        <v>0.02</v>
      </c>
      <c r="CX321" s="17" t="str">
        <f aca="false">CO282</f>
        <v>televisore</v>
      </c>
      <c r="CY321" s="19" t="n">
        <f aca="false">CP282</f>
        <v>0</v>
      </c>
      <c r="CZ321" s="17" t="str">
        <f aca="false">CQ280</f>
        <v>Scatoloni</v>
      </c>
      <c r="DA321" s="19" t="n">
        <f aca="false">CR280</f>
        <v>0</v>
      </c>
      <c r="DB321" s="19"/>
      <c r="DC321" s="19"/>
      <c r="DD321" s="19" t="str">
        <f aca="false">CN223</f>
        <v>bonifica</v>
      </c>
      <c r="DE321" s="19" t="str">
        <f aca="false">CO223</f>
        <v>no</v>
      </c>
    </row>
    <row r="322" customFormat="false" ht="14.4" hidden="false" customHeight="true" outlineLevel="0" collapsed="false">
      <c r="A322" s="21" t="s">
        <v>75</v>
      </c>
      <c r="B322" s="4"/>
      <c r="C322" s="4"/>
      <c r="D322" s="41" t="s">
        <v>76</v>
      </c>
      <c r="E322" s="20" t="s">
        <v>61</v>
      </c>
      <c r="F322" s="39" t="n">
        <v>1</v>
      </c>
      <c r="G322" s="47" t="n">
        <v>1000</v>
      </c>
      <c r="H322" s="44"/>
      <c r="L322" s="21" t="s">
        <v>75</v>
      </c>
      <c r="M322" s="4"/>
      <c r="N322" s="4"/>
      <c r="O322" s="41" t="s">
        <v>76</v>
      </c>
      <c r="P322" s="20" t="s">
        <v>61</v>
      </c>
      <c r="Q322" s="39" t="n">
        <v>1</v>
      </c>
      <c r="R322" s="47" t="n">
        <v>1000</v>
      </c>
      <c r="S322" s="44"/>
      <c r="W322" s="21" t="s">
        <v>75</v>
      </c>
      <c r="X322" s="4"/>
      <c r="Y322" s="4"/>
      <c r="Z322" s="41" t="s">
        <v>76</v>
      </c>
      <c r="AA322" s="20" t="s">
        <v>61</v>
      </c>
      <c r="AB322" s="39" t="n">
        <v>1</v>
      </c>
      <c r="AC322" s="47" t="n">
        <v>1000</v>
      </c>
      <c r="AD322" s="44"/>
      <c r="AH322" s="21" t="s">
        <v>75</v>
      </c>
      <c r="AI322" s="4"/>
      <c r="AJ322" s="4"/>
      <c r="AK322" s="41" t="s">
        <v>76</v>
      </c>
      <c r="AL322" s="20" t="s">
        <v>61</v>
      </c>
      <c r="AM322" s="39" t="n">
        <v>1</v>
      </c>
      <c r="AN322" s="47" t="n">
        <v>1000</v>
      </c>
      <c r="AO322" s="44"/>
      <c r="AS322" s="21" t="s">
        <v>75</v>
      </c>
      <c r="AT322" s="4"/>
      <c r="AU322" s="4"/>
      <c r="AV322" s="41" t="s">
        <v>76</v>
      </c>
      <c r="AW322" s="20" t="s">
        <v>61</v>
      </c>
      <c r="AX322" s="39" t="n">
        <v>1</v>
      </c>
      <c r="AY322" s="47" t="n">
        <v>1000</v>
      </c>
      <c r="AZ322" s="44"/>
      <c r="BD322" s="21" t="s">
        <v>75</v>
      </c>
      <c r="BE322" s="51"/>
      <c r="BF322" s="4"/>
      <c r="BG322" s="41" t="s">
        <v>76</v>
      </c>
      <c r="BH322" s="20" t="s">
        <v>61</v>
      </c>
      <c r="BI322" s="39" t="n">
        <v>1</v>
      </c>
      <c r="BJ322" s="47" t="n">
        <v>1000</v>
      </c>
      <c r="BK322" s="44"/>
      <c r="BO322" s="21" t="s">
        <v>75</v>
      </c>
      <c r="BP322" s="4"/>
      <c r="BQ322" s="4"/>
      <c r="BR322" s="41" t="s">
        <v>76</v>
      </c>
      <c r="BS322" s="20" t="s">
        <v>61</v>
      </c>
      <c r="BT322" s="39" t="n">
        <v>1</v>
      </c>
      <c r="BU322" s="47" t="n">
        <v>1000</v>
      </c>
      <c r="BV322" s="44"/>
      <c r="BZ322" s="21" t="s">
        <v>75</v>
      </c>
      <c r="CA322" s="51" t="n">
        <v>0.05</v>
      </c>
      <c r="CB322" s="4"/>
      <c r="CC322" s="41" t="s">
        <v>76</v>
      </c>
      <c r="CD322" s="20" t="s">
        <v>61</v>
      </c>
      <c r="CE322" s="39" t="n">
        <v>1</v>
      </c>
      <c r="CF322" s="47" t="n">
        <v>1000</v>
      </c>
      <c r="CG322" s="44"/>
      <c r="CK322" s="21" t="s">
        <v>75</v>
      </c>
      <c r="CL322" s="4"/>
      <c r="CM322" s="4"/>
      <c r="CN322" s="41" t="s">
        <v>76</v>
      </c>
      <c r="CO322" s="20" t="s">
        <v>61</v>
      </c>
      <c r="CP322" s="39" t="n">
        <v>1</v>
      </c>
      <c r="CQ322" s="47" t="n">
        <v>1000</v>
      </c>
      <c r="CR322" s="44"/>
      <c r="CV322" s="17" t="s">
        <v>61</v>
      </c>
      <c r="CW322" s="18" t="n">
        <f aca="false">IF(CL278=0%,0%,CM284/SUM(CM279:CM286))</f>
        <v>0</v>
      </c>
      <c r="CX322" s="17" t="str">
        <f aca="false">CO283</f>
        <v>scaldabagno</v>
      </c>
      <c r="CY322" s="19" t="n">
        <f aca="false">CP283</f>
        <v>0</v>
      </c>
      <c r="CZ322" s="17" t="str">
        <f aca="false">CQ281</f>
        <v>divano</v>
      </c>
      <c r="DA322" s="19" t="n">
        <f aca="false">CR281</f>
        <v>0</v>
      </c>
      <c r="DB322" s="19"/>
      <c r="DC322" s="19"/>
      <c r="DD322" s="19" t="str">
        <f aca="false">CP223</f>
        <v>substrato</v>
      </c>
      <c r="DE322" s="19" t="str">
        <f aca="false">CQ223</f>
        <v>suolo</v>
      </c>
    </row>
    <row r="323" customFormat="false" ht="14.4" hidden="false" customHeight="true" outlineLevel="0" collapsed="false">
      <c r="A323" s="24" t="s">
        <v>77</v>
      </c>
      <c r="B323" s="51" t="n">
        <v>0.04</v>
      </c>
      <c r="C323" s="4"/>
      <c r="D323" s="41" t="s">
        <v>14</v>
      </c>
      <c r="E323" s="28"/>
      <c r="F323" s="39" t="n">
        <v>1</v>
      </c>
      <c r="G323" s="47" t="n">
        <v>900</v>
      </c>
      <c r="H323" s="44"/>
      <c r="L323" s="24" t="s">
        <v>77</v>
      </c>
      <c r="M323" s="51" t="n">
        <v>0.65</v>
      </c>
      <c r="N323" s="4"/>
      <c r="O323" s="41" t="s">
        <v>14</v>
      </c>
      <c r="P323" s="28"/>
      <c r="Q323" s="39" t="n">
        <v>1</v>
      </c>
      <c r="R323" s="47" t="n">
        <v>900</v>
      </c>
      <c r="S323" s="44"/>
      <c r="W323" s="24" t="s">
        <v>77</v>
      </c>
      <c r="X323" s="51" t="n">
        <v>0.35</v>
      </c>
      <c r="Y323" s="4"/>
      <c r="Z323" s="41" t="s">
        <v>14</v>
      </c>
      <c r="AA323" s="28"/>
      <c r="AB323" s="39" t="n">
        <v>1</v>
      </c>
      <c r="AC323" s="47" t="n">
        <v>900</v>
      </c>
      <c r="AD323" s="44"/>
      <c r="AH323" s="24" t="s">
        <v>77</v>
      </c>
      <c r="AI323" s="51" t="n">
        <v>0.25</v>
      </c>
      <c r="AJ323" s="4"/>
      <c r="AK323" s="41" t="s">
        <v>14</v>
      </c>
      <c r="AL323" s="28"/>
      <c r="AM323" s="39" t="n">
        <v>1</v>
      </c>
      <c r="AN323" s="47" t="n">
        <v>900</v>
      </c>
      <c r="AO323" s="44"/>
      <c r="AS323" s="24" t="s">
        <v>77</v>
      </c>
      <c r="AT323" s="51" t="n">
        <v>0.2</v>
      </c>
      <c r="AU323" s="4"/>
      <c r="AV323" s="41" t="s">
        <v>14</v>
      </c>
      <c r="AW323" s="28"/>
      <c r="AX323" s="39" t="n">
        <v>1</v>
      </c>
      <c r="AY323" s="47" t="n">
        <v>900</v>
      </c>
      <c r="AZ323" s="44"/>
      <c r="BD323" s="24" t="s">
        <v>77</v>
      </c>
      <c r="BE323" s="45"/>
      <c r="BF323" s="4"/>
      <c r="BG323" s="41" t="s">
        <v>14</v>
      </c>
      <c r="BH323" s="28"/>
      <c r="BI323" s="39" t="n">
        <v>1</v>
      </c>
      <c r="BJ323" s="47" t="n">
        <v>900</v>
      </c>
      <c r="BK323" s="44"/>
      <c r="BO323" s="24" t="s">
        <v>77</v>
      </c>
      <c r="BP323" s="4"/>
      <c r="BQ323" s="4"/>
      <c r="BR323" s="41" t="s">
        <v>14</v>
      </c>
      <c r="BS323" s="28"/>
      <c r="BT323" s="39" t="n">
        <v>1</v>
      </c>
      <c r="BU323" s="47" t="n">
        <v>900</v>
      </c>
      <c r="BV323" s="44"/>
      <c r="BZ323" s="24" t="s">
        <v>77</v>
      </c>
      <c r="CA323" s="51" t="n">
        <v>0.75</v>
      </c>
      <c r="CB323" s="4"/>
      <c r="CC323" s="41" t="s">
        <v>14</v>
      </c>
      <c r="CD323" s="28"/>
      <c r="CE323" s="39" t="n">
        <v>1</v>
      </c>
      <c r="CF323" s="47" t="n">
        <v>900</v>
      </c>
      <c r="CG323" s="44"/>
      <c r="CK323" s="24" t="s">
        <v>77</v>
      </c>
      <c r="CL323" s="51" t="n">
        <v>0.6</v>
      </c>
      <c r="CM323" s="4"/>
      <c r="CN323" s="41" t="s">
        <v>14</v>
      </c>
      <c r="CO323" s="28"/>
      <c r="CP323" s="39" t="n">
        <v>1</v>
      </c>
      <c r="CQ323" s="47" t="n">
        <v>900</v>
      </c>
      <c r="CR323" s="44"/>
      <c r="CV323" s="17" t="s">
        <v>62</v>
      </c>
      <c r="CW323" s="18" t="n">
        <f aca="false">IF(CL278=0%,0%,CM285/SUM(CM279:CM286))</f>
        <v>0</v>
      </c>
      <c r="CX323" s="17" t="str">
        <f aca="false">CO284</f>
        <v>mobile</v>
      </c>
      <c r="CY323" s="19" t="n">
        <f aca="false">CP284</f>
        <v>0</v>
      </c>
      <c r="CZ323" s="17" t="str">
        <f aca="false">CQ282</f>
        <v>sanitari</v>
      </c>
      <c r="DA323" s="19" t="n">
        <f aca="false">CR282</f>
        <v>0</v>
      </c>
      <c r="DB323" s="19"/>
      <c r="DC323" s="19"/>
      <c r="DD323" s="19" t="s">
        <v>63</v>
      </c>
      <c r="DE323" s="19" t="n">
        <f aca="false">CL223</f>
        <v>0</v>
      </c>
    </row>
    <row r="324" customFormat="false" ht="15" hidden="false" customHeight="false" outlineLevel="0" collapsed="false">
      <c r="A324" s="24"/>
      <c r="B324" s="51" t="n">
        <v>0.01</v>
      </c>
      <c r="C324" s="43"/>
      <c r="D324" s="41" t="s">
        <v>49</v>
      </c>
      <c r="E324" s="28"/>
      <c r="F324" s="39" t="n">
        <v>1</v>
      </c>
      <c r="G324" s="47" t="n">
        <v>2600</v>
      </c>
      <c r="H324" s="44"/>
      <c r="L324" s="24"/>
      <c r="M324" s="51" t="n">
        <v>0.08</v>
      </c>
      <c r="N324" s="43"/>
      <c r="O324" s="41" t="s">
        <v>49</v>
      </c>
      <c r="P324" s="28"/>
      <c r="Q324" s="39" t="n">
        <v>1</v>
      </c>
      <c r="R324" s="47" t="n">
        <v>2600</v>
      </c>
      <c r="S324" s="44"/>
      <c r="W324" s="24"/>
      <c r="X324" s="51" t="n">
        <v>0.25</v>
      </c>
      <c r="Y324" s="43"/>
      <c r="Z324" s="41" t="s">
        <v>49</v>
      </c>
      <c r="AA324" s="28"/>
      <c r="AB324" s="39" t="n">
        <v>1</v>
      </c>
      <c r="AC324" s="47" t="n">
        <v>2600</v>
      </c>
      <c r="AD324" s="44"/>
      <c r="AH324" s="24"/>
      <c r="AI324" s="51" t="n">
        <v>0.2</v>
      </c>
      <c r="AJ324" s="43"/>
      <c r="AK324" s="41" t="s">
        <v>49</v>
      </c>
      <c r="AL324" s="28"/>
      <c r="AM324" s="39" t="n">
        <v>1</v>
      </c>
      <c r="AN324" s="47" t="n">
        <v>2600</v>
      </c>
      <c r="AO324" s="44"/>
      <c r="AS324" s="24"/>
      <c r="AT324" s="4"/>
      <c r="AU324" s="43"/>
      <c r="AV324" s="41" t="s">
        <v>49</v>
      </c>
      <c r="AW324" s="28"/>
      <c r="AX324" s="39" t="n">
        <v>1</v>
      </c>
      <c r="AY324" s="47" t="n">
        <v>2600</v>
      </c>
      <c r="AZ324" s="44"/>
      <c r="BD324" s="24"/>
      <c r="BE324" s="42"/>
      <c r="BF324" s="43"/>
      <c r="BG324" s="41" t="s">
        <v>49</v>
      </c>
      <c r="BH324" s="28"/>
      <c r="BI324" s="39" t="n">
        <v>1</v>
      </c>
      <c r="BJ324" s="47" t="n">
        <v>2600</v>
      </c>
      <c r="BK324" s="44"/>
      <c r="BO324" s="24"/>
      <c r="BP324" s="4"/>
      <c r="BQ324" s="43"/>
      <c r="BR324" s="41" t="s">
        <v>49</v>
      </c>
      <c r="BS324" s="28"/>
      <c r="BT324" s="39" t="n">
        <v>1</v>
      </c>
      <c r="BU324" s="47" t="n">
        <v>2600</v>
      </c>
      <c r="BV324" s="44"/>
      <c r="BZ324" s="24"/>
      <c r="CA324" s="4"/>
      <c r="CB324" s="43"/>
      <c r="CC324" s="41" t="s">
        <v>49</v>
      </c>
      <c r="CD324" s="28"/>
      <c r="CE324" s="39" t="n">
        <v>1</v>
      </c>
      <c r="CF324" s="47" t="n">
        <v>2600</v>
      </c>
      <c r="CG324" s="44"/>
      <c r="CK324" s="24"/>
      <c r="CL324" s="51" t="n">
        <v>0.03</v>
      </c>
      <c r="CM324" s="43"/>
      <c r="CN324" s="41" t="s">
        <v>49</v>
      </c>
      <c r="CO324" s="28"/>
      <c r="CP324" s="39" t="n">
        <v>1</v>
      </c>
      <c r="CQ324" s="47" t="n">
        <v>2600</v>
      </c>
      <c r="CR324" s="44"/>
      <c r="CV324" s="17" t="s">
        <v>65</v>
      </c>
      <c r="CW324" s="18" t="n">
        <f aca="false">IF(CL278=0%,0%,CM286/SUM(CM279:CM286))</f>
        <v>0.95</v>
      </c>
      <c r="CX324" s="17" t="str">
        <f aca="false">CO285</f>
        <v>secchio</v>
      </c>
      <c r="CY324" s="19" t="n">
        <f aca="false">CP285</f>
        <v>0</v>
      </c>
      <c r="CZ324" s="17" t="str">
        <f aca="false">CQ283</f>
        <v>tubi</v>
      </c>
      <c r="DA324" s="19" t="n">
        <f aca="false">CR283</f>
        <v>0</v>
      </c>
      <c r="DB324" s="19"/>
      <c r="DC324" s="19"/>
      <c r="DD324" s="35" t="s">
        <v>56</v>
      </c>
      <c r="DE324" s="35" t="n">
        <f aca="false">CR221</f>
        <v>0</v>
      </c>
      <c r="DF324" s="37" t="n">
        <f aca="false">SUM(CW318:CW324)</f>
        <v>1</v>
      </c>
    </row>
    <row r="325" customFormat="false" ht="15" hidden="false" customHeight="false" outlineLevel="0" collapsed="false">
      <c r="A325" s="24"/>
      <c r="B325" s="72" t="n">
        <v>0.04</v>
      </c>
      <c r="C325" s="43"/>
      <c r="D325" s="41" t="s">
        <v>13</v>
      </c>
      <c r="E325" s="28"/>
      <c r="F325" s="39" t="n">
        <v>0.2</v>
      </c>
      <c r="G325" s="47" t="n">
        <v>2700</v>
      </c>
      <c r="H325" s="44"/>
      <c r="L325" s="24"/>
      <c r="M325" s="68" t="n">
        <v>0.1</v>
      </c>
      <c r="N325" s="43"/>
      <c r="O325" s="41" t="s">
        <v>13</v>
      </c>
      <c r="P325" s="28"/>
      <c r="Q325" s="39" t="n">
        <v>0.2</v>
      </c>
      <c r="R325" s="47" t="n">
        <v>2700</v>
      </c>
      <c r="S325" s="44"/>
      <c r="W325" s="24"/>
      <c r="X325" s="72" t="n">
        <v>0.25</v>
      </c>
      <c r="Y325" s="43"/>
      <c r="Z325" s="41" t="s">
        <v>13</v>
      </c>
      <c r="AA325" s="28"/>
      <c r="AB325" s="39" t="n">
        <v>0.2</v>
      </c>
      <c r="AC325" s="47" t="n">
        <v>2700</v>
      </c>
      <c r="AD325" s="44"/>
      <c r="AH325" s="24"/>
      <c r="AI325" s="72" t="n">
        <v>0.3</v>
      </c>
      <c r="AJ325" s="43"/>
      <c r="AK325" s="41" t="s">
        <v>13</v>
      </c>
      <c r="AL325" s="28"/>
      <c r="AM325" s="39" t="n">
        <v>0.2</v>
      </c>
      <c r="AN325" s="47" t="n">
        <v>2700</v>
      </c>
      <c r="AO325" s="44"/>
      <c r="AS325" s="24"/>
      <c r="AT325" s="72" t="n">
        <v>0.1</v>
      </c>
      <c r="AU325" s="43"/>
      <c r="AV325" s="41" t="s">
        <v>13</v>
      </c>
      <c r="AW325" s="28"/>
      <c r="AX325" s="39" t="n">
        <v>0.2</v>
      </c>
      <c r="AY325" s="47" t="n">
        <v>2700</v>
      </c>
      <c r="AZ325" s="44"/>
      <c r="BD325" s="24"/>
      <c r="BE325" s="25"/>
      <c r="BF325" s="43"/>
      <c r="BG325" s="41" t="s">
        <v>13</v>
      </c>
      <c r="BH325" s="28"/>
      <c r="BI325" s="39" t="n">
        <v>0.2</v>
      </c>
      <c r="BJ325" s="47" t="n">
        <v>2700</v>
      </c>
      <c r="BK325" s="44"/>
      <c r="BO325" s="24"/>
      <c r="BP325" s="4"/>
      <c r="BQ325" s="43"/>
      <c r="BR325" s="41" t="s">
        <v>13</v>
      </c>
      <c r="BS325" s="28"/>
      <c r="BT325" s="39" t="n">
        <v>0.2</v>
      </c>
      <c r="BU325" s="47" t="n">
        <v>2700</v>
      </c>
      <c r="BV325" s="44"/>
      <c r="BZ325" s="24"/>
      <c r="CA325" s="72" t="n">
        <v>0.2</v>
      </c>
      <c r="CB325" s="43"/>
      <c r="CC325" s="41" t="s">
        <v>13</v>
      </c>
      <c r="CD325" s="28"/>
      <c r="CE325" s="39" t="n">
        <v>0.2</v>
      </c>
      <c r="CF325" s="47" t="n">
        <v>2700</v>
      </c>
      <c r="CG325" s="44"/>
      <c r="CK325" s="24"/>
      <c r="CL325" s="72" t="n">
        <v>0.15</v>
      </c>
      <c r="CM325" s="43"/>
      <c r="CN325" s="41" t="s">
        <v>13</v>
      </c>
      <c r="CO325" s="28"/>
      <c r="CP325" s="39" t="n">
        <v>0.2</v>
      </c>
      <c r="CQ325" s="47" t="n">
        <v>2700</v>
      </c>
      <c r="CR325" s="44"/>
      <c r="CV325" s="10" t="str">
        <f aca="false">A293</f>
        <v>SITO O62</v>
      </c>
      <c r="CW325" s="10"/>
      <c r="CX325" s="10"/>
      <c r="CY325" s="10"/>
      <c r="CZ325" s="10"/>
      <c r="DA325" s="10"/>
      <c r="DB325" s="10"/>
      <c r="DC325" s="10"/>
      <c r="DD325" s="10"/>
      <c r="DE325" s="10"/>
    </row>
    <row r="326" customFormat="false" ht="14.4" hidden="false" customHeight="false" outlineLevel="0" collapsed="false">
      <c r="A326" s="24"/>
      <c r="B326" s="72"/>
      <c r="C326" s="43"/>
      <c r="D326" s="41" t="s">
        <v>12</v>
      </c>
      <c r="E326" s="28"/>
      <c r="F326" s="39" t="n">
        <v>0.8</v>
      </c>
      <c r="G326" s="47" t="n">
        <v>7500</v>
      </c>
      <c r="H326" s="44"/>
      <c r="L326" s="24"/>
      <c r="M326" s="68"/>
      <c r="N326" s="43"/>
      <c r="O326" s="41" t="s">
        <v>12</v>
      </c>
      <c r="P326" s="28"/>
      <c r="Q326" s="39" t="n">
        <v>0.8</v>
      </c>
      <c r="R326" s="47" t="n">
        <v>7500</v>
      </c>
      <c r="S326" s="44"/>
      <c r="W326" s="24"/>
      <c r="X326" s="72"/>
      <c r="Y326" s="43"/>
      <c r="Z326" s="41" t="s">
        <v>12</v>
      </c>
      <c r="AA326" s="28"/>
      <c r="AB326" s="39" t="n">
        <v>0.8</v>
      </c>
      <c r="AC326" s="47" t="n">
        <v>7500</v>
      </c>
      <c r="AD326" s="44"/>
      <c r="AH326" s="24"/>
      <c r="AI326" s="72"/>
      <c r="AJ326" s="43"/>
      <c r="AK326" s="41" t="s">
        <v>12</v>
      </c>
      <c r="AL326" s="28"/>
      <c r="AM326" s="39" t="n">
        <v>0.8</v>
      </c>
      <c r="AN326" s="47" t="n">
        <v>7500</v>
      </c>
      <c r="AO326" s="44"/>
      <c r="AS326" s="24"/>
      <c r="AT326" s="72"/>
      <c r="AU326" s="43"/>
      <c r="AV326" s="41" t="s">
        <v>12</v>
      </c>
      <c r="AW326" s="28"/>
      <c r="AX326" s="39" t="n">
        <v>0.8</v>
      </c>
      <c r="AY326" s="47" t="n">
        <v>7500</v>
      </c>
      <c r="AZ326" s="44"/>
      <c r="BD326" s="24"/>
      <c r="BE326" s="25"/>
      <c r="BF326" s="43"/>
      <c r="BG326" s="41" t="s">
        <v>12</v>
      </c>
      <c r="BH326" s="28"/>
      <c r="BI326" s="39" t="n">
        <v>0.8</v>
      </c>
      <c r="BJ326" s="47" t="n">
        <v>7500</v>
      </c>
      <c r="BK326" s="44"/>
      <c r="BO326" s="24"/>
      <c r="BP326" s="4"/>
      <c r="BQ326" s="43"/>
      <c r="BR326" s="41" t="s">
        <v>12</v>
      </c>
      <c r="BS326" s="28"/>
      <c r="BT326" s="39" t="n">
        <v>0.8</v>
      </c>
      <c r="BU326" s="47" t="n">
        <v>7500</v>
      </c>
      <c r="BV326" s="44"/>
      <c r="BZ326" s="24"/>
      <c r="CA326" s="72"/>
      <c r="CB326" s="43"/>
      <c r="CC326" s="41" t="s">
        <v>12</v>
      </c>
      <c r="CD326" s="28"/>
      <c r="CE326" s="39" t="n">
        <v>0.8</v>
      </c>
      <c r="CF326" s="47" t="n">
        <v>7500</v>
      </c>
      <c r="CG326" s="44"/>
      <c r="CK326" s="24"/>
      <c r="CL326" s="72"/>
      <c r="CM326" s="43"/>
      <c r="CN326" s="41" t="s">
        <v>12</v>
      </c>
      <c r="CO326" s="28"/>
      <c r="CP326" s="39" t="n">
        <v>0.8</v>
      </c>
      <c r="CQ326" s="47" t="n">
        <v>7500</v>
      </c>
      <c r="CR326" s="44"/>
      <c r="CV326" s="11" t="s">
        <v>31</v>
      </c>
      <c r="CW326" s="11"/>
      <c r="CX326" s="11" t="s">
        <v>32</v>
      </c>
      <c r="CY326" s="11"/>
      <c r="CZ326" s="11"/>
      <c r="DA326" s="11"/>
      <c r="DB326" s="11"/>
      <c r="DC326" s="11"/>
      <c r="DD326" s="11" t="s">
        <v>33</v>
      </c>
      <c r="DE326" s="11"/>
    </row>
    <row r="327" customFormat="false" ht="14.4" hidden="false" customHeight="true" outlineLevel="0" collapsed="false">
      <c r="A327" s="24"/>
      <c r="B327" s="51" t="n">
        <v>0.01</v>
      </c>
      <c r="C327" s="43"/>
      <c r="D327" s="41" t="s">
        <v>61</v>
      </c>
      <c r="E327" s="28"/>
      <c r="F327" s="39" t="n">
        <v>1</v>
      </c>
      <c r="G327" s="47" t="n">
        <v>1000</v>
      </c>
      <c r="H327" s="44"/>
      <c r="L327" s="24"/>
      <c r="M327" s="51" t="n">
        <v>0.07</v>
      </c>
      <c r="N327" s="43"/>
      <c r="O327" s="41" t="s">
        <v>61</v>
      </c>
      <c r="P327" s="28"/>
      <c r="Q327" s="39" t="n">
        <v>1</v>
      </c>
      <c r="R327" s="47" t="n">
        <v>1000</v>
      </c>
      <c r="S327" s="44"/>
      <c r="W327" s="24"/>
      <c r="X327" s="51" t="n">
        <v>0.05</v>
      </c>
      <c r="Y327" s="43"/>
      <c r="Z327" s="41" t="s">
        <v>61</v>
      </c>
      <c r="AA327" s="28"/>
      <c r="AB327" s="39" t="n">
        <v>1</v>
      </c>
      <c r="AC327" s="47" t="n">
        <v>1000</v>
      </c>
      <c r="AD327" s="44"/>
      <c r="AH327" s="24"/>
      <c r="AI327" s="4"/>
      <c r="AJ327" s="43"/>
      <c r="AK327" s="41" t="s">
        <v>61</v>
      </c>
      <c r="AL327" s="28"/>
      <c r="AM327" s="39" t="n">
        <v>1</v>
      </c>
      <c r="AN327" s="47" t="n">
        <v>1000</v>
      </c>
      <c r="AO327" s="44"/>
      <c r="AS327" s="24"/>
      <c r="AT327" s="4"/>
      <c r="AU327" s="43"/>
      <c r="AV327" s="41" t="s">
        <v>61</v>
      </c>
      <c r="AW327" s="28"/>
      <c r="AX327" s="39" t="n">
        <v>1</v>
      </c>
      <c r="AY327" s="47" t="n">
        <v>1000</v>
      </c>
      <c r="AZ327" s="44"/>
      <c r="BD327" s="24"/>
      <c r="BE327" s="42"/>
      <c r="BF327" s="43"/>
      <c r="BG327" s="41" t="s">
        <v>61</v>
      </c>
      <c r="BH327" s="28"/>
      <c r="BI327" s="39" t="n">
        <v>1</v>
      </c>
      <c r="BJ327" s="47" t="n">
        <v>1000</v>
      </c>
      <c r="BK327" s="44"/>
      <c r="BO327" s="24"/>
      <c r="BP327" s="4"/>
      <c r="BQ327" s="43"/>
      <c r="BR327" s="41" t="s">
        <v>61</v>
      </c>
      <c r="BS327" s="28"/>
      <c r="BT327" s="39" t="n">
        <v>1</v>
      </c>
      <c r="BU327" s="47" t="n">
        <v>1000</v>
      </c>
      <c r="BV327" s="44"/>
      <c r="BZ327" s="24"/>
      <c r="CA327" s="4"/>
      <c r="CB327" s="43"/>
      <c r="CC327" s="41" t="s">
        <v>61</v>
      </c>
      <c r="CD327" s="28"/>
      <c r="CE327" s="39" t="n">
        <v>1</v>
      </c>
      <c r="CF327" s="47" t="n">
        <v>1000</v>
      </c>
      <c r="CG327" s="44"/>
      <c r="CK327" s="24"/>
      <c r="CL327" s="51" t="n">
        <v>0.02</v>
      </c>
      <c r="CM327" s="43"/>
      <c r="CN327" s="41" t="s">
        <v>61</v>
      </c>
      <c r="CO327" s="28"/>
      <c r="CP327" s="39" t="n">
        <v>1</v>
      </c>
      <c r="CQ327" s="47" t="n">
        <v>1000</v>
      </c>
      <c r="CR327" s="44"/>
      <c r="CV327" s="12" t="s">
        <v>14</v>
      </c>
      <c r="CW327" s="13" t="n">
        <f aca="false">IF(B351=0%,0%,C352/SUM(C352:C359))</f>
        <v>0.04</v>
      </c>
      <c r="CX327" s="12" t="str">
        <f aca="false">E352</f>
        <v>lavatrice</v>
      </c>
      <c r="CY327" s="14" t="n">
        <f aca="false">F352</f>
        <v>0</v>
      </c>
      <c r="CZ327" s="12" t="str">
        <f aca="false">E359</f>
        <v>sedie</v>
      </c>
      <c r="DA327" s="14" t="n">
        <f aca="false">F359</f>
        <v>0</v>
      </c>
      <c r="DB327" s="12" t="str">
        <f aca="false">G357</f>
        <v>guaina</v>
      </c>
      <c r="DC327" s="14" t="n">
        <f aca="false">H357</f>
        <v>0</v>
      </c>
      <c r="DD327" s="14" t="s">
        <v>41</v>
      </c>
      <c r="DE327" s="38" t="n">
        <f aca="false">C295</f>
        <v>0</v>
      </c>
    </row>
    <row r="328" customFormat="false" ht="14.4" hidden="false" customHeight="false" outlineLevel="0" collapsed="false">
      <c r="A328" s="24"/>
      <c r="B328" s="4"/>
      <c r="C328" s="43"/>
      <c r="D328" s="41" t="s">
        <v>78</v>
      </c>
      <c r="E328" s="28"/>
      <c r="F328" s="39" t="n">
        <v>1</v>
      </c>
      <c r="G328" s="47" t="n">
        <v>800</v>
      </c>
      <c r="H328" s="44"/>
      <c r="L328" s="24"/>
      <c r="M328" s="4"/>
      <c r="N328" s="43"/>
      <c r="O328" s="41" t="s">
        <v>78</v>
      </c>
      <c r="P328" s="28"/>
      <c r="Q328" s="39" t="n">
        <v>1</v>
      </c>
      <c r="R328" s="47" t="n">
        <v>800</v>
      </c>
      <c r="S328" s="44"/>
      <c r="W328" s="24"/>
      <c r="X328" s="4"/>
      <c r="Y328" s="43"/>
      <c r="Z328" s="41" t="s">
        <v>78</v>
      </c>
      <c r="AA328" s="28"/>
      <c r="AB328" s="39" t="n">
        <v>1</v>
      </c>
      <c r="AC328" s="47" t="n">
        <v>800</v>
      </c>
      <c r="AD328" s="44"/>
      <c r="AH328" s="24"/>
      <c r="AI328" s="4"/>
      <c r="AJ328" s="43"/>
      <c r="AK328" s="41" t="s">
        <v>78</v>
      </c>
      <c r="AL328" s="28"/>
      <c r="AM328" s="39" t="n">
        <v>1</v>
      </c>
      <c r="AN328" s="47" t="n">
        <v>800</v>
      </c>
      <c r="AO328" s="44"/>
      <c r="AS328" s="24"/>
      <c r="AT328" s="4"/>
      <c r="AU328" s="43"/>
      <c r="AV328" s="41" t="s">
        <v>78</v>
      </c>
      <c r="AW328" s="28"/>
      <c r="AX328" s="39" t="n">
        <v>1</v>
      </c>
      <c r="AY328" s="47" t="n">
        <v>800</v>
      </c>
      <c r="AZ328" s="44"/>
      <c r="BD328" s="24"/>
      <c r="BE328" s="42"/>
      <c r="BF328" s="43"/>
      <c r="BG328" s="41" t="s">
        <v>78</v>
      </c>
      <c r="BH328" s="28"/>
      <c r="BI328" s="39" t="n">
        <v>1</v>
      </c>
      <c r="BJ328" s="47" t="n">
        <v>800</v>
      </c>
      <c r="BK328" s="44"/>
      <c r="BO328" s="24"/>
      <c r="BP328" s="4"/>
      <c r="BQ328" s="43"/>
      <c r="BR328" s="41" t="s">
        <v>78</v>
      </c>
      <c r="BS328" s="28"/>
      <c r="BT328" s="39" t="n">
        <v>1</v>
      </c>
      <c r="BU328" s="47" t="n">
        <v>800</v>
      </c>
      <c r="BV328" s="44"/>
      <c r="BZ328" s="24"/>
      <c r="CA328" s="4"/>
      <c r="CB328" s="43"/>
      <c r="CC328" s="41" t="s">
        <v>78</v>
      </c>
      <c r="CD328" s="28"/>
      <c r="CE328" s="39" t="n">
        <v>1</v>
      </c>
      <c r="CF328" s="47" t="n">
        <v>800</v>
      </c>
      <c r="CG328" s="44"/>
      <c r="CK328" s="24"/>
      <c r="CL328" s="4"/>
      <c r="CM328" s="43"/>
      <c r="CN328" s="41" t="s">
        <v>78</v>
      </c>
      <c r="CO328" s="28"/>
      <c r="CP328" s="39" t="n">
        <v>1</v>
      </c>
      <c r="CQ328" s="47" t="n">
        <v>800</v>
      </c>
      <c r="CR328" s="44"/>
      <c r="CV328" s="17" t="s">
        <v>49</v>
      </c>
      <c r="CW328" s="18" t="n">
        <f aca="false">IF(B351=0%,0%,C353/SUM(C352:C359))</f>
        <v>0.01</v>
      </c>
      <c r="CX328" s="17" t="str">
        <f aca="false">E353</f>
        <v>frigorifero</v>
      </c>
      <c r="CY328" s="19" t="n">
        <f aca="false">F353</f>
        <v>0</v>
      </c>
      <c r="CZ328" s="17" t="str">
        <f aca="false">E360</f>
        <v>materasso</v>
      </c>
      <c r="DA328" s="19" t="n">
        <f aca="false">F360</f>
        <v>0</v>
      </c>
      <c r="DB328" s="17" t="str">
        <f aca="false">G358</f>
        <v>lamiere</v>
      </c>
      <c r="DC328" s="19" t="n">
        <f aca="false">H358</f>
        <v>0</v>
      </c>
      <c r="DD328" s="19" t="str">
        <f aca="false">D294</f>
        <v>altezza cumulo</v>
      </c>
      <c r="DE328" s="19" t="n">
        <f aca="false">E294</f>
        <v>80</v>
      </c>
    </row>
    <row r="329" customFormat="false" ht="14.4" hidden="false" customHeight="false" outlineLevel="0" collapsed="false">
      <c r="A329" s="24"/>
      <c r="B329" s="4"/>
      <c r="C329" s="43"/>
      <c r="D329" s="41" t="s">
        <v>79</v>
      </c>
      <c r="E329" s="28"/>
      <c r="F329" s="39" t="n">
        <v>1</v>
      </c>
      <c r="G329" s="47" t="n">
        <v>170</v>
      </c>
      <c r="H329" s="44"/>
      <c r="L329" s="24"/>
      <c r="M329" s="51" t="n">
        <v>0.05</v>
      </c>
      <c r="N329" s="43"/>
      <c r="O329" s="41" t="s">
        <v>79</v>
      </c>
      <c r="P329" s="28"/>
      <c r="Q329" s="39" t="n">
        <v>1</v>
      </c>
      <c r="R329" s="47" t="n">
        <v>170</v>
      </c>
      <c r="S329" s="44"/>
      <c r="W329" s="24"/>
      <c r="X329" s="51" t="n">
        <v>0.1</v>
      </c>
      <c r="Y329" s="43"/>
      <c r="Z329" s="41" t="s">
        <v>79</v>
      </c>
      <c r="AA329" s="28"/>
      <c r="AB329" s="39" t="n">
        <v>1</v>
      </c>
      <c r="AC329" s="47" t="n">
        <v>170</v>
      </c>
      <c r="AD329" s="44"/>
      <c r="AH329" s="24"/>
      <c r="AI329" s="4"/>
      <c r="AJ329" s="43"/>
      <c r="AK329" s="41" t="s">
        <v>79</v>
      </c>
      <c r="AL329" s="28"/>
      <c r="AM329" s="39" t="n">
        <v>1</v>
      </c>
      <c r="AN329" s="47" t="n">
        <v>170</v>
      </c>
      <c r="AO329" s="44"/>
      <c r="AS329" s="24"/>
      <c r="AT329" s="4"/>
      <c r="AU329" s="43"/>
      <c r="AV329" s="41" t="s">
        <v>79</v>
      </c>
      <c r="AW329" s="28"/>
      <c r="AX329" s="39" t="n">
        <v>1</v>
      </c>
      <c r="AY329" s="47" t="n">
        <v>170</v>
      </c>
      <c r="AZ329" s="44"/>
      <c r="BD329" s="24"/>
      <c r="BE329" s="42"/>
      <c r="BF329" s="43"/>
      <c r="BG329" s="41" t="s">
        <v>79</v>
      </c>
      <c r="BH329" s="28"/>
      <c r="BI329" s="39" t="n">
        <v>1</v>
      </c>
      <c r="BJ329" s="47" t="n">
        <v>170</v>
      </c>
      <c r="BK329" s="44"/>
      <c r="BO329" s="24"/>
      <c r="BP329" s="4"/>
      <c r="BQ329" s="43"/>
      <c r="BR329" s="41" t="s">
        <v>79</v>
      </c>
      <c r="BS329" s="28"/>
      <c r="BT329" s="39" t="n">
        <v>1</v>
      </c>
      <c r="BU329" s="47" t="n">
        <v>170</v>
      </c>
      <c r="BV329" s="44"/>
      <c r="BZ329" s="24"/>
      <c r="CA329" s="4"/>
      <c r="CB329" s="43"/>
      <c r="CC329" s="41" t="s">
        <v>79</v>
      </c>
      <c r="CD329" s="28"/>
      <c r="CE329" s="39" t="n">
        <v>1</v>
      </c>
      <c r="CF329" s="47" t="n">
        <v>170</v>
      </c>
      <c r="CG329" s="44"/>
      <c r="CK329" s="24"/>
      <c r="CL329" s="4"/>
      <c r="CM329" s="43"/>
      <c r="CN329" s="41" t="s">
        <v>79</v>
      </c>
      <c r="CO329" s="28"/>
      <c r="CP329" s="39" t="n">
        <v>1</v>
      </c>
      <c r="CQ329" s="47" t="n">
        <v>170</v>
      </c>
      <c r="CR329" s="44"/>
      <c r="CV329" s="17" t="s">
        <v>57</v>
      </c>
      <c r="CW329" s="18" t="n">
        <f aca="false">IF(B351=0%,0%,(C354+C355)/SUM(C352:C359))</f>
        <v>0.04</v>
      </c>
      <c r="CX329" s="17" t="str">
        <f aca="false">E354</f>
        <v>forno</v>
      </c>
      <c r="CY329" s="19" t="n">
        <f aca="false">F354</f>
        <v>0</v>
      </c>
      <c r="CZ329" s="17" t="str">
        <f aca="false">G352</f>
        <v>brandina</v>
      </c>
      <c r="DA329" s="19" t="n">
        <f aca="false">H352</f>
        <v>0</v>
      </c>
      <c r="DB329" s="17" t="str">
        <f aca="false">G359</f>
        <v>buste</v>
      </c>
      <c r="DC329" s="19" t="n">
        <f aca="false">H359</f>
        <v>0</v>
      </c>
      <c r="DD329" s="19" t="str">
        <f aca="false">D295</f>
        <v>combustione</v>
      </c>
      <c r="DE329" s="19" t="str">
        <f aca="false">E295</f>
        <v>parziale</v>
      </c>
    </row>
    <row r="330" customFormat="false" ht="14.4" hidden="false" customHeight="false" outlineLevel="0" collapsed="false">
      <c r="A330" s="24"/>
      <c r="B330" s="4"/>
      <c r="C330" s="43"/>
      <c r="D330" s="41" t="s">
        <v>80</v>
      </c>
      <c r="E330" s="28"/>
      <c r="F330" s="39" t="n">
        <v>1</v>
      </c>
      <c r="G330" s="47" t="n">
        <v>550</v>
      </c>
      <c r="H330" s="44"/>
      <c r="L330" s="24"/>
      <c r="M330" s="51" t="n">
        <v>0.05</v>
      </c>
      <c r="N330" s="43"/>
      <c r="O330" s="41" t="s">
        <v>80</v>
      </c>
      <c r="P330" s="28"/>
      <c r="Q330" s="39" t="n">
        <v>1</v>
      </c>
      <c r="R330" s="47" t="n">
        <v>550</v>
      </c>
      <c r="S330" s="44"/>
      <c r="W330" s="24"/>
      <c r="X330" s="4"/>
      <c r="Y330" s="43"/>
      <c r="Z330" s="41" t="s">
        <v>80</v>
      </c>
      <c r="AA330" s="28"/>
      <c r="AB330" s="39" t="n">
        <v>1</v>
      </c>
      <c r="AC330" s="47" t="n">
        <v>550</v>
      </c>
      <c r="AD330" s="44"/>
      <c r="AH330" s="24"/>
      <c r="AI330" s="4"/>
      <c r="AJ330" s="43"/>
      <c r="AK330" s="41" t="s">
        <v>80</v>
      </c>
      <c r="AL330" s="28"/>
      <c r="AM330" s="39" t="n">
        <v>1</v>
      </c>
      <c r="AN330" s="47" t="n">
        <v>550</v>
      </c>
      <c r="AO330" s="44"/>
      <c r="AS330" s="24"/>
      <c r="AT330" s="4"/>
      <c r="AU330" s="43"/>
      <c r="AV330" s="41" t="s">
        <v>80</v>
      </c>
      <c r="AW330" s="28"/>
      <c r="AX330" s="39" t="n">
        <v>1</v>
      </c>
      <c r="AY330" s="47" t="n">
        <v>550</v>
      </c>
      <c r="AZ330" s="44"/>
      <c r="BD330" s="24"/>
      <c r="BE330" s="42"/>
      <c r="BF330" s="43"/>
      <c r="BG330" s="41" t="s">
        <v>80</v>
      </c>
      <c r="BH330" s="28"/>
      <c r="BI330" s="39" t="n">
        <v>1</v>
      </c>
      <c r="BJ330" s="47" t="n">
        <v>550</v>
      </c>
      <c r="BK330" s="44"/>
      <c r="BO330" s="24"/>
      <c r="BP330" s="4"/>
      <c r="BQ330" s="43"/>
      <c r="BR330" s="41" t="s">
        <v>80</v>
      </c>
      <c r="BS330" s="28"/>
      <c r="BT330" s="39" t="n">
        <v>1</v>
      </c>
      <c r="BU330" s="47" t="n">
        <v>550</v>
      </c>
      <c r="BV330" s="44"/>
      <c r="BZ330" s="24"/>
      <c r="CA330" s="4"/>
      <c r="CB330" s="43"/>
      <c r="CC330" s="41" t="s">
        <v>80</v>
      </c>
      <c r="CD330" s="28"/>
      <c r="CE330" s="39" t="n">
        <v>1</v>
      </c>
      <c r="CF330" s="47" t="n">
        <v>550</v>
      </c>
      <c r="CG330" s="44"/>
      <c r="CK330" s="24"/>
      <c r="CL330" s="4"/>
      <c r="CM330" s="43"/>
      <c r="CN330" s="41" t="s">
        <v>80</v>
      </c>
      <c r="CO330" s="28"/>
      <c r="CP330" s="39" t="n">
        <v>1</v>
      </c>
      <c r="CQ330" s="47" t="n">
        <v>550</v>
      </c>
      <c r="CR330" s="44"/>
      <c r="CV330" s="17" t="s">
        <v>60</v>
      </c>
      <c r="CW330" s="37" t="n">
        <f aca="false">IF(B351=0%,0%,C356/SUM(C352:C359))</f>
        <v>0</v>
      </c>
      <c r="CX330" s="17" t="str">
        <f aca="false">E355</f>
        <v>televisore</v>
      </c>
      <c r="CY330" s="19" t="n">
        <f aca="false">F355</f>
        <v>0</v>
      </c>
      <c r="CZ330" s="17" t="str">
        <f aca="false">G353</f>
        <v>Scatoloni</v>
      </c>
      <c r="DA330" s="19" t="n">
        <f aca="false">H353</f>
        <v>0</v>
      </c>
      <c r="DB330" s="19"/>
      <c r="DC330" s="19"/>
      <c r="DD330" s="19" t="str">
        <f aca="false">D296</f>
        <v>bonifica</v>
      </c>
      <c r="DE330" s="19" t="n">
        <f aca="false">E296</f>
        <v>0</v>
      </c>
    </row>
    <row r="331" customFormat="false" ht="14.4" hidden="false" customHeight="true" outlineLevel="0" collapsed="false">
      <c r="A331" s="24" t="s">
        <v>81</v>
      </c>
      <c r="B331" s="96"/>
      <c r="C331" s="73"/>
      <c r="D331" s="28" t="s">
        <v>14</v>
      </c>
      <c r="E331" s="28"/>
      <c r="F331" s="52" t="n">
        <f aca="false">INFO!$B$17/SUM(INFO!$B$17:$B$21)</f>
        <v>0.101580928968505</v>
      </c>
      <c r="G331" s="47" t="n">
        <v>900</v>
      </c>
      <c r="H331" s="44"/>
      <c r="L331" s="24" t="s">
        <v>81</v>
      </c>
      <c r="M331" s="96"/>
      <c r="N331" s="73"/>
      <c r="O331" s="28" t="s">
        <v>14</v>
      </c>
      <c r="P331" s="28"/>
      <c r="Q331" s="52" t="n">
        <f aca="false">INFO!$B$17/SUM(INFO!$B$17:$B$21)</f>
        <v>0.101580928968505</v>
      </c>
      <c r="R331" s="47" t="n">
        <v>900</v>
      </c>
      <c r="S331" s="44"/>
      <c r="W331" s="24" t="s">
        <v>81</v>
      </c>
      <c r="X331" s="96"/>
      <c r="Y331" s="73"/>
      <c r="Z331" s="28" t="s">
        <v>14</v>
      </c>
      <c r="AA331" s="28"/>
      <c r="AB331" s="52" t="n">
        <f aca="false">INFO!$B$17/SUM(INFO!$B$17:$B$21)</f>
        <v>0.101580928968505</v>
      </c>
      <c r="AC331" s="47" t="n">
        <v>900</v>
      </c>
      <c r="AD331" s="44"/>
      <c r="AH331" s="24" t="s">
        <v>81</v>
      </c>
      <c r="AI331" s="96"/>
      <c r="AJ331" s="73"/>
      <c r="AK331" s="28" t="s">
        <v>14</v>
      </c>
      <c r="AL331" s="28"/>
      <c r="AM331" s="52" t="n">
        <f aca="false">INFO!$B$17/SUM(INFO!$B$17:$B$21)</f>
        <v>0.101580928968505</v>
      </c>
      <c r="AN331" s="47" t="n">
        <v>900</v>
      </c>
      <c r="AO331" s="44"/>
      <c r="AS331" s="24" t="s">
        <v>81</v>
      </c>
      <c r="AT331" s="72" t="n">
        <v>0.5</v>
      </c>
      <c r="AU331" s="73"/>
      <c r="AV331" s="28" t="s">
        <v>14</v>
      </c>
      <c r="AW331" s="28"/>
      <c r="AX331" s="52" t="n">
        <f aca="false">INFO!$B$17/SUM(INFO!$B$17:$B$21)</f>
        <v>0.101580928968505</v>
      </c>
      <c r="AY331" s="47" t="n">
        <v>900</v>
      </c>
      <c r="AZ331" s="44"/>
      <c r="BD331" s="24" t="s">
        <v>81</v>
      </c>
      <c r="BE331" s="25"/>
      <c r="BF331" s="73"/>
      <c r="BG331" s="28" t="s">
        <v>14</v>
      </c>
      <c r="BH331" s="28"/>
      <c r="BI331" s="52" t="n">
        <f aca="false">INFO!$B$17/SUM(INFO!$B$17:$B$21)</f>
        <v>0.101580928968505</v>
      </c>
      <c r="BJ331" s="47" t="n">
        <v>900</v>
      </c>
      <c r="BK331" s="44"/>
      <c r="BO331" s="24" t="s">
        <v>81</v>
      </c>
      <c r="BP331" s="74" t="n">
        <v>0.2</v>
      </c>
      <c r="BQ331" s="73"/>
      <c r="BR331" s="28" t="s">
        <v>14</v>
      </c>
      <c r="BS331" s="28"/>
      <c r="BT331" s="52" t="n">
        <f aca="false">INFO!$B$17/SUM(INFO!$B$17:$B$21)</f>
        <v>0.101580928968505</v>
      </c>
      <c r="BU331" s="47" t="n">
        <v>900</v>
      </c>
      <c r="BV331" s="44"/>
      <c r="BZ331" s="24" t="s">
        <v>81</v>
      </c>
      <c r="CA331" s="96"/>
      <c r="CB331" s="73"/>
      <c r="CC331" s="28" t="s">
        <v>14</v>
      </c>
      <c r="CD331" s="28"/>
      <c r="CE331" s="52" t="n">
        <f aca="false">INFO!$B$17/SUM(INFO!$B$17:$B$21)</f>
        <v>0.101580928968505</v>
      </c>
      <c r="CF331" s="47" t="n">
        <v>900</v>
      </c>
      <c r="CG331" s="44"/>
      <c r="CK331" s="24" t="s">
        <v>81</v>
      </c>
      <c r="CL331" s="96"/>
      <c r="CM331" s="73"/>
      <c r="CN331" s="28" t="s">
        <v>14</v>
      </c>
      <c r="CO331" s="28"/>
      <c r="CP331" s="52" t="n">
        <f aca="false">INFO!$B$17/SUM(INFO!$B$17:$B$21)</f>
        <v>0.101580928968505</v>
      </c>
      <c r="CQ331" s="47" t="n">
        <v>900</v>
      </c>
      <c r="CR331" s="44"/>
      <c r="CV331" s="17" t="s">
        <v>61</v>
      </c>
      <c r="CW331" s="18" t="n">
        <f aca="false">IF(B351=0%,0%,C357/SUM(C352:C359))</f>
        <v>0.01</v>
      </c>
      <c r="CX331" s="17" t="str">
        <f aca="false">E356</f>
        <v>scaldabagno</v>
      </c>
      <c r="CY331" s="19" t="n">
        <f aca="false">F356</f>
        <v>0</v>
      </c>
      <c r="CZ331" s="17" t="str">
        <f aca="false">G354</f>
        <v>divano</v>
      </c>
      <c r="DA331" s="19" t="n">
        <f aca="false">H354</f>
        <v>0</v>
      </c>
      <c r="DB331" s="19"/>
      <c r="DC331" s="19"/>
      <c r="DD331" s="19" t="str">
        <f aca="false">F296</f>
        <v>substrato</v>
      </c>
      <c r="DE331" s="19" t="n">
        <f aca="false">G296</f>
        <v>0</v>
      </c>
    </row>
    <row r="332" customFormat="false" ht="14.4" hidden="false" customHeight="false" outlineLevel="0" collapsed="false">
      <c r="A332" s="24"/>
      <c r="B332" s="96"/>
      <c r="C332" s="73"/>
      <c r="D332" s="28" t="s">
        <v>49</v>
      </c>
      <c r="E332" s="28"/>
      <c r="F332" s="52" t="n">
        <f aca="false">INFO!$B$18/SUM(INFO!$B$17:$B$21)</f>
        <v>0.314328729462591</v>
      </c>
      <c r="G332" s="47" t="n">
        <v>2600</v>
      </c>
      <c r="H332" s="44"/>
      <c r="L332" s="24"/>
      <c r="M332" s="96"/>
      <c r="N332" s="73"/>
      <c r="O332" s="28" t="s">
        <v>49</v>
      </c>
      <c r="P332" s="28"/>
      <c r="Q332" s="52" t="n">
        <f aca="false">INFO!$B$18/SUM(INFO!$B$17:$B$21)</f>
        <v>0.314328729462591</v>
      </c>
      <c r="R332" s="47" t="n">
        <v>2600</v>
      </c>
      <c r="S332" s="44"/>
      <c r="W332" s="24"/>
      <c r="X332" s="96"/>
      <c r="Y332" s="73"/>
      <c r="Z332" s="28" t="s">
        <v>49</v>
      </c>
      <c r="AA332" s="28"/>
      <c r="AB332" s="52" t="n">
        <f aca="false">INFO!$B$18/SUM(INFO!$B$17:$B$21)</f>
        <v>0.314328729462591</v>
      </c>
      <c r="AC332" s="47" t="n">
        <v>2600</v>
      </c>
      <c r="AD332" s="44"/>
      <c r="AH332" s="24"/>
      <c r="AI332" s="96"/>
      <c r="AJ332" s="73"/>
      <c r="AK332" s="28" t="s">
        <v>49</v>
      </c>
      <c r="AL332" s="28"/>
      <c r="AM332" s="52" t="n">
        <f aca="false">INFO!$B$18/SUM(INFO!$B$17:$B$21)</f>
        <v>0.314328729462591</v>
      </c>
      <c r="AN332" s="47" t="n">
        <v>2600</v>
      </c>
      <c r="AO332" s="44"/>
      <c r="AS332" s="24"/>
      <c r="AT332" s="72"/>
      <c r="AU332" s="73"/>
      <c r="AV332" s="28" t="s">
        <v>49</v>
      </c>
      <c r="AW332" s="28"/>
      <c r="AX332" s="52" t="n">
        <f aca="false">INFO!$B$18/SUM(INFO!$B$17:$B$21)</f>
        <v>0.314328729462591</v>
      </c>
      <c r="AY332" s="47" t="n">
        <v>2600</v>
      </c>
      <c r="AZ332" s="44"/>
      <c r="BD332" s="24"/>
      <c r="BE332" s="25"/>
      <c r="BF332" s="73"/>
      <c r="BG332" s="28" t="s">
        <v>49</v>
      </c>
      <c r="BH332" s="28"/>
      <c r="BI332" s="52" t="n">
        <f aca="false">INFO!$B$18/SUM(INFO!$B$17:$B$21)</f>
        <v>0.314328729462591</v>
      </c>
      <c r="BJ332" s="47" t="n">
        <v>2600</v>
      </c>
      <c r="BK332" s="44"/>
      <c r="BO332" s="24"/>
      <c r="BP332" s="74"/>
      <c r="BQ332" s="73"/>
      <c r="BR332" s="28" t="s">
        <v>49</v>
      </c>
      <c r="BS332" s="28"/>
      <c r="BT332" s="52" t="n">
        <f aca="false">INFO!$B$18/SUM(INFO!$B$17:$B$21)</f>
        <v>0.314328729462591</v>
      </c>
      <c r="BU332" s="47" t="n">
        <v>2600</v>
      </c>
      <c r="BV332" s="44"/>
      <c r="BZ332" s="24"/>
      <c r="CA332" s="96"/>
      <c r="CB332" s="73"/>
      <c r="CC332" s="28" t="s">
        <v>49</v>
      </c>
      <c r="CD332" s="28"/>
      <c r="CE332" s="52" t="n">
        <f aca="false">INFO!$B$18/SUM(INFO!$B$17:$B$21)</f>
        <v>0.314328729462591</v>
      </c>
      <c r="CF332" s="47" t="n">
        <v>2600</v>
      </c>
      <c r="CG332" s="44"/>
      <c r="CK332" s="24"/>
      <c r="CL332" s="96"/>
      <c r="CM332" s="73"/>
      <c r="CN332" s="28" t="s">
        <v>49</v>
      </c>
      <c r="CO332" s="28"/>
      <c r="CP332" s="52" t="n">
        <f aca="false">INFO!$B$18/SUM(INFO!$B$17:$B$21)</f>
        <v>0.314328729462591</v>
      </c>
      <c r="CQ332" s="47" t="n">
        <v>2600</v>
      </c>
      <c r="CR332" s="44"/>
      <c r="CV332" s="17" t="s">
        <v>62</v>
      </c>
      <c r="CW332" s="18" t="n">
        <f aca="false">IF(B351=0%,0%,C358/SUM(C352:C359))</f>
        <v>0</v>
      </c>
      <c r="CX332" s="17" t="str">
        <f aca="false">E357</f>
        <v>mobile</v>
      </c>
      <c r="CY332" s="19" t="n">
        <f aca="false">F357</f>
        <v>0</v>
      </c>
      <c r="CZ332" s="17" t="str">
        <f aca="false">G355</f>
        <v>sanitari</v>
      </c>
      <c r="DA332" s="19" t="n">
        <f aca="false">H355</f>
        <v>0</v>
      </c>
      <c r="DB332" s="19"/>
      <c r="DC332" s="19"/>
      <c r="DD332" s="19" t="s">
        <v>63</v>
      </c>
      <c r="DE332" s="19" t="n">
        <f aca="false">B296</f>
        <v>0</v>
      </c>
    </row>
    <row r="333" customFormat="false" ht="15" hidden="false" customHeight="false" outlineLevel="0" collapsed="false">
      <c r="A333" s="24"/>
      <c r="B333" s="96"/>
      <c r="C333" s="73"/>
      <c r="D333" s="28" t="s">
        <v>13</v>
      </c>
      <c r="E333" s="28"/>
      <c r="F333" s="52" t="n">
        <f aca="false">INFO!$B$19/SUM(INFO!$B$17:$B$21)*0.2</f>
        <v>0.00439973913823492</v>
      </c>
      <c r="G333" s="47" t="n">
        <v>2700</v>
      </c>
      <c r="H333" s="44"/>
      <c r="L333" s="24"/>
      <c r="M333" s="96"/>
      <c r="N333" s="73"/>
      <c r="O333" s="28" t="s">
        <v>13</v>
      </c>
      <c r="P333" s="28"/>
      <c r="Q333" s="52" t="n">
        <f aca="false">INFO!$B$19/SUM(INFO!$B$17:$B$21)*0.2</f>
        <v>0.00439973913823492</v>
      </c>
      <c r="R333" s="47" t="n">
        <v>2700</v>
      </c>
      <c r="S333" s="44"/>
      <c r="W333" s="24"/>
      <c r="X333" s="96"/>
      <c r="Y333" s="73"/>
      <c r="Z333" s="28" t="s">
        <v>13</v>
      </c>
      <c r="AA333" s="28"/>
      <c r="AB333" s="52" t="n">
        <f aca="false">INFO!$B$19/SUM(INFO!$B$17:$B$21)*0.2</f>
        <v>0.00439973913823492</v>
      </c>
      <c r="AC333" s="47" t="n">
        <v>2700</v>
      </c>
      <c r="AD333" s="44"/>
      <c r="AH333" s="24"/>
      <c r="AI333" s="96"/>
      <c r="AJ333" s="73"/>
      <c r="AK333" s="28" t="s">
        <v>13</v>
      </c>
      <c r="AL333" s="28"/>
      <c r="AM333" s="52" t="n">
        <f aca="false">INFO!$B$19/SUM(INFO!$B$17:$B$21)*0.2</f>
        <v>0.00439973913823492</v>
      </c>
      <c r="AN333" s="47" t="n">
        <v>2700</v>
      </c>
      <c r="AO333" s="44"/>
      <c r="AS333" s="24"/>
      <c r="AT333" s="72"/>
      <c r="AU333" s="73"/>
      <c r="AV333" s="28" t="s">
        <v>13</v>
      </c>
      <c r="AW333" s="28"/>
      <c r="AX333" s="52" t="n">
        <f aca="false">INFO!$B$19/SUM(INFO!$B$17:$B$21)*0.2</f>
        <v>0.00439973913823492</v>
      </c>
      <c r="AY333" s="47" t="n">
        <v>2700</v>
      </c>
      <c r="AZ333" s="44"/>
      <c r="BD333" s="24"/>
      <c r="BE333" s="25"/>
      <c r="BF333" s="73"/>
      <c r="BG333" s="28" t="s">
        <v>13</v>
      </c>
      <c r="BH333" s="28"/>
      <c r="BI333" s="52" t="n">
        <f aca="false">INFO!$B$19/SUM(INFO!$B$17:$B$21)*0.2</f>
        <v>0.00439973913823492</v>
      </c>
      <c r="BJ333" s="47" t="n">
        <v>2700</v>
      </c>
      <c r="BK333" s="44"/>
      <c r="BO333" s="24"/>
      <c r="BP333" s="74"/>
      <c r="BQ333" s="73"/>
      <c r="BR333" s="28" t="s">
        <v>13</v>
      </c>
      <c r="BS333" s="28"/>
      <c r="BT333" s="52" t="n">
        <f aca="false">INFO!$B$19/SUM(INFO!$B$17:$B$21)*0.2</f>
        <v>0.00439973913823492</v>
      </c>
      <c r="BU333" s="47" t="n">
        <v>2700</v>
      </c>
      <c r="BV333" s="44"/>
      <c r="BZ333" s="24"/>
      <c r="CA333" s="96"/>
      <c r="CB333" s="73"/>
      <c r="CC333" s="28" t="s">
        <v>13</v>
      </c>
      <c r="CD333" s="28"/>
      <c r="CE333" s="52" t="n">
        <f aca="false">INFO!$B$19/SUM(INFO!$B$17:$B$21)*0.2</f>
        <v>0.00439973913823492</v>
      </c>
      <c r="CF333" s="47" t="n">
        <v>2700</v>
      </c>
      <c r="CG333" s="44"/>
      <c r="CK333" s="24"/>
      <c r="CL333" s="96"/>
      <c r="CM333" s="73"/>
      <c r="CN333" s="28" t="s">
        <v>13</v>
      </c>
      <c r="CO333" s="28"/>
      <c r="CP333" s="52" t="n">
        <f aca="false">INFO!$B$19/SUM(INFO!$B$17:$B$21)*0.2</f>
        <v>0.00439973913823492</v>
      </c>
      <c r="CQ333" s="47" t="n">
        <v>2700</v>
      </c>
      <c r="CR333" s="44"/>
      <c r="CV333" s="33" t="s">
        <v>65</v>
      </c>
      <c r="CW333" s="34" t="n">
        <f aca="false">IF(B351=0%,0%,C359/SUM(C352:C359))</f>
        <v>0.9</v>
      </c>
      <c r="CX333" s="33" t="str">
        <f aca="false">E358</f>
        <v>secchio</v>
      </c>
      <c r="CY333" s="35" t="n">
        <f aca="false">F358</f>
        <v>0</v>
      </c>
      <c r="CZ333" s="33" t="str">
        <f aca="false">G356</f>
        <v>tubi</v>
      </c>
      <c r="DA333" s="35" t="n">
        <f aca="false">H356</f>
        <v>0</v>
      </c>
      <c r="DB333" s="35"/>
      <c r="DC333" s="35"/>
      <c r="DD333" s="35" t="s">
        <v>56</v>
      </c>
      <c r="DE333" s="35" t="n">
        <f aca="false">H294</f>
        <v>0</v>
      </c>
      <c r="DF333" s="37" t="n">
        <f aca="false">SUM(CW327:CW333)</f>
        <v>1</v>
      </c>
    </row>
    <row r="334" customFormat="false" ht="15" hidden="false" customHeight="false" outlineLevel="0" collapsed="false">
      <c r="A334" s="24"/>
      <c r="B334" s="96"/>
      <c r="C334" s="73"/>
      <c r="D334" s="28" t="s">
        <v>12</v>
      </c>
      <c r="E334" s="28"/>
      <c r="F334" s="52" t="n">
        <f aca="false">INFO!$B$19/SUM(INFO!$B$17:$B$21)*0.8</f>
        <v>0.0175989565529397</v>
      </c>
      <c r="G334" s="47" t="n">
        <v>7500</v>
      </c>
      <c r="H334" s="44"/>
      <c r="L334" s="24"/>
      <c r="M334" s="96"/>
      <c r="N334" s="73"/>
      <c r="O334" s="28" t="s">
        <v>12</v>
      </c>
      <c r="P334" s="28"/>
      <c r="Q334" s="52" t="n">
        <f aca="false">INFO!$B$19/SUM(INFO!$B$17:$B$21)*0.8</f>
        <v>0.0175989565529397</v>
      </c>
      <c r="R334" s="47" t="n">
        <v>7500</v>
      </c>
      <c r="S334" s="44"/>
      <c r="W334" s="24"/>
      <c r="X334" s="96"/>
      <c r="Y334" s="73"/>
      <c r="Z334" s="28" t="s">
        <v>12</v>
      </c>
      <c r="AA334" s="28"/>
      <c r="AB334" s="52" t="n">
        <f aca="false">INFO!$B$19/SUM(INFO!$B$17:$B$21)*0.8</f>
        <v>0.0175989565529397</v>
      </c>
      <c r="AC334" s="47" t="n">
        <v>7500</v>
      </c>
      <c r="AD334" s="44"/>
      <c r="AH334" s="24"/>
      <c r="AI334" s="96"/>
      <c r="AJ334" s="73"/>
      <c r="AK334" s="28" t="s">
        <v>12</v>
      </c>
      <c r="AL334" s="28"/>
      <c r="AM334" s="52" t="n">
        <f aca="false">INFO!$B$19/SUM(INFO!$B$17:$B$21)*0.8</f>
        <v>0.0175989565529397</v>
      </c>
      <c r="AN334" s="47" t="n">
        <v>7500</v>
      </c>
      <c r="AO334" s="44"/>
      <c r="AS334" s="24"/>
      <c r="AT334" s="72"/>
      <c r="AU334" s="73"/>
      <c r="AV334" s="28" t="s">
        <v>12</v>
      </c>
      <c r="AW334" s="28"/>
      <c r="AX334" s="52" t="n">
        <f aca="false">INFO!$B$19/SUM(INFO!$B$17:$B$21)*0.8</f>
        <v>0.0175989565529397</v>
      </c>
      <c r="AY334" s="47" t="n">
        <v>7500</v>
      </c>
      <c r="AZ334" s="44"/>
      <c r="BD334" s="24"/>
      <c r="BE334" s="25"/>
      <c r="BF334" s="73"/>
      <c r="BG334" s="28" t="s">
        <v>12</v>
      </c>
      <c r="BH334" s="28"/>
      <c r="BI334" s="52" t="n">
        <f aca="false">INFO!$B$19/SUM(INFO!$B$17:$B$21)*0.8</f>
        <v>0.0175989565529397</v>
      </c>
      <c r="BJ334" s="47" t="n">
        <v>7500</v>
      </c>
      <c r="BK334" s="44"/>
      <c r="BO334" s="24"/>
      <c r="BP334" s="74"/>
      <c r="BQ334" s="73"/>
      <c r="BR334" s="28" t="s">
        <v>12</v>
      </c>
      <c r="BS334" s="28"/>
      <c r="BT334" s="52" t="n">
        <f aca="false">INFO!$B$19/SUM(INFO!$B$17:$B$21)*0.8</f>
        <v>0.0175989565529397</v>
      </c>
      <c r="BU334" s="47" t="n">
        <v>7500</v>
      </c>
      <c r="BV334" s="44"/>
      <c r="BZ334" s="24"/>
      <c r="CA334" s="96"/>
      <c r="CB334" s="73"/>
      <c r="CC334" s="28" t="s">
        <v>12</v>
      </c>
      <c r="CD334" s="28"/>
      <c r="CE334" s="52" t="n">
        <f aca="false">INFO!$B$19/SUM(INFO!$B$17:$B$21)*0.8</f>
        <v>0.0175989565529397</v>
      </c>
      <c r="CF334" s="47" t="n">
        <v>7500</v>
      </c>
      <c r="CG334" s="44"/>
      <c r="CK334" s="24"/>
      <c r="CL334" s="96"/>
      <c r="CM334" s="73"/>
      <c r="CN334" s="28" t="s">
        <v>12</v>
      </c>
      <c r="CO334" s="28"/>
      <c r="CP334" s="52" t="n">
        <f aca="false">INFO!$B$19/SUM(INFO!$B$17:$B$21)*0.8</f>
        <v>0.0175989565529397</v>
      </c>
      <c r="CQ334" s="47" t="n">
        <v>7500</v>
      </c>
      <c r="CR334" s="44"/>
      <c r="CV334" s="10" t="str">
        <f aca="false">L293</f>
        <v>SITO O63</v>
      </c>
      <c r="CW334" s="10"/>
      <c r="CX334" s="10"/>
      <c r="CY334" s="10"/>
      <c r="CZ334" s="10"/>
      <c r="DA334" s="10"/>
      <c r="DB334" s="10"/>
      <c r="DC334" s="10"/>
      <c r="DD334" s="10"/>
      <c r="DE334" s="10"/>
    </row>
    <row r="335" customFormat="false" ht="14.4" hidden="false" customHeight="false" outlineLevel="0" collapsed="false">
      <c r="A335" s="24"/>
      <c r="B335" s="96"/>
      <c r="C335" s="73"/>
      <c r="D335" s="28" t="s">
        <v>60</v>
      </c>
      <c r="E335" s="28"/>
      <c r="F335" s="52" t="n">
        <f aca="false">INFO!$B$20/SUM(INFO!$B$17:$B$21)</f>
        <v>0.0226205455308028</v>
      </c>
      <c r="G335" s="47" t="n">
        <v>1000</v>
      </c>
      <c r="H335" s="44"/>
      <c r="L335" s="24"/>
      <c r="M335" s="96"/>
      <c r="N335" s="73"/>
      <c r="O335" s="28" t="s">
        <v>60</v>
      </c>
      <c r="P335" s="28"/>
      <c r="Q335" s="52" t="n">
        <f aca="false">INFO!$B$20/SUM(INFO!$B$17:$B$21)</f>
        <v>0.0226205455308028</v>
      </c>
      <c r="R335" s="47" t="n">
        <v>1000</v>
      </c>
      <c r="S335" s="44"/>
      <c r="W335" s="24"/>
      <c r="X335" s="96"/>
      <c r="Y335" s="73"/>
      <c r="Z335" s="28" t="s">
        <v>60</v>
      </c>
      <c r="AA335" s="28"/>
      <c r="AB335" s="52" t="n">
        <f aca="false">INFO!$B$20/SUM(INFO!$B$17:$B$21)</f>
        <v>0.0226205455308028</v>
      </c>
      <c r="AC335" s="47" t="n">
        <v>1000</v>
      </c>
      <c r="AD335" s="44"/>
      <c r="AH335" s="24"/>
      <c r="AI335" s="96"/>
      <c r="AJ335" s="73"/>
      <c r="AK335" s="28" t="s">
        <v>60</v>
      </c>
      <c r="AL335" s="28"/>
      <c r="AM335" s="52" t="n">
        <f aca="false">INFO!$B$20/SUM(INFO!$B$17:$B$21)</f>
        <v>0.0226205455308028</v>
      </c>
      <c r="AN335" s="47" t="n">
        <v>1000</v>
      </c>
      <c r="AO335" s="44"/>
      <c r="AS335" s="24"/>
      <c r="AT335" s="72"/>
      <c r="AU335" s="73"/>
      <c r="AV335" s="28" t="s">
        <v>60</v>
      </c>
      <c r="AW335" s="28"/>
      <c r="AX335" s="52" t="n">
        <f aca="false">INFO!$B$20/SUM(INFO!$B$17:$B$21)</f>
        <v>0.0226205455308028</v>
      </c>
      <c r="AY335" s="47" t="n">
        <v>1000</v>
      </c>
      <c r="AZ335" s="44"/>
      <c r="BD335" s="24"/>
      <c r="BE335" s="25"/>
      <c r="BF335" s="73"/>
      <c r="BG335" s="28" t="s">
        <v>60</v>
      </c>
      <c r="BH335" s="28"/>
      <c r="BI335" s="52" t="n">
        <f aca="false">INFO!$B$20/SUM(INFO!$B$17:$B$21)</f>
        <v>0.0226205455308028</v>
      </c>
      <c r="BJ335" s="47" t="n">
        <v>1000</v>
      </c>
      <c r="BK335" s="44"/>
      <c r="BO335" s="24"/>
      <c r="BP335" s="74"/>
      <c r="BQ335" s="73"/>
      <c r="BR335" s="28" t="s">
        <v>60</v>
      </c>
      <c r="BS335" s="28"/>
      <c r="BT335" s="52" t="n">
        <f aca="false">INFO!$B$20/SUM(INFO!$B$17:$B$21)</f>
        <v>0.0226205455308028</v>
      </c>
      <c r="BU335" s="47" t="n">
        <v>1000</v>
      </c>
      <c r="BV335" s="44"/>
      <c r="BZ335" s="24"/>
      <c r="CA335" s="96"/>
      <c r="CB335" s="73"/>
      <c r="CC335" s="28" t="s">
        <v>60</v>
      </c>
      <c r="CD335" s="28"/>
      <c r="CE335" s="52" t="n">
        <f aca="false">INFO!$B$20/SUM(INFO!$B$17:$B$21)</f>
        <v>0.0226205455308028</v>
      </c>
      <c r="CF335" s="47" t="n">
        <v>1000</v>
      </c>
      <c r="CG335" s="44"/>
      <c r="CK335" s="24"/>
      <c r="CL335" s="96"/>
      <c r="CM335" s="73"/>
      <c r="CN335" s="28" t="s">
        <v>60</v>
      </c>
      <c r="CO335" s="28"/>
      <c r="CP335" s="52" t="n">
        <f aca="false">INFO!$B$20/SUM(INFO!$B$17:$B$21)</f>
        <v>0.0226205455308028</v>
      </c>
      <c r="CQ335" s="47" t="n">
        <v>1000</v>
      </c>
      <c r="CR335" s="44"/>
      <c r="CV335" s="11" t="s">
        <v>31</v>
      </c>
      <c r="CW335" s="11"/>
      <c r="CX335" s="11" t="s">
        <v>32</v>
      </c>
      <c r="CY335" s="11"/>
      <c r="CZ335" s="11"/>
      <c r="DA335" s="11"/>
      <c r="DB335" s="11"/>
      <c r="DC335" s="11"/>
      <c r="DD335" s="11" t="s">
        <v>33</v>
      </c>
      <c r="DE335" s="11"/>
    </row>
    <row r="336" customFormat="false" ht="14.4" hidden="false" customHeight="false" outlineLevel="0" collapsed="false">
      <c r="A336" s="24"/>
      <c r="B336" s="96"/>
      <c r="C336" s="73"/>
      <c r="D336" s="28" t="s">
        <v>61</v>
      </c>
      <c r="E336" s="28"/>
      <c r="F336" s="52" t="n">
        <f aca="false">INFO!$B$21/SUM(INFO!$B$17:$B$21)</f>
        <v>0.539471100346927</v>
      </c>
      <c r="G336" s="47" t="n">
        <v>550</v>
      </c>
      <c r="H336" s="44"/>
      <c r="L336" s="24"/>
      <c r="M336" s="96"/>
      <c r="N336" s="73"/>
      <c r="O336" s="28" t="s">
        <v>61</v>
      </c>
      <c r="P336" s="28"/>
      <c r="Q336" s="52" t="n">
        <f aca="false">INFO!$B$21/SUM(INFO!$B$17:$B$21)</f>
        <v>0.539471100346927</v>
      </c>
      <c r="R336" s="47" t="n">
        <v>550</v>
      </c>
      <c r="S336" s="44"/>
      <c r="W336" s="24"/>
      <c r="X336" s="96"/>
      <c r="Y336" s="73"/>
      <c r="Z336" s="28" t="s">
        <v>61</v>
      </c>
      <c r="AA336" s="28"/>
      <c r="AB336" s="52" t="n">
        <f aca="false">INFO!$B$21/SUM(INFO!$B$17:$B$21)</f>
        <v>0.539471100346927</v>
      </c>
      <c r="AC336" s="47" t="n">
        <v>550</v>
      </c>
      <c r="AD336" s="44"/>
      <c r="AH336" s="24"/>
      <c r="AI336" s="96"/>
      <c r="AJ336" s="73"/>
      <c r="AK336" s="28" t="s">
        <v>61</v>
      </c>
      <c r="AL336" s="28"/>
      <c r="AM336" s="52" t="n">
        <f aca="false">INFO!$B$21/SUM(INFO!$B$17:$B$21)</f>
        <v>0.539471100346927</v>
      </c>
      <c r="AN336" s="47" t="n">
        <v>550</v>
      </c>
      <c r="AO336" s="44"/>
      <c r="AS336" s="24"/>
      <c r="AT336" s="72"/>
      <c r="AU336" s="73"/>
      <c r="AV336" s="28" t="s">
        <v>61</v>
      </c>
      <c r="AW336" s="28"/>
      <c r="AX336" s="52" t="n">
        <f aca="false">INFO!$B$21/SUM(INFO!$B$17:$B$21)</f>
        <v>0.539471100346927</v>
      </c>
      <c r="AY336" s="47" t="n">
        <v>550</v>
      </c>
      <c r="AZ336" s="44"/>
      <c r="BD336" s="24"/>
      <c r="BE336" s="25"/>
      <c r="BF336" s="73"/>
      <c r="BG336" s="28" t="s">
        <v>61</v>
      </c>
      <c r="BH336" s="28"/>
      <c r="BI336" s="52" t="n">
        <f aca="false">INFO!$B$21/SUM(INFO!$B$17:$B$21)</f>
        <v>0.539471100346927</v>
      </c>
      <c r="BJ336" s="47" t="n">
        <v>550</v>
      </c>
      <c r="BK336" s="44"/>
      <c r="BO336" s="24"/>
      <c r="BP336" s="74"/>
      <c r="BQ336" s="73"/>
      <c r="BR336" s="28" t="s">
        <v>61</v>
      </c>
      <c r="BS336" s="28"/>
      <c r="BT336" s="52" t="n">
        <f aca="false">INFO!$B$21/SUM(INFO!$B$17:$B$21)</f>
        <v>0.539471100346927</v>
      </c>
      <c r="BU336" s="47" t="n">
        <v>550</v>
      </c>
      <c r="BV336" s="44"/>
      <c r="BZ336" s="24"/>
      <c r="CA336" s="96"/>
      <c r="CB336" s="73"/>
      <c r="CC336" s="28" t="s">
        <v>61</v>
      </c>
      <c r="CD336" s="28"/>
      <c r="CE336" s="52" t="n">
        <f aca="false">INFO!$B$21/SUM(INFO!$B$17:$B$21)</f>
        <v>0.539471100346927</v>
      </c>
      <c r="CF336" s="47" t="n">
        <v>550</v>
      </c>
      <c r="CG336" s="44"/>
      <c r="CK336" s="24"/>
      <c r="CL336" s="96"/>
      <c r="CM336" s="73"/>
      <c r="CN336" s="28" t="s">
        <v>61</v>
      </c>
      <c r="CO336" s="28"/>
      <c r="CP336" s="52" t="n">
        <f aca="false">INFO!$B$21/SUM(INFO!$B$17:$B$21)</f>
        <v>0.539471100346927</v>
      </c>
      <c r="CQ336" s="47" t="n">
        <v>550</v>
      </c>
      <c r="CR336" s="44"/>
      <c r="CV336" s="12" t="s">
        <v>14</v>
      </c>
      <c r="CW336" s="13" t="n">
        <f aca="false">IF(M351=0%,0%,N352/SUM(N352:N359))</f>
        <v>0.65</v>
      </c>
      <c r="CX336" s="12" t="str">
        <f aca="false">P352</f>
        <v>lavatrice</v>
      </c>
      <c r="CY336" s="14" t="n">
        <f aca="false">Q352</f>
        <v>0</v>
      </c>
      <c r="CZ336" s="12" t="str">
        <f aca="false">P359</f>
        <v>sedie</v>
      </c>
      <c r="DA336" s="14" t="n">
        <f aca="false">Q359</f>
        <v>0</v>
      </c>
      <c r="DB336" s="12" t="str">
        <f aca="false">R357</f>
        <v>guaina</v>
      </c>
      <c r="DC336" s="14" t="n">
        <f aca="false">S357</f>
        <v>0</v>
      </c>
      <c r="DD336" s="14" t="s">
        <v>41</v>
      </c>
      <c r="DE336" s="38" t="n">
        <f aca="false">N295</f>
        <v>0</v>
      </c>
    </row>
    <row r="337" customFormat="false" ht="14.4" hidden="false" customHeight="false" outlineLevel="0" collapsed="false">
      <c r="A337" s="53" t="s">
        <v>82</v>
      </c>
      <c r="B337" s="8" t="n">
        <v>0.85</v>
      </c>
      <c r="C337" s="43"/>
      <c r="D337" s="28" t="s">
        <v>83</v>
      </c>
      <c r="E337" s="41" t="s">
        <v>65</v>
      </c>
      <c r="F337" s="39" t="n">
        <v>1</v>
      </c>
      <c r="G337" s="47" t="n">
        <v>1700</v>
      </c>
      <c r="H337" s="44"/>
      <c r="L337" s="53" t="s">
        <v>82</v>
      </c>
      <c r="N337" s="43"/>
      <c r="O337" s="28" t="s">
        <v>83</v>
      </c>
      <c r="P337" s="41" t="s">
        <v>65</v>
      </c>
      <c r="Q337" s="39" t="n">
        <v>1</v>
      </c>
      <c r="R337" s="47" t="n">
        <v>1700</v>
      </c>
      <c r="S337" s="44"/>
      <c r="W337" s="53" t="s">
        <v>82</v>
      </c>
      <c r="Y337" s="43"/>
      <c r="Z337" s="28" t="s">
        <v>83</v>
      </c>
      <c r="AA337" s="41" t="s">
        <v>65</v>
      </c>
      <c r="AB337" s="39" t="n">
        <v>1</v>
      </c>
      <c r="AC337" s="47" t="n">
        <v>1700</v>
      </c>
      <c r="AD337" s="44"/>
      <c r="AH337" s="53" t="s">
        <v>82</v>
      </c>
      <c r="AJ337" s="43"/>
      <c r="AK337" s="28" t="s">
        <v>83</v>
      </c>
      <c r="AL337" s="41" t="s">
        <v>65</v>
      </c>
      <c r="AM337" s="39" t="n">
        <v>1</v>
      </c>
      <c r="AN337" s="47" t="n">
        <v>1700</v>
      </c>
      <c r="AO337" s="44"/>
      <c r="AS337" s="53" t="s">
        <v>82</v>
      </c>
      <c r="AU337" s="43"/>
      <c r="AV337" s="28" t="s">
        <v>83</v>
      </c>
      <c r="AW337" s="41" t="s">
        <v>65</v>
      </c>
      <c r="AX337" s="39" t="n">
        <v>1</v>
      </c>
      <c r="AY337" s="47" t="n">
        <v>1700</v>
      </c>
      <c r="AZ337" s="44"/>
      <c r="BD337" s="53" t="s">
        <v>82</v>
      </c>
      <c r="BE337" s="42"/>
      <c r="BF337" s="43"/>
      <c r="BG337" s="28" t="s">
        <v>83</v>
      </c>
      <c r="BH337" s="41" t="s">
        <v>65</v>
      </c>
      <c r="BI337" s="39" t="n">
        <v>1</v>
      </c>
      <c r="BJ337" s="47" t="n">
        <v>1700</v>
      </c>
      <c r="BK337" s="44"/>
      <c r="BO337" s="53" t="s">
        <v>82</v>
      </c>
      <c r="BP337" s="8" t="n">
        <v>0.8</v>
      </c>
      <c r="BQ337" s="43"/>
      <c r="BR337" s="28" t="s">
        <v>83</v>
      </c>
      <c r="BS337" s="41" t="s">
        <v>65</v>
      </c>
      <c r="BT337" s="39" t="n">
        <v>1</v>
      </c>
      <c r="BU337" s="47" t="n">
        <v>1700</v>
      </c>
      <c r="BV337" s="44"/>
      <c r="BZ337" s="53" t="s">
        <v>82</v>
      </c>
      <c r="CB337" s="43"/>
      <c r="CC337" s="28" t="s">
        <v>83</v>
      </c>
      <c r="CD337" s="41" t="s">
        <v>65</v>
      </c>
      <c r="CE337" s="39" t="n">
        <v>1</v>
      </c>
      <c r="CF337" s="47" t="n">
        <v>1700</v>
      </c>
      <c r="CG337" s="44"/>
      <c r="CK337" s="53" t="s">
        <v>82</v>
      </c>
      <c r="CM337" s="43"/>
      <c r="CN337" s="28" t="s">
        <v>83</v>
      </c>
      <c r="CO337" s="41" t="s">
        <v>65</v>
      </c>
      <c r="CP337" s="39" t="n">
        <v>1</v>
      </c>
      <c r="CQ337" s="47" t="n">
        <v>1700</v>
      </c>
      <c r="CR337" s="44"/>
      <c r="CV337" s="17" t="s">
        <v>49</v>
      </c>
      <c r="CW337" s="18" t="n">
        <f aca="false">IF(M351=0%,0%,N353/SUM(N352:N359))</f>
        <v>0.08</v>
      </c>
      <c r="CX337" s="17" t="str">
        <f aca="false">P353</f>
        <v>frigorifero</v>
      </c>
      <c r="CY337" s="19" t="n">
        <f aca="false">Q353</f>
        <v>0</v>
      </c>
      <c r="CZ337" s="17" t="str">
        <f aca="false">P360</f>
        <v>materasso</v>
      </c>
      <c r="DA337" s="19" t="n">
        <f aca="false">Q360</f>
        <v>0</v>
      </c>
      <c r="DB337" s="17" t="str">
        <f aca="false">R358</f>
        <v>lamiere</v>
      </c>
      <c r="DC337" s="19" t="n">
        <f aca="false">S358</f>
        <v>0</v>
      </c>
      <c r="DD337" s="19" t="str">
        <f aca="false">O294</f>
        <v>altezza cumulo</v>
      </c>
      <c r="DE337" s="19" t="n">
        <f aca="false">P294</f>
        <v>10</v>
      </c>
    </row>
    <row r="338" customFormat="false" ht="14.4" hidden="false" customHeight="false" outlineLevel="0" collapsed="false">
      <c r="A338" s="53"/>
      <c r="B338" s="8" t="n">
        <v>0.05</v>
      </c>
      <c r="C338" s="43"/>
      <c r="D338" s="28" t="s">
        <v>84</v>
      </c>
      <c r="E338" s="41" t="s">
        <v>65</v>
      </c>
      <c r="F338" s="39" t="n">
        <v>1</v>
      </c>
      <c r="G338" s="47" t="n">
        <v>1500</v>
      </c>
      <c r="H338" s="44"/>
      <c r="L338" s="53"/>
      <c r="N338" s="43"/>
      <c r="O338" s="28" t="s">
        <v>84</v>
      </c>
      <c r="P338" s="41" t="s">
        <v>65</v>
      </c>
      <c r="Q338" s="39" t="n">
        <v>1</v>
      </c>
      <c r="R338" s="47" t="n">
        <v>1500</v>
      </c>
      <c r="S338" s="44"/>
      <c r="W338" s="53"/>
      <c r="Y338" s="43"/>
      <c r="Z338" s="28" t="s">
        <v>84</v>
      </c>
      <c r="AA338" s="41" t="s">
        <v>65</v>
      </c>
      <c r="AB338" s="39" t="n">
        <v>1</v>
      </c>
      <c r="AC338" s="47" t="n">
        <v>1500</v>
      </c>
      <c r="AD338" s="44"/>
      <c r="AH338" s="53"/>
      <c r="AJ338" s="43"/>
      <c r="AK338" s="28" t="s">
        <v>84</v>
      </c>
      <c r="AL338" s="41" t="s">
        <v>65</v>
      </c>
      <c r="AM338" s="39" t="n">
        <v>1</v>
      </c>
      <c r="AN338" s="47" t="n">
        <v>1500</v>
      </c>
      <c r="AO338" s="44"/>
      <c r="AS338" s="53"/>
      <c r="AU338" s="43"/>
      <c r="AV338" s="28" t="s">
        <v>84</v>
      </c>
      <c r="AW338" s="41" t="s">
        <v>65</v>
      </c>
      <c r="AX338" s="39" t="n">
        <v>1</v>
      </c>
      <c r="AY338" s="47" t="n">
        <v>1500</v>
      </c>
      <c r="AZ338" s="44"/>
      <c r="BD338" s="53"/>
      <c r="BE338" s="45"/>
      <c r="BF338" s="43"/>
      <c r="BG338" s="28" t="s">
        <v>84</v>
      </c>
      <c r="BH338" s="41" t="s">
        <v>65</v>
      </c>
      <c r="BI338" s="39" t="n">
        <v>1</v>
      </c>
      <c r="BJ338" s="47" t="n">
        <v>1500</v>
      </c>
      <c r="BK338" s="44"/>
      <c r="BO338" s="53"/>
      <c r="BQ338" s="43"/>
      <c r="BR338" s="28" t="s">
        <v>84</v>
      </c>
      <c r="BS338" s="41" t="s">
        <v>65</v>
      </c>
      <c r="BT338" s="39" t="n">
        <v>1</v>
      </c>
      <c r="BU338" s="47" t="n">
        <v>1500</v>
      </c>
      <c r="BV338" s="44"/>
      <c r="BZ338" s="53"/>
      <c r="CB338" s="43"/>
      <c r="CC338" s="28" t="s">
        <v>84</v>
      </c>
      <c r="CD338" s="41" t="s">
        <v>65</v>
      </c>
      <c r="CE338" s="39" t="n">
        <v>1</v>
      </c>
      <c r="CF338" s="47" t="n">
        <v>1500</v>
      </c>
      <c r="CG338" s="44"/>
      <c r="CK338" s="53"/>
      <c r="CL338" s="8" t="n">
        <v>0.2</v>
      </c>
      <c r="CM338" s="43"/>
      <c r="CN338" s="28" t="s">
        <v>84</v>
      </c>
      <c r="CO338" s="41" t="s">
        <v>65</v>
      </c>
      <c r="CP338" s="39" t="n">
        <v>1</v>
      </c>
      <c r="CQ338" s="47" t="n">
        <v>1500</v>
      </c>
      <c r="CR338" s="44"/>
      <c r="CV338" s="17" t="s">
        <v>57</v>
      </c>
      <c r="CW338" s="18" t="n">
        <f aca="false">IF(M351=0%,0%,(N354+N355)/SUM(N352:N359))</f>
        <v>0.1</v>
      </c>
      <c r="CX338" s="17" t="str">
        <f aca="false">P354</f>
        <v>forno</v>
      </c>
      <c r="CY338" s="19" t="n">
        <f aca="false">Q354</f>
        <v>0</v>
      </c>
      <c r="CZ338" s="17" t="str">
        <f aca="false">R352</f>
        <v>brandina</v>
      </c>
      <c r="DA338" s="19" t="n">
        <f aca="false">S352</f>
        <v>0</v>
      </c>
      <c r="DB338" s="17" t="str">
        <f aca="false">R359</f>
        <v>buste</v>
      </c>
      <c r="DC338" s="19" t="n">
        <f aca="false">S359</f>
        <v>0</v>
      </c>
      <c r="DD338" s="19" t="str">
        <f aca="false">O295</f>
        <v>combustione</v>
      </c>
      <c r="DE338" s="19" t="str">
        <f aca="false">P295</f>
        <v>no</v>
      </c>
    </row>
    <row r="339" customFormat="false" ht="14.4" hidden="false" customHeight="false" outlineLevel="0" collapsed="false">
      <c r="A339" s="53"/>
      <c r="C339" s="43"/>
      <c r="D339" s="28" t="s">
        <v>85</v>
      </c>
      <c r="E339" s="41" t="s">
        <v>65</v>
      </c>
      <c r="F339" s="39" t="n">
        <v>1</v>
      </c>
      <c r="G339" s="47" t="n">
        <v>2300</v>
      </c>
      <c r="H339" s="44"/>
      <c r="L339" s="53"/>
      <c r="N339" s="43"/>
      <c r="O339" s="28" t="s">
        <v>85</v>
      </c>
      <c r="P339" s="41" t="s">
        <v>65</v>
      </c>
      <c r="Q339" s="39" t="n">
        <v>1</v>
      </c>
      <c r="R339" s="47" t="n">
        <v>2300</v>
      </c>
      <c r="S339" s="44"/>
      <c r="W339" s="53"/>
      <c r="Y339" s="43"/>
      <c r="Z339" s="28" t="s">
        <v>85</v>
      </c>
      <c r="AA339" s="41" t="s">
        <v>65</v>
      </c>
      <c r="AB339" s="39" t="n">
        <v>1</v>
      </c>
      <c r="AC339" s="47" t="n">
        <v>2300</v>
      </c>
      <c r="AD339" s="44"/>
      <c r="AH339" s="53"/>
      <c r="AJ339" s="43"/>
      <c r="AK339" s="28" t="s">
        <v>85</v>
      </c>
      <c r="AL339" s="41" t="s">
        <v>65</v>
      </c>
      <c r="AM339" s="39" t="n">
        <v>1</v>
      </c>
      <c r="AN339" s="47" t="n">
        <v>2300</v>
      </c>
      <c r="AO339" s="44"/>
      <c r="AS339" s="53"/>
      <c r="AU339" s="43"/>
      <c r="AV339" s="28" t="s">
        <v>85</v>
      </c>
      <c r="AW339" s="41" t="s">
        <v>65</v>
      </c>
      <c r="AX339" s="39" t="n">
        <v>1</v>
      </c>
      <c r="AY339" s="47" t="n">
        <v>2300</v>
      </c>
      <c r="AZ339" s="44"/>
      <c r="BD339" s="53"/>
      <c r="BE339" s="42"/>
      <c r="BF339" s="43"/>
      <c r="BG339" s="28" t="s">
        <v>85</v>
      </c>
      <c r="BH339" s="41" t="s">
        <v>65</v>
      </c>
      <c r="BI339" s="39" t="n">
        <v>1</v>
      </c>
      <c r="BJ339" s="47" t="n">
        <v>2300</v>
      </c>
      <c r="BK339" s="44"/>
      <c r="BO339" s="53"/>
      <c r="BQ339" s="43"/>
      <c r="BR339" s="28" t="s">
        <v>85</v>
      </c>
      <c r="BS339" s="41" t="s">
        <v>65</v>
      </c>
      <c r="BT339" s="39" t="n">
        <v>1</v>
      </c>
      <c r="BU339" s="47" t="n">
        <v>2300</v>
      </c>
      <c r="BV339" s="44"/>
      <c r="BZ339" s="53"/>
      <c r="CA339" s="42"/>
      <c r="CB339" s="43"/>
      <c r="CC339" s="28" t="s">
        <v>85</v>
      </c>
      <c r="CD339" s="41" t="s">
        <v>65</v>
      </c>
      <c r="CE339" s="39" t="n">
        <v>1</v>
      </c>
      <c r="CF339" s="47" t="n">
        <v>2300</v>
      </c>
      <c r="CG339" s="44"/>
      <c r="CK339" s="53"/>
      <c r="CM339" s="43"/>
      <c r="CN339" s="28" t="s">
        <v>85</v>
      </c>
      <c r="CO339" s="41" t="s">
        <v>65</v>
      </c>
      <c r="CP339" s="39" t="n">
        <v>1</v>
      </c>
      <c r="CQ339" s="47" t="n">
        <v>2300</v>
      </c>
      <c r="CR339" s="44"/>
      <c r="CV339" s="17" t="s">
        <v>60</v>
      </c>
      <c r="CW339" s="37" t="n">
        <f aca="false">IF(M351=0%,0%,N356/SUM(N352:N359))</f>
        <v>0.05</v>
      </c>
      <c r="CX339" s="17" t="str">
        <f aca="false">P355</f>
        <v>televisore</v>
      </c>
      <c r="CY339" s="19" t="n">
        <f aca="false">Q355</f>
        <v>0</v>
      </c>
      <c r="CZ339" s="17" t="str">
        <f aca="false">R353</f>
        <v>Scatoloni</v>
      </c>
      <c r="DA339" s="19" t="n">
        <f aca="false">S353</f>
        <v>0</v>
      </c>
      <c r="DB339" s="19"/>
      <c r="DC339" s="19"/>
      <c r="DD339" s="19" t="str">
        <f aca="false">O296</f>
        <v>bonifica</v>
      </c>
      <c r="DE339" s="19" t="str">
        <f aca="false">P296</f>
        <v>si no</v>
      </c>
    </row>
    <row r="340" customFormat="false" ht="14.4" hidden="false" customHeight="false" outlineLevel="0" collapsed="false">
      <c r="A340" s="53"/>
      <c r="C340" s="43"/>
      <c r="D340" s="28" t="s">
        <v>86</v>
      </c>
      <c r="E340" s="41" t="s">
        <v>87</v>
      </c>
      <c r="F340" s="39" t="n">
        <v>1</v>
      </c>
      <c r="G340" s="47" t="n">
        <v>1400</v>
      </c>
      <c r="H340" s="44"/>
      <c r="L340" s="53"/>
      <c r="M340" s="42"/>
      <c r="N340" s="43"/>
      <c r="O340" s="28" t="s">
        <v>86</v>
      </c>
      <c r="P340" s="41" t="s">
        <v>87</v>
      </c>
      <c r="Q340" s="39" t="n">
        <v>1</v>
      </c>
      <c r="R340" s="47" t="n">
        <v>1400</v>
      </c>
      <c r="S340" s="44"/>
      <c r="W340" s="53"/>
      <c r="Y340" s="43"/>
      <c r="Z340" s="28" t="s">
        <v>86</v>
      </c>
      <c r="AA340" s="41" t="s">
        <v>87</v>
      </c>
      <c r="AB340" s="39" t="n">
        <v>1</v>
      </c>
      <c r="AC340" s="47" t="n">
        <v>1400</v>
      </c>
      <c r="AD340" s="44"/>
      <c r="AH340" s="53"/>
      <c r="AJ340" s="43"/>
      <c r="AK340" s="28" t="s">
        <v>86</v>
      </c>
      <c r="AL340" s="41" t="s">
        <v>87</v>
      </c>
      <c r="AM340" s="39" t="n">
        <v>1</v>
      </c>
      <c r="AN340" s="47" t="n">
        <v>1400</v>
      </c>
      <c r="AO340" s="44"/>
      <c r="AS340" s="53"/>
      <c r="AU340" s="43"/>
      <c r="AV340" s="28" t="s">
        <v>86</v>
      </c>
      <c r="AW340" s="41" t="s">
        <v>87</v>
      </c>
      <c r="AX340" s="39" t="n">
        <v>1</v>
      </c>
      <c r="AY340" s="47" t="n">
        <v>1400</v>
      </c>
      <c r="AZ340" s="44"/>
      <c r="BD340" s="53"/>
      <c r="BE340" s="42"/>
      <c r="BF340" s="43"/>
      <c r="BG340" s="28" t="s">
        <v>86</v>
      </c>
      <c r="BH340" s="41" t="s">
        <v>87</v>
      </c>
      <c r="BI340" s="39" t="n">
        <v>1</v>
      </c>
      <c r="BJ340" s="47" t="n">
        <v>1400</v>
      </c>
      <c r="BK340" s="44"/>
      <c r="BO340" s="53"/>
      <c r="BQ340" s="43"/>
      <c r="BR340" s="28" t="s">
        <v>86</v>
      </c>
      <c r="BS340" s="41" t="s">
        <v>87</v>
      </c>
      <c r="BT340" s="39" t="n">
        <v>1</v>
      </c>
      <c r="BU340" s="47" t="n">
        <v>1400</v>
      </c>
      <c r="BV340" s="44"/>
      <c r="BZ340" s="53"/>
      <c r="CA340" s="42"/>
      <c r="CB340" s="43"/>
      <c r="CC340" s="28" t="s">
        <v>86</v>
      </c>
      <c r="CD340" s="41" t="s">
        <v>87</v>
      </c>
      <c r="CE340" s="39" t="n">
        <v>1</v>
      </c>
      <c r="CF340" s="47" t="n">
        <v>1400</v>
      </c>
      <c r="CG340" s="44"/>
      <c r="CK340" s="53"/>
      <c r="CL340" s="42"/>
      <c r="CM340" s="43"/>
      <c r="CN340" s="28" t="s">
        <v>86</v>
      </c>
      <c r="CO340" s="41" t="s">
        <v>87</v>
      </c>
      <c r="CP340" s="39" t="n">
        <v>1</v>
      </c>
      <c r="CQ340" s="47" t="n">
        <v>1400</v>
      </c>
      <c r="CR340" s="44"/>
      <c r="CV340" s="17" t="s">
        <v>61</v>
      </c>
      <c r="CW340" s="18" t="n">
        <f aca="false">IF(M351=0%,0%,N357/SUM(N352:N359))</f>
        <v>0.07</v>
      </c>
      <c r="CX340" s="17" t="str">
        <f aca="false">P356</f>
        <v>scaldabagno</v>
      </c>
      <c r="CY340" s="19" t="n">
        <f aca="false">Q356</f>
        <v>0</v>
      </c>
      <c r="CZ340" s="17" t="str">
        <f aca="false">R354</f>
        <v>divano</v>
      </c>
      <c r="DA340" s="19" t="n">
        <f aca="false">S354</f>
        <v>0</v>
      </c>
      <c r="DB340" s="19"/>
      <c r="DC340" s="19"/>
      <c r="DD340" s="19" t="str">
        <f aca="false">Q296</f>
        <v>substrato</v>
      </c>
      <c r="DE340" s="19" t="str">
        <f aca="false">R296</f>
        <v>sabbia</v>
      </c>
    </row>
    <row r="341" customFormat="false" ht="14.4" hidden="false" customHeight="false" outlineLevel="0" collapsed="false">
      <c r="A341" s="53"/>
      <c r="C341" s="43"/>
      <c r="D341" s="28" t="s">
        <v>88</v>
      </c>
      <c r="E341" s="41" t="s">
        <v>14</v>
      </c>
      <c r="F341" s="39" t="n">
        <v>1</v>
      </c>
      <c r="G341" s="47" t="n">
        <v>1400</v>
      </c>
      <c r="H341" s="44"/>
      <c r="L341" s="53"/>
      <c r="M341" s="42"/>
      <c r="N341" s="43"/>
      <c r="O341" s="28" t="s">
        <v>88</v>
      </c>
      <c r="P341" s="41" t="s">
        <v>14</v>
      </c>
      <c r="Q341" s="39" t="n">
        <v>1</v>
      </c>
      <c r="R341" s="47" t="n">
        <v>1400</v>
      </c>
      <c r="S341" s="44"/>
      <c r="W341" s="53"/>
      <c r="Y341" s="43"/>
      <c r="Z341" s="28" t="s">
        <v>88</v>
      </c>
      <c r="AA341" s="41" t="s">
        <v>14</v>
      </c>
      <c r="AB341" s="39" t="n">
        <v>1</v>
      </c>
      <c r="AC341" s="47" t="n">
        <v>1400</v>
      </c>
      <c r="AD341" s="44"/>
      <c r="AH341" s="53"/>
      <c r="AJ341" s="43"/>
      <c r="AK341" s="28" t="s">
        <v>88</v>
      </c>
      <c r="AL341" s="41" t="s">
        <v>14</v>
      </c>
      <c r="AM341" s="39" t="n">
        <v>1</v>
      </c>
      <c r="AN341" s="47" t="n">
        <v>1400</v>
      </c>
      <c r="AO341" s="44"/>
      <c r="AS341" s="53"/>
      <c r="AU341" s="43"/>
      <c r="AV341" s="28" t="s">
        <v>88</v>
      </c>
      <c r="AW341" s="41" t="s">
        <v>14</v>
      </c>
      <c r="AX341" s="39" t="n">
        <v>1</v>
      </c>
      <c r="AY341" s="47" t="n">
        <v>1400</v>
      </c>
      <c r="AZ341" s="44"/>
      <c r="BD341" s="53"/>
      <c r="BE341" s="42"/>
      <c r="BF341" s="43"/>
      <c r="BG341" s="28" t="s">
        <v>88</v>
      </c>
      <c r="BH341" s="41" t="s">
        <v>14</v>
      </c>
      <c r="BI341" s="39" t="n">
        <v>1</v>
      </c>
      <c r="BJ341" s="47" t="n">
        <v>1400</v>
      </c>
      <c r="BK341" s="44"/>
      <c r="BO341" s="53"/>
      <c r="BQ341" s="43"/>
      <c r="BR341" s="28" t="s">
        <v>88</v>
      </c>
      <c r="BS341" s="41" t="s">
        <v>14</v>
      </c>
      <c r="BT341" s="39" t="n">
        <v>1</v>
      </c>
      <c r="BU341" s="47" t="n">
        <v>1400</v>
      </c>
      <c r="BV341" s="44"/>
      <c r="BZ341" s="53"/>
      <c r="CA341" s="42"/>
      <c r="CB341" s="43"/>
      <c r="CC341" s="28" t="s">
        <v>88</v>
      </c>
      <c r="CD341" s="41" t="s">
        <v>14</v>
      </c>
      <c r="CE341" s="39" t="n">
        <v>1</v>
      </c>
      <c r="CF341" s="47" t="n">
        <v>1400</v>
      </c>
      <c r="CG341" s="44"/>
      <c r="CK341" s="53"/>
      <c r="CL341" s="42"/>
      <c r="CM341" s="43"/>
      <c r="CN341" s="28" t="s">
        <v>88</v>
      </c>
      <c r="CO341" s="41" t="s">
        <v>14</v>
      </c>
      <c r="CP341" s="39" t="n">
        <v>1</v>
      </c>
      <c r="CQ341" s="47" t="n">
        <v>1400</v>
      </c>
      <c r="CR341" s="44"/>
      <c r="CV341" s="17" t="s">
        <v>62</v>
      </c>
      <c r="CW341" s="18" t="n">
        <f aca="false">IF(M351=0%,0%,N358/SUM(N352:N359))</f>
        <v>0.05</v>
      </c>
      <c r="CX341" s="17" t="str">
        <f aca="false">P357</f>
        <v>mobile</v>
      </c>
      <c r="CY341" s="19" t="n">
        <f aca="false">Q357</f>
        <v>0</v>
      </c>
      <c r="CZ341" s="17" t="str">
        <f aca="false">R355</f>
        <v>sanitari</v>
      </c>
      <c r="DA341" s="19" t="n">
        <f aca="false">S355</f>
        <v>0</v>
      </c>
      <c r="DB341" s="19"/>
      <c r="DC341" s="19"/>
      <c r="DD341" s="19" t="s">
        <v>63</v>
      </c>
      <c r="DE341" s="19" t="n">
        <f aca="false">M296</f>
        <v>0</v>
      </c>
    </row>
    <row r="342" customFormat="false" ht="15" hidden="false" customHeight="false" outlineLevel="0" collapsed="false">
      <c r="A342" s="53"/>
      <c r="C342" s="43"/>
      <c r="D342" s="27" t="s">
        <v>89</v>
      </c>
      <c r="E342" s="41" t="s">
        <v>14</v>
      </c>
      <c r="F342" s="39" t="n">
        <v>1</v>
      </c>
      <c r="G342" s="55" t="n">
        <v>1500</v>
      </c>
      <c r="H342" s="44"/>
      <c r="L342" s="53"/>
      <c r="M342" s="42"/>
      <c r="N342" s="43"/>
      <c r="O342" s="27" t="s">
        <v>89</v>
      </c>
      <c r="P342" s="41" t="s">
        <v>14</v>
      </c>
      <c r="Q342" s="39" t="n">
        <v>1</v>
      </c>
      <c r="R342" s="55" t="n">
        <v>1500</v>
      </c>
      <c r="S342" s="44"/>
      <c r="W342" s="53"/>
      <c r="Y342" s="43"/>
      <c r="Z342" s="27" t="s">
        <v>89</v>
      </c>
      <c r="AA342" s="41" t="s">
        <v>14</v>
      </c>
      <c r="AB342" s="39" t="n">
        <v>1</v>
      </c>
      <c r="AC342" s="55" t="n">
        <v>1500</v>
      </c>
      <c r="AD342" s="44"/>
      <c r="AH342" s="53"/>
      <c r="AJ342" s="43"/>
      <c r="AK342" s="27" t="s">
        <v>89</v>
      </c>
      <c r="AL342" s="41" t="s">
        <v>14</v>
      </c>
      <c r="AM342" s="39" t="n">
        <v>1</v>
      </c>
      <c r="AN342" s="55" t="n">
        <v>1500</v>
      </c>
      <c r="AO342" s="44"/>
      <c r="AS342" s="53"/>
      <c r="AU342" s="43"/>
      <c r="AV342" s="27" t="s">
        <v>89</v>
      </c>
      <c r="AW342" s="41" t="s">
        <v>14</v>
      </c>
      <c r="AX342" s="39" t="n">
        <v>1</v>
      </c>
      <c r="AY342" s="55" t="n">
        <v>1500</v>
      </c>
      <c r="AZ342" s="44"/>
      <c r="BD342" s="53"/>
      <c r="BE342" s="42"/>
      <c r="BF342" s="43"/>
      <c r="BG342" s="27" t="s">
        <v>89</v>
      </c>
      <c r="BH342" s="41" t="s">
        <v>14</v>
      </c>
      <c r="BI342" s="39" t="n">
        <v>1</v>
      </c>
      <c r="BJ342" s="55" t="n">
        <v>1500</v>
      </c>
      <c r="BK342" s="44"/>
      <c r="BO342" s="53"/>
      <c r="BP342" s="42"/>
      <c r="BQ342" s="43"/>
      <c r="BR342" s="27" t="s">
        <v>89</v>
      </c>
      <c r="BS342" s="41" t="s">
        <v>14</v>
      </c>
      <c r="BT342" s="39" t="n">
        <v>1</v>
      </c>
      <c r="BU342" s="55" t="n">
        <v>1500</v>
      </c>
      <c r="BV342" s="44"/>
      <c r="BZ342" s="53"/>
      <c r="CA342" s="42"/>
      <c r="CB342" s="43"/>
      <c r="CC342" s="27" t="s">
        <v>89</v>
      </c>
      <c r="CD342" s="41" t="s">
        <v>14</v>
      </c>
      <c r="CE342" s="39" t="n">
        <v>1</v>
      </c>
      <c r="CF342" s="55" t="n">
        <v>1500</v>
      </c>
      <c r="CG342" s="44"/>
      <c r="CK342" s="53"/>
      <c r="CL342" s="42"/>
      <c r="CM342" s="43"/>
      <c r="CN342" s="27" t="s">
        <v>89</v>
      </c>
      <c r="CO342" s="41" t="s">
        <v>14</v>
      </c>
      <c r="CP342" s="39" t="n">
        <v>1</v>
      </c>
      <c r="CQ342" s="55" t="n">
        <v>1500</v>
      </c>
      <c r="CR342" s="44"/>
      <c r="CV342" s="17" t="s">
        <v>65</v>
      </c>
      <c r="CW342" s="18" t="n">
        <f aca="false">IF(M351=0%,0%,N359/SUM(N352:N359))</f>
        <v>0</v>
      </c>
      <c r="CX342" s="17" t="str">
        <f aca="false">P358</f>
        <v>secchio</v>
      </c>
      <c r="CY342" s="19" t="n">
        <f aca="false">Q358</f>
        <v>0</v>
      </c>
      <c r="CZ342" s="17" t="str">
        <f aca="false">R356</f>
        <v>tubi</v>
      </c>
      <c r="DA342" s="19" t="n">
        <f aca="false">S356</f>
        <v>0</v>
      </c>
      <c r="DB342" s="19"/>
      <c r="DC342" s="19"/>
      <c r="DD342" s="35" t="s">
        <v>56</v>
      </c>
      <c r="DE342" s="35" t="n">
        <f aca="false">S294</f>
        <v>0</v>
      </c>
      <c r="DF342" s="37" t="n">
        <f aca="false">SUM(CW336:CW342)</f>
        <v>1</v>
      </c>
    </row>
    <row r="343" customFormat="false" ht="15" hidden="false" customHeight="false" outlineLevel="0" collapsed="false">
      <c r="A343" s="53"/>
      <c r="C343" s="43"/>
      <c r="D343" s="27"/>
      <c r="E343" s="41" t="s">
        <v>22</v>
      </c>
      <c r="F343" s="39" t="n">
        <v>1</v>
      </c>
      <c r="G343" s="47" t="n">
        <v>7850</v>
      </c>
      <c r="H343" s="44"/>
      <c r="L343" s="53"/>
      <c r="M343" s="42"/>
      <c r="N343" s="43"/>
      <c r="O343" s="27"/>
      <c r="P343" s="41" t="s">
        <v>22</v>
      </c>
      <c r="Q343" s="39" t="n">
        <v>1</v>
      </c>
      <c r="R343" s="47" t="n">
        <v>7850</v>
      </c>
      <c r="S343" s="44"/>
      <c r="W343" s="53"/>
      <c r="Y343" s="43"/>
      <c r="Z343" s="27"/>
      <c r="AA343" s="41" t="s">
        <v>22</v>
      </c>
      <c r="AB343" s="39" t="n">
        <v>1</v>
      </c>
      <c r="AC343" s="47" t="n">
        <v>7850</v>
      </c>
      <c r="AD343" s="44"/>
      <c r="AH343" s="53"/>
      <c r="AJ343" s="43"/>
      <c r="AK343" s="27"/>
      <c r="AL343" s="41" t="s">
        <v>22</v>
      </c>
      <c r="AM343" s="39" t="n">
        <v>1</v>
      </c>
      <c r="AN343" s="47" t="n">
        <v>7850</v>
      </c>
      <c r="AO343" s="44"/>
      <c r="AS343" s="53"/>
      <c r="AU343" s="43"/>
      <c r="AV343" s="27"/>
      <c r="AW343" s="41" t="s">
        <v>22</v>
      </c>
      <c r="AX343" s="39" t="n">
        <v>1</v>
      </c>
      <c r="AY343" s="47" t="n">
        <v>7850</v>
      </c>
      <c r="AZ343" s="44"/>
      <c r="BD343" s="53"/>
      <c r="BE343" s="42"/>
      <c r="BF343" s="43"/>
      <c r="BG343" s="27"/>
      <c r="BH343" s="41" t="s">
        <v>22</v>
      </c>
      <c r="BI343" s="39" t="n">
        <v>1</v>
      </c>
      <c r="BJ343" s="47" t="n">
        <v>7850</v>
      </c>
      <c r="BK343" s="44"/>
      <c r="BO343" s="53"/>
      <c r="BP343" s="42"/>
      <c r="BQ343" s="43"/>
      <c r="BR343" s="27"/>
      <c r="BS343" s="41" t="s">
        <v>22</v>
      </c>
      <c r="BT343" s="39" t="n">
        <v>1</v>
      </c>
      <c r="BU343" s="47" t="n">
        <v>7850</v>
      </c>
      <c r="BV343" s="44"/>
      <c r="BZ343" s="53"/>
      <c r="CA343" s="42"/>
      <c r="CB343" s="43"/>
      <c r="CC343" s="27"/>
      <c r="CD343" s="41" t="s">
        <v>22</v>
      </c>
      <c r="CE343" s="39" t="n">
        <v>1</v>
      </c>
      <c r="CF343" s="47" t="n">
        <v>7850</v>
      </c>
      <c r="CG343" s="44"/>
      <c r="CK343" s="53"/>
      <c r="CL343" s="42"/>
      <c r="CM343" s="43"/>
      <c r="CN343" s="27"/>
      <c r="CO343" s="41" t="s">
        <v>22</v>
      </c>
      <c r="CP343" s="39" t="n">
        <v>1</v>
      </c>
      <c r="CQ343" s="47" t="n">
        <v>7850</v>
      </c>
      <c r="CR343" s="44"/>
      <c r="CV343" s="10" t="str">
        <f aca="false">W293</f>
        <v>SITO O64</v>
      </c>
      <c r="CW343" s="10"/>
      <c r="CX343" s="10"/>
      <c r="CY343" s="10"/>
      <c r="CZ343" s="10"/>
      <c r="DA343" s="10"/>
      <c r="DB343" s="10"/>
      <c r="DC343" s="10"/>
      <c r="DD343" s="10"/>
      <c r="DE343" s="10"/>
    </row>
    <row r="344" customFormat="false" ht="14.4" hidden="false" customHeight="false" outlineLevel="0" collapsed="false">
      <c r="A344" s="53"/>
      <c r="B344" s="42"/>
      <c r="C344" s="43"/>
      <c r="D344" s="27"/>
      <c r="E344" s="41" t="s">
        <v>90</v>
      </c>
      <c r="F344" s="39" t="n">
        <v>1</v>
      </c>
      <c r="G344" s="55" t="n">
        <v>2000</v>
      </c>
      <c r="H344" s="44"/>
      <c r="L344" s="53"/>
      <c r="M344" s="42"/>
      <c r="N344" s="43"/>
      <c r="O344" s="27"/>
      <c r="P344" s="41" t="s">
        <v>90</v>
      </c>
      <c r="Q344" s="39" t="n">
        <v>1</v>
      </c>
      <c r="R344" s="55" t="n">
        <v>2000</v>
      </c>
      <c r="S344" s="44"/>
      <c r="W344" s="53"/>
      <c r="Y344" s="43"/>
      <c r="Z344" s="27"/>
      <c r="AA344" s="41" t="s">
        <v>90</v>
      </c>
      <c r="AB344" s="39" t="n">
        <v>1</v>
      </c>
      <c r="AC344" s="55" t="n">
        <v>2000</v>
      </c>
      <c r="AD344" s="44"/>
      <c r="AH344" s="53"/>
      <c r="AJ344" s="43"/>
      <c r="AK344" s="27"/>
      <c r="AL344" s="41" t="s">
        <v>90</v>
      </c>
      <c r="AM344" s="39" t="n">
        <v>1</v>
      </c>
      <c r="AN344" s="55" t="n">
        <v>2000</v>
      </c>
      <c r="AO344" s="44"/>
      <c r="AS344" s="53"/>
      <c r="AU344" s="43"/>
      <c r="AV344" s="27"/>
      <c r="AW344" s="41" t="s">
        <v>90</v>
      </c>
      <c r="AX344" s="39" t="n">
        <v>1</v>
      </c>
      <c r="AY344" s="55" t="n">
        <v>2000</v>
      </c>
      <c r="AZ344" s="44"/>
      <c r="BD344" s="53"/>
      <c r="BE344" s="42"/>
      <c r="BF344" s="43"/>
      <c r="BG344" s="27"/>
      <c r="BH344" s="41" t="s">
        <v>90</v>
      </c>
      <c r="BI344" s="39" t="n">
        <v>1</v>
      </c>
      <c r="BJ344" s="55" t="n">
        <v>2000</v>
      </c>
      <c r="BK344" s="44"/>
      <c r="BO344" s="53"/>
      <c r="BP344" s="42"/>
      <c r="BQ344" s="43"/>
      <c r="BR344" s="27"/>
      <c r="BS344" s="41" t="s">
        <v>90</v>
      </c>
      <c r="BT344" s="39" t="n">
        <v>1</v>
      </c>
      <c r="BU344" s="55" t="n">
        <v>2000</v>
      </c>
      <c r="BV344" s="44"/>
      <c r="BZ344" s="53"/>
      <c r="CA344" s="42"/>
      <c r="CB344" s="43"/>
      <c r="CC344" s="27"/>
      <c r="CD344" s="41" t="s">
        <v>90</v>
      </c>
      <c r="CE344" s="39" t="n">
        <v>1</v>
      </c>
      <c r="CF344" s="55" t="n">
        <v>2000</v>
      </c>
      <c r="CG344" s="44"/>
      <c r="CK344" s="53"/>
      <c r="CL344" s="42"/>
      <c r="CM344" s="43"/>
      <c r="CN344" s="27"/>
      <c r="CO344" s="41" t="s">
        <v>90</v>
      </c>
      <c r="CP344" s="39" t="n">
        <v>1</v>
      </c>
      <c r="CQ344" s="55" t="n">
        <v>2000</v>
      </c>
      <c r="CR344" s="44"/>
      <c r="CV344" s="11" t="s">
        <v>31</v>
      </c>
      <c r="CW344" s="11"/>
      <c r="CX344" s="11" t="s">
        <v>32</v>
      </c>
      <c r="CY344" s="11"/>
      <c r="CZ344" s="11"/>
      <c r="DA344" s="11"/>
      <c r="DB344" s="11"/>
      <c r="DC344" s="11"/>
      <c r="DD344" s="11" t="s">
        <v>33</v>
      </c>
      <c r="DE344" s="11"/>
    </row>
    <row r="345" customFormat="false" ht="14.4" hidden="false" customHeight="false" outlineLevel="0" collapsed="false">
      <c r="A345" s="53" t="s">
        <v>91</v>
      </c>
      <c r="B345" s="42"/>
      <c r="C345" s="43"/>
      <c r="D345" s="28" t="s">
        <v>92</v>
      </c>
      <c r="E345" s="41" t="s">
        <v>49</v>
      </c>
      <c r="F345" s="39" t="n">
        <v>1</v>
      </c>
      <c r="H345" s="44"/>
      <c r="L345" s="53" t="s">
        <v>91</v>
      </c>
      <c r="M345" s="42"/>
      <c r="N345" s="43"/>
      <c r="O345" s="28" t="s">
        <v>92</v>
      </c>
      <c r="P345" s="41" t="s">
        <v>49</v>
      </c>
      <c r="Q345" s="39" t="n">
        <v>1</v>
      </c>
      <c r="S345" s="44"/>
      <c r="W345" s="53" t="s">
        <v>91</v>
      </c>
      <c r="Y345" s="43"/>
      <c r="Z345" s="28" t="s">
        <v>92</v>
      </c>
      <c r="AA345" s="41" t="s">
        <v>49</v>
      </c>
      <c r="AB345" s="39" t="n">
        <v>1</v>
      </c>
      <c r="AD345" s="44"/>
      <c r="AH345" s="53" t="s">
        <v>91</v>
      </c>
      <c r="AJ345" s="43"/>
      <c r="AK345" s="28" t="s">
        <v>92</v>
      </c>
      <c r="AL345" s="41" t="s">
        <v>49</v>
      </c>
      <c r="AM345" s="39" t="n">
        <v>1</v>
      </c>
      <c r="AO345" s="44"/>
      <c r="AS345" s="53" t="s">
        <v>91</v>
      </c>
      <c r="AU345" s="43"/>
      <c r="AV345" s="28" t="s">
        <v>92</v>
      </c>
      <c r="AW345" s="41" t="s">
        <v>49</v>
      </c>
      <c r="AX345" s="39" t="n">
        <v>1</v>
      </c>
      <c r="AZ345" s="44"/>
      <c r="BD345" s="53" t="s">
        <v>91</v>
      </c>
      <c r="BE345" s="42"/>
      <c r="BF345" s="43"/>
      <c r="BG345" s="28" t="s">
        <v>92</v>
      </c>
      <c r="BH345" s="41" t="s">
        <v>49</v>
      </c>
      <c r="BI345" s="39" t="n">
        <v>1</v>
      </c>
      <c r="BK345" s="44"/>
      <c r="BO345" s="53" t="s">
        <v>91</v>
      </c>
      <c r="BP345" s="42"/>
      <c r="BQ345" s="43"/>
      <c r="BR345" s="28" t="s">
        <v>92</v>
      </c>
      <c r="BS345" s="41" t="s">
        <v>49</v>
      </c>
      <c r="BT345" s="39" t="n">
        <v>1</v>
      </c>
      <c r="BV345" s="44"/>
      <c r="BZ345" s="53" t="s">
        <v>91</v>
      </c>
      <c r="CA345" s="42"/>
      <c r="CB345" s="43"/>
      <c r="CC345" s="28" t="s">
        <v>92</v>
      </c>
      <c r="CD345" s="41" t="s">
        <v>49</v>
      </c>
      <c r="CE345" s="39" t="n">
        <v>1</v>
      </c>
      <c r="CG345" s="44"/>
      <c r="CK345" s="53" t="s">
        <v>91</v>
      </c>
      <c r="CL345" s="42"/>
      <c r="CM345" s="43"/>
      <c r="CN345" s="28" t="s">
        <v>92</v>
      </c>
      <c r="CO345" s="41" t="s">
        <v>49</v>
      </c>
      <c r="CP345" s="39" t="n">
        <v>1</v>
      </c>
      <c r="CR345" s="44"/>
      <c r="CV345" s="12" t="s">
        <v>14</v>
      </c>
      <c r="CW345" s="13" t="n">
        <f aca="false">IF(X351=0%,0%,Y352/SUM(Y352:Y359))</f>
        <v>0.35</v>
      </c>
      <c r="CX345" s="12" t="str">
        <f aca="false">AA352</f>
        <v>lavatrice</v>
      </c>
      <c r="CY345" s="14" t="n">
        <f aca="false">AB352</f>
        <v>0</v>
      </c>
      <c r="CZ345" s="12" t="str">
        <f aca="false">AA359</f>
        <v>sedie</v>
      </c>
      <c r="DA345" s="14" t="n">
        <f aca="false">AB359</f>
        <v>0</v>
      </c>
      <c r="DB345" s="12" t="str">
        <f aca="false">AC357</f>
        <v>guaina</v>
      </c>
      <c r="DC345" s="15" t="n">
        <f aca="false">AD357</f>
        <v>0</v>
      </c>
      <c r="DD345" s="14" t="s">
        <v>41</v>
      </c>
      <c r="DE345" s="14" t="n">
        <f aca="false">Y295</f>
        <v>0</v>
      </c>
    </row>
    <row r="346" customFormat="false" ht="14.4" hidden="false" customHeight="false" outlineLevel="0" collapsed="false">
      <c r="A346" s="53"/>
      <c r="B346" s="42"/>
      <c r="C346" s="43"/>
      <c r="D346" s="28" t="s">
        <v>93</v>
      </c>
      <c r="E346" s="41" t="s">
        <v>14</v>
      </c>
      <c r="F346" s="39" t="n">
        <v>1</v>
      </c>
      <c r="H346" s="44"/>
      <c r="L346" s="53"/>
      <c r="M346" s="42"/>
      <c r="N346" s="43"/>
      <c r="O346" s="28" t="s">
        <v>93</v>
      </c>
      <c r="P346" s="41" t="s">
        <v>14</v>
      </c>
      <c r="Q346" s="39" t="n">
        <v>1</v>
      </c>
      <c r="S346" s="44"/>
      <c r="W346" s="53"/>
      <c r="Y346" s="43"/>
      <c r="Z346" s="28" t="s">
        <v>93</v>
      </c>
      <c r="AA346" s="41" t="s">
        <v>14</v>
      </c>
      <c r="AB346" s="39" t="n">
        <v>1</v>
      </c>
      <c r="AD346" s="44"/>
      <c r="AH346" s="53"/>
      <c r="AJ346" s="43"/>
      <c r="AK346" s="28" t="s">
        <v>93</v>
      </c>
      <c r="AL346" s="41" t="s">
        <v>14</v>
      </c>
      <c r="AM346" s="39" t="n">
        <v>1</v>
      </c>
      <c r="AO346" s="44"/>
      <c r="AS346" s="53"/>
      <c r="AU346" s="43"/>
      <c r="AV346" s="28" t="s">
        <v>93</v>
      </c>
      <c r="AW346" s="41" t="s">
        <v>14</v>
      </c>
      <c r="AX346" s="39" t="n">
        <v>1</v>
      </c>
      <c r="AZ346" s="44"/>
      <c r="BD346" s="53"/>
      <c r="BE346" s="42"/>
      <c r="BF346" s="43"/>
      <c r="BG346" s="28" t="s">
        <v>93</v>
      </c>
      <c r="BH346" s="41" t="s">
        <v>14</v>
      </c>
      <c r="BI346" s="39" t="n">
        <v>1</v>
      </c>
      <c r="BK346" s="44"/>
      <c r="BO346" s="53"/>
      <c r="BP346" s="42"/>
      <c r="BQ346" s="43"/>
      <c r="BR346" s="28" t="s">
        <v>93</v>
      </c>
      <c r="BS346" s="41" t="s">
        <v>14</v>
      </c>
      <c r="BT346" s="39" t="n">
        <v>1</v>
      </c>
      <c r="BV346" s="44"/>
      <c r="BZ346" s="53"/>
      <c r="CA346" s="42"/>
      <c r="CB346" s="43"/>
      <c r="CC346" s="28" t="s">
        <v>93</v>
      </c>
      <c r="CD346" s="41" t="s">
        <v>14</v>
      </c>
      <c r="CE346" s="39" t="n">
        <v>1</v>
      </c>
      <c r="CG346" s="44"/>
      <c r="CK346" s="53"/>
      <c r="CL346" s="42"/>
      <c r="CM346" s="43"/>
      <c r="CN346" s="28" t="s">
        <v>93</v>
      </c>
      <c r="CO346" s="41" t="s">
        <v>14</v>
      </c>
      <c r="CP346" s="39" t="n">
        <v>1</v>
      </c>
      <c r="CR346" s="44"/>
      <c r="CV346" s="17" t="s">
        <v>49</v>
      </c>
      <c r="CW346" s="18" t="n">
        <f aca="false">IF(X351=0%,0%,Y353/SUM(Y352:Y359))</f>
        <v>0.25</v>
      </c>
      <c r="CX346" s="17" t="str">
        <f aca="false">AA353</f>
        <v>frigorifero</v>
      </c>
      <c r="CY346" s="19" t="n">
        <f aca="false">AB353</f>
        <v>0</v>
      </c>
      <c r="CZ346" s="17" t="str">
        <f aca="false">AA360</f>
        <v>materasso</v>
      </c>
      <c r="DA346" s="19" t="n">
        <f aca="false">AB360</f>
        <v>0</v>
      </c>
      <c r="DB346" s="17" t="str">
        <f aca="false">AC358</f>
        <v>lamiere</v>
      </c>
      <c r="DC346" s="20" t="n">
        <f aca="false">AD358</f>
        <v>0</v>
      </c>
      <c r="DD346" s="19" t="str">
        <f aca="false">Z294</f>
        <v>altezza cumulo</v>
      </c>
      <c r="DE346" s="19" t="n">
        <f aca="false">AA294</f>
        <v>15</v>
      </c>
    </row>
    <row r="347" customFormat="false" ht="14.4" hidden="false" customHeight="false" outlineLevel="0" collapsed="false">
      <c r="A347" s="53"/>
      <c r="B347" s="42"/>
      <c r="C347" s="43"/>
      <c r="D347" s="28" t="s">
        <v>94</v>
      </c>
      <c r="E347" s="41" t="s">
        <v>22</v>
      </c>
      <c r="F347" s="39" t="n">
        <v>1</v>
      </c>
      <c r="H347" s="44"/>
      <c r="L347" s="53"/>
      <c r="M347" s="42"/>
      <c r="N347" s="43"/>
      <c r="O347" s="28" t="s">
        <v>94</v>
      </c>
      <c r="P347" s="41" t="s">
        <v>22</v>
      </c>
      <c r="Q347" s="39" t="n">
        <v>1</v>
      </c>
      <c r="S347" s="44"/>
      <c r="W347" s="53"/>
      <c r="X347" s="42"/>
      <c r="Y347" s="43"/>
      <c r="Z347" s="28" t="s">
        <v>94</v>
      </c>
      <c r="AA347" s="41" t="s">
        <v>22</v>
      </c>
      <c r="AB347" s="39" t="n">
        <v>1</v>
      </c>
      <c r="AD347" s="44"/>
      <c r="AH347" s="53"/>
      <c r="AJ347" s="43"/>
      <c r="AK347" s="28" t="s">
        <v>94</v>
      </c>
      <c r="AL347" s="41" t="s">
        <v>22</v>
      </c>
      <c r="AM347" s="39" t="n">
        <v>1</v>
      </c>
      <c r="AO347" s="44"/>
      <c r="AS347" s="53"/>
      <c r="AU347" s="43"/>
      <c r="AV347" s="28" t="s">
        <v>94</v>
      </c>
      <c r="AW347" s="41" t="s">
        <v>22</v>
      </c>
      <c r="AX347" s="39" t="n">
        <v>1</v>
      </c>
      <c r="AZ347" s="44"/>
      <c r="BD347" s="53"/>
      <c r="BE347" s="42"/>
      <c r="BF347" s="43"/>
      <c r="BG347" s="28" t="s">
        <v>94</v>
      </c>
      <c r="BH347" s="41" t="s">
        <v>22</v>
      </c>
      <c r="BI347" s="39" t="n">
        <v>1</v>
      </c>
      <c r="BK347" s="44"/>
      <c r="BO347" s="53"/>
      <c r="BP347" s="42"/>
      <c r="BQ347" s="43"/>
      <c r="BR347" s="28" t="s">
        <v>94</v>
      </c>
      <c r="BS347" s="41" t="s">
        <v>22</v>
      </c>
      <c r="BT347" s="39" t="n">
        <v>1</v>
      </c>
      <c r="BV347" s="44"/>
      <c r="BZ347" s="53"/>
      <c r="CA347" s="42"/>
      <c r="CB347" s="43"/>
      <c r="CC347" s="28" t="s">
        <v>94</v>
      </c>
      <c r="CD347" s="41" t="s">
        <v>22</v>
      </c>
      <c r="CE347" s="39" t="n">
        <v>1</v>
      </c>
      <c r="CG347" s="44"/>
      <c r="CK347" s="53"/>
      <c r="CL347" s="42"/>
      <c r="CM347" s="43"/>
      <c r="CN347" s="28" t="s">
        <v>94</v>
      </c>
      <c r="CO347" s="41" t="s">
        <v>22</v>
      </c>
      <c r="CP347" s="39" t="n">
        <v>1</v>
      </c>
      <c r="CR347" s="44"/>
      <c r="CV347" s="17" t="s">
        <v>57</v>
      </c>
      <c r="CW347" s="18" t="n">
        <f aca="false">IF(X351=0%,0%,(Y354+Y355)/SUM(Y352:Y359))</f>
        <v>0.25</v>
      </c>
      <c r="CX347" s="17" t="str">
        <f aca="false">AA354</f>
        <v>forno</v>
      </c>
      <c r="CY347" s="19" t="n">
        <f aca="false">AB354</f>
        <v>0</v>
      </c>
      <c r="CZ347" s="17" t="str">
        <f aca="false">AC352</f>
        <v>brandina</v>
      </c>
      <c r="DA347" s="19" t="n">
        <f aca="false">AD352</f>
        <v>0</v>
      </c>
      <c r="DB347" s="17" t="str">
        <f aca="false">AC359</f>
        <v>buste</v>
      </c>
      <c r="DC347" s="20" t="n">
        <f aca="false">AD359</f>
        <v>0</v>
      </c>
      <c r="DD347" s="19" t="str">
        <f aca="false">Z295</f>
        <v>combustione</v>
      </c>
      <c r="DE347" s="19" t="str">
        <f aca="false">AA295</f>
        <v>no</v>
      </c>
    </row>
    <row r="348" customFormat="false" ht="14.4" hidden="false" customHeight="true" outlineLevel="0" collapsed="false">
      <c r="A348" s="53"/>
      <c r="B348" s="42"/>
      <c r="C348" s="43"/>
      <c r="D348" s="28" t="s">
        <v>95</v>
      </c>
      <c r="E348" s="41" t="s">
        <v>61</v>
      </c>
      <c r="F348" s="39" t="n">
        <v>1</v>
      </c>
      <c r="H348" s="44"/>
      <c r="L348" s="53"/>
      <c r="M348" s="42"/>
      <c r="N348" s="43"/>
      <c r="O348" s="28" t="s">
        <v>95</v>
      </c>
      <c r="P348" s="41" t="s">
        <v>61</v>
      </c>
      <c r="Q348" s="39" t="n">
        <v>1</v>
      </c>
      <c r="S348" s="44"/>
      <c r="W348" s="53"/>
      <c r="X348" s="42"/>
      <c r="Y348" s="43"/>
      <c r="Z348" s="28" t="s">
        <v>95</v>
      </c>
      <c r="AA348" s="41" t="s">
        <v>61</v>
      </c>
      <c r="AB348" s="39" t="n">
        <v>1</v>
      </c>
      <c r="AD348" s="44"/>
      <c r="AH348" s="53"/>
      <c r="AJ348" s="43"/>
      <c r="AK348" s="28" t="s">
        <v>95</v>
      </c>
      <c r="AL348" s="41" t="s">
        <v>61</v>
      </c>
      <c r="AM348" s="39" t="n">
        <v>1</v>
      </c>
      <c r="AO348" s="44"/>
      <c r="AS348" s="53"/>
      <c r="AU348" s="43"/>
      <c r="AV348" s="28" t="s">
        <v>95</v>
      </c>
      <c r="AW348" s="41" t="s">
        <v>61</v>
      </c>
      <c r="AX348" s="39" t="n">
        <v>1</v>
      </c>
      <c r="AZ348" s="44"/>
      <c r="BD348" s="53"/>
      <c r="BE348" s="42"/>
      <c r="BF348" s="43"/>
      <c r="BG348" s="28" t="s">
        <v>95</v>
      </c>
      <c r="BH348" s="41" t="s">
        <v>61</v>
      </c>
      <c r="BI348" s="39" t="n">
        <v>1</v>
      </c>
      <c r="BK348" s="44"/>
      <c r="BO348" s="53"/>
      <c r="BP348" s="42"/>
      <c r="BQ348" s="43"/>
      <c r="BR348" s="28" t="s">
        <v>95</v>
      </c>
      <c r="BS348" s="41" t="s">
        <v>61</v>
      </c>
      <c r="BT348" s="39" t="n">
        <v>1</v>
      </c>
      <c r="BV348" s="44"/>
      <c r="BZ348" s="53"/>
      <c r="CA348" s="42"/>
      <c r="CB348" s="43"/>
      <c r="CC348" s="28" t="s">
        <v>95</v>
      </c>
      <c r="CD348" s="41" t="s">
        <v>61</v>
      </c>
      <c r="CE348" s="39" t="n">
        <v>1</v>
      </c>
      <c r="CG348" s="44"/>
      <c r="CK348" s="53"/>
      <c r="CL348" s="42"/>
      <c r="CM348" s="43"/>
      <c r="CN348" s="28" t="s">
        <v>95</v>
      </c>
      <c r="CO348" s="41" t="s">
        <v>61</v>
      </c>
      <c r="CP348" s="39" t="n">
        <v>1</v>
      </c>
      <c r="CR348" s="44"/>
      <c r="CV348" s="17" t="s">
        <v>60</v>
      </c>
      <c r="CW348" s="18" t="n">
        <f aca="false">IF(X351=0%,0%,Y356/SUM(Y352:Y359))</f>
        <v>0</v>
      </c>
      <c r="CX348" s="17" t="str">
        <f aca="false">AA355</f>
        <v>televisore</v>
      </c>
      <c r="CY348" s="19" t="n">
        <f aca="false">AB355</f>
        <v>0</v>
      </c>
      <c r="CZ348" s="17" t="str">
        <f aca="false">AC353</f>
        <v>Scatoloni</v>
      </c>
      <c r="DA348" s="19" t="n">
        <f aca="false">AD353</f>
        <v>0</v>
      </c>
      <c r="DB348" s="19"/>
      <c r="DC348" s="20"/>
      <c r="DD348" s="19" t="str">
        <f aca="false">Z296</f>
        <v>bonifica</v>
      </c>
      <c r="DE348" s="19" t="str">
        <f aca="false">AA296</f>
        <v>no</v>
      </c>
    </row>
    <row r="349" customFormat="false" ht="14.4" hidden="false" customHeight="false" outlineLevel="0" collapsed="false">
      <c r="A349" s="53"/>
      <c r="B349" s="42"/>
      <c r="C349" s="43"/>
      <c r="D349" s="28" t="s">
        <v>96</v>
      </c>
      <c r="E349" s="41" t="s">
        <v>97</v>
      </c>
      <c r="F349" s="39" t="n">
        <v>1</v>
      </c>
      <c r="G349" s="55" t="n">
        <v>400</v>
      </c>
      <c r="H349" s="44"/>
      <c r="L349" s="53"/>
      <c r="M349" s="42"/>
      <c r="N349" s="43"/>
      <c r="O349" s="28" t="s">
        <v>96</v>
      </c>
      <c r="P349" s="41" t="s">
        <v>97</v>
      </c>
      <c r="Q349" s="39" t="n">
        <v>1</v>
      </c>
      <c r="R349" s="55" t="n">
        <v>400</v>
      </c>
      <c r="S349" s="44"/>
      <c r="W349" s="53"/>
      <c r="X349" s="42"/>
      <c r="Y349" s="43"/>
      <c r="Z349" s="28" t="s">
        <v>96</v>
      </c>
      <c r="AA349" s="41" t="s">
        <v>97</v>
      </c>
      <c r="AB349" s="39" t="n">
        <v>1</v>
      </c>
      <c r="AC349" s="55" t="n">
        <v>400</v>
      </c>
      <c r="AD349" s="44"/>
      <c r="AH349" s="53"/>
      <c r="AI349" s="8" t="n">
        <v>0.25</v>
      </c>
      <c r="AJ349" s="43"/>
      <c r="AK349" s="28" t="s">
        <v>96</v>
      </c>
      <c r="AL349" s="41" t="s">
        <v>97</v>
      </c>
      <c r="AM349" s="39" t="n">
        <v>1</v>
      </c>
      <c r="AN349" s="55" t="n">
        <v>400</v>
      </c>
      <c r="AO349" s="44"/>
      <c r="AS349" s="53"/>
      <c r="AT349" s="8" t="n">
        <v>0.2</v>
      </c>
      <c r="AU349" s="43"/>
      <c r="AV349" s="28" t="s">
        <v>96</v>
      </c>
      <c r="AW349" s="41" t="s">
        <v>97</v>
      </c>
      <c r="AX349" s="39" t="n">
        <v>1</v>
      </c>
      <c r="AY349" s="55" t="n">
        <v>400</v>
      </c>
      <c r="AZ349" s="44"/>
      <c r="BD349" s="53"/>
      <c r="BE349" s="42"/>
      <c r="BF349" s="43"/>
      <c r="BG349" s="28" t="s">
        <v>96</v>
      </c>
      <c r="BH349" s="41" t="s">
        <v>97</v>
      </c>
      <c r="BI349" s="39" t="n">
        <v>1</v>
      </c>
      <c r="BJ349" s="55" t="n">
        <v>400</v>
      </c>
      <c r="BK349" s="44"/>
      <c r="BO349" s="53"/>
      <c r="BP349" s="42"/>
      <c r="BQ349" s="43"/>
      <c r="BR349" s="28" t="s">
        <v>96</v>
      </c>
      <c r="BS349" s="41" t="s">
        <v>97</v>
      </c>
      <c r="BT349" s="39" t="n">
        <v>1</v>
      </c>
      <c r="BU349" s="55" t="n">
        <v>400</v>
      </c>
      <c r="BV349" s="44"/>
      <c r="BZ349" s="53"/>
      <c r="CA349" s="42"/>
      <c r="CB349" s="43"/>
      <c r="CC349" s="28" t="s">
        <v>96</v>
      </c>
      <c r="CD349" s="41" t="s">
        <v>97</v>
      </c>
      <c r="CE349" s="39" t="n">
        <v>1</v>
      </c>
      <c r="CF349" s="55" t="n">
        <v>400</v>
      </c>
      <c r="CG349" s="44"/>
      <c r="CK349" s="53"/>
      <c r="CL349" s="42"/>
      <c r="CM349" s="43"/>
      <c r="CN349" s="28" t="s">
        <v>96</v>
      </c>
      <c r="CO349" s="41" t="s">
        <v>97</v>
      </c>
      <c r="CP349" s="39" t="n">
        <v>1</v>
      </c>
      <c r="CQ349" s="55" t="n">
        <v>400</v>
      </c>
      <c r="CR349" s="44"/>
      <c r="CV349" s="17" t="s">
        <v>61</v>
      </c>
      <c r="CW349" s="18" t="n">
        <f aca="false">IF(X351=0%,0%,Y357/SUM(Y352:Y359))</f>
        <v>0.05</v>
      </c>
      <c r="CX349" s="17" t="str">
        <f aca="false">AA356</f>
        <v>scaldabagno</v>
      </c>
      <c r="CY349" s="19" t="n">
        <f aca="false">AB356</f>
        <v>0</v>
      </c>
      <c r="CZ349" s="17" t="str">
        <f aca="false">AC354</f>
        <v>divano</v>
      </c>
      <c r="DA349" s="19" t="n">
        <f aca="false">AD354</f>
        <v>0</v>
      </c>
      <c r="DB349" s="19"/>
      <c r="DC349" s="20"/>
      <c r="DD349" s="19" t="str">
        <f aca="false">AB296</f>
        <v>substrato</v>
      </c>
      <c r="DE349" s="19" t="str">
        <f aca="false">AC296</f>
        <v>sabbia</v>
      </c>
    </row>
    <row r="350" customFormat="false" ht="14.4" hidden="false" customHeight="false" outlineLevel="0" collapsed="false">
      <c r="A350" s="53"/>
      <c r="B350" s="56"/>
      <c r="C350" s="57"/>
      <c r="D350" s="28" t="s">
        <v>98</v>
      </c>
      <c r="E350" s="41" t="s">
        <v>65</v>
      </c>
      <c r="F350" s="39" t="n">
        <v>1</v>
      </c>
      <c r="G350" s="55" t="n">
        <v>1000</v>
      </c>
      <c r="H350" s="58"/>
      <c r="L350" s="53"/>
      <c r="M350" s="56"/>
      <c r="N350" s="57"/>
      <c r="O350" s="28" t="s">
        <v>98</v>
      </c>
      <c r="P350" s="41" t="s">
        <v>65</v>
      </c>
      <c r="Q350" s="39" t="n">
        <v>1</v>
      </c>
      <c r="R350" s="55" t="n">
        <v>1000</v>
      </c>
      <c r="S350" s="58"/>
      <c r="W350" s="53"/>
      <c r="X350" s="56"/>
      <c r="Y350" s="57"/>
      <c r="Z350" s="28" t="s">
        <v>98</v>
      </c>
      <c r="AA350" s="41" t="s">
        <v>65</v>
      </c>
      <c r="AB350" s="39" t="n">
        <v>1</v>
      </c>
      <c r="AC350" s="55" t="n">
        <v>1000</v>
      </c>
      <c r="AD350" s="58"/>
      <c r="AH350" s="53"/>
      <c r="AI350" s="56"/>
      <c r="AJ350" s="57"/>
      <c r="AK350" s="28" t="s">
        <v>98</v>
      </c>
      <c r="AL350" s="41" t="s">
        <v>65</v>
      </c>
      <c r="AM350" s="39" t="n">
        <v>1</v>
      </c>
      <c r="AN350" s="55" t="n">
        <v>1000</v>
      </c>
      <c r="AO350" s="58"/>
      <c r="AS350" s="53"/>
      <c r="AU350" s="57"/>
      <c r="AV350" s="28" t="s">
        <v>98</v>
      </c>
      <c r="AW350" s="41" t="s">
        <v>65</v>
      </c>
      <c r="AX350" s="39" t="n">
        <v>1</v>
      </c>
      <c r="AY350" s="55" t="n">
        <v>1000</v>
      </c>
      <c r="AZ350" s="58"/>
      <c r="BD350" s="53"/>
      <c r="BE350" s="56"/>
      <c r="BF350" s="57"/>
      <c r="BG350" s="28" t="s">
        <v>98</v>
      </c>
      <c r="BH350" s="41" t="s">
        <v>65</v>
      </c>
      <c r="BI350" s="39" t="n">
        <v>1</v>
      </c>
      <c r="BJ350" s="55" t="n">
        <v>1000</v>
      </c>
      <c r="BK350" s="58"/>
      <c r="BO350" s="53"/>
      <c r="BP350" s="56"/>
      <c r="BQ350" s="57"/>
      <c r="BR350" s="28" t="s">
        <v>98</v>
      </c>
      <c r="BS350" s="41" t="s">
        <v>65</v>
      </c>
      <c r="BT350" s="39" t="n">
        <v>1</v>
      </c>
      <c r="BU350" s="55" t="n">
        <v>1000</v>
      </c>
      <c r="BV350" s="58"/>
      <c r="BZ350" s="53"/>
      <c r="CA350" s="56"/>
      <c r="CB350" s="57"/>
      <c r="CC350" s="28" t="s">
        <v>98</v>
      </c>
      <c r="CD350" s="41" t="s">
        <v>65</v>
      </c>
      <c r="CE350" s="39" t="n">
        <v>1</v>
      </c>
      <c r="CF350" s="55" t="n">
        <v>1000</v>
      </c>
      <c r="CG350" s="58"/>
      <c r="CK350" s="53"/>
      <c r="CL350" s="56"/>
      <c r="CM350" s="57"/>
      <c r="CN350" s="28" t="s">
        <v>98</v>
      </c>
      <c r="CO350" s="41" t="s">
        <v>65</v>
      </c>
      <c r="CP350" s="39" t="n">
        <v>1</v>
      </c>
      <c r="CQ350" s="55" t="n">
        <v>1000</v>
      </c>
      <c r="CR350" s="58"/>
      <c r="CV350" s="17" t="s">
        <v>62</v>
      </c>
      <c r="CW350" s="18" t="n">
        <f aca="false">IF(X351=0%,0%,Y358/SUM(Y352:Y359))</f>
        <v>0.1</v>
      </c>
      <c r="CX350" s="17" t="str">
        <f aca="false">AA357</f>
        <v>mobile</v>
      </c>
      <c r="CY350" s="19" t="n">
        <f aca="false">AB357</f>
        <v>0</v>
      </c>
      <c r="CZ350" s="17" t="str">
        <f aca="false">AC355</f>
        <v>sanitari</v>
      </c>
      <c r="DA350" s="19" t="n">
        <f aca="false">AD355</f>
        <v>0</v>
      </c>
      <c r="DB350" s="19"/>
      <c r="DC350" s="20"/>
      <c r="DD350" s="19" t="s">
        <v>63</v>
      </c>
      <c r="DE350" s="19" t="n">
        <f aca="false">X296</f>
        <v>0</v>
      </c>
    </row>
    <row r="351" customFormat="false" ht="14.4" hidden="false" customHeight="true" outlineLevel="0" collapsed="false">
      <c r="B351" s="70" t="n">
        <f aca="false">SUM(B298:B350)</f>
        <v>1</v>
      </c>
      <c r="C351" s="54"/>
      <c r="M351" s="70" t="n">
        <f aca="false">SUM(M298:M350)</f>
        <v>1</v>
      </c>
      <c r="X351" s="70" t="n">
        <f aca="false">SUM(X298:X350)</f>
        <v>1</v>
      </c>
      <c r="AI351" s="70" t="n">
        <f aca="false">SUM(AI298:AI350)</f>
        <v>1</v>
      </c>
      <c r="AT351" s="70" t="n">
        <f aca="false">SUM(AT298:AT350)</f>
        <v>1</v>
      </c>
      <c r="BE351" s="70" t="n">
        <f aca="false">SUM(BE298:BE350)</f>
        <v>0</v>
      </c>
      <c r="BP351" s="70" t="n">
        <f aca="false">SUM(BP298:BP350)</f>
        <v>1</v>
      </c>
      <c r="CA351" s="70" t="n">
        <f aca="false">SUM(CA298:CA350)</f>
        <v>1</v>
      </c>
      <c r="CL351" s="70" t="n">
        <f aca="false">SUM(CL298:CL350)</f>
        <v>1</v>
      </c>
      <c r="CV351" s="33" t="s">
        <v>65</v>
      </c>
      <c r="CW351" s="34" t="n">
        <f aca="false">IF(X351=0%,0%,Y359/SUM(Y352:Y359))</f>
        <v>0</v>
      </c>
      <c r="CX351" s="33" t="str">
        <f aca="false">AA358</f>
        <v>secchio</v>
      </c>
      <c r="CY351" s="35" t="n">
        <f aca="false">AB358</f>
        <v>0</v>
      </c>
      <c r="CZ351" s="33" t="str">
        <f aca="false">AC356</f>
        <v>tubi</v>
      </c>
      <c r="DA351" s="35" t="n">
        <f aca="false">AD356</f>
        <v>0</v>
      </c>
      <c r="DB351" s="35"/>
      <c r="DC351" s="36"/>
      <c r="DD351" s="35" t="s">
        <v>56</v>
      </c>
      <c r="DE351" s="35" t="n">
        <f aca="false">AD294</f>
        <v>0</v>
      </c>
      <c r="DF351" s="37" t="n">
        <f aca="false">SUM(CW345:CW351)</f>
        <v>1</v>
      </c>
    </row>
    <row r="352" customFormat="false" ht="14.4" hidden="false" customHeight="true" outlineLevel="0" collapsed="false">
      <c r="A352" s="24" t="s">
        <v>99</v>
      </c>
      <c r="B352" s="28" t="s">
        <v>14</v>
      </c>
      <c r="C352" s="29" t="n">
        <f aca="false">B298*F300+B301*F303+B304*F306+B307*F308+B314*F314+B316*F316+B323*F323+B331*F331+B340*F340+B341*F341+B342*F342+B346*F346</f>
        <v>0.04</v>
      </c>
      <c r="D352" s="24" t="s">
        <v>100</v>
      </c>
      <c r="E352" s="28" t="str">
        <f aca="false">D298</f>
        <v>lavatrice</v>
      </c>
      <c r="F352" s="28" t="n">
        <f aca="false">C298</f>
        <v>0</v>
      </c>
      <c r="G352" s="28" t="str">
        <f aca="false">D319</f>
        <v>brandina</v>
      </c>
      <c r="H352" s="28" t="n">
        <f aca="false">C319</f>
        <v>0</v>
      </c>
      <c r="L352" s="24" t="s">
        <v>99</v>
      </c>
      <c r="M352" s="28" t="s">
        <v>14</v>
      </c>
      <c r="N352" s="29" t="n">
        <f aca="false">M298*Q300+M301*Q303+M304*Q306+M307*Q308+M314*Q314+M316*Q316+M323*Q323+M331*Q331+M340*Q340+M341*Q341+M342*Q342+M346*Q346</f>
        <v>0.65</v>
      </c>
      <c r="O352" s="24" t="s">
        <v>100</v>
      </c>
      <c r="P352" s="28" t="str">
        <f aca="false">O298</f>
        <v>lavatrice</v>
      </c>
      <c r="Q352" s="28" t="n">
        <f aca="false">N298</f>
        <v>0</v>
      </c>
      <c r="R352" s="28" t="str">
        <f aca="false">O319</f>
        <v>brandina</v>
      </c>
      <c r="S352" s="28" t="n">
        <f aca="false">N319</f>
        <v>0</v>
      </c>
      <c r="W352" s="24" t="s">
        <v>99</v>
      </c>
      <c r="X352" s="28" t="s">
        <v>14</v>
      </c>
      <c r="Y352" s="29" t="n">
        <f aca="false">X298*AB300+X301*AB303+X304*AB306+X307*AB308+X314*AB314+X316*AB316+X323*AB323+X331*AB331+X340*AB340+X341*AB341+X342*AB342+X346*AB346</f>
        <v>0.35</v>
      </c>
      <c r="Z352" s="24" t="s">
        <v>100</v>
      </c>
      <c r="AA352" s="28" t="str">
        <f aca="false">Z298</f>
        <v>lavatrice</v>
      </c>
      <c r="AB352" s="28" t="n">
        <f aca="false">Y298</f>
        <v>0</v>
      </c>
      <c r="AC352" s="28" t="str">
        <f aca="false">Z319</f>
        <v>brandina</v>
      </c>
      <c r="AD352" s="28" t="n">
        <f aca="false">Y319</f>
        <v>0</v>
      </c>
      <c r="AH352" s="24" t="s">
        <v>99</v>
      </c>
      <c r="AI352" s="28" t="s">
        <v>14</v>
      </c>
      <c r="AJ352" s="29" t="n">
        <f aca="false">AI298*AM300+AI301*AM303+AI304*AM306+AI307*AM308+AI314*AM314+AI316*AM316+AI323*AM323+AI331*AM331+AI340*AM340+AI341*AM341+AI342*AM342+AI346*AM346</f>
        <v>0.25</v>
      </c>
      <c r="AK352" s="24" t="s">
        <v>100</v>
      </c>
      <c r="AL352" s="28" t="str">
        <f aca="false">AK298</f>
        <v>lavatrice</v>
      </c>
      <c r="AM352" s="28" t="n">
        <f aca="false">AJ298</f>
        <v>0</v>
      </c>
      <c r="AN352" s="28" t="str">
        <f aca="false">AK319</f>
        <v>brandina</v>
      </c>
      <c r="AO352" s="28" t="n">
        <f aca="false">AJ319</f>
        <v>0</v>
      </c>
      <c r="AS352" s="24" t="s">
        <v>99</v>
      </c>
      <c r="AT352" s="28" t="s">
        <v>14</v>
      </c>
      <c r="AU352" s="29" t="n">
        <f aca="false">AT298*AX300+AT301*AX303+AT304*AX306+AT307*AX308+AT314*AX314+AT316*AX316+AT323*AX323+AT331*AX331+AT340*AX340+AT341*AX341+AT342*AX342+AT346*AX346</f>
        <v>0.250790464484253</v>
      </c>
      <c r="AV352" s="24" t="s">
        <v>100</v>
      </c>
      <c r="AW352" s="28" t="str">
        <f aca="false">AV298</f>
        <v>lavatrice</v>
      </c>
      <c r="AX352" s="28" t="n">
        <f aca="false">AU298</f>
        <v>0</v>
      </c>
      <c r="AY352" s="28" t="str">
        <f aca="false">AV319</f>
        <v>brandina</v>
      </c>
      <c r="AZ352" s="28" t="n">
        <f aca="false">AU319</f>
        <v>0</v>
      </c>
      <c r="BD352" s="24" t="s">
        <v>99</v>
      </c>
      <c r="BE352" s="28" t="s">
        <v>14</v>
      </c>
      <c r="BF352" s="29" t="n">
        <f aca="false">BE298*BI300+BE301*BI303+BE304*BI306+BE307*BI308+BE314*BI314+BE316*BI316+BE323*BI323+BE331*BI331+BE340*BI340+BE341*BI341+BE342*BI342+BE346*BI346</f>
        <v>0</v>
      </c>
      <c r="BG352" s="24" t="s">
        <v>100</v>
      </c>
      <c r="BH352" s="28" t="str">
        <f aca="false">BG298</f>
        <v>lavatrice</v>
      </c>
      <c r="BI352" s="28" t="n">
        <f aca="false">BF298</f>
        <v>0</v>
      </c>
      <c r="BJ352" s="28" t="str">
        <f aca="false">BG319</f>
        <v>brandina</v>
      </c>
      <c r="BK352" s="28" t="n">
        <f aca="false">BF319</f>
        <v>0</v>
      </c>
      <c r="BO352" s="24" t="s">
        <v>99</v>
      </c>
      <c r="BP352" s="28" t="s">
        <v>14</v>
      </c>
      <c r="BQ352" s="29" t="n">
        <f aca="false">BP298*BT300+BP301*BT303+BP304*BT306+BP307*BT308+BP314*BT314+BP316*BT316+BP323*BT323+BP331*BT331+BP340*BT340+BP341*BT341+BP342*BT342+BP346*BT346</f>
        <v>0.020316185793701</v>
      </c>
      <c r="BR352" s="24" t="s">
        <v>100</v>
      </c>
      <c r="BS352" s="28" t="str">
        <f aca="false">BR298</f>
        <v>lavatrice</v>
      </c>
      <c r="BT352" s="28" t="n">
        <f aca="false">BQ298</f>
        <v>0</v>
      </c>
      <c r="BU352" s="28" t="str">
        <f aca="false">BR319</f>
        <v>brandina</v>
      </c>
      <c r="BV352" s="28" t="n">
        <f aca="false">BQ319</f>
        <v>0</v>
      </c>
      <c r="BZ352" s="24" t="s">
        <v>99</v>
      </c>
      <c r="CA352" s="28" t="s">
        <v>14</v>
      </c>
      <c r="CB352" s="29" t="n">
        <f aca="false">CA298*CE300+CA301*CE303+CA304*CE306+CA307*CE308+CA314*CE314+CA316*CE316+CA323*CE323+CA331*CE331+CA340*CE340+CA341*CE341+CA342*CE342+CA346*CE346</f>
        <v>0.75</v>
      </c>
      <c r="CC352" s="24" t="s">
        <v>100</v>
      </c>
      <c r="CD352" s="28" t="str">
        <f aca="false">CC298</f>
        <v>lavatrice</v>
      </c>
      <c r="CE352" s="28" t="n">
        <f aca="false">CB298</f>
        <v>0</v>
      </c>
      <c r="CF352" s="28" t="str">
        <f aca="false">CC319</f>
        <v>brandina</v>
      </c>
      <c r="CG352" s="28" t="n">
        <f aca="false">CB319</f>
        <v>0</v>
      </c>
      <c r="CK352" s="24" t="s">
        <v>99</v>
      </c>
      <c r="CL352" s="28" t="s">
        <v>14</v>
      </c>
      <c r="CM352" s="29" t="n">
        <f aca="false">CL298*CP300+CL301*CP303+CL304*CP306+CL307*CP308+CL314*CP314+CL316*CP316+CL323*CP323+CL331*CP331+CL340*CP340+CL341*CP341+CL342*CP342+CL346*CP346</f>
        <v>0.6</v>
      </c>
      <c r="CN352" s="24" t="s">
        <v>100</v>
      </c>
      <c r="CO352" s="28" t="str">
        <f aca="false">CN298</f>
        <v>lavatrice</v>
      </c>
      <c r="CP352" s="28" t="n">
        <f aca="false">CM298</f>
        <v>0</v>
      </c>
      <c r="CQ352" s="28" t="str">
        <f aca="false">CN319</f>
        <v>brandina</v>
      </c>
      <c r="CR352" s="28" t="n">
        <f aca="false">CM319</f>
        <v>0</v>
      </c>
      <c r="CV352" s="10" t="str">
        <f aca="false">AH293</f>
        <v>SITO O65</v>
      </c>
      <c r="CW352" s="10"/>
      <c r="CX352" s="10"/>
      <c r="CY352" s="10"/>
      <c r="CZ352" s="10"/>
      <c r="DA352" s="10"/>
      <c r="DB352" s="10"/>
      <c r="DC352" s="10"/>
      <c r="DD352" s="10"/>
      <c r="DE352" s="10"/>
    </row>
    <row r="353" customFormat="false" ht="14.4" hidden="false" customHeight="false" outlineLevel="0" collapsed="false">
      <c r="A353" s="24"/>
      <c r="B353" s="28" t="s">
        <v>49</v>
      </c>
      <c r="C353" s="29" t="n">
        <f aca="false">B307*F307+B324*F324+B331*F332</f>
        <v>0.01</v>
      </c>
      <c r="D353" s="24"/>
      <c r="E353" s="28" t="str">
        <f aca="false">D301</f>
        <v>frigorifero</v>
      </c>
      <c r="F353" s="28" t="n">
        <f aca="false">C301</f>
        <v>0</v>
      </c>
      <c r="G353" s="28" t="str">
        <f aca="false">A322</f>
        <v>Scatoloni</v>
      </c>
      <c r="H353" s="28" t="n">
        <f aca="false">C322</f>
        <v>0</v>
      </c>
      <c r="L353" s="24"/>
      <c r="M353" s="28" t="s">
        <v>49</v>
      </c>
      <c r="N353" s="29" t="n">
        <f aca="false">M307*Q307+M324*Q324+M331*Q332</f>
        <v>0.08</v>
      </c>
      <c r="O353" s="24"/>
      <c r="P353" s="28" t="str">
        <f aca="false">O301</f>
        <v>frigorifero</v>
      </c>
      <c r="Q353" s="28" t="n">
        <f aca="false">N301</f>
        <v>0</v>
      </c>
      <c r="R353" s="28" t="str">
        <f aca="false">L322</f>
        <v>Scatoloni</v>
      </c>
      <c r="S353" s="28" t="n">
        <f aca="false">N322</f>
        <v>0</v>
      </c>
      <c r="W353" s="24"/>
      <c r="X353" s="28" t="s">
        <v>49</v>
      </c>
      <c r="Y353" s="29" t="n">
        <f aca="false">X307*AB307+X324*AB324+X331*AB332</f>
        <v>0.25</v>
      </c>
      <c r="Z353" s="24"/>
      <c r="AA353" s="28" t="str">
        <f aca="false">Z301</f>
        <v>frigorifero</v>
      </c>
      <c r="AB353" s="28" t="n">
        <f aca="false">Y301</f>
        <v>0</v>
      </c>
      <c r="AC353" s="28" t="str">
        <f aca="false">W322</f>
        <v>Scatoloni</v>
      </c>
      <c r="AD353" s="28" t="n">
        <f aca="false">Y322</f>
        <v>0</v>
      </c>
      <c r="AH353" s="24"/>
      <c r="AI353" s="28" t="s">
        <v>49</v>
      </c>
      <c r="AJ353" s="29" t="n">
        <f aca="false">AI307*AM307+AI324*AM324+AI331*AM332</f>
        <v>0.2</v>
      </c>
      <c r="AK353" s="24"/>
      <c r="AL353" s="28" t="str">
        <f aca="false">AK301</f>
        <v>frigorifero</v>
      </c>
      <c r="AM353" s="28" t="n">
        <f aca="false">AJ301</f>
        <v>0</v>
      </c>
      <c r="AN353" s="28" t="str">
        <f aca="false">AH322</f>
        <v>Scatoloni</v>
      </c>
      <c r="AO353" s="28" t="n">
        <f aca="false">AJ322</f>
        <v>0</v>
      </c>
      <c r="AS353" s="24"/>
      <c r="AT353" s="28" t="s">
        <v>49</v>
      </c>
      <c r="AU353" s="29" t="n">
        <f aca="false">AT307*AX307+AT324*AX324+AT331*AX332</f>
        <v>0.157164364731295</v>
      </c>
      <c r="AV353" s="24"/>
      <c r="AW353" s="28" t="str">
        <f aca="false">AV301</f>
        <v>frigorifero</v>
      </c>
      <c r="AX353" s="28" t="n">
        <f aca="false">AU301</f>
        <v>0</v>
      </c>
      <c r="AY353" s="28" t="str">
        <f aca="false">AS322</f>
        <v>Scatoloni</v>
      </c>
      <c r="AZ353" s="28" t="n">
        <f aca="false">AU322</f>
        <v>0</v>
      </c>
      <c r="BD353" s="24"/>
      <c r="BE353" s="28" t="s">
        <v>49</v>
      </c>
      <c r="BF353" s="29" t="n">
        <f aca="false">BE307*BI307+BE324*BI324+BE331*BI332</f>
        <v>0</v>
      </c>
      <c r="BG353" s="24"/>
      <c r="BH353" s="28" t="str">
        <f aca="false">BG301</f>
        <v>frigorifero</v>
      </c>
      <c r="BI353" s="28" t="n">
        <f aca="false">BF301</f>
        <v>0</v>
      </c>
      <c r="BJ353" s="28" t="str">
        <f aca="false">BD322</f>
        <v>Scatoloni</v>
      </c>
      <c r="BK353" s="28" t="n">
        <f aca="false">BF322</f>
        <v>0</v>
      </c>
      <c r="BO353" s="24"/>
      <c r="BP353" s="28" t="s">
        <v>49</v>
      </c>
      <c r="BQ353" s="29" t="n">
        <f aca="false">BP307*BT307+BP324*BT324+BP331*BT332</f>
        <v>0.0628657458925182</v>
      </c>
      <c r="BR353" s="24"/>
      <c r="BS353" s="28" t="str">
        <f aca="false">BR301</f>
        <v>frigorifero</v>
      </c>
      <c r="BT353" s="28" t="n">
        <f aca="false">BQ301</f>
        <v>0</v>
      </c>
      <c r="BU353" s="28" t="str">
        <f aca="false">BO322</f>
        <v>Scatoloni</v>
      </c>
      <c r="BV353" s="28" t="n">
        <f aca="false">BQ322</f>
        <v>0</v>
      </c>
      <c r="BZ353" s="24"/>
      <c r="CA353" s="28" t="s">
        <v>49</v>
      </c>
      <c r="CB353" s="29" t="n">
        <f aca="false">CA307*CE307+CA324*CE324+CA331*CE332</f>
        <v>0</v>
      </c>
      <c r="CC353" s="24"/>
      <c r="CD353" s="28" t="str">
        <f aca="false">CC301</f>
        <v>frigorifero</v>
      </c>
      <c r="CE353" s="28" t="n">
        <f aca="false">CB301</f>
        <v>0</v>
      </c>
      <c r="CF353" s="28" t="str">
        <f aca="false">BZ322</f>
        <v>Scatoloni</v>
      </c>
      <c r="CG353" s="28" t="n">
        <f aca="false">CB322</f>
        <v>0</v>
      </c>
      <c r="CK353" s="24"/>
      <c r="CL353" s="28" t="s">
        <v>49</v>
      </c>
      <c r="CM353" s="29" t="n">
        <f aca="false">CL307*CP307+CL324*CP324+CL331*CP332</f>
        <v>0.03</v>
      </c>
      <c r="CN353" s="24"/>
      <c r="CO353" s="28" t="str">
        <f aca="false">CN301</f>
        <v>frigorifero</v>
      </c>
      <c r="CP353" s="28" t="n">
        <f aca="false">CM301</f>
        <v>0</v>
      </c>
      <c r="CQ353" s="28" t="str">
        <f aca="false">CK322</f>
        <v>Scatoloni</v>
      </c>
      <c r="CR353" s="28" t="n">
        <f aca="false">CM322</f>
        <v>0</v>
      </c>
      <c r="CV353" s="11" t="s">
        <v>31</v>
      </c>
      <c r="CW353" s="11"/>
      <c r="CX353" s="11" t="s">
        <v>32</v>
      </c>
      <c r="CY353" s="11"/>
      <c r="CZ353" s="11"/>
      <c r="DA353" s="11"/>
      <c r="DB353" s="11"/>
      <c r="DC353" s="11"/>
      <c r="DD353" s="11" t="s">
        <v>33</v>
      </c>
      <c r="DE353" s="11"/>
    </row>
    <row r="354" customFormat="false" ht="14.4" hidden="false" customHeight="false" outlineLevel="0" collapsed="false">
      <c r="A354" s="24"/>
      <c r="B354" s="28" t="s">
        <v>101</v>
      </c>
      <c r="C354" s="29" t="n">
        <f aca="false">B298*F299+B301*F302+B304*F305+B307*F310+B311*F312+B325*F325+B331*F333</f>
        <v>0.008</v>
      </c>
      <c r="D354" s="24"/>
      <c r="E354" s="28" t="str">
        <f aca="false">D304</f>
        <v>forno</v>
      </c>
      <c r="F354" s="28" t="n">
        <f aca="false">C304</f>
        <v>0</v>
      </c>
      <c r="G354" s="28" t="str">
        <f aca="false">D320</f>
        <v>divano</v>
      </c>
      <c r="H354" s="28" t="n">
        <f aca="false">C320</f>
        <v>0</v>
      </c>
      <c r="L354" s="24"/>
      <c r="M354" s="28" t="s">
        <v>101</v>
      </c>
      <c r="N354" s="29" t="n">
        <f aca="false">M298*Q299+M301*Q302+M304*Q305+M307*Q310+M311*Q312+M325*Q325+M331*Q333</f>
        <v>0.02</v>
      </c>
      <c r="O354" s="24"/>
      <c r="P354" s="28" t="str">
        <f aca="false">O304</f>
        <v>forno</v>
      </c>
      <c r="Q354" s="28" t="n">
        <f aca="false">N304</f>
        <v>0</v>
      </c>
      <c r="R354" s="28" t="str">
        <f aca="false">O320</f>
        <v>divano</v>
      </c>
      <c r="S354" s="28" t="n">
        <f aca="false">N320</f>
        <v>0</v>
      </c>
      <c r="W354" s="24"/>
      <c r="X354" s="28" t="s">
        <v>101</v>
      </c>
      <c r="Y354" s="29" t="n">
        <f aca="false">X298*AB299+X301*AB302+X304*AB305+X307*AB310+X311*AB312+X325*AB325+X331*AB333</f>
        <v>0.05</v>
      </c>
      <c r="Z354" s="24"/>
      <c r="AA354" s="28" t="str">
        <f aca="false">Z304</f>
        <v>forno</v>
      </c>
      <c r="AB354" s="28" t="n">
        <f aca="false">Y304</f>
        <v>0</v>
      </c>
      <c r="AC354" s="28" t="str">
        <f aca="false">Z320</f>
        <v>divano</v>
      </c>
      <c r="AD354" s="28" t="n">
        <f aca="false">Y320</f>
        <v>0</v>
      </c>
      <c r="AH354" s="24"/>
      <c r="AI354" s="28" t="s">
        <v>101</v>
      </c>
      <c r="AJ354" s="29" t="n">
        <f aca="false">AI298*AM299+AI301*AM302+AI304*AM305+AI307*AM310+AI311*AM312+AI325*AM325+AI331*AM333</f>
        <v>0.06</v>
      </c>
      <c r="AK354" s="24"/>
      <c r="AL354" s="28" t="str">
        <f aca="false">AK304</f>
        <v>forno</v>
      </c>
      <c r="AM354" s="28" t="n">
        <f aca="false">AJ304</f>
        <v>0</v>
      </c>
      <c r="AN354" s="28" t="str">
        <f aca="false">AK320</f>
        <v>divano</v>
      </c>
      <c r="AO354" s="28" t="n">
        <f aca="false">AJ320</f>
        <v>0</v>
      </c>
      <c r="AS354" s="24"/>
      <c r="AT354" s="28" t="s">
        <v>101</v>
      </c>
      <c r="AU354" s="29" t="n">
        <f aca="false">AT298*AX299+AT301*AX302+AT304*AX305+AT307*AX310+AT311*AX312+AT325*AX325+AT331*AX333</f>
        <v>0.0221998695691175</v>
      </c>
      <c r="AV354" s="24"/>
      <c r="AW354" s="28" t="str">
        <f aca="false">AV304</f>
        <v>forno</v>
      </c>
      <c r="AX354" s="28" t="n">
        <f aca="false">AU304</f>
        <v>0</v>
      </c>
      <c r="AY354" s="28" t="str">
        <f aca="false">AV320</f>
        <v>divano</v>
      </c>
      <c r="AZ354" s="28" t="n">
        <f aca="false">AU320</f>
        <v>0</v>
      </c>
      <c r="BD354" s="24"/>
      <c r="BE354" s="28" t="s">
        <v>101</v>
      </c>
      <c r="BF354" s="29" t="n">
        <f aca="false">BE298*BI299+BE301*BI302+BE304*BI305+BE307*BI310+BE311*BI312+BE325*BI325+BE331*BI333</f>
        <v>0</v>
      </c>
      <c r="BG354" s="24"/>
      <c r="BH354" s="28" t="str">
        <f aca="false">BG304</f>
        <v>forno</v>
      </c>
      <c r="BI354" s="28" t="n">
        <f aca="false">BF304</f>
        <v>0</v>
      </c>
      <c r="BJ354" s="28" t="str">
        <f aca="false">BG320</f>
        <v>divano</v>
      </c>
      <c r="BK354" s="28" t="n">
        <f aca="false">BF320</f>
        <v>0</v>
      </c>
      <c r="BO354" s="24"/>
      <c r="BP354" s="28" t="s">
        <v>101</v>
      </c>
      <c r="BQ354" s="29" t="n">
        <f aca="false">BP298*BT299+BP301*BT302+BP304*BT305+BP307*BT310+BP311*BT312+BP325*BT325+BP331*BT333</f>
        <v>0.000879947827646983</v>
      </c>
      <c r="BR354" s="24"/>
      <c r="BS354" s="28" t="str">
        <f aca="false">BR304</f>
        <v>forno</v>
      </c>
      <c r="BT354" s="28" t="n">
        <f aca="false">BQ304</f>
        <v>0</v>
      </c>
      <c r="BU354" s="28" t="str">
        <f aca="false">BR320</f>
        <v>divano</v>
      </c>
      <c r="BV354" s="28" t="n">
        <f aca="false">BQ320</f>
        <v>0</v>
      </c>
      <c r="BZ354" s="24"/>
      <c r="CA354" s="28" t="s">
        <v>101</v>
      </c>
      <c r="CB354" s="29" t="n">
        <f aca="false">CA298*CE299+CA301*CE302+CA304*CE305+CA307*CE310+CA311*CE312+CA325*CE325+CA331*CE333</f>
        <v>0.04</v>
      </c>
      <c r="CC354" s="24"/>
      <c r="CD354" s="28" t="str">
        <f aca="false">CC304</f>
        <v>forno</v>
      </c>
      <c r="CE354" s="28" t="n">
        <f aca="false">CB304</f>
        <v>0</v>
      </c>
      <c r="CF354" s="28" t="str">
        <f aca="false">CC320</f>
        <v>divano</v>
      </c>
      <c r="CG354" s="28" t="n">
        <f aca="false">CB320</f>
        <v>0</v>
      </c>
      <c r="CK354" s="24"/>
      <c r="CL354" s="28" t="s">
        <v>101</v>
      </c>
      <c r="CM354" s="29" t="n">
        <f aca="false">CL298*CP299+CL301*CP302+CL304*CP305+CL307*CP310+CL311*CP312+CL325*CP325+CL331*CP333</f>
        <v>0.03</v>
      </c>
      <c r="CN354" s="24"/>
      <c r="CO354" s="28" t="str">
        <f aca="false">CN304</f>
        <v>forno</v>
      </c>
      <c r="CP354" s="28" t="n">
        <f aca="false">CM304</f>
        <v>0</v>
      </c>
      <c r="CQ354" s="28" t="str">
        <f aca="false">CN320</f>
        <v>divano</v>
      </c>
      <c r="CR354" s="28" t="n">
        <f aca="false">CM320</f>
        <v>0</v>
      </c>
      <c r="CV354" s="12" t="s">
        <v>14</v>
      </c>
      <c r="CW354" s="13" t="n">
        <f aca="false">IF(AI351=0%,0%,AJ352/SUM(AJ352:AJ359))</f>
        <v>0.333333333333333</v>
      </c>
      <c r="CX354" s="12" t="str">
        <f aca="false">AL352</f>
        <v>lavatrice</v>
      </c>
      <c r="CY354" s="14" t="n">
        <f aca="false">AM352</f>
        <v>0</v>
      </c>
      <c r="CZ354" s="12" t="str">
        <f aca="false">AL359</f>
        <v>sedie</v>
      </c>
      <c r="DA354" s="14" t="n">
        <f aca="false">AM359</f>
        <v>0</v>
      </c>
      <c r="DB354" s="12" t="str">
        <f aca="false">AN357</f>
        <v>guaina</v>
      </c>
      <c r="DC354" s="14" t="n">
        <f aca="false">AO357</f>
        <v>0</v>
      </c>
      <c r="DD354" s="14" t="s">
        <v>41</v>
      </c>
      <c r="DE354" s="38" t="n">
        <f aca="false">AJ295</f>
        <v>0</v>
      </c>
    </row>
    <row r="355" customFormat="false" ht="14.4" hidden="false" customHeight="false" outlineLevel="0" collapsed="false">
      <c r="A355" s="24"/>
      <c r="B355" s="28" t="s">
        <v>12</v>
      </c>
      <c r="C355" s="29" t="n">
        <f aca="false">B298*F298+B301*F301+B304*F304+B307*F309+B311*F311+B315*F315+B319*F319+B325*F326+B331*F334+B343*F343+B347*F347</f>
        <v>0.032</v>
      </c>
      <c r="D355" s="24"/>
      <c r="E355" s="28" t="str">
        <f aca="false">D307</f>
        <v>televisore</v>
      </c>
      <c r="F355" s="28" t="n">
        <f aca="false">C307</f>
        <v>0</v>
      </c>
      <c r="G355" s="28" t="str">
        <f aca="false">D339</f>
        <v>sanitari</v>
      </c>
      <c r="H355" s="28" t="n">
        <f aca="false">C339</f>
        <v>0</v>
      </c>
      <c r="L355" s="24"/>
      <c r="M355" s="28" t="s">
        <v>12</v>
      </c>
      <c r="N355" s="29" t="n">
        <f aca="false">M298*Q298+M301*Q301+M304*Q304+M307*Q309+M311*Q311+M315*Q315+M319*Q319+M325*Q326+M331*Q334+M343*Q343+M347*Q347</f>
        <v>0.08</v>
      </c>
      <c r="O355" s="24"/>
      <c r="P355" s="28" t="str">
        <f aca="false">O307</f>
        <v>televisore</v>
      </c>
      <c r="Q355" s="28" t="n">
        <f aca="false">N307</f>
        <v>0</v>
      </c>
      <c r="R355" s="28" t="str">
        <f aca="false">O339</f>
        <v>sanitari</v>
      </c>
      <c r="S355" s="28" t="n">
        <f aca="false">N339</f>
        <v>0</v>
      </c>
      <c r="W355" s="24"/>
      <c r="X355" s="28" t="s">
        <v>12</v>
      </c>
      <c r="Y355" s="29" t="n">
        <f aca="false">X298*AB298+X301*AB301+X304*AB304+X307*AB309+X311*AB311+X315*AB315+X319*AB319+X325*AB326+X331*AB334+X343*AB343+X347*AB347</f>
        <v>0.2</v>
      </c>
      <c r="Z355" s="24"/>
      <c r="AA355" s="28" t="str">
        <f aca="false">Z307</f>
        <v>televisore</v>
      </c>
      <c r="AB355" s="28" t="n">
        <f aca="false">Y307</f>
        <v>0</v>
      </c>
      <c r="AC355" s="28" t="str">
        <f aca="false">Z339</f>
        <v>sanitari</v>
      </c>
      <c r="AD355" s="28" t="n">
        <f aca="false">Y339</f>
        <v>0</v>
      </c>
      <c r="AH355" s="24"/>
      <c r="AI355" s="28" t="s">
        <v>12</v>
      </c>
      <c r="AJ355" s="29" t="n">
        <f aca="false">AI298*AM298+AI301*AM301+AI304*AM304+AI307*AM309+AI311*AM311+AI315*AM315+AI319*AM319+AI325*AM326+AI331*AM334+AI343*AM343+AI347*AM347</f>
        <v>0.24</v>
      </c>
      <c r="AK355" s="24"/>
      <c r="AL355" s="28" t="str">
        <f aca="false">AK307</f>
        <v>televisore</v>
      </c>
      <c r="AM355" s="28" t="n">
        <f aca="false">AJ307</f>
        <v>0</v>
      </c>
      <c r="AN355" s="28" t="str">
        <f aca="false">AK339</f>
        <v>sanitari</v>
      </c>
      <c r="AO355" s="28" t="n">
        <f aca="false">AJ339</f>
        <v>0</v>
      </c>
      <c r="AS355" s="24"/>
      <c r="AT355" s="28" t="s">
        <v>12</v>
      </c>
      <c r="AU355" s="29" t="n">
        <f aca="false">AT298*AX298+AT301*AX301+AT304*AX304+AT307*AX309+AT311*AX311+AT315*AX315+AT319*AX319+AT325*AX326+AT331*AX334+AT343*AX343+AT347*AX347</f>
        <v>0.0887994782764699</v>
      </c>
      <c r="AV355" s="24"/>
      <c r="AW355" s="28" t="str">
        <f aca="false">AV307</f>
        <v>televisore</v>
      </c>
      <c r="AX355" s="28" t="n">
        <f aca="false">AU307</f>
        <v>0</v>
      </c>
      <c r="AY355" s="28" t="str">
        <f aca="false">AV339</f>
        <v>sanitari</v>
      </c>
      <c r="AZ355" s="28" t="n">
        <f aca="false">AU339</f>
        <v>0</v>
      </c>
      <c r="BD355" s="24"/>
      <c r="BE355" s="28" t="s">
        <v>12</v>
      </c>
      <c r="BF355" s="29" t="n">
        <f aca="false">BE298*BI298+BE301*BI301+BE304*BI304+BE307*BI309+BE311*BI311+BE315*BI315+BE319*BI319+BE325*BI326+BE331*BI334+BE343*BI343+BE347*BI347</f>
        <v>0</v>
      </c>
      <c r="BG355" s="24"/>
      <c r="BH355" s="28" t="str">
        <f aca="false">BG307</f>
        <v>televisore</v>
      </c>
      <c r="BI355" s="28" t="n">
        <f aca="false">BF307</f>
        <v>0</v>
      </c>
      <c r="BJ355" s="28" t="str">
        <f aca="false">BG339</f>
        <v>sanitari</v>
      </c>
      <c r="BK355" s="28" t="n">
        <f aca="false">BF339</f>
        <v>0</v>
      </c>
      <c r="BO355" s="24"/>
      <c r="BP355" s="28" t="s">
        <v>12</v>
      </c>
      <c r="BQ355" s="29" t="n">
        <f aca="false">BP298*BT298+BP301*BT301+BP304*BT304+BP307*BT309+BP311*BT311+BP315*BT315+BP319*BT319+BP325*BT326+BP331*BT334+BP343*BT343+BP347*BT347</f>
        <v>0.00351979131058793</v>
      </c>
      <c r="BR355" s="24"/>
      <c r="BS355" s="28" t="str">
        <f aca="false">BR307</f>
        <v>televisore</v>
      </c>
      <c r="BT355" s="28" t="n">
        <f aca="false">BQ307</f>
        <v>0</v>
      </c>
      <c r="BU355" s="28" t="str">
        <f aca="false">BR339</f>
        <v>sanitari</v>
      </c>
      <c r="BV355" s="28" t="n">
        <f aca="false">BQ339</f>
        <v>0</v>
      </c>
      <c r="BZ355" s="24"/>
      <c r="CA355" s="28" t="s">
        <v>12</v>
      </c>
      <c r="CB355" s="29" t="n">
        <f aca="false">CA298*CE298+CA301*CE301+CA304*CE304+CA307*CE309+CA311*CE311+CA315*CE315+CA319*CE319+CA325*CE326+CA331*CE334+CA343*CE343+CA347*CE347</f>
        <v>0.16</v>
      </c>
      <c r="CC355" s="24"/>
      <c r="CD355" s="28" t="str">
        <f aca="false">CC307</f>
        <v>televisore</v>
      </c>
      <c r="CE355" s="28" t="n">
        <f aca="false">CB307</f>
        <v>0</v>
      </c>
      <c r="CF355" s="28" t="str">
        <f aca="false">CC339</f>
        <v>sanitari</v>
      </c>
      <c r="CG355" s="28" t="n">
        <f aca="false">CB339</f>
        <v>0</v>
      </c>
      <c r="CK355" s="24"/>
      <c r="CL355" s="28" t="s">
        <v>12</v>
      </c>
      <c r="CM355" s="29" t="n">
        <f aca="false">CL298*CP298+CL301*CP301+CL304*CP304+CL307*CP309+CL311*CP311+CL315*CP315+CL319*CP319+CL325*CP326+CL331*CP334+CL343*CP343+CL347*CP347</f>
        <v>0.12</v>
      </c>
      <c r="CN355" s="24"/>
      <c r="CO355" s="28" t="str">
        <f aca="false">CN307</f>
        <v>televisore</v>
      </c>
      <c r="CP355" s="28" t="n">
        <f aca="false">CM307</f>
        <v>0</v>
      </c>
      <c r="CQ355" s="28" t="str">
        <f aca="false">CN339</f>
        <v>sanitari</v>
      </c>
      <c r="CR355" s="28" t="n">
        <f aca="false">CM339</f>
        <v>0</v>
      </c>
      <c r="CV355" s="17" t="s">
        <v>49</v>
      </c>
      <c r="CW355" s="18" t="n">
        <f aca="false">IF(AI351=0%,0%,AJ353/SUM(AJ352:AJ359))</f>
        <v>0.266666666666667</v>
      </c>
      <c r="CX355" s="17" t="str">
        <f aca="false">AL353</f>
        <v>frigorifero</v>
      </c>
      <c r="CY355" s="19" t="n">
        <f aca="false">AM353</f>
        <v>0</v>
      </c>
      <c r="CZ355" s="17" t="str">
        <f aca="false">AL360</f>
        <v>materasso</v>
      </c>
      <c r="DA355" s="19" t="n">
        <f aca="false">AM360</f>
        <v>0</v>
      </c>
      <c r="DB355" s="17" t="str">
        <f aca="false">AN358</f>
        <v>lamiere</v>
      </c>
      <c r="DC355" s="19" t="n">
        <f aca="false">AO358</f>
        <v>0</v>
      </c>
      <c r="DD355" s="19" t="str">
        <f aca="false">AK294</f>
        <v>altezza cumulo</v>
      </c>
      <c r="DE355" s="19" t="n">
        <f aca="false">AL294</f>
        <v>15</v>
      </c>
    </row>
    <row r="356" customFormat="false" ht="14.4" hidden="false" customHeight="false" outlineLevel="0" collapsed="false">
      <c r="A356" s="24"/>
      <c r="B356" s="28" t="s">
        <v>60</v>
      </c>
      <c r="C356" s="29" t="n">
        <f aca="false">B313*F313+B317*F317+B320*F321+B330*F330+B331*F335</f>
        <v>0</v>
      </c>
      <c r="D356" s="24"/>
      <c r="E356" s="28" t="str">
        <f aca="false">D311</f>
        <v>scaldabagno</v>
      </c>
      <c r="F356" s="28" t="n">
        <f aca="false">C311</f>
        <v>0</v>
      </c>
      <c r="G356" s="28" t="str">
        <f aca="false">D340</f>
        <v>tubi</v>
      </c>
      <c r="H356" s="28" t="n">
        <f aca="false">C340</f>
        <v>0</v>
      </c>
      <c r="L356" s="24"/>
      <c r="M356" s="28" t="s">
        <v>60</v>
      </c>
      <c r="N356" s="29" t="n">
        <f aca="false">M313*Q313+M317*Q317+M320*Q321+M330*Q330+M331*Q335</f>
        <v>0.05</v>
      </c>
      <c r="O356" s="24"/>
      <c r="P356" s="28" t="str">
        <f aca="false">O311</f>
        <v>scaldabagno</v>
      </c>
      <c r="Q356" s="28" t="n">
        <f aca="false">N311</f>
        <v>0</v>
      </c>
      <c r="R356" s="28" t="str">
        <f aca="false">O340</f>
        <v>tubi</v>
      </c>
      <c r="S356" s="28" t="n">
        <f aca="false">N340</f>
        <v>0</v>
      </c>
      <c r="W356" s="24"/>
      <c r="X356" s="28" t="s">
        <v>60</v>
      </c>
      <c r="Y356" s="29" t="n">
        <f aca="false">X313*AB313+X317*AB317+X320*AB321+X330*AB330+X331*AB335</f>
        <v>0</v>
      </c>
      <c r="Z356" s="24"/>
      <c r="AA356" s="28" t="str">
        <f aca="false">Z311</f>
        <v>scaldabagno</v>
      </c>
      <c r="AB356" s="28" t="n">
        <f aca="false">Y311</f>
        <v>0</v>
      </c>
      <c r="AC356" s="28" t="str">
        <f aca="false">Z340</f>
        <v>tubi</v>
      </c>
      <c r="AD356" s="28" t="n">
        <f aca="false">Y340</f>
        <v>0</v>
      </c>
      <c r="AH356" s="24"/>
      <c r="AI356" s="28" t="s">
        <v>60</v>
      </c>
      <c r="AJ356" s="29" t="n">
        <f aca="false">AI313*AM313+AI317*AM317+AI320*AM321+AI330*AM330+AI331*AM335</f>
        <v>0</v>
      </c>
      <c r="AK356" s="24"/>
      <c r="AL356" s="28" t="str">
        <f aca="false">AK311</f>
        <v>scaldabagno</v>
      </c>
      <c r="AM356" s="28" t="n">
        <f aca="false">AJ311</f>
        <v>0</v>
      </c>
      <c r="AN356" s="28" t="str">
        <f aca="false">AK340</f>
        <v>tubi</v>
      </c>
      <c r="AO356" s="28" t="n">
        <f aca="false">AJ340</f>
        <v>0</v>
      </c>
      <c r="AS356" s="24"/>
      <c r="AT356" s="28" t="s">
        <v>60</v>
      </c>
      <c r="AU356" s="29" t="n">
        <f aca="false">AT313*AX313+AT317*AX317+AT320*AX321+AT330*AX330+AT331*AX335</f>
        <v>0.0113102727654014</v>
      </c>
      <c r="AV356" s="24"/>
      <c r="AW356" s="28" t="str">
        <f aca="false">AV311</f>
        <v>scaldabagno</v>
      </c>
      <c r="AX356" s="28" t="n">
        <f aca="false">AU311</f>
        <v>0</v>
      </c>
      <c r="AY356" s="28" t="str">
        <f aca="false">AV340</f>
        <v>tubi</v>
      </c>
      <c r="AZ356" s="28" t="n">
        <f aca="false">AU340</f>
        <v>0</v>
      </c>
      <c r="BD356" s="24"/>
      <c r="BE356" s="28" t="s">
        <v>60</v>
      </c>
      <c r="BF356" s="29" t="n">
        <f aca="false">BE313*BI313+BE317*BI317+BE320*BI321+BE330*BI330+BE331*BI335</f>
        <v>0</v>
      </c>
      <c r="BG356" s="24"/>
      <c r="BH356" s="28" t="str">
        <f aca="false">BG311</f>
        <v>scaldabagno</v>
      </c>
      <c r="BI356" s="28" t="n">
        <f aca="false">BF311</f>
        <v>0</v>
      </c>
      <c r="BJ356" s="28" t="str">
        <f aca="false">BG340</f>
        <v>tubi</v>
      </c>
      <c r="BK356" s="28" t="n">
        <f aca="false">BF340</f>
        <v>0</v>
      </c>
      <c r="BO356" s="24"/>
      <c r="BP356" s="28" t="s">
        <v>60</v>
      </c>
      <c r="BQ356" s="29" t="n">
        <f aca="false">BP313*BT313+BP317*BT317+BP320*BT321+BP330*BT330+BP331*BT335</f>
        <v>0.00452410910616056</v>
      </c>
      <c r="BR356" s="24"/>
      <c r="BS356" s="28" t="str">
        <f aca="false">BR311</f>
        <v>scaldabagno</v>
      </c>
      <c r="BT356" s="28" t="n">
        <f aca="false">BQ311</f>
        <v>0</v>
      </c>
      <c r="BU356" s="28" t="str">
        <f aca="false">BR340</f>
        <v>tubi</v>
      </c>
      <c r="BV356" s="28" t="n">
        <f aca="false">BQ340</f>
        <v>0</v>
      </c>
      <c r="BZ356" s="24"/>
      <c r="CA356" s="28" t="s">
        <v>60</v>
      </c>
      <c r="CB356" s="29" t="n">
        <f aca="false">CA313*CE313+CA317*CE317+CA320*CE321+CA330*CE330+CA331*CE335</f>
        <v>0</v>
      </c>
      <c r="CC356" s="24"/>
      <c r="CD356" s="28" t="str">
        <f aca="false">CC311</f>
        <v>scaldabagno</v>
      </c>
      <c r="CE356" s="28" t="n">
        <f aca="false">CB311</f>
        <v>0</v>
      </c>
      <c r="CF356" s="28" t="str">
        <f aca="false">CC340</f>
        <v>tubi</v>
      </c>
      <c r="CG356" s="28" t="n">
        <f aca="false">CB340</f>
        <v>0</v>
      </c>
      <c r="CK356" s="24"/>
      <c r="CL356" s="28" t="s">
        <v>60</v>
      </c>
      <c r="CM356" s="29" t="n">
        <f aca="false">CL313*CP313+CL317*CP317+CL320*CP321+CL330*CP330+CL331*CP335</f>
        <v>0</v>
      </c>
      <c r="CN356" s="24"/>
      <c r="CO356" s="28" t="str">
        <f aca="false">CN311</f>
        <v>scaldabagno</v>
      </c>
      <c r="CP356" s="28" t="n">
        <f aca="false">CM311</f>
        <v>0</v>
      </c>
      <c r="CQ356" s="28" t="str">
        <f aca="false">CN340</f>
        <v>tubi</v>
      </c>
      <c r="CR356" s="28" t="n">
        <f aca="false">CM340</f>
        <v>0</v>
      </c>
      <c r="CV356" s="17" t="s">
        <v>57</v>
      </c>
      <c r="CW356" s="18" t="n">
        <f aca="false">IF(AI351=0%,0%,(AJ354+AJ355)/SUM(AJ352:AJ359))</f>
        <v>0.4</v>
      </c>
      <c r="CX356" s="17" t="str">
        <f aca="false">AL354</f>
        <v>forno</v>
      </c>
      <c r="CY356" s="19" t="n">
        <f aca="false">AM354</f>
        <v>0</v>
      </c>
      <c r="CZ356" s="17" t="str">
        <f aca="false">AN352</f>
        <v>brandina</v>
      </c>
      <c r="DA356" s="19" t="n">
        <f aca="false">AO352</f>
        <v>0</v>
      </c>
      <c r="DB356" s="17" t="str">
        <f aca="false">AN359</f>
        <v>buste</v>
      </c>
      <c r="DC356" s="19" t="n">
        <f aca="false">AO359</f>
        <v>0</v>
      </c>
      <c r="DD356" s="19" t="str">
        <f aca="false">AK295</f>
        <v>combustione</v>
      </c>
      <c r="DE356" s="19" t="str">
        <f aca="false">AL295</f>
        <v>no</v>
      </c>
    </row>
    <row r="357" customFormat="false" ht="14.4" hidden="false" customHeight="false" outlineLevel="0" collapsed="false">
      <c r="A357" s="24"/>
      <c r="B357" s="28" t="s">
        <v>61</v>
      </c>
      <c r="C357" s="29" t="n">
        <f aca="false">B322*F322+B327*F327+B331*F336+B348*F348</f>
        <v>0.01</v>
      </c>
      <c r="D357" s="24"/>
      <c r="E357" s="28" t="str">
        <f aca="false">D313</f>
        <v>mobile</v>
      </c>
      <c r="F357" s="28" t="n">
        <f aca="false">SUM(C313:C315)</f>
        <v>0</v>
      </c>
      <c r="G357" s="28" t="str">
        <f aca="false">D341</f>
        <v>guaina</v>
      </c>
      <c r="H357" s="28" t="n">
        <f aca="false">C341</f>
        <v>0</v>
      </c>
      <c r="L357" s="24"/>
      <c r="M357" s="28" t="s">
        <v>61</v>
      </c>
      <c r="N357" s="29" t="n">
        <f aca="false">M322*Q322+M327*Q327+M331*Q336+M348*Q348</f>
        <v>0.07</v>
      </c>
      <c r="O357" s="24"/>
      <c r="P357" s="28" t="str">
        <f aca="false">O313</f>
        <v>mobile</v>
      </c>
      <c r="Q357" s="28" t="n">
        <f aca="false">SUM(N313:N315)</f>
        <v>0</v>
      </c>
      <c r="R357" s="28" t="str">
        <f aca="false">O341</f>
        <v>guaina</v>
      </c>
      <c r="S357" s="28" t="n">
        <f aca="false">N341</f>
        <v>0</v>
      </c>
      <c r="W357" s="24"/>
      <c r="X357" s="28" t="s">
        <v>61</v>
      </c>
      <c r="Y357" s="29" t="n">
        <f aca="false">X322*AB322+X327*AB327+X331*AB336+X348*AB348</f>
        <v>0.05</v>
      </c>
      <c r="Z357" s="24"/>
      <c r="AA357" s="28" t="str">
        <f aca="false">Z313</f>
        <v>mobile</v>
      </c>
      <c r="AB357" s="28" t="n">
        <f aca="false">SUM(Y313:Y315)</f>
        <v>0</v>
      </c>
      <c r="AC357" s="28" t="str">
        <f aca="false">Z341</f>
        <v>guaina</v>
      </c>
      <c r="AD357" s="28" t="n">
        <f aca="false">Y341</f>
        <v>0</v>
      </c>
      <c r="AH357" s="24"/>
      <c r="AI357" s="28" t="s">
        <v>61</v>
      </c>
      <c r="AJ357" s="29" t="n">
        <f aca="false">AI322*AM322+AI327*AM327+AI331*AM336+AI348*AM348</f>
        <v>0</v>
      </c>
      <c r="AK357" s="24"/>
      <c r="AL357" s="28" t="str">
        <f aca="false">AK313</f>
        <v>mobile</v>
      </c>
      <c r="AM357" s="28" t="n">
        <f aca="false">SUM(AJ313:AJ315)</f>
        <v>0</v>
      </c>
      <c r="AN357" s="28" t="str">
        <f aca="false">AK341</f>
        <v>guaina</v>
      </c>
      <c r="AO357" s="28" t="n">
        <f aca="false">AJ341</f>
        <v>0</v>
      </c>
      <c r="AS357" s="24"/>
      <c r="AT357" s="28" t="s">
        <v>61</v>
      </c>
      <c r="AU357" s="29" t="n">
        <f aca="false">AT322*AX322+AT327*AX327+AT331*AX336+AT348*AX348</f>
        <v>0.269735550173463</v>
      </c>
      <c r="AV357" s="24"/>
      <c r="AW357" s="28" t="str">
        <f aca="false">AV313</f>
        <v>mobile</v>
      </c>
      <c r="AX357" s="28" t="n">
        <f aca="false">SUM(AU313:AU315)</f>
        <v>0</v>
      </c>
      <c r="AY357" s="28" t="str">
        <f aca="false">AV341</f>
        <v>guaina</v>
      </c>
      <c r="AZ357" s="28" t="n">
        <f aca="false">AU341</f>
        <v>0</v>
      </c>
      <c r="BD357" s="24"/>
      <c r="BE357" s="28" t="s">
        <v>61</v>
      </c>
      <c r="BF357" s="29" t="n">
        <f aca="false">BE322*BI322+BE327*BI327+BE331*BI336+BE348*BI348</f>
        <v>0</v>
      </c>
      <c r="BG357" s="24"/>
      <c r="BH357" s="28" t="str">
        <f aca="false">BG313</f>
        <v>mobile</v>
      </c>
      <c r="BI357" s="28" t="n">
        <f aca="false">SUM(BF313:BF315)</f>
        <v>0</v>
      </c>
      <c r="BJ357" s="28" t="str">
        <f aca="false">BG341</f>
        <v>guaina</v>
      </c>
      <c r="BK357" s="28" t="n">
        <f aca="false">BF341</f>
        <v>0</v>
      </c>
      <c r="BO357" s="24"/>
      <c r="BP357" s="28" t="s">
        <v>61</v>
      </c>
      <c r="BQ357" s="29" t="n">
        <f aca="false">BP322*BT322+BP327*BT327+BP331*BT336+BP348*BT348</f>
        <v>0.107894220069385</v>
      </c>
      <c r="BR357" s="24"/>
      <c r="BS357" s="28" t="str">
        <f aca="false">BR313</f>
        <v>mobile</v>
      </c>
      <c r="BT357" s="28" t="n">
        <f aca="false">SUM(BQ313:BQ315)</f>
        <v>0</v>
      </c>
      <c r="BU357" s="28" t="str">
        <f aca="false">BR341</f>
        <v>guaina</v>
      </c>
      <c r="BV357" s="28" t="n">
        <f aca="false">BQ341</f>
        <v>0</v>
      </c>
      <c r="BZ357" s="24"/>
      <c r="CA357" s="28" t="s">
        <v>61</v>
      </c>
      <c r="CB357" s="29" t="n">
        <f aca="false">CA322*CE322+CA327*CE327+CA331*CE336+CA348*CE348</f>
        <v>0.05</v>
      </c>
      <c r="CC357" s="24"/>
      <c r="CD357" s="28" t="str">
        <f aca="false">CC313</f>
        <v>mobile</v>
      </c>
      <c r="CE357" s="28" t="n">
        <f aca="false">SUM(CB313:CB315)</f>
        <v>0</v>
      </c>
      <c r="CF357" s="28" t="str">
        <f aca="false">CC341</f>
        <v>guaina</v>
      </c>
      <c r="CG357" s="28" t="n">
        <f aca="false">CB341</f>
        <v>0</v>
      </c>
      <c r="CK357" s="24"/>
      <c r="CL357" s="28" t="s">
        <v>61</v>
      </c>
      <c r="CM357" s="29" t="n">
        <f aca="false">CL322*CP322+CL327*CP327+CL331*CP336+CL348*CP348</f>
        <v>0.02</v>
      </c>
      <c r="CN357" s="24"/>
      <c r="CO357" s="28" t="str">
        <f aca="false">CN313</f>
        <v>mobile</v>
      </c>
      <c r="CP357" s="28" t="n">
        <f aca="false">SUM(CM313:CM315)</f>
        <v>0</v>
      </c>
      <c r="CQ357" s="28" t="str">
        <f aca="false">CN341</f>
        <v>guaina</v>
      </c>
      <c r="CR357" s="28" t="n">
        <f aca="false">CM341</f>
        <v>0</v>
      </c>
      <c r="CV357" s="17" t="s">
        <v>60</v>
      </c>
      <c r="CW357" s="37" t="n">
        <f aca="false">IF(AI351=0%,0%,AJ356/SUM(AJ352:AJ359))</f>
        <v>0</v>
      </c>
      <c r="CX357" s="17" t="str">
        <f aca="false">AL355</f>
        <v>televisore</v>
      </c>
      <c r="CY357" s="19" t="n">
        <f aca="false">AM355</f>
        <v>0</v>
      </c>
      <c r="CZ357" s="17" t="str">
        <f aca="false">AN353</f>
        <v>Scatoloni</v>
      </c>
      <c r="DA357" s="19" t="n">
        <f aca="false">AO353</f>
        <v>0</v>
      </c>
      <c r="DB357" s="19"/>
      <c r="DC357" s="19"/>
      <c r="DD357" s="19" t="str">
        <f aca="false">AK296</f>
        <v>bonifica</v>
      </c>
      <c r="DE357" s="19" t="str">
        <f aca="false">AL296</f>
        <v>si</v>
      </c>
    </row>
    <row r="358" customFormat="false" ht="14.4" hidden="false" customHeight="false" outlineLevel="0" collapsed="false">
      <c r="A358" s="24"/>
      <c r="B358" s="28" t="s">
        <v>62</v>
      </c>
      <c r="C358" s="39" t="n">
        <f aca="false">B318*F318+B320*F320+B329*F329</f>
        <v>0</v>
      </c>
      <c r="D358" s="24"/>
      <c r="E358" s="28" t="str">
        <f aca="false">D316</f>
        <v>secchio</v>
      </c>
      <c r="F358" s="28" t="n">
        <f aca="false">C316</f>
        <v>0</v>
      </c>
      <c r="G358" s="28" t="str">
        <f aca="false">D342</f>
        <v>lamiere</v>
      </c>
      <c r="H358" s="28" t="n">
        <f aca="false">SUM(C342:C344)</f>
        <v>0</v>
      </c>
      <c r="L358" s="24"/>
      <c r="M358" s="28" t="s">
        <v>62</v>
      </c>
      <c r="N358" s="39" t="n">
        <f aca="false">M318*Q318+M320*Q320+M329*Q329</f>
        <v>0.05</v>
      </c>
      <c r="O358" s="24"/>
      <c r="P358" s="28" t="str">
        <f aca="false">O316</f>
        <v>secchio</v>
      </c>
      <c r="Q358" s="28" t="n">
        <f aca="false">N316</f>
        <v>0</v>
      </c>
      <c r="R358" s="28" t="str">
        <f aca="false">O342</f>
        <v>lamiere</v>
      </c>
      <c r="S358" s="28" t="n">
        <f aca="false">SUM(N342:N344)</f>
        <v>0</v>
      </c>
      <c r="W358" s="24"/>
      <c r="X358" s="28" t="s">
        <v>62</v>
      </c>
      <c r="Y358" s="39" t="n">
        <f aca="false">X318*AB318+X320*AB320+X329*AB329</f>
        <v>0.1</v>
      </c>
      <c r="Z358" s="24"/>
      <c r="AA358" s="28" t="str">
        <f aca="false">Z316</f>
        <v>secchio</v>
      </c>
      <c r="AB358" s="28" t="n">
        <f aca="false">Y316</f>
        <v>0</v>
      </c>
      <c r="AC358" s="28" t="str">
        <f aca="false">Z342</f>
        <v>lamiere</v>
      </c>
      <c r="AD358" s="28" t="n">
        <f aca="false">SUM(Y342:Y344)</f>
        <v>0</v>
      </c>
      <c r="AH358" s="24"/>
      <c r="AI358" s="28" t="s">
        <v>62</v>
      </c>
      <c r="AJ358" s="39" t="n">
        <f aca="false">AI318*AM318+AI320*AM320+AI329*AM329</f>
        <v>0</v>
      </c>
      <c r="AK358" s="24"/>
      <c r="AL358" s="28" t="str">
        <f aca="false">AK316</f>
        <v>secchio</v>
      </c>
      <c r="AM358" s="28" t="n">
        <f aca="false">AJ316</f>
        <v>0</v>
      </c>
      <c r="AN358" s="28" t="str">
        <f aca="false">AK342</f>
        <v>lamiere</v>
      </c>
      <c r="AO358" s="28" t="n">
        <f aca="false">SUM(AJ342:AJ344)</f>
        <v>0</v>
      </c>
      <c r="AS358" s="24"/>
      <c r="AT358" s="28" t="s">
        <v>62</v>
      </c>
      <c r="AU358" s="39" t="n">
        <f aca="false">AT318*AX318+AT320*AX320+AT329*AX329</f>
        <v>0</v>
      </c>
      <c r="AV358" s="24"/>
      <c r="AW358" s="28" t="str">
        <f aca="false">AV316</f>
        <v>secchio</v>
      </c>
      <c r="AX358" s="28" t="n">
        <f aca="false">AU316</f>
        <v>0</v>
      </c>
      <c r="AY358" s="28" t="str">
        <f aca="false">AV342</f>
        <v>lamiere</v>
      </c>
      <c r="AZ358" s="28" t="n">
        <f aca="false">SUM(AU342:AU344)</f>
        <v>0</v>
      </c>
      <c r="BD358" s="24"/>
      <c r="BE358" s="28" t="s">
        <v>62</v>
      </c>
      <c r="BF358" s="39" t="n">
        <f aca="false">BE318*BI318+BE320*BI320+BE329*BI329</f>
        <v>0</v>
      </c>
      <c r="BG358" s="24"/>
      <c r="BH358" s="28" t="str">
        <f aca="false">BG316</f>
        <v>secchio</v>
      </c>
      <c r="BI358" s="28" t="n">
        <f aca="false">BF316</f>
        <v>0</v>
      </c>
      <c r="BJ358" s="28" t="str">
        <f aca="false">BG342</f>
        <v>lamiere</v>
      </c>
      <c r="BK358" s="28" t="n">
        <f aca="false">SUM(BF342:BF344)</f>
        <v>0</v>
      </c>
      <c r="BO358" s="24"/>
      <c r="BP358" s="28" t="s">
        <v>62</v>
      </c>
      <c r="BQ358" s="39" t="n">
        <f aca="false">BP318*BT318+BP320*BT320+BP329*BT329</f>
        <v>0</v>
      </c>
      <c r="BR358" s="24"/>
      <c r="BS358" s="28" t="str">
        <f aca="false">BR316</f>
        <v>secchio</v>
      </c>
      <c r="BT358" s="28" t="n">
        <f aca="false">BQ316</f>
        <v>0</v>
      </c>
      <c r="BU358" s="28" t="str">
        <f aca="false">BR342</f>
        <v>lamiere</v>
      </c>
      <c r="BV358" s="28" t="n">
        <f aca="false">SUM(BQ342:BQ344)</f>
        <v>0</v>
      </c>
      <c r="BZ358" s="24"/>
      <c r="CA358" s="28" t="s">
        <v>62</v>
      </c>
      <c r="CB358" s="39" t="n">
        <f aca="false">CA318*CE318+CA320*CE320+CA329*CE329</f>
        <v>0</v>
      </c>
      <c r="CC358" s="24"/>
      <c r="CD358" s="28" t="str">
        <f aca="false">CC316</f>
        <v>secchio</v>
      </c>
      <c r="CE358" s="28" t="n">
        <f aca="false">CB316</f>
        <v>0</v>
      </c>
      <c r="CF358" s="28" t="str">
        <f aca="false">CC342</f>
        <v>lamiere</v>
      </c>
      <c r="CG358" s="28" t="n">
        <f aca="false">SUM(CB342:CB344)</f>
        <v>0</v>
      </c>
      <c r="CK358" s="24"/>
      <c r="CL358" s="28" t="s">
        <v>62</v>
      </c>
      <c r="CM358" s="39" t="n">
        <f aca="false">CL318*CP318+CL320*CP320+CL329*CP329</f>
        <v>0</v>
      </c>
      <c r="CN358" s="24"/>
      <c r="CO358" s="28" t="str">
        <f aca="false">CN316</f>
        <v>secchio</v>
      </c>
      <c r="CP358" s="28" t="n">
        <f aca="false">CM316</f>
        <v>0</v>
      </c>
      <c r="CQ358" s="28" t="str">
        <f aca="false">CN342</f>
        <v>lamiere</v>
      </c>
      <c r="CR358" s="28" t="n">
        <f aca="false">SUM(CM342:CM344)</f>
        <v>0</v>
      </c>
      <c r="CV358" s="17" t="s">
        <v>61</v>
      </c>
      <c r="CW358" s="18" t="n">
        <f aca="false">IF(AI351=0%,0%,AJ357/SUM(AJ352:AJ359))</f>
        <v>0</v>
      </c>
      <c r="CX358" s="17" t="str">
        <f aca="false">AL356</f>
        <v>scaldabagno</v>
      </c>
      <c r="CY358" s="19" t="n">
        <f aca="false">AM356</f>
        <v>0</v>
      </c>
      <c r="CZ358" s="17" t="str">
        <f aca="false">AN354</f>
        <v>divano</v>
      </c>
      <c r="DA358" s="19" t="n">
        <f aca="false">AO354</f>
        <v>0</v>
      </c>
      <c r="DB358" s="19"/>
      <c r="DC358" s="19"/>
      <c r="DD358" s="19" t="str">
        <f aca="false">AM296</f>
        <v>substrato</v>
      </c>
      <c r="DE358" s="19" t="str">
        <f aca="false">AN296</f>
        <v>sabbia</v>
      </c>
    </row>
    <row r="359" customFormat="false" ht="14.4" hidden="false" customHeight="false" outlineLevel="0" collapsed="false">
      <c r="A359" s="24"/>
      <c r="B359" s="28" t="s">
        <v>65</v>
      </c>
      <c r="C359" s="39" t="n">
        <f aca="false">B337*F337+B338*F338+B339*F339+B350*F350</f>
        <v>0.9</v>
      </c>
      <c r="D359" s="24"/>
      <c r="E359" s="28" t="str">
        <f aca="false">D317</f>
        <v>sedie</v>
      </c>
      <c r="F359" s="28" t="n">
        <f aca="false">C317</f>
        <v>0</v>
      </c>
      <c r="G359" s="28" t="s">
        <v>102</v>
      </c>
      <c r="H359" s="28" t="n">
        <f aca="false">SUM(C323:C336)</f>
        <v>0</v>
      </c>
      <c r="L359" s="24"/>
      <c r="M359" s="28" t="s">
        <v>65</v>
      </c>
      <c r="N359" s="39" t="n">
        <f aca="false">M337*Q337+M338*Q338+M339*Q339+M350*Q350</f>
        <v>0</v>
      </c>
      <c r="O359" s="24"/>
      <c r="P359" s="28" t="str">
        <f aca="false">O317</f>
        <v>sedie</v>
      </c>
      <c r="Q359" s="28" t="n">
        <f aca="false">N317</f>
        <v>0</v>
      </c>
      <c r="R359" s="28" t="s">
        <v>102</v>
      </c>
      <c r="S359" s="28" t="n">
        <f aca="false">SUM(N323:N336)</f>
        <v>0</v>
      </c>
      <c r="W359" s="24"/>
      <c r="X359" s="28" t="s">
        <v>65</v>
      </c>
      <c r="Y359" s="39" t="n">
        <f aca="false">X337*AB337+X338*AB338+X339*AB339+X350*AB350</f>
        <v>0</v>
      </c>
      <c r="Z359" s="24"/>
      <c r="AA359" s="28" t="str">
        <f aca="false">Z317</f>
        <v>sedie</v>
      </c>
      <c r="AB359" s="28" t="n">
        <f aca="false">Y317</f>
        <v>0</v>
      </c>
      <c r="AC359" s="28" t="s">
        <v>102</v>
      </c>
      <c r="AD359" s="28" t="n">
        <f aca="false">SUM(Y323:Y336)</f>
        <v>0</v>
      </c>
      <c r="AH359" s="24"/>
      <c r="AI359" s="28" t="s">
        <v>65</v>
      </c>
      <c r="AJ359" s="39" t="n">
        <f aca="false">AI337*AM337+AI338*AM338+AI339*AM339+AI350*AM350</f>
        <v>0</v>
      </c>
      <c r="AK359" s="24"/>
      <c r="AL359" s="28" t="str">
        <f aca="false">AK317</f>
        <v>sedie</v>
      </c>
      <c r="AM359" s="28" t="n">
        <f aca="false">AJ317</f>
        <v>0</v>
      </c>
      <c r="AN359" s="28" t="s">
        <v>102</v>
      </c>
      <c r="AO359" s="28" t="n">
        <f aca="false">SUM(AJ323:AJ336)</f>
        <v>0</v>
      </c>
      <c r="AS359" s="24"/>
      <c r="AT359" s="28" t="s">
        <v>65</v>
      </c>
      <c r="AU359" s="39" t="n">
        <f aca="false">AT337*AX337+AT338*AX338+AT339*AX339+AT350*AX350</f>
        <v>0</v>
      </c>
      <c r="AV359" s="24"/>
      <c r="AW359" s="28" t="str">
        <f aca="false">AV317</f>
        <v>sedie</v>
      </c>
      <c r="AX359" s="28" t="n">
        <f aca="false">AU317</f>
        <v>0</v>
      </c>
      <c r="AY359" s="28" t="s">
        <v>102</v>
      </c>
      <c r="AZ359" s="28" t="n">
        <f aca="false">SUM(AU323:AU336)</f>
        <v>0</v>
      </c>
      <c r="BD359" s="24"/>
      <c r="BE359" s="28" t="s">
        <v>65</v>
      </c>
      <c r="BF359" s="39" t="n">
        <f aca="false">BE337*BI337+BE338*BI338+BE339*BI339+BE350*BI350</f>
        <v>0</v>
      </c>
      <c r="BG359" s="24"/>
      <c r="BH359" s="28" t="str">
        <f aca="false">BG317</f>
        <v>sedie</v>
      </c>
      <c r="BI359" s="28" t="n">
        <f aca="false">BF317</f>
        <v>0</v>
      </c>
      <c r="BJ359" s="28" t="s">
        <v>102</v>
      </c>
      <c r="BK359" s="28" t="n">
        <f aca="false">SUM(BF323:BF336)</f>
        <v>0</v>
      </c>
      <c r="BO359" s="24"/>
      <c r="BP359" s="28" t="s">
        <v>65</v>
      </c>
      <c r="BQ359" s="39" t="n">
        <f aca="false">BP337*BT337+BP338*BT338+BP339*BT339+BP350*BT350</f>
        <v>0.8</v>
      </c>
      <c r="BR359" s="24"/>
      <c r="BS359" s="28" t="str">
        <f aca="false">BR317</f>
        <v>sedie</v>
      </c>
      <c r="BT359" s="28" t="n">
        <f aca="false">BQ317</f>
        <v>0</v>
      </c>
      <c r="BU359" s="28" t="s">
        <v>102</v>
      </c>
      <c r="BV359" s="28" t="n">
        <f aca="false">SUM(BQ323:BQ336)</f>
        <v>0</v>
      </c>
      <c r="BZ359" s="24"/>
      <c r="CA359" s="28" t="s">
        <v>65</v>
      </c>
      <c r="CB359" s="39" t="n">
        <f aca="false">CA337*CE337+CA338*CE338+CA339*CE339+CA350*CE350</f>
        <v>0</v>
      </c>
      <c r="CC359" s="24"/>
      <c r="CD359" s="28" t="str">
        <f aca="false">CC317</f>
        <v>sedie</v>
      </c>
      <c r="CE359" s="28" t="n">
        <f aca="false">CB317</f>
        <v>0</v>
      </c>
      <c r="CF359" s="28" t="s">
        <v>102</v>
      </c>
      <c r="CG359" s="28" t="n">
        <f aca="false">SUM(CB323:CB336)</f>
        <v>0</v>
      </c>
      <c r="CK359" s="24"/>
      <c r="CL359" s="28" t="s">
        <v>65</v>
      </c>
      <c r="CM359" s="39" t="n">
        <f aca="false">CL337*CP337+CL338*CP338+CL339*CP339+CL350*CP350</f>
        <v>0.2</v>
      </c>
      <c r="CN359" s="24"/>
      <c r="CO359" s="28" t="str">
        <f aca="false">CN317</f>
        <v>sedie</v>
      </c>
      <c r="CP359" s="28" t="n">
        <f aca="false">CM317</f>
        <v>0</v>
      </c>
      <c r="CQ359" s="28" t="s">
        <v>102</v>
      </c>
      <c r="CR359" s="28" t="n">
        <f aca="false">SUM(CM323:CM336)</f>
        <v>0</v>
      </c>
      <c r="CV359" s="17" t="s">
        <v>62</v>
      </c>
      <c r="CW359" s="18" t="n">
        <f aca="false">IF(AI351=0%,0%,AJ358/SUM(AJ352:AJ359))</f>
        <v>0</v>
      </c>
      <c r="CX359" s="17" t="str">
        <f aca="false">AL357</f>
        <v>mobile</v>
      </c>
      <c r="CY359" s="19" t="n">
        <f aca="false">AM357</f>
        <v>0</v>
      </c>
      <c r="CZ359" s="17" t="str">
        <f aca="false">AN355</f>
        <v>sanitari</v>
      </c>
      <c r="DA359" s="19" t="n">
        <f aca="false">AO355</f>
        <v>0</v>
      </c>
      <c r="DB359" s="19"/>
      <c r="DC359" s="19"/>
      <c r="DD359" s="19" t="s">
        <v>63</v>
      </c>
      <c r="DE359" s="19" t="n">
        <f aca="false">AI296</f>
        <v>0</v>
      </c>
    </row>
    <row r="360" customFormat="false" ht="14.4" hidden="false" customHeight="true" outlineLevel="0" collapsed="false">
      <c r="A360" s="24"/>
      <c r="B360" s="28" t="s">
        <v>103</v>
      </c>
      <c r="C360" s="39" t="n">
        <f aca="false">B328*F328+B349*F349</f>
        <v>0</v>
      </c>
      <c r="D360" s="24"/>
      <c r="E360" s="28" t="str">
        <f aca="false">D318</f>
        <v>materasso</v>
      </c>
      <c r="F360" s="28" t="n">
        <f aca="false">C318</f>
        <v>0</v>
      </c>
      <c r="G360" s="28" t="s">
        <v>104</v>
      </c>
      <c r="H360" s="28"/>
      <c r="L360" s="24"/>
      <c r="M360" s="28" t="s">
        <v>103</v>
      </c>
      <c r="N360" s="39" t="n">
        <f aca="false">M328*Q328+M349*Q349</f>
        <v>0</v>
      </c>
      <c r="O360" s="24"/>
      <c r="P360" s="28" t="str">
        <f aca="false">O318</f>
        <v>materasso</v>
      </c>
      <c r="Q360" s="28" t="n">
        <f aca="false">N318</f>
        <v>0</v>
      </c>
      <c r="R360" s="28" t="s">
        <v>104</v>
      </c>
      <c r="S360" s="28"/>
      <c r="W360" s="24"/>
      <c r="X360" s="28" t="s">
        <v>103</v>
      </c>
      <c r="Y360" s="39" t="n">
        <f aca="false">X328*AB328+X349*AB349</f>
        <v>0</v>
      </c>
      <c r="Z360" s="24"/>
      <c r="AA360" s="28" t="str">
        <f aca="false">Z318</f>
        <v>materasso</v>
      </c>
      <c r="AB360" s="28" t="n">
        <f aca="false">Y318</f>
        <v>0</v>
      </c>
      <c r="AC360" s="28" t="s">
        <v>104</v>
      </c>
      <c r="AD360" s="28"/>
      <c r="AH360" s="24"/>
      <c r="AI360" s="28" t="s">
        <v>103</v>
      </c>
      <c r="AJ360" s="39" t="n">
        <f aca="false">AI328*AM328+AI349*AM349</f>
        <v>0.25</v>
      </c>
      <c r="AK360" s="24"/>
      <c r="AL360" s="28" t="str">
        <f aca="false">AK318</f>
        <v>materasso</v>
      </c>
      <c r="AM360" s="28" t="n">
        <f aca="false">AJ318</f>
        <v>0</v>
      </c>
      <c r="AN360" s="28" t="s">
        <v>104</v>
      </c>
      <c r="AO360" s="28"/>
      <c r="AS360" s="24"/>
      <c r="AT360" s="28" t="s">
        <v>103</v>
      </c>
      <c r="AU360" s="39" t="n">
        <f aca="false">AT328*AX328+AT349*AX349</f>
        <v>0.2</v>
      </c>
      <c r="AV360" s="24"/>
      <c r="AW360" s="28" t="str">
        <f aca="false">AV318</f>
        <v>materasso</v>
      </c>
      <c r="AX360" s="28" t="n">
        <f aca="false">AU318</f>
        <v>0</v>
      </c>
      <c r="AY360" s="28" t="s">
        <v>104</v>
      </c>
      <c r="AZ360" s="28"/>
      <c r="BD360" s="24"/>
      <c r="BE360" s="28" t="s">
        <v>103</v>
      </c>
      <c r="BF360" s="39" t="n">
        <f aca="false">BE328*BI328+BE349*BI349</f>
        <v>0</v>
      </c>
      <c r="BG360" s="24"/>
      <c r="BH360" s="28" t="str">
        <f aca="false">BG318</f>
        <v>materasso</v>
      </c>
      <c r="BI360" s="28" t="n">
        <f aca="false">BF318</f>
        <v>0</v>
      </c>
      <c r="BJ360" s="28" t="s">
        <v>104</v>
      </c>
      <c r="BK360" s="28"/>
      <c r="BO360" s="24"/>
      <c r="BP360" s="28" t="s">
        <v>103</v>
      </c>
      <c r="BQ360" s="39" t="n">
        <f aca="false">BP328*BT328+BP349*BT349</f>
        <v>0</v>
      </c>
      <c r="BR360" s="24"/>
      <c r="BS360" s="28" t="str">
        <f aca="false">BR318</f>
        <v>materasso</v>
      </c>
      <c r="BT360" s="28" t="n">
        <f aca="false">BQ318</f>
        <v>0</v>
      </c>
      <c r="BU360" s="28" t="s">
        <v>104</v>
      </c>
      <c r="BV360" s="28"/>
      <c r="BZ360" s="24"/>
      <c r="CA360" s="28" t="s">
        <v>103</v>
      </c>
      <c r="CB360" s="39" t="n">
        <f aca="false">CA328*CE328+CA349*CE349</f>
        <v>0</v>
      </c>
      <c r="CC360" s="24"/>
      <c r="CD360" s="28" t="str">
        <f aca="false">CC318</f>
        <v>materasso</v>
      </c>
      <c r="CE360" s="28" t="n">
        <f aca="false">CB318</f>
        <v>0</v>
      </c>
      <c r="CF360" s="28" t="s">
        <v>104</v>
      </c>
      <c r="CG360" s="28"/>
      <c r="CK360" s="24"/>
      <c r="CL360" s="28" t="s">
        <v>103</v>
      </c>
      <c r="CM360" s="39" t="n">
        <f aca="false">CL328*CP328+CL349*CP349</f>
        <v>0</v>
      </c>
      <c r="CN360" s="24"/>
      <c r="CO360" s="28" t="str">
        <f aca="false">CN318</f>
        <v>materasso</v>
      </c>
      <c r="CP360" s="28" t="n">
        <f aca="false">CM318</f>
        <v>0</v>
      </c>
      <c r="CQ360" s="28" t="s">
        <v>104</v>
      </c>
      <c r="CR360" s="28"/>
      <c r="CV360" s="33" t="s">
        <v>65</v>
      </c>
      <c r="CW360" s="34" t="n">
        <f aca="false">IF(AI351=0%,0%,AJ359/SUM(AJ352:AJ359))</f>
        <v>0</v>
      </c>
      <c r="CX360" s="33" t="str">
        <f aca="false">AL358</f>
        <v>secchio</v>
      </c>
      <c r="CY360" s="35" t="n">
        <f aca="false">AM358</f>
        <v>0</v>
      </c>
      <c r="CZ360" s="33" t="str">
        <f aca="false">AN356</f>
        <v>tubi</v>
      </c>
      <c r="DA360" s="35" t="n">
        <f aca="false">AO356</f>
        <v>0</v>
      </c>
      <c r="DB360" s="35"/>
      <c r="DC360" s="35"/>
      <c r="DD360" s="35" t="s">
        <v>56</v>
      </c>
      <c r="DE360" s="35" t="n">
        <f aca="false">AO294</f>
        <v>0</v>
      </c>
      <c r="DF360" s="37" t="n">
        <f aca="false">SUM(CW354:CW360)</f>
        <v>1</v>
      </c>
    </row>
    <row r="361" customFormat="false" ht="15" hidden="false" customHeight="false" outlineLevel="0" collapsed="false">
      <c r="CV361" s="10" t="str">
        <f aca="false">AS293</f>
        <v>SITO O66</v>
      </c>
      <c r="CW361" s="10"/>
      <c r="CX361" s="10"/>
      <c r="CY361" s="10"/>
      <c r="CZ361" s="10"/>
      <c r="DA361" s="10"/>
      <c r="DB361" s="10"/>
      <c r="DC361" s="10"/>
      <c r="DD361" s="10"/>
      <c r="DE361" s="10"/>
    </row>
    <row r="362" customFormat="false" ht="14.4" hidden="false" customHeight="false" outlineLevel="0" collapsed="false">
      <c r="A362" s="14"/>
      <c r="B362" s="59" t="s">
        <v>14</v>
      </c>
      <c r="C362" s="28" t="s">
        <v>49</v>
      </c>
      <c r="D362" s="28" t="s">
        <v>101</v>
      </c>
      <c r="E362" s="28" t="s">
        <v>12</v>
      </c>
      <c r="F362" s="28" t="s">
        <v>60</v>
      </c>
      <c r="G362" s="28" t="s">
        <v>61</v>
      </c>
      <c r="H362" s="28" t="s">
        <v>62</v>
      </c>
      <c r="I362" s="28" t="s">
        <v>65</v>
      </c>
      <c r="J362" s="28" t="s">
        <v>103</v>
      </c>
      <c r="L362" s="14"/>
      <c r="M362" s="59" t="s">
        <v>14</v>
      </c>
      <c r="N362" s="28" t="s">
        <v>49</v>
      </c>
      <c r="O362" s="28" t="s">
        <v>101</v>
      </c>
      <c r="P362" s="28" t="s">
        <v>12</v>
      </c>
      <c r="Q362" s="28" t="s">
        <v>60</v>
      </c>
      <c r="R362" s="28" t="s">
        <v>61</v>
      </c>
      <c r="S362" s="28" t="s">
        <v>62</v>
      </c>
      <c r="T362" s="28" t="s">
        <v>65</v>
      </c>
      <c r="U362" s="28" t="s">
        <v>103</v>
      </c>
      <c r="W362" s="14"/>
      <c r="X362" s="59" t="s">
        <v>14</v>
      </c>
      <c r="Y362" s="28" t="s">
        <v>49</v>
      </c>
      <c r="Z362" s="28" t="s">
        <v>101</v>
      </c>
      <c r="AA362" s="28" t="s">
        <v>12</v>
      </c>
      <c r="AB362" s="28" t="s">
        <v>60</v>
      </c>
      <c r="AC362" s="28" t="s">
        <v>61</v>
      </c>
      <c r="AD362" s="28" t="s">
        <v>62</v>
      </c>
      <c r="AE362" s="28" t="s">
        <v>65</v>
      </c>
      <c r="AF362" s="28" t="s">
        <v>103</v>
      </c>
      <c r="AH362" s="14"/>
      <c r="AI362" s="59" t="s">
        <v>14</v>
      </c>
      <c r="AJ362" s="28" t="s">
        <v>49</v>
      </c>
      <c r="AK362" s="28" t="s">
        <v>101</v>
      </c>
      <c r="AL362" s="28" t="s">
        <v>12</v>
      </c>
      <c r="AM362" s="28" t="s">
        <v>60</v>
      </c>
      <c r="AN362" s="28" t="s">
        <v>61</v>
      </c>
      <c r="AO362" s="28" t="s">
        <v>62</v>
      </c>
      <c r="AP362" s="28" t="s">
        <v>65</v>
      </c>
      <c r="AQ362" s="28" t="s">
        <v>103</v>
      </c>
      <c r="AS362" s="14"/>
      <c r="AT362" s="59" t="s">
        <v>14</v>
      </c>
      <c r="AU362" s="28" t="s">
        <v>49</v>
      </c>
      <c r="AV362" s="28" t="s">
        <v>101</v>
      </c>
      <c r="AW362" s="28" t="s">
        <v>12</v>
      </c>
      <c r="AX362" s="28" t="s">
        <v>60</v>
      </c>
      <c r="AY362" s="28" t="s">
        <v>61</v>
      </c>
      <c r="AZ362" s="28" t="s">
        <v>62</v>
      </c>
      <c r="BA362" s="28" t="s">
        <v>65</v>
      </c>
      <c r="BB362" s="28" t="s">
        <v>103</v>
      </c>
      <c r="BD362" s="14"/>
      <c r="BE362" s="59" t="s">
        <v>14</v>
      </c>
      <c r="BF362" s="28" t="s">
        <v>49</v>
      </c>
      <c r="BG362" s="28" t="s">
        <v>101</v>
      </c>
      <c r="BH362" s="28" t="s">
        <v>12</v>
      </c>
      <c r="BI362" s="28" t="s">
        <v>60</v>
      </c>
      <c r="BJ362" s="28" t="s">
        <v>61</v>
      </c>
      <c r="BK362" s="28" t="s">
        <v>62</v>
      </c>
      <c r="BL362" s="28" t="s">
        <v>65</v>
      </c>
      <c r="BM362" s="28" t="s">
        <v>103</v>
      </c>
      <c r="BO362" s="14"/>
      <c r="BP362" s="59" t="s">
        <v>14</v>
      </c>
      <c r="BQ362" s="28" t="s">
        <v>49</v>
      </c>
      <c r="BR362" s="28" t="s">
        <v>101</v>
      </c>
      <c r="BS362" s="28" t="s">
        <v>12</v>
      </c>
      <c r="BT362" s="28" t="s">
        <v>60</v>
      </c>
      <c r="BU362" s="28" t="s">
        <v>61</v>
      </c>
      <c r="BV362" s="28" t="s">
        <v>62</v>
      </c>
      <c r="BW362" s="28" t="s">
        <v>65</v>
      </c>
      <c r="BX362" s="28" t="s">
        <v>103</v>
      </c>
      <c r="BZ362" s="14"/>
      <c r="CA362" s="59" t="s">
        <v>14</v>
      </c>
      <c r="CB362" s="28" t="s">
        <v>49</v>
      </c>
      <c r="CC362" s="28" t="s">
        <v>101</v>
      </c>
      <c r="CD362" s="28" t="s">
        <v>12</v>
      </c>
      <c r="CE362" s="28" t="s">
        <v>60</v>
      </c>
      <c r="CF362" s="28" t="s">
        <v>61</v>
      </c>
      <c r="CG362" s="28" t="s">
        <v>62</v>
      </c>
      <c r="CH362" s="28" t="s">
        <v>65</v>
      </c>
      <c r="CI362" s="28" t="s">
        <v>103</v>
      </c>
      <c r="CK362" s="14"/>
      <c r="CL362" s="59" t="s">
        <v>14</v>
      </c>
      <c r="CM362" s="28" t="s">
        <v>49</v>
      </c>
      <c r="CN362" s="28" t="s">
        <v>101</v>
      </c>
      <c r="CO362" s="28" t="s">
        <v>12</v>
      </c>
      <c r="CP362" s="28" t="s">
        <v>60</v>
      </c>
      <c r="CQ362" s="28" t="s">
        <v>61</v>
      </c>
      <c r="CR362" s="28" t="s">
        <v>62</v>
      </c>
      <c r="CS362" s="28" t="s">
        <v>65</v>
      </c>
      <c r="CT362" s="28" t="s">
        <v>103</v>
      </c>
      <c r="CV362" s="11" t="s">
        <v>31</v>
      </c>
      <c r="CW362" s="11"/>
      <c r="CX362" s="11" t="s">
        <v>32</v>
      </c>
      <c r="CY362" s="11"/>
      <c r="CZ362" s="11"/>
      <c r="DA362" s="11"/>
      <c r="DB362" s="11"/>
      <c r="DC362" s="11"/>
      <c r="DD362" s="11" t="s">
        <v>33</v>
      </c>
      <c r="DE362" s="11"/>
    </row>
    <row r="363" customFormat="false" ht="14.4" hidden="false" customHeight="false" outlineLevel="0" collapsed="false">
      <c r="A363" s="17" t="s">
        <v>105</v>
      </c>
      <c r="B363" s="16" t="n">
        <f aca="false">H298*F300*C298+H301*F303*C301+H304*F306*C304+H307*F308*C307</f>
        <v>0</v>
      </c>
      <c r="C363" s="16" t="n">
        <f aca="false">H307*F307*C307</f>
        <v>0</v>
      </c>
      <c r="D363" s="16" t="n">
        <f aca="false">H298*F299*C298+H301*F302*C301+H304*F305*C304+H307*F310*C307+C311*F312*H311</f>
        <v>0</v>
      </c>
      <c r="E363" s="16" t="n">
        <f aca="false">H298*F298*C298+H301*F301*C301+H304*F304*C304+H307*F309*C307+H311*F311*C311</f>
        <v>0</v>
      </c>
      <c r="F363" s="16" t="n">
        <f aca="false">C320*F321*H320</f>
        <v>0</v>
      </c>
      <c r="H363" s="16" t="n">
        <f aca="false">C318*H318+C320*F320*H320</f>
        <v>0</v>
      </c>
      <c r="J363" s="44"/>
      <c r="L363" s="17" t="s">
        <v>105</v>
      </c>
      <c r="M363" s="16" t="n">
        <f aca="false">S298*Q300*N298+S301*Q303*N301+S304*Q306*N304+S307*Q308*N307</f>
        <v>0</v>
      </c>
      <c r="N363" s="16" t="n">
        <f aca="false">S307*Q307*N307</f>
        <v>0</v>
      </c>
      <c r="O363" s="16" t="n">
        <f aca="false">S298*Q299*N298+S301*Q302*N301+S304*Q305*N304+S307*Q310*N307+N311*Q312*S311</f>
        <v>0</v>
      </c>
      <c r="P363" s="16" t="n">
        <f aca="false">S298*Q298*N298+S301*Q301*N301+S304*Q304*N304+S307*Q309*N307+S311*Q311*N311</f>
        <v>0</v>
      </c>
      <c r="Q363" s="16" t="n">
        <f aca="false">N320*Q321*S320</f>
        <v>0</v>
      </c>
      <c r="S363" s="16" t="n">
        <f aca="false">N318*S318+N320*Q320*S320</f>
        <v>0</v>
      </c>
      <c r="U363" s="44"/>
      <c r="W363" s="17" t="s">
        <v>105</v>
      </c>
      <c r="X363" s="16" t="n">
        <f aca="false">AD298*AB300*Y298+AD301*AB303*Y301+AD304*AB306*Y304+AD307*AB308*Y307</f>
        <v>0</v>
      </c>
      <c r="Y363" s="16" t="n">
        <f aca="false">AD307*AB307*Y307</f>
        <v>0</v>
      </c>
      <c r="Z363" s="16" t="n">
        <f aca="false">AD298*AB299*Y298+AD301*AB302*Y301+AD304*AB305*Y304+AD307*AB310*Y307+Y311*AB312*AD311</f>
        <v>0</v>
      </c>
      <c r="AA363" s="16" t="n">
        <f aca="false">AD298*AB298*Y298+AD301*AB301*Y301+AD304*AB304*Y304+AD307*AB309*Y307+AD311*AB311*Y311</f>
        <v>0</v>
      </c>
      <c r="AB363" s="16" t="n">
        <f aca="false">Y320*AB321*AD320</f>
        <v>0</v>
      </c>
      <c r="AD363" s="16" t="n">
        <f aca="false">Y318*AD318+Y320*AB320*AD320</f>
        <v>0</v>
      </c>
      <c r="AF363" s="44"/>
      <c r="AH363" s="17" t="s">
        <v>105</v>
      </c>
      <c r="AI363" s="16" t="n">
        <f aca="false">AO298*AM300*AJ298+AO301*AM303*AJ301+AO304*AM306*AJ304+AO307*AM308*AJ307</f>
        <v>0</v>
      </c>
      <c r="AJ363" s="16" t="n">
        <f aca="false">AO307*AM307*AJ307</f>
        <v>0</v>
      </c>
      <c r="AK363" s="16" t="n">
        <f aca="false">AO298*AM299*AJ298+AO301*AM302*AJ301+AO304*AM305*AJ304+AO307*AM310*AJ307+AJ311*AM312*AO311</f>
        <v>0</v>
      </c>
      <c r="AL363" s="16" t="n">
        <f aca="false">AO298*AM298*AJ298+AO301*AM301*AJ301+AO304*AM304*AJ304+AO307*AM309*AJ307+AO311*AM311*AJ311</f>
        <v>0</v>
      </c>
      <c r="AM363" s="16" t="n">
        <f aca="false">AJ320*AM321*AO320</f>
        <v>0</v>
      </c>
      <c r="AO363" s="16" t="n">
        <f aca="false">AJ318*AO318+AJ320*AM320*AO320</f>
        <v>0</v>
      </c>
      <c r="AQ363" s="44"/>
      <c r="AS363" s="17" t="s">
        <v>105</v>
      </c>
      <c r="AT363" s="16" t="n">
        <f aca="false">AZ298*AX300*AU298+AZ301*AX303*AU301+AZ304*AX306*AU304+AZ307*AX308*AU307</f>
        <v>0</v>
      </c>
      <c r="AU363" s="16" t="n">
        <f aca="false">AZ307*AX307*AU307</f>
        <v>0</v>
      </c>
      <c r="AV363" s="16" t="n">
        <f aca="false">AZ298*AX299*AU298+AZ301*AX302*AU301+AZ304*AX305*AU304+AZ307*AX310*AU307+AU311*AX312*AZ311</f>
        <v>0</v>
      </c>
      <c r="AW363" s="16" t="n">
        <f aca="false">AZ298*AX298*AU298+AZ301*AX301*AU301+AZ304*AX304*AU304+AZ307*AX309*AU307+AZ311*AX311*AU311</f>
        <v>0</v>
      </c>
      <c r="AX363" s="16" t="n">
        <f aca="false">AU320*AX321*AZ320</f>
        <v>0</v>
      </c>
      <c r="AZ363" s="16" t="n">
        <f aca="false">AU318*AZ318+AU320*AX320*AZ320</f>
        <v>0</v>
      </c>
      <c r="BB363" s="44"/>
      <c r="BD363" s="17" t="s">
        <v>105</v>
      </c>
      <c r="BE363" s="16" t="n">
        <f aca="false">BK298*BI300*BF298+BK301*BI303*BF301+BK304*BI306*BF304+BK307*BI308*BF307</f>
        <v>0</v>
      </c>
      <c r="BF363" s="16" t="n">
        <f aca="false">BK307*BI307*BF307</f>
        <v>0</v>
      </c>
      <c r="BG363" s="16" t="n">
        <f aca="false">BK298*BI299*BF298+BK301*BI302*BF301+BK304*BI305*BF304+BK307*BI310*BF307+BF311*BI312*BK311</f>
        <v>0</v>
      </c>
      <c r="BH363" s="16" t="n">
        <f aca="false">BK298*BI298*BF298+BK301*BI301*BF301+BK304*BI304*BF304+BK307*BI309*BF307+BK311*BI311*BF311</f>
        <v>0</v>
      </c>
      <c r="BI363" s="16" t="n">
        <f aca="false">BF320*BI321*BK320</f>
        <v>0</v>
      </c>
      <c r="BK363" s="16" t="n">
        <f aca="false">BF318*BK318+BF320*BI320*BK320</f>
        <v>0</v>
      </c>
      <c r="BM363" s="44"/>
      <c r="BO363" s="17" t="s">
        <v>105</v>
      </c>
      <c r="BP363" s="16" t="n">
        <f aca="false">BV298*BT300*BQ298+BV301*BT303*BQ301+BV304*BT306*BQ304+BV307*BT308*BQ307</f>
        <v>0</v>
      </c>
      <c r="BQ363" s="16" t="n">
        <f aca="false">BV307*BT307*BQ307</f>
        <v>0</v>
      </c>
      <c r="BR363" s="16" t="n">
        <f aca="false">BV298*BT299*BQ298+BV301*BT302*BQ301+BV304*BT305*BQ304+BV307*BT310*BQ307+BQ311*BT312*BV311</f>
        <v>0</v>
      </c>
      <c r="BS363" s="16" t="n">
        <f aca="false">BV298*BT298*BQ298+BV301*BT301*BQ301+BV304*BT304*BQ304+BV307*BT309*BQ307+BV311*BT311*BQ311</f>
        <v>0</v>
      </c>
      <c r="BT363" s="16" t="n">
        <f aca="false">BQ320*BT321*BV320</f>
        <v>0</v>
      </c>
      <c r="BV363" s="16" t="n">
        <f aca="false">BQ318*BV318+BQ320*BT320*BV320</f>
        <v>0</v>
      </c>
      <c r="BX363" s="44"/>
      <c r="BZ363" s="17" t="s">
        <v>105</v>
      </c>
      <c r="CA363" s="16" t="n">
        <f aca="false">CG298*CE300*CB298+CG301*CE303*CB301+CG304*CE306*CB304+CG307*CE308*CB307</f>
        <v>0</v>
      </c>
      <c r="CB363" s="16" t="n">
        <f aca="false">CG307*CE307*CB307</f>
        <v>0</v>
      </c>
      <c r="CC363" s="16" t="n">
        <f aca="false">CG298*CE299*CB298+CG301*CE302*CB301+CG304*CE305*CB304+CG307*CE310*CB307+CB311*CE312*CG311</f>
        <v>0</v>
      </c>
      <c r="CD363" s="16" t="n">
        <f aca="false">CG298*CE298*CB298+CG301*CE301*CB301+CG304*CE304*CB304+CG307*CE309*CB307+CG311*CE311*CB311</f>
        <v>0</v>
      </c>
      <c r="CE363" s="16" t="n">
        <f aca="false">CB320*CE321*CG320</f>
        <v>0</v>
      </c>
      <c r="CG363" s="16" t="n">
        <f aca="false">CB318*CG318+CB320*CE320*CG320</f>
        <v>0</v>
      </c>
      <c r="CI363" s="44"/>
      <c r="CK363" s="17" t="s">
        <v>105</v>
      </c>
      <c r="CL363" s="16" t="n">
        <f aca="false">CR298*CP300*CM298+CR301*CP303*CM301+CR304*CP306*CM304+CR307*CP308*CM307</f>
        <v>0</v>
      </c>
      <c r="CM363" s="16" t="n">
        <f aca="false">CR307*CP307*CM307</f>
        <v>0</v>
      </c>
      <c r="CN363" s="16" t="n">
        <f aca="false">CR298*CP299*CM298+CR301*CP302*CM301+CR304*CP305*CM304+CR307*CP310*CM307+CM311*CP312*CR311</f>
        <v>0</v>
      </c>
      <c r="CO363" s="16" t="n">
        <f aca="false">CR298*CP298*CM298+CR301*CP301*CM301+CR304*CP304*CM304+CR307*CP309*CM307+CR311*CP311*CM311</f>
        <v>0</v>
      </c>
      <c r="CP363" s="16" t="n">
        <f aca="false">CM320*CP321*CR320</f>
        <v>0</v>
      </c>
      <c r="CR363" s="16" t="n">
        <f aca="false">CM318*CR318+CM320*CP320*CR320</f>
        <v>0</v>
      </c>
      <c r="CT363" s="44"/>
      <c r="CV363" s="12" t="s">
        <v>14</v>
      </c>
      <c r="CW363" s="13" t="n">
        <f aca="false">IF(AT351=0%,0%,AU352/SUM(AU352:AU359))</f>
        <v>0.313488080605316</v>
      </c>
      <c r="CX363" s="12" t="str">
        <f aca="false">AW352</f>
        <v>lavatrice</v>
      </c>
      <c r="CY363" s="14" t="n">
        <f aca="false">AX352</f>
        <v>0</v>
      </c>
      <c r="CZ363" s="12" t="str">
        <f aca="false">AW359</f>
        <v>sedie</v>
      </c>
      <c r="DA363" s="14" t="n">
        <f aca="false">AX359</f>
        <v>0</v>
      </c>
      <c r="DB363" s="12" t="str">
        <f aca="false">AY357</f>
        <v>guaina</v>
      </c>
      <c r="DC363" s="14" t="n">
        <f aca="false">AZ357</f>
        <v>0</v>
      </c>
      <c r="DD363" s="14" t="s">
        <v>41</v>
      </c>
      <c r="DE363" s="38" t="n">
        <f aca="false">AU295</f>
        <v>0</v>
      </c>
    </row>
    <row r="364" customFormat="false" ht="14.4" hidden="false" customHeight="false" outlineLevel="0" collapsed="false">
      <c r="A364" s="33" t="s">
        <v>106</v>
      </c>
      <c r="B364" s="60" t="n">
        <f aca="false">IF(B296=100%,0,(B314*G314+B316*G316+B323*G323+B331*F331*G331+B340*G340+B341*G341+B342*G342)/(1-B296))</f>
        <v>36</v>
      </c>
      <c r="C364" s="60" t="n">
        <f aca="false">IF(B296=100%,0,(B324*G324+B331*F332*G332)/(1-B296))</f>
        <v>26</v>
      </c>
      <c r="D364" s="60" t="n">
        <f aca="false">IF(B296=100%,0,(B331*F333*G333+B325*F325*G325)/(1-B296))</f>
        <v>21.6</v>
      </c>
      <c r="E364" s="60" t="n">
        <f aca="false">IF(B296=100%,0,(B315*G315+B325*G326*F326+B331*F334*G334+B343*G343)/(1-B296))</f>
        <v>240</v>
      </c>
      <c r="F364" s="60" t="n">
        <f aca="false">IF(B296=100%,0,(B313*G313+B317*G317+B330*G330+B331*F335*G335)/(1-B296))</f>
        <v>0</v>
      </c>
      <c r="G364" s="61" t="n">
        <f aca="false">IF(B296=100%,0,(B322*G322+B327*G327+B331*F336*G336)/(1-B296))</f>
        <v>10</v>
      </c>
      <c r="H364" s="60" t="n">
        <f aca="false">IF(B296=100%,0,(B329*G329)/(1-B296))</f>
        <v>0</v>
      </c>
      <c r="I364" s="61" t="n">
        <f aca="false">IF(B296=100%,0,(B337*G337+B338*G338+B339*G339+B350*G350)/(1-B296))</f>
        <v>1520</v>
      </c>
      <c r="J364" s="62" t="n">
        <f aca="false">IF(B296=100%,0,(B328*G328+B349*G349)/(1-B296))</f>
        <v>0</v>
      </c>
      <c r="L364" s="33" t="s">
        <v>106</v>
      </c>
      <c r="M364" s="60" t="n">
        <f aca="false">IF(M296=100%,0,(M314*R314+M316*R316+M323*R323+M331*Q331*R331+M340*R340+M341*R341+M342*R342)/(1-M296))</f>
        <v>585</v>
      </c>
      <c r="N364" s="60" t="n">
        <f aca="false">IF(M296=100%,0,(M324*R324+M331*Q332*R332)/(1-M296))</f>
        <v>208</v>
      </c>
      <c r="O364" s="60" t="n">
        <f aca="false">IF(M296=100%,0,(M331*Q333*R333+M325*Q325*R325)/(1-M296))</f>
        <v>54</v>
      </c>
      <c r="P364" s="60" t="n">
        <f aca="false">IF(M296=100%,0,(M315*R315+M325*R326*Q326+M331*Q334*R334+M343*R343)/(1-M296))</f>
        <v>600</v>
      </c>
      <c r="Q364" s="60" t="n">
        <f aca="false">IF(M296=100%,0,(M313*R313+M317*R317+M330*R330+M331*Q335*R335)/(1-M296))</f>
        <v>27.5</v>
      </c>
      <c r="R364" s="61" t="n">
        <f aca="false">IF(M296=100%,0,(M322*R322+M327*R327+M331*Q336*R336)/(1-M296))</f>
        <v>70</v>
      </c>
      <c r="S364" s="60" t="n">
        <f aca="false">IF(M296=100%,0,(M329*R329)/(1-M296))</f>
        <v>8.5</v>
      </c>
      <c r="T364" s="61" t="n">
        <f aca="false">IF(M296=100%,0,(M337*R337+M338*R338+M339*R339+M350*R350)/(1-M296))</f>
        <v>0</v>
      </c>
      <c r="U364" s="62" t="n">
        <f aca="false">IF(M296=100%,0,(M328*R328+M349*R349)/(1-M296))</f>
        <v>0</v>
      </c>
      <c r="W364" s="33" t="s">
        <v>106</v>
      </c>
      <c r="X364" s="60" t="n">
        <f aca="false">IF(X296=100%,0,(X314*AC314+X316*AC316+X323*AC323+X331*AB331*AC331+X340*AC340+X341*AC341+X342*AC342)/(1-X296))</f>
        <v>315</v>
      </c>
      <c r="Y364" s="60" t="n">
        <f aca="false">IF(X296=100%,0,(X324*AC324+X331*AB332*AC332)/(1-X296))</f>
        <v>650</v>
      </c>
      <c r="Z364" s="60" t="n">
        <f aca="false">IF(X296=100%,0,(X331*AB333*AC333+X325*AB325*AC325)/(1-X296))</f>
        <v>135</v>
      </c>
      <c r="AA364" s="60" t="n">
        <f aca="false">IF(X296=100%,0,(X315*AC315+X325*AC326*AB326+X331*AB334*AC334+X343*AC343)/(1-X296))</f>
        <v>1500</v>
      </c>
      <c r="AB364" s="60" t="n">
        <f aca="false">IF(X296=100%,0,(X313*AC313+X317*AC317+X330*AC330+X331*AB335*AC335)/(1-X296))</f>
        <v>0</v>
      </c>
      <c r="AC364" s="61" t="n">
        <f aca="false">IF(X296=100%,0,(X322*AC322+X327*AC327+X331*AB336*AC336)/(1-X296))</f>
        <v>50</v>
      </c>
      <c r="AD364" s="60" t="n">
        <f aca="false">IF(X296=100%,0,(X329*AC329)/(1-X296))</f>
        <v>17</v>
      </c>
      <c r="AE364" s="61" t="n">
        <f aca="false">IF(X296=100%,0,(X337*AC337+X338*AC338+X339*AC339+X350*AC350)/(1-X296))</f>
        <v>0</v>
      </c>
      <c r="AF364" s="62" t="n">
        <f aca="false">IF(X296=100%,0,(X328*AC328+X349*AC349)/(1-X296))</f>
        <v>0</v>
      </c>
      <c r="AH364" s="33" t="s">
        <v>106</v>
      </c>
      <c r="AI364" s="60" t="n">
        <f aca="false">IF(AI296=100%,0,(AI314*AN314+AI316*AN316+AI323*AN323+AI331*AM331*AN331+AI340*AN340+AI341*AN341+AI342*AN342)/(1-AI296))</f>
        <v>225</v>
      </c>
      <c r="AJ364" s="60" t="n">
        <f aca="false">IF(AI296=100%,0,(AI324*AN324+AI331*AM332*AN332)/(1-AI296))</f>
        <v>520</v>
      </c>
      <c r="AK364" s="60" t="n">
        <f aca="false">IF(AI296=100%,0,(AI331*AM333*AN333+AI325*AM325*AN325)/(1-AI296))</f>
        <v>162</v>
      </c>
      <c r="AL364" s="60" t="n">
        <f aca="false">IF(AI296=100%,0,(AI315*AN315+AI325*AN326*AM326+AI331*AM334*AN334+AI343*AN343)/(1-AI296))</f>
        <v>1800</v>
      </c>
      <c r="AM364" s="60" t="n">
        <f aca="false">IF(AI296=100%,0,(AI313*AN313+AI317*AN317+AI330*AN330+AI331*AM335*AN335)/(1-AI296))</f>
        <v>0</v>
      </c>
      <c r="AN364" s="61" t="n">
        <f aca="false">IF(AI296=100%,0,(AI322*AN322+AI327*AN327+AI331*AM336*AN336)/(1-AI296))</f>
        <v>0</v>
      </c>
      <c r="AO364" s="60" t="n">
        <f aca="false">IF(AI296=100%,0,(AI329*AN329)/(1-AI296))</f>
        <v>0</v>
      </c>
      <c r="AP364" s="61" t="n">
        <f aca="false">IF(AI296=100%,0,(AI337*AN337+AI338*AN338+AI339*AN339+AI350*AN350)/(1-AI296))</f>
        <v>0</v>
      </c>
      <c r="AQ364" s="62" t="n">
        <f aca="false">IF(AI296=100%,0,(AI328*AN328+AI349*AN349)/(1-AI296))</f>
        <v>100</v>
      </c>
      <c r="AS364" s="33" t="s">
        <v>106</v>
      </c>
      <c r="AT364" s="60" t="n">
        <f aca="false">IF(AT296=100%,0,(AT314*AY314+AT316*AY316+AT323*AY323+AT331*AX331*AY331+AT340*AY340+AT341*AY341+AT342*AY342)/(1-AT296))</f>
        <v>225.711418035827</v>
      </c>
      <c r="AU364" s="60" t="n">
        <f aca="false">IF(AT296=100%,0,(AT324*AY324+AT331*AX332*AY332)/(1-AT296))</f>
        <v>408.627348301368</v>
      </c>
      <c r="AV364" s="60" t="n">
        <f aca="false">IF(AT296=100%,0,(AT331*AX333*AY333+AT325*AX325*AY325)/(1-AT296))</f>
        <v>59.9396478366171</v>
      </c>
      <c r="AW364" s="60" t="n">
        <f aca="false">IF(AT296=100%,0,(AT315*AY315+AT325*AY326*AX326+AT331*AX334*AY334+AT343*AY343)/(1-AT296))</f>
        <v>665.996087073524</v>
      </c>
      <c r="AX364" s="60" t="n">
        <f aca="false">IF(AT296=100%,0,(AT313*AY313+AT317*AY317+AT330*AY330+AT331*AX335*AY335)/(1-AT296))</f>
        <v>11.3102727654014</v>
      </c>
      <c r="AY364" s="61" t="n">
        <f aca="false">IF(AT296=100%,0,(AT322*AY322+AT327*AY327+AT331*AX336*AY336)/(1-AT296))</f>
        <v>148.354552595405</v>
      </c>
      <c r="AZ364" s="60" t="n">
        <f aca="false">IF(AT296=100%,0,(AT329*AY329)/(1-AT296))</f>
        <v>0</v>
      </c>
      <c r="BA364" s="61" t="n">
        <f aca="false">IF(AT296=100%,0,(AT337*AY337+AT338*AY338+AT339*AY339+AT350*AY350)/(1-AT296))</f>
        <v>0</v>
      </c>
      <c r="BB364" s="62" t="n">
        <f aca="false">IF(AT296=100%,0,(AT328*AY328+AT349*AY349)/(1-AT296))</f>
        <v>80</v>
      </c>
      <c r="BD364" s="33" t="s">
        <v>106</v>
      </c>
      <c r="BE364" s="60" t="n">
        <f aca="false">IF(BE296=100%,0,(BE314*BJ314+BE316*BJ316+BE323*BJ323+BE331*BI331*BJ331+BE340*BJ340+BE341*BJ341+BE342*BJ342)/(1-BE296))</f>
        <v>0</v>
      </c>
      <c r="BF364" s="60" t="n">
        <f aca="false">IF(BE296=100%,0,(BE324*BJ324+BE331*BI332*BJ332)/(1-BE296))</f>
        <v>0</v>
      </c>
      <c r="BG364" s="60" t="n">
        <f aca="false">IF(BE296=100%,0,(BE331*BI333*BJ333+BE325*BI325*BJ325)/(1-BE296))</f>
        <v>0</v>
      </c>
      <c r="BH364" s="60" t="n">
        <f aca="false">IF(BE296=100%,0,(BE315*BJ315+BE325*BJ326*BI326+BE331*BI334*BJ334+BE343*BJ343)/(1-BE296))</f>
        <v>0</v>
      </c>
      <c r="BI364" s="60" t="n">
        <f aca="false">IF(BE296=100%,0,(BE313*BJ313+BE317*BJ317+BE330*BJ330+BE331*BI335*BJ335)/(1-BE296))</f>
        <v>0</v>
      </c>
      <c r="BJ364" s="61" t="n">
        <f aca="false">IF(BE296=100%,0,(BE322*BJ322+BE327*BJ327+BE331*BI336*BJ336)/(1-BE296))</f>
        <v>0</v>
      </c>
      <c r="BK364" s="60" t="n">
        <f aca="false">IF(BE296=100%,0,(BE329*BJ329)/(1-BE296))</f>
        <v>0</v>
      </c>
      <c r="BL364" s="61" t="n">
        <f aca="false">IF(BE296=100%,0,(BE337*BJ337+BE338*BJ338+BE339*BJ339+BE350*BJ350)/(1-BE296))</f>
        <v>0</v>
      </c>
      <c r="BM364" s="62" t="n">
        <f aca="false">IF(BE296=100%,0,(BE328*BJ328+BE349*BJ349)/(1-BE296))</f>
        <v>0</v>
      </c>
      <c r="BO364" s="33" t="s">
        <v>106</v>
      </c>
      <c r="BP364" s="60" t="n">
        <f aca="false">IF(BP296=100%,0,(BP314*BU314+BP316*BU316+BP323*BU323+BP331*BT331*BU331+BP340*BU340+BP341*BU341+BP342*BU342)/(1-BP296))</f>
        <v>18.2845672143309</v>
      </c>
      <c r="BQ364" s="60" t="n">
        <f aca="false">IF(BP296=100%,0,(BP324*BU324+BP331*BT332*BU332)/(1-BP296))</f>
        <v>163.450939320547</v>
      </c>
      <c r="BR364" s="60" t="n">
        <f aca="false">IF(BP296=100%,0,(BP331*BT333*BU333+BP325*BT325*BU325)/(1-BP296))</f>
        <v>2.37585913464686</v>
      </c>
      <c r="BS364" s="60" t="n">
        <f aca="false">IF(BP296=100%,0,(BP315*BU315+BP325*BU326*BT326+BP331*BT334*BU334+BP343*BU343)/(1-BP296))</f>
        <v>26.3984348294095</v>
      </c>
      <c r="BT364" s="60" t="n">
        <f aca="false">IF(BP296=100%,0,(BP313*BU313+BP317*BU317+BP330*BU330+BP331*BT335*BU335)/(1-BP296))</f>
        <v>4.52410910616056</v>
      </c>
      <c r="BU364" s="61" t="n">
        <f aca="false">IF(BP296=100%,0,(BP322*BU322+BP327*BU327+BP331*BT336*BU336)/(1-BP296))</f>
        <v>59.341821038162</v>
      </c>
      <c r="BV364" s="60" t="n">
        <f aca="false">IF(BP296=100%,0,(BP329*BU329)/(1-BP296))</f>
        <v>0</v>
      </c>
      <c r="BW364" s="61" t="n">
        <f aca="false">IF(BP296=100%,0,(BP337*BU337+BP338*BU338+BP339*BU339+BP350*BU350)/(1-BP296))</f>
        <v>1360</v>
      </c>
      <c r="BX364" s="62" t="n">
        <f aca="false">IF(BP296=100%,0,(BP328*BU328+BP349*BU349)/(1-BP296))</f>
        <v>0</v>
      </c>
      <c r="BZ364" s="33" t="s">
        <v>106</v>
      </c>
      <c r="CA364" s="60" t="n">
        <f aca="false">IF(CA296=100%,0,(CA314*CF314+CA316*CF316+CA323*CF323+CA331*CE331*CF331+CA340*CF340+CA341*CF341+CA342*CF342)/(1-CA296))</f>
        <v>675</v>
      </c>
      <c r="CB364" s="60" t="n">
        <f aca="false">IF(CA296=100%,0,(CA324*CF324+CA331*CE332*CF332)/(1-CA296))</f>
        <v>0</v>
      </c>
      <c r="CC364" s="60" t="n">
        <f aca="false">IF(CA296=100%,0,(CA331*CE333*CF333+CA325*CE325*CF325)/(1-CA296))</f>
        <v>108</v>
      </c>
      <c r="CD364" s="60" t="n">
        <f aca="false">IF(CA296=100%,0,(CA315*CF315+CA325*CF326*CE326+CA331*CE334*CF334+CA343*CF343)/(1-CA296))</f>
        <v>1200</v>
      </c>
      <c r="CE364" s="60" t="n">
        <f aca="false">IF(CA296=100%,0,(CA313*CF313+CA317*CF317+CA330*CF330+CA331*CE335*CF335)/(1-CA296))</f>
        <v>0</v>
      </c>
      <c r="CF364" s="61" t="n">
        <f aca="false">IF(CA296=100%,0,(CA322*CF322+CA327*CF327+CA331*CE336*CF336)/(1-CA296))</f>
        <v>50</v>
      </c>
      <c r="CG364" s="60" t="n">
        <f aca="false">IF(CA296=100%,0,(CA329*CF329)/(1-CA296))</f>
        <v>0</v>
      </c>
      <c r="CH364" s="61" t="n">
        <f aca="false">IF(CA296=100%,0,(CA337*CF337+CA338*CF338+CA339*CF339+CA350*CF350)/(1-CA296))</f>
        <v>0</v>
      </c>
      <c r="CI364" s="62" t="n">
        <f aca="false">IF(CA296=100%,0,(CA328*CF328+CA349*CF349)/(1-CA296))</f>
        <v>0</v>
      </c>
      <c r="CK364" s="33" t="s">
        <v>106</v>
      </c>
      <c r="CL364" s="60" t="n">
        <f aca="false">(CL314*CQ314+CL316*CQ316+CL323*CQ323+CL331*CP331*CQ331+CL340*CQ340+CL341*CQ341+CL342*CQ342)/(1-CL296)</f>
        <v>540</v>
      </c>
      <c r="CM364" s="60" t="n">
        <f aca="false">(CL324*CQ324+CL331*CP332*CQ332)/(1-CL296)</f>
        <v>78</v>
      </c>
      <c r="CN364" s="60" t="n">
        <f aca="false">(CL331*CP333*CQ333+CL325*CP325*CQ325)/(1-CL296)</f>
        <v>81</v>
      </c>
      <c r="CO364" s="60" t="n">
        <f aca="false">(CL315*CQ315+CL325*CQ326*CP326+CL331*CP334*CQ334+CL343*CQ343)/(1-CL296)</f>
        <v>900</v>
      </c>
      <c r="CP364" s="60" t="n">
        <f aca="false">(CL313*CQ313+CL317*CQ317+CL330*CQ330+CL331*CP335*CQ335)/(1-CL296)</f>
        <v>0</v>
      </c>
      <c r="CQ364" s="61" t="n">
        <f aca="false">(CL322*CQ322+CL327*CQ327+CL331*CP336*CQ336)/(1-CL296)</f>
        <v>20</v>
      </c>
      <c r="CR364" s="60" t="n">
        <f aca="false">(CL329*CQ329)/(1-CL296)</f>
        <v>0</v>
      </c>
      <c r="CS364" s="61" t="n">
        <f aca="false">(CL337*CQ337+CL338*CQ338+CL339*CQ339+CL350*CQ350)/(1-CL296)</f>
        <v>300</v>
      </c>
      <c r="CT364" s="62" t="n">
        <f aca="false">(CL328*CQ328+CL349*CQ349)/(1-CL296)</f>
        <v>0</v>
      </c>
      <c r="CV364" s="17" t="s">
        <v>49</v>
      </c>
      <c r="CW364" s="18" t="n">
        <f aca="false">IF(AT351=0%,0%,AU353/SUM(AU352:AU359))</f>
        <v>0.196455455914119</v>
      </c>
      <c r="CX364" s="17" t="str">
        <f aca="false">AW353</f>
        <v>frigorifero</v>
      </c>
      <c r="CY364" s="19" t="n">
        <f aca="false">AX353</f>
        <v>0</v>
      </c>
      <c r="CZ364" s="17" t="str">
        <f aca="false">AW360</f>
        <v>materasso</v>
      </c>
      <c r="DA364" s="19" t="n">
        <f aca="false">AX360</f>
        <v>0</v>
      </c>
      <c r="DB364" s="17" t="str">
        <f aca="false">AY358</f>
        <v>lamiere</v>
      </c>
      <c r="DC364" s="19" t="n">
        <f aca="false">AZ358</f>
        <v>0</v>
      </c>
      <c r="DD364" s="19" t="str">
        <f aca="false">AV294</f>
        <v>altezza cumulo</v>
      </c>
      <c r="DE364" s="19" t="n">
        <f aca="false">AW294</f>
        <v>5</v>
      </c>
    </row>
    <row r="365" customFormat="false" ht="15" hidden="false" customHeight="false" outlineLevel="0" collapsed="false">
      <c r="CV365" s="17" t="s">
        <v>57</v>
      </c>
      <c r="CW365" s="18" t="n">
        <f aca="false">IF(AT351=0%,0%,(AU354+AU355)/SUM(AU352:AU359))</f>
        <v>0.138749184806984</v>
      </c>
      <c r="CX365" s="17" t="str">
        <f aca="false">AW354</f>
        <v>forno</v>
      </c>
      <c r="CY365" s="19" t="n">
        <f aca="false">AX354</f>
        <v>0</v>
      </c>
      <c r="CZ365" s="17" t="str">
        <f aca="false">AY352</f>
        <v>brandina</v>
      </c>
      <c r="DA365" s="19" t="n">
        <f aca="false">AZ352</f>
        <v>0</v>
      </c>
      <c r="DB365" s="17" t="str">
        <f aca="false">AY359</f>
        <v>buste</v>
      </c>
      <c r="DC365" s="19" t="n">
        <f aca="false">AZ359</f>
        <v>0</v>
      </c>
      <c r="DD365" s="19" t="str">
        <f aca="false">AV295</f>
        <v>combustione</v>
      </c>
      <c r="DE365" s="19" t="str">
        <f aca="false">AW295</f>
        <v>no</v>
      </c>
    </row>
    <row r="366" customFormat="false" ht="15" hidden="false" customHeight="false" outlineLevel="0" collapsed="false">
      <c r="A366" s="9" t="s">
        <v>375</v>
      </c>
      <c r="B366" s="9"/>
      <c r="C366" s="9"/>
      <c r="D366" s="9"/>
      <c r="E366" s="9"/>
      <c r="F366" s="9"/>
      <c r="G366" s="9"/>
      <c r="L366" s="9" t="s">
        <v>376</v>
      </c>
      <c r="M366" s="9"/>
      <c r="N366" s="9"/>
      <c r="O366" s="9"/>
      <c r="P366" s="9"/>
      <c r="Q366" s="9"/>
      <c r="R366" s="9"/>
      <c r="W366" s="9" t="s">
        <v>377</v>
      </c>
      <c r="X366" s="9"/>
      <c r="Y366" s="9"/>
      <c r="Z366" s="9"/>
      <c r="AA366" s="9"/>
      <c r="AB366" s="9"/>
      <c r="AC366" s="9"/>
      <c r="AH366" s="9" t="s">
        <v>378</v>
      </c>
      <c r="AI366" s="9"/>
      <c r="AJ366" s="9"/>
      <c r="AK366" s="9"/>
      <c r="AL366" s="9"/>
      <c r="AM366" s="9"/>
      <c r="AN366" s="9"/>
      <c r="AS366" s="9" t="s">
        <v>379</v>
      </c>
      <c r="AT366" s="9"/>
      <c r="AU366" s="9"/>
      <c r="AV366" s="9"/>
      <c r="AW366" s="9"/>
      <c r="AX366" s="9"/>
      <c r="AY366" s="9"/>
      <c r="BD366" s="9" t="s">
        <v>380</v>
      </c>
      <c r="BE366" s="9"/>
      <c r="BF366" s="9"/>
      <c r="BG366" s="9"/>
      <c r="BH366" s="9"/>
      <c r="BI366" s="9"/>
      <c r="BJ366" s="9"/>
      <c r="BO366" s="9" t="s">
        <v>381</v>
      </c>
      <c r="BP366" s="9"/>
      <c r="BQ366" s="9"/>
      <c r="BR366" s="9"/>
      <c r="BS366" s="9"/>
      <c r="BT366" s="9"/>
      <c r="BU366" s="9"/>
      <c r="BZ366" s="9" t="s">
        <v>382</v>
      </c>
      <c r="CA366" s="9"/>
      <c r="CB366" s="9"/>
      <c r="CC366" s="9"/>
      <c r="CD366" s="9"/>
      <c r="CE366" s="9"/>
      <c r="CF366" s="9"/>
      <c r="CK366" s="9" t="s">
        <v>383</v>
      </c>
      <c r="CL366" s="9"/>
      <c r="CM366" s="9"/>
      <c r="CN366" s="9"/>
      <c r="CO366" s="9"/>
      <c r="CP366" s="9"/>
      <c r="CQ366" s="9"/>
      <c r="CV366" s="17" t="s">
        <v>60</v>
      </c>
      <c r="CW366" s="37" t="n">
        <f aca="false">IF(AT351=0%,0%,AU356/SUM(AU352:AU359))</f>
        <v>0.0141378409567517</v>
      </c>
      <c r="CX366" s="17" t="str">
        <f aca="false">AW355</f>
        <v>televisore</v>
      </c>
      <c r="CY366" s="19" t="n">
        <f aca="false">AX355</f>
        <v>0</v>
      </c>
      <c r="CZ366" s="17" t="str">
        <f aca="false">AY353</f>
        <v>Scatoloni</v>
      </c>
      <c r="DA366" s="19" t="n">
        <f aca="false">AZ353</f>
        <v>0</v>
      </c>
      <c r="DB366" s="19"/>
      <c r="DC366" s="19"/>
      <c r="DD366" s="19" t="str">
        <f aca="false">AV296</f>
        <v>bonifica</v>
      </c>
      <c r="DE366" s="19" t="str">
        <f aca="false">AW296</f>
        <v>no</v>
      </c>
    </row>
    <row r="367" customFormat="false" ht="14.4" hidden="false" customHeight="false" outlineLevel="0" collapsed="false">
      <c r="A367" s="2" t="s">
        <v>26</v>
      </c>
      <c r="B367" s="2" t="s">
        <v>271</v>
      </c>
      <c r="D367" s="4" t="s">
        <v>28</v>
      </c>
      <c r="F367" s="2" t="s">
        <v>29</v>
      </c>
      <c r="G367" s="4" t="s">
        <v>30</v>
      </c>
      <c r="H367" s="2" t="n">
        <f aca="false">SUMPRODUCT(C371:C385,H371:H385)+C391*H391+C393*H393</f>
        <v>0</v>
      </c>
      <c r="L367" s="2" t="s">
        <v>26</v>
      </c>
      <c r="M367" s="2" t="s">
        <v>271</v>
      </c>
      <c r="O367" s="4" t="s">
        <v>28</v>
      </c>
      <c r="P367" s="2" t="n">
        <v>60</v>
      </c>
      <c r="Q367" s="2" t="s">
        <v>29</v>
      </c>
      <c r="R367" s="4" t="s">
        <v>30</v>
      </c>
      <c r="S367" s="2" t="n">
        <f aca="false">SUMPRODUCT(N371:N385,S371:S385)+N391*S391+N393*S393</f>
        <v>0</v>
      </c>
      <c r="W367" s="2" t="s">
        <v>26</v>
      </c>
      <c r="X367" s="2" t="s">
        <v>271</v>
      </c>
      <c r="Z367" s="4" t="s">
        <v>28</v>
      </c>
      <c r="AA367" s="2" t="n">
        <v>30</v>
      </c>
      <c r="AB367" s="2" t="s">
        <v>29</v>
      </c>
      <c r="AC367" s="4" t="s">
        <v>30</v>
      </c>
      <c r="AD367" s="2" t="n">
        <f aca="false">SUMPRODUCT(Y371:Y385,AD371:AD385)+Y391*AD391+Y393*AD393</f>
        <v>0</v>
      </c>
      <c r="AH367" s="2" t="s">
        <v>26</v>
      </c>
      <c r="AI367" s="2" t="s">
        <v>271</v>
      </c>
      <c r="AK367" s="4" t="s">
        <v>28</v>
      </c>
      <c r="AM367" s="2" t="s">
        <v>29</v>
      </c>
      <c r="AN367" s="4" t="s">
        <v>30</v>
      </c>
      <c r="AO367" s="2" t="n">
        <f aca="false">SUMPRODUCT(AJ371:AJ385,AO371:AO385)+AJ391*AO391+AJ393*AO393</f>
        <v>0</v>
      </c>
      <c r="AS367" s="2" t="s">
        <v>26</v>
      </c>
      <c r="AT367" s="2" t="s">
        <v>271</v>
      </c>
      <c r="AV367" s="4" t="s">
        <v>28</v>
      </c>
      <c r="AW367" s="2" t="n">
        <v>5</v>
      </c>
      <c r="AX367" s="2" t="s">
        <v>29</v>
      </c>
      <c r="AY367" s="4" t="s">
        <v>30</v>
      </c>
      <c r="AZ367" s="2" t="n">
        <f aca="false">SUMPRODUCT(AU371:AU385,AZ371:AZ385)+AU391*AZ391+AU393*AZ393</f>
        <v>0</v>
      </c>
      <c r="BD367" s="2" t="s">
        <v>26</v>
      </c>
      <c r="BE367" s="2" t="s">
        <v>271</v>
      </c>
      <c r="BG367" s="4" t="s">
        <v>28</v>
      </c>
      <c r="BH367" s="2" t="n">
        <v>5</v>
      </c>
      <c r="BI367" s="2" t="s">
        <v>29</v>
      </c>
      <c r="BJ367" s="4" t="s">
        <v>30</v>
      </c>
      <c r="BK367" s="2" t="n">
        <f aca="false">SUMPRODUCT(BF371:BF385,BK371:BK385)+BF391*BK391+BF393*BK393</f>
        <v>0</v>
      </c>
      <c r="BO367" s="2" t="s">
        <v>26</v>
      </c>
      <c r="BP367" s="2" t="s">
        <v>271</v>
      </c>
      <c r="BR367" s="4" t="s">
        <v>28</v>
      </c>
      <c r="BS367" s="2" t="n">
        <v>20</v>
      </c>
      <c r="BT367" s="2" t="s">
        <v>29</v>
      </c>
      <c r="BU367" s="4" t="s">
        <v>30</v>
      </c>
      <c r="BV367" s="2" t="n">
        <f aca="false">SUMPRODUCT(BQ371:BQ385,BV371:BV385)+BQ391*BV391+BQ393*BV393</f>
        <v>0</v>
      </c>
      <c r="BZ367" s="2" t="s">
        <v>26</v>
      </c>
      <c r="CA367" s="2" t="s">
        <v>271</v>
      </c>
      <c r="CC367" s="4" t="s">
        <v>28</v>
      </c>
      <c r="CD367" s="2" t="n">
        <v>15</v>
      </c>
      <c r="CE367" s="2" t="s">
        <v>29</v>
      </c>
      <c r="CF367" s="4" t="s">
        <v>30</v>
      </c>
      <c r="CG367" s="2" t="n">
        <f aca="false">SUMPRODUCT(CB371:CB385,CG371:CG385)+CB391*CG391+CB393*CG393</f>
        <v>0</v>
      </c>
      <c r="CK367" s="2" t="s">
        <v>26</v>
      </c>
      <c r="CL367" s="2" t="s">
        <v>271</v>
      </c>
      <c r="CN367" s="4" t="s">
        <v>28</v>
      </c>
      <c r="CP367" s="2" t="s">
        <v>29</v>
      </c>
      <c r="CQ367" s="4" t="s">
        <v>30</v>
      </c>
      <c r="CR367" s="2" t="n">
        <f aca="false">SUMPRODUCT(CM371:CM385,CR371:CR385)+CM391*CR391+CM393*CR393</f>
        <v>0</v>
      </c>
      <c r="CV367" s="17" t="s">
        <v>61</v>
      </c>
      <c r="CW367" s="18" t="n">
        <f aca="false">IF(AT351=0%,0%,AU357/SUM(AU352:AU359))</f>
        <v>0.337169437716829</v>
      </c>
      <c r="CX367" s="17" t="str">
        <f aca="false">AW356</f>
        <v>scaldabagno</v>
      </c>
      <c r="CY367" s="19" t="n">
        <f aca="false">AX356</f>
        <v>0</v>
      </c>
      <c r="CZ367" s="17" t="str">
        <f aca="false">AY354</f>
        <v>divano</v>
      </c>
      <c r="DA367" s="19" t="n">
        <f aca="false">AZ354</f>
        <v>0</v>
      </c>
      <c r="DB367" s="19"/>
      <c r="DC367" s="19"/>
      <c r="DD367" s="19" t="str">
        <f aca="false">AX296</f>
        <v>substrato</v>
      </c>
      <c r="DE367" s="19" t="str">
        <f aca="false">AY296</f>
        <v>battistrada</v>
      </c>
    </row>
    <row r="368" customFormat="false" ht="14.4" hidden="false" customHeight="false" outlineLevel="0" collapsed="false">
      <c r="A368" s="2" t="s">
        <v>34</v>
      </c>
      <c r="B368" s="2" t="s">
        <v>384</v>
      </c>
      <c r="C368" s="2" t="s">
        <v>41</v>
      </c>
      <c r="D368" s="4" t="s">
        <v>36</v>
      </c>
      <c r="L368" s="2" t="s">
        <v>34</v>
      </c>
      <c r="M368" s="2" t="s">
        <v>385</v>
      </c>
      <c r="O368" s="4" t="s">
        <v>36</v>
      </c>
      <c r="P368" s="2" t="s">
        <v>140</v>
      </c>
      <c r="W368" s="2" t="s">
        <v>34</v>
      </c>
      <c r="X368" s="2" t="s">
        <v>386</v>
      </c>
      <c r="Z368" s="4" t="s">
        <v>36</v>
      </c>
      <c r="AA368" s="2" t="s">
        <v>37</v>
      </c>
      <c r="AH368" s="2" t="s">
        <v>34</v>
      </c>
      <c r="AI368" s="2" t="s">
        <v>387</v>
      </c>
      <c r="AJ368" s="2" t="s">
        <v>41</v>
      </c>
      <c r="AK368" s="4" t="s">
        <v>36</v>
      </c>
      <c r="AS368" s="2" t="s">
        <v>34</v>
      </c>
      <c r="AT368" s="2" t="s">
        <v>388</v>
      </c>
      <c r="AV368" s="4" t="s">
        <v>36</v>
      </c>
      <c r="AW368" s="2" t="s">
        <v>37</v>
      </c>
      <c r="BD368" s="2" t="s">
        <v>34</v>
      </c>
      <c r="BE368" s="2" t="s">
        <v>389</v>
      </c>
      <c r="BG368" s="4" t="s">
        <v>36</v>
      </c>
      <c r="BH368" s="2" t="s">
        <v>37</v>
      </c>
      <c r="BO368" s="2" t="s">
        <v>34</v>
      </c>
      <c r="BP368" s="2" t="s">
        <v>390</v>
      </c>
      <c r="BR368" s="4" t="s">
        <v>36</v>
      </c>
      <c r="BS368" s="2" t="s">
        <v>37</v>
      </c>
      <c r="BZ368" s="2" t="s">
        <v>34</v>
      </c>
      <c r="CA368" s="2" t="s">
        <v>391</v>
      </c>
      <c r="CC368" s="4" t="s">
        <v>36</v>
      </c>
      <c r="CD368" s="2" t="s">
        <v>140</v>
      </c>
      <c r="CK368" s="2" t="s">
        <v>34</v>
      </c>
      <c r="CL368" s="2" t="s">
        <v>392</v>
      </c>
      <c r="CM368" s="2" t="s">
        <v>41</v>
      </c>
      <c r="CN368" s="4" t="s">
        <v>36</v>
      </c>
      <c r="CV368" s="17" t="s">
        <v>62</v>
      </c>
      <c r="CW368" s="18" t="n">
        <f aca="false">IF(AT351=0%,0%,AU358/SUM(AU352:AU359))</f>
        <v>0</v>
      </c>
      <c r="CX368" s="17" t="str">
        <f aca="false">AW357</f>
        <v>mobile</v>
      </c>
      <c r="CY368" s="19" t="n">
        <f aca="false">AX357</f>
        <v>0</v>
      </c>
      <c r="CZ368" s="17" t="str">
        <f aca="false">AY355</f>
        <v>sanitari</v>
      </c>
      <c r="DA368" s="19" t="n">
        <f aca="false">AZ355</f>
        <v>0</v>
      </c>
      <c r="DB368" s="19"/>
      <c r="DC368" s="19"/>
      <c r="DD368" s="19" t="s">
        <v>63</v>
      </c>
      <c r="DE368" s="19" t="n">
        <f aca="false">AT296</f>
        <v>0</v>
      </c>
    </row>
    <row r="369" customFormat="false" ht="15" hidden="false" customHeight="false" outlineLevel="0" collapsed="false">
      <c r="A369" s="2" t="s">
        <v>46</v>
      </c>
      <c r="B369" s="8" t="n">
        <f aca="false">SUM(B371:B385,B391,B393)</f>
        <v>0</v>
      </c>
      <c r="C369" s="16" t="n">
        <f aca="false">SUMPRODUCT(B386:B390,G386:G390)+SUMPRODUCT(B395:B397,G395:G397)+SUMPRODUCT(B422:B423,G422:G423)+SUMPRODUCT(B410:B417,G410:G417)+SUMPRODUCT(F404:F409,G404:G409)*B404+SUMPRODUCT(G398:G399,F398:F399)*B398+SUMPRODUCT(B400:B403,G400:G403)</f>
        <v>0</v>
      </c>
      <c r="D369" s="4" t="s">
        <v>43</v>
      </c>
      <c r="F369" s="4" t="s">
        <v>44</v>
      </c>
      <c r="L369" s="2" t="s">
        <v>46</v>
      </c>
      <c r="M369" s="8" t="n">
        <f aca="false">SUM(M371:M385,M391,M393)</f>
        <v>0</v>
      </c>
      <c r="N369" s="16" t="n">
        <f aca="false">SUMPRODUCT(M386:M390,R386:R390)+SUMPRODUCT(M395:M397,R395:R397)+SUMPRODUCT(M422:M423,R422:R423)+SUMPRODUCT(M410:M417,R410:R417)+SUMPRODUCT(Q404:Q409,R404:R409)*M404+SUMPRODUCT(R398:R399,Q398:Q399)*M398+SUMPRODUCT(M400:M403,R400:R403)</f>
        <v>1410</v>
      </c>
      <c r="O369" s="4" t="s">
        <v>43</v>
      </c>
      <c r="P369" s="2" t="s">
        <v>140</v>
      </c>
      <c r="Q369" s="4" t="s">
        <v>44</v>
      </c>
      <c r="R369" s="2" t="s">
        <v>200</v>
      </c>
      <c r="W369" s="2" t="s">
        <v>46</v>
      </c>
      <c r="X369" s="8" t="n">
        <f aca="false">SUM(X371:X385,X391,X393)</f>
        <v>0</v>
      </c>
      <c r="Y369" s="16" t="n">
        <f aca="false">SUMPRODUCT(X386:X390,AC386:AC390)+SUMPRODUCT(X395:X397,AC395:AC397)+SUMPRODUCT(X422:X423,AC422:AC423)+SUMPRODUCT(X410:X417,AC410:AC417)+SUMPRODUCT(AB404:AB409,AC404:AC409)*X404+SUMPRODUCT(AC398:AC399,AB398:AB399)*X398+SUMPRODUCT(X400:X403,AC400:AC403)</f>
        <v>2634</v>
      </c>
      <c r="Z369" s="4" t="s">
        <v>43</v>
      </c>
      <c r="AA369" s="2" t="s">
        <v>37</v>
      </c>
      <c r="AB369" s="4" t="s">
        <v>44</v>
      </c>
      <c r="AC369" s="2" t="s">
        <v>91</v>
      </c>
      <c r="AH369" s="2" t="s">
        <v>46</v>
      </c>
      <c r="AI369" s="8" t="n">
        <f aca="false">SUM(AI371:AI385,AI391,AI393)</f>
        <v>0</v>
      </c>
      <c r="AJ369" s="16" t="n">
        <f aca="false">SUMPRODUCT(AI386:AI390,AN386:AN390)+SUMPRODUCT(AI395:AI397,AN395:AN397)+SUMPRODUCT(AI422:AI423,AN422:AN423)+SUMPRODUCT(AI410:AI417,AN410:AN417)+SUMPRODUCT(AM404:AM409,AN404:AN409)*AI404+SUMPRODUCT(AN398:AN399,AM398:AM399)*AI398+SUMPRODUCT(AI400:AI403,AN400:AN403)</f>
        <v>0</v>
      </c>
      <c r="AK369" s="4" t="s">
        <v>43</v>
      </c>
      <c r="AM369" s="4" t="s">
        <v>44</v>
      </c>
      <c r="AS369" s="2" t="s">
        <v>46</v>
      </c>
      <c r="AT369" s="8" t="n">
        <f aca="false">SUM(AT371:AT385,AT391,AT393)</f>
        <v>0</v>
      </c>
      <c r="AU369" s="16" t="n">
        <f aca="false">SUMPRODUCT(AT386:AT390,AY386:AY390)+SUMPRODUCT(AT395:AT397,AY395:AY397)+SUMPRODUCT(AT422:AT423,AY422:AY423)+SUMPRODUCT(AT410:AT417,AY410:AY417)+SUMPRODUCT(AX404:AX409,AY404:AY409)*AT404+SUMPRODUCT(AY398:AY399,AX398:AX399)*AT398+SUMPRODUCT(AT400:AT403,AY400:AY403)</f>
        <v>1500</v>
      </c>
      <c r="AV369" s="4" t="s">
        <v>43</v>
      </c>
      <c r="AW369" s="2" t="s">
        <v>47</v>
      </c>
      <c r="AX369" s="4" t="s">
        <v>44</v>
      </c>
      <c r="AY369" s="2" t="s">
        <v>393</v>
      </c>
      <c r="BD369" s="2" t="s">
        <v>46</v>
      </c>
      <c r="BE369" s="8" t="n">
        <f aca="false">SUM(BE371:BE385,BE391,BE393)</f>
        <v>0</v>
      </c>
      <c r="BF369" s="16" t="n">
        <f aca="false">SUMPRODUCT(BE386:BE390,BJ386:BJ390)+SUMPRODUCT(BE395:BE397,BJ395:BJ397)+SUMPRODUCT(BE422:BE423,BJ422:BJ423)+SUMPRODUCT(BE410:BE417,BJ410:BJ417)+SUMPRODUCT(BI404:BI409,BJ404:BJ409)*BE404+SUMPRODUCT(BJ398:BJ399,BI398:BI399)*BE398+SUMPRODUCT(BE400:BE403,BJ400:BJ403)</f>
        <v>2718</v>
      </c>
      <c r="BG369" s="4" t="s">
        <v>43</v>
      </c>
      <c r="BH369" s="2" t="s">
        <v>37</v>
      </c>
      <c r="BI369" s="4" t="s">
        <v>44</v>
      </c>
      <c r="BJ369" s="2" t="s">
        <v>45</v>
      </c>
      <c r="BO369" s="2" t="s">
        <v>46</v>
      </c>
      <c r="BP369" s="8" t="n">
        <f aca="false">SUM(BP371:BP385,BP391,BP393)</f>
        <v>0</v>
      </c>
      <c r="BQ369" s="16" t="n">
        <f aca="false">SUMPRODUCT(BP386:BP390,BU386:BU390)+SUMPRODUCT(BP395:BP397,BU395:BU397)+SUMPRODUCT(BP422:BP423,BU422:BU423)+SUMPRODUCT(BP410:BP417,BU410:BU417)+SUMPRODUCT(BT404:BT409,BU404:BU409)*BP404+SUMPRODUCT(BU398:BU399,BT398:BT399)*BP398+SUMPRODUCT(BP400:BP403,BU400:BU403)</f>
        <v>1660</v>
      </c>
      <c r="BR369" s="4" t="s">
        <v>43</v>
      </c>
      <c r="BS369" s="2" t="s">
        <v>37</v>
      </c>
      <c r="BT369" s="4" t="s">
        <v>44</v>
      </c>
      <c r="BU369" s="2" t="s">
        <v>394</v>
      </c>
      <c r="BZ369" s="2" t="s">
        <v>46</v>
      </c>
      <c r="CA369" s="8" t="n">
        <f aca="false">SUM(CA371:CA385,CA391,CA393)</f>
        <v>0</v>
      </c>
      <c r="CB369" s="16" t="n">
        <f aca="false">SUMPRODUCT(CA386:CA390,CF386:CF390)+SUMPRODUCT(CA395:CA397,CF395:CF397)+SUMPRODUCT(CA422:CA423,CF422:CF423)+SUMPRODUCT(CA410:CA417,CF410:CF417)+SUMPRODUCT(CE404:CE409,CF404:CF409)*CA404+SUMPRODUCT(CF398:CF399,CE398:CE399)*CA398+SUMPRODUCT(CA400:CA403,CF400:CF403)</f>
        <v>1140</v>
      </c>
      <c r="CC369" s="4" t="s">
        <v>43</v>
      </c>
      <c r="CD369" s="2" t="s">
        <v>47</v>
      </c>
      <c r="CE369" s="4" t="s">
        <v>44</v>
      </c>
      <c r="CF369" s="2" t="s">
        <v>45</v>
      </c>
      <c r="CK369" s="2" t="s">
        <v>46</v>
      </c>
      <c r="CL369" s="8" t="n">
        <f aca="false">SUM(CL371:CL385,CL391,CL393)</f>
        <v>0</v>
      </c>
      <c r="CM369" s="16" t="n">
        <f aca="false">SUMPRODUCT(CL386:CL390,CQ386:CQ390)+SUMPRODUCT(CL395:CL397,CQ395:CQ397)+SUMPRODUCT(CL422:CL423,CQ422:CQ423)+SUMPRODUCT(CL410:CL417,CQ410:CQ417)+SUMPRODUCT(CP404:CP409,CQ404:CQ409)*CL404+SUMPRODUCT(CQ398:CQ399,CP398:CP399)*CL398+SUMPRODUCT(CL400:CL403,CQ400:CQ403)</f>
        <v>0</v>
      </c>
      <c r="CN369" s="4" t="s">
        <v>43</v>
      </c>
      <c r="CP369" s="4" t="s">
        <v>44</v>
      </c>
      <c r="CV369" s="17" t="s">
        <v>65</v>
      </c>
      <c r="CW369" s="18" t="n">
        <f aca="false">IF(AT351=0%,0%,AU359/SUM(AU352:AU359))</f>
        <v>0</v>
      </c>
      <c r="CX369" s="17" t="str">
        <f aca="false">AW358</f>
        <v>secchio</v>
      </c>
      <c r="CY369" s="19" t="n">
        <f aca="false">AX358</f>
        <v>0</v>
      </c>
      <c r="CZ369" s="17" t="str">
        <f aca="false">AY356</f>
        <v>tubi</v>
      </c>
      <c r="DA369" s="19" t="n">
        <f aca="false">AZ356</f>
        <v>0</v>
      </c>
      <c r="DB369" s="19"/>
      <c r="DC369" s="19"/>
      <c r="DD369" s="35" t="s">
        <v>56</v>
      </c>
      <c r="DE369" s="35" t="n">
        <f aca="false">AZ294</f>
        <v>0</v>
      </c>
      <c r="DF369" s="37" t="n">
        <f aca="false">SUM(CW363:CW369)</f>
        <v>1</v>
      </c>
    </row>
    <row r="370" customFormat="false" ht="15" hidden="false" customHeight="false" outlineLevel="0" collapsed="false">
      <c r="A370" s="21" t="s">
        <v>50</v>
      </c>
      <c r="B370" s="22" t="s">
        <v>51</v>
      </c>
      <c r="C370" s="22" t="s">
        <v>52</v>
      </c>
      <c r="D370" s="23" t="s">
        <v>53</v>
      </c>
      <c r="E370" s="22" t="s">
        <v>54</v>
      </c>
      <c r="F370" s="22"/>
      <c r="G370" s="22" t="s">
        <v>55</v>
      </c>
      <c r="H370" s="22" t="s">
        <v>56</v>
      </c>
      <c r="L370" s="21" t="s">
        <v>50</v>
      </c>
      <c r="M370" s="22" t="s">
        <v>51</v>
      </c>
      <c r="N370" s="22" t="s">
        <v>52</v>
      </c>
      <c r="O370" s="23" t="s">
        <v>53</v>
      </c>
      <c r="P370" s="22" t="s">
        <v>54</v>
      </c>
      <c r="Q370" s="22"/>
      <c r="R370" s="22" t="s">
        <v>55</v>
      </c>
      <c r="S370" s="22" t="s">
        <v>56</v>
      </c>
      <c r="W370" s="21" t="s">
        <v>50</v>
      </c>
      <c r="X370" s="22" t="s">
        <v>51</v>
      </c>
      <c r="Y370" s="22" t="s">
        <v>52</v>
      </c>
      <c r="Z370" s="23" t="s">
        <v>53</v>
      </c>
      <c r="AA370" s="22" t="s">
        <v>54</v>
      </c>
      <c r="AB370" s="22"/>
      <c r="AC370" s="22" t="s">
        <v>55</v>
      </c>
      <c r="AD370" s="22" t="s">
        <v>56</v>
      </c>
      <c r="AH370" s="21" t="s">
        <v>50</v>
      </c>
      <c r="AI370" s="22" t="s">
        <v>51</v>
      </c>
      <c r="AJ370" s="22" t="s">
        <v>52</v>
      </c>
      <c r="AK370" s="23" t="s">
        <v>53</v>
      </c>
      <c r="AL370" s="22" t="s">
        <v>54</v>
      </c>
      <c r="AM370" s="22"/>
      <c r="AN370" s="22" t="s">
        <v>55</v>
      </c>
      <c r="AO370" s="22" t="s">
        <v>56</v>
      </c>
      <c r="AS370" s="21" t="s">
        <v>50</v>
      </c>
      <c r="AT370" s="22" t="s">
        <v>51</v>
      </c>
      <c r="AU370" s="22" t="s">
        <v>52</v>
      </c>
      <c r="AV370" s="23" t="s">
        <v>53</v>
      </c>
      <c r="AW370" s="22" t="s">
        <v>54</v>
      </c>
      <c r="AX370" s="22"/>
      <c r="AY370" s="22" t="s">
        <v>55</v>
      </c>
      <c r="AZ370" s="22" t="s">
        <v>56</v>
      </c>
      <c r="BD370" s="21" t="s">
        <v>50</v>
      </c>
      <c r="BE370" s="22" t="s">
        <v>51</v>
      </c>
      <c r="BF370" s="22" t="s">
        <v>52</v>
      </c>
      <c r="BG370" s="23" t="s">
        <v>53</v>
      </c>
      <c r="BH370" s="22" t="s">
        <v>54</v>
      </c>
      <c r="BI370" s="22"/>
      <c r="BJ370" s="22" t="s">
        <v>55</v>
      </c>
      <c r="BK370" s="22" t="s">
        <v>56</v>
      </c>
      <c r="BO370" s="21" t="s">
        <v>50</v>
      </c>
      <c r="BP370" s="22" t="s">
        <v>51</v>
      </c>
      <c r="BQ370" s="22" t="s">
        <v>52</v>
      </c>
      <c r="BR370" s="23" t="s">
        <v>53</v>
      </c>
      <c r="BS370" s="22" t="s">
        <v>54</v>
      </c>
      <c r="BT370" s="22"/>
      <c r="BU370" s="22" t="s">
        <v>55</v>
      </c>
      <c r="BV370" s="22" t="s">
        <v>56</v>
      </c>
      <c r="BZ370" s="21" t="s">
        <v>50</v>
      </c>
      <c r="CA370" s="22" t="s">
        <v>51</v>
      </c>
      <c r="CB370" s="22" t="s">
        <v>52</v>
      </c>
      <c r="CC370" s="23" t="s">
        <v>53</v>
      </c>
      <c r="CD370" s="22" t="s">
        <v>54</v>
      </c>
      <c r="CE370" s="22"/>
      <c r="CF370" s="22" t="s">
        <v>55</v>
      </c>
      <c r="CG370" s="22" t="s">
        <v>56</v>
      </c>
      <c r="CK370" s="21" t="s">
        <v>50</v>
      </c>
      <c r="CL370" s="22" t="s">
        <v>51</v>
      </c>
      <c r="CM370" s="22" t="s">
        <v>52</v>
      </c>
      <c r="CN370" s="23" t="s">
        <v>53</v>
      </c>
      <c r="CO370" s="22" t="s">
        <v>54</v>
      </c>
      <c r="CP370" s="22"/>
      <c r="CQ370" s="22" t="s">
        <v>55</v>
      </c>
      <c r="CR370" s="22" t="s">
        <v>56</v>
      </c>
      <c r="CV370" s="10" t="str">
        <f aca="false">BD293</f>
        <v>SITO O69</v>
      </c>
      <c r="CW370" s="10"/>
      <c r="CX370" s="10"/>
      <c r="CY370" s="10"/>
      <c r="CZ370" s="10"/>
      <c r="DA370" s="10"/>
      <c r="DB370" s="10"/>
      <c r="DC370" s="10"/>
      <c r="DD370" s="10"/>
      <c r="DE370" s="10"/>
    </row>
    <row r="371" customFormat="false" ht="14.4" hidden="false" customHeight="true" outlineLevel="0" collapsed="false">
      <c r="A371" s="24" t="s">
        <v>58</v>
      </c>
      <c r="B371" s="64"/>
      <c r="C371" s="65"/>
      <c r="D371" s="27" t="s">
        <v>59</v>
      </c>
      <c r="E371" s="28" t="s">
        <v>12</v>
      </c>
      <c r="F371" s="29" t="n">
        <f aca="false">INFO!$D$13</f>
        <v>0.751592356687898</v>
      </c>
      <c r="H371" s="30" t="n">
        <v>40</v>
      </c>
      <c r="L371" s="24" t="s">
        <v>58</v>
      </c>
      <c r="M371" s="25"/>
      <c r="N371" s="65"/>
      <c r="O371" s="27" t="s">
        <v>59</v>
      </c>
      <c r="P371" s="28" t="s">
        <v>12</v>
      </c>
      <c r="Q371" s="29" t="n">
        <f aca="false">INFO!$D$13</f>
        <v>0.751592356687898</v>
      </c>
      <c r="S371" s="30" t="n">
        <v>40</v>
      </c>
      <c r="W371" s="24" t="s">
        <v>58</v>
      </c>
      <c r="X371" s="25"/>
      <c r="Y371" s="65"/>
      <c r="Z371" s="27" t="s">
        <v>59</v>
      </c>
      <c r="AA371" s="28" t="s">
        <v>12</v>
      </c>
      <c r="AB371" s="29" t="n">
        <f aca="false">INFO!$D$13</f>
        <v>0.751592356687898</v>
      </c>
      <c r="AD371" s="30" t="n">
        <v>40</v>
      </c>
      <c r="AH371" s="24" t="s">
        <v>58</v>
      </c>
      <c r="AI371" s="64"/>
      <c r="AJ371" s="65"/>
      <c r="AK371" s="27" t="s">
        <v>59</v>
      </c>
      <c r="AL371" s="28" t="s">
        <v>12</v>
      </c>
      <c r="AM371" s="29" t="n">
        <f aca="false">INFO!$D$13</f>
        <v>0.751592356687898</v>
      </c>
      <c r="AO371" s="30" t="n">
        <v>40</v>
      </c>
      <c r="AS371" s="24" t="s">
        <v>58</v>
      </c>
      <c r="AT371" s="25"/>
      <c r="AU371" s="65"/>
      <c r="AV371" s="27" t="s">
        <v>59</v>
      </c>
      <c r="AW371" s="28" t="s">
        <v>12</v>
      </c>
      <c r="AX371" s="29" t="n">
        <f aca="false">INFO!$D$13</f>
        <v>0.751592356687898</v>
      </c>
      <c r="AZ371" s="30" t="n">
        <v>40</v>
      </c>
      <c r="BD371" s="24" t="s">
        <v>58</v>
      </c>
      <c r="BE371" s="25"/>
      <c r="BF371" s="96"/>
      <c r="BG371" s="27" t="s">
        <v>59</v>
      </c>
      <c r="BH371" s="28" t="s">
        <v>12</v>
      </c>
      <c r="BI371" s="29" t="n">
        <f aca="false">INFO!$D$13</f>
        <v>0.751592356687898</v>
      </c>
      <c r="BK371" s="30" t="n">
        <v>40</v>
      </c>
      <c r="BO371" s="24" t="s">
        <v>58</v>
      </c>
      <c r="BP371" s="25"/>
      <c r="BQ371" s="65"/>
      <c r="BR371" s="27" t="s">
        <v>59</v>
      </c>
      <c r="BS371" s="28" t="s">
        <v>12</v>
      </c>
      <c r="BT371" s="29" t="n">
        <f aca="false">INFO!$D$13</f>
        <v>0.751592356687898</v>
      </c>
      <c r="BV371" s="30" t="n">
        <v>40</v>
      </c>
      <c r="BZ371" s="24" t="s">
        <v>58</v>
      </c>
      <c r="CA371" s="25"/>
      <c r="CB371" s="65"/>
      <c r="CC371" s="27" t="s">
        <v>59</v>
      </c>
      <c r="CD371" s="28" t="s">
        <v>12</v>
      </c>
      <c r="CE371" s="29" t="n">
        <f aca="false">INFO!$D$13</f>
        <v>0.751592356687898</v>
      </c>
      <c r="CG371" s="30" t="n">
        <v>40</v>
      </c>
      <c r="CK371" s="24" t="s">
        <v>58</v>
      </c>
      <c r="CL371" s="64"/>
      <c r="CM371" s="65"/>
      <c r="CN371" s="27" t="s">
        <v>59</v>
      </c>
      <c r="CO371" s="28" t="s">
        <v>12</v>
      </c>
      <c r="CP371" s="29" t="n">
        <f aca="false">INFO!$D$13</f>
        <v>0.751592356687898</v>
      </c>
      <c r="CR371" s="30" t="n">
        <v>40</v>
      </c>
      <c r="CV371" s="11" t="s">
        <v>31</v>
      </c>
      <c r="CW371" s="11"/>
      <c r="CX371" s="11" t="s">
        <v>32</v>
      </c>
      <c r="CY371" s="11"/>
      <c r="CZ371" s="11"/>
      <c r="DA371" s="11"/>
      <c r="DB371" s="11"/>
      <c r="DC371" s="11"/>
      <c r="DD371" s="11" t="s">
        <v>33</v>
      </c>
      <c r="DE371" s="11"/>
    </row>
    <row r="372" customFormat="false" ht="14.4" hidden="false" customHeight="false" outlineLevel="0" collapsed="false">
      <c r="A372" s="24"/>
      <c r="B372" s="64"/>
      <c r="C372" s="65"/>
      <c r="D372" s="27"/>
      <c r="E372" s="28" t="s">
        <v>13</v>
      </c>
      <c r="F372" s="29" t="n">
        <f aca="false">INFO!$D$14</f>
        <v>0.0812101910828025</v>
      </c>
      <c r="H372" s="30"/>
      <c r="L372" s="24"/>
      <c r="M372" s="25"/>
      <c r="N372" s="65"/>
      <c r="O372" s="27"/>
      <c r="P372" s="28" t="s">
        <v>13</v>
      </c>
      <c r="Q372" s="29" t="n">
        <f aca="false">INFO!$D$14</f>
        <v>0.0812101910828025</v>
      </c>
      <c r="S372" s="30"/>
      <c r="W372" s="24"/>
      <c r="X372" s="25"/>
      <c r="Y372" s="65"/>
      <c r="Z372" s="27"/>
      <c r="AA372" s="28" t="s">
        <v>13</v>
      </c>
      <c r="AB372" s="29" t="n">
        <f aca="false">INFO!$D$14</f>
        <v>0.0812101910828025</v>
      </c>
      <c r="AD372" s="30"/>
      <c r="AH372" s="24"/>
      <c r="AI372" s="64"/>
      <c r="AJ372" s="65"/>
      <c r="AK372" s="27"/>
      <c r="AL372" s="28" t="s">
        <v>13</v>
      </c>
      <c r="AM372" s="29" t="n">
        <f aca="false">INFO!$D$14</f>
        <v>0.0812101910828025</v>
      </c>
      <c r="AO372" s="30"/>
      <c r="AS372" s="24"/>
      <c r="AT372" s="25"/>
      <c r="AU372" s="65"/>
      <c r="AV372" s="27"/>
      <c r="AW372" s="28" t="s">
        <v>13</v>
      </c>
      <c r="AX372" s="29" t="n">
        <f aca="false">INFO!$D$14</f>
        <v>0.0812101910828025</v>
      </c>
      <c r="AZ372" s="30"/>
      <c r="BD372" s="24"/>
      <c r="BE372" s="25"/>
      <c r="BF372" s="96"/>
      <c r="BG372" s="27"/>
      <c r="BH372" s="28" t="s">
        <v>13</v>
      </c>
      <c r="BI372" s="29" t="n">
        <f aca="false">INFO!$D$14</f>
        <v>0.0812101910828025</v>
      </c>
      <c r="BK372" s="30"/>
      <c r="BO372" s="24"/>
      <c r="BP372" s="25"/>
      <c r="BQ372" s="65"/>
      <c r="BR372" s="27"/>
      <c r="BS372" s="28" t="s">
        <v>13</v>
      </c>
      <c r="BT372" s="29" t="n">
        <f aca="false">INFO!$D$14</f>
        <v>0.0812101910828025</v>
      </c>
      <c r="BV372" s="30"/>
      <c r="BZ372" s="24"/>
      <c r="CA372" s="25"/>
      <c r="CB372" s="65"/>
      <c r="CC372" s="27"/>
      <c r="CD372" s="28" t="s">
        <v>13</v>
      </c>
      <c r="CE372" s="29" t="n">
        <f aca="false">INFO!$D$14</f>
        <v>0.0812101910828025</v>
      </c>
      <c r="CG372" s="30"/>
      <c r="CK372" s="24"/>
      <c r="CL372" s="64"/>
      <c r="CM372" s="65"/>
      <c r="CN372" s="27"/>
      <c r="CO372" s="28" t="s">
        <v>13</v>
      </c>
      <c r="CP372" s="29" t="n">
        <f aca="false">INFO!$D$14</f>
        <v>0.0812101910828025</v>
      </c>
      <c r="CR372" s="30"/>
      <c r="CV372" s="12" t="s">
        <v>14</v>
      </c>
      <c r="CW372" s="13" t="n">
        <f aca="false">IF(BE351=0%,0%,BF352/SUM(BF352:BF359))</f>
        <v>0</v>
      </c>
      <c r="CX372" s="12" t="str">
        <f aca="false">BH352</f>
        <v>lavatrice</v>
      </c>
      <c r="CY372" s="14" t="n">
        <f aca="false">BI352</f>
        <v>0</v>
      </c>
      <c r="CZ372" s="12" t="str">
        <f aca="false">BH359</f>
        <v>sedie</v>
      </c>
      <c r="DA372" s="14" t="n">
        <f aca="false">BI359</f>
        <v>0</v>
      </c>
      <c r="DB372" s="12" t="str">
        <f aca="false">BJ357</f>
        <v>guaina</v>
      </c>
      <c r="DC372" s="14" t="n">
        <f aca="false">BK357</f>
        <v>0</v>
      </c>
      <c r="DD372" s="14" t="s">
        <v>41</v>
      </c>
      <c r="DE372" s="38" t="str">
        <f aca="false">BF295</f>
        <v>dubbia</v>
      </c>
    </row>
    <row r="373" customFormat="false" ht="14.4" hidden="false" customHeight="true" outlineLevel="0" collapsed="false">
      <c r="A373" s="24"/>
      <c r="B373" s="64"/>
      <c r="C373" s="65"/>
      <c r="D373" s="27"/>
      <c r="E373" s="28" t="s">
        <v>14</v>
      </c>
      <c r="F373" s="29" t="n">
        <f aca="false">INFO!$D$15</f>
        <v>0.167197452229299</v>
      </c>
      <c r="H373" s="30"/>
      <c r="L373" s="24"/>
      <c r="M373" s="25"/>
      <c r="N373" s="65"/>
      <c r="O373" s="27"/>
      <c r="P373" s="28" t="s">
        <v>14</v>
      </c>
      <c r="Q373" s="29" t="n">
        <f aca="false">INFO!$D$15</f>
        <v>0.167197452229299</v>
      </c>
      <c r="S373" s="30"/>
      <c r="W373" s="24"/>
      <c r="X373" s="25"/>
      <c r="Y373" s="65"/>
      <c r="Z373" s="27"/>
      <c r="AA373" s="28" t="s">
        <v>14</v>
      </c>
      <c r="AB373" s="29" t="n">
        <f aca="false">INFO!$D$15</f>
        <v>0.167197452229299</v>
      </c>
      <c r="AD373" s="30"/>
      <c r="AH373" s="24"/>
      <c r="AI373" s="64"/>
      <c r="AJ373" s="65"/>
      <c r="AK373" s="27"/>
      <c r="AL373" s="28" t="s">
        <v>14</v>
      </c>
      <c r="AM373" s="29" t="n">
        <f aca="false">INFO!$D$15</f>
        <v>0.167197452229299</v>
      </c>
      <c r="AO373" s="30"/>
      <c r="AS373" s="24"/>
      <c r="AT373" s="25"/>
      <c r="AU373" s="65"/>
      <c r="AV373" s="27"/>
      <c r="AW373" s="28" t="s">
        <v>14</v>
      </c>
      <c r="AX373" s="29" t="n">
        <f aca="false">INFO!$D$15</f>
        <v>0.167197452229299</v>
      </c>
      <c r="AZ373" s="30"/>
      <c r="BD373" s="24"/>
      <c r="BE373" s="25"/>
      <c r="BF373" s="96"/>
      <c r="BG373" s="27"/>
      <c r="BH373" s="28" t="s">
        <v>14</v>
      </c>
      <c r="BI373" s="29" t="n">
        <f aca="false">INFO!$D$15</f>
        <v>0.167197452229299</v>
      </c>
      <c r="BK373" s="30"/>
      <c r="BO373" s="24"/>
      <c r="BP373" s="25"/>
      <c r="BQ373" s="65"/>
      <c r="BR373" s="27"/>
      <c r="BS373" s="28" t="s">
        <v>14</v>
      </c>
      <c r="BT373" s="29" t="n">
        <f aca="false">INFO!$D$15</f>
        <v>0.167197452229299</v>
      </c>
      <c r="BV373" s="30"/>
      <c r="BZ373" s="24"/>
      <c r="CA373" s="25"/>
      <c r="CB373" s="65"/>
      <c r="CC373" s="27"/>
      <c r="CD373" s="28" t="s">
        <v>14</v>
      </c>
      <c r="CE373" s="29" t="n">
        <f aca="false">INFO!$D$15</f>
        <v>0.167197452229299</v>
      </c>
      <c r="CG373" s="30"/>
      <c r="CK373" s="24"/>
      <c r="CL373" s="64"/>
      <c r="CM373" s="65"/>
      <c r="CN373" s="27"/>
      <c r="CO373" s="28" t="s">
        <v>14</v>
      </c>
      <c r="CP373" s="29" t="n">
        <f aca="false">INFO!$D$15</f>
        <v>0.167197452229299</v>
      </c>
      <c r="CR373" s="30"/>
      <c r="CV373" s="17" t="s">
        <v>49</v>
      </c>
      <c r="CW373" s="18" t="n">
        <f aca="false">IF(BE351=0%,0%,BF353/SUM(BF352:BF359))</f>
        <v>0</v>
      </c>
      <c r="CX373" s="17" t="str">
        <f aca="false">BH353</f>
        <v>frigorifero</v>
      </c>
      <c r="CY373" s="19" t="n">
        <f aca="false">BI353</f>
        <v>0</v>
      </c>
      <c r="CZ373" s="17" t="str">
        <f aca="false">BH360</f>
        <v>materasso</v>
      </c>
      <c r="DA373" s="19" t="n">
        <f aca="false">BI360</f>
        <v>0</v>
      </c>
      <c r="DB373" s="17" t="str">
        <f aca="false">BJ358</f>
        <v>lamiere</v>
      </c>
      <c r="DC373" s="19" t="n">
        <f aca="false">BK358</f>
        <v>0</v>
      </c>
      <c r="DD373" s="19" t="str">
        <f aca="false">BG294</f>
        <v>altezza cumulo</v>
      </c>
      <c r="DE373" s="19" t="n">
        <f aca="false">BH294</f>
        <v>0</v>
      </c>
    </row>
    <row r="374" customFormat="false" ht="14.4" hidden="false" customHeight="true" outlineLevel="0" collapsed="false">
      <c r="A374" s="24"/>
      <c r="B374" s="66"/>
      <c r="C374" s="67"/>
      <c r="D374" s="27" t="s">
        <v>64</v>
      </c>
      <c r="E374" s="28" t="s">
        <v>12</v>
      </c>
      <c r="F374" s="29" t="n">
        <f aca="false">INFO!$D$13</f>
        <v>0.751592356687898</v>
      </c>
      <c r="H374" s="32" t="n">
        <v>50</v>
      </c>
      <c r="L374" s="24"/>
      <c r="M374" s="25"/>
      <c r="N374" s="67"/>
      <c r="O374" s="27" t="s">
        <v>64</v>
      </c>
      <c r="P374" s="28" t="s">
        <v>12</v>
      </c>
      <c r="Q374" s="29" t="n">
        <f aca="false">INFO!$D$13</f>
        <v>0.751592356687898</v>
      </c>
      <c r="S374" s="32" t="n">
        <v>50</v>
      </c>
      <c r="W374" s="24"/>
      <c r="X374" s="25"/>
      <c r="Y374" s="67"/>
      <c r="Z374" s="27" t="s">
        <v>64</v>
      </c>
      <c r="AA374" s="28" t="s">
        <v>12</v>
      </c>
      <c r="AB374" s="29" t="n">
        <f aca="false">INFO!$D$13</f>
        <v>0.751592356687898</v>
      </c>
      <c r="AD374" s="32" t="n">
        <v>50</v>
      </c>
      <c r="AH374" s="24"/>
      <c r="AI374" s="66"/>
      <c r="AJ374" s="67"/>
      <c r="AK374" s="27" t="s">
        <v>64</v>
      </c>
      <c r="AL374" s="28" t="s">
        <v>12</v>
      </c>
      <c r="AM374" s="29" t="n">
        <f aca="false">INFO!$D$13</f>
        <v>0.751592356687898</v>
      </c>
      <c r="AO374" s="32" t="n">
        <v>50</v>
      </c>
      <c r="AS374" s="24"/>
      <c r="AT374" s="25"/>
      <c r="AU374" s="67"/>
      <c r="AV374" s="27" t="s">
        <v>64</v>
      </c>
      <c r="AW374" s="28" t="s">
        <v>12</v>
      </c>
      <c r="AX374" s="29" t="n">
        <f aca="false">INFO!$D$13</f>
        <v>0.751592356687898</v>
      </c>
      <c r="AZ374" s="32" t="n">
        <v>50</v>
      </c>
      <c r="BD374" s="24"/>
      <c r="BE374" s="25"/>
      <c r="BF374" s="96"/>
      <c r="BG374" s="27" t="s">
        <v>64</v>
      </c>
      <c r="BH374" s="28" t="s">
        <v>12</v>
      </c>
      <c r="BI374" s="29" t="n">
        <f aca="false">INFO!$D$13</f>
        <v>0.751592356687898</v>
      </c>
      <c r="BK374" s="32" t="n">
        <v>50</v>
      </c>
      <c r="BO374" s="24"/>
      <c r="BP374" s="25"/>
      <c r="BQ374" s="67"/>
      <c r="BR374" s="27" t="s">
        <v>64</v>
      </c>
      <c r="BS374" s="28" t="s">
        <v>12</v>
      </c>
      <c r="BT374" s="29" t="n">
        <f aca="false">INFO!$D$13</f>
        <v>0.751592356687898</v>
      </c>
      <c r="BV374" s="32" t="n">
        <v>50</v>
      </c>
      <c r="BZ374" s="24"/>
      <c r="CA374" s="25"/>
      <c r="CB374" s="67"/>
      <c r="CC374" s="27" t="s">
        <v>64</v>
      </c>
      <c r="CD374" s="28" t="s">
        <v>12</v>
      </c>
      <c r="CE374" s="29" t="n">
        <f aca="false">INFO!$D$13</f>
        <v>0.751592356687898</v>
      </c>
      <c r="CG374" s="32" t="n">
        <v>50</v>
      </c>
      <c r="CK374" s="24"/>
      <c r="CL374" s="66"/>
      <c r="CM374" s="67"/>
      <c r="CN374" s="27" t="s">
        <v>64</v>
      </c>
      <c r="CO374" s="28" t="s">
        <v>12</v>
      </c>
      <c r="CP374" s="29" t="n">
        <f aca="false">INFO!$D$13</f>
        <v>0.751592356687898</v>
      </c>
      <c r="CR374" s="32" t="n">
        <v>50</v>
      </c>
      <c r="CV374" s="17" t="s">
        <v>57</v>
      </c>
      <c r="CW374" s="18" t="n">
        <f aca="false">IF(BE351=0%,0%,(BF354+BF355)/SUM(BF352:BF359))</f>
        <v>0</v>
      </c>
      <c r="CX374" s="17" t="str">
        <f aca="false">BH354</f>
        <v>forno</v>
      </c>
      <c r="CY374" s="19" t="n">
        <f aca="false">BI354</f>
        <v>0</v>
      </c>
      <c r="CZ374" s="17" t="str">
        <f aca="false">BJ352</f>
        <v>brandina</v>
      </c>
      <c r="DA374" s="19" t="n">
        <f aca="false">BK352</f>
        <v>0</v>
      </c>
      <c r="DB374" s="17" t="str">
        <f aca="false">BJ359</f>
        <v>buste</v>
      </c>
      <c r="DC374" s="19" t="n">
        <f aca="false">BK359</f>
        <v>0</v>
      </c>
      <c r="DD374" s="19" t="str">
        <f aca="false">BG295</f>
        <v>combustione</v>
      </c>
      <c r="DE374" s="19" t="n">
        <f aca="false">BH295</f>
        <v>0</v>
      </c>
    </row>
    <row r="375" customFormat="false" ht="14.4" hidden="false" customHeight="false" outlineLevel="0" collapsed="false">
      <c r="A375" s="24"/>
      <c r="B375" s="66"/>
      <c r="C375" s="67"/>
      <c r="D375" s="27"/>
      <c r="E375" s="28" t="s">
        <v>13</v>
      </c>
      <c r="F375" s="29" t="n">
        <f aca="false">INFO!$D$14</f>
        <v>0.0812101910828025</v>
      </c>
      <c r="H375" s="32"/>
      <c r="L375" s="24"/>
      <c r="M375" s="25"/>
      <c r="N375" s="67"/>
      <c r="O375" s="27"/>
      <c r="P375" s="28" t="s">
        <v>13</v>
      </c>
      <c r="Q375" s="29" t="n">
        <f aca="false">INFO!$D$14</f>
        <v>0.0812101910828025</v>
      </c>
      <c r="S375" s="32"/>
      <c r="W375" s="24"/>
      <c r="X375" s="25"/>
      <c r="Y375" s="67"/>
      <c r="Z375" s="27"/>
      <c r="AA375" s="28" t="s">
        <v>13</v>
      </c>
      <c r="AB375" s="29" t="n">
        <f aca="false">INFO!$D$14</f>
        <v>0.0812101910828025</v>
      </c>
      <c r="AD375" s="32"/>
      <c r="AH375" s="24"/>
      <c r="AI375" s="66"/>
      <c r="AJ375" s="67"/>
      <c r="AK375" s="27"/>
      <c r="AL375" s="28" t="s">
        <v>13</v>
      </c>
      <c r="AM375" s="29" t="n">
        <f aca="false">INFO!$D$14</f>
        <v>0.0812101910828025</v>
      </c>
      <c r="AO375" s="32"/>
      <c r="AS375" s="24"/>
      <c r="AT375" s="25"/>
      <c r="AU375" s="67"/>
      <c r="AV375" s="27"/>
      <c r="AW375" s="28" t="s">
        <v>13</v>
      </c>
      <c r="AX375" s="29" t="n">
        <f aca="false">INFO!$D$14</f>
        <v>0.0812101910828025</v>
      </c>
      <c r="AZ375" s="32"/>
      <c r="BD375" s="24"/>
      <c r="BE375" s="25"/>
      <c r="BF375" s="96"/>
      <c r="BG375" s="27"/>
      <c r="BH375" s="28" t="s">
        <v>13</v>
      </c>
      <c r="BI375" s="29" t="n">
        <f aca="false">INFO!$D$14</f>
        <v>0.0812101910828025</v>
      </c>
      <c r="BK375" s="32"/>
      <c r="BO375" s="24"/>
      <c r="BP375" s="25"/>
      <c r="BQ375" s="67"/>
      <c r="BR375" s="27"/>
      <c r="BS375" s="28" t="s">
        <v>13</v>
      </c>
      <c r="BT375" s="29" t="n">
        <f aca="false">INFO!$D$14</f>
        <v>0.0812101910828025</v>
      </c>
      <c r="BV375" s="32"/>
      <c r="BZ375" s="24"/>
      <c r="CA375" s="25"/>
      <c r="CB375" s="67"/>
      <c r="CC375" s="27"/>
      <c r="CD375" s="28" t="s">
        <v>13</v>
      </c>
      <c r="CE375" s="29" t="n">
        <f aca="false">INFO!$D$14</f>
        <v>0.0812101910828025</v>
      </c>
      <c r="CG375" s="32"/>
      <c r="CK375" s="24"/>
      <c r="CL375" s="66"/>
      <c r="CM375" s="67"/>
      <c r="CN375" s="27"/>
      <c r="CO375" s="28" t="s">
        <v>13</v>
      </c>
      <c r="CP375" s="29" t="n">
        <f aca="false">INFO!$D$14</f>
        <v>0.0812101910828025</v>
      </c>
      <c r="CR375" s="32"/>
      <c r="CV375" s="17" t="s">
        <v>60</v>
      </c>
      <c r="CW375" s="37" t="n">
        <f aca="false">IF(BE351=0%,0%,BF356/SUM(BF352:BF359))</f>
        <v>0</v>
      </c>
      <c r="CX375" s="17" t="str">
        <f aca="false">BH355</f>
        <v>televisore</v>
      </c>
      <c r="CY375" s="19" t="n">
        <f aca="false">BI355</f>
        <v>0</v>
      </c>
      <c r="CZ375" s="17" t="str">
        <f aca="false">BJ353</f>
        <v>Scatoloni</v>
      </c>
      <c r="DA375" s="19" t="n">
        <f aca="false">BK353</f>
        <v>0</v>
      </c>
      <c r="DB375" s="19"/>
      <c r="DC375" s="19"/>
      <c r="DD375" s="19" t="str">
        <f aca="false">BG296</f>
        <v>bonifica</v>
      </c>
      <c r="DE375" s="19" t="n">
        <f aca="false">BH296</f>
        <v>0</v>
      </c>
    </row>
    <row r="376" customFormat="false" ht="14.4" hidden="false" customHeight="false" outlineLevel="0" collapsed="false">
      <c r="A376" s="24"/>
      <c r="B376" s="66"/>
      <c r="C376" s="67"/>
      <c r="D376" s="27"/>
      <c r="E376" s="28" t="s">
        <v>14</v>
      </c>
      <c r="F376" s="29" t="n">
        <f aca="false">INFO!$D$15</f>
        <v>0.167197452229299</v>
      </c>
      <c r="H376" s="32"/>
      <c r="L376" s="24"/>
      <c r="M376" s="25"/>
      <c r="N376" s="67"/>
      <c r="O376" s="27"/>
      <c r="P376" s="28" t="s">
        <v>14</v>
      </c>
      <c r="Q376" s="29" t="n">
        <f aca="false">INFO!$D$15</f>
        <v>0.167197452229299</v>
      </c>
      <c r="S376" s="32"/>
      <c r="W376" s="24"/>
      <c r="X376" s="25"/>
      <c r="Y376" s="67"/>
      <c r="Z376" s="27"/>
      <c r="AA376" s="28" t="s">
        <v>14</v>
      </c>
      <c r="AB376" s="29" t="n">
        <f aca="false">INFO!$D$15</f>
        <v>0.167197452229299</v>
      </c>
      <c r="AD376" s="32"/>
      <c r="AH376" s="24"/>
      <c r="AI376" s="66"/>
      <c r="AJ376" s="67"/>
      <c r="AK376" s="27"/>
      <c r="AL376" s="28" t="s">
        <v>14</v>
      </c>
      <c r="AM376" s="29" t="n">
        <f aca="false">INFO!$D$15</f>
        <v>0.167197452229299</v>
      </c>
      <c r="AO376" s="32"/>
      <c r="AS376" s="24"/>
      <c r="AT376" s="25"/>
      <c r="AU376" s="67"/>
      <c r="AV376" s="27"/>
      <c r="AW376" s="28" t="s">
        <v>14</v>
      </c>
      <c r="AX376" s="29" t="n">
        <f aca="false">INFO!$D$15</f>
        <v>0.167197452229299</v>
      </c>
      <c r="AZ376" s="32"/>
      <c r="BD376" s="24"/>
      <c r="BE376" s="25"/>
      <c r="BF376" s="96"/>
      <c r="BG376" s="27"/>
      <c r="BH376" s="28" t="s">
        <v>14</v>
      </c>
      <c r="BI376" s="29" t="n">
        <f aca="false">INFO!$D$15</f>
        <v>0.167197452229299</v>
      </c>
      <c r="BK376" s="32"/>
      <c r="BO376" s="24"/>
      <c r="BP376" s="25"/>
      <c r="BQ376" s="67"/>
      <c r="BR376" s="27"/>
      <c r="BS376" s="28" t="s">
        <v>14</v>
      </c>
      <c r="BT376" s="29" t="n">
        <f aca="false">INFO!$D$15</f>
        <v>0.167197452229299</v>
      </c>
      <c r="BV376" s="32"/>
      <c r="BZ376" s="24"/>
      <c r="CA376" s="25"/>
      <c r="CB376" s="67"/>
      <c r="CC376" s="27"/>
      <c r="CD376" s="28" t="s">
        <v>14</v>
      </c>
      <c r="CE376" s="29" t="n">
        <f aca="false">INFO!$D$15</f>
        <v>0.167197452229299</v>
      </c>
      <c r="CG376" s="32"/>
      <c r="CK376" s="24"/>
      <c r="CL376" s="66"/>
      <c r="CM376" s="67"/>
      <c r="CN376" s="27"/>
      <c r="CO376" s="28" t="s">
        <v>14</v>
      </c>
      <c r="CP376" s="29" t="n">
        <f aca="false">INFO!$D$15</f>
        <v>0.167197452229299</v>
      </c>
      <c r="CR376" s="32"/>
      <c r="CV376" s="17" t="s">
        <v>61</v>
      </c>
      <c r="CW376" s="18" t="n">
        <f aca="false">IF(BE351=0%,0%,BF357/SUM(BF352:BF359))</f>
        <v>0</v>
      </c>
      <c r="CX376" s="17" t="str">
        <f aca="false">BH356</f>
        <v>scaldabagno</v>
      </c>
      <c r="CY376" s="19" t="n">
        <f aca="false">BI356</f>
        <v>0</v>
      </c>
      <c r="CZ376" s="17" t="str">
        <f aca="false">BJ354</f>
        <v>divano</v>
      </c>
      <c r="DA376" s="19" t="n">
        <f aca="false">BK354</f>
        <v>0</v>
      </c>
      <c r="DB376" s="19"/>
      <c r="DC376" s="19"/>
      <c r="DD376" s="19" t="str">
        <f aca="false">BI296</f>
        <v>substrato</v>
      </c>
      <c r="DE376" s="19" t="n">
        <f aca="false">BJ296</f>
        <v>0</v>
      </c>
    </row>
    <row r="377" customFormat="false" ht="14.4" hidden="false" customHeight="false" outlineLevel="0" collapsed="false">
      <c r="A377" s="24"/>
      <c r="B377" s="66"/>
      <c r="C377" s="67"/>
      <c r="D377" s="27" t="s">
        <v>66</v>
      </c>
      <c r="E377" s="28" t="s">
        <v>12</v>
      </c>
      <c r="F377" s="29" t="n">
        <f aca="false">INFO!$D$13</f>
        <v>0.751592356687898</v>
      </c>
      <c r="H377" s="32" t="n">
        <v>15</v>
      </c>
      <c r="L377" s="24"/>
      <c r="M377" s="97"/>
      <c r="N377" s="67"/>
      <c r="O377" s="27" t="s">
        <v>66</v>
      </c>
      <c r="P377" s="28" t="s">
        <v>12</v>
      </c>
      <c r="Q377" s="29" t="n">
        <f aca="false">INFO!$D$13</f>
        <v>0.751592356687898</v>
      </c>
      <c r="S377" s="32" t="n">
        <v>15</v>
      </c>
      <c r="W377" s="24"/>
      <c r="X377" s="97"/>
      <c r="Y377" s="67"/>
      <c r="Z377" s="27" t="s">
        <v>66</v>
      </c>
      <c r="AA377" s="28" t="s">
        <v>12</v>
      </c>
      <c r="AB377" s="29" t="n">
        <f aca="false">INFO!$D$13</f>
        <v>0.751592356687898</v>
      </c>
      <c r="AD377" s="32" t="n">
        <v>15</v>
      </c>
      <c r="AH377" s="24"/>
      <c r="AI377" s="66"/>
      <c r="AJ377" s="67"/>
      <c r="AK377" s="27" t="s">
        <v>66</v>
      </c>
      <c r="AL377" s="28" t="s">
        <v>12</v>
      </c>
      <c r="AM377" s="29" t="n">
        <f aca="false">INFO!$D$13</f>
        <v>0.751592356687898</v>
      </c>
      <c r="AO377" s="32" t="n">
        <v>15</v>
      </c>
      <c r="AS377" s="24"/>
      <c r="AT377" s="97"/>
      <c r="AU377" s="67"/>
      <c r="AV377" s="27" t="s">
        <v>66</v>
      </c>
      <c r="AW377" s="28" t="s">
        <v>12</v>
      </c>
      <c r="AX377" s="29" t="n">
        <f aca="false">INFO!$D$13</f>
        <v>0.751592356687898</v>
      </c>
      <c r="AZ377" s="32" t="n">
        <v>15</v>
      </c>
      <c r="BD377" s="24"/>
      <c r="BE377" s="97"/>
      <c r="BF377" s="96"/>
      <c r="BG377" s="27" t="s">
        <v>66</v>
      </c>
      <c r="BH377" s="28" t="s">
        <v>12</v>
      </c>
      <c r="BI377" s="29" t="n">
        <f aca="false">INFO!$D$13</f>
        <v>0.751592356687898</v>
      </c>
      <c r="BK377" s="32" t="n">
        <v>15</v>
      </c>
      <c r="BO377" s="24"/>
      <c r="BP377" s="97"/>
      <c r="BQ377" s="67"/>
      <c r="BR377" s="27" t="s">
        <v>66</v>
      </c>
      <c r="BS377" s="28" t="s">
        <v>12</v>
      </c>
      <c r="BT377" s="29" t="n">
        <f aca="false">INFO!$D$13</f>
        <v>0.751592356687898</v>
      </c>
      <c r="BV377" s="32" t="n">
        <v>15</v>
      </c>
      <c r="BZ377" s="24"/>
      <c r="CA377" s="97"/>
      <c r="CB377" s="67"/>
      <c r="CC377" s="27" t="s">
        <v>66</v>
      </c>
      <c r="CD377" s="28" t="s">
        <v>12</v>
      </c>
      <c r="CE377" s="29" t="n">
        <f aca="false">INFO!$D$13</f>
        <v>0.751592356687898</v>
      </c>
      <c r="CG377" s="32" t="n">
        <v>15</v>
      </c>
      <c r="CK377" s="24"/>
      <c r="CL377" s="66"/>
      <c r="CM377" s="67"/>
      <c r="CN377" s="27" t="s">
        <v>66</v>
      </c>
      <c r="CO377" s="28" t="s">
        <v>12</v>
      </c>
      <c r="CP377" s="29" t="n">
        <f aca="false">INFO!$D$13</f>
        <v>0.751592356687898</v>
      </c>
      <c r="CR377" s="32" t="n">
        <v>15</v>
      </c>
      <c r="CV377" s="17" t="s">
        <v>62</v>
      </c>
      <c r="CW377" s="18" t="n">
        <f aca="false">IF(BE351=0%,0%,BF358/SUM(BF352:BF359))</f>
        <v>0</v>
      </c>
      <c r="CX377" s="17" t="str">
        <f aca="false">BH357</f>
        <v>mobile</v>
      </c>
      <c r="CY377" s="19" t="n">
        <f aca="false">BI357</f>
        <v>0</v>
      </c>
      <c r="CZ377" s="17" t="str">
        <f aca="false">BJ355</f>
        <v>sanitari</v>
      </c>
      <c r="DA377" s="19" t="n">
        <f aca="false">BK355</f>
        <v>0</v>
      </c>
      <c r="DB377" s="19"/>
      <c r="DC377" s="19"/>
      <c r="DD377" s="19" t="s">
        <v>63</v>
      </c>
      <c r="DE377" s="19" t="n">
        <f aca="false">BE296</f>
        <v>0</v>
      </c>
    </row>
    <row r="378" customFormat="false" ht="15" hidden="false" customHeight="false" outlineLevel="0" collapsed="false">
      <c r="A378" s="24"/>
      <c r="B378" s="66"/>
      <c r="C378" s="67"/>
      <c r="D378" s="27"/>
      <c r="E378" s="28" t="s">
        <v>13</v>
      </c>
      <c r="F378" s="29" t="n">
        <f aca="false">INFO!$D$14</f>
        <v>0.0812101910828025</v>
      </c>
      <c r="H378" s="32"/>
      <c r="L378" s="24"/>
      <c r="M378" s="97"/>
      <c r="N378" s="67"/>
      <c r="O378" s="27"/>
      <c r="P378" s="28" t="s">
        <v>13</v>
      </c>
      <c r="Q378" s="29" t="n">
        <f aca="false">INFO!$D$14</f>
        <v>0.0812101910828025</v>
      </c>
      <c r="S378" s="32"/>
      <c r="W378" s="24"/>
      <c r="X378" s="97"/>
      <c r="Y378" s="67"/>
      <c r="Z378" s="27"/>
      <c r="AA378" s="28" t="s">
        <v>13</v>
      </c>
      <c r="AB378" s="29" t="n">
        <f aca="false">INFO!$D$14</f>
        <v>0.0812101910828025</v>
      </c>
      <c r="AD378" s="32"/>
      <c r="AH378" s="24"/>
      <c r="AI378" s="66"/>
      <c r="AJ378" s="67"/>
      <c r="AK378" s="27"/>
      <c r="AL378" s="28" t="s">
        <v>13</v>
      </c>
      <c r="AM378" s="29" t="n">
        <f aca="false">INFO!$D$14</f>
        <v>0.0812101910828025</v>
      </c>
      <c r="AO378" s="32"/>
      <c r="AS378" s="24"/>
      <c r="AT378" s="97"/>
      <c r="AU378" s="67"/>
      <c r="AV378" s="27"/>
      <c r="AW378" s="28" t="s">
        <v>13</v>
      </c>
      <c r="AX378" s="29" t="n">
        <f aca="false">INFO!$D$14</f>
        <v>0.0812101910828025</v>
      </c>
      <c r="AZ378" s="32"/>
      <c r="BD378" s="24"/>
      <c r="BE378" s="97"/>
      <c r="BF378" s="96"/>
      <c r="BG378" s="27"/>
      <c r="BH378" s="28" t="s">
        <v>13</v>
      </c>
      <c r="BI378" s="29" t="n">
        <f aca="false">INFO!$D$14</f>
        <v>0.0812101910828025</v>
      </c>
      <c r="BK378" s="32"/>
      <c r="BO378" s="24"/>
      <c r="BP378" s="97"/>
      <c r="BQ378" s="67"/>
      <c r="BR378" s="27"/>
      <c r="BS378" s="28" t="s">
        <v>13</v>
      </c>
      <c r="BT378" s="29" t="n">
        <f aca="false">INFO!$D$14</f>
        <v>0.0812101910828025</v>
      </c>
      <c r="BV378" s="32"/>
      <c r="BZ378" s="24"/>
      <c r="CA378" s="97"/>
      <c r="CB378" s="67"/>
      <c r="CC378" s="27"/>
      <c r="CD378" s="28" t="s">
        <v>13</v>
      </c>
      <c r="CE378" s="29" t="n">
        <f aca="false">INFO!$D$14</f>
        <v>0.0812101910828025</v>
      </c>
      <c r="CG378" s="32"/>
      <c r="CK378" s="24"/>
      <c r="CL378" s="66"/>
      <c r="CM378" s="67"/>
      <c r="CN378" s="27"/>
      <c r="CO378" s="28" t="s">
        <v>13</v>
      </c>
      <c r="CP378" s="29" t="n">
        <f aca="false">INFO!$D$14</f>
        <v>0.0812101910828025</v>
      </c>
      <c r="CR378" s="32"/>
      <c r="CV378" s="17" t="s">
        <v>65</v>
      </c>
      <c r="CW378" s="18" t="n">
        <f aca="false">IF(BE351=0%,0%,BF359/SUM(BF352:BF359))</f>
        <v>0</v>
      </c>
      <c r="CX378" s="17" t="str">
        <f aca="false">BH358</f>
        <v>secchio</v>
      </c>
      <c r="CY378" s="19" t="n">
        <f aca="false">BI358</f>
        <v>0</v>
      </c>
      <c r="CZ378" s="17" t="str">
        <f aca="false">BJ356</f>
        <v>tubi</v>
      </c>
      <c r="DA378" s="19" t="n">
        <f aca="false">BK356</f>
        <v>0</v>
      </c>
      <c r="DB378" s="19"/>
      <c r="DC378" s="19"/>
      <c r="DD378" s="35" t="s">
        <v>56</v>
      </c>
      <c r="DE378" s="35" t="n">
        <f aca="false">BK294</f>
        <v>0</v>
      </c>
      <c r="DF378" s="37" t="n">
        <f aca="false">SUM(CW372:CW378)</f>
        <v>0</v>
      </c>
    </row>
    <row r="379" customFormat="false" ht="15" hidden="false" customHeight="false" outlineLevel="0" collapsed="false">
      <c r="A379" s="24"/>
      <c r="B379" s="66"/>
      <c r="C379" s="67"/>
      <c r="D379" s="27"/>
      <c r="E379" s="28" t="s">
        <v>14</v>
      </c>
      <c r="F379" s="29" t="n">
        <f aca="false">INFO!$D$15</f>
        <v>0.167197452229299</v>
      </c>
      <c r="H379" s="32"/>
      <c r="L379" s="24"/>
      <c r="M379" s="97"/>
      <c r="N379" s="67"/>
      <c r="O379" s="27"/>
      <c r="P379" s="28" t="s">
        <v>14</v>
      </c>
      <c r="Q379" s="29" t="n">
        <f aca="false">INFO!$D$15</f>
        <v>0.167197452229299</v>
      </c>
      <c r="S379" s="32"/>
      <c r="W379" s="24"/>
      <c r="X379" s="97"/>
      <c r="Y379" s="67"/>
      <c r="Z379" s="27"/>
      <c r="AA379" s="28" t="s">
        <v>14</v>
      </c>
      <c r="AB379" s="29" t="n">
        <f aca="false">INFO!$D$15</f>
        <v>0.167197452229299</v>
      </c>
      <c r="AD379" s="32"/>
      <c r="AH379" s="24"/>
      <c r="AI379" s="66"/>
      <c r="AJ379" s="67"/>
      <c r="AK379" s="27"/>
      <c r="AL379" s="28" t="s">
        <v>14</v>
      </c>
      <c r="AM379" s="29" t="n">
        <f aca="false">INFO!$D$15</f>
        <v>0.167197452229299</v>
      </c>
      <c r="AO379" s="32"/>
      <c r="AS379" s="24"/>
      <c r="AT379" s="97"/>
      <c r="AU379" s="67"/>
      <c r="AV379" s="27"/>
      <c r="AW379" s="28" t="s">
        <v>14</v>
      </c>
      <c r="AX379" s="29" t="n">
        <f aca="false">INFO!$D$15</f>
        <v>0.167197452229299</v>
      </c>
      <c r="AZ379" s="32"/>
      <c r="BD379" s="24"/>
      <c r="BE379" s="97"/>
      <c r="BF379" s="96"/>
      <c r="BG379" s="27"/>
      <c r="BH379" s="28" t="s">
        <v>14</v>
      </c>
      <c r="BI379" s="29" t="n">
        <f aca="false">INFO!$D$15</f>
        <v>0.167197452229299</v>
      </c>
      <c r="BK379" s="32"/>
      <c r="BO379" s="24"/>
      <c r="BP379" s="97"/>
      <c r="BQ379" s="67"/>
      <c r="BR379" s="27"/>
      <c r="BS379" s="28" t="s">
        <v>14</v>
      </c>
      <c r="BT379" s="29" t="n">
        <f aca="false">INFO!$D$15</f>
        <v>0.167197452229299</v>
      </c>
      <c r="BV379" s="32"/>
      <c r="BZ379" s="24"/>
      <c r="CA379" s="97"/>
      <c r="CB379" s="67"/>
      <c r="CC379" s="27"/>
      <c r="CD379" s="28" t="s">
        <v>14</v>
      </c>
      <c r="CE379" s="29" t="n">
        <f aca="false">INFO!$D$15</f>
        <v>0.167197452229299</v>
      </c>
      <c r="CG379" s="32"/>
      <c r="CK379" s="24"/>
      <c r="CL379" s="66"/>
      <c r="CM379" s="67"/>
      <c r="CN379" s="27"/>
      <c r="CO379" s="28" t="s">
        <v>14</v>
      </c>
      <c r="CP379" s="29" t="n">
        <f aca="false">INFO!$D$15</f>
        <v>0.167197452229299</v>
      </c>
      <c r="CR379" s="32"/>
      <c r="CV379" s="10" t="str">
        <f aca="false">BO293</f>
        <v>SITO O70</v>
      </c>
      <c r="CW379" s="10"/>
      <c r="CX379" s="10"/>
      <c r="CY379" s="10"/>
      <c r="CZ379" s="10"/>
      <c r="DA379" s="10"/>
      <c r="DB379" s="10"/>
      <c r="DC379" s="10"/>
      <c r="DD379" s="10"/>
      <c r="DE379" s="10"/>
    </row>
    <row r="380" customFormat="false" ht="14.4" hidden="false" customHeight="true" outlineLevel="0" collapsed="false">
      <c r="A380" s="24"/>
      <c r="B380" s="66"/>
      <c r="C380" s="67"/>
      <c r="D380" s="27" t="s">
        <v>67</v>
      </c>
      <c r="E380" s="28" t="s">
        <v>21</v>
      </c>
      <c r="F380" s="39" t="n">
        <f aca="false">INFO!$C$24</f>
        <v>0.607753705815279</v>
      </c>
      <c r="H380" s="32" t="n">
        <v>12</v>
      </c>
      <c r="L380" s="24"/>
      <c r="M380" s="97"/>
      <c r="N380" s="67"/>
      <c r="O380" s="27" t="s">
        <v>67</v>
      </c>
      <c r="P380" s="28" t="s">
        <v>21</v>
      </c>
      <c r="Q380" s="39" t="n">
        <f aca="false">INFO!$C$24</f>
        <v>0.607753705815279</v>
      </c>
      <c r="S380" s="32" t="n">
        <v>12</v>
      </c>
      <c r="W380" s="24"/>
      <c r="X380" s="97"/>
      <c r="Y380" s="67"/>
      <c r="Z380" s="27" t="s">
        <v>67</v>
      </c>
      <c r="AA380" s="28" t="s">
        <v>21</v>
      </c>
      <c r="AB380" s="39" t="n">
        <f aca="false">INFO!$C$24</f>
        <v>0.607753705815279</v>
      </c>
      <c r="AD380" s="32" t="n">
        <v>12</v>
      </c>
      <c r="AH380" s="24"/>
      <c r="AI380" s="66"/>
      <c r="AJ380" s="67"/>
      <c r="AK380" s="27" t="s">
        <v>67</v>
      </c>
      <c r="AL380" s="28" t="s">
        <v>21</v>
      </c>
      <c r="AM380" s="39" t="n">
        <f aca="false">INFO!$C$24</f>
        <v>0.607753705815279</v>
      </c>
      <c r="AO380" s="32" t="n">
        <v>12</v>
      </c>
      <c r="AS380" s="24"/>
      <c r="AT380" s="97"/>
      <c r="AU380" s="67"/>
      <c r="AV380" s="27" t="s">
        <v>67</v>
      </c>
      <c r="AW380" s="28" t="s">
        <v>21</v>
      </c>
      <c r="AX380" s="39" t="n">
        <f aca="false">INFO!$C$24</f>
        <v>0.607753705815279</v>
      </c>
      <c r="AZ380" s="32" t="n">
        <v>12</v>
      </c>
      <c r="BD380" s="24"/>
      <c r="BE380" s="97"/>
      <c r="BF380" s="96"/>
      <c r="BG380" s="27" t="s">
        <v>67</v>
      </c>
      <c r="BH380" s="28" t="s">
        <v>21</v>
      </c>
      <c r="BI380" s="39" t="n">
        <f aca="false">INFO!$C$24</f>
        <v>0.607753705815279</v>
      </c>
      <c r="BK380" s="32" t="n">
        <v>12</v>
      </c>
      <c r="BO380" s="24"/>
      <c r="BP380" s="97"/>
      <c r="BQ380" s="67"/>
      <c r="BR380" s="27" t="s">
        <v>67</v>
      </c>
      <c r="BS380" s="28" t="s">
        <v>21</v>
      </c>
      <c r="BT380" s="39" t="n">
        <f aca="false">INFO!$C$24</f>
        <v>0.607753705815279</v>
      </c>
      <c r="BV380" s="32" t="n">
        <v>12</v>
      </c>
      <c r="BZ380" s="24"/>
      <c r="CA380" s="97"/>
      <c r="CB380" s="67"/>
      <c r="CC380" s="27" t="s">
        <v>67</v>
      </c>
      <c r="CD380" s="28" t="s">
        <v>21</v>
      </c>
      <c r="CE380" s="39" t="n">
        <f aca="false">INFO!$C$24</f>
        <v>0.607753705815279</v>
      </c>
      <c r="CG380" s="32" t="n">
        <v>12</v>
      </c>
      <c r="CK380" s="24"/>
      <c r="CL380" s="66"/>
      <c r="CM380" s="67"/>
      <c r="CN380" s="27" t="s">
        <v>67</v>
      </c>
      <c r="CO380" s="28" t="s">
        <v>21</v>
      </c>
      <c r="CP380" s="39" t="n">
        <f aca="false">INFO!$C$24</f>
        <v>0.607753705815279</v>
      </c>
      <c r="CR380" s="32" t="n">
        <v>12</v>
      </c>
      <c r="CV380" s="11" t="s">
        <v>31</v>
      </c>
      <c r="CW380" s="11"/>
      <c r="CX380" s="11" t="s">
        <v>32</v>
      </c>
      <c r="CY380" s="11"/>
      <c r="CZ380" s="11"/>
      <c r="DA380" s="11"/>
      <c r="DB380" s="11"/>
      <c r="DC380" s="11"/>
      <c r="DD380" s="11" t="s">
        <v>33</v>
      </c>
      <c r="DE380" s="11"/>
    </row>
    <row r="381" customFormat="false" ht="14.4" hidden="false" customHeight="true" outlineLevel="0" collapsed="false">
      <c r="A381" s="24"/>
      <c r="B381" s="66"/>
      <c r="C381" s="67"/>
      <c r="D381" s="27"/>
      <c r="E381" s="28" t="s">
        <v>14</v>
      </c>
      <c r="F381" s="39" t="n">
        <f aca="false">INFO!$C$25</f>
        <v>0.182440136830103</v>
      </c>
      <c r="H381" s="32"/>
      <c r="L381" s="24"/>
      <c r="M381" s="97"/>
      <c r="N381" s="67"/>
      <c r="O381" s="27"/>
      <c r="P381" s="28" t="s">
        <v>14</v>
      </c>
      <c r="Q381" s="39" t="n">
        <f aca="false">INFO!$C$25</f>
        <v>0.182440136830103</v>
      </c>
      <c r="S381" s="32"/>
      <c r="W381" s="24"/>
      <c r="X381" s="97"/>
      <c r="Y381" s="67"/>
      <c r="Z381" s="27"/>
      <c r="AA381" s="28" t="s">
        <v>14</v>
      </c>
      <c r="AB381" s="39" t="n">
        <f aca="false">INFO!$C$25</f>
        <v>0.182440136830103</v>
      </c>
      <c r="AD381" s="32"/>
      <c r="AH381" s="24"/>
      <c r="AI381" s="66"/>
      <c r="AJ381" s="67"/>
      <c r="AK381" s="27"/>
      <c r="AL381" s="28" t="s">
        <v>14</v>
      </c>
      <c r="AM381" s="39" t="n">
        <f aca="false">INFO!$C$25</f>
        <v>0.182440136830103</v>
      </c>
      <c r="AO381" s="32"/>
      <c r="AS381" s="24"/>
      <c r="AT381" s="97"/>
      <c r="AU381" s="67"/>
      <c r="AV381" s="27"/>
      <c r="AW381" s="28" t="s">
        <v>14</v>
      </c>
      <c r="AX381" s="39" t="n">
        <f aca="false">INFO!$C$25</f>
        <v>0.182440136830103</v>
      </c>
      <c r="AZ381" s="32"/>
      <c r="BD381" s="24"/>
      <c r="BE381" s="97"/>
      <c r="BF381" s="96"/>
      <c r="BG381" s="27"/>
      <c r="BH381" s="28" t="s">
        <v>14</v>
      </c>
      <c r="BI381" s="39" t="n">
        <f aca="false">INFO!$C$25</f>
        <v>0.182440136830103</v>
      </c>
      <c r="BK381" s="32"/>
      <c r="BO381" s="24"/>
      <c r="BP381" s="97"/>
      <c r="BQ381" s="67"/>
      <c r="BR381" s="27"/>
      <c r="BS381" s="28" t="s">
        <v>14</v>
      </c>
      <c r="BT381" s="39" t="n">
        <f aca="false">INFO!$C$25</f>
        <v>0.182440136830103</v>
      </c>
      <c r="BV381" s="32"/>
      <c r="BZ381" s="24"/>
      <c r="CA381" s="97"/>
      <c r="CB381" s="67"/>
      <c r="CC381" s="27"/>
      <c r="CD381" s="28" t="s">
        <v>14</v>
      </c>
      <c r="CE381" s="39" t="n">
        <f aca="false">INFO!$C$25</f>
        <v>0.182440136830103</v>
      </c>
      <c r="CG381" s="32"/>
      <c r="CK381" s="24"/>
      <c r="CL381" s="66"/>
      <c r="CM381" s="67"/>
      <c r="CN381" s="27"/>
      <c r="CO381" s="28" t="s">
        <v>14</v>
      </c>
      <c r="CP381" s="39" t="n">
        <f aca="false">INFO!$C$25</f>
        <v>0.182440136830103</v>
      </c>
      <c r="CR381" s="32"/>
      <c r="CV381" s="12" t="s">
        <v>14</v>
      </c>
      <c r="CW381" s="13" t="n">
        <f aca="false">IF(BP351=0%,0%,BQ352/SUM(BQ352:BQ359))</f>
        <v>0.020316185793701</v>
      </c>
      <c r="CX381" s="12" t="str">
        <f aca="false">BS352</f>
        <v>lavatrice</v>
      </c>
      <c r="CY381" s="14" t="n">
        <f aca="false">BT352</f>
        <v>0</v>
      </c>
      <c r="CZ381" s="12" t="str">
        <f aca="false">BS359</f>
        <v>sedie</v>
      </c>
      <c r="DA381" s="14" t="n">
        <f aca="false">BT359</f>
        <v>0</v>
      </c>
      <c r="DB381" s="12" t="str">
        <f aca="false">BU357</f>
        <v>guaina</v>
      </c>
      <c r="DC381" s="15" t="n">
        <f aca="false">BV357</f>
        <v>0</v>
      </c>
      <c r="DD381" s="14" t="s">
        <v>41</v>
      </c>
      <c r="DE381" s="14" t="n">
        <f aca="false">BQ295</f>
        <v>0</v>
      </c>
    </row>
    <row r="382" customFormat="false" ht="14.4" hidden="false" customHeight="true" outlineLevel="0" collapsed="false">
      <c r="A382" s="24"/>
      <c r="B382" s="66"/>
      <c r="C382" s="67"/>
      <c r="D382" s="27"/>
      <c r="E382" s="28" t="s">
        <v>22</v>
      </c>
      <c r="F382" s="39" t="n">
        <f aca="false">INFO!$C$26</f>
        <v>0.122006841505131</v>
      </c>
      <c r="H382" s="32"/>
      <c r="L382" s="24"/>
      <c r="M382" s="97"/>
      <c r="N382" s="67"/>
      <c r="O382" s="27"/>
      <c r="P382" s="28" t="s">
        <v>22</v>
      </c>
      <c r="Q382" s="39" t="n">
        <f aca="false">INFO!$C$26</f>
        <v>0.122006841505131</v>
      </c>
      <c r="S382" s="32"/>
      <c r="W382" s="24"/>
      <c r="X382" s="97"/>
      <c r="Y382" s="67"/>
      <c r="Z382" s="27"/>
      <c r="AA382" s="28" t="s">
        <v>22</v>
      </c>
      <c r="AB382" s="39" t="n">
        <f aca="false">INFO!$C$26</f>
        <v>0.122006841505131</v>
      </c>
      <c r="AD382" s="32"/>
      <c r="AH382" s="24"/>
      <c r="AI382" s="66"/>
      <c r="AJ382" s="67"/>
      <c r="AK382" s="27"/>
      <c r="AL382" s="28" t="s">
        <v>22</v>
      </c>
      <c r="AM382" s="39" t="n">
        <f aca="false">INFO!$C$26</f>
        <v>0.122006841505131</v>
      </c>
      <c r="AO382" s="32"/>
      <c r="AS382" s="24"/>
      <c r="AT382" s="97"/>
      <c r="AU382" s="67"/>
      <c r="AV382" s="27"/>
      <c r="AW382" s="28" t="s">
        <v>22</v>
      </c>
      <c r="AX382" s="39" t="n">
        <f aca="false">INFO!$C$26</f>
        <v>0.122006841505131</v>
      </c>
      <c r="AZ382" s="32"/>
      <c r="BD382" s="24"/>
      <c r="BE382" s="97"/>
      <c r="BF382" s="96"/>
      <c r="BG382" s="27"/>
      <c r="BH382" s="28" t="s">
        <v>22</v>
      </c>
      <c r="BI382" s="39" t="n">
        <f aca="false">INFO!$C$26</f>
        <v>0.122006841505131</v>
      </c>
      <c r="BK382" s="32"/>
      <c r="BO382" s="24"/>
      <c r="BP382" s="97"/>
      <c r="BQ382" s="67"/>
      <c r="BR382" s="27"/>
      <c r="BS382" s="28" t="s">
        <v>22</v>
      </c>
      <c r="BT382" s="39" t="n">
        <f aca="false">INFO!$C$26</f>
        <v>0.122006841505131</v>
      </c>
      <c r="BV382" s="32"/>
      <c r="BZ382" s="24"/>
      <c r="CA382" s="97"/>
      <c r="CB382" s="67"/>
      <c r="CC382" s="27"/>
      <c r="CD382" s="28" t="s">
        <v>22</v>
      </c>
      <c r="CE382" s="39" t="n">
        <f aca="false">INFO!$C$26</f>
        <v>0.122006841505131</v>
      </c>
      <c r="CG382" s="32"/>
      <c r="CK382" s="24"/>
      <c r="CL382" s="66"/>
      <c r="CM382" s="67"/>
      <c r="CN382" s="27"/>
      <c r="CO382" s="28" t="s">
        <v>22</v>
      </c>
      <c r="CP382" s="39" t="n">
        <f aca="false">INFO!$C$26</f>
        <v>0.122006841505131</v>
      </c>
      <c r="CR382" s="32"/>
      <c r="CV382" s="17" t="s">
        <v>49</v>
      </c>
      <c r="CW382" s="18" t="n">
        <f aca="false">IF(BP351=0%,0%,BQ353/SUM(BQ352:BQ359))</f>
        <v>0.0628657458925182</v>
      </c>
      <c r="CX382" s="17" t="str">
        <f aca="false">BS353</f>
        <v>frigorifero</v>
      </c>
      <c r="CY382" s="19" t="n">
        <f aca="false">BT353</f>
        <v>0</v>
      </c>
      <c r="CZ382" s="17" t="str">
        <f aca="false">BS360</f>
        <v>materasso</v>
      </c>
      <c r="DA382" s="19" t="n">
        <f aca="false">BT360</f>
        <v>0</v>
      </c>
      <c r="DB382" s="17" t="str">
        <f aca="false">BU358</f>
        <v>lamiere</v>
      </c>
      <c r="DC382" s="20" t="n">
        <f aca="false">BV358</f>
        <v>0</v>
      </c>
      <c r="DD382" s="19" t="str">
        <f aca="false">BR294</f>
        <v>altezza cumulo</v>
      </c>
      <c r="DE382" s="19" t="n">
        <f aca="false">BS294</f>
        <v>20</v>
      </c>
    </row>
    <row r="383" customFormat="false" ht="14.4" hidden="false" customHeight="false" outlineLevel="0" collapsed="false">
      <c r="A383" s="24"/>
      <c r="B383" s="66"/>
      <c r="C383" s="67"/>
      <c r="D383" s="27"/>
      <c r="E383" s="28" t="s">
        <v>13</v>
      </c>
      <c r="F383" s="39" t="n">
        <f aca="false">INFO!$C$27</f>
        <v>0.0877993158494869</v>
      </c>
      <c r="H383" s="32"/>
      <c r="L383" s="24"/>
      <c r="M383" s="97"/>
      <c r="N383" s="67"/>
      <c r="O383" s="27"/>
      <c r="P383" s="28" t="s">
        <v>13</v>
      </c>
      <c r="Q383" s="39" t="n">
        <f aca="false">INFO!$C$27</f>
        <v>0.0877993158494869</v>
      </c>
      <c r="S383" s="32"/>
      <c r="W383" s="24"/>
      <c r="X383" s="97"/>
      <c r="Y383" s="67"/>
      <c r="Z383" s="27"/>
      <c r="AA383" s="28" t="s">
        <v>13</v>
      </c>
      <c r="AB383" s="39" t="n">
        <f aca="false">INFO!$C$27</f>
        <v>0.0877993158494869</v>
      </c>
      <c r="AD383" s="32"/>
      <c r="AH383" s="24"/>
      <c r="AI383" s="66"/>
      <c r="AJ383" s="67"/>
      <c r="AK383" s="27"/>
      <c r="AL383" s="28" t="s">
        <v>13</v>
      </c>
      <c r="AM383" s="39" t="n">
        <f aca="false">INFO!$C$27</f>
        <v>0.0877993158494869</v>
      </c>
      <c r="AO383" s="32"/>
      <c r="AS383" s="24"/>
      <c r="AT383" s="97"/>
      <c r="AU383" s="67"/>
      <c r="AV383" s="27"/>
      <c r="AW383" s="28" t="s">
        <v>13</v>
      </c>
      <c r="AX383" s="39" t="n">
        <f aca="false">INFO!$C$27</f>
        <v>0.0877993158494869</v>
      </c>
      <c r="AZ383" s="32"/>
      <c r="BD383" s="24"/>
      <c r="BE383" s="97"/>
      <c r="BF383" s="96"/>
      <c r="BG383" s="27"/>
      <c r="BH383" s="28" t="s">
        <v>13</v>
      </c>
      <c r="BI383" s="39" t="n">
        <f aca="false">INFO!$C$27</f>
        <v>0.0877993158494869</v>
      </c>
      <c r="BK383" s="32"/>
      <c r="BO383" s="24"/>
      <c r="BP383" s="97"/>
      <c r="BQ383" s="67"/>
      <c r="BR383" s="27"/>
      <c r="BS383" s="28" t="s">
        <v>13</v>
      </c>
      <c r="BT383" s="39" t="n">
        <f aca="false">INFO!$C$27</f>
        <v>0.0877993158494869</v>
      </c>
      <c r="BV383" s="32"/>
      <c r="BZ383" s="24"/>
      <c r="CA383" s="97"/>
      <c r="CB383" s="67"/>
      <c r="CC383" s="27"/>
      <c r="CD383" s="28" t="s">
        <v>13</v>
      </c>
      <c r="CE383" s="39" t="n">
        <f aca="false">INFO!$C$27</f>
        <v>0.0877993158494869</v>
      </c>
      <c r="CG383" s="32"/>
      <c r="CK383" s="24"/>
      <c r="CL383" s="66"/>
      <c r="CM383" s="67"/>
      <c r="CN383" s="27"/>
      <c r="CO383" s="28" t="s">
        <v>13</v>
      </c>
      <c r="CP383" s="39" t="n">
        <f aca="false">INFO!$C$27</f>
        <v>0.0877993158494869</v>
      </c>
      <c r="CR383" s="32"/>
      <c r="CV383" s="17" t="s">
        <v>57</v>
      </c>
      <c r="CW383" s="18" t="n">
        <f aca="false">IF(BP351=0%,0%,(BQ354+BQ355)/SUM(BQ352:BQ359))</f>
        <v>0.00439973913823492</v>
      </c>
      <c r="CX383" s="17" t="str">
        <f aca="false">BS354</f>
        <v>forno</v>
      </c>
      <c r="CY383" s="19" t="n">
        <f aca="false">BT354</f>
        <v>0</v>
      </c>
      <c r="CZ383" s="17" t="str">
        <f aca="false">BU352</f>
        <v>brandina</v>
      </c>
      <c r="DA383" s="19" t="n">
        <f aca="false">BV352</f>
        <v>0</v>
      </c>
      <c r="DB383" s="17" t="str">
        <f aca="false">BU359</f>
        <v>buste</v>
      </c>
      <c r="DC383" s="20" t="n">
        <f aca="false">BV359</f>
        <v>0</v>
      </c>
      <c r="DD383" s="19" t="str">
        <f aca="false">BR295</f>
        <v>combustione</v>
      </c>
      <c r="DE383" s="19" t="str">
        <f aca="false">BS295</f>
        <v>no</v>
      </c>
    </row>
    <row r="384" customFormat="false" ht="14.4" hidden="false" customHeight="false" outlineLevel="0" collapsed="false">
      <c r="A384" s="24"/>
      <c r="B384" s="66"/>
      <c r="C384" s="67"/>
      <c r="D384" s="40" t="s">
        <v>68</v>
      </c>
      <c r="E384" s="41" t="s">
        <v>22</v>
      </c>
      <c r="F384" s="39" t="n">
        <v>0.8</v>
      </c>
      <c r="H384" s="32" t="n">
        <v>12</v>
      </c>
      <c r="L384" s="24"/>
      <c r="M384" s="96"/>
      <c r="N384" s="67"/>
      <c r="O384" s="40" t="s">
        <v>68</v>
      </c>
      <c r="P384" s="41" t="s">
        <v>22</v>
      </c>
      <c r="Q384" s="39" t="n">
        <v>0.8</v>
      </c>
      <c r="S384" s="32" t="n">
        <v>12</v>
      </c>
      <c r="W384" s="24"/>
      <c r="X384" s="96"/>
      <c r="Y384" s="67"/>
      <c r="Z384" s="40" t="s">
        <v>68</v>
      </c>
      <c r="AA384" s="41" t="s">
        <v>22</v>
      </c>
      <c r="AB384" s="39" t="n">
        <v>0.8</v>
      </c>
      <c r="AD384" s="32" t="n">
        <v>12</v>
      </c>
      <c r="AH384" s="24"/>
      <c r="AI384" s="66"/>
      <c r="AJ384" s="67"/>
      <c r="AK384" s="40" t="s">
        <v>68</v>
      </c>
      <c r="AL384" s="41" t="s">
        <v>22</v>
      </c>
      <c r="AM384" s="39" t="n">
        <v>0.8</v>
      </c>
      <c r="AO384" s="32" t="n">
        <v>12</v>
      </c>
      <c r="AS384" s="24"/>
      <c r="AT384" s="96"/>
      <c r="AU384" s="67"/>
      <c r="AV384" s="40" t="s">
        <v>68</v>
      </c>
      <c r="AW384" s="41" t="s">
        <v>22</v>
      </c>
      <c r="AX384" s="39" t="n">
        <v>0.8</v>
      </c>
      <c r="AZ384" s="32" t="n">
        <v>12</v>
      </c>
      <c r="BD384" s="24"/>
      <c r="BE384" s="96"/>
      <c r="BF384" s="96"/>
      <c r="BG384" s="40" t="s">
        <v>68</v>
      </c>
      <c r="BH384" s="41" t="s">
        <v>22</v>
      </c>
      <c r="BI384" s="39" t="n">
        <v>0.8</v>
      </c>
      <c r="BK384" s="32" t="n">
        <v>12</v>
      </c>
      <c r="BO384" s="24"/>
      <c r="BP384" s="96"/>
      <c r="BQ384" s="67"/>
      <c r="BR384" s="40" t="s">
        <v>68</v>
      </c>
      <c r="BS384" s="41" t="s">
        <v>22</v>
      </c>
      <c r="BT384" s="39" t="n">
        <v>0.8</v>
      </c>
      <c r="BV384" s="32" t="n">
        <v>12</v>
      </c>
      <c r="BZ384" s="24"/>
      <c r="CA384" s="96"/>
      <c r="CB384" s="67"/>
      <c r="CC384" s="40" t="s">
        <v>68</v>
      </c>
      <c r="CD384" s="41" t="s">
        <v>22</v>
      </c>
      <c r="CE384" s="39" t="n">
        <v>0.8</v>
      </c>
      <c r="CG384" s="32" t="n">
        <v>12</v>
      </c>
      <c r="CK384" s="24"/>
      <c r="CL384" s="66"/>
      <c r="CM384" s="67"/>
      <c r="CN384" s="40" t="s">
        <v>68</v>
      </c>
      <c r="CO384" s="41" t="s">
        <v>22</v>
      </c>
      <c r="CP384" s="39" t="n">
        <v>0.8</v>
      </c>
      <c r="CR384" s="32" t="n">
        <v>12</v>
      </c>
      <c r="CV384" s="17" t="s">
        <v>60</v>
      </c>
      <c r="CW384" s="18" t="n">
        <f aca="false">IF(BP351=0%,0%,BQ356/SUM(BQ352:BQ359))</f>
        <v>0.00452410910616056</v>
      </c>
      <c r="CX384" s="17" t="str">
        <f aca="false">BS355</f>
        <v>televisore</v>
      </c>
      <c r="CY384" s="19" t="n">
        <f aca="false">BT355</f>
        <v>0</v>
      </c>
      <c r="CZ384" s="17" t="str">
        <f aca="false">BU353</f>
        <v>Scatoloni</v>
      </c>
      <c r="DA384" s="19" t="n">
        <f aca="false">BV353</f>
        <v>0</v>
      </c>
      <c r="DB384" s="19"/>
      <c r="DC384" s="20"/>
      <c r="DD384" s="19" t="str">
        <f aca="false">BR296</f>
        <v>bonifica</v>
      </c>
      <c r="DE384" s="19" t="str">
        <f aca="false">BS296</f>
        <v>si</v>
      </c>
    </row>
    <row r="385" customFormat="false" ht="14.4" hidden="false" customHeight="false" outlineLevel="0" collapsed="false">
      <c r="A385" s="24"/>
      <c r="B385" s="66"/>
      <c r="C385" s="67"/>
      <c r="D385" s="40"/>
      <c r="E385" s="41" t="s">
        <v>13</v>
      </c>
      <c r="F385" s="39" t="n">
        <v>0.2</v>
      </c>
      <c r="H385" s="32"/>
      <c r="L385" s="24"/>
      <c r="M385" s="96"/>
      <c r="N385" s="67"/>
      <c r="O385" s="40"/>
      <c r="P385" s="41" t="s">
        <v>13</v>
      </c>
      <c r="Q385" s="39" t="n">
        <v>0.2</v>
      </c>
      <c r="S385" s="32"/>
      <c r="W385" s="24"/>
      <c r="X385" s="96"/>
      <c r="Y385" s="67"/>
      <c r="Z385" s="40"/>
      <c r="AA385" s="41" t="s">
        <v>13</v>
      </c>
      <c r="AB385" s="39" t="n">
        <v>0.2</v>
      </c>
      <c r="AD385" s="32"/>
      <c r="AH385" s="24"/>
      <c r="AI385" s="66"/>
      <c r="AJ385" s="67"/>
      <c r="AK385" s="40"/>
      <c r="AL385" s="41" t="s">
        <v>13</v>
      </c>
      <c r="AM385" s="39" t="n">
        <v>0.2</v>
      </c>
      <c r="AO385" s="32"/>
      <c r="AS385" s="24"/>
      <c r="AT385" s="96"/>
      <c r="AU385" s="67"/>
      <c r="AV385" s="40"/>
      <c r="AW385" s="41" t="s">
        <v>13</v>
      </c>
      <c r="AX385" s="39" t="n">
        <v>0.2</v>
      </c>
      <c r="AZ385" s="32"/>
      <c r="BD385" s="24"/>
      <c r="BE385" s="96"/>
      <c r="BF385" s="96"/>
      <c r="BG385" s="40"/>
      <c r="BH385" s="41" t="s">
        <v>13</v>
      </c>
      <c r="BI385" s="39" t="n">
        <v>0.2</v>
      </c>
      <c r="BK385" s="32"/>
      <c r="BO385" s="24"/>
      <c r="BP385" s="96"/>
      <c r="BQ385" s="67"/>
      <c r="BR385" s="40"/>
      <c r="BS385" s="41" t="s">
        <v>13</v>
      </c>
      <c r="BT385" s="39" t="n">
        <v>0.2</v>
      </c>
      <c r="BV385" s="32"/>
      <c r="BZ385" s="24"/>
      <c r="CA385" s="96"/>
      <c r="CB385" s="67"/>
      <c r="CC385" s="40"/>
      <c r="CD385" s="41" t="s">
        <v>13</v>
      </c>
      <c r="CE385" s="39" t="n">
        <v>0.2</v>
      </c>
      <c r="CG385" s="32"/>
      <c r="CK385" s="24"/>
      <c r="CL385" s="66"/>
      <c r="CM385" s="67"/>
      <c r="CN385" s="40"/>
      <c r="CO385" s="41" t="s">
        <v>13</v>
      </c>
      <c r="CP385" s="39" t="n">
        <v>0.2</v>
      </c>
      <c r="CR385" s="32"/>
      <c r="CV385" s="17" t="s">
        <v>61</v>
      </c>
      <c r="CW385" s="18" t="n">
        <f aca="false">IF(BP351=0%,0%,BQ357/SUM(BQ352:BQ359))</f>
        <v>0.107894220069385</v>
      </c>
      <c r="CX385" s="17" t="str">
        <f aca="false">BS356</f>
        <v>scaldabagno</v>
      </c>
      <c r="CY385" s="19" t="n">
        <f aca="false">BT356</f>
        <v>0</v>
      </c>
      <c r="CZ385" s="17" t="str">
        <f aca="false">BU354</f>
        <v>divano</v>
      </c>
      <c r="DA385" s="19" t="n">
        <f aca="false">BV354</f>
        <v>0</v>
      </c>
      <c r="DB385" s="19"/>
      <c r="DC385" s="20"/>
      <c r="DD385" s="19" t="str">
        <f aca="false">BT296</f>
        <v>substrato</v>
      </c>
      <c r="DE385" s="19" t="str">
        <f aca="false">BU296</f>
        <v>prossimità fluviale</v>
      </c>
    </row>
    <row r="386" customFormat="false" ht="14.4" hidden="false" customHeight="false" outlineLevel="0" collapsed="false">
      <c r="A386" s="24"/>
      <c r="B386" s="45"/>
      <c r="C386" s="43"/>
      <c r="D386" s="27" t="s">
        <v>69</v>
      </c>
      <c r="E386" s="41" t="s">
        <v>60</v>
      </c>
      <c r="F386" s="39" t="n">
        <v>1</v>
      </c>
      <c r="G386" s="2" t="n">
        <v>550</v>
      </c>
      <c r="H386" s="44"/>
      <c r="L386" s="24"/>
      <c r="M386" s="4"/>
      <c r="N386" s="43"/>
      <c r="O386" s="27" t="s">
        <v>69</v>
      </c>
      <c r="P386" s="41" t="s">
        <v>60</v>
      </c>
      <c r="Q386" s="39" t="n">
        <v>1</v>
      </c>
      <c r="R386" s="2" t="n">
        <v>550</v>
      </c>
      <c r="S386" s="44"/>
      <c r="W386" s="24"/>
      <c r="X386" s="4"/>
      <c r="Y386" s="43"/>
      <c r="Z386" s="27" t="s">
        <v>69</v>
      </c>
      <c r="AA386" s="41" t="s">
        <v>60</v>
      </c>
      <c r="AB386" s="39" t="n">
        <v>1</v>
      </c>
      <c r="AC386" s="2" t="n">
        <v>550</v>
      </c>
      <c r="AD386" s="44"/>
      <c r="AH386" s="24"/>
      <c r="AI386" s="45"/>
      <c r="AJ386" s="43"/>
      <c r="AK386" s="27" t="s">
        <v>69</v>
      </c>
      <c r="AL386" s="41" t="s">
        <v>60</v>
      </c>
      <c r="AM386" s="39" t="n">
        <v>1</v>
      </c>
      <c r="AN386" s="2" t="n">
        <v>550</v>
      </c>
      <c r="AO386" s="44"/>
      <c r="AS386" s="24"/>
      <c r="AT386" s="4"/>
      <c r="AU386" s="43"/>
      <c r="AV386" s="27" t="s">
        <v>69</v>
      </c>
      <c r="AW386" s="41" t="s">
        <v>60</v>
      </c>
      <c r="AX386" s="39" t="n">
        <v>1</v>
      </c>
      <c r="AY386" s="2" t="n">
        <v>550</v>
      </c>
      <c r="AZ386" s="44"/>
      <c r="BD386" s="24"/>
      <c r="BE386" s="4"/>
      <c r="BF386" s="4"/>
      <c r="BG386" s="27" t="s">
        <v>69</v>
      </c>
      <c r="BH386" s="41" t="s">
        <v>60</v>
      </c>
      <c r="BI386" s="39" t="n">
        <v>1</v>
      </c>
      <c r="BJ386" s="2" t="n">
        <v>550</v>
      </c>
      <c r="BK386" s="44"/>
      <c r="BO386" s="24"/>
      <c r="BP386" s="4"/>
      <c r="BQ386" s="43"/>
      <c r="BR386" s="27" t="s">
        <v>69</v>
      </c>
      <c r="BS386" s="41" t="s">
        <v>60</v>
      </c>
      <c r="BT386" s="39" t="n">
        <v>1</v>
      </c>
      <c r="BU386" s="2" t="n">
        <v>550</v>
      </c>
      <c r="BV386" s="44"/>
      <c r="BZ386" s="24"/>
      <c r="CA386" s="4"/>
      <c r="CB386" s="43"/>
      <c r="CC386" s="27" t="s">
        <v>69</v>
      </c>
      <c r="CD386" s="41" t="s">
        <v>60</v>
      </c>
      <c r="CE386" s="39" t="n">
        <v>1</v>
      </c>
      <c r="CF386" s="2" t="n">
        <v>550</v>
      </c>
      <c r="CG386" s="44"/>
      <c r="CK386" s="24"/>
      <c r="CL386" s="45"/>
      <c r="CM386" s="43"/>
      <c r="CN386" s="27" t="s">
        <v>69</v>
      </c>
      <c r="CO386" s="41" t="s">
        <v>60</v>
      </c>
      <c r="CP386" s="39" t="n">
        <v>1</v>
      </c>
      <c r="CQ386" s="2" t="n">
        <v>550</v>
      </c>
      <c r="CR386" s="44"/>
      <c r="CV386" s="17" t="s">
        <v>62</v>
      </c>
      <c r="CW386" s="18" t="n">
        <f aca="false">IF(BP351=0%,0%,BQ358/SUM(BQ352:BQ359))</f>
        <v>0</v>
      </c>
      <c r="CX386" s="17" t="str">
        <f aca="false">BS357</f>
        <v>mobile</v>
      </c>
      <c r="CY386" s="19" t="n">
        <f aca="false">BT357</f>
        <v>0</v>
      </c>
      <c r="CZ386" s="17" t="str">
        <f aca="false">BU355</f>
        <v>sanitari</v>
      </c>
      <c r="DA386" s="19" t="n">
        <f aca="false">BV355</f>
        <v>0</v>
      </c>
      <c r="DB386" s="19"/>
      <c r="DC386" s="20"/>
      <c r="DD386" s="19" t="s">
        <v>63</v>
      </c>
      <c r="DE386" s="19" t="n">
        <f aca="false">BP296</f>
        <v>0</v>
      </c>
    </row>
    <row r="387" customFormat="false" ht="15" hidden="false" customHeight="false" outlineLevel="0" collapsed="false">
      <c r="A387" s="24"/>
      <c r="B387" s="42"/>
      <c r="C387" s="43"/>
      <c r="D387" s="27"/>
      <c r="E387" s="41" t="s">
        <v>14</v>
      </c>
      <c r="F387" s="39" t="n">
        <v>1</v>
      </c>
      <c r="G387" s="47" t="n">
        <v>1400</v>
      </c>
      <c r="H387" s="44"/>
      <c r="L387" s="24"/>
      <c r="M387" s="4"/>
      <c r="N387" s="43"/>
      <c r="O387" s="27"/>
      <c r="P387" s="41" t="s">
        <v>14</v>
      </c>
      <c r="Q387" s="39" t="n">
        <v>1</v>
      </c>
      <c r="R387" s="47" t="n">
        <v>1400</v>
      </c>
      <c r="S387" s="44"/>
      <c r="W387" s="24"/>
      <c r="X387" s="4"/>
      <c r="Y387" s="43"/>
      <c r="Z387" s="27"/>
      <c r="AA387" s="41" t="s">
        <v>14</v>
      </c>
      <c r="AB387" s="39" t="n">
        <v>1</v>
      </c>
      <c r="AC387" s="47" t="n">
        <v>1400</v>
      </c>
      <c r="AD387" s="44"/>
      <c r="AH387" s="24"/>
      <c r="AI387" s="42"/>
      <c r="AJ387" s="43"/>
      <c r="AK387" s="27"/>
      <c r="AL387" s="41" t="s">
        <v>14</v>
      </c>
      <c r="AM387" s="39" t="n">
        <v>1</v>
      </c>
      <c r="AN387" s="47" t="n">
        <v>1400</v>
      </c>
      <c r="AO387" s="44"/>
      <c r="AS387" s="24"/>
      <c r="AT387" s="4"/>
      <c r="AU387" s="43"/>
      <c r="AV387" s="27"/>
      <c r="AW387" s="41" t="s">
        <v>14</v>
      </c>
      <c r="AX387" s="39" t="n">
        <v>1</v>
      </c>
      <c r="AY387" s="47" t="n">
        <v>1400</v>
      </c>
      <c r="AZ387" s="44"/>
      <c r="BD387" s="24"/>
      <c r="BE387" s="4"/>
      <c r="BF387" s="4"/>
      <c r="BG387" s="27"/>
      <c r="BH387" s="41" t="s">
        <v>14</v>
      </c>
      <c r="BI387" s="39" t="n">
        <v>1</v>
      </c>
      <c r="BJ387" s="47" t="n">
        <v>1400</v>
      </c>
      <c r="BK387" s="44"/>
      <c r="BO387" s="24"/>
      <c r="BP387" s="4"/>
      <c r="BQ387" s="43"/>
      <c r="BR387" s="27"/>
      <c r="BS387" s="41" t="s">
        <v>14</v>
      </c>
      <c r="BT387" s="39" t="n">
        <v>1</v>
      </c>
      <c r="BU387" s="47" t="n">
        <v>1400</v>
      </c>
      <c r="BV387" s="44"/>
      <c r="BZ387" s="24"/>
      <c r="CA387" s="4"/>
      <c r="CB387" s="43"/>
      <c r="CC387" s="27"/>
      <c r="CD387" s="41" t="s">
        <v>14</v>
      </c>
      <c r="CE387" s="39" t="n">
        <v>1</v>
      </c>
      <c r="CF387" s="47" t="n">
        <v>1400</v>
      </c>
      <c r="CG387" s="44"/>
      <c r="CK387" s="24"/>
      <c r="CL387" s="42"/>
      <c r="CM387" s="43"/>
      <c r="CN387" s="27"/>
      <c r="CO387" s="41" t="s">
        <v>14</v>
      </c>
      <c r="CP387" s="39" t="n">
        <v>1</v>
      </c>
      <c r="CQ387" s="47" t="n">
        <v>1400</v>
      </c>
      <c r="CR387" s="44"/>
      <c r="CV387" s="33" t="s">
        <v>65</v>
      </c>
      <c r="CW387" s="34" t="n">
        <f aca="false">IF(BP351=0%,0%,BQ359/SUM(BQ352:BQ359))</f>
        <v>0.8</v>
      </c>
      <c r="CX387" s="33" t="str">
        <f aca="false">BS358</f>
        <v>secchio</v>
      </c>
      <c r="CY387" s="35" t="n">
        <f aca="false">BT358</f>
        <v>0</v>
      </c>
      <c r="CZ387" s="33" t="str">
        <f aca="false">BU356</f>
        <v>tubi</v>
      </c>
      <c r="DA387" s="35" t="n">
        <f aca="false">BV356</f>
        <v>0</v>
      </c>
      <c r="DB387" s="35"/>
      <c r="DC387" s="36"/>
      <c r="DD387" s="35" t="s">
        <v>56</v>
      </c>
      <c r="DE387" s="35" t="n">
        <f aca="false">BV294</f>
        <v>0</v>
      </c>
      <c r="DF387" s="37" t="n">
        <f aca="false">SUM(CW381:CW387)</f>
        <v>1</v>
      </c>
    </row>
    <row r="388" customFormat="false" ht="15" hidden="false" customHeight="false" outlineLevel="0" collapsed="false">
      <c r="A388" s="24"/>
      <c r="B388" s="42"/>
      <c r="C388" s="43"/>
      <c r="D388" s="27"/>
      <c r="E388" s="41" t="s">
        <v>22</v>
      </c>
      <c r="F388" s="39" t="n">
        <v>1</v>
      </c>
      <c r="G388" s="47" t="n">
        <v>7500</v>
      </c>
      <c r="H388" s="44"/>
      <c r="L388" s="24"/>
      <c r="M388" s="4"/>
      <c r="N388" s="43"/>
      <c r="O388" s="27"/>
      <c r="P388" s="41" t="s">
        <v>22</v>
      </c>
      <c r="Q388" s="39" t="n">
        <v>1</v>
      </c>
      <c r="R388" s="47" t="n">
        <v>7500</v>
      </c>
      <c r="S388" s="44"/>
      <c r="W388" s="24"/>
      <c r="X388" s="4"/>
      <c r="Y388" s="43"/>
      <c r="Z388" s="27"/>
      <c r="AA388" s="41" t="s">
        <v>22</v>
      </c>
      <c r="AB388" s="39" t="n">
        <v>1</v>
      </c>
      <c r="AC388" s="47" t="n">
        <v>7500</v>
      </c>
      <c r="AD388" s="44"/>
      <c r="AH388" s="24"/>
      <c r="AI388" s="42"/>
      <c r="AJ388" s="43"/>
      <c r="AK388" s="27"/>
      <c r="AL388" s="41" t="s">
        <v>22</v>
      </c>
      <c r="AM388" s="39" t="n">
        <v>1</v>
      </c>
      <c r="AN388" s="47" t="n">
        <v>7500</v>
      </c>
      <c r="AO388" s="44"/>
      <c r="AS388" s="24"/>
      <c r="AT388" s="4"/>
      <c r="AU388" s="43"/>
      <c r="AV388" s="27"/>
      <c r="AW388" s="41" t="s">
        <v>22</v>
      </c>
      <c r="AX388" s="39" t="n">
        <v>1</v>
      </c>
      <c r="AY388" s="47" t="n">
        <v>7500</v>
      </c>
      <c r="AZ388" s="44"/>
      <c r="BD388" s="24"/>
      <c r="BE388" s="4"/>
      <c r="BF388" s="4"/>
      <c r="BG388" s="27"/>
      <c r="BH388" s="41" t="s">
        <v>22</v>
      </c>
      <c r="BI388" s="39" t="n">
        <v>1</v>
      </c>
      <c r="BJ388" s="47" t="n">
        <v>7500</v>
      </c>
      <c r="BK388" s="44"/>
      <c r="BO388" s="24"/>
      <c r="BP388" s="4"/>
      <c r="BQ388" s="43"/>
      <c r="BR388" s="27"/>
      <c r="BS388" s="41" t="s">
        <v>22</v>
      </c>
      <c r="BT388" s="39" t="n">
        <v>1</v>
      </c>
      <c r="BU388" s="47" t="n">
        <v>7500</v>
      </c>
      <c r="BV388" s="44"/>
      <c r="BZ388" s="24"/>
      <c r="CA388" s="4"/>
      <c r="CB388" s="43"/>
      <c r="CC388" s="27"/>
      <c r="CD388" s="41" t="s">
        <v>22</v>
      </c>
      <c r="CE388" s="39" t="n">
        <v>1</v>
      </c>
      <c r="CF388" s="47" t="n">
        <v>7500</v>
      </c>
      <c r="CG388" s="44"/>
      <c r="CK388" s="24"/>
      <c r="CL388" s="42"/>
      <c r="CM388" s="43"/>
      <c r="CN388" s="27"/>
      <c r="CO388" s="41" t="s">
        <v>22</v>
      </c>
      <c r="CP388" s="39" t="n">
        <v>1</v>
      </c>
      <c r="CQ388" s="47" t="n">
        <v>7500</v>
      </c>
      <c r="CR388" s="44"/>
      <c r="CV388" s="10" t="str">
        <f aca="false">BZ293</f>
        <v>SITO O71</v>
      </c>
      <c r="CW388" s="10"/>
      <c r="CX388" s="10"/>
      <c r="CY388" s="10"/>
      <c r="CZ388" s="10"/>
      <c r="DA388" s="10"/>
      <c r="DB388" s="10"/>
      <c r="DC388" s="10"/>
      <c r="DD388" s="10"/>
      <c r="DE388" s="10"/>
    </row>
    <row r="389" customFormat="false" ht="14.4" hidden="false" customHeight="false" outlineLevel="0" collapsed="false">
      <c r="A389" s="24"/>
      <c r="B389" s="45"/>
      <c r="C389" s="4"/>
      <c r="D389" s="28" t="s">
        <v>70</v>
      </c>
      <c r="E389" s="41" t="s">
        <v>14</v>
      </c>
      <c r="F389" s="39" t="n">
        <v>1</v>
      </c>
      <c r="G389" s="47" t="n">
        <v>1400</v>
      </c>
      <c r="H389" s="44"/>
      <c r="L389" s="24"/>
      <c r="M389" s="4"/>
      <c r="N389" s="4"/>
      <c r="O389" s="28" t="s">
        <v>70</v>
      </c>
      <c r="P389" s="41" t="s">
        <v>14</v>
      </c>
      <c r="Q389" s="39" t="n">
        <v>1</v>
      </c>
      <c r="R389" s="47" t="n">
        <v>1400</v>
      </c>
      <c r="S389" s="44"/>
      <c r="W389" s="24"/>
      <c r="X389" s="51" t="n">
        <v>0.3</v>
      </c>
      <c r="Y389" s="4"/>
      <c r="Z389" s="28" t="s">
        <v>70</v>
      </c>
      <c r="AA389" s="41" t="s">
        <v>14</v>
      </c>
      <c r="AB389" s="39" t="n">
        <v>1</v>
      </c>
      <c r="AC389" s="47" t="n">
        <v>1400</v>
      </c>
      <c r="AD389" s="44"/>
      <c r="AH389" s="24"/>
      <c r="AI389" s="45"/>
      <c r="AJ389" s="4"/>
      <c r="AK389" s="28" t="s">
        <v>70</v>
      </c>
      <c r="AL389" s="41" t="s">
        <v>14</v>
      </c>
      <c r="AM389" s="39" t="n">
        <v>1</v>
      </c>
      <c r="AN389" s="47" t="n">
        <v>1400</v>
      </c>
      <c r="AO389" s="44"/>
      <c r="AS389" s="24"/>
      <c r="AT389" s="4"/>
      <c r="AU389" s="4"/>
      <c r="AV389" s="28" t="s">
        <v>70</v>
      </c>
      <c r="AW389" s="41" t="s">
        <v>14</v>
      </c>
      <c r="AX389" s="39" t="n">
        <v>1</v>
      </c>
      <c r="AY389" s="47" t="n">
        <v>1400</v>
      </c>
      <c r="AZ389" s="44"/>
      <c r="BD389" s="24"/>
      <c r="BE389" s="4"/>
      <c r="BF389" s="4"/>
      <c r="BG389" s="28" t="s">
        <v>70</v>
      </c>
      <c r="BH389" s="41" t="s">
        <v>14</v>
      </c>
      <c r="BI389" s="39" t="n">
        <v>1</v>
      </c>
      <c r="BJ389" s="47" t="n">
        <v>1400</v>
      </c>
      <c r="BK389" s="44"/>
      <c r="BO389" s="24"/>
      <c r="BP389" s="4"/>
      <c r="BQ389" s="4"/>
      <c r="BR389" s="28" t="s">
        <v>70</v>
      </c>
      <c r="BS389" s="41" t="s">
        <v>14</v>
      </c>
      <c r="BT389" s="39" t="n">
        <v>1</v>
      </c>
      <c r="BU389" s="47" t="n">
        <v>1400</v>
      </c>
      <c r="BV389" s="44"/>
      <c r="BZ389" s="24"/>
      <c r="CA389" s="4"/>
      <c r="CB389" s="4"/>
      <c r="CC389" s="28" t="s">
        <v>70</v>
      </c>
      <c r="CD389" s="41" t="s">
        <v>14</v>
      </c>
      <c r="CE389" s="39" t="n">
        <v>1</v>
      </c>
      <c r="CF389" s="47" t="n">
        <v>1400</v>
      </c>
      <c r="CG389" s="44"/>
      <c r="CK389" s="24"/>
      <c r="CL389" s="45"/>
      <c r="CM389" s="4"/>
      <c r="CN389" s="28" t="s">
        <v>70</v>
      </c>
      <c r="CO389" s="41" t="s">
        <v>14</v>
      </c>
      <c r="CP389" s="39" t="n">
        <v>1</v>
      </c>
      <c r="CQ389" s="47" t="n">
        <v>1400</v>
      </c>
      <c r="CR389" s="44"/>
      <c r="CV389" s="11" t="s">
        <v>31</v>
      </c>
      <c r="CW389" s="11"/>
      <c r="CX389" s="11" t="s">
        <v>32</v>
      </c>
      <c r="CY389" s="11"/>
      <c r="CZ389" s="11"/>
      <c r="DA389" s="11"/>
      <c r="DB389" s="11"/>
      <c r="DC389" s="11"/>
      <c r="DD389" s="11" t="s">
        <v>33</v>
      </c>
      <c r="DE389" s="11"/>
    </row>
    <row r="390" customFormat="false" ht="14.4" hidden="false" customHeight="false" outlineLevel="0" collapsed="false">
      <c r="A390" s="24"/>
      <c r="B390" s="42"/>
      <c r="C390" s="43"/>
      <c r="D390" s="28" t="s">
        <v>71</v>
      </c>
      <c r="E390" s="41" t="s">
        <v>60</v>
      </c>
      <c r="F390" s="39" t="n">
        <v>1</v>
      </c>
      <c r="G390" s="47" t="n">
        <v>550</v>
      </c>
      <c r="H390" s="44"/>
      <c r="L390" s="24"/>
      <c r="M390" s="4"/>
      <c r="N390" s="43"/>
      <c r="O390" s="28" t="s">
        <v>71</v>
      </c>
      <c r="P390" s="41" t="s">
        <v>60</v>
      </c>
      <c r="Q390" s="39" t="n">
        <v>1</v>
      </c>
      <c r="R390" s="47" t="n">
        <v>550</v>
      </c>
      <c r="S390" s="44"/>
      <c r="W390" s="24"/>
      <c r="X390" s="4"/>
      <c r="Y390" s="43"/>
      <c r="Z390" s="28" t="s">
        <v>71</v>
      </c>
      <c r="AA390" s="41" t="s">
        <v>60</v>
      </c>
      <c r="AB390" s="39" t="n">
        <v>1</v>
      </c>
      <c r="AC390" s="47" t="n">
        <v>550</v>
      </c>
      <c r="AD390" s="44"/>
      <c r="AH390" s="24"/>
      <c r="AI390" s="42"/>
      <c r="AJ390" s="43"/>
      <c r="AK390" s="28" t="s">
        <v>71</v>
      </c>
      <c r="AL390" s="41" t="s">
        <v>60</v>
      </c>
      <c r="AM390" s="39" t="n">
        <v>1</v>
      </c>
      <c r="AN390" s="47" t="n">
        <v>550</v>
      </c>
      <c r="AO390" s="44"/>
      <c r="AS390" s="24"/>
      <c r="AT390" s="4"/>
      <c r="AU390" s="43"/>
      <c r="AV390" s="28" t="s">
        <v>71</v>
      </c>
      <c r="AW390" s="41" t="s">
        <v>60</v>
      </c>
      <c r="AX390" s="39" t="n">
        <v>1</v>
      </c>
      <c r="AY390" s="47" t="n">
        <v>550</v>
      </c>
      <c r="AZ390" s="44"/>
      <c r="BD390" s="24"/>
      <c r="BE390" s="4"/>
      <c r="BF390" s="4"/>
      <c r="BG390" s="28" t="s">
        <v>71</v>
      </c>
      <c r="BH390" s="41" t="s">
        <v>60</v>
      </c>
      <c r="BI390" s="39" t="n">
        <v>1</v>
      </c>
      <c r="BJ390" s="47" t="n">
        <v>550</v>
      </c>
      <c r="BK390" s="44"/>
      <c r="BO390" s="24"/>
      <c r="BP390" s="4"/>
      <c r="BQ390" s="43"/>
      <c r="BR390" s="28" t="s">
        <v>71</v>
      </c>
      <c r="BS390" s="41" t="s">
        <v>60</v>
      </c>
      <c r="BT390" s="39" t="n">
        <v>1</v>
      </c>
      <c r="BU390" s="47" t="n">
        <v>550</v>
      </c>
      <c r="BV390" s="44"/>
      <c r="BZ390" s="24"/>
      <c r="CA390" s="4"/>
      <c r="CB390" s="43"/>
      <c r="CC390" s="28" t="s">
        <v>71</v>
      </c>
      <c r="CD390" s="41" t="s">
        <v>60</v>
      </c>
      <c r="CE390" s="39" t="n">
        <v>1</v>
      </c>
      <c r="CF390" s="47" t="n">
        <v>550</v>
      </c>
      <c r="CG390" s="44"/>
      <c r="CK390" s="24"/>
      <c r="CL390" s="42"/>
      <c r="CM390" s="43"/>
      <c r="CN390" s="28" t="s">
        <v>71</v>
      </c>
      <c r="CO390" s="41" t="s">
        <v>60</v>
      </c>
      <c r="CP390" s="39" t="n">
        <v>1</v>
      </c>
      <c r="CQ390" s="47" t="n">
        <v>550</v>
      </c>
      <c r="CR390" s="44"/>
      <c r="CV390" s="12" t="s">
        <v>14</v>
      </c>
      <c r="CW390" s="13" t="n">
        <f aca="false">IF(CA351=0%,0%,CB352/SUM(CB352:CB359))</f>
        <v>0.75</v>
      </c>
      <c r="CX390" s="12" t="str">
        <f aca="false">CD352</f>
        <v>lavatrice</v>
      </c>
      <c r="CY390" s="14" t="n">
        <f aca="false">CE352</f>
        <v>0</v>
      </c>
      <c r="CZ390" s="12" t="str">
        <f aca="false">CD359</f>
        <v>sedie</v>
      </c>
      <c r="DA390" s="14" t="n">
        <f aca="false">CE359</f>
        <v>0</v>
      </c>
      <c r="DB390" s="12" t="str">
        <f aca="false">CF357</f>
        <v>guaina</v>
      </c>
      <c r="DC390" s="14" t="n">
        <f aca="false">CG357</f>
        <v>0</v>
      </c>
      <c r="DD390" s="14" t="s">
        <v>41</v>
      </c>
      <c r="DE390" s="38" t="n">
        <f aca="false">CB295</f>
        <v>0</v>
      </c>
    </row>
    <row r="391" customFormat="false" ht="14.4" hidden="false" customHeight="false" outlineLevel="0" collapsed="false">
      <c r="A391" s="24"/>
      <c r="B391" s="42"/>
      <c r="C391" s="43"/>
      <c r="D391" s="28" t="s">
        <v>72</v>
      </c>
      <c r="E391" s="41" t="s">
        <v>62</v>
      </c>
      <c r="F391" s="39" t="n">
        <v>1</v>
      </c>
      <c r="H391" s="44" t="n">
        <v>20</v>
      </c>
      <c r="L391" s="24"/>
      <c r="M391" s="4"/>
      <c r="N391" s="43"/>
      <c r="O391" s="28" t="s">
        <v>72</v>
      </c>
      <c r="P391" s="41" t="s">
        <v>62</v>
      </c>
      <c r="Q391" s="39" t="n">
        <v>1</v>
      </c>
      <c r="S391" s="44" t="n">
        <v>20</v>
      </c>
      <c r="W391" s="24"/>
      <c r="X391" s="4"/>
      <c r="Y391" s="43"/>
      <c r="Z391" s="28" t="s">
        <v>72</v>
      </c>
      <c r="AA391" s="41" t="s">
        <v>62</v>
      </c>
      <c r="AB391" s="39" t="n">
        <v>1</v>
      </c>
      <c r="AD391" s="44" t="n">
        <v>20</v>
      </c>
      <c r="AH391" s="24"/>
      <c r="AI391" s="42"/>
      <c r="AJ391" s="43"/>
      <c r="AK391" s="28" t="s">
        <v>72</v>
      </c>
      <c r="AL391" s="41" t="s">
        <v>62</v>
      </c>
      <c r="AM391" s="39" t="n">
        <v>1</v>
      </c>
      <c r="AO391" s="44" t="n">
        <v>20</v>
      </c>
      <c r="AS391" s="24"/>
      <c r="AT391" s="4"/>
      <c r="AU391" s="43"/>
      <c r="AV391" s="28" t="s">
        <v>72</v>
      </c>
      <c r="AW391" s="41" t="s">
        <v>62</v>
      </c>
      <c r="AX391" s="39" t="n">
        <v>1</v>
      </c>
      <c r="AZ391" s="44" t="n">
        <v>20</v>
      </c>
      <c r="BD391" s="24"/>
      <c r="BE391" s="4"/>
      <c r="BF391" s="4"/>
      <c r="BG391" s="28" t="s">
        <v>72</v>
      </c>
      <c r="BH391" s="41" t="s">
        <v>62</v>
      </c>
      <c r="BI391" s="39" t="n">
        <v>1</v>
      </c>
      <c r="BK391" s="44" t="n">
        <v>20</v>
      </c>
      <c r="BO391" s="24"/>
      <c r="BP391" s="4"/>
      <c r="BQ391" s="43"/>
      <c r="BR391" s="28" t="s">
        <v>72</v>
      </c>
      <c r="BS391" s="41" t="s">
        <v>62</v>
      </c>
      <c r="BT391" s="39" t="n">
        <v>1</v>
      </c>
      <c r="BV391" s="44" t="n">
        <v>20</v>
      </c>
      <c r="BZ391" s="24"/>
      <c r="CA391" s="4"/>
      <c r="CB391" s="43"/>
      <c r="CC391" s="28" t="s">
        <v>72</v>
      </c>
      <c r="CD391" s="41" t="s">
        <v>62</v>
      </c>
      <c r="CE391" s="39" t="n">
        <v>1</v>
      </c>
      <c r="CG391" s="44" t="n">
        <v>20</v>
      </c>
      <c r="CK391" s="24"/>
      <c r="CL391" s="42"/>
      <c r="CM391" s="43"/>
      <c r="CN391" s="28" t="s">
        <v>72</v>
      </c>
      <c r="CO391" s="41" t="s">
        <v>62</v>
      </c>
      <c r="CP391" s="39" t="n">
        <v>1</v>
      </c>
      <c r="CR391" s="44" t="n">
        <v>20</v>
      </c>
      <c r="CV391" s="17" t="s">
        <v>49</v>
      </c>
      <c r="CW391" s="18" t="n">
        <f aca="false">IF(CA351=0%,0%,CB353/SUM(CB352:CB359))</f>
        <v>0</v>
      </c>
      <c r="CX391" s="17" t="str">
        <f aca="false">CD353</f>
        <v>frigorifero</v>
      </c>
      <c r="CY391" s="19" t="n">
        <f aca="false">CE353</f>
        <v>0</v>
      </c>
      <c r="CZ391" s="17" t="str">
        <f aca="false">CD360</f>
        <v>materasso</v>
      </c>
      <c r="DA391" s="19" t="n">
        <f aca="false">CE360</f>
        <v>0</v>
      </c>
      <c r="DB391" s="17" t="str">
        <f aca="false">CF358</f>
        <v>lamiere</v>
      </c>
      <c r="DC391" s="19" t="n">
        <f aca="false">CG358</f>
        <v>0</v>
      </c>
      <c r="DD391" s="19" t="str">
        <f aca="false">CC294</f>
        <v>altezza cumulo</v>
      </c>
      <c r="DE391" s="19" t="n">
        <f aca="false">CD294</f>
        <v>50</v>
      </c>
    </row>
    <row r="392" customFormat="false" ht="14.4" hidden="false" customHeight="true" outlineLevel="0" collapsed="false">
      <c r="A392" s="24"/>
      <c r="B392" s="42"/>
      <c r="C392" s="43"/>
      <c r="D392" s="28" t="s">
        <v>73</v>
      </c>
      <c r="E392" s="41" t="s">
        <v>22</v>
      </c>
      <c r="F392" s="39" t="n">
        <v>1</v>
      </c>
      <c r="H392" s="44"/>
      <c r="L392" s="24"/>
      <c r="M392" s="4"/>
      <c r="N392" s="43"/>
      <c r="O392" s="28" t="s">
        <v>73</v>
      </c>
      <c r="P392" s="41" t="s">
        <v>22</v>
      </c>
      <c r="Q392" s="39" t="n">
        <v>1</v>
      </c>
      <c r="S392" s="44"/>
      <c r="W392" s="24"/>
      <c r="X392" s="4"/>
      <c r="Y392" s="43"/>
      <c r="Z392" s="28" t="s">
        <v>73</v>
      </c>
      <c r="AA392" s="41" t="s">
        <v>22</v>
      </c>
      <c r="AB392" s="39" t="n">
        <v>1</v>
      </c>
      <c r="AD392" s="44"/>
      <c r="AH392" s="24"/>
      <c r="AI392" s="42"/>
      <c r="AJ392" s="43"/>
      <c r="AK392" s="28" t="s">
        <v>73</v>
      </c>
      <c r="AL392" s="41" t="s">
        <v>22</v>
      </c>
      <c r="AM392" s="39" t="n">
        <v>1</v>
      </c>
      <c r="AO392" s="44"/>
      <c r="AS392" s="24"/>
      <c r="AT392" s="4"/>
      <c r="AU392" s="43"/>
      <c r="AV392" s="28" t="s">
        <v>73</v>
      </c>
      <c r="AW392" s="41" t="s">
        <v>22</v>
      </c>
      <c r="AX392" s="39" t="n">
        <v>1</v>
      </c>
      <c r="AZ392" s="44"/>
      <c r="BD392" s="24"/>
      <c r="BE392" s="4"/>
      <c r="BF392" s="4"/>
      <c r="BG392" s="28" t="s">
        <v>73</v>
      </c>
      <c r="BH392" s="41" t="s">
        <v>22</v>
      </c>
      <c r="BI392" s="39" t="n">
        <v>1</v>
      </c>
      <c r="BK392" s="44"/>
      <c r="BO392" s="24"/>
      <c r="BP392" s="4"/>
      <c r="BQ392" s="43"/>
      <c r="BR392" s="28" t="s">
        <v>73</v>
      </c>
      <c r="BS392" s="41" t="s">
        <v>22</v>
      </c>
      <c r="BT392" s="39" t="n">
        <v>1</v>
      </c>
      <c r="BV392" s="44"/>
      <c r="BZ392" s="24"/>
      <c r="CA392" s="4"/>
      <c r="CB392" s="43"/>
      <c r="CC392" s="28" t="s">
        <v>73</v>
      </c>
      <c r="CD392" s="41" t="s">
        <v>22</v>
      </c>
      <c r="CE392" s="39" t="n">
        <v>1</v>
      </c>
      <c r="CG392" s="44"/>
      <c r="CK392" s="24"/>
      <c r="CL392" s="42"/>
      <c r="CM392" s="43"/>
      <c r="CN392" s="28" t="s">
        <v>73</v>
      </c>
      <c r="CO392" s="41" t="s">
        <v>22</v>
      </c>
      <c r="CP392" s="39" t="n">
        <v>1</v>
      </c>
      <c r="CR392" s="44"/>
      <c r="CV392" s="17" t="s">
        <v>57</v>
      </c>
      <c r="CW392" s="18" t="n">
        <f aca="false">IF(CA351=0%,0%,(CB354+CB355)/SUM(CB352:CB359))</f>
        <v>0.2</v>
      </c>
      <c r="CX392" s="17" t="str">
        <f aca="false">CD354</f>
        <v>forno</v>
      </c>
      <c r="CY392" s="19" t="n">
        <f aca="false">CE354</f>
        <v>0</v>
      </c>
      <c r="CZ392" s="17" t="str">
        <f aca="false">CF352</f>
        <v>brandina</v>
      </c>
      <c r="DA392" s="19" t="n">
        <f aca="false">CG352</f>
        <v>0</v>
      </c>
      <c r="DB392" s="17" t="str">
        <f aca="false">CF359</f>
        <v>buste</v>
      </c>
      <c r="DC392" s="19" t="n">
        <f aca="false">CG359</f>
        <v>0</v>
      </c>
      <c r="DD392" s="19" t="str">
        <f aca="false">CC295</f>
        <v>combustione</v>
      </c>
      <c r="DE392" s="19" t="str">
        <f aca="false">CD295</f>
        <v>no</v>
      </c>
    </row>
    <row r="393" customFormat="false" ht="14.4" hidden="false" customHeight="false" outlineLevel="0" collapsed="false">
      <c r="A393" s="24"/>
      <c r="B393" s="66"/>
      <c r="C393" s="67"/>
      <c r="D393" s="27" t="s">
        <v>74</v>
      </c>
      <c r="E393" s="41" t="s">
        <v>62</v>
      </c>
      <c r="F393" s="39" t="n">
        <v>0.8</v>
      </c>
      <c r="H393" s="32" t="n">
        <v>50</v>
      </c>
      <c r="L393" s="24"/>
      <c r="M393" s="96"/>
      <c r="N393" s="67"/>
      <c r="O393" s="27" t="s">
        <v>74</v>
      </c>
      <c r="P393" s="41" t="s">
        <v>62</v>
      </c>
      <c r="Q393" s="39" t="n">
        <v>0.8</v>
      </c>
      <c r="S393" s="32" t="n">
        <v>50</v>
      </c>
      <c r="W393" s="24"/>
      <c r="X393" s="96"/>
      <c r="Y393" s="67"/>
      <c r="Z393" s="27" t="s">
        <v>74</v>
      </c>
      <c r="AA393" s="41" t="s">
        <v>62</v>
      </c>
      <c r="AB393" s="39" t="n">
        <v>0.8</v>
      </c>
      <c r="AD393" s="32" t="n">
        <v>50</v>
      </c>
      <c r="AH393" s="24"/>
      <c r="AI393" s="66"/>
      <c r="AJ393" s="67"/>
      <c r="AK393" s="27" t="s">
        <v>74</v>
      </c>
      <c r="AL393" s="41" t="s">
        <v>62</v>
      </c>
      <c r="AM393" s="39" t="n">
        <v>0.8</v>
      </c>
      <c r="AO393" s="32" t="n">
        <v>50</v>
      </c>
      <c r="AS393" s="24"/>
      <c r="AT393" s="96"/>
      <c r="AU393" s="67"/>
      <c r="AV393" s="27" t="s">
        <v>74</v>
      </c>
      <c r="AW393" s="41" t="s">
        <v>62</v>
      </c>
      <c r="AX393" s="39" t="n">
        <v>0.8</v>
      </c>
      <c r="AZ393" s="32" t="n">
        <v>50</v>
      </c>
      <c r="BD393" s="24"/>
      <c r="BE393" s="96"/>
      <c r="BF393" s="96"/>
      <c r="BG393" s="27" t="s">
        <v>74</v>
      </c>
      <c r="BH393" s="41" t="s">
        <v>62</v>
      </c>
      <c r="BI393" s="39" t="n">
        <v>0.8</v>
      </c>
      <c r="BK393" s="32" t="n">
        <v>50</v>
      </c>
      <c r="BO393" s="24"/>
      <c r="BP393" s="96"/>
      <c r="BQ393" s="67"/>
      <c r="BR393" s="27" t="s">
        <v>74</v>
      </c>
      <c r="BS393" s="41" t="s">
        <v>62</v>
      </c>
      <c r="BT393" s="39" t="n">
        <v>0.8</v>
      </c>
      <c r="BV393" s="32" t="n">
        <v>50</v>
      </c>
      <c r="BZ393" s="24"/>
      <c r="CA393" s="96"/>
      <c r="CB393" s="67"/>
      <c r="CC393" s="27" t="s">
        <v>74</v>
      </c>
      <c r="CD393" s="41" t="s">
        <v>62</v>
      </c>
      <c r="CE393" s="39" t="n">
        <v>0.8</v>
      </c>
      <c r="CG393" s="32" t="n">
        <v>50</v>
      </c>
      <c r="CK393" s="24"/>
      <c r="CL393" s="66"/>
      <c r="CM393" s="67"/>
      <c r="CN393" s="27" t="s">
        <v>74</v>
      </c>
      <c r="CO393" s="41" t="s">
        <v>62</v>
      </c>
      <c r="CP393" s="39" t="n">
        <v>0.8</v>
      </c>
      <c r="CR393" s="32" t="n">
        <v>50</v>
      </c>
      <c r="CV393" s="17" t="s">
        <v>60</v>
      </c>
      <c r="CW393" s="37" t="n">
        <f aca="false">IF(CA351=0%,0%,CB356/SUM(CB352:CB359))</f>
        <v>0</v>
      </c>
      <c r="CX393" s="17" t="str">
        <f aca="false">CD355</f>
        <v>televisore</v>
      </c>
      <c r="CY393" s="19" t="n">
        <f aca="false">CE355</f>
        <v>0</v>
      </c>
      <c r="CZ393" s="17" t="str">
        <f aca="false">CF353</f>
        <v>Scatoloni</v>
      </c>
      <c r="DA393" s="19" t="n">
        <f aca="false">CG353</f>
        <v>0</v>
      </c>
      <c r="DB393" s="19"/>
      <c r="DC393" s="19"/>
      <c r="DD393" s="19" t="str">
        <f aca="false">CC296</f>
        <v>bonifica</v>
      </c>
      <c r="DE393" s="19" t="str">
        <f aca="false">CD296</f>
        <v>si</v>
      </c>
    </row>
    <row r="394" customFormat="false" ht="14.4" hidden="false" customHeight="false" outlineLevel="0" collapsed="false">
      <c r="A394" s="24"/>
      <c r="B394" s="66"/>
      <c r="C394" s="67"/>
      <c r="D394" s="27"/>
      <c r="E394" s="41" t="s">
        <v>60</v>
      </c>
      <c r="F394" s="39" t="n">
        <v>0.2</v>
      </c>
      <c r="H394" s="32"/>
      <c r="L394" s="24"/>
      <c r="M394" s="96"/>
      <c r="N394" s="67"/>
      <c r="O394" s="27"/>
      <c r="P394" s="41" t="s">
        <v>60</v>
      </c>
      <c r="Q394" s="39" t="n">
        <v>0.2</v>
      </c>
      <c r="S394" s="32"/>
      <c r="W394" s="24"/>
      <c r="X394" s="96"/>
      <c r="Y394" s="67"/>
      <c r="Z394" s="27"/>
      <c r="AA394" s="41" t="s">
        <v>60</v>
      </c>
      <c r="AB394" s="39" t="n">
        <v>0.2</v>
      </c>
      <c r="AD394" s="32"/>
      <c r="AH394" s="24"/>
      <c r="AI394" s="66"/>
      <c r="AJ394" s="67"/>
      <c r="AK394" s="27"/>
      <c r="AL394" s="41" t="s">
        <v>60</v>
      </c>
      <c r="AM394" s="39" t="n">
        <v>0.2</v>
      </c>
      <c r="AO394" s="32"/>
      <c r="AS394" s="24"/>
      <c r="AT394" s="96"/>
      <c r="AU394" s="67"/>
      <c r="AV394" s="27"/>
      <c r="AW394" s="41" t="s">
        <v>60</v>
      </c>
      <c r="AX394" s="39" t="n">
        <v>0.2</v>
      </c>
      <c r="AZ394" s="32"/>
      <c r="BD394" s="24"/>
      <c r="BE394" s="96"/>
      <c r="BF394" s="96"/>
      <c r="BG394" s="27"/>
      <c r="BH394" s="41" t="s">
        <v>60</v>
      </c>
      <c r="BI394" s="39" t="n">
        <v>0.2</v>
      </c>
      <c r="BK394" s="32"/>
      <c r="BO394" s="24"/>
      <c r="BP394" s="96"/>
      <c r="BQ394" s="67"/>
      <c r="BR394" s="27"/>
      <c r="BS394" s="41" t="s">
        <v>60</v>
      </c>
      <c r="BT394" s="39" t="n">
        <v>0.2</v>
      </c>
      <c r="BV394" s="32"/>
      <c r="BZ394" s="24"/>
      <c r="CA394" s="96"/>
      <c r="CB394" s="67"/>
      <c r="CC394" s="27"/>
      <c r="CD394" s="41" t="s">
        <v>60</v>
      </c>
      <c r="CE394" s="39" t="n">
        <v>0.2</v>
      </c>
      <c r="CG394" s="32"/>
      <c r="CK394" s="24"/>
      <c r="CL394" s="66"/>
      <c r="CM394" s="67"/>
      <c r="CN394" s="27"/>
      <c r="CO394" s="41" t="s">
        <v>60</v>
      </c>
      <c r="CP394" s="39" t="n">
        <v>0.2</v>
      </c>
      <c r="CR394" s="32"/>
      <c r="CV394" s="17" t="s">
        <v>61</v>
      </c>
      <c r="CW394" s="18" t="n">
        <f aca="false">IF(CA351=0%,0%,CB357/SUM(CB352:CB359))</f>
        <v>0.05</v>
      </c>
      <c r="CX394" s="17" t="str">
        <f aca="false">CD356</f>
        <v>scaldabagno</v>
      </c>
      <c r="CY394" s="19" t="n">
        <f aca="false">CE356</f>
        <v>0</v>
      </c>
      <c r="CZ394" s="17" t="str">
        <f aca="false">CF354</f>
        <v>divano</v>
      </c>
      <c r="DA394" s="19" t="n">
        <f aca="false">CG354</f>
        <v>0</v>
      </c>
      <c r="DB394" s="19"/>
      <c r="DC394" s="19"/>
      <c r="DD394" s="19" t="str">
        <f aca="false">CE296</f>
        <v>substrato</v>
      </c>
      <c r="DE394" s="19" t="str">
        <f aca="false">CF296</f>
        <v>prossimità fluviale</v>
      </c>
    </row>
    <row r="395" customFormat="false" ht="14.4" hidden="false" customHeight="false" outlineLevel="0" collapsed="false">
      <c r="A395" s="21" t="s">
        <v>75</v>
      </c>
      <c r="B395" s="51"/>
      <c r="C395" s="4"/>
      <c r="D395" s="41" t="s">
        <v>76</v>
      </c>
      <c r="E395" s="20" t="s">
        <v>61</v>
      </c>
      <c r="F395" s="39" t="n">
        <v>1</v>
      </c>
      <c r="G395" s="47" t="n">
        <v>1000</v>
      </c>
      <c r="H395" s="44"/>
      <c r="L395" s="21" t="s">
        <v>75</v>
      </c>
      <c r="M395" s="4"/>
      <c r="N395" s="4"/>
      <c r="O395" s="41" t="s">
        <v>76</v>
      </c>
      <c r="P395" s="20" t="s">
        <v>61</v>
      </c>
      <c r="Q395" s="39" t="n">
        <v>1</v>
      </c>
      <c r="R395" s="47" t="n">
        <v>1000</v>
      </c>
      <c r="S395" s="44"/>
      <c r="W395" s="21" t="s">
        <v>75</v>
      </c>
      <c r="X395" s="4"/>
      <c r="Y395" s="4"/>
      <c r="Z395" s="41" t="s">
        <v>76</v>
      </c>
      <c r="AA395" s="20" t="s">
        <v>61</v>
      </c>
      <c r="AB395" s="39" t="n">
        <v>1</v>
      </c>
      <c r="AC395" s="47" t="n">
        <v>1000</v>
      </c>
      <c r="AD395" s="44"/>
      <c r="AH395" s="21" t="s">
        <v>75</v>
      </c>
      <c r="AI395" s="51"/>
      <c r="AJ395" s="4"/>
      <c r="AK395" s="41" t="s">
        <v>76</v>
      </c>
      <c r="AL395" s="20" t="s">
        <v>61</v>
      </c>
      <c r="AM395" s="39" t="n">
        <v>1</v>
      </c>
      <c r="AN395" s="47" t="n">
        <v>1000</v>
      </c>
      <c r="AO395" s="44"/>
      <c r="AS395" s="21" t="s">
        <v>75</v>
      </c>
      <c r="AT395" s="4"/>
      <c r="AU395" s="4"/>
      <c r="AV395" s="41" t="s">
        <v>76</v>
      </c>
      <c r="AW395" s="20" t="s">
        <v>61</v>
      </c>
      <c r="AX395" s="39" t="n">
        <v>1</v>
      </c>
      <c r="AY395" s="47" t="n">
        <v>1000</v>
      </c>
      <c r="AZ395" s="44"/>
      <c r="BD395" s="21" t="s">
        <v>75</v>
      </c>
      <c r="BE395" s="4"/>
      <c r="BF395" s="4"/>
      <c r="BG395" s="41" t="s">
        <v>76</v>
      </c>
      <c r="BH395" s="20" t="s">
        <v>61</v>
      </c>
      <c r="BI395" s="39" t="n">
        <v>1</v>
      </c>
      <c r="BJ395" s="47" t="n">
        <v>1000</v>
      </c>
      <c r="BK395" s="44"/>
      <c r="BO395" s="21" t="s">
        <v>75</v>
      </c>
      <c r="BP395" s="4"/>
      <c r="BQ395" s="4"/>
      <c r="BR395" s="41" t="s">
        <v>76</v>
      </c>
      <c r="BS395" s="20" t="s">
        <v>61</v>
      </c>
      <c r="BT395" s="39" t="n">
        <v>1</v>
      </c>
      <c r="BU395" s="47" t="n">
        <v>1000</v>
      </c>
      <c r="BV395" s="44"/>
      <c r="BZ395" s="21" t="s">
        <v>75</v>
      </c>
      <c r="CA395" s="4"/>
      <c r="CB395" s="4"/>
      <c r="CC395" s="41" t="s">
        <v>76</v>
      </c>
      <c r="CD395" s="20" t="s">
        <v>61</v>
      </c>
      <c r="CE395" s="39" t="n">
        <v>1</v>
      </c>
      <c r="CF395" s="47" t="n">
        <v>1000</v>
      </c>
      <c r="CG395" s="44"/>
      <c r="CK395" s="21" t="s">
        <v>75</v>
      </c>
      <c r="CL395" s="51"/>
      <c r="CM395" s="4"/>
      <c r="CN395" s="41" t="s">
        <v>76</v>
      </c>
      <c r="CO395" s="20" t="s">
        <v>61</v>
      </c>
      <c r="CP395" s="39" t="n">
        <v>1</v>
      </c>
      <c r="CQ395" s="47" t="n">
        <v>1000</v>
      </c>
      <c r="CR395" s="44"/>
      <c r="CV395" s="17" t="s">
        <v>62</v>
      </c>
      <c r="CW395" s="18" t="n">
        <f aca="false">IF(CA351=0%,0%,CB358/SUM(CB352:CB359))</f>
        <v>0</v>
      </c>
      <c r="CX395" s="17" t="str">
        <f aca="false">CD357</f>
        <v>mobile</v>
      </c>
      <c r="CY395" s="19" t="n">
        <f aca="false">CE357</f>
        <v>0</v>
      </c>
      <c r="CZ395" s="17" t="str">
        <f aca="false">CF355</f>
        <v>sanitari</v>
      </c>
      <c r="DA395" s="19" t="n">
        <f aca="false">CG355</f>
        <v>0</v>
      </c>
      <c r="DB395" s="19"/>
      <c r="DC395" s="19"/>
      <c r="DD395" s="19" t="s">
        <v>63</v>
      </c>
      <c r="DE395" s="19" t="n">
        <f aca="false">CA296</f>
        <v>0</v>
      </c>
    </row>
    <row r="396" customFormat="false" ht="15" hidden="false" customHeight="true" outlineLevel="0" collapsed="false">
      <c r="A396" s="24" t="s">
        <v>77</v>
      </c>
      <c r="B396" s="45"/>
      <c r="C396" s="4"/>
      <c r="D396" s="41" t="s">
        <v>14</v>
      </c>
      <c r="E396" s="28"/>
      <c r="F396" s="39" t="n">
        <v>1</v>
      </c>
      <c r="G396" s="47" t="n">
        <v>900</v>
      </c>
      <c r="H396" s="44"/>
      <c r="L396" s="24" t="s">
        <v>77</v>
      </c>
      <c r="M396" s="4"/>
      <c r="N396" s="4"/>
      <c r="O396" s="41" t="s">
        <v>14</v>
      </c>
      <c r="P396" s="28"/>
      <c r="Q396" s="39" t="n">
        <v>1</v>
      </c>
      <c r="R396" s="47" t="n">
        <v>900</v>
      </c>
      <c r="S396" s="44"/>
      <c r="W396" s="24" t="s">
        <v>77</v>
      </c>
      <c r="X396" s="4"/>
      <c r="Y396" s="4"/>
      <c r="Z396" s="41" t="s">
        <v>14</v>
      </c>
      <c r="AA396" s="28"/>
      <c r="AB396" s="39" t="n">
        <v>1</v>
      </c>
      <c r="AC396" s="47" t="n">
        <v>900</v>
      </c>
      <c r="AD396" s="44"/>
      <c r="AH396" s="24" t="s">
        <v>77</v>
      </c>
      <c r="AI396" s="45"/>
      <c r="AJ396" s="4"/>
      <c r="AK396" s="41" t="s">
        <v>14</v>
      </c>
      <c r="AL396" s="28"/>
      <c r="AM396" s="39" t="n">
        <v>1</v>
      </c>
      <c r="AN396" s="47" t="n">
        <v>900</v>
      </c>
      <c r="AO396" s="44"/>
      <c r="AS396" s="24" t="s">
        <v>77</v>
      </c>
      <c r="AT396" s="4"/>
      <c r="AU396" s="4"/>
      <c r="AV396" s="41" t="s">
        <v>14</v>
      </c>
      <c r="AW396" s="28"/>
      <c r="AX396" s="39" t="n">
        <v>1</v>
      </c>
      <c r="AY396" s="47" t="n">
        <v>900</v>
      </c>
      <c r="AZ396" s="44"/>
      <c r="BD396" s="24" t="s">
        <v>77</v>
      </c>
      <c r="BE396" s="51" t="n">
        <v>0.3</v>
      </c>
      <c r="BF396" s="26" t="n">
        <v>3</v>
      </c>
      <c r="BG396" s="41" t="s">
        <v>14</v>
      </c>
      <c r="BH396" s="28"/>
      <c r="BI396" s="39" t="n">
        <v>1</v>
      </c>
      <c r="BJ396" s="47" t="n">
        <v>900</v>
      </c>
      <c r="BK396" s="44"/>
      <c r="BO396" s="24" t="s">
        <v>77</v>
      </c>
      <c r="BP396" s="4"/>
      <c r="BQ396" s="4"/>
      <c r="BR396" s="41" t="s">
        <v>14</v>
      </c>
      <c r="BS396" s="28"/>
      <c r="BT396" s="39" t="n">
        <v>1</v>
      </c>
      <c r="BU396" s="47" t="n">
        <v>900</v>
      </c>
      <c r="BV396" s="44"/>
      <c r="BZ396" s="24" t="s">
        <v>77</v>
      </c>
      <c r="CA396" s="4"/>
      <c r="CB396" s="4"/>
      <c r="CC396" s="41" t="s">
        <v>14</v>
      </c>
      <c r="CD396" s="28"/>
      <c r="CE396" s="39" t="n">
        <v>1</v>
      </c>
      <c r="CF396" s="47" t="n">
        <v>900</v>
      </c>
      <c r="CG396" s="44"/>
      <c r="CK396" s="24" t="s">
        <v>77</v>
      </c>
      <c r="CL396" s="45"/>
      <c r="CM396" s="4"/>
      <c r="CN396" s="41" t="s">
        <v>14</v>
      </c>
      <c r="CO396" s="28"/>
      <c r="CP396" s="39" t="n">
        <v>1</v>
      </c>
      <c r="CQ396" s="47" t="n">
        <v>900</v>
      </c>
      <c r="CR396" s="44"/>
      <c r="CV396" s="33" t="s">
        <v>65</v>
      </c>
      <c r="CW396" s="34" t="n">
        <f aca="false">IF(CA351=0%,0%,CB359/SUM(CB352:CB359))</f>
        <v>0</v>
      </c>
      <c r="CX396" s="33" t="str">
        <f aca="false">CD358</f>
        <v>secchio</v>
      </c>
      <c r="CY396" s="35" t="n">
        <f aca="false">CE358</f>
        <v>0</v>
      </c>
      <c r="CZ396" s="33" t="str">
        <f aca="false">CF356</f>
        <v>tubi</v>
      </c>
      <c r="DA396" s="35" t="n">
        <f aca="false">CG356</f>
        <v>0</v>
      </c>
      <c r="DB396" s="35"/>
      <c r="DC396" s="35"/>
      <c r="DD396" s="35" t="s">
        <v>56</v>
      </c>
      <c r="DE396" s="35" t="n">
        <f aca="false">CG294</f>
        <v>0</v>
      </c>
      <c r="DF396" s="37" t="n">
        <f aca="false">SUM(CW390:CW396)</f>
        <v>1</v>
      </c>
    </row>
    <row r="397" customFormat="false" ht="15" hidden="false" customHeight="false" outlineLevel="0" collapsed="false">
      <c r="A397" s="24"/>
      <c r="B397" s="42"/>
      <c r="C397" s="43"/>
      <c r="D397" s="41" t="s">
        <v>49</v>
      </c>
      <c r="E397" s="28"/>
      <c r="F397" s="39" t="n">
        <v>1</v>
      </c>
      <c r="G397" s="47" t="n">
        <v>2600</v>
      </c>
      <c r="H397" s="44"/>
      <c r="L397" s="24"/>
      <c r="M397" s="4"/>
      <c r="N397" s="43"/>
      <c r="O397" s="41" t="s">
        <v>49</v>
      </c>
      <c r="P397" s="28"/>
      <c r="Q397" s="39" t="n">
        <v>1</v>
      </c>
      <c r="R397" s="47" t="n">
        <v>2600</v>
      </c>
      <c r="S397" s="44"/>
      <c r="W397" s="24"/>
      <c r="X397" s="51" t="n">
        <v>0.6</v>
      </c>
      <c r="Y397" s="43"/>
      <c r="Z397" s="41" t="s">
        <v>49</v>
      </c>
      <c r="AA397" s="28"/>
      <c r="AB397" s="39" t="n">
        <v>1</v>
      </c>
      <c r="AC397" s="47" t="n">
        <v>2600</v>
      </c>
      <c r="AD397" s="44"/>
      <c r="AH397" s="24"/>
      <c r="AI397" s="42"/>
      <c r="AJ397" s="43"/>
      <c r="AK397" s="41" t="s">
        <v>49</v>
      </c>
      <c r="AL397" s="28"/>
      <c r="AM397" s="39" t="n">
        <v>1</v>
      </c>
      <c r="AN397" s="47" t="n">
        <v>2600</v>
      </c>
      <c r="AO397" s="44"/>
      <c r="AS397" s="24"/>
      <c r="AT397" s="4"/>
      <c r="AU397" s="43"/>
      <c r="AV397" s="41" t="s">
        <v>49</v>
      </c>
      <c r="AW397" s="28"/>
      <c r="AX397" s="39" t="n">
        <v>1</v>
      </c>
      <c r="AY397" s="47" t="n">
        <v>2600</v>
      </c>
      <c r="AZ397" s="44"/>
      <c r="BD397" s="24"/>
      <c r="BE397" s="51" t="n">
        <v>0.4</v>
      </c>
      <c r="BF397" s="26"/>
      <c r="BG397" s="41" t="s">
        <v>49</v>
      </c>
      <c r="BH397" s="28"/>
      <c r="BI397" s="39" t="n">
        <v>1</v>
      </c>
      <c r="BJ397" s="47" t="n">
        <v>2600</v>
      </c>
      <c r="BK397" s="44"/>
      <c r="BO397" s="24"/>
      <c r="BP397" s="4"/>
      <c r="BQ397" s="43"/>
      <c r="BR397" s="41" t="s">
        <v>49</v>
      </c>
      <c r="BS397" s="28"/>
      <c r="BT397" s="39" t="n">
        <v>1</v>
      </c>
      <c r="BU397" s="47" t="n">
        <v>2600</v>
      </c>
      <c r="BV397" s="44"/>
      <c r="BZ397" s="24"/>
      <c r="CA397" s="4"/>
      <c r="CB397" s="43"/>
      <c r="CC397" s="41" t="s">
        <v>49</v>
      </c>
      <c r="CD397" s="28"/>
      <c r="CE397" s="39" t="n">
        <v>1</v>
      </c>
      <c r="CF397" s="47" t="n">
        <v>2600</v>
      </c>
      <c r="CG397" s="44"/>
      <c r="CK397" s="24"/>
      <c r="CL397" s="42"/>
      <c r="CM397" s="43"/>
      <c r="CN397" s="41" t="s">
        <v>49</v>
      </c>
      <c r="CO397" s="28"/>
      <c r="CP397" s="39" t="n">
        <v>1</v>
      </c>
      <c r="CQ397" s="47" t="n">
        <v>2600</v>
      </c>
      <c r="CR397" s="44"/>
      <c r="CV397" s="10" t="str">
        <f aca="false">CK293</f>
        <v>SITO O72</v>
      </c>
      <c r="CW397" s="10"/>
      <c r="CX397" s="10"/>
      <c r="CY397" s="10"/>
      <c r="CZ397" s="10"/>
      <c r="DA397" s="10"/>
      <c r="DB397" s="10"/>
      <c r="DC397" s="10"/>
      <c r="DD397" s="10"/>
      <c r="DE397" s="10"/>
    </row>
    <row r="398" customFormat="false" ht="14.4" hidden="false" customHeight="false" outlineLevel="0" collapsed="false">
      <c r="A398" s="24"/>
      <c r="B398" s="25"/>
      <c r="C398" s="43"/>
      <c r="D398" s="41" t="s">
        <v>13</v>
      </c>
      <c r="E398" s="28"/>
      <c r="F398" s="39" t="n">
        <v>0.2</v>
      </c>
      <c r="G398" s="47" t="n">
        <v>2700</v>
      </c>
      <c r="H398" s="44"/>
      <c r="L398" s="24"/>
      <c r="M398" s="4"/>
      <c r="N398" s="43"/>
      <c r="O398" s="41" t="s">
        <v>13</v>
      </c>
      <c r="P398" s="28"/>
      <c r="Q398" s="39" t="n">
        <v>0.2</v>
      </c>
      <c r="R398" s="47" t="n">
        <v>2700</v>
      </c>
      <c r="S398" s="44"/>
      <c r="W398" s="24"/>
      <c r="X398" s="72" t="n">
        <v>0.1</v>
      </c>
      <c r="Y398" s="43"/>
      <c r="Z398" s="41" t="s">
        <v>13</v>
      </c>
      <c r="AA398" s="28"/>
      <c r="AB398" s="39" t="n">
        <v>0.2</v>
      </c>
      <c r="AC398" s="47" t="n">
        <v>2700</v>
      </c>
      <c r="AD398" s="44"/>
      <c r="AH398" s="24"/>
      <c r="AI398" s="25"/>
      <c r="AJ398" s="43"/>
      <c r="AK398" s="41" t="s">
        <v>13</v>
      </c>
      <c r="AL398" s="28"/>
      <c r="AM398" s="39" t="n">
        <v>0.2</v>
      </c>
      <c r="AN398" s="47" t="n">
        <v>2700</v>
      </c>
      <c r="AO398" s="44"/>
      <c r="AS398" s="24"/>
      <c r="AT398" s="4"/>
      <c r="AU398" s="43"/>
      <c r="AV398" s="41" t="s">
        <v>13</v>
      </c>
      <c r="AW398" s="28"/>
      <c r="AX398" s="39" t="n">
        <v>0.2</v>
      </c>
      <c r="AY398" s="47" t="n">
        <v>2700</v>
      </c>
      <c r="AZ398" s="44"/>
      <c r="BD398" s="24"/>
      <c r="BE398" s="72" t="n">
        <v>0.2</v>
      </c>
      <c r="BF398" s="26"/>
      <c r="BG398" s="41" t="s">
        <v>13</v>
      </c>
      <c r="BH398" s="28"/>
      <c r="BI398" s="39" t="n">
        <v>0.2</v>
      </c>
      <c r="BJ398" s="47" t="n">
        <v>2700</v>
      </c>
      <c r="BK398" s="44"/>
      <c r="BO398" s="24"/>
      <c r="BP398" s="4"/>
      <c r="BQ398" s="43"/>
      <c r="BR398" s="41" t="s">
        <v>13</v>
      </c>
      <c r="BS398" s="28"/>
      <c r="BT398" s="39" t="n">
        <v>0.2</v>
      </c>
      <c r="BU398" s="47" t="n">
        <v>2700</v>
      </c>
      <c r="BV398" s="44"/>
      <c r="BZ398" s="24"/>
      <c r="CA398" s="4"/>
      <c r="CB398" s="43"/>
      <c r="CC398" s="41" t="s">
        <v>13</v>
      </c>
      <c r="CD398" s="28"/>
      <c r="CE398" s="39" t="n">
        <v>0.2</v>
      </c>
      <c r="CF398" s="47" t="n">
        <v>2700</v>
      </c>
      <c r="CG398" s="44"/>
      <c r="CK398" s="24"/>
      <c r="CL398" s="25"/>
      <c r="CM398" s="43"/>
      <c r="CN398" s="41" t="s">
        <v>13</v>
      </c>
      <c r="CO398" s="28"/>
      <c r="CP398" s="39" t="n">
        <v>0.2</v>
      </c>
      <c r="CQ398" s="47" t="n">
        <v>2700</v>
      </c>
      <c r="CR398" s="44"/>
      <c r="CV398" s="11" t="s">
        <v>31</v>
      </c>
      <c r="CW398" s="11"/>
      <c r="CX398" s="11" t="s">
        <v>32</v>
      </c>
      <c r="CY398" s="11"/>
      <c r="CZ398" s="11"/>
      <c r="DA398" s="11"/>
      <c r="DB398" s="11"/>
      <c r="DC398" s="11"/>
      <c r="DD398" s="11" t="s">
        <v>33</v>
      </c>
      <c r="DE398" s="11"/>
    </row>
    <row r="399" customFormat="false" ht="14.4" hidden="false" customHeight="false" outlineLevel="0" collapsed="false">
      <c r="A399" s="24"/>
      <c r="B399" s="25"/>
      <c r="C399" s="43"/>
      <c r="D399" s="41" t="s">
        <v>12</v>
      </c>
      <c r="E399" s="28"/>
      <c r="F399" s="39" t="n">
        <v>0.8</v>
      </c>
      <c r="G399" s="47" t="n">
        <v>7500</v>
      </c>
      <c r="H399" s="44"/>
      <c r="L399" s="24"/>
      <c r="M399" s="4"/>
      <c r="N399" s="43"/>
      <c r="O399" s="41" t="s">
        <v>12</v>
      </c>
      <c r="P399" s="28"/>
      <c r="Q399" s="39" t="n">
        <v>0.8</v>
      </c>
      <c r="R399" s="47" t="n">
        <v>7500</v>
      </c>
      <c r="S399" s="44"/>
      <c r="W399" s="24"/>
      <c r="X399" s="72"/>
      <c r="Y399" s="43"/>
      <c r="Z399" s="41" t="s">
        <v>12</v>
      </c>
      <c r="AA399" s="28"/>
      <c r="AB399" s="39" t="n">
        <v>0.8</v>
      </c>
      <c r="AC399" s="47" t="n">
        <v>7500</v>
      </c>
      <c r="AD399" s="44"/>
      <c r="AH399" s="24"/>
      <c r="AI399" s="25"/>
      <c r="AJ399" s="43"/>
      <c r="AK399" s="41" t="s">
        <v>12</v>
      </c>
      <c r="AL399" s="28"/>
      <c r="AM399" s="39" t="n">
        <v>0.8</v>
      </c>
      <c r="AN399" s="47" t="n">
        <v>7500</v>
      </c>
      <c r="AO399" s="44"/>
      <c r="AS399" s="24"/>
      <c r="AT399" s="4"/>
      <c r="AU399" s="43"/>
      <c r="AV399" s="41" t="s">
        <v>12</v>
      </c>
      <c r="AW399" s="28"/>
      <c r="AX399" s="39" t="n">
        <v>0.8</v>
      </c>
      <c r="AY399" s="47" t="n">
        <v>7500</v>
      </c>
      <c r="AZ399" s="44"/>
      <c r="BD399" s="24"/>
      <c r="BE399" s="72"/>
      <c r="BF399" s="72"/>
      <c r="BG399" s="41" t="s">
        <v>12</v>
      </c>
      <c r="BH399" s="28"/>
      <c r="BI399" s="39" t="n">
        <v>0.8</v>
      </c>
      <c r="BJ399" s="47" t="n">
        <v>7500</v>
      </c>
      <c r="BK399" s="44"/>
      <c r="BO399" s="24"/>
      <c r="BP399" s="4"/>
      <c r="BQ399" s="43"/>
      <c r="BR399" s="41" t="s">
        <v>12</v>
      </c>
      <c r="BS399" s="28"/>
      <c r="BT399" s="39" t="n">
        <v>0.8</v>
      </c>
      <c r="BU399" s="47" t="n">
        <v>7500</v>
      </c>
      <c r="BV399" s="44"/>
      <c r="BZ399" s="24"/>
      <c r="CA399" s="4"/>
      <c r="CB399" s="43"/>
      <c r="CC399" s="41" t="s">
        <v>12</v>
      </c>
      <c r="CD399" s="28"/>
      <c r="CE399" s="39" t="n">
        <v>0.8</v>
      </c>
      <c r="CF399" s="47" t="n">
        <v>7500</v>
      </c>
      <c r="CG399" s="44"/>
      <c r="CK399" s="24"/>
      <c r="CL399" s="25"/>
      <c r="CM399" s="43"/>
      <c r="CN399" s="41" t="s">
        <v>12</v>
      </c>
      <c r="CO399" s="28"/>
      <c r="CP399" s="39" t="n">
        <v>0.8</v>
      </c>
      <c r="CQ399" s="47" t="n">
        <v>7500</v>
      </c>
      <c r="CR399" s="44"/>
      <c r="CV399" s="12" t="s">
        <v>14</v>
      </c>
      <c r="CW399" s="13" t="n">
        <f aca="false">IF(CL351=0%,0%,CM352/SUM(CM352:CM359))</f>
        <v>0.6</v>
      </c>
      <c r="CX399" s="12" t="str">
        <f aca="false">CO352</f>
        <v>lavatrice</v>
      </c>
      <c r="CY399" s="14" t="n">
        <f aca="false">CP352</f>
        <v>0</v>
      </c>
      <c r="CZ399" s="12" t="str">
        <f aca="false">CO359</f>
        <v>sedie</v>
      </c>
      <c r="DA399" s="14" t="n">
        <f aca="false">CP359</f>
        <v>0</v>
      </c>
      <c r="DB399" s="12" t="str">
        <f aca="false">CQ357</f>
        <v>guaina</v>
      </c>
      <c r="DC399" s="14" t="n">
        <f aca="false">CR357</f>
        <v>0</v>
      </c>
      <c r="DD399" s="14" t="s">
        <v>41</v>
      </c>
      <c r="DE399" s="38" t="n">
        <f aca="false">CM295</f>
        <v>0</v>
      </c>
    </row>
    <row r="400" customFormat="false" ht="14.4" hidden="false" customHeight="false" outlineLevel="0" collapsed="false">
      <c r="A400" s="24"/>
      <c r="B400" s="42"/>
      <c r="C400" s="43"/>
      <c r="D400" s="41" t="s">
        <v>61</v>
      </c>
      <c r="E400" s="28"/>
      <c r="F400" s="39" t="n">
        <v>1</v>
      </c>
      <c r="G400" s="47" t="n">
        <v>1000</v>
      </c>
      <c r="H400" s="44"/>
      <c r="L400" s="24"/>
      <c r="M400" s="4"/>
      <c r="N400" s="43"/>
      <c r="O400" s="41" t="s">
        <v>61</v>
      </c>
      <c r="P400" s="28"/>
      <c r="Q400" s="39" t="n">
        <v>1</v>
      </c>
      <c r="R400" s="47" t="n">
        <v>1000</v>
      </c>
      <c r="S400" s="44"/>
      <c r="W400" s="24"/>
      <c r="X400" s="4"/>
      <c r="Y400" s="43"/>
      <c r="Z400" s="41" t="s">
        <v>61</v>
      </c>
      <c r="AA400" s="28"/>
      <c r="AB400" s="39" t="n">
        <v>1</v>
      </c>
      <c r="AC400" s="47" t="n">
        <v>1000</v>
      </c>
      <c r="AD400" s="44"/>
      <c r="AH400" s="24"/>
      <c r="AI400" s="42"/>
      <c r="AJ400" s="43"/>
      <c r="AK400" s="41" t="s">
        <v>61</v>
      </c>
      <c r="AL400" s="28"/>
      <c r="AM400" s="39" t="n">
        <v>1</v>
      </c>
      <c r="AN400" s="47" t="n">
        <v>1000</v>
      </c>
      <c r="AO400" s="44"/>
      <c r="AS400" s="24"/>
      <c r="AT400" s="4"/>
      <c r="AU400" s="43"/>
      <c r="AV400" s="41" t="s">
        <v>61</v>
      </c>
      <c r="AW400" s="28"/>
      <c r="AX400" s="39" t="n">
        <v>1</v>
      </c>
      <c r="AY400" s="47" t="n">
        <v>1000</v>
      </c>
      <c r="AZ400" s="44"/>
      <c r="BD400" s="24"/>
      <c r="BE400" s="51" t="n">
        <v>0.1</v>
      </c>
      <c r="BF400" s="26"/>
      <c r="BG400" s="41" t="s">
        <v>61</v>
      </c>
      <c r="BH400" s="28"/>
      <c r="BI400" s="39" t="n">
        <v>1</v>
      </c>
      <c r="BJ400" s="47" t="n">
        <v>1000</v>
      </c>
      <c r="BK400" s="44"/>
      <c r="BO400" s="24"/>
      <c r="BP400" s="4"/>
      <c r="BQ400" s="43"/>
      <c r="BR400" s="41" t="s">
        <v>61</v>
      </c>
      <c r="BS400" s="28"/>
      <c r="BT400" s="39" t="n">
        <v>1</v>
      </c>
      <c r="BU400" s="47" t="n">
        <v>1000</v>
      </c>
      <c r="BV400" s="44"/>
      <c r="BZ400" s="24"/>
      <c r="CA400" s="4"/>
      <c r="CB400" s="43"/>
      <c r="CC400" s="41" t="s">
        <v>61</v>
      </c>
      <c r="CD400" s="28"/>
      <c r="CE400" s="39" t="n">
        <v>1</v>
      </c>
      <c r="CF400" s="47" t="n">
        <v>1000</v>
      </c>
      <c r="CG400" s="44"/>
      <c r="CK400" s="24"/>
      <c r="CL400" s="42"/>
      <c r="CM400" s="43"/>
      <c r="CN400" s="41" t="s">
        <v>61</v>
      </c>
      <c r="CO400" s="28"/>
      <c r="CP400" s="39" t="n">
        <v>1</v>
      </c>
      <c r="CQ400" s="47" t="n">
        <v>1000</v>
      </c>
      <c r="CR400" s="44"/>
      <c r="CV400" s="17" t="s">
        <v>49</v>
      </c>
      <c r="CW400" s="18" t="n">
        <f aca="false">IF(CL351=0%,0%,CM353/SUM(CM352:CM359))</f>
        <v>0.03</v>
      </c>
      <c r="CX400" s="17" t="str">
        <f aca="false">CO353</f>
        <v>frigorifero</v>
      </c>
      <c r="CY400" s="19" t="n">
        <f aca="false">CP353</f>
        <v>0</v>
      </c>
      <c r="CZ400" s="17" t="str">
        <f aca="false">CO360</f>
        <v>materasso</v>
      </c>
      <c r="DA400" s="19" t="n">
        <f aca="false">CP360</f>
        <v>0</v>
      </c>
      <c r="DB400" s="17" t="str">
        <f aca="false">CQ358</f>
        <v>lamiere</v>
      </c>
      <c r="DC400" s="19" t="n">
        <f aca="false">CR358</f>
        <v>0</v>
      </c>
      <c r="DD400" s="19" t="str">
        <f aca="false">CN294</f>
        <v>altezza cumulo</v>
      </c>
      <c r="DE400" s="19" t="n">
        <f aca="false">CO294</f>
        <v>15</v>
      </c>
    </row>
    <row r="401" customFormat="false" ht="14.4" hidden="false" customHeight="false" outlineLevel="0" collapsed="false">
      <c r="A401" s="24"/>
      <c r="B401" s="42"/>
      <c r="C401" s="43"/>
      <c r="D401" s="41" t="s">
        <v>78</v>
      </c>
      <c r="E401" s="28"/>
      <c r="F401" s="39" t="n">
        <v>1</v>
      </c>
      <c r="G401" s="47" t="n">
        <v>800</v>
      </c>
      <c r="H401" s="44"/>
      <c r="L401" s="24"/>
      <c r="M401" s="4"/>
      <c r="N401" s="43"/>
      <c r="O401" s="41" t="s">
        <v>78</v>
      </c>
      <c r="P401" s="28"/>
      <c r="Q401" s="39" t="n">
        <v>1</v>
      </c>
      <c r="R401" s="47" t="n">
        <v>800</v>
      </c>
      <c r="S401" s="44"/>
      <c r="W401" s="24"/>
      <c r="X401" s="4"/>
      <c r="Y401" s="43"/>
      <c r="Z401" s="41" t="s">
        <v>78</v>
      </c>
      <c r="AA401" s="28"/>
      <c r="AB401" s="39" t="n">
        <v>1</v>
      </c>
      <c r="AC401" s="47" t="n">
        <v>800</v>
      </c>
      <c r="AD401" s="44"/>
      <c r="AH401" s="24"/>
      <c r="AI401" s="42"/>
      <c r="AJ401" s="43"/>
      <c r="AK401" s="41" t="s">
        <v>78</v>
      </c>
      <c r="AL401" s="28"/>
      <c r="AM401" s="39" t="n">
        <v>1</v>
      </c>
      <c r="AN401" s="47" t="n">
        <v>800</v>
      </c>
      <c r="AO401" s="44"/>
      <c r="AS401" s="24"/>
      <c r="AT401" s="4"/>
      <c r="AU401" s="43"/>
      <c r="AV401" s="41" t="s">
        <v>78</v>
      </c>
      <c r="AW401" s="28"/>
      <c r="AX401" s="39" t="n">
        <v>1</v>
      </c>
      <c r="AY401" s="47" t="n">
        <v>800</v>
      </c>
      <c r="AZ401" s="44"/>
      <c r="BD401" s="24"/>
      <c r="BE401" s="4"/>
      <c r="BF401" s="26"/>
      <c r="BG401" s="41" t="s">
        <v>78</v>
      </c>
      <c r="BH401" s="28"/>
      <c r="BI401" s="39" t="n">
        <v>1</v>
      </c>
      <c r="BJ401" s="47" t="n">
        <v>800</v>
      </c>
      <c r="BK401" s="44"/>
      <c r="BO401" s="24"/>
      <c r="BP401" s="4"/>
      <c r="BQ401" s="43"/>
      <c r="BR401" s="41" t="s">
        <v>78</v>
      </c>
      <c r="BS401" s="28"/>
      <c r="BT401" s="39" t="n">
        <v>1</v>
      </c>
      <c r="BU401" s="47" t="n">
        <v>800</v>
      </c>
      <c r="BV401" s="44"/>
      <c r="BZ401" s="24"/>
      <c r="CA401" s="4"/>
      <c r="CB401" s="43"/>
      <c r="CC401" s="41" t="s">
        <v>78</v>
      </c>
      <c r="CD401" s="28"/>
      <c r="CE401" s="39" t="n">
        <v>1</v>
      </c>
      <c r="CF401" s="47" t="n">
        <v>800</v>
      </c>
      <c r="CG401" s="44"/>
      <c r="CK401" s="24"/>
      <c r="CL401" s="42"/>
      <c r="CM401" s="43"/>
      <c r="CN401" s="41" t="s">
        <v>78</v>
      </c>
      <c r="CO401" s="28"/>
      <c r="CP401" s="39" t="n">
        <v>1</v>
      </c>
      <c r="CQ401" s="47" t="n">
        <v>800</v>
      </c>
      <c r="CR401" s="44"/>
      <c r="CV401" s="17" t="s">
        <v>57</v>
      </c>
      <c r="CW401" s="18" t="n">
        <f aca="false">IF(CL351=0%,0%,(CM354+CM355)/SUM(CM352:CM359))</f>
        <v>0.15</v>
      </c>
      <c r="CX401" s="17" t="str">
        <f aca="false">CO354</f>
        <v>forno</v>
      </c>
      <c r="CY401" s="19" t="n">
        <f aca="false">CP354</f>
        <v>0</v>
      </c>
      <c r="CZ401" s="17" t="str">
        <f aca="false">CQ352</f>
        <v>brandina</v>
      </c>
      <c r="DA401" s="19" t="n">
        <f aca="false">CR352</f>
        <v>0</v>
      </c>
      <c r="DB401" s="17" t="str">
        <f aca="false">CQ359</f>
        <v>buste</v>
      </c>
      <c r="DC401" s="19" t="n">
        <f aca="false">CR359</f>
        <v>0</v>
      </c>
      <c r="DD401" s="19" t="str">
        <f aca="false">CN295</f>
        <v>combustione</v>
      </c>
      <c r="DE401" s="19" t="str">
        <f aca="false">CO295</f>
        <v>no</v>
      </c>
    </row>
    <row r="402" customFormat="false" ht="14.4" hidden="false" customHeight="false" outlineLevel="0" collapsed="false">
      <c r="A402" s="24"/>
      <c r="B402" s="42"/>
      <c r="C402" s="43"/>
      <c r="D402" s="41" t="s">
        <v>79</v>
      </c>
      <c r="E402" s="28"/>
      <c r="F402" s="39" t="n">
        <v>1</v>
      </c>
      <c r="G402" s="47" t="n">
        <v>170</v>
      </c>
      <c r="H402" s="44"/>
      <c r="L402" s="24"/>
      <c r="M402" s="4"/>
      <c r="N402" s="43"/>
      <c r="O402" s="41" t="s">
        <v>79</v>
      </c>
      <c r="P402" s="28"/>
      <c r="Q402" s="39" t="n">
        <v>1</v>
      </c>
      <c r="R402" s="47" t="n">
        <v>170</v>
      </c>
      <c r="S402" s="44"/>
      <c r="W402" s="24"/>
      <c r="X402" s="4"/>
      <c r="Y402" s="43"/>
      <c r="Z402" s="41" t="s">
        <v>79</v>
      </c>
      <c r="AA402" s="28"/>
      <c r="AB402" s="39" t="n">
        <v>1</v>
      </c>
      <c r="AC402" s="47" t="n">
        <v>170</v>
      </c>
      <c r="AD402" s="44"/>
      <c r="AH402" s="24"/>
      <c r="AI402" s="42"/>
      <c r="AJ402" s="43"/>
      <c r="AK402" s="41" t="s">
        <v>79</v>
      </c>
      <c r="AL402" s="28"/>
      <c r="AM402" s="39" t="n">
        <v>1</v>
      </c>
      <c r="AN402" s="47" t="n">
        <v>170</v>
      </c>
      <c r="AO402" s="44"/>
      <c r="AS402" s="24"/>
      <c r="AT402" s="4"/>
      <c r="AU402" s="43"/>
      <c r="AV402" s="41" t="s">
        <v>79</v>
      </c>
      <c r="AW402" s="28"/>
      <c r="AX402" s="39" t="n">
        <v>1</v>
      </c>
      <c r="AY402" s="47" t="n">
        <v>170</v>
      </c>
      <c r="AZ402" s="44"/>
      <c r="BD402" s="24"/>
      <c r="BE402" s="4"/>
      <c r="BF402" s="26"/>
      <c r="BG402" s="41" t="s">
        <v>79</v>
      </c>
      <c r="BH402" s="28"/>
      <c r="BI402" s="39" t="n">
        <v>1</v>
      </c>
      <c r="BJ402" s="47" t="n">
        <v>170</v>
      </c>
      <c r="BK402" s="44"/>
      <c r="BO402" s="24"/>
      <c r="BP402" s="4"/>
      <c r="BQ402" s="43"/>
      <c r="BR402" s="41" t="s">
        <v>79</v>
      </c>
      <c r="BS402" s="28"/>
      <c r="BT402" s="39" t="n">
        <v>1</v>
      </c>
      <c r="BU402" s="47" t="n">
        <v>170</v>
      </c>
      <c r="BV402" s="44"/>
      <c r="BZ402" s="24"/>
      <c r="CA402" s="4"/>
      <c r="CB402" s="43"/>
      <c r="CC402" s="41" t="s">
        <v>79</v>
      </c>
      <c r="CD402" s="28"/>
      <c r="CE402" s="39" t="n">
        <v>1</v>
      </c>
      <c r="CF402" s="47" t="n">
        <v>170</v>
      </c>
      <c r="CG402" s="44"/>
      <c r="CK402" s="24"/>
      <c r="CL402" s="42"/>
      <c r="CM402" s="43"/>
      <c r="CN402" s="41" t="s">
        <v>79</v>
      </c>
      <c r="CO402" s="28"/>
      <c r="CP402" s="39" t="n">
        <v>1</v>
      </c>
      <c r="CQ402" s="47" t="n">
        <v>170</v>
      </c>
      <c r="CR402" s="44"/>
      <c r="CV402" s="17" t="s">
        <v>60</v>
      </c>
      <c r="CW402" s="37" t="n">
        <f aca="false">IF(CL351=0%,0%,CM356/SUM(CM352:CM359))</f>
        <v>0</v>
      </c>
      <c r="CX402" s="17" t="str">
        <f aca="false">CO355</f>
        <v>televisore</v>
      </c>
      <c r="CY402" s="19" t="n">
        <f aca="false">CP355</f>
        <v>0</v>
      </c>
      <c r="CZ402" s="17" t="str">
        <f aca="false">CQ353</f>
        <v>Scatoloni</v>
      </c>
      <c r="DA402" s="19" t="n">
        <f aca="false">CR353</f>
        <v>0</v>
      </c>
      <c r="DB402" s="19"/>
      <c r="DC402" s="19"/>
      <c r="DD402" s="19" t="str">
        <f aca="false">CN296</f>
        <v>bonifica</v>
      </c>
      <c r="DE402" s="19" t="str">
        <f aca="false">CO296</f>
        <v>si-no</v>
      </c>
    </row>
    <row r="403" customFormat="false" ht="14.4" hidden="false" customHeight="false" outlineLevel="0" collapsed="false">
      <c r="A403" s="24"/>
      <c r="B403" s="42"/>
      <c r="C403" s="43"/>
      <c r="D403" s="41" t="s">
        <v>80</v>
      </c>
      <c r="E403" s="28"/>
      <c r="F403" s="39" t="n">
        <v>1</v>
      </c>
      <c r="G403" s="47" t="n">
        <v>550</v>
      </c>
      <c r="H403" s="44"/>
      <c r="L403" s="24"/>
      <c r="M403" s="4"/>
      <c r="N403" s="43"/>
      <c r="O403" s="41" t="s">
        <v>80</v>
      </c>
      <c r="P403" s="28"/>
      <c r="Q403" s="39" t="n">
        <v>1</v>
      </c>
      <c r="R403" s="47" t="n">
        <v>550</v>
      </c>
      <c r="S403" s="44"/>
      <c r="W403" s="24"/>
      <c r="X403" s="4"/>
      <c r="Y403" s="43"/>
      <c r="Z403" s="41" t="s">
        <v>80</v>
      </c>
      <c r="AA403" s="28"/>
      <c r="AB403" s="39" t="n">
        <v>1</v>
      </c>
      <c r="AC403" s="47" t="n">
        <v>550</v>
      </c>
      <c r="AD403" s="44"/>
      <c r="AH403" s="24"/>
      <c r="AI403" s="42"/>
      <c r="AJ403" s="43"/>
      <c r="AK403" s="41" t="s">
        <v>80</v>
      </c>
      <c r="AL403" s="28"/>
      <c r="AM403" s="39" t="n">
        <v>1</v>
      </c>
      <c r="AN403" s="47" t="n">
        <v>550</v>
      </c>
      <c r="AO403" s="44"/>
      <c r="AS403" s="24"/>
      <c r="AT403" s="4"/>
      <c r="AU403" s="43"/>
      <c r="AV403" s="41" t="s">
        <v>80</v>
      </c>
      <c r="AW403" s="28"/>
      <c r="AX403" s="39" t="n">
        <v>1</v>
      </c>
      <c r="AY403" s="47" t="n">
        <v>550</v>
      </c>
      <c r="AZ403" s="44"/>
      <c r="BD403" s="24"/>
      <c r="BE403" s="4"/>
      <c r="BF403" s="26"/>
      <c r="BG403" s="41" t="s">
        <v>80</v>
      </c>
      <c r="BH403" s="28"/>
      <c r="BI403" s="39" t="n">
        <v>1</v>
      </c>
      <c r="BJ403" s="47" t="n">
        <v>550</v>
      </c>
      <c r="BK403" s="44"/>
      <c r="BO403" s="24"/>
      <c r="BP403" s="4"/>
      <c r="BQ403" s="43"/>
      <c r="BR403" s="41" t="s">
        <v>80</v>
      </c>
      <c r="BS403" s="28"/>
      <c r="BT403" s="39" t="n">
        <v>1</v>
      </c>
      <c r="BU403" s="47" t="n">
        <v>550</v>
      </c>
      <c r="BV403" s="44"/>
      <c r="BZ403" s="24"/>
      <c r="CA403" s="4"/>
      <c r="CB403" s="43"/>
      <c r="CC403" s="41" t="s">
        <v>80</v>
      </c>
      <c r="CD403" s="28"/>
      <c r="CE403" s="39" t="n">
        <v>1</v>
      </c>
      <c r="CF403" s="47" t="n">
        <v>550</v>
      </c>
      <c r="CG403" s="44"/>
      <c r="CK403" s="24"/>
      <c r="CL403" s="42"/>
      <c r="CM403" s="43"/>
      <c r="CN403" s="41" t="s">
        <v>80</v>
      </c>
      <c r="CO403" s="28"/>
      <c r="CP403" s="39" t="n">
        <v>1</v>
      </c>
      <c r="CQ403" s="47" t="n">
        <v>550</v>
      </c>
      <c r="CR403" s="44"/>
      <c r="CV403" s="17" t="s">
        <v>61</v>
      </c>
      <c r="CW403" s="18" t="n">
        <f aca="false">IF(CL351=0%,0%,CM357/SUM(CM352:CM359))</f>
        <v>0.02</v>
      </c>
      <c r="CX403" s="17" t="str">
        <f aca="false">CO356</f>
        <v>scaldabagno</v>
      </c>
      <c r="CY403" s="19" t="n">
        <f aca="false">CP356</f>
        <v>0</v>
      </c>
      <c r="CZ403" s="17" t="str">
        <f aca="false">CQ354</f>
        <v>divano</v>
      </c>
      <c r="DA403" s="19" t="n">
        <f aca="false">CR354</f>
        <v>0</v>
      </c>
      <c r="DB403" s="19"/>
      <c r="DC403" s="19"/>
      <c r="DD403" s="19" t="str">
        <f aca="false">CP296</f>
        <v>substrato</v>
      </c>
      <c r="DE403" s="19" t="str">
        <f aca="false">CQ296</f>
        <v>sabbia</v>
      </c>
    </row>
    <row r="404" customFormat="false" ht="14.4" hidden="false" customHeight="true" outlineLevel="0" collapsed="false">
      <c r="A404" s="24" t="s">
        <v>81</v>
      </c>
      <c r="B404" s="25"/>
      <c r="C404" s="73"/>
      <c r="D404" s="28" t="s">
        <v>14</v>
      </c>
      <c r="E404" s="28"/>
      <c r="F404" s="52" t="n">
        <f aca="false">INFO!$B$17/SUM(INFO!$B$17:$B$21)</f>
        <v>0.101580928968505</v>
      </c>
      <c r="G404" s="47" t="n">
        <v>900</v>
      </c>
      <c r="H404" s="44"/>
      <c r="L404" s="24" t="s">
        <v>81</v>
      </c>
      <c r="M404" s="96"/>
      <c r="N404" s="73"/>
      <c r="O404" s="28" t="s">
        <v>14</v>
      </c>
      <c r="P404" s="28"/>
      <c r="Q404" s="52" t="n">
        <f aca="false">INFO!$B$17/SUM(INFO!$B$17:$B$21)</f>
        <v>0.101580928968505</v>
      </c>
      <c r="R404" s="47" t="n">
        <v>900</v>
      </c>
      <c r="S404" s="44"/>
      <c r="W404" s="24" t="s">
        <v>81</v>
      </c>
      <c r="X404" s="96"/>
      <c r="Y404" s="73"/>
      <c r="Z404" s="28" t="s">
        <v>14</v>
      </c>
      <c r="AA404" s="28"/>
      <c r="AB404" s="52" t="n">
        <f aca="false">INFO!$B$17/SUM(INFO!$B$17:$B$21)</f>
        <v>0.101580928968505</v>
      </c>
      <c r="AC404" s="47" t="n">
        <v>900</v>
      </c>
      <c r="AD404" s="44"/>
      <c r="AH404" s="24" t="s">
        <v>81</v>
      </c>
      <c r="AI404" s="25"/>
      <c r="AJ404" s="73"/>
      <c r="AK404" s="28" t="s">
        <v>14</v>
      </c>
      <c r="AL404" s="28"/>
      <c r="AM404" s="52" t="n">
        <f aca="false">INFO!$B$17/SUM(INFO!$B$17:$B$21)</f>
        <v>0.101580928968505</v>
      </c>
      <c r="AN404" s="47" t="n">
        <v>900</v>
      </c>
      <c r="AO404" s="44"/>
      <c r="AS404" s="24" t="s">
        <v>81</v>
      </c>
      <c r="AT404" s="96"/>
      <c r="AU404" s="73"/>
      <c r="AV404" s="28" t="s">
        <v>14</v>
      </c>
      <c r="AW404" s="28"/>
      <c r="AX404" s="52" t="n">
        <f aca="false">INFO!$B$17/SUM(INFO!$B$17:$B$21)</f>
        <v>0.101580928968505</v>
      </c>
      <c r="AY404" s="47" t="n">
        <v>900</v>
      </c>
      <c r="AZ404" s="44"/>
      <c r="BD404" s="24" t="s">
        <v>81</v>
      </c>
      <c r="BE404" s="96"/>
      <c r="BF404" s="96"/>
      <c r="BG404" s="28" t="s">
        <v>14</v>
      </c>
      <c r="BH404" s="28"/>
      <c r="BI404" s="52" t="n">
        <f aca="false">INFO!$B$17/SUM(INFO!$B$17:$B$21)</f>
        <v>0.101580928968505</v>
      </c>
      <c r="BJ404" s="47" t="n">
        <v>900</v>
      </c>
      <c r="BK404" s="44"/>
      <c r="BO404" s="24" t="s">
        <v>81</v>
      </c>
      <c r="BP404" s="96"/>
      <c r="BQ404" s="73"/>
      <c r="BR404" s="28" t="s">
        <v>14</v>
      </c>
      <c r="BS404" s="28"/>
      <c r="BT404" s="52" t="n">
        <f aca="false">INFO!$B$17/SUM(INFO!$B$17:$B$21)</f>
        <v>0.101580928968505</v>
      </c>
      <c r="BU404" s="47" t="n">
        <v>900</v>
      </c>
      <c r="BV404" s="44"/>
      <c r="BZ404" s="24" t="s">
        <v>81</v>
      </c>
      <c r="CA404" s="96"/>
      <c r="CB404" s="73"/>
      <c r="CC404" s="28" t="s">
        <v>14</v>
      </c>
      <c r="CD404" s="28"/>
      <c r="CE404" s="52" t="n">
        <f aca="false">INFO!$B$17/SUM(INFO!$B$17:$B$21)</f>
        <v>0.101580928968505</v>
      </c>
      <c r="CF404" s="47" t="n">
        <v>900</v>
      </c>
      <c r="CG404" s="44"/>
      <c r="CK404" s="24" t="s">
        <v>81</v>
      </c>
      <c r="CL404" s="25"/>
      <c r="CM404" s="73"/>
      <c r="CN404" s="28" t="s">
        <v>14</v>
      </c>
      <c r="CO404" s="28"/>
      <c r="CP404" s="52" t="n">
        <f aca="false">INFO!$B$17/SUM(INFO!$B$17:$B$21)</f>
        <v>0.101580928968505</v>
      </c>
      <c r="CQ404" s="47" t="n">
        <v>900</v>
      </c>
      <c r="CR404" s="44"/>
      <c r="CV404" s="17" t="s">
        <v>62</v>
      </c>
      <c r="CW404" s="18" t="n">
        <f aca="false">IF(CL351=0%,0%,CM358/SUM(CM352:CM359))</f>
        <v>0</v>
      </c>
      <c r="CX404" s="17" t="str">
        <f aca="false">CO357</f>
        <v>mobile</v>
      </c>
      <c r="CY404" s="19" t="n">
        <f aca="false">CP357</f>
        <v>0</v>
      </c>
      <c r="CZ404" s="17" t="str">
        <f aca="false">CQ355</f>
        <v>sanitari</v>
      </c>
      <c r="DA404" s="19" t="n">
        <f aca="false">CR355</f>
        <v>0</v>
      </c>
      <c r="DB404" s="19"/>
      <c r="DC404" s="19"/>
      <c r="DD404" s="19" t="s">
        <v>63</v>
      </c>
      <c r="DE404" s="19" t="n">
        <f aca="false">CL296</f>
        <v>0</v>
      </c>
    </row>
    <row r="405" customFormat="false" ht="15" hidden="false" customHeight="false" outlineLevel="0" collapsed="false">
      <c r="A405" s="24"/>
      <c r="B405" s="25"/>
      <c r="C405" s="73"/>
      <c r="D405" s="28" t="s">
        <v>49</v>
      </c>
      <c r="E405" s="28"/>
      <c r="F405" s="52" t="n">
        <f aca="false">INFO!$B$18/SUM(INFO!$B$17:$B$21)</f>
        <v>0.314328729462591</v>
      </c>
      <c r="G405" s="47" t="n">
        <v>2600</v>
      </c>
      <c r="H405" s="44"/>
      <c r="L405" s="24"/>
      <c r="M405" s="96"/>
      <c r="N405" s="73"/>
      <c r="O405" s="28" t="s">
        <v>49</v>
      </c>
      <c r="P405" s="28"/>
      <c r="Q405" s="52" t="n">
        <f aca="false">INFO!$B$18/SUM(INFO!$B$17:$B$21)</f>
        <v>0.314328729462591</v>
      </c>
      <c r="R405" s="47" t="n">
        <v>2600</v>
      </c>
      <c r="S405" s="44"/>
      <c r="W405" s="24"/>
      <c r="X405" s="96"/>
      <c r="Y405" s="73"/>
      <c r="Z405" s="28" t="s">
        <v>49</v>
      </c>
      <c r="AA405" s="28"/>
      <c r="AB405" s="52" t="n">
        <f aca="false">INFO!$B$18/SUM(INFO!$B$17:$B$21)</f>
        <v>0.314328729462591</v>
      </c>
      <c r="AC405" s="47" t="n">
        <v>2600</v>
      </c>
      <c r="AD405" s="44"/>
      <c r="AH405" s="24"/>
      <c r="AI405" s="25"/>
      <c r="AJ405" s="73"/>
      <c r="AK405" s="28" t="s">
        <v>49</v>
      </c>
      <c r="AL405" s="28"/>
      <c r="AM405" s="52" t="n">
        <f aca="false">INFO!$B$18/SUM(INFO!$B$17:$B$21)</f>
        <v>0.314328729462591</v>
      </c>
      <c r="AN405" s="47" t="n">
        <v>2600</v>
      </c>
      <c r="AO405" s="44"/>
      <c r="AS405" s="24"/>
      <c r="AT405" s="96"/>
      <c r="AU405" s="73"/>
      <c r="AV405" s="28" t="s">
        <v>49</v>
      </c>
      <c r="AW405" s="28"/>
      <c r="AX405" s="52" t="n">
        <f aca="false">INFO!$B$18/SUM(INFO!$B$17:$B$21)</f>
        <v>0.314328729462591</v>
      </c>
      <c r="AY405" s="47" t="n">
        <v>2600</v>
      </c>
      <c r="AZ405" s="44"/>
      <c r="BD405" s="24"/>
      <c r="BE405" s="96"/>
      <c r="BF405" s="96"/>
      <c r="BG405" s="28" t="s">
        <v>49</v>
      </c>
      <c r="BH405" s="28"/>
      <c r="BI405" s="52" t="n">
        <f aca="false">INFO!$B$18/SUM(INFO!$B$17:$B$21)</f>
        <v>0.314328729462591</v>
      </c>
      <c r="BJ405" s="47" t="n">
        <v>2600</v>
      </c>
      <c r="BK405" s="44"/>
      <c r="BO405" s="24"/>
      <c r="BP405" s="96"/>
      <c r="BQ405" s="73"/>
      <c r="BR405" s="28" t="s">
        <v>49</v>
      </c>
      <c r="BS405" s="28"/>
      <c r="BT405" s="52" t="n">
        <f aca="false">INFO!$B$18/SUM(INFO!$B$17:$B$21)</f>
        <v>0.314328729462591</v>
      </c>
      <c r="BU405" s="47" t="n">
        <v>2600</v>
      </c>
      <c r="BV405" s="44"/>
      <c r="BZ405" s="24"/>
      <c r="CA405" s="96"/>
      <c r="CB405" s="73"/>
      <c r="CC405" s="28" t="s">
        <v>49</v>
      </c>
      <c r="CD405" s="28"/>
      <c r="CE405" s="52" t="n">
        <f aca="false">INFO!$B$18/SUM(INFO!$B$17:$B$21)</f>
        <v>0.314328729462591</v>
      </c>
      <c r="CF405" s="47" t="n">
        <v>2600</v>
      </c>
      <c r="CG405" s="44"/>
      <c r="CK405" s="24"/>
      <c r="CL405" s="25"/>
      <c r="CM405" s="73"/>
      <c r="CN405" s="28" t="s">
        <v>49</v>
      </c>
      <c r="CO405" s="28"/>
      <c r="CP405" s="52" t="n">
        <f aca="false">INFO!$B$18/SUM(INFO!$B$17:$B$21)</f>
        <v>0.314328729462591</v>
      </c>
      <c r="CQ405" s="47" t="n">
        <v>2600</v>
      </c>
      <c r="CR405" s="44"/>
      <c r="CV405" s="17" t="s">
        <v>65</v>
      </c>
      <c r="CW405" s="18" t="n">
        <f aca="false">IF(CL351=0%,0%,CM359/SUM(CM352:CM359))</f>
        <v>0.2</v>
      </c>
      <c r="CX405" s="17" t="str">
        <f aca="false">CO358</f>
        <v>secchio</v>
      </c>
      <c r="CY405" s="19" t="n">
        <f aca="false">CP358</f>
        <v>0</v>
      </c>
      <c r="CZ405" s="17" t="str">
        <f aca="false">CQ356</f>
        <v>tubi</v>
      </c>
      <c r="DA405" s="19" t="n">
        <f aca="false">CR356</f>
        <v>0</v>
      </c>
      <c r="DB405" s="19"/>
      <c r="DC405" s="19"/>
      <c r="DD405" s="35" t="s">
        <v>56</v>
      </c>
      <c r="DE405" s="35" t="n">
        <f aca="false">CR294</f>
        <v>0</v>
      </c>
      <c r="DF405" s="37" t="n">
        <f aca="false">SUM(CW399:CW405)</f>
        <v>1</v>
      </c>
    </row>
    <row r="406" customFormat="false" ht="15" hidden="false" customHeight="false" outlineLevel="0" collapsed="false">
      <c r="A406" s="24"/>
      <c r="B406" s="25"/>
      <c r="C406" s="73"/>
      <c r="D406" s="28" t="s">
        <v>13</v>
      </c>
      <c r="E406" s="28"/>
      <c r="F406" s="52" t="n">
        <f aca="false">INFO!$B$19/SUM(INFO!$B$17:$B$21)*0.2</f>
        <v>0.00439973913823492</v>
      </c>
      <c r="G406" s="47" t="n">
        <v>2700</v>
      </c>
      <c r="H406" s="44"/>
      <c r="L406" s="24"/>
      <c r="M406" s="96"/>
      <c r="N406" s="73"/>
      <c r="O406" s="28" t="s">
        <v>13</v>
      </c>
      <c r="P406" s="28"/>
      <c r="Q406" s="52" t="n">
        <f aca="false">INFO!$B$19/SUM(INFO!$B$17:$B$21)*0.2</f>
        <v>0.00439973913823492</v>
      </c>
      <c r="R406" s="47" t="n">
        <v>2700</v>
      </c>
      <c r="S406" s="44"/>
      <c r="W406" s="24"/>
      <c r="X406" s="96"/>
      <c r="Y406" s="73"/>
      <c r="Z406" s="28" t="s">
        <v>13</v>
      </c>
      <c r="AA406" s="28"/>
      <c r="AB406" s="52" t="n">
        <f aca="false">INFO!$B$19/SUM(INFO!$B$17:$B$21)*0.2</f>
        <v>0.00439973913823492</v>
      </c>
      <c r="AC406" s="47" t="n">
        <v>2700</v>
      </c>
      <c r="AD406" s="44"/>
      <c r="AH406" s="24"/>
      <c r="AI406" s="25"/>
      <c r="AJ406" s="73"/>
      <c r="AK406" s="28" t="s">
        <v>13</v>
      </c>
      <c r="AL406" s="28"/>
      <c r="AM406" s="52" t="n">
        <f aca="false">INFO!$B$19/SUM(INFO!$B$17:$B$21)*0.2</f>
        <v>0.00439973913823492</v>
      </c>
      <c r="AN406" s="47" t="n">
        <v>2700</v>
      </c>
      <c r="AO406" s="44"/>
      <c r="AS406" s="24"/>
      <c r="AT406" s="96"/>
      <c r="AU406" s="73"/>
      <c r="AV406" s="28" t="s">
        <v>13</v>
      </c>
      <c r="AW406" s="28"/>
      <c r="AX406" s="52" t="n">
        <f aca="false">INFO!$B$19/SUM(INFO!$B$17:$B$21)*0.2</f>
        <v>0.00439973913823492</v>
      </c>
      <c r="AY406" s="47" t="n">
        <v>2700</v>
      </c>
      <c r="AZ406" s="44"/>
      <c r="BD406" s="24"/>
      <c r="BE406" s="96"/>
      <c r="BF406" s="96"/>
      <c r="BG406" s="28" t="s">
        <v>13</v>
      </c>
      <c r="BH406" s="28"/>
      <c r="BI406" s="52" t="n">
        <f aca="false">INFO!$B$19/SUM(INFO!$B$17:$B$21)*0.2</f>
        <v>0.00439973913823492</v>
      </c>
      <c r="BJ406" s="47" t="n">
        <v>2700</v>
      </c>
      <c r="BK406" s="44"/>
      <c r="BO406" s="24"/>
      <c r="BP406" s="96"/>
      <c r="BQ406" s="73"/>
      <c r="BR406" s="28" t="s">
        <v>13</v>
      </c>
      <c r="BS406" s="28"/>
      <c r="BT406" s="52" t="n">
        <f aca="false">INFO!$B$19/SUM(INFO!$B$17:$B$21)*0.2</f>
        <v>0.00439973913823492</v>
      </c>
      <c r="BU406" s="47" t="n">
        <v>2700</v>
      </c>
      <c r="BV406" s="44"/>
      <c r="BZ406" s="24"/>
      <c r="CA406" s="96"/>
      <c r="CB406" s="73"/>
      <c r="CC406" s="28" t="s">
        <v>13</v>
      </c>
      <c r="CD406" s="28"/>
      <c r="CE406" s="52" t="n">
        <f aca="false">INFO!$B$19/SUM(INFO!$B$17:$B$21)*0.2</f>
        <v>0.00439973913823492</v>
      </c>
      <c r="CF406" s="47" t="n">
        <v>2700</v>
      </c>
      <c r="CG406" s="44"/>
      <c r="CK406" s="24"/>
      <c r="CL406" s="25"/>
      <c r="CM406" s="73"/>
      <c r="CN406" s="28" t="s">
        <v>13</v>
      </c>
      <c r="CO406" s="28"/>
      <c r="CP406" s="52" t="n">
        <f aca="false">INFO!$B$19/SUM(INFO!$B$17:$B$21)*0.2</f>
        <v>0.00439973913823492</v>
      </c>
      <c r="CQ406" s="47" t="n">
        <v>2700</v>
      </c>
      <c r="CR406" s="44"/>
      <c r="CV406" s="10" t="str">
        <f aca="false">A366</f>
        <v>SITO O73</v>
      </c>
      <c r="CW406" s="10"/>
      <c r="CX406" s="10"/>
      <c r="CY406" s="10"/>
      <c r="CZ406" s="10"/>
      <c r="DA406" s="10"/>
      <c r="DB406" s="10"/>
      <c r="DC406" s="10"/>
      <c r="DD406" s="10"/>
      <c r="DE406" s="10"/>
    </row>
    <row r="407" customFormat="false" ht="14.4" hidden="false" customHeight="false" outlineLevel="0" collapsed="false">
      <c r="A407" s="24"/>
      <c r="B407" s="25"/>
      <c r="C407" s="73"/>
      <c r="D407" s="28" t="s">
        <v>12</v>
      </c>
      <c r="E407" s="28"/>
      <c r="F407" s="52" t="n">
        <f aca="false">INFO!$B$19/SUM(INFO!$B$17:$B$21)*0.8</f>
        <v>0.0175989565529397</v>
      </c>
      <c r="G407" s="47" t="n">
        <v>7500</v>
      </c>
      <c r="H407" s="44"/>
      <c r="L407" s="24"/>
      <c r="M407" s="96"/>
      <c r="N407" s="73"/>
      <c r="O407" s="28" t="s">
        <v>12</v>
      </c>
      <c r="P407" s="28"/>
      <c r="Q407" s="52" t="n">
        <f aca="false">INFO!$B$19/SUM(INFO!$B$17:$B$21)*0.8</f>
        <v>0.0175989565529397</v>
      </c>
      <c r="R407" s="47" t="n">
        <v>7500</v>
      </c>
      <c r="S407" s="44"/>
      <c r="W407" s="24"/>
      <c r="X407" s="96"/>
      <c r="Y407" s="73"/>
      <c r="Z407" s="28" t="s">
        <v>12</v>
      </c>
      <c r="AA407" s="28"/>
      <c r="AB407" s="52" t="n">
        <f aca="false">INFO!$B$19/SUM(INFO!$B$17:$B$21)*0.8</f>
        <v>0.0175989565529397</v>
      </c>
      <c r="AC407" s="47" t="n">
        <v>7500</v>
      </c>
      <c r="AD407" s="44"/>
      <c r="AH407" s="24"/>
      <c r="AI407" s="25"/>
      <c r="AJ407" s="73"/>
      <c r="AK407" s="28" t="s">
        <v>12</v>
      </c>
      <c r="AL407" s="28"/>
      <c r="AM407" s="52" t="n">
        <f aca="false">INFO!$B$19/SUM(INFO!$B$17:$B$21)*0.8</f>
        <v>0.0175989565529397</v>
      </c>
      <c r="AN407" s="47" t="n">
        <v>7500</v>
      </c>
      <c r="AO407" s="44"/>
      <c r="AS407" s="24"/>
      <c r="AT407" s="96"/>
      <c r="AU407" s="73"/>
      <c r="AV407" s="28" t="s">
        <v>12</v>
      </c>
      <c r="AW407" s="28"/>
      <c r="AX407" s="52" t="n">
        <f aca="false">INFO!$B$19/SUM(INFO!$B$17:$B$21)*0.8</f>
        <v>0.0175989565529397</v>
      </c>
      <c r="AY407" s="47" t="n">
        <v>7500</v>
      </c>
      <c r="AZ407" s="44"/>
      <c r="BD407" s="24"/>
      <c r="BE407" s="96"/>
      <c r="BF407" s="96"/>
      <c r="BG407" s="28" t="s">
        <v>12</v>
      </c>
      <c r="BH407" s="28"/>
      <c r="BI407" s="52" t="n">
        <f aca="false">INFO!$B$19/SUM(INFO!$B$17:$B$21)*0.8</f>
        <v>0.0175989565529397</v>
      </c>
      <c r="BJ407" s="47" t="n">
        <v>7500</v>
      </c>
      <c r="BK407" s="44"/>
      <c r="BO407" s="24"/>
      <c r="BP407" s="96"/>
      <c r="BQ407" s="73"/>
      <c r="BR407" s="28" t="s">
        <v>12</v>
      </c>
      <c r="BS407" s="28"/>
      <c r="BT407" s="52" t="n">
        <f aca="false">INFO!$B$19/SUM(INFO!$B$17:$B$21)*0.8</f>
        <v>0.0175989565529397</v>
      </c>
      <c r="BU407" s="47" t="n">
        <v>7500</v>
      </c>
      <c r="BV407" s="44"/>
      <c r="BZ407" s="24"/>
      <c r="CA407" s="96"/>
      <c r="CB407" s="73"/>
      <c r="CC407" s="28" t="s">
        <v>12</v>
      </c>
      <c r="CD407" s="28"/>
      <c r="CE407" s="52" t="n">
        <f aca="false">INFO!$B$19/SUM(INFO!$B$17:$B$21)*0.8</f>
        <v>0.0175989565529397</v>
      </c>
      <c r="CF407" s="47" t="n">
        <v>7500</v>
      </c>
      <c r="CG407" s="44"/>
      <c r="CK407" s="24"/>
      <c r="CL407" s="25"/>
      <c r="CM407" s="73"/>
      <c r="CN407" s="28" t="s">
        <v>12</v>
      </c>
      <c r="CO407" s="28"/>
      <c r="CP407" s="52" t="n">
        <f aca="false">INFO!$B$19/SUM(INFO!$B$17:$B$21)*0.8</f>
        <v>0.0175989565529397</v>
      </c>
      <c r="CQ407" s="47" t="n">
        <v>7500</v>
      </c>
      <c r="CR407" s="44"/>
      <c r="CV407" s="11" t="s">
        <v>31</v>
      </c>
      <c r="CW407" s="11"/>
      <c r="CX407" s="11" t="s">
        <v>32</v>
      </c>
      <c r="CY407" s="11"/>
      <c r="CZ407" s="11"/>
      <c r="DA407" s="11"/>
      <c r="DB407" s="11"/>
      <c r="DC407" s="11"/>
      <c r="DD407" s="11" t="s">
        <v>33</v>
      </c>
      <c r="DE407" s="11"/>
    </row>
    <row r="408" customFormat="false" ht="14.4" hidden="false" customHeight="false" outlineLevel="0" collapsed="false">
      <c r="A408" s="24"/>
      <c r="B408" s="25"/>
      <c r="C408" s="73"/>
      <c r="D408" s="28" t="s">
        <v>60</v>
      </c>
      <c r="E408" s="28"/>
      <c r="F408" s="52" t="n">
        <f aca="false">INFO!$B$20/SUM(INFO!$B$17:$B$21)</f>
        <v>0.0226205455308028</v>
      </c>
      <c r="G408" s="47" t="n">
        <v>1000</v>
      </c>
      <c r="H408" s="44"/>
      <c r="L408" s="24"/>
      <c r="M408" s="96"/>
      <c r="N408" s="73"/>
      <c r="O408" s="28" t="s">
        <v>60</v>
      </c>
      <c r="P408" s="28"/>
      <c r="Q408" s="52" t="n">
        <f aca="false">INFO!$B$20/SUM(INFO!$B$17:$B$21)</f>
        <v>0.0226205455308028</v>
      </c>
      <c r="R408" s="47" t="n">
        <v>1000</v>
      </c>
      <c r="S408" s="44"/>
      <c r="W408" s="24"/>
      <c r="X408" s="96"/>
      <c r="Y408" s="73"/>
      <c r="Z408" s="28" t="s">
        <v>60</v>
      </c>
      <c r="AA408" s="28"/>
      <c r="AB408" s="52" t="n">
        <f aca="false">INFO!$B$20/SUM(INFO!$B$17:$B$21)</f>
        <v>0.0226205455308028</v>
      </c>
      <c r="AC408" s="47" t="n">
        <v>1000</v>
      </c>
      <c r="AD408" s="44"/>
      <c r="AH408" s="24"/>
      <c r="AI408" s="25"/>
      <c r="AJ408" s="73"/>
      <c r="AK408" s="28" t="s">
        <v>60</v>
      </c>
      <c r="AL408" s="28"/>
      <c r="AM408" s="52" t="n">
        <f aca="false">INFO!$B$20/SUM(INFO!$B$17:$B$21)</f>
        <v>0.0226205455308028</v>
      </c>
      <c r="AN408" s="47" t="n">
        <v>1000</v>
      </c>
      <c r="AO408" s="44"/>
      <c r="AS408" s="24"/>
      <c r="AT408" s="96"/>
      <c r="AU408" s="73"/>
      <c r="AV408" s="28" t="s">
        <v>60</v>
      </c>
      <c r="AW408" s="28"/>
      <c r="AX408" s="52" t="n">
        <f aca="false">INFO!$B$20/SUM(INFO!$B$17:$B$21)</f>
        <v>0.0226205455308028</v>
      </c>
      <c r="AY408" s="47" t="n">
        <v>1000</v>
      </c>
      <c r="AZ408" s="44"/>
      <c r="BD408" s="24"/>
      <c r="BE408" s="96"/>
      <c r="BF408" s="96"/>
      <c r="BG408" s="28" t="s">
        <v>60</v>
      </c>
      <c r="BH408" s="28"/>
      <c r="BI408" s="52" t="n">
        <f aca="false">INFO!$B$20/SUM(INFO!$B$17:$B$21)</f>
        <v>0.0226205455308028</v>
      </c>
      <c r="BJ408" s="47" t="n">
        <v>1000</v>
      </c>
      <c r="BK408" s="44"/>
      <c r="BO408" s="24"/>
      <c r="BP408" s="96"/>
      <c r="BQ408" s="73"/>
      <c r="BR408" s="28" t="s">
        <v>60</v>
      </c>
      <c r="BS408" s="28"/>
      <c r="BT408" s="52" t="n">
        <f aca="false">INFO!$B$20/SUM(INFO!$B$17:$B$21)</f>
        <v>0.0226205455308028</v>
      </c>
      <c r="BU408" s="47" t="n">
        <v>1000</v>
      </c>
      <c r="BV408" s="44"/>
      <c r="BZ408" s="24"/>
      <c r="CA408" s="96"/>
      <c r="CB408" s="73"/>
      <c r="CC408" s="28" t="s">
        <v>60</v>
      </c>
      <c r="CD408" s="28"/>
      <c r="CE408" s="52" t="n">
        <f aca="false">INFO!$B$20/SUM(INFO!$B$17:$B$21)</f>
        <v>0.0226205455308028</v>
      </c>
      <c r="CF408" s="47" t="n">
        <v>1000</v>
      </c>
      <c r="CG408" s="44"/>
      <c r="CK408" s="24"/>
      <c r="CL408" s="25"/>
      <c r="CM408" s="73"/>
      <c r="CN408" s="28" t="s">
        <v>60</v>
      </c>
      <c r="CO408" s="28"/>
      <c r="CP408" s="52" t="n">
        <f aca="false">INFO!$B$20/SUM(INFO!$B$17:$B$21)</f>
        <v>0.0226205455308028</v>
      </c>
      <c r="CQ408" s="47" t="n">
        <v>1000</v>
      </c>
      <c r="CR408" s="44"/>
      <c r="CV408" s="12" t="s">
        <v>14</v>
      </c>
      <c r="CW408" s="13" t="n">
        <f aca="false">IF(B424=0%,0%,C425/SUM(C425:C432))</f>
        <v>0</v>
      </c>
      <c r="CX408" s="12" t="str">
        <f aca="false">E425</f>
        <v>lavatrice</v>
      </c>
      <c r="CY408" s="14" t="n">
        <f aca="false">F425</f>
        <v>0</v>
      </c>
      <c r="CZ408" s="12" t="str">
        <f aca="false">E432</f>
        <v>sedie</v>
      </c>
      <c r="DA408" s="14" t="n">
        <f aca="false">F432</f>
        <v>0</v>
      </c>
      <c r="DB408" s="12" t="str">
        <f aca="false">G430</f>
        <v>guaina</v>
      </c>
      <c r="DC408" s="14" t="n">
        <f aca="false">H430</f>
        <v>0</v>
      </c>
      <c r="DD408" s="14" t="s">
        <v>41</v>
      </c>
      <c r="DE408" s="38" t="str">
        <f aca="false">C368</f>
        <v>dubbia</v>
      </c>
    </row>
    <row r="409" customFormat="false" ht="14.4" hidden="false" customHeight="false" outlineLevel="0" collapsed="false">
      <c r="A409" s="24"/>
      <c r="B409" s="25"/>
      <c r="C409" s="73"/>
      <c r="D409" s="28" t="s">
        <v>61</v>
      </c>
      <c r="E409" s="28"/>
      <c r="F409" s="52" t="n">
        <f aca="false">INFO!$B$21/SUM(INFO!$B$17:$B$21)</f>
        <v>0.539471100346927</v>
      </c>
      <c r="G409" s="47" t="n">
        <v>550</v>
      </c>
      <c r="H409" s="44"/>
      <c r="L409" s="24"/>
      <c r="M409" s="96"/>
      <c r="N409" s="73"/>
      <c r="O409" s="28" t="s">
        <v>61</v>
      </c>
      <c r="P409" s="28"/>
      <c r="Q409" s="52" t="n">
        <f aca="false">INFO!$B$21/SUM(INFO!$B$17:$B$21)</f>
        <v>0.539471100346927</v>
      </c>
      <c r="R409" s="47" t="n">
        <v>550</v>
      </c>
      <c r="S409" s="44"/>
      <c r="W409" s="24"/>
      <c r="X409" s="96"/>
      <c r="Y409" s="73"/>
      <c r="Z409" s="28" t="s">
        <v>61</v>
      </c>
      <c r="AA409" s="28"/>
      <c r="AB409" s="52" t="n">
        <f aca="false">INFO!$B$21/SUM(INFO!$B$17:$B$21)</f>
        <v>0.539471100346927</v>
      </c>
      <c r="AC409" s="47" t="n">
        <v>550</v>
      </c>
      <c r="AD409" s="44"/>
      <c r="AH409" s="24"/>
      <c r="AI409" s="25"/>
      <c r="AJ409" s="73"/>
      <c r="AK409" s="28" t="s">
        <v>61</v>
      </c>
      <c r="AL409" s="28"/>
      <c r="AM409" s="52" t="n">
        <f aca="false">INFO!$B$21/SUM(INFO!$B$17:$B$21)</f>
        <v>0.539471100346927</v>
      </c>
      <c r="AN409" s="47" t="n">
        <v>550</v>
      </c>
      <c r="AO409" s="44"/>
      <c r="AS409" s="24"/>
      <c r="AT409" s="96"/>
      <c r="AU409" s="73"/>
      <c r="AV409" s="28" t="s">
        <v>61</v>
      </c>
      <c r="AW409" s="28"/>
      <c r="AX409" s="52" t="n">
        <f aca="false">INFO!$B$21/SUM(INFO!$B$17:$B$21)</f>
        <v>0.539471100346927</v>
      </c>
      <c r="AY409" s="47" t="n">
        <v>550</v>
      </c>
      <c r="AZ409" s="44"/>
      <c r="BD409" s="24"/>
      <c r="BE409" s="96"/>
      <c r="BF409" s="96"/>
      <c r="BG409" s="28" t="s">
        <v>61</v>
      </c>
      <c r="BH409" s="28"/>
      <c r="BI409" s="52" t="n">
        <f aca="false">INFO!$B$21/SUM(INFO!$B$17:$B$21)</f>
        <v>0.539471100346927</v>
      </c>
      <c r="BJ409" s="47" t="n">
        <v>550</v>
      </c>
      <c r="BK409" s="44"/>
      <c r="BO409" s="24"/>
      <c r="BP409" s="96"/>
      <c r="BQ409" s="73"/>
      <c r="BR409" s="28" t="s">
        <v>61</v>
      </c>
      <c r="BS409" s="28"/>
      <c r="BT409" s="52" t="n">
        <f aca="false">INFO!$B$21/SUM(INFO!$B$17:$B$21)</f>
        <v>0.539471100346927</v>
      </c>
      <c r="BU409" s="47" t="n">
        <v>550</v>
      </c>
      <c r="BV409" s="44"/>
      <c r="BZ409" s="24"/>
      <c r="CA409" s="96"/>
      <c r="CB409" s="73"/>
      <c r="CC409" s="28" t="s">
        <v>61</v>
      </c>
      <c r="CD409" s="28"/>
      <c r="CE409" s="52" t="n">
        <f aca="false">INFO!$B$21/SUM(INFO!$B$17:$B$21)</f>
        <v>0.539471100346927</v>
      </c>
      <c r="CF409" s="47" t="n">
        <v>550</v>
      </c>
      <c r="CG409" s="44"/>
      <c r="CK409" s="24"/>
      <c r="CL409" s="25"/>
      <c r="CM409" s="73"/>
      <c r="CN409" s="28" t="s">
        <v>61</v>
      </c>
      <c r="CO409" s="28"/>
      <c r="CP409" s="52" t="n">
        <f aca="false">INFO!$B$21/SUM(INFO!$B$17:$B$21)</f>
        <v>0.539471100346927</v>
      </c>
      <c r="CQ409" s="47" t="n">
        <v>550</v>
      </c>
      <c r="CR409" s="44"/>
      <c r="CV409" s="17" t="s">
        <v>49</v>
      </c>
      <c r="CW409" s="18" t="n">
        <f aca="false">IF(B424=0%,0%,C426/SUM(C425:C432))</f>
        <v>0</v>
      </c>
      <c r="CX409" s="17" t="str">
        <f aca="false">E426</f>
        <v>frigorifero</v>
      </c>
      <c r="CY409" s="19" t="n">
        <f aca="false">F426</f>
        <v>0</v>
      </c>
      <c r="CZ409" s="17" t="str">
        <f aca="false">E433</f>
        <v>materasso</v>
      </c>
      <c r="DA409" s="19" t="n">
        <f aca="false">F433</f>
        <v>0</v>
      </c>
      <c r="DB409" s="17" t="str">
        <f aca="false">G431</f>
        <v>lamiere</v>
      </c>
      <c r="DC409" s="19" t="n">
        <f aca="false">H431</f>
        <v>0</v>
      </c>
      <c r="DD409" s="19" t="str">
        <f aca="false">D367</f>
        <v>altezza cumulo</v>
      </c>
      <c r="DE409" s="19" t="n">
        <f aca="false">E367</f>
        <v>0</v>
      </c>
    </row>
    <row r="410" customFormat="false" ht="14.4" hidden="false" customHeight="false" outlineLevel="0" collapsed="false">
      <c r="A410" s="53" t="s">
        <v>82</v>
      </c>
      <c r="B410" s="42"/>
      <c r="C410" s="43"/>
      <c r="D410" s="28" t="s">
        <v>83</v>
      </c>
      <c r="E410" s="41" t="s">
        <v>65</v>
      </c>
      <c r="F410" s="39" t="n">
        <v>1</v>
      </c>
      <c r="G410" s="47" t="n">
        <v>1700</v>
      </c>
      <c r="H410" s="44"/>
      <c r="L410" s="53" t="s">
        <v>82</v>
      </c>
      <c r="M410" s="8" t="n">
        <v>0.55</v>
      </c>
      <c r="N410" s="43"/>
      <c r="O410" s="28" t="s">
        <v>83</v>
      </c>
      <c r="P410" s="41" t="s">
        <v>65</v>
      </c>
      <c r="Q410" s="39" t="n">
        <v>1</v>
      </c>
      <c r="R410" s="47" t="n">
        <v>1700</v>
      </c>
      <c r="S410" s="44"/>
      <c r="W410" s="53" t="s">
        <v>82</v>
      </c>
      <c r="Y410" s="43"/>
      <c r="Z410" s="28" t="s">
        <v>83</v>
      </c>
      <c r="AA410" s="41" t="s">
        <v>65</v>
      </c>
      <c r="AB410" s="39" t="n">
        <v>1</v>
      </c>
      <c r="AC410" s="47" t="n">
        <v>1700</v>
      </c>
      <c r="AD410" s="44"/>
      <c r="AH410" s="53" t="s">
        <v>82</v>
      </c>
      <c r="AI410" s="42"/>
      <c r="AJ410" s="43"/>
      <c r="AK410" s="28" t="s">
        <v>83</v>
      </c>
      <c r="AL410" s="41" t="s">
        <v>65</v>
      </c>
      <c r="AM410" s="39" t="n">
        <v>1</v>
      </c>
      <c r="AN410" s="47" t="n">
        <v>1700</v>
      </c>
      <c r="AO410" s="44"/>
      <c r="AS410" s="53" t="s">
        <v>82</v>
      </c>
      <c r="AU410" s="43"/>
      <c r="AV410" s="28" t="s">
        <v>83</v>
      </c>
      <c r="AW410" s="41" t="s">
        <v>65</v>
      </c>
      <c r="AX410" s="39" t="n">
        <v>1</v>
      </c>
      <c r="AY410" s="47" t="n">
        <v>1700</v>
      </c>
      <c r="AZ410" s="44"/>
      <c r="BD410" s="53" t="s">
        <v>82</v>
      </c>
      <c r="BE410" s="42"/>
      <c r="BF410" s="43"/>
      <c r="BG410" s="28" t="s">
        <v>83</v>
      </c>
      <c r="BH410" s="41" t="s">
        <v>65</v>
      </c>
      <c r="BI410" s="39" t="n">
        <v>1</v>
      </c>
      <c r="BJ410" s="47" t="n">
        <v>1700</v>
      </c>
      <c r="BK410" s="44"/>
      <c r="BO410" s="53" t="s">
        <v>82</v>
      </c>
      <c r="BP410" s="8" t="n">
        <v>0.8</v>
      </c>
      <c r="BQ410" s="43"/>
      <c r="BR410" s="28" t="s">
        <v>83</v>
      </c>
      <c r="BS410" s="41" t="s">
        <v>65</v>
      </c>
      <c r="BT410" s="39" t="n">
        <v>1</v>
      </c>
      <c r="BU410" s="47" t="n">
        <v>1700</v>
      </c>
      <c r="BV410" s="44"/>
      <c r="BZ410" s="53" t="s">
        <v>82</v>
      </c>
      <c r="CA410" s="8" t="n">
        <v>0.2</v>
      </c>
      <c r="CB410" s="43"/>
      <c r="CC410" s="28" t="s">
        <v>83</v>
      </c>
      <c r="CD410" s="41" t="s">
        <v>65</v>
      </c>
      <c r="CE410" s="39" t="n">
        <v>1</v>
      </c>
      <c r="CF410" s="47" t="n">
        <v>1700</v>
      </c>
      <c r="CG410" s="44"/>
      <c r="CK410" s="53" t="s">
        <v>82</v>
      </c>
      <c r="CL410" s="42"/>
      <c r="CM410" s="43"/>
      <c r="CN410" s="28" t="s">
        <v>83</v>
      </c>
      <c r="CO410" s="41" t="s">
        <v>65</v>
      </c>
      <c r="CP410" s="39" t="n">
        <v>1</v>
      </c>
      <c r="CQ410" s="47" t="n">
        <v>1700</v>
      </c>
      <c r="CR410" s="44"/>
      <c r="CV410" s="17" t="s">
        <v>57</v>
      </c>
      <c r="CW410" s="18" t="n">
        <f aca="false">IF(B424=0%,0%,(C427+C428)/SUM(C425:C432))</f>
        <v>0</v>
      </c>
      <c r="CX410" s="17" t="str">
        <f aca="false">E427</f>
        <v>forno</v>
      </c>
      <c r="CY410" s="19" t="n">
        <f aca="false">F427</f>
        <v>0</v>
      </c>
      <c r="CZ410" s="17" t="str">
        <f aca="false">G425</f>
        <v>brandina</v>
      </c>
      <c r="DA410" s="19" t="n">
        <f aca="false">H425</f>
        <v>0</v>
      </c>
      <c r="DB410" s="17" t="str">
        <f aca="false">G432</f>
        <v>buste</v>
      </c>
      <c r="DC410" s="19" t="n">
        <f aca="false">H432</f>
        <v>0</v>
      </c>
      <c r="DD410" s="19" t="str">
        <f aca="false">D368</f>
        <v>combustione</v>
      </c>
      <c r="DE410" s="19" t="n">
        <f aca="false">E368</f>
        <v>0</v>
      </c>
    </row>
    <row r="411" customFormat="false" ht="14.4" hidden="false" customHeight="false" outlineLevel="0" collapsed="false">
      <c r="A411" s="53"/>
      <c r="B411" s="45"/>
      <c r="C411" s="43"/>
      <c r="D411" s="28" t="s">
        <v>84</v>
      </c>
      <c r="E411" s="41" t="s">
        <v>65</v>
      </c>
      <c r="F411" s="39" t="n">
        <v>1</v>
      </c>
      <c r="G411" s="47" t="n">
        <v>1500</v>
      </c>
      <c r="H411" s="44"/>
      <c r="L411" s="53"/>
      <c r="M411" s="8" t="n">
        <v>0.05</v>
      </c>
      <c r="N411" s="43"/>
      <c r="O411" s="28" t="s">
        <v>84</v>
      </c>
      <c r="P411" s="41" t="s">
        <v>65</v>
      </c>
      <c r="Q411" s="39" t="n">
        <v>1</v>
      </c>
      <c r="R411" s="47" t="n">
        <v>1500</v>
      </c>
      <c r="S411" s="44"/>
      <c r="W411" s="53"/>
      <c r="X411" s="45"/>
      <c r="Y411" s="43"/>
      <c r="Z411" s="28" t="s">
        <v>84</v>
      </c>
      <c r="AA411" s="41" t="s">
        <v>65</v>
      </c>
      <c r="AB411" s="39" t="n">
        <v>1</v>
      </c>
      <c r="AC411" s="47" t="n">
        <v>1500</v>
      </c>
      <c r="AD411" s="44"/>
      <c r="AH411" s="53"/>
      <c r="AI411" s="45"/>
      <c r="AJ411" s="43"/>
      <c r="AK411" s="28" t="s">
        <v>84</v>
      </c>
      <c r="AL411" s="41" t="s">
        <v>65</v>
      </c>
      <c r="AM411" s="39" t="n">
        <v>1</v>
      </c>
      <c r="AN411" s="47" t="n">
        <v>1500</v>
      </c>
      <c r="AO411" s="44"/>
      <c r="AS411" s="53"/>
      <c r="AT411" s="8" t="n">
        <v>1</v>
      </c>
      <c r="AU411" s="43"/>
      <c r="AV411" s="28" t="s">
        <v>84</v>
      </c>
      <c r="AW411" s="41" t="s">
        <v>65</v>
      </c>
      <c r="AX411" s="39" t="n">
        <v>1</v>
      </c>
      <c r="AY411" s="47" t="n">
        <v>1500</v>
      </c>
      <c r="AZ411" s="44"/>
      <c r="BD411" s="53"/>
      <c r="BE411" s="45"/>
      <c r="BF411" s="43"/>
      <c r="BG411" s="28" t="s">
        <v>84</v>
      </c>
      <c r="BH411" s="41" t="s">
        <v>65</v>
      </c>
      <c r="BI411" s="39" t="n">
        <v>1</v>
      </c>
      <c r="BJ411" s="47" t="n">
        <v>1500</v>
      </c>
      <c r="BK411" s="44"/>
      <c r="BO411" s="53"/>
      <c r="BP411" s="8" t="n">
        <v>0.2</v>
      </c>
      <c r="BQ411" s="43"/>
      <c r="BR411" s="28" t="s">
        <v>84</v>
      </c>
      <c r="BS411" s="41" t="s">
        <v>65</v>
      </c>
      <c r="BT411" s="39" t="n">
        <v>1</v>
      </c>
      <c r="BU411" s="47" t="n">
        <v>1500</v>
      </c>
      <c r="BV411" s="44"/>
      <c r="BZ411" s="53"/>
      <c r="CB411" s="43"/>
      <c r="CC411" s="28" t="s">
        <v>84</v>
      </c>
      <c r="CD411" s="41" t="s">
        <v>65</v>
      </c>
      <c r="CE411" s="39" t="n">
        <v>1</v>
      </c>
      <c r="CF411" s="47" t="n">
        <v>1500</v>
      </c>
      <c r="CG411" s="44"/>
      <c r="CK411" s="53"/>
      <c r="CL411" s="45"/>
      <c r="CM411" s="43"/>
      <c r="CN411" s="28" t="s">
        <v>84</v>
      </c>
      <c r="CO411" s="41" t="s">
        <v>65</v>
      </c>
      <c r="CP411" s="39" t="n">
        <v>1</v>
      </c>
      <c r="CQ411" s="47" t="n">
        <v>1500</v>
      </c>
      <c r="CR411" s="44"/>
      <c r="CV411" s="17" t="s">
        <v>60</v>
      </c>
      <c r="CW411" s="37" t="n">
        <f aca="false">IF(B424=0%,0%,C429/SUM(C425:C432))</f>
        <v>0</v>
      </c>
      <c r="CX411" s="17" t="str">
        <f aca="false">E428</f>
        <v>televisore</v>
      </c>
      <c r="CY411" s="19" t="n">
        <f aca="false">F428</f>
        <v>0</v>
      </c>
      <c r="CZ411" s="17" t="str">
        <f aca="false">G426</f>
        <v>Scatoloni</v>
      </c>
      <c r="DA411" s="19" t="n">
        <f aca="false">H426</f>
        <v>0</v>
      </c>
      <c r="DB411" s="19"/>
      <c r="DC411" s="19"/>
      <c r="DD411" s="19" t="str">
        <f aca="false">D369</f>
        <v>bonifica</v>
      </c>
      <c r="DE411" s="19" t="n">
        <f aca="false">E369</f>
        <v>0</v>
      </c>
    </row>
    <row r="412" customFormat="false" ht="14.4" hidden="false" customHeight="false" outlineLevel="0" collapsed="false">
      <c r="A412" s="53"/>
      <c r="B412" s="42"/>
      <c r="C412" s="43"/>
      <c r="D412" s="28" t="s">
        <v>85</v>
      </c>
      <c r="E412" s="41" t="s">
        <v>65</v>
      </c>
      <c r="F412" s="39" t="n">
        <v>1</v>
      </c>
      <c r="G412" s="47" t="n">
        <v>2300</v>
      </c>
      <c r="H412" s="44"/>
      <c r="L412" s="53"/>
      <c r="N412" s="43"/>
      <c r="O412" s="28" t="s">
        <v>85</v>
      </c>
      <c r="P412" s="41" t="s">
        <v>65</v>
      </c>
      <c r="Q412" s="39" t="n">
        <v>1</v>
      </c>
      <c r="R412" s="47" t="n">
        <v>2300</v>
      </c>
      <c r="S412" s="44"/>
      <c r="W412" s="53"/>
      <c r="X412" s="42"/>
      <c r="Y412" s="43"/>
      <c r="Z412" s="28" t="s">
        <v>85</v>
      </c>
      <c r="AA412" s="41" t="s">
        <v>65</v>
      </c>
      <c r="AB412" s="39" t="n">
        <v>1</v>
      </c>
      <c r="AC412" s="47" t="n">
        <v>2300</v>
      </c>
      <c r="AD412" s="44"/>
      <c r="AH412" s="53"/>
      <c r="AI412" s="42"/>
      <c r="AJ412" s="43"/>
      <c r="AK412" s="28" t="s">
        <v>85</v>
      </c>
      <c r="AL412" s="41" t="s">
        <v>65</v>
      </c>
      <c r="AM412" s="39" t="n">
        <v>1</v>
      </c>
      <c r="AN412" s="47" t="n">
        <v>2300</v>
      </c>
      <c r="AO412" s="44"/>
      <c r="AS412" s="53"/>
      <c r="AT412" s="42"/>
      <c r="AU412" s="43"/>
      <c r="AV412" s="28" t="s">
        <v>85</v>
      </c>
      <c r="AW412" s="41" t="s">
        <v>65</v>
      </c>
      <c r="AX412" s="39" t="n">
        <v>1</v>
      </c>
      <c r="AY412" s="47" t="n">
        <v>2300</v>
      </c>
      <c r="AZ412" s="44"/>
      <c r="BD412" s="53"/>
      <c r="BE412" s="42"/>
      <c r="BF412" s="43"/>
      <c r="BG412" s="28" t="s">
        <v>85</v>
      </c>
      <c r="BH412" s="41" t="s">
        <v>65</v>
      </c>
      <c r="BI412" s="39" t="n">
        <v>1</v>
      </c>
      <c r="BJ412" s="47" t="n">
        <v>2300</v>
      </c>
      <c r="BK412" s="44"/>
      <c r="BO412" s="53"/>
      <c r="BQ412" s="43"/>
      <c r="BR412" s="28" t="s">
        <v>85</v>
      </c>
      <c r="BS412" s="41" t="s">
        <v>65</v>
      </c>
      <c r="BT412" s="39" t="n">
        <v>1</v>
      </c>
      <c r="BU412" s="47" t="n">
        <v>2300</v>
      </c>
      <c r="BV412" s="44"/>
      <c r="BZ412" s="53"/>
      <c r="CB412" s="43"/>
      <c r="CC412" s="28" t="s">
        <v>85</v>
      </c>
      <c r="CD412" s="41" t="s">
        <v>65</v>
      </c>
      <c r="CE412" s="39" t="n">
        <v>1</v>
      </c>
      <c r="CF412" s="47" t="n">
        <v>2300</v>
      </c>
      <c r="CG412" s="44"/>
      <c r="CK412" s="53"/>
      <c r="CL412" s="42"/>
      <c r="CM412" s="43"/>
      <c r="CN412" s="28" t="s">
        <v>85</v>
      </c>
      <c r="CO412" s="41" t="s">
        <v>65</v>
      </c>
      <c r="CP412" s="39" t="n">
        <v>1</v>
      </c>
      <c r="CQ412" s="47" t="n">
        <v>2300</v>
      </c>
      <c r="CR412" s="44"/>
      <c r="CV412" s="17" t="s">
        <v>61</v>
      </c>
      <c r="CW412" s="18" t="n">
        <f aca="false">IF(B424=0%,0%,C430/SUM(C425:C432))</f>
        <v>0</v>
      </c>
      <c r="CX412" s="17" t="str">
        <f aca="false">E429</f>
        <v>scaldabagno</v>
      </c>
      <c r="CY412" s="19" t="n">
        <f aca="false">F429</f>
        <v>0</v>
      </c>
      <c r="CZ412" s="17" t="str">
        <f aca="false">G427</f>
        <v>divano</v>
      </c>
      <c r="DA412" s="19" t="n">
        <f aca="false">H427</f>
        <v>0</v>
      </c>
      <c r="DB412" s="19"/>
      <c r="DC412" s="19"/>
      <c r="DD412" s="19" t="str">
        <f aca="false">F369</f>
        <v>substrato</v>
      </c>
      <c r="DE412" s="19" t="n">
        <f aca="false">G369</f>
        <v>0</v>
      </c>
    </row>
    <row r="413" customFormat="false" ht="14.4" hidden="false" customHeight="false" outlineLevel="0" collapsed="false">
      <c r="A413" s="53"/>
      <c r="B413" s="42"/>
      <c r="C413" s="43"/>
      <c r="D413" s="28" t="s">
        <v>86</v>
      </c>
      <c r="E413" s="41" t="s">
        <v>87</v>
      </c>
      <c r="F413" s="39" t="n">
        <v>1</v>
      </c>
      <c r="G413" s="47" t="n">
        <v>1400</v>
      </c>
      <c r="H413" s="44"/>
      <c r="L413" s="53"/>
      <c r="N413" s="43"/>
      <c r="O413" s="28" t="s">
        <v>86</v>
      </c>
      <c r="P413" s="41" t="s">
        <v>87</v>
      </c>
      <c r="Q413" s="39" t="n">
        <v>1</v>
      </c>
      <c r="R413" s="47" t="n">
        <v>1400</v>
      </c>
      <c r="S413" s="44"/>
      <c r="W413" s="53"/>
      <c r="X413" s="42"/>
      <c r="Y413" s="43"/>
      <c r="Z413" s="28" t="s">
        <v>86</v>
      </c>
      <c r="AA413" s="41" t="s">
        <v>87</v>
      </c>
      <c r="AB413" s="39" t="n">
        <v>1</v>
      </c>
      <c r="AC413" s="47" t="n">
        <v>1400</v>
      </c>
      <c r="AD413" s="44"/>
      <c r="AH413" s="53"/>
      <c r="AI413" s="42"/>
      <c r="AJ413" s="43"/>
      <c r="AK413" s="28" t="s">
        <v>86</v>
      </c>
      <c r="AL413" s="41" t="s">
        <v>87</v>
      </c>
      <c r="AM413" s="39" t="n">
        <v>1</v>
      </c>
      <c r="AN413" s="47" t="n">
        <v>1400</v>
      </c>
      <c r="AO413" s="44"/>
      <c r="AS413" s="53"/>
      <c r="AT413" s="42"/>
      <c r="AU413" s="43"/>
      <c r="AV413" s="28" t="s">
        <v>86</v>
      </c>
      <c r="AW413" s="41" t="s">
        <v>87</v>
      </c>
      <c r="AX413" s="39" t="n">
        <v>1</v>
      </c>
      <c r="AY413" s="47" t="n">
        <v>1400</v>
      </c>
      <c r="AZ413" s="44"/>
      <c r="BD413" s="53"/>
      <c r="BE413" s="42"/>
      <c r="BF413" s="43"/>
      <c r="BG413" s="28" t="s">
        <v>86</v>
      </c>
      <c r="BH413" s="41" t="s">
        <v>87</v>
      </c>
      <c r="BI413" s="39" t="n">
        <v>1</v>
      </c>
      <c r="BJ413" s="47" t="n">
        <v>1400</v>
      </c>
      <c r="BK413" s="44"/>
      <c r="BO413" s="53"/>
      <c r="BP413" s="42"/>
      <c r="BQ413" s="43"/>
      <c r="BR413" s="28" t="s">
        <v>86</v>
      </c>
      <c r="BS413" s="41" t="s">
        <v>87</v>
      </c>
      <c r="BT413" s="39" t="n">
        <v>1</v>
      </c>
      <c r="BU413" s="47" t="n">
        <v>1400</v>
      </c>
      <c r="BV413" s="44"/>
      <c r="BZ413" s="53"/>
      <c r="CB413" s="43"/>
      <c r="CC413" s="28" t="s">
        <v>86</v>
      </c>
      <c r="CD413" s="41" t="s">
        <v>87</v>
      </c>
      <c r="CE413" s="39" t="n">
        <v>1</v>
      </c>
      <c r="CF413" s="47" t="n">
        <v>1400</v>
      </c>
      <c r="CG413" s="44"/>
      <c r="CK413" s="53"/>
      <c r="CL413" s="42"/>
      <c r="CM413" s="43"/>
      <c r="CN413" s="28" t="s">
        <v>86</v>
      </c>
      <c r="CO413" s="41" t="s">
        <v>87</v>
      </c>
      <c r="CP413" s="39" t="n">
        <v>1</v>
      </c>
      <c r="CQ413" s="47" t="n">
        <v>1400</v>
      </c>
      <c r="CR413" s="44"/>
      <c r="CV413" s="17" t="s">
        <v>62</v>
      </c>
      <c r="CW413" s="18" t="n">
        <f aca="false">IF(B424=0%,0%,C431/SUM(C425:C432))</f>
        <v>0</v>
      </c>
      <c r="CX413" s="17" t="str">
        <f aca="false">E430</f>
        <v>mobile</v>
      </c>
      <c r="CY413" s="19" t="n">
        <f aca="false">F430</f>
        <v>0</v>
      </c>
      <c r="CZ413" s="17" t="str">
        <f aca="false">G428</f>
        <v>sanitari</v>
      </c>
      <c r="DA413" s="19" t="n">
        <f aca="false">H428</f>
        <v>0</v>
      </c>
      <c r="DB413" s="19"/>
      <c r="DC413" s="19"/>
      <c r="DD413" s="19" t="s">
        <v>63</v>
      </c>
      <c r="DE413" s="19" t="n">
        <f aca="false">B369</f>
        <v>0</v>
      </c>
    </row>
    <row r="414" customFormat="false" ht="15" hidden="false" customHeight="false" outlineLevel="0" collapsed="false">
      <c r="A414" s="53"/>
      <c r="B414" s="42"/>
      <c r="C414" s="43"/>
      <c r="D414" s="28" t="s">
        <v>88</v>
      </c>
      <c r="E414" s="41" t="s">
        <v>14</v>
      </c>
      <c r="F414" s="39" t="n">
        <v>1</v>
      </c>
      <c r="G414" s="47" t="n">
        <v>1400</v>
      </c>
      <c r="H414" s="44"/>
      <c r="L414" s="53"/>
      <c r="N414" s="43"/>
      <c r="O414" s="28" t="s">
        <v>88</v>
      </c>
      <c r="P414" s="41" t="s">
        <v>14</v>
      </c>
      <c r="Q414" s="39" t="n">
        <v>1</v>
      </c>
      <c r="R414" s="47" t="n">
        <v>1400</v>
      </c>
      <c r="S414" s="44"/>
      <c r="W414" s="53"/>
      <c r="X414" s="42"/>
      <c r="Y414" s="43"/>
      <c r="Z414" s="28" t="s">
        <v>88</v>
      </c>
      <c r="AA414" s="41" t="s">
        <v>14</v>
      </c>
      <c r="AB414" s="39" t="n">
        <v>1</v>
      </c>
      <c r="AC414" s="47" t="n">
        <v>1400</v>
      </c>
      <c r="AD414" s="44"/>
      <c r="AH414" s="53"/>
      <c r="AI414" s="42"/>
      <c r="AJ414" s="43"/>
      <c r="AK414" s="28" t="s">
        <v>88</v>
      </c>
      <c r="AL414" s="41" t="s">
        <v>14</v>
      </c>
      <c r="AM414" s="39" t="n">
        <v>1</v>
      </c>
      <c r="AN414" s="47" t="n">
        <v>1400</v>
      </c>
      <c r="AO414" s="44"/>
      <c r="AS414" s="53"/>
      <c r="AT414" s="42"/>
      <c r="AU414" s="43"/>
      <c r="AV414" s="28" t="s">
        <v>88</v>
      </c>
      <c r="AW414" s="41" t="s">
        <v>14</v>
      </c>
      <c r="AX414" s="39" t="n">
        <v>1</v>
      </c>
      <c r="AY414" s="47" t="n">
        <v>1400</v>
      </c>
      <c r="AZ414" s="44"/>
      <c r="BD414" s="53"/>
      <c r="BE414" s="42"/>
      <c r="BF414" s="43"/>
      <c r="BG414" s="28" t="s">
        <v>88</v>
      </c>
      <c r="BH414" s="41" t="s">
        <v>14</v>
      </c>
      <c r="BI414" s="39" t="n">
        <v>1</v>
      </c>
      <c r="BJ414" s="47" t="n">
        <v>1400</v>
      </c>
      <c r="BK414" s="44"/>
      <c r="BO414" s="53"/>
      <c r="BP414" s="42"/>
      <c r="BQ414" s="43"/>
      <c r="BR414" s="28" t="s">
        <v>88</v>
      </c>
      <c r="BS414" s="41" t="s">
        <v>14</v>
      </c>
      <c r="BT414" s="39" t="n">
        <v>1</v>
      </c>
      <c r="BU414" s="47" t="n">
        <v>1400</v>
      </c>
      <c r="BV414" s="44"/>
      <c r="BZ414" s="53"/>
      <c r="CB414" s="43"/>
      <c r="CC414" s="28" t="s">
        <v>88</v>
      </c>
      <c r="CD414" s="41" t="s">
        <v>14</v>
      </c>
      <c r="CE414" s="39" t="n">
        <v>1</v>
      </c>
      <c r="CF414" s="47" t="n">
        <v>1400</v>
      </c>
      <c r="CG414" s="44"/>
      <c r="CK414" s="53"/>
      <c r="CL414" s="42"/>
      <c r="CM414" s="43"/>
      <c r="CN414" s="28" t="s">
        <v>88</v>
      </c>
      <c r="CO414" s="41" t="s">
        <v>14</v>
      </c>
      <c r="CP414" s="39" t="n">
        <v>1</v>
      </c>
      <c r="CQ414" s="47" t="n">
        <v>1400</v>
      </c>
      <c r="CR414" s="44"/>
      <c r="CV414" s="33" t="s">
        <v>65</v>
      </c>
      <c r="CW414" s="34" t="n">
        <f aca="false">IF(B424=0%,0%,C432/SUM(C425:C432))</f>
        <v>0</v>
      </c>
      <c r="CX414" s="33" t="str">
        <f aca="false">E431</f>
        <v>secchio</v>
      </c>
      <c r="CY414" s="35" t="n">
        <f aca="false">F431</f>
        <v>0</v>
      </c>
      <c r="CZ414" s="33" t="str">
        <f aca="false">G429</f>
        <v>tubi</v>
      </c>
      <c r="DA414" s="35" t="n">
        <f aca="false">H429</f>
        <v>0</v>
      </c>
      <c r="DB414" s="35"/>
      <c r="DC414" s="35"/>
      <c r="DD414" s="35" t="s">
        <v>56</v>
      </c>
      <c r="DE414" s="35" t="n">
        <f aca="false">H367</f>
        <v>0</v>
      </c>
      <c r="DF414" s="37" t="n">
        <f aca="false">SUM(CW408:CW414)</f>
        <v>0</v>
      </c>
    </row>
    <row r="415" customFormat="false" ht="15" hidden="false" customHeight="false" outlineLevel="0" collapsed="false">
      <c r="A415" s="53"/>
      <c r="B415" s="42"/>
      <c r="C415" s="43"/>
      <c r="D415" s="27" t="s">
        <v>89</v>
      </c>
      <c r="E415" s="41" t="s">
        <v>14</v>
      </c>
      <c r="F415" s="39" t="n">
        <v>1</v>
      </c>
      <c r="G415" s="55" t="n">
        <v>1500</v>
      </c>
      <c r="H415" s="44"/>
      <c r="L415" s="53"/>
      <c r="N415" s="43"/>
      <c r="O415" s="27" t="s">
        <v>89</v>
      </c>
      <c r="P415" s="41" t="s">
        <v>14</v>
      </c>
      <c r="Q415" s="39" t="n">
        <v>1</v>
      </c>
      <c r="R415" s="55" t="n">
        <v>1500</v>
      </c>
      <c r="S415" s="44"/>
      <c r="W415" s="53"/>
      <c r="X415" s="42"/>
      <c r="Y415" s="43"/>
      <c r="Z415" s="27" t="s">
        <v>89</v>
      </c>
      <c r="AA415" s="41" t="s">
        <v>14</v>
      </c>
      <c r="AB415" s="39" t="n">
        <v>1</v>
      </c>
      <c r="AC415" s="55" t="n">
        <v>1500</v>
      </c>
      <c r="AD415" s="44"/>
      <c r="AH415" s="53"/>
      <c r="AI415" s="42"/>
      <c r="AJ415" s="43"/>
      <c r="AK415" s="27" t="s">
        <v>89</v>
      </c>
      <c r="AL415" s="41" t="s">
        <v>14</v>
      </c>
      <c r="AM415" s="39" t="n">
        <v>1</v>
      </c>
      <c r="AN415" s="55" t="n">
        <v>1500</v>
      </c>
      <c r="AO415" s="44"/>
      <c r="AS415" s="53"/>
      <c r="AT415" s="42"/>
      <c r="AU415" s="43"/>
      <c r="AV415" s="27" t="s">
        <v>89</v>
      </c>
      <c r="AW415" s="41" t="s">
        <v>14</v>
      </c>
      <c r="AX415" s="39" t="n">
        <v>1</v>
      </c>
      <c r="AY415" s="55" t="n">
        <v>1500</v>
      </c>
      <c r="AZ415" s="44"/>
      <c r="BD415" s="53"/>
      <c r="BE415" s="42"/>
      <c r="BF415" s="43"/>
      <c r="BG415" s="27" t="s">
        <v>89</v>
      </c>
      <c r="BH415" s="41" t="s">
        <v>14</v>
      </c>
      <c r="BI415" s="39" t="n">
        <v>1</v>
      </c>
      <c r="BJ415" s="55" t="n">
        <v>1500</v>
      </c>
      <c r="BK415" s="44"/>
      <c r="BO415" s="53"/>
      <c r="BP415" s="42"/>
      <c r="BQ415" s="43"/>
      <c r="BR415" s="27" t="s">
        <v>89</v>
      </c>
      <c r="BS415" s="41" t="s">
        <v>14</v>
      </c>
      <c r="BT415" s="39" t="n">
        <v>1</v>
      </c>
      <c r="BU415" s="55" t="n">
        <v>1500</v>
      </c>
      <c r="BV415" s="44"/>
      <c r="BZ415" s="53"/>
      <c r="CB415" s="43"/>
      <c r="CC415" s="27" t="s">
        <v>89</v>
      </c>
      <c r="CD415" s="41" t="s">
        <v>14</v>
      </c>
      <c r="CE415" s="39" t="n">
        <v>1</v>
      </c>
      <c r="CF415" s="55" t="n">
        <v>1500</v>
      </c>
      <c r="CG415" s="44"/>
      <c r="CK415" s="53"/>
      <c r="CL415" s="42"/>
      <c r="CM415" s="43"/>
      <c r="CN415" s="27" t="s">
        <v>89</v>
      </c>
      <c r="CO415" s="41" t="s">
        <v>14</v>
      </c>
      <c r="CP415" s="39" t="n">
        <v>1</v>
      </c>
      <c r="CQ415" s="55" t="n">
        <v>1500</v>
      </c>
      <c r="CR415" s="44"/>
      <c r="CV415" s="10" t="str">
        <f aca="false">L366</f>
        <v>SITO O74</v>
      </c>
      <c r="CW415" s="10"/>
      <c r="CX415" s="10"/>
      <c r="CY415" s="10"/>
      <c r="CZ415" s="10"/>
      <c r="DA415" s="10"/>
      <c r="DB415" s="10"/>
      <c r="DC415" s="10"/>
      <c r="DD415" s="10"/>
      <c r="DE415" s="10"/>
    </row>
    <row r="416" customFormat="false" ht="14.4" hidden="false" customHeight="false" outlineLevel="0" collapsed="false">
      <c r="A416" s="53"/>
      <c r="B416" s="42"/>
      <c r="C416" s="43"/>
      <c r="D416" s="27"/>
      <c r="E416" s="41" t="s">
        <v>22</v>
      </c>
      <c r="F416" s="39" t="n">
        <v>1</v>
      </c>
      <c r="G416" s="47" t="n">
        <v>7850</v>
      </c>
      <c r="H416" s="44"/>
      <c r="L416" s="53"/>
      <c r="N416" s="43"/>
      <c r="O416" s="27"/>
      <c r="P416" s="41" t="s">
        <v>22</v>
      </c>
      <c r="Q416" s="39" t="n">
        <v>1</v>
      </c>
      <c r="R416" s="47" t="n">
        <v>7850</v>
      </c>
      <c r="S416" s="44"/>
      <c r="W416" s="53"/>
      <c r="X416" s="42"/>
      <c r="Y416" s="43"/>
      <c r="Z416" s="27"/>
      <c r="AA416" s="41" t="s">
        <v>22</v>
      </c>
      <c r="AB416" s="39" t="n">
        <v>1</v>
      </c>
      <c r="AC416" s="47" t="n">
        <v>7850</v>
      </c>
      <c r="AD416" s="44"/>
      <c r="AH416" s="53"/>
      <c r="AI416" s="42"/>
      <c r="AJ416" s="43"/>
      <c r="AK416" s="27"/>
      <c r="AL416" s="41" t="s">
        <v>22</v>
      </c>
      <c r="AM416" s="39" t="n">
        <v>1</v>
      </c>
      <c r="AN416" s="47" t="n">
        <v>7850</v>
      </c>
      <c r="AO416" s="44"/>
      <c r="AS416" s="53"/>
      <c r="AT416" s="42"/>
      <c r="AU416" s="43"/>
      <c r="AV416" s="27"/>
      <c r="AW416" s="41" t="s">
        <v>22</v>
      </c>
      <c r="AX416" s="39" t="n">
        <v>1</v>
      </c>
      <c r="AY416" s="47" t="n">
        <v>7850</v>
      </c>
      <c r="AZ416" s="44"/>
      <c r="BD416" s="53"/>
      <c r="BE416" s="42"/>
      <c r="BF416" s="43"/>
      <c r="BG416" s="27"/>
      <c r="BH416" s="41" t="s">
        <v>22</v>
      </c>
      <c r="BI416" s="39" t="n">
        <v>1</v>
      </c>
      <c r="BJ416" s="47" t="n">
        <v>7850</v>
      </c>
      <c r="BK416" s="44"/>
      <c r="BO416" s="53"/>
      <c r="BP416" s="42"/>
      <c r="BQ416" s="43"/>
      <c r="BR416" s="27"/>
      <c r="BS416" s="41" t="s">
        <v>22</v>
      </c>
      <c r="BT416" s="39" t="n">
        <v>1</v>
      </c>
      <c r="BU416" s="47" t="n">
        <v>7850</v>
      </c>
      <c r="BV416" s="44"/>
      <c r="BZ416" s="53"/>
      <c r="CB416" s="43"/>
      <c r="CC416" s="27"/>
      <c r="CD416" s="41" t="s">
        <v>22</v>
      </c>
      <c r="CE416" s="39" t="n">
        <v>1</v>
      </c>
      <c r="CF416" s="47" t="n">
        <v>7850</v>
      </c>
      <c r="CG416" s="44"/>
      <c r="CK416" s="53"/>
      <c r="CL416" s="42"/>
      <c r="CM416" s="43"/>
      <c r="CN416" s="27"/>
      <c r="CO416" s="41" t="s">
        <v>22</v>
      </c>
      <c r="CP416" s="39" t="n">
        <v>1</v>
      </c>
      <c r="CQ416" s="47" t="n">
        <v>7850</v>
      </c>
      <c r="CR416" s="44"/>
      <c r="CV416" s="11" t="s">
        <v>31</v>
      </c>
      <c r="CW416" s="11"/>
      <c r="CX416" s="11" t="s">
        <v>32</v>
      </c>
      <c r="CY416" s="11"/>
      <c r="CZ416" s="11"/>
      <c r="DA416" s="11"/>
      <c r="DB416" s="11"/>
      <c r="DC416" s="11"/>
      <c r="DD416" s="11" t="s">
        <v>33</v>
      </c>
      <c r="DE416" s="11"/>
    </row>
    <row r="417" customFormat="false" ht="14.4" hidden="false" customHeight="true" outlineLevel="0" collapsed="false">
      <c r="A417" s="53"/>
      <c r="B417" s="42"/>
      <c r="C417" s="43"/>
      <c r="D417" s="27"/>
      <c r="E417" s="41" t="s">
        <v>90</v>
      </c>
      <c r="F417" s="39" t="n">
        <v>1</v>
      </c>
      <c r="G417" s="55" t="n">
        <v>2000</v>
      </c>
      <c r="H417" s="44"/>
      <c r="L417" s="53"/>
      <c r="N417" s="43"/>
      <c r="O417" s="27"/>
      <c r="P417" s="41" t="s">
        <v>90</v>
      </c>
      <c r="Q417" s="39" t="n">
        <v>1</v>
      </c>
      <c r="R417" s="55" t="n">
        <v>2000</v>
      </c>
      <c r="S417" s="44"/>
      <c r="W417" s="53"/>
      <c r="X417" s="42"/>
      <c r="Y417" s="43"/>
      <c r="Z417" s="27"/>
      <c r="AA417" s="41" t="s">
        <v>90</v>
      </c>
      <c r="AB417" s="39" t="n">
        <v>1</v>
      </c>
      <c r="AC417" s="55" t="n">
        <v>2000</v>
      </c>
      <c r="AD417" s="44"/>
      <c r="AH417" s="53"/>
      <c r="AI417" s="42"/>
      <c r="AJ417" s="43"/>
      <c r="AK417" s="27"/>
      <c r="AL417" s="41" t="s">
        <v>90</v>
      </c>
      <c r="AM417" s="39" t="n">
        <v>1</v>
      </c>
      <c r="AN417" s="55" t="n">
        <v>2000</v>
      </c>
      <c r="AO417" s="44"/>
      <c r="AS417" s="53"/>
      <c r="AT417" s="42"/>
      <c r="AU417" s="43"/>
      <c r="AV417" s="27"/>
      <c r="AW417" s="41" t="s">
        <v>90</v>
      </c>
      <c r="AX417" s="39" t="n">
        <v>1</v>
      </c>
      <c r="AY417" s="55" t="n">
        <v>2000</v>
      </c>
      <c r="AZ417" s="44"/>
      <c r="BD417" s="53"/>
      <c r="BE417" s="42"/>
      <c r="BF417" s="43"/>
      <c r="BG417" s="27"/>
      <c r="BH417" s="41" t="s">
        <v>90</v>
      </c>
      <c r="BI417" s="39" t="n">
        <v>1</v>
      </c>
      <c r="BJ417" s="55" t="n">
        <v>2000</v>
      </c>
      <c r="BK417" s="44"/>
      <c r="BO417" s="53"/>
      <c r="BP417" s="42"/>
      <c r="BQ417" s="43"/>
      <c r="BR417" s="27"/>
      <c r="BS417" s="41" t="s">
        <v>90</v>
      </c>
      <c r="BT417" s="39" t="n">
        <v>1</v>
      </c>
      <c r="BU417" s="55" t="n">
        <v>2000</v>
      </c>
      <c r="BV417" s="44"/>
      <c r="BZ417" s="53"/>
      <c r="CB417" s="43"/>
      <c r="CC417" s="27"/>
      <c r="CD417" s="41" t="s">
        <v>90</v>
      </c>
      <c r="CE417" s="39" t="n">
        <v>1</v>
      </c>
      <c r="CF417" s="55" t="n">
        <v>2000</v>
      </c>
      <c r="CG417" s="44"/>
      <c r="CK417" s="53"/>
      <c r="CL417" s="42"/>
      <c r="CM417" s="43"/>
      <c r="CN417" s="27"/>
      <c r="CO417" s="41" t="s">
        <v>90</v>
      </c>
      <c r="CP417" s="39" t="n">
        <v>1</v>
      </c>
      <c r="CQ417" s="55" t="n">
        <v>2000</v>
      </c>
      <c r="CR417" s="44"/>
      <c r="CV417" s="12" t="s">
        <v>14</v>
      </c>
      <c r="CW417" s="13" t="n">
        <f aca="false">IF(M424=0%,0%,N425/SUM(N425:N432))</f>
        <v>0</v>
      </c>
      <c r="CX417" s="12" t="str">
        <f aca="false">P425</f>
        <v>lavatrice</v>
      </c>
      <c r="CY417" s="14" t="n">
        <f aca="false">Q425</f>
        <v>0</v>
      </c>
      <c r="CZ417" s="12" t="str">
        <f aca="false">P432</f>
        <v>sedie</v>
      </c>
      <c r="DA417" s="14" t="n">
        <f aca="false">Q432</f>
        <v>0</v>
      </c>
      <c r="DB417" s="12" t="str">
        <f aca="false">R430</f>
        <v>guaina</v>
      </c>
      <c r="DC417" s="14" t="n">
        <f aca="false">S430</f>
        <v>0</v>
      </c>
      <c r="DD417" s="14" t="s">
        <v>41</v>
      </c>
      <c r="DE417" s="38" t="n">
        <f aca="false">N368</f>
        <v>0</v>
      </c>
    </row>
    <row r="418" customFormat="false" ht="14.4" hidden="false" customHeight="false" outlineLevel="0" collapsed="false">
      <c r="A418" s="53" t="s">
        <v>91</v>
      </c>
      <c r="B418" s="42"/>
      <c r="C418" s="43"/>
      <c r="D418" s="28" t="s">
        <v>92</v>
      </c>
      <c r="E418" s="41" t="s">
        <v>49</v>
      </c>
      <c r="F418" s="39" t="n">
        <v>1</v>
      </c>
      <c r="H418" s="44"/>
      <c r="L418" s="53" t="s">
        <v>91</v>
      </c>
      <c r="N418" s="43"/>
      <c r="O418" s="28" t="s">
        <v>92</v>
      </c>
      <c r="P418" s="41" t="s">
        <v>49</v>
      </c>
      <c r="Q418" s="39" t="n">
        <v>1</v>
      </c>
      <c r="S418" s="44"/>
      <c r="W418" s="53" t="s">
        <v>91</v>
      </c>
      <c r="X418" s="42"/>
      <c r="Y418" s="43"/>
      <c r="Z418" s="28" t="s">
        <v>92</v>
      </c>
      <c r="AA418" s="41" t="s">
        <v>49</v>
      </c>
      <c r="AB418" s="39" t="n">
        <v>1</v>
      </c>
      <c r="AD418" s="44"/>
      <c r="AH418" s="53" t="s">
        <v>91</v>
      </c>
      <c r="AI418" s="42"/>
      <c r="AJ418" s="43"/>
      <c r="AK418" s="28" t="s">
        <v>92</v>
      </c>
      <c r="AL418" s="41" t="s">
        <v>49</v>
      </c>
      <c r="AM418" s="39" t="n">
        <v>1</v>
      </c>
      <c r="AO418" s="44"/>
      <c r="AS418" s="53" t="s">
        <v>91</v>
      </c>
      <c r="AT418" s="42"/>
      <c r="AU418" s="43"/>
      <c r="AV418" s="28" t="s">
        <v>92</v>
      </c>
      <c r="AW418" s="41" t="s">
        <v>49</v>
      </c>
      <c r="AX418" s="39" t="n">
        <v>1</v>
      </c>
      <c r="AZ418" s="44"/>
      <c r="BD418" s="53" t="s">
        <v>91</v>
      </c>
      <c r="BE418" s="42"/>
      <c r="BF418" s="43"/>
      <c r="BG418" s="28" t="s">
        <v>92</v>
      </c>
      <c r="BH418" s="41" t="s">
        <v>49</v>
      </c>
      <c r="BI418" s="39" t="n">
        <v>1</v>
      </c>
      <c r="BK418" s="44"/>
      <c r="BO418" s="53" t="s">
        <v>91</v>
      </c>
      <c r="BP418" s="42"/>
      <c r="BQ418" s="43"/>
      <c r="BR418" s="28" t="s">
        <v>92</v>
      </c>
      <c r="BS418" s="41" t="s">
        <v>49</v>
      </c>
      <c r="BT418" s="39" t="n">
        <v>1</v>
      </c>
      <c r="BV418" s="44"/>
      <c r="BZ418" s="53" t="s">
        <v>91</v>
      </c>
      <c r="CB418" s="43"/>
      <c r="CC418" s="28" t="s">
        <v>92</v>
      </c>
      <c r="CD418" s="41" t="s">
        <v>49</v>
      </c>
      <c r="CE418" s="39" t="n">
        <v>1</v>
      </c>
      <c r="CG418" s="44"/>
      <c r="CK418" s="53" t="s">
        <v>91</v>
      </c>
      <c r="CL418" s="42"/>
      <c r="CM418" s="43"/>
      <c r="CN418" s="28" t="s">
        <v>92</v>
      </c>
      <c r="CO418" s="41" t="s">
        <v>49</v>
      </c>
      <c r="CP418" s="39" t="n">
        <v>1</v>
      </c>
      <c r="CR418" s="44"/>
      <c r="CV418" s="17" t="s">
        <v>49</v>
      </c>
      <c r="CW418" s="18" t="n">
        <f aca="false">IF(M424=0%,0%,N426/SUM(N425:N432))</f>
        <v>0</v>
      </c>
      <c r="CX418" s="17" t="str">
        <f aca="false">P426</f>
        <v>frigorifero</v>
      </c>
      <c r="CY418" s="19" t="n">
        <f aca="false">Q426</f>
        <v>0</v>
      </c>
      <c r="CZ418" s="17" t="str">
        <f aca="false">P433</f>
        <v>materasso</v>
      </c>
      <c r="DA418" s="19" t="n">
        <f aca="false">Q433</f>
        <v>0</v>
      </c>
      <c r="DB418" s="17" t="str">
        <f aca="false">R431</f>
        <v>lamiere</v>
      </c>
      <c r="DC418" s="19" t="n">
        <f aca="false">S431</f>
        <v>0</v>
      </c>
      <c r="DD418" s="19" t="str">
        <f aca="false">O367</f>
        <v>altezza cumulo</v>
      </c>
      <c r="DE418" s="19" t="n">
        <f aca="false">P367</f>
        <v>60</v>
      </c>
    </row>
    <row r="419" customFormat="false" ht="14.4" hidden="false" customHeight="false" outlineLevel="0" collapsed="false">
      <c r="A419" s="53"/>
      <c r="B419" s="42"/>
      <c r="C419" s="43"/>
      <c r="D419" s="28" t="s">
        <v>93</v>
      </c>
      <c r="E419" s="41" t="s">
        <v>14</v>
      </c>
      <c r="F419" s="39" t="n">
        <v>1</v>
      </c>
      <c r="H419" s="44"/>
      <c r="L419" s="53"/>
      <c r="N419" s="43"/>
      <c r="O419" s="28" t="s">
        <v>93</v>
      </c>
      <c r="P419" s="41" t="s">
        <v>14</v>
      </c>
      <c r="Q419" s="39" t="n">
        <v>1</v>
      </c>
      <c r="S419" s="44"/>
      <c r="W419" s="53"/>
      <c r="X419" s="42"/>
      <c r="Y419" s="43"/>
      <c r="Z419" s="28" t="s">
        <v>93</v>
      </c>
      <c r="AA419" s="41" t="s">
        <v>14</v>
      </c>
      <c r="AB419" s="39" t="n">
        <v>1</v>
      </c>
      <c r="AD419" s="44"/>
      <c r="AH419" s="53"/>
      <c r="AI419" s="42"/>
      <c r="AJ419" s="43"/>
      <c r="AK419" s="28" t="s">
        <v>93</v>
      </c>
      <c r="AL419" s="41" t="s">
        <v>14</v>
      </c>
      <c r="AM419" s="39" t="n">
        <v>1</v>
      </c>
      <c r="AO419" s="44"/>
      <c r="AS419" s="53"/>
      <c r="AT419" s="42"/>
      <c r="AU419" s="43"/>
      <c r="AV419" s="28" t="s">
        <v>93</v>
      </c>
      <c r="AW419" s="41" t="s">
        <v>14</v>
      </c>
      <c r="AX419" s="39" t="n">
        <v>1</v>
      </c>
      <c r="AZ419" s="44"/>
      <c r="BD419" s="53"/>
      <c r="BE419" s="42"/>
      <c r="BF419" s="43"/>
      <c r="BG419" s="28" t="s">
        <v>93</v>
      </c>
      <c r="BH419" s="41" t="s">
        <v>14</v>
      </c>
      <c r="BI419" s="39" t="n">
        <v>1</v>
      </c>
      <c r="BK419" s="44"/>
      <c r="BO419" s="53"/>
      <c r="BP419" s="42"/>
      <c r="BQ419" s="43"/>
      <c r="BR419" s="28" t="s">
        <v>93</v>
      </c>
      <c r="BS419" s="41" t="s">
        <v>14</v>
      </c>
      <c r="BT419" s="39" t="n">
        <v>1</v>
      </c>
      <c r="BV419" s="44"/>
      <c r="BZ419" s="53"/>
      <c r="CB419" s="43"/>
      <c r="CC419" s="28" t="s">
        <v>93</v>
      </c>
      <c r="CD419" s="41" t="s">
        <v>14</v>
      </c>
      <c r="CE419" s="39" t="n">
        <v>1</v>
      </c>
      <c r="CG419" s="44"/>
      <c r="CK419" s="53"/>
      <c r="CL419" s="42"/>
      <c r="CM419" s="43"/>
      <c r="CN419" s="28" t="s">
        <v>93</v>
      </c>
      <c r="CO419" s="41" t="s">
        <v>14</v>
      </c>
      <c r="CP419" s="39" t="n">
        <v>1</v>
      </c>
      <c r="CR419" s="44"/>
      <c r="CV419" s="17" t="s">
        <v>57</v>
      </c>
      <c r="CW419" s="18" t="n">
        <f aca="false">IF(M424=0%,0%,(N427+N428)/SUM(N425:N432))</f>
        <v>0</v>
      </c>
      <c r="CX419" s="17" t="str">
        <f aca="false">P427</f>
        <v>forno</v>
      </c>
      <c r="CY419" s="19" t="n">
        <f aca="false">Q427</f>
        <v>0</v>
      </c>
      <c r="CZ419" s="17" t="str">
        <f aca="false">R425</f>
        <v>brandina</v>
      </c>
      <c r="DA419" s="19" t="n">
        <f aca="false">S425</f>
        <v>0</v>
      </c>
      <c r="DB419" s="17" t="str">
        <f aca="false">R432</f>
        <v>buste</v>
      </c>
      <c r="DC419" s="19" t="n">
        <f aca="false">S432</f>
        <v>0</v>
      </c>
      <c r="DD419" s="19" t="str">
        <f aca="false">O368</f>
        <v>combustione</v>
      </c>
      <c r="DE419" s="19" t="str">
        <f aca="false">P368</f>
        <v>si</v>
      </c>
    </row>
    <row r="420" customFormat="false" ht="14.4" hidden="false" customHeight="false" outlineLevel="0" collapsed="false">
      <c r="A420" s="53"/>
      <c r="B420" s="42"/>
      <c r="C420" s="43"/>
      <c r="D420" s="28" t="s">
        <v>94</v>
      </c>
      <c r="E420" s="41" t="s">
        <v>22</v>
      </c>
      <c r="F420" s="39" t="n">
        <v>1</v>
      </c>
      <c r="H420" s="44"/>
      <c r="L420" s="53"/>
      <c r="N420" s="43"/>
      <c r="O420" s="28" t="s">
        <v>94</v>
      </c>
      <c r="P420" s="41" t="s">
        <v>22</v>
      </c>
      <c r="Q420" s="39" t="n">
        <v>1</v>
      </c>
      <c r="S420" s="44"/>
      <c r="W420" s="53"/>
      <c r="X420" s="42"/>
      <c r="Y420" s="43"/>
      <c r="Z420" s="28" t="s">
        <v>94</v>
      </c>
      <c r="AA420" s="41" t="s">
        <v>22</v>
      </c>
      <c r="AB420" s="39" t="n">
        <v>1</v>
      </c>
      <c r="AD420" s="44"/>
      <c r="AH420" s="53"/>
      <c r="AI420" s="42"/>
      <c r="AJ420" s="43"/>
      <c r="AK420" s="28" t="s">
        <v>94</v>
      </c>
      <c r="AL420" s="41" t="s">
        <v>22</v>
      </c>
      <c r="AM420" s="39" t="n">
        <v>1</v>
      </c>
      <c r="AO420" s="44"/>
      <c r="AS420" s="53"/>
      <c r="AT420" s="42"/>
      <c r="AU420" s="43"/>
      <c r="AV420" s="28" t="s">
        <v>94</v>
      </c>
      <c r="AW420" s="41" t="s">
        <v>22</v>
      </c>
      <c r="AX420" s="39" t="n">
        <v>1</v>
      </c>
      <c r="AZ420" s="44"/>
      <c r="BD420" s="53"/>
      <c r="BE420" s="42"/>
      <c r="BF420" s="43"/>
      <c r="BG420" s="28" t="s">
        <v>94</v>
      </c>
      <c r="BH420" s="41" t="s">
        <v>22</v>
      </c>
      <c r="BI420" s="39" t="n">
        <v>1</v>
      </c>
      <c r="BK420" s="44"/>
      <c r="BO420" s="53"/>
      <c r="BP420" s="42"/>
      <c r="BQ420" s="43"/>
      <c r="BR420" s="28" t="s">
        <v>94</v>
      </c>
      <c r="BS420" s="41" t="s">
        <v>22</v>
      </c>
      <c r="BT420" s="39" t="n">
        <v>1</v>
      </c>
      <c r="BV420" s="44"/>
      <c r="BZ420" s="53"/>
      <c r="CB420" s="43"/>
      <c r="CC420" s="28" t="s">
        <v>94</v>
      </c>
      <c r="CD420" s="41" t="s">
        <v>22</v>
      </c>
      <c r="CE420" s="39" t="n">
        <v>1</v>
      </c>
      <c r="CG420" s="44"/>
      <c r="CK420" s="53"/>
      <c r="CL420" s="42"/>
      <c r="CM420" s="43"/>
      <c r="CN420" s="28" t="s">
        <v>94</v>
      </c>
      <c r="CO420" s="41" t="s">
        <v>22</v>
      </c>
      <c r="CP420" s="39" t="n">
        <v>1</v>
      </c>
      <c r="CR420" s="44"/>
      <c r="CV420" s="17" t="s">
        <v>60</v>
      </c>
      <c r="CW420" s="37" t="n">
        <f aca="false">IF(M424=0%,0%,N429/SUM(N425:N432))</f>
        <v>0</v>
      </c>
      <c r="CX420" s="17" t="str">
        <f aca="false">P428</f>
        <v>televisore</v>
      </c>
      <c r="CY420" s="19" t="n">
        <f aca="false">Q428</f>
        <v>0</v>
      </c>
      <c r="CZ420" s="17" t="str">
        <f aca="false">R426</f>
        <v>Scatoloni</v>
      </c>
      <c r="DA420" s="19" t="n">
        <f aca="false">S426</f>
        <v>0</v>
      </c>
      <c r="DB420" s="19"/>
      <c r="DC420" s="19"/>
      <c r="DD420" s="19" t="str">
        <f aca="false">O369</f>
        <v>bonifica</v>
      </c>
      <c r="DE420" s="19" t="str">
        <f aca="false">P369</f>
        <v>si</v>
      </c>
    </row>
    <row r="421" customFormat="false" ht="14.4" hidden="false" customHeight="true" outlineLevel="0" collapsed="false">
      <c r="A421" s="53"/>
      <c r="B421" s="42"/>
      <c r="C421" s="43"/>
      <c r="D421" s="28" t="s">
        <v>95</v>
      </c>
      <c r="E421" s="41" t="s">
        <v>61</v>
      </c>
      <c r="F421" s="39" t="n">
        <v>1</v>
      </c>
      <c r="H421" s="44"/>
      <c r="L421" s="53"/>
      <c r="N421" s="43"/>
      <c r="O421" s="28" t="s">
        <v>95</v>
      </c>
      <c r="P421" s="41" t="s">
        <v>61</v>
      </c>
      <c r="Q421" s="39" t="n">
        <v>1</v>
      </c>
      <c r="S421" s="44"/>
      <c r="W421" s="53"/>
      <c r="X421" s="42"/>
      <c r="Y421" s="43"/>
      <c r="Z421" s="28" t="s">
        <v>95</v>
      </c>
      <c r="AA421" s="41" t="s">
        <v>61</v>
      </c>
      <c r="AB421" s="39" t="n">
        <v>1</v>
      </c>
      <c r="AD421" s="44"/>
      <c r="AH421" s="53"/>
      <c r="AI421" s="42"/>
      <c r="AJ421" s="43"/>
      <c r="AK421" s="28" t="s">
        <v>95</v>
      </c>
      <c r="AL421" s="41" t="s">
        <v>61</v>
      </c>
      <c r="AM421" s="39" t="n">
        <v>1</v>
      </c>
      <c r="AO421" s="44"/>
      <c r="AS421" s="53"/>
      <c r="AT421" s="42"/>
      <c r="AU421" s="43"/>
      <c r="AV421" s="28" t="s">
        <v>95</v>
      </c>
      <c r="AW421" s="41" t="s">
        <v>61</v>
      </c>
      <c r="AX421" s="39" t="n">
        <v>1</v>
      </c>
      <c r="AZ421" s="44"/>
      <c r="BD421" s="53"/>
      <c r="BE421" s="42"/>
      <c r="BF421" s="43"/>
      <c r="BG421" s="28" t="s">
        <v>95</v>
      </c>
      <c r="BH421" s="41" t="s">
        <v>61</v>
      </c>
      <c r="BI421" s="39" t="n">
        <v>1</v>
      </c>
      <c r="BK421" s="44"/>
      <c r="BO421" s="53"/>
      <c r="BP421" s="42"/>
      <c r="BQ421" s="43"/>
      <c r="BR421" s="28" t="s">
        <v>95</v>
      </c>
      <c r="BS421" s="41" t="s">
        <v>61</v>
      </c>
      <c r="BT421" s="39" t="n">
        <v>1</v>
      </c>
      <c r="BV421" s="44"/>
      <c r="BZ421" s="53"/>
      <c r="CB421" s="43"/>
      <c r="CC421" s="28" t="s">
        <v>95</v>
      </c>
      <c r="CD421" s="41" t="s">
        <v>61</v>
      </c>
      <c r="CE421" s="39" t="n">
        <v>1</v>
      </c>
      <c r="CG421" s="44"/>
      <c r="CK421" s="53"/>
      <c r="CL421" s="42"/>
      <c r="CM421" s="43"/>
      <c r="CN421" s="28" t="s">
        <v>95</v>
      </c>
      <c r="CO421" s="41" t="s">
        <v>61</v>
      </c>
      <c r="CP421" s="39" t="n">
        <v>1</v>
      </c>
      <c r="CR421" s="44"/>
      <c r="CV421" s="17" t="s">
        <v>61</v>
      </c>
      <c r="CW421" s="18" t="n">
        <f aca="false">IF(M424=0%,0%,N430/SUM(N425:N432))</f>
        <v>0</v>
      </c>
      <c r="CX421" s="17" t="str">
        <f aca="false">P429</f>
        <v>scaldabagno</v>
      </c>
      <c r="CY421" s="19" t="n">
        <f aca="false">Q429</f>
        <v>0</v>
      </c>
      <c r="CZ421" s="17" t="str">
        <f aca="false">R427</f>
        <v>divano</v>
      </c>
      <c r="DA421" s="19" t="n">
        <f aca="false">S427</f>
        <v>0</v>
      </c>
      <c r="DB421" s="19"/>
      <c r="DC421" s="19"/>
      <c r="DD421" s="19" t="str">
        <f aca="false">Q369</f>
        <v>substrato</v>
      </c>
      <c r="DE421" s="19" t="str">
        <f aca="false">R369</f>
        <v>sabbia</v>
      </c>
    </row>
    <row r="422" customFormat="false" ht="14.4" hidden="false" customHeight="false" outlineLevel="0" collapsed="false">
      <c r="A422" s="53"/>
      <c r="B422" s="42"/>
      <c r="C422" s="43"/>
      <c r="D422" s="28" t="s">
        <v>96</v>
      </c>
      <c r="E422" s="41" t="s">
        <v>97</v>
      </c>
      <c r="F422" s="39" t="n">
        <v>1</v>
      </c>
      <c r="G422" s="55" t="n">
        <v>400</v>
      </c>
      <c r="H422" s="44"/>
      <c r="L422" s="53"/>
      <c r="N422" s="43"/>
      <c r="O422" s="28" t="s">
        <v>96</v>
      </c>
      <c r="P422" s="41" t="s">
        <v>97</v>
      </c>
      <c r="Q422" s="39" t="n">
        <v>1</v>
      </c>
      <c r="R422" s="55" t="n">
        <v>400</v>
      </c>
      <c r="S422" s="44"/>
      <c r="W422" s="53"/>
      <c r="X422" s="42"/>
      <c r="Y422" s="43"/>
      <c r="Z422" s="28" t="s">
        <v>96</v>
      </c>
      <c r="AA422" s="41" t="s">
        <v>97</v>
      </c>
      <c r="AB422" s="39" t="n">
        <v>1</v>
      </c>
      <c r="AC422" s="55" t="n">
        <v>400</v>
      </c>
      <c r="AD422" s="44"/>
      <c r="AH422" s="53"/>
      <c r="AI422" s="42"/>
      <c r="AJ422" s="43"/>
      <c r="AK422" s="28" t="s">
        <v>96</v>
      </c>
      <c r="AL422" s="41" t="s">
        <v>97</v>
      </c>
      <c r="AM422" s="39" t="n">
        <v>1</v>
      </c>
      <c r="AN422" s="55" t="n">
        <v>400</v>
      </c>
      <c r="AO422" s="44"/>
      <c r="AS422" s="53"/>
      <c r="AT422" s="42"/>
      <c r="AU422" s="43"/>
      <c r="AV422" s="28" t="s">
        <v>96</v>
      </c>
      <c r="AW422" s="41" t="s">
        <v>97</v>
      </c>
      <c r="AX422" s="39" t="n">
        <v>1</v>
      </c>
      <c r="AY422" s="55" t="n">
        <v>400</v>
      </c>
      <c r="AZ422" s="44"/>
      <c r="BD422" s="53"/>
      <c r="BE422" s="42"/>
      <c r="BF422" s="43"/>
      <c r="BG422" s="28" t="s">
        <v>96</v>
      </c>
      <c r="BH422" s="41" t="s">
        <v>97</v>
      </c>
      <c r="BI422" s="39" t="n">
        <v>1</v>
      </c>
      <c r="BJ422" s="55" t="n">
        <v>400</v>
      </c>
      <c r="BK422" s="44"/>
      <c r="BO422" s="53"/>
      <c r="BP422" s="42"/>
      <c r="BQ422" s="43"/>
      <c r="BR422" s="28" t="s">
        <v>96</v>
      </c>
      <c r="BS422" s="41" t="s">
        <v>97</v>
      </c>
      <c r="BT422" s="39" t="n">
        <v>1</v>
      </c>
      <c r="BU422" s="55" t="n">
        <v>400</v>
      </c>
      <c r="BV422" s="44"/>
      <c r="BZ422" s="53"/>
      <c r="CB422" s="43"/>
      <c r="CC422" s="28" t="s">
        <v>96</v>
      </c>
      <c r="CD422" s="41" t="s">
        <v>97</v>
      </c>
      <c r="CE422" s="39" t="n">
        <v>1</v>
      </c>
      <c r="CF422" s="55" t="n">
        <v>400</v>
      </c>
      <c r="CG422" s="44"/>
      <c r="CK422" s="53"/>
      <c r="CL422" s="42"/>
      <c r="CM422" s="43"/>
      <c r="CN422" s="28" t="s">
        <v>96</v>
      </c>
      <c r="CO422" s="41" t="s">
        <v>97</v>
      </c>
      <c r="CP422" s="39" t="n">
        <v>1</v>
      </c>
      <c r="CQ422" s="55" t="n">
        <v>400</v>
      </c>
      <c r="CR422" s="44"/>
      <c r="CV422" s="17" t="s">
        <v>62</v>
      </c>
      <c r="CW422" s="18" t="n">
        <f aca="false">IF(M424=0%,0%,N431/SUM(N425:N432))</f>
        <v>0</v>
      </c>
      <c r="CX422" s="17" t="str">
        <f aca="false">P430</f>
        <v>mobile</v>
      </c>
      <c r="CY422" s="19" t="n">
        <f aca="false">Q430</f>
        <v>0</v>
      </c>
      <c r="CZ422" s="17" t="str">
        <f aca="false">R428</f>
        <v>sanitari</v>
      </c>
      <c r="DA422" s="19" t="n">
        <f aca="false">S428</f>
        <v>0</v>
      </c>
      <c r="DB422" s="19"/>
      <c r="DC422" s="19"/>
      <c r="DD422" s="19" t="s">
        <v>63</v>
      </c>
      <c r="DE422" s="19" t="n">
        <f aca="false">M369</f>
        <v>0</v>
      </c>
    </row>
    <row r="423" customFormat="false" ht="15" hidden="false" customHeight="false" outlineLevel="0" collapsed="false">
      <c r="A423" s="53"/>
      <c r="B423" s="56"/>
      <c r="C423" s="57"/>
      <c r="D423" s="28" t="s">
        <v>98</v>
      </c>
      <c r="E423" s="41" t="s">
        <v>65</v>
      </c>
      <c r="F423" s="39" t="n">
        <v>1</v>
      </c>
      <c r="G423" s="55" t="n">
        <v>1000</v>
      </c>
      <c r="H423" s="58"/>
      <c r="L423" s="53"/>
      <c r="M423" s="8" t="n">
        <v>0.4</v>
      </c>
      <c r="N423" s="57"/>
      <c r="O423" s="28" t="s">
        <v>98</v>
      </c>
      <c r="P423" s="41" t="s">
        <v>65</v>
      </c>
      <c r="Q423" s="39" t="n">
        <v>1</v>
      </c>
      <c r="R423" s="55" t="n">
        <v>1000</v>
      </c>
      <c r="S423" s="58"/>
      <c r="W423" s="53"/>
      <c r="X423" s="56"/>
      <c r="Y423" s="57"/>
      <c r="Z423" s="28" t="s">
        <v>98</v>
      </c>
      <c r="AA423" s="41" t="s">
        <v>65</v>
      </c>
      <c r="AB423" s="39" t="n">
        <v>1</v>
      </c>
      <c r="AC423" s="55" t="n">
        <v>1000</v>
      </c>
      <c r="AD423" s="58"/>
      <c r="AH423" s="53"/>
      <c r="AI423" s="56"/>
      <c r="AJ423" s="57"/>
      <c r="AK423" s="28" t="s">
        <v>98</v>
      </c>
      <c r="AL423" s="41" t="s">
        <v>65</v>
      </c>
      <c r="AM423" s="39" t="n">
        <v>1</v>
      </c>
      <c r="AN423" s="55" t="n">
        <v>1000</v>
      </c>
      <c r="AO423" s="58"/>
      <c r="AS423" s="53"/>
      <c r="AT423" s="56"/>
      <c r="AU423" s="57"/>
      <c r="AV423" s="28" t="s">
        <v>98</v>
      </c>
      <c r="AW423" s="41" t="s">
        <v>65</v>
      </c>
      <c r="AX423" s="39" t="n">
        <v>1</v>
      </c>
      <c r="AY423" s="55" t="n">
        <v>1000</v>
      </c>
      <c r="AZ423" s="58"/>
      <c r="BD423" s="53"/>
      <c r="BE423" s="56"/>
      <c r="BF423" s="57"/>
      <c r="BG423" s="28" t="s">
        <v>98</v>
      </c>
      <c r="BH423" s="41" t="s">
        <v>65</v>
      </c>
      <c r="BI423" s="39" t="n">
        <v>1</v>
      </c>
      <c r="BJ423" s="55" t="n">
        <v>1000</v>
      </c>
      <c r="BK423" s="58"/>
      <c r="BO423" s="53"/>
      <c r="BP423" s="56"/>
      <c r="BQ423" s="57"/>
      <c r="BR423" s="28" t="s">
        <v>98</v>
      </c>
      <c r="BS423" s="41" t="s">
        <v>65</v>
      </c>
      <c r="BT423" s="39" t="n">
        <v>1</v>
      </c>
      <c r="BU423" s="55" t="n">
        <v>1000</v>
      </c>
      <c r="BV423" s="58"/>
      <c r="BZ423" s="53"/>
      <c r="CA423" s="8" t="n">
        <v>0.8</v>
      </c>
      <c r="CB423" s="57"/>
      <c r="CC423" s="28" t="s">
        <v>98</v>
      </c>
      <c r="CD423" s="41" t="s">
        <v>65</v>
      </c>
      <c r="CE423" s="39" t="n">
        <v>1</v>
      </c>
      <c r="CF423" s="55" t="n">
        <v>1000</v>
      </c>
      <c r="CG423" s="58"/>
      <c r="CK423" s="53"/>
      <c r="CL423" s="56"/>
      <c r="CM423" s="57"/>
      <c r="CN423" s="28" t="s">
        <v>98</v>
      </c>
      <c r="CO423" s="41" t="s">
        <v>65</v>
      </c>
      <c r="CP423" s="39" t="n">
        <v>1</v>
      </c>
      <c r="CQ423" s="55" t="n">
        <v>1000</v>
      </c>
      <c r="CR423" s="58"/>
      <c r="CV423" s="17" t="s">
        <v>65</v>
      </c>
      <c r="CW423" s="18" t="n">
        <f aca="false">IF(M424=0%,0%,N432/SUM(N425:N432))</f>
        <v>1</v>
      </c>
      <c r="CX423" s="17" t="str">
        <f aca="false">P431</f>
        <v>secchio</v>
      </c>
      <c r="CY423" s="19" t="n">
        <f aca="false">Q431</f>
        <v>0</v>
      </c>
      <c r="CZ423" s="17" t="str">
        <f aca="false">R429</f>
        <v>tubi</v>
      </c>
      <c r="DA423" s="19" t="n">
        <f aca="false">S429</f>
        <v>0</v>
      </c>
      <c r="DB423" s="19"/>
      <c r="DC423" s="19"/>
      <c r="DD423" s="35" t="s">
        <v>56</v>
      </c>
      <c r="DE423" s="35" t="n">
        <f aca="false">S367</f>
        <v>0</v>
      </c>
      <c r="DF423" s="37" t="n">
        <f aca="false">SUM(CW417:CW423)</f>
        <v>1</v>
      </c>
    </row>
    <row r="424" customFormat="false" ht="15" hidden="false" customHeight="false" outlineLevel="0" collapsed="false">
      <c r="B424" s="70" t="n">
        <f aca="false">SUM(B371:B423)</f>
        <v>0</v>
      </c>
      <c r="C424" s="54"/>
      <c r="M424" s="70" t="n">
        <f aca="false">SUM(M371:M423)</f>
        <v>1</v>
      </c>
      <c r="X424" s="70" t="n">
        <f aca="false">SUM(X371:X423)</f>
        <v>1</v>
      </c>
      <c r="AI424" s="70" t="n">
        <f aca="false">SUM(AI371:AI423)</f>
        <v>0</v>
      </c>
      <c r="AT424" s="70" t="n">
        <f aca="false">SUM(AT371:AT423)</f>
        <v>1</v>
      </c>
      <c r="BE424" s="70" t="n">
        <f aca="false">SUM(BE371:BE423)</f>
        <v>1</v>
      </c>
      <c r="BP424" s="70" t="n">
        <f aca="false">SUM(BP371:BP423)</f>
        <v>1</v>
      </c>
      <c r="CA424" s="70" t="n">
        <f aca="false">SUM(CA371:CA423)</f>
        <v>1</v>
      </c>
      <c r="CV424" s="10" t="str">
        <f aca="false">W366</f>
        <v>SITO O75</v>
      </c>
      <c r="CW424" s="10"/>
      <c r="CX424" s="10"/>
      <c r="CY424" s="10"/>
      <c r="CZ424" s="10"/>
      <c r="DA424" s="10"/>
      <c r="DB424" s="10"/>
      <c r="DC424" s="10"/>
      <c r="DD424" s="10"/>
      <c r="DE424" s="10"/>
    </row>
    <row r="425" customFormat="false" ht="14.4" hidden="false" customHeight="true" outlineLevel="0" collapsed="false">
      <c r="A425" s="24" t="s">
        <v>99</v>
      </c>
      <c r="B425" s="28" t="s">
        <v>14</v>
      </c>
      <c r="C425" s="29" t="n">
        <f aca="false">B371*F373+B374*F376+B377*F379+B380*F381+B387*F387+B389*F389+B396*F396+B404*F404+B413*F413+B414*F414+B415*F415+B419*F419</f>
        <v>0</v>
      </c>
      <c r="D425" s="24" t="s">
        <v>100</v>
      </c>
      <c r="E425" s="28" t="str">
        <f aca="false">D371</f>
        <v>lavatrice</v>
      </c>
      <c r="F425" s="28" t="n">
        <f aca="false">C371</f>
        <v>0</v>
      </c>
      <c r="G425" s="28" t="str">
        <f aca="false">D392</f>
        <v>brandina</v>
      </c>
      <c r="H425" s="28" t="n">
        <f aca="false">C392</f>
        <v>0</v>
      </c>
      <c r="L425" s="24" t="s">
        <v>99</v>
      </c>
      <c r="M425" s="28" t="s">
        <v>14</v>
      </c>
      <c r="N425" s="29" t="n">
        <f aca="false">M371*Q373+M374*Q376+M377*Q379+M380*Q381+M387*Q387+M389*Q389+M396*Q396+M404*Q404+M413*Q413+M414*Q414+M415*Q415+M419*Q419</f>
        <v>0</v>
      </c>
      <c r="O425" s="24" t="s">
        <v>100</v>
      </c>
      <c r="P425" s="28" t="str">
        <f aca="false">O371</f>
        <v>lavatrice</v>
      </c>
      <c r="Q425" s="28" t="n">
        <f aca="false">N371</f>
        <v>0</v>
      </c>
      <c r="R425" s="28" t="str">
        <f aca="false">O392</f>
        <v>brandina</v>
      </c>
      <c r="S425" s="28" t="n">
        <f aca="false">N392</f>
        <v>0</v>
      </c>
      <c r="W425" s="24" t="s">
        <v>99</v>
      </c>
      <c r="X425" s="28" t="s">
        <v>14</v>
      </c>
      <c r="Y425" s="29" t="n">
        <f aca="false">X371*AB373+X374*AB376+X377*AB379+X380*AB381+X387*AB387+X389*AB389+X396*AB396+X404*AB404+X413*AB413+X414*AB414+X415*AB415+X419*AB419</f>
        <v>0.3</v>
      </c>
      <c r="Z425" s="24" t="s">
        <v>100</v>
      </c>
      <c r="AA425" s="28" t="str">
        <f aca="false">Z371</f>
        <v>lavatrice</v>
      </c>
      <c r="AB425" s="28" t="n">
        <f aca="false">Y371</f>
        <v>0</v>
      </c>
      <c r="AC425" s="28" t="str">
        <f aca="false">Z392</f>
        <v>brandina</v>
      </c>
      <c r="AD425" s="28" t="n">
        <f aca="false">Y392</f>
        <v>0</v>
      </c>
      <c r="AH425" s="24" t="s">
        <v>99</v>
      </c>
      <c r="AI425" s="28" t="s">
        <v>14</v>
      </c>
      <c r="AJ425" s="29" t="n">
        <f aca="false">AI371*AM373+AI374*AM376+AI377*AM379+AI380*AM381+AI387*AM387+AI389*AM389+AI396*AM396+AI404*AM404+AI413*AM413+AI414*AM414+AI415*AM415+AI419*AM419</f>
        <v>0</v>
      </c>
      <c r="AK425" s="24" t="s">
        <v>100</v>
      </c>
      <c r="AL425" s="28" t="str">
        <f aca="false">AK371</f>
        <v>lavatrice</v>
      </c>
      <c r="AM425" s="28" t="n">
        <f aca="false">AJ371</f>
        <v>0</v>
      </c>
      <c r="AN425" s="28" t="str">
        <f aca="false">AK392</f>
        <v>brandina</v>
      </c>
      <c r="AO425" s="28" t="n">
        <f aca="false">AJ392</f>
        <v>0</v>
      </c>
      <c r="AS425" s="24" t="s">
        <v>99</v>
      </c>
      <c r="AT425" s="28" t="s">
        <v>14</v>
      </c>
      <c r="AU425" s="29" t="n">
        <f aca="false">AT371*AX373+AT374*AX376+AT377*AX379+AT380*AX381+AT387*AX387+AT389*AX389+AT396*AX396+AT404*AX404+AT413*AX413+AT414*AX414+AT415*AX415+AT419*AX419</f>
        <v>0</v>
      </c>
      <c r="AV425" s="24" t="s">
        <v>100</v>
      </c>
      <c r="AW425" s="28" t="str">
        <f aca="false">AV371</f>
        <v>lavatrice</v>
      </c>
      <c r="AX425" s="28" t="n">
        <f aca="false">AU371</f>
        <v>0</v>
      </c>
      <c r="AY425" s="28" t="str">
        <f aca="false">AV392</f>
        <v>brandina</v>
      </c>
      <c r="AZ425" s="28" t="n">
        <f aca="false">AU392</f>
        <v>0</v>
      </c>
      <c r="BD425" s="24" t="s">
        <v>99</v>
      </c>
      <c r="BE425" s="28" t="s">
        <v>14</v>
      </c>
      <c r="BF425" s="29" t="n">
        <f aca="false">BE371*BI373+BE374*BI376+BE377*BI379+BE380*BI381+BE387*BI387+BE389*BI389+BE396*BI396+BE404*BI404+BE413*BI413+BE414*BI414+BE415*BI415+BE419*BI419</f>
        <v>0.3</v>
      </c>
      <c r="BG425" s="24" t="s">
        <v>100</v>
      </c>
      <c r="BH425" s="28" t="str">
        <f aca="false">BG371</f>
        <v>lavatrice</v>
      </c>
      <c r="BI425" s="28" t="n">
        <f aca="false">BF371</f>
        <v>0</v>
      </c>
      <c r="BJ425" s="28" t="str">
        <f aca="false">BG392</f>
        <v>brandina</v>
      </c>
      <c r="BK425" s="28" t="n">
        <f aca="false">BF392</f>
        <v>0</v>
      </c>
      <c r="BO425" s="24" t="s">
        <v>99</v>
      </c>
      <c r="BP425" s="28" t="s">
        <v>14</v>
      </c>
      <c r="BQ425" s="29" t="n">
        <f aca="false">BP371*BT373+BP374*BT376+BP377*BT379+BP380*BT381+BP387*BT387+BP389*BT389+BP396*BT396+BP404*BT404+BP413*BT413+BP414*BT414+BP415*BT415+BP419*BT419</f>
        <v>0</v>
      </c>
      <c r="BR425" s="24" t="s">
        <v>100</v>
      </c>
      <c r="BS425" s="28" t="str">
        <f aca="false">BR371</f>
        <v>lavatrice</v>
      </c>
      <c r="BT425" s="28" t="n">
        <f aca="false">BQ371</f>
        <v>0</v>
      </c>
      <c r="BU425" s="28" t="str">
        <f aca="false">BR392</f>
        <v>brandina</v>
      </c>
      <c r="BV425" s="28" t="n">
        <f aca="false">BQ392</f>
        <v>0</v>
      </c>
      <c r="BZ425" s="24" t="s">
        <v>99</v>
      </c>
      <c r="CA425" s="28" t="s">
        <v>14</v>
      </c>
      <c r="CB425" s="29" t="n">
        <f aca="false">CA371*CE373+CA374*CE376+CA377*CE379+CA380*CE381+CA387*CE387+CA389*CE389+CA396*CE396+CA404*CE404+CA413*CE413+CA414*CE414+CA415*CE415+CA419*CE419</f>
        <v>0</v>
      </c>
      <c r="CC425" s="24" t="s">
        <v>100</v>
      </c>
      <c r="CD425" s="28" t="str">
        <f aca="false">CC371</f>
        <v>lavatrice</v>
      </c>
      <c r="CE425" s="28" t="n">
        <f aca="false">CB371</f>
        <v>0</v>
      </c>
      <c r="CF425" s="28" t="str">
        <f aca="false">CC392</f>
        <v>brandina</v>
      </c>
      <c r="CG425" s="28" t="n">
        <f aca="false">CB392</f>
        <v>0</v>
      </c>
      <c r="CK425" s="24" t="s">
        <v>99</v>
      </c>
      <c r="CL425" s="28" t="s">
        <v>14</v>
      </c>
      <c r="CM425" s="29" t="n">
        <f aca="false">CL371*CP373+CL374*CP376+CL377*CP379+CL380*CP381+CL387*CP387+CL389*CP389+CL396*CP396+CL404*CP404+CL413*CP413+CL414*CP414+CL415*CP415+CL419*CP419</f>
        <v>0</v>
      </c>
      <c r="CN425" s="24" t="s">
        <v>100</v>
      </c>
      <c r="CO425" s="28" t="str">
        <f aca="false">CN371</f>
        <v>lavatrice</v>
      </c>
      <c r="CP425" s="28" t="n">
        <f aca="false">CM371</f>
        <v>0</v>
      </c>
      <c r="CQ425" s="28" t="str">
        <f aca="false">CN392</f>
        <v>brandina</v>
      </c>
      <c r="CR425" s="28" t="n">
        <f aca="false">CM392</f>
        <v>0</v>
      </c>
      <c r="CV425" s="11" t="s">
        <v>31</v>
      </c>
      <c r="CW425" s="11"/>
      <c r="CX425" s="11" t="s">
        <v>32</v>
      </c>
      <c r="CY425" s="11"/>
      <c r="CZ425" s="11"/>
      <c r="DA425" s="11"/>
      <c r="DB425" s="11"/>
      <c r="DC425" s="11"/>
      <c r="DD425" s="11" t="s">
        <v>33</v>
      </c>
      <c r="DE425" s="11"/>
    </row>
    <row r="426" customFormat="false" ht="14.4" hidden="false" customHeight="false" outlineLevel="0" collapsed="false">
      <c r="A426" s="24"/>
      <c r="B426" s="28" t="s">
        <v>49</v>
      </c>
      <c r="C426" s="29" t="n">
        <f aca="false">B380*F380+B397*F397+B404*F405</f>
        <v>0</v>
      </c>
      <c r="D426" s="24"/>
      <c r="E426" s="28" t="str">
        <f aca="false">D374</f>
        <v>frigorifero</v>
      </c>
      <c r="F426" s="28" t="n">
        <f aca="false">C374</f>
        <v>0</v>
      </c>
      <c r="G426" s="28" t="str">
        <f aca="false">A395</f>
        <v>Scatoloni</v>
      </c>
      <c r="H426" s="28" t="n">
        <f aca="false">C395</f>
        <v>0</v>
      </c>
      <c r="L426" s="24"/>
      <c r="M426" s="28" t="s">
        <v>49</v>
      </c>
      <c r="N426" s="29" t="n">
        <f aca="false">M380*Q380+M397*Q397+M404*Q405</f>
        <v>0</v>
      </c>
      <c r="O426" s="24"/>
      <c r="P426" s="28" t="str">
        <f aca="false">O374</f>
        <v>frigorifero</v>
      </c>
      <c r="Q426" s="28" t="n">
        <f aca="false">N374</f>
        <v>0</v>
      </c>
      <c r="R426" s="28" t="str">
        <f aca="false">L395</f>
        <v>Scatoloni</v>
      </c>
      <c r="S426" s="28" t="n">
        <f aca="false">N395</f>
        <v>0</v>
      </c>
      <c r="W426" s="24"/>
      <c r="X426" s="28" t="s">
        <v>49</v>
      </c>
      <c r="Y426" s="29" t="n">
        <f aca="false">X380*AB380+X397*AB397+X404*AB405</f>
        <v>0.6</v>
      </c>
      <c r="Z426" s="24"/>
      <c r="AA426" s="28" t="str">
        <f aca="false">Z374</f>
        <v>frigorifero</v>
      </c>
      <c r="AB426" s="28" t="n">
        <f aca="false">Y374</f>
        <v>0</v>
      </c>
      <c r="AC426" s="28" t="str">
        <f aca="false">W395</f>
        <v>Scatoloni</v>
      </c>
      <c r="AD426" s="28" t="n">
        <f aca="false">Y395</f>
        <v>0</v>
      </c>
      <c r="AH426" s="24"/>
      <c r="AI426" s="28" t="s">
        <v>49</v>
      </c>
      <c r="AJ426" s="29" t="n">
        <f aca="false">AI380*AM380+AI397*AM397+AI404*AM405</f>
        <v>0</v>
      </c>
      <c r="AK426" s="24"/>
      <c r="AL426" s="28" t="str">
        <f aca="false">AK374</f>
        <v>frigorifero</v>
      </c>
      <c r="AM426" s="28" t="n">
        <f aca="false">AJ374</f>
        <v>0</v>
      </c>
      <c r="AN426" s="28" t="str">
        <f aca="false">AH395</f>
        <v>Scatoloni</v>
      </c>
      <c r="AO426" s="28" t="n">
        <f aca="false">AJ395</f>
        <v>0</v>
      </c>
      <c r="AS426" s="24"/>
      <c r="AT426" s="28" t="s">
        <v>49</v>
      </c>
      <c r="AU426" s="29" t="n">
        <f aca="false">AT380*AX380+AT397*AX397+AT404*AX405</f>
        <v>0</v>
      </c>
      <c r="AV426" s="24"/>
      <c r="AW426" s="28" t="str">
        <f aca="false">AV374</f>
        <v>frigorifero</v>
      </c>
      <c r="AX426" s="28" t="n">
        <f aca="false">AU374</f>
        <v>0</v>
      </c>
      <c r="AY426" s="28" t="str">
        <f aca="false">AS395</f>
        <v>Scatoloni</v>
      </c>
      <c r="AZ426" s="28" t="n">
        <f aca="false">AU395</f>
        <v>0</v>
      </c>
      <c r="BD426" s="24"/>
      <c r="BE426" s="28" t="s">
        <v>49</v>
      </c>
      <c r="BF426" s="29" t="n">
        <f aca="false">BE380*BI380+BE397*BI397+BE404*BI405</f>
        <v>0.4</v>
      </c>
      <c r="BG426" s="24"/>
      <c r="BH426" s="28" t="str">
        <f aca="false">BG374</f>
        <v>frigorifero</v>
      </c>
      <c r="BI426" s="28" t="n">
        <f aca="false">BF374</f>
        <v>0</v>
      </c>
      <c r="BJ426" s="28" t="str">
        <f aca="false">BD395</f>
        <v>Scatoloni</v>
      </c>
      <c r="BK426" s="28" t="n">
        <f aca="false">BF395</f>
        <v>0</v>
      </c>
      <c r="BO426" s="24"/>
      <c r="BP426" s="28" t="s">
        <v>49</v>
      </c>
      <c r="BQ426" s="29" t="n">
        <f aca="false">BP380*BT380+BP397*BT397+BP404*BT405</f>
        <v>0</v>
      </c>
      <c r="BR426" s="24"/>
      <c r="BS426" s="28" t="str">
        <f aca="false">BR374</f>
        <v>frigorifero</v>
      </c>
      <c r="BT426" s="28" t="n">
        <f aca="false">BQ374</f>
        <v>0</v>
      </c>
      <c r="BU426" s="28" t="str">
        <f aca="false">BO395</f>
        <v>Scatoloni</v>
      </c>
      <c r="BV426" s="28" t="n">
        <f aca="false">BQ395</f>
        <v>0</v>
      </c>
      <c r="BZ426" s="24"/>
      <c r="CA426" s="28" t="s">
        <v>49</v>
      </c>
      <c r="CB426" s="29" t="n">
        <f aca="false">CA380*CE380+CA397*CE397+CA404*CE405</f>
        <v>0</v>
      </c>
      <c r="CC426" s="24"/>
      <c r="CD426" s="28" t="str">
        <f aca="false">CC374</f>
        <v>frigorifero</v>
      </c>
      <c r="CE426" s="28" t="n">
        <f aca="false">CB374</f>
        <v>0</v>
      </c>
      <c r="CF426" s="28" t="str">
        <f aca="false">BZ395</f>
        <v>Scatoloni</v>
      </c>
      <c r="CG426" s="28" t="n">
        <f aca="false">CB395</f>
        <v>0</v>
      </c>
      <c r="CK426" s="24"/>
      <c r="CL426" s="28" t="s">
        <v>49</v>
      </c>
      <c r="CM426" s="29" t="n">
        <f aca="false">CL380*CP380+CL397*CP397+CL404*CP405</f>
        <v>0</v>
      </c>
      <c r="CN426" s="24"/>
      <c r="CO426" s="28" t="str">
        <f aca="false">CN374</f>
        <v>frigorifero</v>
      </c>
      <c r="CP426" s="28" t="n">
        <f aca="false">CM374</f>
        <v>0</v>
      </c>
      <c r="CQ426" s="28" t="str">
        <f aca="false">CK395</f>
        <v>Scatoloni</v>
      </c>
      <c r="CR426" s="28" t="n">
        <f aca="false">CM395</f>
        <v>0</v>
      </c>
      <c r="CV426" s="12" t="s">
        <v>14</v>
      </c>
      <c r="CW426" s="13" t="n">
        <f aca="false">IF(X424=0%,0%,Y425/SUM(Y425:Y432))</f>
        <v>0.3</v>
      </c>
      <c r="CX426" s="12" t="str">
        <f aca="false">AA425</f>
        <v>lavatrice</v>
      </c>
      <c r="CY426" s="14" t="n">
        <f aca="false">AB425</f>
        <v>0</v>
      </c>
      <c r="CZ426" s="12" t="str">
        <f aca="false">AA432</f>
        <v>sedie</v>
      </c>
      <c r="DA426" s="14" t="n">
        <f aca="false">AB432</f>
        <v>0</v>
      </c>
      <c r="DB426" s="12" t="str">
        <f aca="false">AC430</f>
        <v>guaina</v>
      </c>
      <c r="DC426" s="15" t="n">
        <f aca="false">AD430</f>
        <v>0</v>
      </c>
      <c r="DD426" s="14" t="s">
        <v>41</v>
      </c>
      <c r="DE426" s="14" t="n">
        <f aca="false">Y368</f>
        <v>0</v>
      </c>
    </row>
    <row r="427" customFormat="false" ht="14.4" hidden="false" customHeight="false" outlineLevel="0" collapsed="false">
      <c r="A427" s="24"/>
      <c r="B427" s="28" t="s">
        <v>101</v>
      </c>
      <c r="C427" s="29" t="n">
        <f aca="false">B371*F372+B374*F375+B377*F378+B380*F383+B384*F385+B398*F398+B404*F406</f>
        <v>0</v>
      </c>
      <c r="D427" s="24"/>
      <c r="E427" s="28" t="str">
        <f aca="false">D377</f>
        <v>forno</v>
      </c>
      <c r="F427" s="28" t="n">
        <f aca="false">C377</f>
        <v>0</v>
      </c>
      <c r="G427" s="28" t="str">
        <f aca="false">D393</f>
        <v>divano</v>
      </c>
      <c r="H427" s="28" t="n">
        <f aca="false">C393</f>
        <v>0</v>
      </c>
      <c r="L427" s="24"/>
      <c r="M427" s="28" t="s">
        <v>101</v>
      </c>
      <c r="N427" s="29" t="n">
        <f aca="false">M371*Q372+M374*Q375+M377*Q378+M380*Q383+M384*Q385+M398*Q398+M404*Q406</f>
        <v>0</v>
      </c>
      <c r="O427" s="24"/>
      <c r="P427" s="28" t="str">
        <f aca="false">O377</f>
        <v>forno</v>
      </c>
      <c r="Q427" s="28" t="n">
        <f aca="false">N377</f>
        <v>0</v>
      </c>
      <c r="R427" s="28" t="str">
        <f aca="false">O393</f>
        <v>divano</v>
      </c>
      <c r="S427" s="28" t="n">
        <f aca="false">N393</f>
        <v>0</v>
      </c>
      <c r="W427" s="24"/>
      <c r="X427" s="28" t="s">
        <v>101</v>
      </c>
      <c r="Y427" s="29" t="n">
        <f aca="false">X371*AB372+X374*AB375+X377*AB378+X380*AB383+X384*AB385+X398*AB398+X404*AB406</f>
        <v>0.02</v>
      </c>
      <c r="Z427" s="24"/>
      <c r="AA427" s="28" t="str">
        <f aca="false">Z377</f>
        <v>forno</v>
      </c>
      <c r="AB427" s="28" t="n">
        <f aca="false">Y377</f>
        <v>0</v>
      </c>
      <c r="AC427" s="28" t="str">
        <f aca="false">Z393</f>
        <v>divano</v>
      </c>
      <c r="AD427" s="28" t="n">
        <f aca="false">Y393</f>
        <v>0</v>
      </c>
      <c r="AH427" s="24"/>
      <c r="AI427" s="28" t="s">
        <v>101</v>
      </c>
      <c r="AJ427" s="29" t="n">
        <f aca="false">AI371*AM372+AI374*AM375+AI377*AM378+AI380*AM383+AI384*AM385+AI398*AM398+AI404*AM406</f>
        <v>0</v>
      </c>
      <c r="AK427" s="24"/>
      <c r="AL427" s="28" t="str">
        <f aca="false">AK377</f>
        <v>forno</v>
      </c>
      <c r="AM427" s="28" t="n">
        <f aca="false">AJ377</f>
        <v>0</v>
      </c>
      <c r="AN427" s="28" t="str">
        <f aca="false">AK393</f>
        <v>divano</v>
      </c>
      <c r="AO427" s="28" t="n">
        <f aca="false">AJ393</f>
        <v>0</v>
      </c>
      <c r="AS427" s="24"/>
      <c r="AT427" s="28" t="s">
        <v>101</v>
      </c>
      <c r="AU427" s="29" t="n">
        <f aca="false">AT371*AX372+AT374*AX375+AT377*AX378+AT380*AX383+AT384*AX385+AT398*AX398+AT404*AX406</f>
        <v>0</v>
      </c>
      <c r="AV427" s="24"/>
      <c r="AW427" s="28" t="str">
        <f aca="false">AV377</f>
        <v>forno</v>
      </c>
      <c r="AX427" s="28" t="n">
        <f aca="false">AU377</f>
        <v>0</v>
      </c>
      <c r="AY427" s="28" t="str">
        <f aca="false">AV393</f>
        <v>divano</v>
      </c>
      <c r="AZ427" s="28" t="n">
        <f aca="false">AU393</f>
        <v>0</v>
      </c>
      <c r="BD427" s="24"/>
      <c r="BE427" s="28" t="s">
        <v>101</v>
      </c>
      <c r="BF427" s="29" t="n">
        <f aca="false">BE371*BI372+BE374*BI375+BE377*BI378+BE380*BI383+BE384*BI385+BE398*BI398+BE404*BI406</f>
        <v>0.04</v>
      </c>
      <c r="BG427" s="24"/>
      <c r="BH427" s="28" t="str">
        <f aca="false">BG377</f>
        <v>forno</v>
      </c>
      <c r="BI427" s="28" t="n">
        <f aca="false">BF377</f>
        <v>0</v>
      </c>
      <c r="BJ427" s="28" t="str">
        <f aca="false">BG393</f>
        <v>divano</v>
      </c>
      <c r="BK427" s="28" t="n">
        <f aca="false">BF393</f>
        <v>0</v>
      </c>
      <c r="BO427" s="24"/>
      <c r="BP427" s="28" t="s">
        <v>101</v>
      </c>
      <c r="BQ427" s="29" t="n">
        <f aca="false">BP371*BT372+BP374*BT375+BP377*BT378+BP380*BT383+BP384*BT385+BP398*BT398+BP404*BT406</f>
        <v>0</v>
      </c>
      <c r="BR427" s="24"/>
      <c r="BS427" s="28" t="str">
        <f aca="false">BR377</f>
        <v>forno</v>
      </c>
      <c r="BT427" s="28" t="n">
        <f aca="false">BQ377</f>
        <v>0</v>
      </c>
      <c r="BU427" s="28" t="str">
        <f aca="false">BR393</f>
        <v>divano</v>
      </c>
      <c r="BV427" s="28" t="n">
        <f aca="false">BQ393</f>
        <v>0</v>
      </c>
      <c r="BZ427" s="24"/>
      <c r="CA427" s="28" t="s">
        <v>101</v>
      </c>
      <c r="CB427" s="29" t="n">
        <f aca="false">CA371*CE372+CA374*CE375+CA377*CE378+CA380*CE383+CA384*CE385+CA398*CE398+CA404*CE406</f>
        <v>0</v>
      </c>
      <c r="CC427" s="24"/>
      <c r="CD427" s="28" t="str">
        <f aca="false">CC377</f>
        <v>forno</v>
      </c>
      <c r="CE427" s="28" t="n">
        <f aca="false">CB377</f>
        <v>0</v>
      </c>
      <c r="CF427" s="28" t="str">
        <f aca="false">CC393</f>
        <v>divano</v>
      </c>
      <c r="CG427" s="28" t="n">
        <f aca="false">CB393</f>
        <v>0</v>
      </c>
      <c r="CK427" s="24"/>
      <c r="CL427" s="28" t="s">
        <v>101</v>
      </c>
      <c r="CM427" s="29" t="n">
        <f aca="false">CL371*CP372+CL374*CP375+CL377*CP378+CL380*CP383+CL384*CP385+CL398*CP398+CL404*CP406</f>
        <v>0</v>
      </c>
      <c r="CN427" s="24"/>
      <c r="CO427" s="28" t="str">
        <f aca="false">CN377</f>
        <v>forno</v>
      </c>
      <c r="CP427" s="28" t="n">
        <f aca="false">CM377</f>
        <v>0</v>
      </c>
      <c r="CQ427" s="28" t="str">
        <f aca="false">CN393</f>
        <v>divano</v>
      </c>
      <c r="CR427" s="28" t="n">
        <f aca="false">CM393</f>
        <v>0</v>
      </c>
      <c r="CV427" s="17" t="s">
        <v>49</v>
      </c>
      <c r="CW427" s="18" t="n">
        <f aca="false">IF(X424=0%,0%,Y426/SUM(Y425:Y432))</f>
        <v>0.6</v>
      </c>
      <c r="CX427" s="17" t="str">
        <f aca="false">AA426</f>
        <v>frigorifero</v>
      </c>
      <c r="CY427" s="19" t="n">
        <f aca="false">AB426</f>
        <v>0</v>
      </c>
      <c r="CZ427" s="17" t="str">
        <f aca="false">AA433</f>
        <v>materasso</v>
      </c>
      <c r="DA427" s="19" t="n">
        <f aca="false">AB433</f>
        <v>0</v>
      </c>
      <c r="DB427" s="17" t="str">
        <f aca="false">AC431</f>
        <v>lamiere</v>
      </c>
      <c r="DC427" s="20" t="n">
        <f aca="false">AD431</f>
        <v>0</v>
      </c>
      <c r="DD427" s="19" t="str">
        <f aca="false">Z367</f>
        <v>altezza cumulo</v>
      </c>
      <c r="DE427" s="19" t="n">
        <f aca="false">AA367</f>
        <v>30</v>
      </c>
    </row>
    <row r="428" customFormat="false" ht="14.4" hidden="false" customHeight="false" outlineLevel="0" collapsed="false">
      <c r="A428" s="24"/>
      <c r="B428" s="28" t="s">
        <v>12</v>
      </c>
      <c r="C428" s="29" t="n">
        <f aca="false">B371*F371+B374*F374+B377*F377+B380*F382+B384*F384+B388*F388+B392*F392+B398*F399+B404*F407+B416*F416+B420*F420</f>
        <v>0</v>
      </c>
      <c r="D428" s="24"/>
      <c r="E428" s="28" t="str">
        <f aca="false">D380</f>
        <v>televisore</v>
      </c>
      <c r="F428" s="28" t="n">
        <f aca="false">C380</f>
        <v>0</v>
      </c>
      <c r="G428" s="28" t="str">
        <f aca="false">D412</f>
        <v>sanitari</v>
      </c>
      <c r="H428" s="28" t="n">
        <f aca="false">C412</f>
        <v>0</v>
      </c>
      <c r="L428" s="24"/>
      <c r="M428" s="28" t="s">
        <v>12</v>
      </c>
      <c r="N428" s="29" t="n">
        <f aca="false">M371*Q371+M374*Q374+M377*Q377+M380*Q382+M384*Q384+M388*Q388+M392*Q392+M398*Q399+M404*Q407+M416*Q416+M420*Q420</f>
        <v>0</v>
      </c>
      <c r="O428" s="24"/>
      <c r="P428" s="28" t="str">
        <f aca="false">O380</f>
        <v>televisore</v>
      </c>
      <c r="Q428" s="28" t="n">
        <f aca="false">N380</f>
        <v>0</v>
      </c>
      <c r="R428" s="28" t="str">
        <f aca="false">O412</f>
        <v>sanitari</v>
      </c>
      <c r="S428" s="28" t="n">
        <f aca="false">N412</f>
        <v>0</v>
      </c>
      <c r="W428" s="24"/>
      <c r="X428" s="28" t="s">
        <v>12</v>
      </c>
      <c r="Y428" s="29" t="n">
        <f aca="false">X371*AB371+X374*AB374+X377*AB377+X380*AB382+X384*AB384+X388*AB388+X392*AB392+X398*AB399+X404*AB407+X416*AB416+X420*AB420</f>
        <v>0.08</v>
      </c>
      <c r="Z428" s="24"/>
      <c r="AA428" s="28" t="str">
        <f aca="false">Z380</f>
        <v>televisore</v>
      </c>
      <c r="AB428" s="28" t="n">
        <f aca="false">Y380</f>
        <v>0</v>
      </c>
      <c r="AC428" s="28" t="str">
        <f aca="false">Z412</f>
        <v>sanitari</v>
      </c>
      <c r="AD428" s="28" t="n">
        <f aca="false">Y412</f>
        <v>0</v>
      </c>
      <c r="AH428" s="24"/>
      <c r="AI428" s="28" t="s">
        <v>12</v>
      </c>
      <c r="AJ428" s="29" t="n">
        <f aca="false">AI371*AM371+AI374*AM374+AI377*AM377+AI380*AM382+AI384*AM384+AI388*AM388+AI392*AM392+AI398*AM399+AI404*AM407+AI416*AM416+AI420*AM420</f>
        <v>0</v>
      </c>
      <c r="AK428" s="24"/>
      <c r="AL428" s="28" t="str">
        <f aca="false">AK380</f>
        <v>televisore</v>
      </c>
      <c r="AM428" s="28" t="n">
        <f aca="false">AJ380</f>
        <v>0</v>
      </c>
      <c r="AN428" s="28" t="str">
        <f aca="false">AK412</f>
        <v>sanitari</v>
      </c>
      <c r="AO428" s="28" t="n">
        <f aca="false">AJ412</f>
        <v>0</v>
      </c>
      <c r="AS428" s="24"/>
      <c r="AT428" s="28" t="s">
        <v>12</v>
      </c>
      <c r="AU428" s="29" t="n">
        <f aca="false">AT371*AX371+AT374*AX374+AT377*AX377+AT380*AX382+AT384*AX384+AT388*AX388+AT392*AX392+AT398*AX399+AT404*AX407+AT416*AX416+AT420*AX420</f>
        <v>0</v>
      </c>
      <c r="AV428" s="24"/>
      <c r="AW428" s="28" t="str">
        <f aca="false">AV380</f>
        <v>televisore</v>
      </c>
      <c r="AX428" s="28" t="n">
        <f aca="false">AU380</f>
        <v>0</v>
      </c>
      <c r="AY428" s="28" t="str">
        <f aca="false">AV412</f>
        <v>sanitari</v>
      </c>
      <c r="AZ428" s="28" t="n">
        <f aca="false">AU412</f>
        <v>0</v>
      </c>
      <c r="BD428" s="24"/>
      <c r="BE428" s="28" t="s">
        <v>12</v>
      </c>
      <c r="BF428" s="29" t="n">
        <f aca="false">BE371*BI371+BE374*BI374+BE377*BI377+BE380*BI382+BE384*BI384+BE388*BI388+BE392*BI392+BE398*BI399+BE404*BI407+BE416*BI416+BE420*BI420</f>
        <v>0.16</v>
      </c>
      <c r="BG428" s="24"/>
      <c r="BH428" s="28" t="str">
        <f aca="false">BG380</f>
        <v>televisore</v>
      </c>
      <c r="BI428" s="28" t="n">
        <f aca="false">BF380</f>
        <v>0</v>
      </c>
      <c r="BJ428" s="28" t="str">
        <f aca="false">BG412</f>
        <v>sanitari</v>
      </c>
      <c r="BK428" s="28" t="n">
        <f aca="false">BF412</f>
        <v>0</v>
      </c>
      <c r="BO428" s="24"/>
      <c r="BP428" s="28" t="s">
        <v>12</v>
      </c>
      <c r="BQ428" s="29" t="n">
        <f aca="false">BP371*BT371+BP374*BT374+BP377*BT377+BP380*BT382+BP384*BT384+BP388*BT388+BP392*BT392+BP398*BT399+BP404*BT407+BP416*BT416+BP420*BT420</f>
        <v>0</v>
      </c>
      <c r="BR428" s="24"/>
      <c r="BS428" s="28" t="str">
        <f aca="false">BR380</f>
        <v>televisore</v>
      </c>
      <c r="BT428" s="28" t="n">
        <f aca="false">BQ380</f>
        <v>0</v>
      </c>
      <c r="BU428" s="28" t="str">
        <f aca="false">BR412</f>
        <v>sanitari</v>
      </c>
      <c r="BV428" s="28" t="n">
        <f aca="false">BQ412</f>
        <v>0</v>
      </c>
      <c r="BZ428" s="24"/>
      <c r="CA428" s="28" t="s">
        <v>12</v>
      </c>
      <c r="CB428" s="29" t="n">
        <f aca="false">CA371*CE371+CA374*CE374+CA377*CE377+CA380*CE382+CA384*CE384+CA388*CE388+CA392*CE392+CA398*CE399+CA404*CE407+CA416*CE416+CA420*CE420</f>
        <v>0</v>
      </c>
      <c r="CC428" s="24"/>
      <c r="CD428" s="28" t="str">
        <f aca="false">CC380</f>
        <v>televisore</v>
      </c>
      <c r="CE428" s="28" t="n">
        <f aca="false">CB380</f>
        <v>0</v>
      </c>
      <c r="CF428" s="28" t="str">
        <f aca="false">CC412</f>
        <v>sanitari</v>
      </c>
      <c r="CG428" s="28" t="n">
        <f aca="false">CB412</f>
        <v>0</v>
      </c>
      <c r="CK428" s="24"/>
      <c r="CL428" s="28" t="s">
        <v>12</v>
      </c>
      <c r="CM428" s="29" t="n">
        <f aca="false">CL371*CP371+CL374*CP374+CL377*CP377+CL380*CP382+CL384*CP384+CL388*CP388+CL392*CP392+CL398*CP399+CL404*CP407+CL416*CP416+CL420*CP420</f>
        <v>0</v>
      </c>
      <c r="CN428" s="24"/>
      <c r="CO428" s="28" t="str">
        <f aca="false">CN380</f>
        <v>televisore</v>
      </c>
      <c r="CP428" s="28" t="n">
        <f aca="false">CM380</f>
        <v>0</v>
      </c>
      <c r="CQ428" s="28" t="str">
        <f aca="false">CN412</f>
        <v>sanitari</v>
      </c>
      <c r="CR428" s="28" t="n">
        <f aca="false">CM412</f>
        <v>0</v>
      </c>
      <c r="CV428" s="17" t="s">
        <v>57</v>
      </c>
      <c r="CW428" s="18" t="n">
        <f aca="false">IF(X424=0%,0%,(Y427+Y428)/SUM(Y425:Y432))</f>
        <v>0.1</v>
      </c>
      <c r="CX428" s="17" t="str">
        <f aca="false">AA427</f>
        <v>forno</v>
      </c>
      <c r="CY428" s="19" t="n">
        <f aca="false">AB427</f>
        <v>0</v>
      </c>
      <c r="CZ428" s="17" t="str">
        <f aca="false">AC425</f>
        <v>brandina</v>
      </c>
      <c r="DA428" s="19" t="n">
        <f aca="false">AD425</f>
        <v>0</v>
      </c>
      <c r="DB428" s="17" t="str">
        <f aca="false">AC432</f>
        <v>buste</v>
      </c>
      <c r="DC428" s="20" t="n">
        <f aca="false">AD432</f>
        <v>0</v>
      </c>
      <c r="DD428" s="19" t="str">
        <f aca="false">Z368</f>
        <v>combustione</v>
      </c>
      <c r="DE428" s="19" t="str">
        <f aca="false">AA368</f>
        <v>no</v>
      </c>
    </row>
    <row r="429" customFormat="false" ht="14.4" hidden="false" customHeight="false" outlineLevel="0" collapsed="false">
      <c r="A429" s="24"/>
      <c r="B429" s="28" t="s">
        <v>60</v>
      </c>
      <c r="C429" s="29" t="n">
        <f aca="false">B386*F386+B390*F390+B393*F394+B403*F403+B404*F408</f>
        <v>0</v>
      </c>
      <c r="D429" s="24"/>
      <c r="E429" s="28" t="str">
        <f aca="false">D384</f>
        <v>scaldabagno</v>
      </c>
      <c r="F429" s="28" t="n">
        <f aca="false">C384</f>
        <v>0</v>
      </c>
      <c r="G429" s="28" t="str">
        <f aca="false">D413</f>
        <v>tubi</v>
      </c>
      <c r="H429" s="28" t="n">
        <f aca="false">C413</f>
        <v>0</v>
      </c>
      <c r="L429" s="24"/>
      <c r="M429" s="28" t="s">
        <v>60</v>
      </c>
      <c r="N429" s="29" t="n">
        <f aca="false">M386*Q386+M390*Q390+M393*Q394+M403*Q403+M404*Q408</f>
        <v>0</v>
      </c>
      <c r="O429" s="24"/>
      <c r="P429" s="28" t="str">
        <f aca="false">O384</f>
        <v>scaldabagno</v>
      </c>
      <c r="Q429" s="28" t="n">
        <f aca="false">N384</f>
        <v>0</v>
      </c>
      <c r="R429" s="28" t="str">
        <f aca="false">O413</f>
        <v>tubi</v>
      </c>
      <c r="S429" s="28" t="n">
        <f aca="false">N413</f>
        <v>0</v>
      </c>
      <c r="W429" s="24"/>
      <c r="X429" s="28" t="s">
        <v>60</v>
      </c>
      <c r="Y429" s="29" t="n">
        <f aca="false">X386*AB386+X390*AB390+X393*AB394+X403*AB403+X404*AB408</f>
        <v>0</v>
      </c>
      <c r="Z429" s="24"/>
      <c r="AA429" s="28" t="str">
        <f aca="false">Z384</f>
        <v>scaldabagno</v>
      </c>
      <c r="AB429" s="28" t="n">
        <f aca="false">Y384</f>
        <v>0</v>
      </c>
      <c r="AC429" s="28" t="str">
        <f aca="false">Z413</f>
        <v>tubi</v>
      </c>
      <c r="AD429" s="28" t="n">
        <f aca="false">Y413</f>
        <v>0</v>
      </c>
      <c r="AH429" s="24"/>
      <c r="AI429" s="28" t="s">
        <v>60</v>
      </c>
      <c r="AJ429" s="29" t="n">
        <f aca="false">AI386*AM386+AI390*AM390+AI393*AM394+AI403*AM403+AI404*AM408</f>
        <v>0</v>
      </c>
      <c r="AK429" s="24"/>
      <c r="AL429" s="28" t="str">
        <f aca="false">AK384</f>
        <v>scaldabagno</v>
      </c>
      <c r="AM429" s="28" t="n">
        <f aca="false">AJ384</f>
        <v>0</v>
      </c>
      <c r="AN429" s="28" t="str">
        <f aca="false">AK413</f>
        <v>tubi</v>
      </c>
      <c r="AO429" s="28" t="n">
        <f aca="false">AJ413</f>
        <v>0</v>
      </c>
      <c r="AS429" s="24"/>
      <c r="AT429" s="28" t="s">
        <v>60</v>
      </c>
      <c r="AU429" s="29" t="n">
        <f aca="false">AT386*AX386+AT390*AX390+AT393*AX394+AT403*AX403+AT404*AX408</f>
        <v>0</v>
      </c>
      <c r="AV429" s="24"/>
      <c r="AW429" s="28" t="str">
        <f aca="false">AV384</f>
        <v>scaldabagno</v>
      </c>
      <c r="AX429" s="28" t="n">
        <f aca="false">AU384</f>
        <v>0</v>
      </c>
      <c r="AY429" s="28" t="str">
        <f aca="false">AV413</f>
        <v>tubi</v>
      </c>
      <c r="AZ429" s="28" t="n">
        <f aca="false">AU413</f>
        <v>0</v>
      </c>
      <c r="BD429" s="24"/>
      <c r="BE429" s="28" t="s">
        <v>60</v>
      </c>
      <c r="BF429" s="29" t="n">
        <f aca="false">BE386*BI386+BE390*BI390+BE393*BI394+BE403*BI403+BE404*BI408</f>
        <v>0</v>
      </c>
      <c r="BG429" s="24"/>
      <c r="BH429" s="28" t="str">
        <f aca="false">BG384</f>
        <v>scaldabagno</v>
      </c>
      <c r="BI429" s="28" t="n">
        <f aca="false">BF384</f>
        <v>0</v>
      </c>
      <c r="BJ429" s="28" t="str">
        <f aca="false">BG413</f>
        <v>tubi</v>
      </c>
      <c r="BK429" s="28" t="n">
        <f aca="false">BF413</f>
        <v>0</v>
      </c>
      <c r="BO429" s="24"/>
      <c r="BP429" s="28" t="s">
        <v>60</v>
      </c>
      <c r="BQ429" s="29" t="n">
        <f aca="false">BP386*BT386+BP390*BT390+BP393*BT394+BP403*BT403+BP404*BT408</f>
        <v>0</v>
      </c>
      <c r="BR429" s="24"/>
      <c r="BS429" s="28" t="str">
        <f aca="false">BR384</f>
        <v>scaldabagno</v>
      </c>
      <c r="BT429" s="28" t="n">
        <f aca="false">BQ384</f>
        <v>0</v>
      </c>
      <c r="BU429" s="28" t="str">
        <f aca="false">BR413</f>
        <v>tubi</v>
      </c>
      <c r="BV429" s="28" t="n">
        <f aca="false">BQ413</f>
        <v>0</v>
      </c>
      <c r="BZ429" s="24"/>
      <c r="CA429" s="28" t="s">
        <v>60</v>
      </c>
      <c r="CB429" s="29" t="n">
        <f aca="false">CA386*CE386+CA390*CE390+CA393*CE394+CA403*CE403+CA404*CE408</f>
        <v>0</v>
      </c>
      <c r="CC429" s="24"/>
      <c r="CD429" s="28" t="str">
        <f aca="false">CC384</f>
        <v>scaldabagno</v>
      </c>
      <c r="CE429" s="28" t="n">
        <f aca="false">CB384</f>
        <v>0</v>
      </c>
      <c r="CF429" s="28" t="str">
        <f aca="false">CC413</f>
        <v>tubi</v>
      </c>
      <c r="CG429" s="28" t="n">
        <f aca="false">CB413</f>
        <v>0</v>
      </c>
      <c r="CK429" s="24"/>
      <c r="CL429" s="28" t="s">
        <v>60</v>
      </c>
      <c r="CM429" s="29" t="n">
        <f aca="false">CL386*CP386+CL390*CP390+CL393*CP394+CL403*CP403+CL404*CP408</f>
        <v>0</v>
      </c>
      <c r="CN429" s="24"/>
      <c r="CO429" s="28" t="str">
        <f aca="false">CN384</f>
        <v>scaldabagno</v>
      </c>
      <c r="CP429" s="28" t="n">
        <f aca="false">CM384</f>
        <v>0</v>
      </c>
      <c r="CQ429" s="28" t="str">
        <f aca="false">CN413</f>
        <v>tubi</v>
      </c>
      <c r="CR429" s="28" t="n">
        <f aca="false">CM413</f>
        <v>0</v>
      </c>
      <c r="CV429" s="17" t="s">
        <v>60</v>
      </c>
      <c r="CW429" s="18" t="n">
        <f aca="false">IF(X424=0%,0%,Y429/SUM(Y425:Y432))</f>
        <v>0</v>
      </c>
      <c r="CX429" s="17" t="str">
        <f aca="false">AA428</f>
        <v>televisore</v>
      </c>
      <c r="CY429" s="19" t="n">
        <f aca="false">AB428</f>
        <v>0</v>
      </c>
      <c r="CZ429" s="17" t="str">
        <f aca="false">AC426</f>
        <v>Scatoloni</v>
      </c>
      <c r="DA429" s="19" t="n">
        <f aca="false">AD426</f>
        <v>0</v>
      </c>
      <c r="DB429" s="19"/>
      <c r="DC429" s="20"/>
      <c r="DD429" s="19" t="str">
        <f aca="false">Z369</f>
        <v>bonifica</v>
      </c>
      <c r="DE429" s="19" t="str">
        <f aca="false">AA369</f>
        <v>no</v>
      </c>
    </row>
    <row r="430" customFormat="false" ht="14.4" hidden="false" customHeight="false" outlineLevel="0" collapsed="false">
      <c r="A430" s="24"/>
      <c r="B430" s="28" t="s">
        <v>61</v>
      </c>
      <c r="C430" s="29" t="n">
        <f aca="false">B395*F395+B400*F400+B404*F409+B421*F421</f>
        <v>0</v>
      </c>
      <c r="D430" s="24"/>
      <c r="E430" s="28" t="str">
        <f aca="false">D386</f>
        <v>mobile</v>
      </c>
      <c r="F430" s="28" t="n">
        <f aca="false">SUM(C386:C388)</f>
        <v>0</v>
      </c>
      <c r="G430" s="28" t="str">
        <f aca="false">D414</f>
        <v>guaina</v>
      </c>
      <c r="H430" s="28" t="n">
        <f aca="false">C414</f>
        <v>0</v>
      </c>
      <c r="L430" s="24"/>
      <c r="M430" s="28" t="s">
        <v>61</v>
      </c>
      <c r="N430" s="29" t="n">
        <f aca="false">M395*Q395+M400*Q400+M404*Q409+M421*Q421</f>
        <v>0</v>
      </c>
      <c r="O430" s="24"/>
      <c r="P430" s="28" t="str">
        <f aca="false">O386</f>
        <v>mobile</v>
      </c>
      <c r="Q430" s="28" t="n">
        <f aca="false">SUM(N386:N388)</f>
        <v>0</v>
      </c>
      <c r="R430" s="28" t="str">
        <f aca="false">O414</f>
        <v>guaina</v>
      </c>
      <c r="S430" s="28" t="n">
        <f aca="false">N414</f>
        <v>0</v>
      </c>
      <c r="W430" s="24"/>
      <c r="X430" s="28" t="s">
        <v>61</v>
      </c>
      <c r="Y430" s="29" t="n">
        <f aca="false">X395*AB395+X400*AB400+X404*AB409+X421*AB421</f>
        <v>0</v>
      </c>
      <c r="Z430" s="24"/>
      <c r="AA430" s="28" t="str">
        <f aca="false">Z386</f>
        <v>mobile</v>
      </c>
      <c r="AB430" s="28" t="n">
        <f aca="false">SUM(Y386:Y388)</f>
        <v>0</v>
      </c>
      <c r="AC430" s="28" t="str">
        <f aca="false">Z414</f>
        <v>guaina</v>
      </c>
      <c r="AD430" s="28" t="n">
        <f aca="false">Y414</f>
        <v>0</v>
      </c>
      <c r="AH430" s="24"/>
      <c r="AI430" s="28" t="s">
        <v>61</v>
      </c>
      <c r="AJ430" s="29" t="n">
        <f aca="false">AI395*AM395+AI400*AM400+AI404*AM409+AI421*AM421</f>
        <v>0</v>
      </c>
      <c r="AK430" s="24"/>
      <c r="AL430" s="28" t="str">
        <f aca="false">AK386</f>
        <v>mobile</v>
      </c>
      <c r="AM430" s="28" t="n">
        <f aca="false">SUM(AJ386:AJ388)</f>
        <v>0</v>
      </c>
      <c r="AN430" s="28" t="str">
        <f aca="false">AK414</f>
        <v>guaina</v>
      </c>
      <c r="AO430" s="28" t="n">
        <f aca="false">AJ414</f>
        <v>0</v>
      </c>
      <c r="AS430" s="24"/>
      <c r="AT430" s="28" t="s">
        <v>61</v>
      </c>
      <c r="AU430" s="29" t="n">
        <f aca="false">AT395*AX395+AT400*AX400+AT404*AX409+AT421*AX421</f>
        <v>0</v>
      </c>
      <c r="AV430" s="24"/>
      <c r="AW430" s="28" t="str">
        <f aca="false">AV386</f>
        <v>mobile</v>
      </c>
      <c r="AX430" s="28" t="n">
        <f aca="false">SUM(AU386:AU388)</f>
        <v>0</v>
      </c>
      <c r="AY430" s="28" t="str">
        <f aca="false">AV414</f>
        <v>guaina</v>
      </c>
      <c r="AZ430" s="28" t="n">
        <f aca="false">AU414</f>
        <v>0</v>
      </c>
      <c r="BD430" s="24"/>
      <c r="BE430" s="28" t="s">
        <v>61</v>
      </c>
      <c r="BF430" s="29" t="n">
        <f aca="false">BE395*BI395+BE400*BI400+BE404*BI409+BE421*BI421</f>
        <v>0.1</v>
      </c>
      <c r="BG430" s="24"/>
      <c r="BH430" s="28" t="str">
        <f aca="false">BG386</f>
        <v>mobile</v>
      </c>
      <c r="BI430" s="28" t="n">
        <f aca="false">SUM(BF386:BF388)</f>
        <v>0</v>
      </c>
      <c r="BJ430" s="28" t="str">
        <f aca="false">BG414</f>
        <v>guaina</v>
      </c>
      <c r="BK430" s="28" t="n">
        <f aca="false">BF414</f>
        <v>0</v>
      </c>
      <c r="BO430" s="24"/>
      <c r="BP430" s="28" t="s">
        <v>61</v>
      </c>
      <c r="BQ430" s="29" t="n">
        <f aca="false">BP395*BT395+BP400*BT400+BP404*BT409+BP421*BT421</f>
        <v>0</v>
      </c>
      <c r="BR430" s="24"/>
      <c r="BS430" s="28" t="str">
        <f aca="false">BR386</f>
        <v>mobile</v>
      </c>
      <c r="BT430" s="28" t="n">
        <f aca="false">SUM(BQ386:BQ388)</f>
        <v>0</v>
      </c>
      <c r="BU430" s="28" t="str">
        <f aca="false">BR414</f>
        <v>guaina</v>
      </c>
      <c r="BV430" s="28" t="n">
        <f aca="false">BQ414</f>
        <v>0</v>
      </c>
      <c r="BZ430" s="24"/>
      <c r="CA430" s="28" t="s">
        <v>61</v>
      </c>
      <c r="CB430" s="29" t="n">
        <f aca="false">CA395*CE395+CA400*CE400+CA404*CE409+CA421*CE421</f>
        <v>0</v>
      </c>
      <c r="CC430" s="24"/>
      <c r="CD430" s="28" t="str">
        <f aca="false">CC386</f>
        <v>mobile</v>
      </c>
      <c r="CE430" s="28" t="n">
        <f aca="false">SUM(CB386:CB388)</f>
        <v>0</v>
      </c>
      <c r="CF430" s="28" t="str">
        <f aca="false">CC414</f>
        <v>guaina</v>
      </c>
      <c r="CG430" s="28" t="n">
        <f aca="false">CB414</f>
        <v>0</v>
      </c>
      <c r="CK430" s="24"/>
      <c r="CL430" s="28" t="s">
        <v>61</v>
      </c>
      <c r="CM430" s="29" t="n">
        <f aca="false">CL395*CP395+CL400*CP400+CL404*CP409+CL421*CP421</f>
        <v>0</v>
      </c>
      <c r="CN430" s="24"/>
      <c r="CO430" s="28" t="str">
        <f aca="false">CN386</f>
        <v>mobile</v>
      </c>
      <c r="CP430" s="28" t="n">
        <f aca="false">SUM(CM386:CM388)</f>
        <v>0</v>
      </c>
      <c r="CQ430" s="28" t="str">
        <f aca="false">CN414</f>
        <v>guaina</v>
      </c>
      <c r="CR430" s="28" t="n">
        <f aca="false">CM414</f>
        <v>0</v>
      </c>
      <c r="CV430" s="17" t="s">
        <v>61</v>
      </c>
      <c r="CW430" s="18" t="n">
        <f aca="false">IF(X424=0%,0%,Y430/SUM(Y425:Y432))</f>
        <v>0</v>
      </c>
      <c r="CX430" s="17" t="str">
        <f aca="false">AA429</f>
        <v>scaldabagno</v>
      </c>
      <c r="CY430" s="19" t="n">
        <f aca="false">AB429</f>
        <v>0</v>
      </c>
      <c r="CZ430" s="17" t="str">
        <f aca="false">AC427</f>
        <v>divano</v>
      </c>
      <c r="DA430" s="19" t="n">
        <f aca="false">AD427</f>
        <v>0</v>
      </c>
      <c r="DB430" s="19"/>
      <c r="DC430" s="20"/>
      <c r="DD430" s="19" t="str">
        <f aca="false">AB369</f>
        <v>substrato</v>
      </c>
      <c r="DE430" s="19" t="str">
        <f aca="false">AC369</f>
        <v>stradale</v>
      </c>
    </row>
    <row r="431" customFormat="false" ht="14.4" hidden="false" customHeight="false" outlineLevel="0" collapsed="false">
      <c r="A431" s="24"/>
      <c r="B431" s="28" t="s">
        <v>62</v>
      </c>
      <c r="C431" s="39" t="n">
        <f aca="false">B391*F391+B393*F393+B402*F402</f>
        <v>0</v>
      </c>
      <c r="D431" s="24"/>
      <c r="E431" s="28" t="str">
        <f aca="false">D389</f>
        <v>secchio</v>
      </c>
      <c r="F431" s="28" t="n">
        <f aca="false">C389</f>
        <v>0</v>
      </c>
      <c r="G431" s="28" t="str">
        <f aca="false">D415</f>
        <v>lamiere</v>
      </c>
      <c r="H431" s="28" t="n">
        <f aca="false">SUM(C415:C417)</f>
        <v>0</v>
      </c>
      <c r="L431" s="24"/>
      <c r="M431" s="28" t="s">
        <v>62</v>
      </c>
      <c r="N431" s="39" t="n">
        <f aca="false">M391*Q391+M393*Q393+M402*Q402</f>
        <v>0</v>
      </c>
      <c r="O431" s="24"/>
      <c r="P431" s="28" t="str">
        <f aca="false">O389</f>
        <v>secchio</v>
      </c>
      <c r="Q431" s="28" t="n">
        <f aca="false">N389</f>
        <v>0</v>
      </c>
      <c r="R431" s="28" t="str">
        <f aca="false">O415</f>
        <v>lamiere</v>
      </c>
      <c r="S431" s="28" t="n">
        <f aca="false">SUM(N415:N417)</f>
        <v>0</v>
      </c>
      <c r="W431" s="24"/>
      <c r="X431" s="28" t="s">
        <v>62</v>
      </c>
      <c r="Y431" s="39" t="n">
        <f aca="false">X391*AB391+X393*AB393+X402*AB402</f>
        <v>0</v>
      </c>
      <c r="Z431" s="24"/>
      <c r="AA431" s="28" t="str">
        <f aca="false">Z389</f>
        <v>secchio</v>
      </c>
      <c r="AB431" s="28" t="n">
        <f aca="false">Y389</f>
        <v>0</v>
      </c>
      <c r="AC431" s="28" t="str">
        <f aca="false">Z415</f>
        <v>lamiere</v>
      </c>
      <c r="AD431" s="28" t="n">
        <f aca="false">SUM(Y415:Y417)</f>
        <v>0</v>
      </c>
      <c r="AH431" s="24"/>
      <c r="AI431" s="28" t="s">
        <v>62</v>
      </c>
      <c r="AJ431" s="39" t="n">
        <f aca="false">AI391*AM391+AI393*AM393+AI402*AM402</f>
        <v>0</v>
      </c>
      <c r="AK431" s="24"/>
      <c r="AL431" s="28" t="str">
        <f aca="false">AK389</f>
        <v>secchio</v>
      </c>
      <c r="AM431" s="28" t="n">
        <f aca="false">AJ389</f>
        <v>0</v>
      </c>
      <c r="AN431" s="28" t="str">
        <f aca="false">AK415</f>
        <v>lamiere</v>
      </c>
      <c r="AO431" s="28" t="n">
        <f aca="false">SUM(AJ415:AJ417)</f>
        <v>0</v>
      </c>
      <c r="AS431" s="24"/>
      <c r="AT431" s="28" t="s">
        <v>62</v>
      </c>
      <c r="AU431" s="39" t="n">
        <f aca="false">AT391*AX391+AT393*AX393+AT402*AX402</f>
        <v>0</v>
      </c>
      <c r="AV431" s="24"/>
      <c r="AW431" s="28" t="str">
        <f aca="false">AV389</f>
        <v>secchio</v>
      </c>
      <c r="AX431" s="28" t="n">
        <f aca="false">AU389</f>
        <v>0</v>
      </c>
      <c r="AY431" s="28" t="str">
        <f aca="false">AV415</f>
        <v>lamiere</v>
      </c>
      <c r="AZ431" s="28" t="n">
        <f aca="false">SUM(AU415:AU417)</f>
        <v>0</v>
      </c>
      <c r="BD431" s="24"/>
      <c r="BE431" s="28" t="s">
        <v>62</v>
      </c>
      <c r="BF431" s="39" t="n">
        <f aca="false">BE391*BI391+BE393*BI393+BE402*BI402</f>
        <v>0</v>
      </c>
      <c r="BG431" s="24"/>
      <c r="BH431" s="28" t="str">
        <f aca="false">BG389</f>
        <v>secchio</v>
      </c>
      <c r="BI431" s="28" t="n">
        <f aca="false">BF389</f>
        <v>0</v>
      </c>
      <c r="BJ431" s="28" t="str">
        <f aca="false">BG415</f>
        <v>lamiere</v>
      </c>
      <c r="BK431" s="28" t="n">
        <f aca="false">SUM(BF415:BF417)</f>
        <v>0</v>
      </c>
      <c r="BO431" s="24"/>
      <c r="BP431" s="28" t="s">
        <v>62</v>
      </c>
      <c r="BQ431" s="39" t="n">
        <f aca="false">BP391*BT391+BP393*BT393+BP402*BT402</f>
        <v>0</v>
      </c>
      <c r="BR431" s="24"/>
      <c r="BS431" s="28" t="str">
        <f aca="false">BR389</f>
        <v>secchio</v>
      </c>
      <c r="BT431" s="28" t="n">
        <f aca="false">BQ389</f>
        <v>0</v>
      </c>
      <c r="BU431" s="28" t="str">
        <f aca="false">BR415</f>
        <v>lamiere</v>
      </c>
      <c r="BV431" s="28" t="n">
        <f aca="false">SUM(BQ415:BQ417)</f>
        <v>0</v>
      </c>
      <c r="BZ431" s="24"/>
      <c r="CA431" s="28" t="s">
        <v>62</v>
      </c>
      <c r="CB431" s="39" t="n">
        <f aca="false">CA391*CE391+CA393*CE393+CA402*CE402</f>
        <v>0</v>
      </c>
      <c r="CC431" s="24"/>
      <c r="CD431" s="28" t="str">
        <f aca="false">CC389</f>
        <v>secchio</v>
      </c>
      <c r="CE431" s="28" t="n">
        <f aca="false">CB389</f>
        <v>0</v>
      </c>
      <c r="CF431" s="28" t="str">
        <f aca="false">CC415</f>
        <v>lamiere</v>
      </c>
      <c r="CG431" s="28" t="n">
        <f aca="false">SUM(CB415:CB417)</f>
        <v>0</v>
      </c>
      <c r="CK431" s="24"/>
      <c r="CL431" s="28" t="s">
        <v>62</v>
      </c>
      <c r="CM431" s="39" t="n">
        <f aca="false">CL391*CP391+CL393*CP393+CL402*CP402</f>
        <v>0</v>
      </c>
      <c r="CN431" s="24"/>
      <c r="CO431" s="28" t="str">
        <f aca="false">CN389</f>
        <v>secchio</v>
      </c>
      <c r="CP431" s="28" t="n">
        <f aca="false">CM389</f>
        <v>0</v>
      </c>
      <c r="CQ431" s="28" t="str">
        <f aca="false">CN415</f>
        <v>lamiere</v>
      </c>
      <c r="CR431" s="28" t="n">
        <f aca="false">SUM(CM415:CM417)</f>
        <v>0</v>
      </c>
      <c r="CV431" s="17" t="s">
        <v>62</v>
      </c>
      <c r="CW431" s="18" t="n">
        <f aca="false">IF(X424=0%,0%,Y431/SUM(Y425:Y432))</f>
        <v>0</v>
      </c>
      <c r="CX431" s="17" t="str">
        <f aca="false">AA430</f>
        <v>mobile</v>
      </c>
      <c r="CY431" s="19" t="n">
        <f aca="false">AB430</f>
        <v>0</v>
      </c>
      <c r="CZ431" s="17" t="str">
        <f aca="false">AC428</f>
        <v>sanitari</v>
      </c>
      <c r="DA431" s="19" t="n">
        <f aca="false">AD428</f>
        <v>0</v>
      </c>
      <c r="DB431" s="19"/>
      <c r="DC431" s="20"/>
      <c r="DD431" s="19" t="s">
        <v>63</v>
      </c>
      <c r="DE431" s="19" t="n">
        <f aca="false">X369</f>
        <v>0</v>
      </c>
    </row>
    <row r="432" customFormat="false" ht="15" hidden="false" customHeight="false" outlineLevel="0" collapsed="false">
      <c r="A432" s="24"/>
      <c r="B432" s="28" t="s">
        <v>65</v>
      </c>
      <c r="C432" s="39" t="n">
        <f aca="false">B410*F410+B411*F411+B412*F412+B423*F423</f>
        <v>0</v>
      </c>
      <c r="D432" s="24"/>
      <c r="E432" s="28" t="str">
        <f aca="false">D390</f>
        <v>sedie</v>
      </c>
      <c r="F432" s="28" t="n">
        <f aca="false">C390</f>
        <v>0</v>
      </c>
      <c r="G432" s="28" t="s">
        <v>102</v>
      </c>
      <c r="H432" s="28" t="n">
        <f aca="false">SUM(C396:C409)</f>
        <v>0</v>
      </c>
      <c r="L432" s="24"/>
      <c r="M432" s="28" t="s">
        <v>65</v>
      </c>
      <c r="N432" s="39" t="n">
        <f aca="false">M410*Q410+M411*Q411+M412*Q412+M423*Q423</f>
        <v>1</v>
      </c>
      <c r="O432" s="24"/>
      <c r="P432" s="28" t="str">
        <f aca="false">O390</f>
        <v>sedie</v>
      </c>
      <c r="Q432" s="28" t="n">
        <f aca="false">N390</f>
        <v>0</v>
      </c>
      <c r="R432" s="28" t="s">
        <v>102</v>
      </c>
      <c r="S432" s="28" t="n">
        <f aca="false">SUM(N396:N409)</f>
        <v>0</v>
      </c>
      <c r="W432" s="24"/>
      <c r="X432" s="28" t="s">
        <v>65</v>
      </c>
      <c r="Y432" s="39" t="n">
        <f aca="false">X410*AB410+X411*AB411+X412*AB412+X423*AB423</f>
        <v>0</v>
      </c>
      <c r="Z432" s="24"/>
      <c r="AA432" s="28" t="str">
        <f aca="false">Z390</f>
        <v>sedie</v>
      </c>
      <c r="AB432" s="28" t="n">
        <f aca="false">Y390</f>
        <v>0</v>
      </c>
      <c r="AC432" s="28" t="s">
        <v>102</v>
      </c>
      <c r="AD432" s="28" t="n">
        <f aca="false">SUM(Y396:Y409)</f>
        <v>0</v>
      </c>
      <c r="AH432" s="24"/>
      <c r="AI432" s="28" t="s">
        <v>65</v>
      </c>
      <c r="AJ432" s="39" t="n">
        <f aca="false">AI410*AM410+AI411*AM411+AI412*AM412+AI423*AM423</f>
        <v>0</v>
      </c>
      <c r="AK432" s="24"/>
      <c r="AL432" s="28" t="str">
        <f aca="false">AK390</f>
        <v>sedie</v>
      </c>
      <c r="AM432" s="28" t="n">
        <f aca="false">AJ390</f>
        <v>0</v>
      </c>
      <c r="AN432" s="28" t="s">
        <v>102</v>
      </c>
      <c r="AO432" s="28" t="n">
        <f aca="false">SUM(AJ396:AJ409)</f>
        <v>0</v>
      </c>
      <c r="AS432" s="24"/>
      <c r="AT432" s="28" t="s">
        <v>65</v>
      </c>
      <c r="AU432" s="39" t="n">
        <f aca="false">AT410*AX410+AT411*AX411+AT412*AX412+AT423*AX423</f>
        <v>1</v>
      </c>
      <c r="AV432" s="24"/>
      <c r="AW432" s="28" t="str">
        <f aca="false">AV390</f>
        <v>sedie</v>
      </c>
      <c r="AX432" s="28" t="n">
        <f aca="false">AU390</f>
        <v>0</v>
      </c>
      <c r="AY432" s="28" t="s">
        <v>102</v>
      </c>
      <c r="AZ432" s="28" t="n">
        <f aca="false">SUM(AU396:AU409)</f>
        <v>0</v>
      </c>
      <c r="BD432" s="24"/>
      <c r="BE432" s="28" t="s">
        <v>65</v>
      </c>
      <c r="BF432" s="39" t="n">
        <f aca="false">BE410*BI410+BE411*BI411+BE412*BI412+BE423*BI423</f>
        <v>0</v>
      </c>
      <c r="BG432" s="24"/>
      <c r="BH432" s="28" t="str">
        <f aca="false">BG390</f>
        <v>sedie</v>
      </c>
      <c r="BI432" s="28" t="n">
        <f aca="false">BF390</f>
        <v>0</v>
      </c>
      <c r="BJ432" s="28" t="s">
        <v>102</v>
      </c>
      <c r="BK432" s="28" t="n">
        <f aca="false">SUM(BF396:BF409)</f>
        <v>3</v>
      </c>
      <c r="BO432" s="24"/>
      <c r="BP432" s="28" t="s">
        <v>65</v>
      </c>
      <c r="BQ432" s="39" t="n">
        <f aca="false">BP410*BT410+BP411*BT411+BP412*BT412+BP423*BT423</f>
        <v>1</v>
      </c>
      <c r="BR432" s="24"/>
      <c r="BS432" s="28" t="str">
        <f aca="false">BR390</f>
        <v>sedie</v>
      </c>
      <c r="BT432" s="28" t="n">
        <f aca="false">BQ390</f>
        <v>0</v>
      </c>
      <c r="BU432" s="28" t="s">
        <v>102</v>
      </c>
      <c r="BV432" s="28" t="n">
        <f aca="false">SUM(BQ396:BQ409)</f>
        <v>0</v>
      </c>
      <c r="BZ432" s="24"/>
      <c r="CA432" s="28" t="s">
        <v>65</v>
      </c>
      <c r="CB432" s="39" t="n">
        <f aca="false">CA410*CE410+CA411*CE411+CA412*CE412+CA423*CE423</f>
        <v>1</v>
      </c>
      <c r="CC432" s="24"/>
      <c r="CD432" s="28" t="str">
        <f aca="false">CC390</f>
        <v>sedie</v>
      </c>
      <c r="CE432" s="28" t="n">
        <f aca="false">CB390</f>
        <v>0</v>
      </c>
      <c r="CF432" s="28" t="s">
        <v>102</v>
      </c>
      <c r="CG432" s="28" t="n">
        <f aca="false">SUM(CB396:CB409)</f>
        <v>0</v>
      </c>
      <c r="CK432" s="24"/>
      <c r="CL432" s="28" t="s">
        <v>65</v>
      </c>
      <c r="CM432" s="39" t="n">
        <f aca="false">CL410*CP410+CL411*CP411+CL412*CP412+CL423*CP423</f>
        <v>0</v>
      </c>
      <c r="CN432" s="24"/>
      <c r="CO432" s="28" t="str">
        <f aca="false">CN390</f>
        <v>sedie</v>
      </c>
      <c r="CP432" s="28" t="n">
        <f aca="false">CM390</f>
        <v>0</v>
      </c>
      <c r="CQ432" s="28" t="s">
        <v>102</v>
      </c>
      <c r="CR432" s="28" t="n">
        <f aca="false">SUM(CM396:CM409)</f>
        <v>0</v>
      </c>
      <c r="CV432" s="33" t="s">
        <v>65</v>
      </c>
      <c r="CW432" s="34" t="n">
        <f aca="false">IF(X424=0%,0%,Y432/SUM(Y425:Y432))</f>
        <v>0</v>
      </c>
      <c r="CX432" s="33" t="str">
        <f aca="false">AA431</f>
        <v>secchio</v>
      </c>
      <c r="CY432" s="35" t="n">
        <f aca="false">AB431</f>
        <v>0</v>
      </c>
      <c r="CZ432" s="33" t="str">
        <f aca="false">AC429</f>
        <v>tubi</v>
      </c>
      <c r="DA432" s="35" t="n">
        <f aca="false">AD429</f>
        <v>0</v>
      </c>
      <c r="DB432" s="35"/>
      <c r="DC432" s="36"/>
      <c r="DD432" s="35" t="s">
        <v>56</v>
      </c>
      <c r="DE432" s="35" t="n">
        <f aca="false">AD367</f>
        <v>0</v>
      </c>
      <c r="DF432" s="37" t="n">
        <f aca="false">SUM(CW426:CW432)</f>
        <v>1</v>
      </c>
    </row>
    <row r="433" customFormat="false" ht="15" hidden="false" customHeight="false" outlineLevel="0" collapsed="false">
      <c r="A433" s="24"/>
      <c r="B433" s="28" t="s">
        <v>103</v>
      </c>
      <c r="C433" s="39" t="n">
        <f aca="false">B401*F401+B422*F422</f>
        <v>0</v>
      </c>
      <c r="D433" s="24"/>
      <c r="E433" s="28" t="str">
        <f aca="false">D391</f>
        <v>materasso</v>
      </c>
      <c r="F433" s="28" t="n">
        <f aca="false">C391</f>
        <v>0</v>
      </c>
      <c r="G433" s="28" t="s">
        <v>104</v>
      </c>
      <c r="H433" s="28"/>
      <c r="L433" s="24"/>
      <c r="M433" s="28" t="s">
        <v>103</v>
      </c>
      <c r="N433" s="39" t="n">
        <f aca="false">M401*Q401+M422*Q422</f>
        <v>0</v>
      </c>
      <c r="O433" s="24"/>
      <c r="P433" s="28" t="str">
        <f aca="false">O391</f>
        <v>materasso</v>
      </c>
      <c r="Q433" s="28" t="n">
        <f aca="false">N391</f>
        <v>0</v>
      </c>
      <c r="R433" s="28" t="s">
        <v>104</v>
      </c>
      <c r="S433" s="28"/>
      <c r="W433" s="24"/>
      <c r="X433" s="28" t="s">
        <v>103</v>
      </c>
      <c r="Y433" s="39" t="n">
        <f aca="false">X401*AB401+X422*AB422</f>
        <v>0</v>
      </c>
      <c r="Z433" s="24"/>
      <c r="AA433" s="28" t="str">
        <f aca="false">Z391</f>
        <v>materasso</v>
      </c>
      <c r="AB433" s="28" t="n">
        <f aca="false">Y391</f>
        <v>0</v>
      </c>
      <c r="AC433" s="28" t="s">
        <v>104</v>
      </c>
      <c r="AD433" s="28"/>
      <c r="AH433" s="24"/>
      <c r="AI433" s="28" t="s">
        <v>103</v>
      </c>
      <c r="AJ433" s="39" t="n">
        <f aca="false">AI401*AM401+AI422*AM422</f>
        <v>0</v>
      </c>
      <c r="AK433" s="24"/>
      <c r="AL433" s="28" t="str">
        <f aca="false">AK391</f>
        <v>materasso</v>
      </c>
      <c r="AM433" s="28" t="n">
        <f aca="false">AJ391</f>
        <v>0</v>
      </c>
      <c r="AN433" s="28" t="s">
        <v>104</v>
      </c>
      <c r="AO433" s="28"/>
      <c r="AS433" s="24"/>
      <c r="AT433" s="28" t="s">
        <v>103</v>
      </c>
      <c r="AU433" s="39" t="n">
        <f aca="false">AT401*AX401+AT422*AX422</f>
        <v>0</v>
      </c>
      <c r="AV433" s="24"/>
      <c r="AW433" s="28" t="str">
        <f aca="false">AV391</f>
        <v>materasso</v>
      </c>
      <c r="AX433" s="28" t="n">
        <f aca="false">AU391</f>
        <v>0</v>
      </c>
      <c r="AY433" s="28" t="s">
        <v>104</v>
      </c>
      <c r="AZ433" s="28"/>
      <c r="BD433" s="24"/>
      <c r="BE433" s="28" t="s">
        <v>103</v>
      </c>
      <c r="BF433" s="39" t="n">
        <f aca="false">BE401*BI401+BE422*BI422</f>
        <v>0</v>
      </c>
      <c r="BG433" s="24"/>
      <c r="BH433" s="28" t="str">
        <f aca="false">BG391</f>
        <v>materasso</v>
      </c>
      <c r="BI433" s="28" t="n">
        <f aca="false">BF391</f>
        <v>0</v>
      </c>
      <c r="BJ433" s="28" t="s">
        <v>104</v>
      </c>
      <c r="BK433" s="28"/>
      <c r="BO433" s="24"/>
      <c r="BP433" s="28" t="s">
        <v>103</v>
      </c>
      <c r="BQ433" s="39" t="n">
        <f aca="false">BP401*BT401+BP422*BT422</f>
        <v>0</v>
      </c>
      <c r="BR433" s="24"/>
      <c r="BS433" s="28" t="str">
        <f aca="false">BR391</f>
        <v>materasso</v>
      </c>
      <c r="BT433" s="28" t="n">
        <f aca="false">BQ391</f>
        <v>0</v>
      </c>
      <c r="BU433" s="28" t="s">
        <v>104</v>
      </c>
      <c r="BV433" s="28"/>
      <c r="BZ433" s="24"/>
      <c r="CA433" s="28" t="s">
        <v>103</v>
      </c>
      <c r="CB433" s="39" t="n">
        <f aca="false">CA401*CE401+CA422*CE422</f>
        <v>0</v>
      </c>
      <c r="CC433" s="24"/>
      <c r="CD433" s="28" t="str">
        <f aca="false">CC391</f>
        <v>materasso</v>
      </c>
      <c r="CE433" s="28" t="n">
        <f aca="false">CB391</f>
        <v>0</v>
      </c>
      <c r="CF433" s="28" t="s">
        <v>104</v>
      </c>
      <c r="CG433" s="28"/>
      <c r="CK433" s="24"/>
      <c r="CL433" s="28" t="s">
        <v>103</v>
      </c>
      <c r="CM433" s="39" t="n">
        <f aca="false">CL401*CP401+CL422*CP422</f>
        <v>0</v>
      </c>
      <c r="CN433" s="24"/>
      <c r="CO433" s="28" t="str">
        <f aca="false">CN391</f>
        <v>materasso</v>
      </c>
      <c r="CP433" s="28" t="n">
        <f aca="false">CM391</f>
        <v>0</v>
      </c>
      <c r="CQ433" s="28" t="s">
        <v>104</v>
      </c>
      <c r="CR433" s="28"/>
      <c r="CV433" s="10" t="str">
        <f aca="false">AH366</f>
        <v>SITO O76</v>
      </c>
      <c r="CW433" s="10"/>
      <c r="CX433" s="10"/>
      <c r="CY433" s="10"/>
      <c r="CZ433" s="10"/>
      <c r="DA433" s="10"/>
      <c r="DB433" s="10"/>
      <c r="DC433" s="10"/>
      <c r="DD433" s="10"/>
      <c r="DE433" s="10"/>
    </row>
    <row r="434" customFormat="false" ht="14.4" hidden="false" customHeight="false" outlineLevel="0" collapsed="false">
      <c r="CV434" s="11" t="s">
        <v>31</v>
      </c>
      <c r="CW434" s="11"/>
      <c r="CX434" s="11" t="s">
        <v>32</v>
      </c>
      <c r="CY434" s="11"/>
      <c r="CZ434" s="11"/>
      <c r="DA434" s="11"/>
      <c r="DB434" s="11"/>
      <c r="DC434" s="11"/>
      <c r="DD434" s="11" t="s">
        <v>33</v>
      </c>
      <c r="DE434" s="11"/>
    </row>
    <row r="435" customFormat="false" ht="14.4" hidden="false" customHeight="false" outlineLevel="0" collapsed="false">
      <c r="A435" s="14"/>
      <c r="B435" s="59" t="s">
        <v>14</v>
      </c>
      <c r="C435" s="28" t="s">
        <v>49</v>
      </c>
      <c r="D435" s="28" t="s">
        <v>101</v>
      </c>
      <c r="E435" s="28" t="s">
        <v>12</v>
      </c>
      <c r="F435" s="28" t="s">
        <v>60</v>
      </c>
      <c r="G435" s="28" t="s">
        <v>61</v>
      </c>
      <c r="H435" s="28" t="s">
        <v>62</v>
      </c>
      <c r="I435" s="28" t="s">
        <v>65</v>
      </c>
      <c r="J435" s="28" t="s">
        <v>103</v>
      </c>
      <c r="L435" s="14"/>
      <c r="M435" s="59" t="s">
        <v>14</v>
      </c>
      <c r="N435" s="28" t="s">
        <v>49</v>
      </c>
      <c r="O435" s="28" t="s">
        <v>101</v>
      </c>
      <c r="P435" s="28" t="s">
        <v>12</v>
      </c>
      <c r="Q435" s="28" t="s">
        <v>60</v>
      </c>
      <c r="R435" s="28" t="s">
        <v>61</v>
      </c>
      <c r="S435" s="28" t="s">
        <v>62</v>
      </c>
      <c r="T435" s="28" t="s">
        <v>65</v>
      </c>
      <c r="U435" s="28" t="s">
        <v>103</v>
      </c>
      <c r="W435" s="14"/>
      <c r="X435" s="59" t="s">
        <v>14</v>
      </c>
      <c r="Y435" s="28" t="s">
        <v>49</v>
      </c>
      <c r="Z435" s="28" t="s">
        <v>101</v>
      </c>
      <c r="AA435" s="28" t="s">
        <v>12</v>
      </c>
      <c r="AB435" s="28" t="s">
        <v>60</v>
      </c>
      <c r="AC435" s="28" t="s">
        <v>61</v>
      </c>
      <c r="AD435" s="28" t="s">
        <v>62</v>
      </c>
      <c r="AE435" s="28" t="s">
        <v>65</v>
      </c>
      <c r="AF435" s="28" t="s">
        <v>103</v>
      </c>
      <c r="AH435" s="14"/>
      <c r="AI435" s="59" t="s">
        <v>14</v>
      </c>
      <c r="AJ435" s="28" t="s">
        <v>49</v>
      </c>
      <c r="AK435" s="28" t="s">
        <v>101</v>
      </c>
      <c r="AL435" s="28" t="s">
        <v>12</v>
      </c>
      <c r="AM435" s="28" t="s">
        <v>60</v>
      </c>
      <c r="AN435" s="28" t="s">
        <v>61</v>
      </c>
      <c r="AO435" s="28" t="s">
        <v>62</v>
      </c>
      <c r="AP435" s="28" t="s">
        <v>65</v>
      </c>
      <c r="AQ435" s="28" t="s">
        <v>103</v>
      </c>
      <c r="AS435" s="14"/>
      <c r="AT435" s="59" t="s">
        <v>14</v>
      </c>
      <c r="AU435" s="28" t="s">
        <v>49</v>
      </c>
      <c r="AV435" s="28" t="s">
        <v>101</v>
      </c>
      <c r="AW435" s="28" t="s">
        <v>12</v>
      </c>
      <c r="AX435" s="28" t="s">
        <v>60</v>
      </c>
      <c r="AY435" s="28" t="s">
        <v>61</v>
      </c>
      <c r="AZ435" s="28" t="s">
        <v>62</v>
      </c>
      <c r="BA435" s="28" t="s">
        <v>65</v>
      </c>
      <c r="BB435" s="28" t="s">
        <v>103</v>
      </c>
      <c r="BD435" s="14"/>
      <c r="BE435" s="59" t="s">
        <v>14</v>
      </c>
      <c r="BF435" s="28" t="s">
        <v>49</v>
      </c>
      <c r="BG435" s="28" t="s">
        <v>101</v>
      </c>
      <c r="BH435" s="28" t="s">
        <v>12</v>
      </c>
      <c r="BI435" s="28" t="s">
        <v>60</v>
      </c>
      <c r="BJ435" s="28" t="s">
        <v>61</v>
      </c>
      <c r="BK435" s="28" t="s">
        <v>62</v>
      </c>
      <c r="BL435" s="28" t="s">
        <v>65</v>
      </c>
      <c r="BM435" s="28" t="s">
        <v>103</v>
      </c>
      <c r="BO435" s="14"/>
      <c r="BP435" s="59" t="s">
        <v>14</v>
      </c>
      <c r="BQ435" s="28" t="s">
        <v>49</v>
      </c>
      <c r="BR435" s="28" t="s">
        <v>101</v>
      </c>
      <c r="BS435" s="28" t="s">
        <v>12</v>
      </c>
      <c r="BT435" s="28" t="s">
        <v>60</v>
      </c>
      <c r="BU435" s="28" t="s">
        <v>61</v>
      </c>
      <c r="BV435" s="28" t="s">
        <v>62</v>
      </c>
      <c r="BW435" s="28" t="s">
        <v>65</v>
      </c>
      <c r="BX435" s="28" t="s">
        <v>103</v>
      </c>
      <c r="BZ435" s="14"/>
      <c r="CA435" s="59" t="s">
        <v>14</v>
      </c>
      <c r="CB435" s="28" t="s">
        <v>49</v>
      </c>
      <c r="CC435" s="28" t="s">
        <v>101</v>
      </c>
      <c r="CD435" s="28" t="s">
        <v>12</v>
      </c>
      <c r="CE435" s="28" t="s">
        <v>60</v>
      </c>
      <c r="CF435" s="28" t="s">
        <v>61</v>
      </c>
      <c r="CG435" s="28" t="s">
        <v>62</v>
      </c>
      <c r="CH435" s="28" t="s">
        <v>65</v>
      </c>
      <c r="CI435" s="28" t="s">
        <v>103</v>
      </c>
      <c r="CK435" s="14"/>
      <c r="CL435" s="59" t="s">
        <v>14</v>
      </c>
      <c r="CM435" s="28" t="s">
        <v>49</v>
      </c>
      <c r="CN435" s="28" t="s">
        <v>101</v>
      </c>
      <c r="CO435" s="28" t="s">
        <v>12</v>
      </c>
      <c r="CP435" s="28" t="s">
        <v>60</v>
      </c>
      <c r="CQ435" s="28" t="s">
        <v>61</v>
      </c>
      <c r="CR435" s="28" t="s">
        <v>62</v>
      </c>
      <c r="CS435" s="28" t="s">
        <v>65</v>
      </c>
      <c r="CT435" s="28" t="s">
        <v>103</v>
      </c>
      <c r="CV435" s="12" t="s">
        <v>14</v>
      </c>
      <c r="CW435" s="13" t="n">
        <f aca="false">IF(AI424=0%,0%,AJ425/SUM(AJ425:AJ432))</f>
        <v>0</v>
      </c>
      <c r="CX435" s="12" t="str">
        <f aca="false">AL425</f>
        <v>lavatrice</v>
      </c>
      <c r="CY435" s="14" t="n">
        <f aca="false">AM425</f>
        <v>0</v>
      </c>
      <c r="CZ435" s="12" t="str">
        <f aca="false">AL432</f>
        <v>sedie</v>
      </c>
      <c r="DA435" s="14" t="n">
        <f aca="false">AM432</f>
        <v>0</v>
      </c>
      <c r="DB435" s="12" t="str">
        <f aca="false">AN430</f>
        <v>guaina</v>
      </c>
      <c r="DC435" s="14" t="n">
        <f aca="false">AO430</f>
        <v>0</v>
      </c>
      <c r="DD435" s="14" t="s">
        <v>41</v>
      </c>
      <c r="DE435" s="38" t="str">
        <f aca="false">AJ368</f>
        <v>dubbia</v>
      </c>
    </row>
    <row r="436" customFormat="false" ht="14.4" hidden="false" customHeight="false" outlineLevel="0" collapsed="false">
      <c r="A436" s="17" t="s">
        <v>105</v>
      </c>
      <c r="B436" s="16" t="n">
        <f aca="false">H371*F373*C371+H374*F376*C374+H377*F379*C377+H380*F381*C380</f>
        <v>0</v>
      </c>
      <c r="C436" s="16" t="n">
        <f aca="false">H380*F380*C380</f>
        <v>0</v>
      </c>
      <c r="D436" s="16" t="n">
        <f aca="false">H371*F372*C371+H374*F375*C374+H377*F378*C377+H380*F383*C380+C384*F385*H384</f>
        <v>0</v>
      </c>
      <c r="E436" s="16" t="n">
        <f aca="false">H371*F371*C371+H374*F374*C374+H377*F377*C377+H380*F382*C380+H384*F384*C384</f>
        <v>0</v>
      </c>
      <c r="F436" s="16" t="n">
        <f aca="false">C393*F394*H393</f>
        <v>0</v>
      </c>
      <c r="H436" s="16" t="n">
        <f aca="false">C391*H391+C393*F393*H393</f>
        <v>0</v>
      </c>
      <c r="J436" s="44"/>
      <c r="L436" s="17" t="s">
        <v>105</v>
      </c>
      <c r="M436" s="16" t="n">
        <f aca="false">S371*Q373*N371+S374*Q376*N374+S377*Q379*N377+S380*Q381*N380</f>
        <v>0</v>
      </c>
      <c r="N436" s="16" t="n">
        <f aca="false">S380*Q380*N380</f>
        <v>0</v>
      </c>
      <c r="O436" s="16" t="n">
        <f aca="false">S371*Q372*N371+S374*Q375*N374+S377*Q378*N377+S380*Q383*N380+N384*Q385*S384</f>
        <v>0</v>
      </c>
      <c r="P436" s="16" t="n">
        <f aca="false">S371*Q371*N371+S374*Q374*N374+S377*Q377*N377+S380*Q382*N380+S384*Q384*N384</f>
        <v>0</v>
      </c>
      <c r="Q436" s="16" t="n">
        <f aca="false">N393*Q394*S393</f>
        <v>0</v>
      </c>
      <c r="S436" s="16" t="n">
        <f aca="false">N391*S391+N393*Q393*S393</f>
        <v>0</v>
      </c>
      <c r="U436" s="44"/>
      <c r="W436" s="17" t="s">
        <v>105</v>
      </c>
      <c r="X436" s="16" t="n">
        <f aca="false">AD371*AB373*Y371+AD374*AB376*Y374+AD377*AB379*Y377+AD380*AB381*Y380</f>
        <v>0</v>
      </c>
      <c r="Y436" s="16" t="n">
        <f aca="false">AD380*AB380*Y380</f>
        <v>0</v>
      </c>
      <c r="Z436" s="16" t="n">
        <f aca="false">AD371*AB372*Y371+AD374*AB375*Y374+AD377*AB378*Y377+AD380*AB383*Y380+Y384*AB385*AD384</f>
        <v>0</v>
      </c>
      <c r="AA436" s="16" t="n">
        <f aca="false">AD371*AB371*Y371+AD374*AB374*Y374+AD377*AB377*Y377+AD380*AB382*Y380+AD384*AB384*Y384</f>
        <v>0</v>
      </c>
      <c r="AB436" s="16" t="n">
        <f aca="false">Y393*AB394*AD393</f>
        <v>0</v>
      </c>
      <c r="AD436" s="16" t="n">
        <f aca="false">Y391*AD391+Y393*AB393*AD393</f>
        <v>0</v>
      </c>
      <c r="AF436" s="44"/>
      <c r="AH436" s="17" t="s">
        <v>105</v>
      </c>
      <c r="AI436" s="16" t="n">
        <f aca="false">AO371*AM373*AJ371+AO374*AM376*AJ374+AO377*AM379*AJ377+AO380*AM381*AJ380</f>
        <v>0</v>
      </c>
      <c r="AJ436" s="16" t="n">
        <f aca="false">AO380*AM380*AJ380</f>
        <v>0</v>
      </c>
      <c r="AK436" s="16" t="n">
        <f aca="false">AO371*AM372*AJ371+AO374*AM375*AJ374+AO377*AM378*AJ377+AO380*AM383*AJ380+AJ384*AM385*AO384</f>
        <v>0</v>
      </c>
      <c r="AL436" s="16" t="n">
        <f aca="false">AO371*AM371*AJ371+AO374*AM374*AJ374+AO377*AM377*AJ377+AO380*AM382*AJ380+AO384*AM384*AJ384</f>
        <v>0</v>
      </c>
      <c r="AM436" s="16" t="n">
        <f aca="false">AJ393*AM394*AO393</f>
        <v>0</v>
      </c>
      <c r="AO436" s="16" t="n">
        <f aca="false">AJ391*AO391+AJ393*AM393*AO393</f>
        <v>0</v>
      </c>
      <c r="AQ436" s="44"/>
      <c r="AS436" s="17" t="s">
        <v>105</v>
      </c>
      <c r="AT436" s="16" t="n">
        <f aca="false">AZ371*AX373*AU371+AZ374*AX376*AU374+AZ377*AX379*AU377+AZ380*AX381*AU380</f>
        <v>0</v>
      </c>
      <c r="AU436" s="16" t="n">
        <f aca="false">AZ380*AX380*AU380</f>
        <v>0</v>
      </c>
      <c r="AV436" s="16" t="n">
        <f aca="false">AZ371*AX372*AU371+AZ374*AX375*AU374+AZ377*AX378*AU377+AZ380*AX383*AU380+AU384*AX385*AZ384</f>
        <v>0</v>
      </c>
      <c r="AW436" s="16" t="n">
        <f aca="false">AZ371*AX371*AU371+AZ374*AX374*AU374+AZ377*AX377*AU377+AZ380*AX382*AU380+AZ384*AX384*AU384</f>
        <v>0</v>
      </c>
      <c r="AX436" s="16" t="n">
        <f aca="false">AU393*AX394*AZ393</f>
        <v>0</v>
      </c>
      <c r="AZ436" s="16" t="n">
        <f aca="false">AU391*AZ391+AU393*AX393*AZ393</f>
        <v>0</v>
      </c>
      <c r="BB436" s="44"/>
      <c r="BD436" s="17" t="s">
        <v>105</v>
      </c>
      <c r="BE436" s="16" t="n">
        <f aca="false">BK371*BI373*BF371+BK374*BI376*BF374+BK377*BI379*BF377+BK380*BI381*BF380</f>
        <v>0</v>
      </c>
      <c r="BF436" s="16" t="n">
        <f aca="false">BK380*BI380*BF380</f>
        <v>0</v>
      </c>
      <c r="BG436" s="16" t="n">
        <f aca="false">BK371*BI372*BF371+BK374*BI375*BF374+BK377*BI378*BF377+BK380*BI383*BF380+BF384*BI385*BK384</f>
        <v>0</v>
      </c>
      <c r="BH436" s="16" t="n">
        <f aca="false">BK371*BI371*BF371+BK374*BI374*BF374+BK377*BI377*BF377+BK380*BI382*BF380+BK384*BI384*BF384</f>
        <v>0</v>
      </c>
      <c r="BI436" s="16" t="n">
        <f aca="false">BF393*BI394*BK393</f>
        <v>0</v>
      </c>
      <c r="BK436" s="16" t="n">
        <f aca="false">BF391*BK391+BF393*BI393*BK393</f>
        <v>0</v>
      </c>
      <c r="BM436" s="44"/>
      <c r="BO436" s="17" t="s">
        <v>105</v>
      </c>
      <c r="BP436" s="16" t="n">
        <f aca="false">BV371*BT373*BQ371+BV374*BT376*BQ374+BV377*BT379*BQ377+BV380*BT381*BQ380</f>
        <v>0</v>
      </c>
      <c r="BQ436" s="16" t="n">
        <f aca="false">BV380*BT380*BQ380</f>
        <v>0</v>
      </c>
      <c r="BR436" s="16" t="n">
        <f aca="false">BV371*BT372*BQ371+BV374*BT375*BQ374+BV377*BT378*BQ377+BV380*BT383*BQ380+BQ384*BT385*BV384</f>
        <v>0</v>
      </c>
      <c r="BS436" s="16" t="n">
        <f aca="false">BV371*BT371*BQ371+BV374*BT374*BQ374+BV377*BT377*BQ377+BV380*BT382*BQ380+BV384*BT384*BQ384</f>
        <v>0</v>
      </c>
      <c r="BT436" s="16" t="n">
        <f aca="false">BQ393*BT394*BV393</f>
        <v>0</v>
      </c>
      <c r="BV436" s="16" t="n">
        <f aca="false">BQ391*BV391+BQ393*BT393*BV393</f>
        <v>0</v>
      </c>
      <c r="BX436" s="44"/>
      <c r="BZ436" s="17" t="s">
        <v>105</v>
      </c>
      <c r="CA436" s="16" t="n">
        <f aca="false">CG371*CE373*CB371+CG374*CE376*CB374+CG377*CE379*CB377+CG380*CE381*CB380</f>
        <v>0</v>
      </c>
      <c r="CB436" s="16" t="n">
        <f aca="false">CG380*CE380*CB380</f>
        <v>0</v>
      </c>
      <c r="CC436" s="16" t="n">
        <f aca="false">CG371*CE372*CB371+CG374*CE375*CB374+CG377*CE378*CB377+CG380*CE383*CB380+CB384*CE385*CG384</f>
        <v>0</v>
      </c>
      <c r="CD436" s="16" t="n">
        <f aca="false">CG371*CE371*CB371+CG374*CE374*CB374+CG377*CE377*CB377+CG380*CE382*CB380+CG384*CE384*CB384</f>
        <v>0</v>
      </c>
      <c r="CE436" s="16" t="n">
        <f aca="false">CB393*CE394*CG393</f>
        <v>0</v>
      </c>
      <c r="CG436" s="16" t="n">
        <f aca="false">CB391*CG391+CB393*CE393*CG393</f>
        <v>0</v>
      </c>
      <c r="CI436" s="44"/>
      <c r="CK436" s="17" t="s">
        <v>105</v>
      </c>
      <c r="CL436" s="16" t="n">
        <f aca="false">CR371*CP373*CM371+CR374*CP376*CM374+CR377*CP379*CM377+CR380*CP381*CM380</f>
        <v>0</v>
      </c>
      <c r="CM436" s="16" t="n">
        <f aca="false">CR380*CP380*CM380</f>
        <v>0</v>
      </c>
      <c r="CN436" s="16" t="n">
        <f aca="false">CR371*CP372*CM371+CR374*CP375*CM374+CR377*CP378*CM377+CR380*CP383*CM380+CM384*CP385*CR384</f>
        <v>0</v>
      </c>
      <c r="CO436" s="16" t="n">
        <f aca="false">CR371*CP371*CM371+CR374*CP374*CM374+CR377*CP377*CM377+CR380*CP382*CM380+CR384*CP384*CM384</f>
        <v>0</v>
      </c>
      <c r="CP436" s="16" t="n">
        <f aca="false">CM393*CP394*CR393</f>
        <v>0</v>
      </c>
      <c r="CR436" s="16" t="n">
        <f aca="false">CM391*CR391+CM393*CP393*CR393</f>
        <v>0</v>
      </c>
      <c r="CT436" s="44"/>
      <c r="CV436" s="17" t="s">
        <v>49</v>
      </c>
      <c r="CW436" s="18" t="n">
        <f aca="false">IF(AI424=0%,0%,AJ426/SUM(AJ425:AJ432))</f>
        <v>0</v>
      </c>
      <c r="CX436" s="17" t="str">
        <f aca="false">AL426</f>
        <v>frigorifero</v>
      </c>
      <c r="CY436" s="19" t="n">
        <f aca="false">AM426</f>
        <v>0</v>
      </c>
      <c r="CZ436" s="17" t="str">
        <f aca="false">AL433</f>
        <v>materasso</v>
      </c>
      <c r="DA436" s="19" t="n">
        <f aca="false">AM433</f>
        <v>0</v>
      </c>
      <c r="DB436" s="17" t="str">
        <f aca="false">AN431</f>
        <v>lamiere</v>
      </c>
      <c r="DC436" s="19" t="n">
        <f aca="false">AO431</f>
        <v>0</v>
      </c>
      <c r="DD436" s="19" t="str">
        <f aca="false">AK367</f>
        <v>altezza cumulo</v>
      </c>
      <c r="DE436" s="19" t="n">
        <f aca="false">AL367</f>
        <v>0</v>
      </c>
    </row>
    <row r="437" customFormat="false" ht="14.4" hidden="false" customHeight="false" outlineLevel="0" collapsed="false">
      <c r="A437" s="33" t="s">
        <v>106</v>
      </c>
      <c r="B437" s="60" t="n">
        <f aca="false">IF(B369=100%,0,(B387*G387+B389*G389+B396*G396+B404*F404*G404+B413*G413+B414*G414+B415*G415)/(1-B369))</f>
        <v>0</v>
      </c>
      <c r="C437" s="60" t="n">
        <f aca="false">IF(B369=100%,0,(B397*G397+B404*F405*G405)/(1-B369))</f>
        <v>0</v>
      </c>
      <c r="D437" s="60" t="n">
        <f aca="false">IF(B369=100%,0,(B404*F406*G406+B398*F398*G398)/(1-B369))</f>
        <v>0</v>
      </c>
      <c r="E437" s="60" t="n">
        <f aca="false">IF(B369=100%,0,(B388*G388+B398*G399*F399+B404*F407*G407+B416*G416)/(1-B369))</f>
        <v>0</v>
      </c>
      <c r="F437" s="60" t="n">
        <f aca="false">IF(B369=100%,0,(B386*G386+B390*G390+B403*G403+B404*F408*G408)/(1-B369))</f>
        <v>0</v>
      </c>
      <c r="G437" s="61" t="n">
        <f aca="false">IF(B369=100%,0,(B395*G395+B400*G400+B404*F409*G409)/(1-B369))</f>
        <v>0</v>
      </c>
      <c r="H437" s="60" t="n">
        <f aca="false">IF(B369=100%,0,(B402*G402)/(1-B369))</f>
        <v>0</v>
      </c>
      <c r="I437" s="61" t="n">
        <f aca="false">IF(B369=100%,0,(B410*G410+B411*G411+B412*G412+B423*G423)/(1-B369))</f>
        <v>0</v>
      </c>
      <c r="J437" s="62" t="n">
        <f aca="false">IF(B369=100%,0,(B401*G401+B422*G422)/(1-B369))</f>
        <v>0</v>
      </c>
      <c r="L437" s="33" t="s">
        <v>106</v>
      </c>
      <c r="M437" s="60" t="n">
        <f aca="false">IF(M369=100%,0,(M387*R387+M389*R389+M396*R396+M404*Q404*R404+M413*R413+M414*R414+M415*R415)/(1-M369))</f>
        <v>0</v>
      </c>
      <c r="N437" s="60" t="n">
        <f aca="false">IF(M369=100%,0,(M397*R397+M404*Q405*R405)/(1-M369))</f>
        <v>0</v>
      </c>
      <c r="O437" s="60" t="n">
        <f aca="false">IF(M369=100%,0,(M404*Q406*R406+M398*Q398*R398)/(1-M369))</f>
        <v>0</v>
      </c>
      <c r="P437" s="60" t="n">
        <f aca="false">IF(M369=100%,0,(M388*R388+M398*R399*Q399+M404*Q407*R407+M416*R416)/(1-M369))</f>
        <v>0</v>
      </c>
      <c r="Q437" s="60" t="n">
        <f aca="false">IF(M369=100%,0,(M386*R386+M390*R390+M403*R403+M404*Q408*R408)/(1-M369))</f>
        <v>0</v>
      </c>
      <c r="R437" s="61" t="n">
        <f aca="false">IF(M369=100%,0,(M395*R395+M400*R400+M404*Q409*R409)/(1-M369))</f>
        <v>0</v>
      </c>
      <c r="S437" s="60" t="n">
        <f aca="false">IF(M369=100%,0,(M402*R402)/(1-M369))</f>
        <v>0</v>
      </c>
      <c r="T437" s="61" t="n">
        <f aca="false">IF(M369=100%,0,(M410*R410+M411*R411+M412*R412+M423*R423)/(1-M369))</f>
        <v>1410</v>
      </c>
      <c r="U437" s="62" t="n">
        <f aca="false">IF(M369=100%,0,(M401*R401+M422*R422)/(1-M369))</f>
        <v>0</v>
      </c>
      <c r="W437" s="33" t="s">
        <v>106</v>
      </c>
      <c r="X437" s="60" t="n">
        <f aca="false">IF(X369=100%,0,(X387*AC387+X389*AC389+X396*AC396+X404*AB404*AC404+X413*AC413+X414*AC414+X415*AC415)/(1-X369))</f>
        <v>420</v>
      </c>
      <c r="Y437" s="60" t="n">
        <f aca="false">IF(X369=100%,0,(X397*AC397+X404*AB405*AC405)/(1-X369))</f>
        <v>1560</v>
      </c>
      <c r="Z437" s="60" t="n">
        <f aca="false">IF(X369=100%,0,(X404*AB406*AC406+X398*AB398*AC398)/(1-X369))</f>
        <v>54</v>
      </c>
      <c r="AA437" s="60" t="n">
        <f aca="false">IF(X369=100%,0,(X388*AC388+X398*AC399*AB399+X404*AB407*AC407+X416*AC416)/(1-X369))</f>
        <v>600</v>
      </c>
      <c r="AB437" s="60" t="n">
        <f aca="false">IF(X369=100%,0,(X386*AC386+X390*AC390+X403*AC403+X404*AB408*AC408)/(1-X369))</f>
        <v>0</v>
      </c>
      <c r="AC437" s="61" t="n">
        <f aca="false">IF(X369=100%,0,(X395*AC395+X400*AC400+X404*AB409*AC409)/(1-X369))</f>
        <v>0</v>
      </c>
      <c r="AD437" s="60" t="n">
        <f aca="false">IF(X369=100%,0,(X402*AC402)/(1-X369))</f>
        <v>0</v>
      </c>
      <c r="AE437" s="61" t="n">
        <f aca="false">IF(X369=100%,0,(X410*AC410+X411*AC411+X412*AC412+X423*AC423)/(1-X369))</f>
        <v>0</v>
      </c>
      <c r="AF437" s="62" t="n">
        <f aca="false">IF(X369=100%,0,(X401*AC401+X422*AC422)/(1-X369))</f>
        <v>0</v>
      </c>
      <c r="AH437" s="33" t="s">
        <v>106</v>
      </c>
      <c r="AI437" s="60" t="n">
        <f aca="false">IF(AI369=100%,0,(AI387*AN387+AI389*AN389+AI396*AN396+AI404*AM404*AN404+AI413*AN413+AI414*AN414+AI415*AN415)/(1-AI369))</f>
        <v>0</v>
      </c>
      <c r="AJ437" s="60" t="n">
        <f aca="false">IF(AI369=100%,0,(AI397*AN397+AI404*AM405*AN405)/(1-AI369))</f>
        <v>0</v>
      </c>
      <c r="AK437" s="60" t="n">
        <f aca="false">IF(AI369=100%,0,(AI404*AM406*AN406+AI398*AM398*AN398)/(1-AI369))</f>
        <v>0</v>
      </c>
      <c r="AL437" s="60" t="n">
        <f aca="false">IF(AI369=100%,0,(AI388*AN388+AI398*AN399*AM399+AI404*AM407*AN407+AI416*AN416)/(1-AI369))</f>
        <v>0</v>
      </c>
      <c r="AM437" s="60" t="n">
        <f aca="false">IF(AI369=100%,0,(AI386*AN386+AI390*AN390+AI403*AN403+AI404*AM408*AN408)/(1-AI369))</f>
        <v>0</v>
      </c>
      <c r="AN437" s="61" t="n">
        <f aca="false">IF(AI369=100%,0,(AI395*AN395+AI400*AN400+AI404*AM409*AN409)/(1-AI369))</f>
        <v>0</v>
      </c>
      <c r="AO437" s="60" t="n">
        <f aca="false">IF(AI369=100%,0,(AI402*AN402)/(1-AI369))</f>
        <v>0</v>
      </c>
      <c r="AP437" s="61" t="n">
        <f aca="false">IF(AI369=100%,0,(AI410*AN410+AI411*AN411+AI412*AN412+AI423*AN423)/(1-AI369))</f>
        <v>0</v>
      </c>
      <c r="AQ437" s="62" t="n">
        <f aca="false">IF(AI369=100%,0,(AI401*AN401+AI422*AN422)/(1-AI369))</f>
        <v>0</v>
      </c>
      <c r="AS437" s="33" t="s">
        <v>106</v>
      </c>
      <c r="AT437" s="60" t="n">
        <f aca="false">IF(AT369=100%,0,(AT387*AY387+AT389*AY389+AT396*AY396+AT404*AX404*AY404+AT413*AY413+AT414*AY414+AT415*AY415)/(1-AT369))</f>
        <v>0</v>
      </c>
      <c r="AU437" s="60" t="n">
        <f aca="false">IF(AT369=100%,0,(AT397*AY397+AT404*AX405*AY405)/(1-AT369))</f>
        <v>0</v>
      </c>
      <c r="AV437" s="60" t="n">
        <f aca="false">IF(AT369=100%,0,(AT404*AX406*AY406+AT398*AX398*AY398)/(1-AT369))</f>
        <v>0</v>
      </c>
      <c r="AW437" s="60" t="n">
        <f aca="false">IF(AT369=100%,0,(AT388*AY388+AT398*AY399*AX399+AT404*AX407*AY407+AT416*AY416)/(1-AT369))</f>
        <v>0</v>
      </c>
      <c r="AX437" s="60" t="n">
        <f aca="false">IF(AT369=100%,0,(AT386*AY386+AT390*AY390+AT403*AY403+AT404*AX408*AY408)/(1-AT369))</f>
        <v>0</v>
      </c>
      <c r="AY437" s="61" t="n">
        <f aca="false">IF(AT369=100%,0,(AT395*AY395+AT400*AY400+AT404*AX409*AY409)/(1-AT369))</f>
        <v>0</v>
      </c>
      <c r="AZ437" s="60" t="n">
        <f aca="false">IF(AT369=100%,0,(AT402*AY402)/(1-AT369))</f>
        <v>0</v>
      </c>
      <c r="BA437" s="61" t="n">
        <f aca="false">IF(AT369=100%,0,(AT410*AY410+AT411*AY411+AT412*AY412+AT423*AY423)/(1-AT369))</f>
        <v>1500</v>
      </c>
      <c r="BB437" s="62" t="n">
        <f aca="false">IF(AT369=100%,0,(AT401*AY401+AT422*AY422)/(1-AT369))</f>
        <v>0</v>
      </c>
      <c r="BD437" s="33" t="s">
        <v>106</v>
      </c>
      <c r="BE437" s="60" t="n">
        <f aca="false">IF(BE369=100%,0,(BE387*BJ387+BE389*BJ389+BE396*BJ396+BE404*BI404*BJ404+BE413*BJ413+BE414*BJ414+BE415*BJ415)/(1-BE369))</f>
        <v>270</v>
      </c>
      <c r="BF437" s="60" t="n">
        <f aca="false">IF(BE369=100%,0,(BE397*BJ397+BE404*BI405*BJ405)/(1-BE369))</f>
        <v>1040</v>
      </c>
      <c r="BG437" s="60" t="n">
        <f aca="false">IF(BE369=100%,0,(BE404*BI406*BJ406+BE398*BI398*BJ398)/(1-BE369))</f>
        <v>108</v>
      </c>
      <c r="BH437" s="60" t="n">
        <f aca="false">IF(BE369=100%,0,(BE388*BJ388+BE398*BJ399*BI399+BE404*BI407*BJ407+BE416*BJ416)/(1-BE369))</f>
        <v>1200</v>
      </c>
      <c r="BI437" s="60" t="n">
        <f aca="false">IF(BE369=100%,0,(BE386*BJ386+BE390*BJ390+BE403*BJ403+BE404*BI408*BJ408)/(1-BE369))</f>
        <v>0</v>
      </c>
      <c r="BJ437" s="61" t="n">
        <f aca="false">IF(BE369=100%,0,(BE395*BJ395+BE400*BJ400+BE404*BI409*BJ409)/(1-BE369))</f>
        <v>100</v>
      </c>
      <c r="BK437" s="60" t="n">
        <f aca="false">IF(BE369=100%,0,(BE402*BJ402)/(1-BE369))</f>
        <v>0</v>
      </c>
      <c r="BL437" s="61" t="n">
        <f aca="false">IF(BE369=100%,0,(BE410*BJ410+BE411*BJ411+BE412*BJ412+BE423*BJ423)/(1-BE369))</f>
        <v>0</v>
      </c>
      <c r="BM437" s="62" t="n">
        <f aca="false">IF(BE369=100%,0,(BE401*BJ401+BE422*BJ422)/(1-BE369))</f>
        <v>0</v>
      </c>
      <c r="BO437" s="33" t="s">
        <v>106</v>
      </c>
      <c r="BP437" s="60" t="n">
        <f aca="false">IF(BP369=100%,0,(BP387*BU387+BP389*BU389+BP396*BU396+BP404*BT404*BU404+BP413*BU413+BP414*BU414+BP415*BU415)/(1-BP369))</f>
        <v>0</v>
      </c>
      <c r="BQ437" s="60" t="n">
        <f aca="false">IF(BP369=100%,0,(BP397*BU397+BP404*BT405*BU405)/(1-BP369))</f>
        <v>0</v>
      </c>
      <c r="BR437" s="60" t="n">
        <f aca="false">IF(BP369=100%,0,(BP404*BT406*BU406+BP398*BT398*BU398)/(1-BP369))</f>
        <v>0</v>
      </c>
      <c r="BS437" s="60" t="n">
        <f aca="false">IF(BP369=100%,0,(BP388*BU388+BP398*BU399*BT399+BP404*BT407*BU407+BP416*BU416)/(1-BP369))</f>
        <v>0</v>
      </c>
      <c r="BT437" s="60" t="n">
        <f aca="false">IF(BP369=100%,0,(BP386*BU386+BP390*BU390+BP403*BU403+BP404*BT408*BU408)/(1-BP369))</f>
        <v>0</v>
      </c>
      <c r="BU437" s="61" t="n">
        <f aca="false">IF(BP369=100%,0,(BP395*BU395+BP400*BU400+BP404*BT409*BU409)/(1-BP369))</f>
        <v>0</v>
      </c>
      <c r="BV437" s="60" t="n">
        <f aca="false">IF(BP369=100%,0,(BP402*BU402)/(1-BP369))</f>
        <v>0</v>
      </c>
      <c r="BW437" s="61" t="n">
        <f aca="false">IF(BP369=100%,0,(BP410*BU410+BP411*BU411+BP412*BU412+BP423*BU423)/(1-BP369))</f>
        <v>1660</v>
      </c>
      <c r="BX437" s="62" t="n">
        <f aca="false">IF(BP369=100%,0,(BP401*BU401+BP422*BU422)/(1-BP369))</f>
        <v>0</v>
      </c>
      <c r="BZ437" s="33" t="s">
        <v>106</v>
      </c>
      <c r="CA437" s="60" t="n">
        <f aca="false">IF(CA369=100%,0,(CA387*CF387+CA389*CF389+CA396*CF396+CA404*CE404*CF404+CA413*CF413+CA414*CF414+CA415*CF415)/(1-CA369))</f>
        <v>0</v>
      </c>
      <c r="CB437" s="60" t="n">
        <f aca="false">IF(CA369=100%,0,(CA397*CF397+CA404*CE405*CF405)/(1-CA369))</f>
        <v>0</v>
      </c>
      <c r="CC437" s="60" t="n">
        <f aca="false">IF(CA369=100%,0,(CA404*CE406*CF406+CA398*CE398*CF398)/(1-CA369))</f>
        <v>0</v>
      </c>
      <c r="CD437" s="60" t="n">
        <f aca="false">IF(CA369=100%,0,(CA388*CF388+CA398*CF399*CE399+CA404*CE407*CF407+CA416*CF416)/(1-CA369))</f>
        <v>0</v>
      </c>
      <c r="CE437" s="60" t="n">
        <f aca="false">IF(CA369=100%,0,(CA386*CF386+CA390*CF390+CA403*CF403+CA404*CE408*CF408)/(1-CA369))</f>
        <v>0</v>
      </c>
      <c r="CF437" s="61" t="n">
        <f aca="false">IF(CA369=100%,0,(CA395*CF395+CA400*CF400+CA404*CE409*CF409)/(1-CA369))</f>
        <v>0</v>
      </c>
      <c r="CG437" s="60" t="n">
        <f aca="false">IF(CA369=100%,0,(CA402*CF402)/(1-CA369))</f>
        <v>0</v>
      </c>
      <c r="CH437" s="61" t="n">
        <f aca="false">IF(CA369=100%,0,(CA410*CF410+CA411*CF411+CA412*CF412+CA423*CF423)/(1-CA369))</f>
        <v>1140</v>
      </c>
      <c r="CI437" s="62" t="n">
        <f aca="false">IF(CA369=100%,0,(CA401*CF401+CA422*CF422)/(1-CA369))</f>
        <v>0</v>
      </c>
      <c r="CK437" s="33" t="s">
        <v>106</v>
      </c>
      <c r="CL437" s="60" t="n">
        <f aca="false">(CL387*CQ387+CL389*CQ389+CL396*CQ396+CL404*CP404*CQ404+CL413*CQ413+CL414*CQ414+CL415*CQ415)/(1-CL369)</f>
        <v>0</v>
      </c>
      <c r="CM437" s="60" t="n">
        <f aca="false">(CL397*CQ397+CL404*CP405*CQ405)/(1-CL369)</f>
        <v>0</v>
      </c>
      <c r="CN437" s="60" t="n">
        <f aca="false">(CL404*CP406*CQ406+CL398*CP398*CQ398)/(1-CL369)</f>
        <v>0</v>
      </c>
      <c r="CO437" s="60" t="n">
        <f aca="false">(CL388*CQ388+CL398*CQ399*CP399+CL404*CP407*CQ407+CL416*CQ416)/(1-CL369)</f>
        <v>0</v>
      </c>
      <c r="CP437" s="60" t="n">
        <f aca="false">(CL386*CQ386+CL390*CQ390+CL403*CQ403+CL404*CP408*CQ408)/(1-CL369)</f>
        <v>0</v>
      </c>
      <c r="CQ437" s="61" t="n">
        <f aca="false">(CL395*CQ395+CL400*CQ400+CL404*CP409*CQ409)/(1-CL369)</f>
        <v>0</v>
      </c>
      <c r="CR437" s="60" t="n">
        <f aca="false">(CL402*CQ402)/(1-CL369)</f>
        <v>0</v>
      </c>
      <c r="CS437" s="61" t="n">
        <f aca="false">(CL410*CQ410+CL411*CQ411+CL412*CQ412+CL423*CQ423)/(1-CL369)</f>
        <v>0</v>
      </c>
      <c r="CT437" s="62" t="n">
        <f aca="false">(CL401*CQ401+CL422*CQ422)/(1-CL369)</f>
        <v>0</v>
      </c>
      <c r="CV437" s="17" t="s">
        <v>57</v>
      </c>
      <c r="CW437" s="18" t="n">
        <f aca="false">IF(AI424=0%,0%,(AJ427+AJ428)/SUM(AJ425:AJ432))</f>
        <v>0</v>
      </c>
      <c r="CX437" s="17" t="str">
        <f aca="false">AL427</f>
        <v>forno</v>
      </c>
      <c r="CY437" s="19" t="n">
        <f aca="false">AM427</f>
        <v>0</v>
      </c>
      <c r="CZ437" s="17" t="str">
        <f aca="false">AN425</f>
        <v>brandina</v>
      </c>
      <c r="DA437" s="19" t="n">
        <f aca="false">AO425</f>
        <v>0</v>
      </c>
      <c r="DB437" s="17" t="str">
        <f aca="false">AN432</f>
        <v>buste</v>
      </c>
      <c r="DC437" s="19" t="n">
        <f aca="false">AO432</f>
        <v>0</v>
      </c>
      <c r="DD437" s="19" t="str">
        <f aca="false">AK368</f>
        <v>combustione</v>
      </c>
      <c r="DE437" s="19" t="n">
        <f aca="false">AL368</f>
        <v>0</v>
      </c>
    </row>
    <row r="438" customFormat="false" ht="15" hidden="false" customHeight="false" outlineLevel="0" collapsed="false">
      <c r="CV438" s="17" t="s">
        <v>60</v>
      </c>
      <c r="CW438" s="37" t="n">
        <f aca="false">IF(AI424=0%,0%,AJ429/SUM(AJ425:AJ432))</f>
        <v>0</v>
      </c>
      <c r="CX438" s="17" t="str">
        <f aca="false">AL428</f>
        <v>televisore</v>
      </c>
      <c r="CY438" s="19" t="n">
        <f aca="false">AM428</f>
        <v>0</v>
      </c>
      <c r="CZ438" s="17" t="str">
        <f aca="false">AN426</f>
        <v>Scatoloni</v>
      </c>
      <c r="DA438" s="19" t="n">
        <f aca="false">AO426</f>
        <v>0</v>
      </c>
      <c r="DB438" s="19"/>
      <c r="DC438" s="19"/>
      <c r="DD438" s="19" t="str">
        <f aca="false">AK369</f>
        <v>bonifica</v>
      </c>
      <c r="DE438" s="19" t="n">
        <f aca="false">AL369</f>
        <v>0</v>
      </c>
    </row>
    <row r="439" customFormat="false" ht="15" hidden="false" customHeight="false" outlineLevel="0" collapsed="false">
      <c r="A439" s="9" t="s">
        <v>395</v>
      </c>
      <c r="B439" s="9"/>
      <c r="C439" s="9"/>
      <c r="D439" s="9"/>
      <c r="E439" s="9"/>
      <c r="F439" s="9"/>
      <c r="G439" s="9"/>
      <c r="L439" s="9" t="s">
        <v>396</v>
      </c>
      <c r="M439" s="9"/>
      <c r="N439" s="9"/>
      <c r="O439" s="9"/>
      <c r="P439" s="9"/>
      <c r="Q439" s="9"/>
      <c r="R439" s="9"/>
      <c r="W439" s="9" t="s">
        <v>397</v>
      </c>
      <c r="X439" s="9"/>
      <c r="Y439" s="9"/>
      <c r="Z439" s="9"/>
      <c r="AA439" s="9"/>
      <c r="AB439" s="9"/>
      <c r="AC439" s="9"/>
      <c r="AH439" s="9" t="s">
        <v>398</v>
      </c>
      <c r="AI439" s="9"/>
      <c r="AJ439" s="9"/>
      <c r="AK439" s="9"/>
      <c r="AL439" s="9"/>
      <c r="AM439" s="9"/>
      <c r="AN439" s="9"/>
      <c r="AS439" s="9" t="s">
        <v>399</v>
      </c>
      <c r="AT439" s="9"/>
      <c r="AU439" s="9"/>
      <c r="AV439" s="9"/>
      <c r="AW439" s="9"/>
      <c r="AX439" s="9"/>
      <c r="AY439" s="9"/>
      <c r="BD439" s="9" t="s">
        <v>400</v>
      </c>
      <c r="BE439" s="9"/>
      <c r="BF439" s="9"/>
      <c r="BG439" s="9"/>
      <c r="BH439" s="9"/>
      <c r="BI439" s="9"/>
      <c r="BJ439" s="9"/>
      <c r="BO439" s="9" t="s">
        <v>401</v>
      </c>
      <c r="BP439" s="9"/>
      <c r="BQ439" s="9"/>
      <c r="BR439" s="9"/>
      <c r="BS439" s="9"/>
      <c r="BT439" s="9"/>
      <c r="BU439" s="9"/>
      <c r="BZ439" s="9" t="s">
        <v>402</v>
      </c>
      <c r="CA439" s="9"/>
      <c r="CB439" s="9"/>
      <c r="CC439" s="9"/>
      <c r="CD439" s="9"/>
      <c r="CE439" s="9"/>
      <c r="CF439" s="9"/>
      <c r="CK439" s="9" t="s">
        <v>403</v>
      </c>
      <c r="CL439" s="9"/>
      <c r="CM439" s="9"/>
      <c r="CN439" s="9"/>
      <c r="CO439" s="9"/>
      <c r="CP439" s="9"/>
      <c r="CQ439" s="9"/>
      <c r="CV439" s="17" t="s">
        <v>61</v>
      </c>
      <c r="CW439" s="18" t="n">
        <f aca="false">IF(AI424=0%,0%,AJ430/SUM(AJ425:AJ432))</f>
        <v>0</v>
      </c>
      <c r="CX439" s="17" t="str">
        <f aca="false">AL429</f>
        <v>scaldabagno</v>
      </c>
      <c r="CY439" s="19" t="n">
        <f aca="false">AM429</f>
        <v>0</v>
      </c>
      <c r="CZ439" s="17" t="str">
        <f aca="false">AN427</f>
        <v>divano</v>
      </c>
      <c r="DA439" s="19" t="n">
        <f aca="false">AO427</f>
        <v>0</v>
      </c>
      <c r="DB439" s="19"/>
      <c r="DC439" s="19"/>
      <c r="DD439" s="19" t="str">
        <f aca="false">AM369</f>
        <v>substrato</v>
      </c>
      <c r="DE439" s="19" t="n">
        <f aca="false">AN369</f>
        <v>0</v>
      </c>
    </row>
    <row r="440" customFormat="false" ht="14.4" hidden="false" customHeight="false" outlineLevel="0" collapsed="false">
      <c r="A440" s="2" t="s">
        <v>26</v>
      </c>
      <c r="B440" s="2" t="s">
        <v>271</v>
      </c>
      <c r="D440" s="4" t="s">
        <v>28</v>
      </c>
      <c r="E440" s="2" t="n">
        <v>5</v>
      </c>
      <c r="F440" s="2" t="s">
        <v>29</v>
      </c>
      <c r="G440" s="4" t="s">
        <v>30</v>
      </c>
      <c r="H440" s="2" t="n">
        <f aca="false">SUMPRODUCT(C444:C458,H444:H458)+C464*H464+C466*H466</f>
        <v>0</v>
      </c>
      <c r="L440" s="2" t="s">
        <v>26</v>
      </c>
      <c r="M440" s="2" t="s">
        <v>271</v>
      </c>
      <c r="O440" s="4" t="s">
        <v>28</v>
      </c>
      <c r="P440" s="2" t="n">
        <v>5</v>
      </c>
      <c r="Q440" s="2" t="s">
        <v>29</v>
      </c>
      <c r="R440" s="4" t="s">
        <v>30</v>
      </c>
      <c r="S440" s="2" t="n">
        <f aca="false">SUMPRODUCT(N444:N458,S444:S458)+N464*S464+N466*S466</f>
        <v>0</v>
      </c>
      <c r="W440" s="2" t="s">
        <v>26</v>
      </c>
      <c r="X440" s="2" t="s">
        <v>271</v>
      </c>
      <c r="Z440" s="4" t="s">
        <v>28</v>
      </c>
      <c r="AA440" s="2" t="n">
        <v>15</v>
      </c>
      <c r="AB440" s="2" t="s">
        <v>29</v>
      </c>
      <c r="AC440" s="4" t="s">
        <v>30</v>
      </c>
      <c r="AD440" s="2" t="n">
        <f aca="false">SUMPRODUCT(Y444:Y458,AD444:AD458)+Y464*AD464+Y466*AD466</f>
        <v>0</v>
      </c>
      <c r="AH440" s="2" t="s">
        <v>26</v>
      </c>
      <c r="AI440" s="2" t="s">
        <v>271</v>
      </c>
      <c r="AK440" s="4" t="s">
        <v>28</v>
      </c>
      <c r="AL440" s="2" t="n">
        <v>15</v>
      </c>
      <c r="AM440" s="2" t="s">
        <v>29</v>
      </c>
      <c r="AN440" s="4" t="s">
        <v>30</v>
      </c>
      <c r="AO440" s="2" t="n">
        <f aca="false">SUMPRODUCT(AJ444:AJ458,AO444:AO458)+AJ464*AO464+AJ466*AO466</f>
        <v>0</v>
      </c>
      <c r="AS440" s="2" t="s">
        <v>26</v>
      </c>
      <c r="AT440" s="2" t="s">
        <v>271</v>
      </c>
      <c r="AV440" s="4" t="s">
        <v>28</v>
      </c>
      <c r="AW440" s="2" t="n">
        <v>80</v>
      </c>
      <c r="AX440" s="2" t="s">
        <v>29</v>
      </c>
      <c r="AY440" s="4" t="s">
        <v>30</v>
      </c>
      <c r="AZ440" s="2" t="n">
        <f aca="false">SUMPRODUCT(AU444:AU458,AZ444:AZ458)+AU464*AZ464+AU466*AZ466</f>
        <v>0</v>
      </c>
      <c r="BD440" s="2" t="s">
        <v>26</v>
      </c>
      <c r="BE440" s="2" t="s">
        <v>271</v>
      </c>
      <c r="BG440" s="4" t="s">
        <v>28</v>
      </c>
      <c r="BH440" s="2" t="n">
        <v>40</v>
      </c>
      <c r="BI440" s="2" t="s">
        <v>29</v>
      </c>
      <c r="BJ440" s="4" t="s">
        <v>30</v>
      </c>
      <c r="BK440" s="2" t="n">
        <f aca="false">SUMPRODUCT(BF444:BF458,BK444:BK458)+BF464*BK464+BF466*BK466</f>
        <v>0</v>
      </c>
      <c r="BO440" s="2" t="s">
        <v>26</v>
      </c>
      <c r="BP440" s="2" t="s">
        <v>271</v>
      </c>
      <c r="BR440" s="4" t="s">
        <v>28</v>
      </c>
      <c r="BS440" s="2" t="n">
        <v>60</v>
      </c>
      <c r="BT440" s="2" t="s">
        <v>29</v>
      </c>
      <c r="BU440" s="4" t="s">
        <v>30</v>
      </c>
      <c r="BV440" s="2" t="n">
        <f aca="false">SUMPRODUCT(BQ444:BQ458,BV444:BV458)+BQ464*BV464+BQ466*BV466</f>
        <v>0</v>
      </c>
      <c r="BZ440" s="2" t="s">
        <v>26</v>
      </c>
      <c r="CA440" s="2" t="s">
        <v>271</v>
      </c>
      <c r="CC440" s="4" t="s">
        <v>28</v>
      </c>
      <c r="CE440" s="2" t="s">
        <v>29</v>
      </c>
      <c r="CF440" s="4" t="s">
        <v>30</v>
      </c>
      <c r="CG440" s="2" t="n">
        <f aca="false">SUMPRODUCT(CB444:CB458,CG444:CG458)+CB464*CG464+CB466*CG466</f>
        <v>0</v>
      </c>
      <c r="CK440" s="2" t="s">
        <v>26</v>
      </c>
      <c r="CL440" s="2" t="s">
        <v>271</v>
      </c>
      <c r="CN440" s="4" t="s">
        <v>28</v>
      </c>
      <c r="CP440" s="2" t="s">
        <v>29</v>
      </c>
      <c r="CQ440" s="4" t="s">
        <v>30</v>
      </c>
      <c r="CR440" s="2" t="n">
        <f aca="false">SUMPRODUCT(CM444:CM458,CR444:CR458)+CM464*CR464+CM466*CR466</f>
        <v>0</v>
      </c>
      <c r="CV440" s="17" t="s">
        <v>62</v>
      </c>
      <c r="CW440" s="18" t="n">
        <f aca="false">IF(AI424=0%,0%,AJ431/SUM(AJ425:AJ432))</f>
        <v>0</v>
      </c>
      <c r="CX440" s="17" t="str">
        <f aca="false">AL430</f>
        <v>mobile</v>
      </c>
      <c r="CY440" s="19" t="n">
        <f aca="false">AM430</f>
        <v>0</v>
      </c>
      <c r="CZ440" s="17" t="str">
        <f aca="false">AN428</f>
        <v>sanitari</v>
      </c>
      <c r="DA440" s="19" t="n">
        <f aca="false">AO428</f>
        <v>0</v>
      </c>
      <c r="DB440" s="19"/>
      <c r="DC440" s="19"/>
      <c r="DD440" s="19" t="s">
        <v>63</v>
      </c>
      <c r="DE440" s="19" t="n">
        <f aca="false">AI369</f>
        <v>0</v>
      </c>
    </row>
    <row r="441" customFormat="false" ht="15" hidden="false" customHeight="false" outlineLevel="0" collapsed="false">
      <c r="A441" s="2" t="s">
        <v>34</v>
      </c>
      <c r="B441" s="2" t="s">
        <v>404</v>
      </c>
      <c r="D441" s="4" t="s">
        <v>36</v>
      </c>
      <c r="E441" s="2" t="s">
        <v>37</v>
      </c>
      <c r="L441" s="2" t="s">
        <v>34</v>
      </c>
      <c r="M441" s="2" t="s">
        <v>405</v>
      </c>
      <c r="O441" s="4" t="s">
        <v>36</v>
      </c>
      <c r="P441" s="2" t="s">
        <v>37</v>
      </c>
      <c r="W441" s="2" t="s">
        <v>34</v>
      </c>
      <c r="X441" s="2" t="s">
        <v>406</v>
      </c>
      <c r="Z441" s="4" t="s">
        <v>36</v>
      </c>
      <c r="AA441" s="2" t="s">
        <v>37</v>
      </c>
      <c r="AH441" s="2" t="s">
        <v>34</v>
      </c>
      <c r="AI441" s="2" t="s">
        <v>407</v>
      </c>
      <c r="AK441" s="4" t="s">
        <v>36</v>
      </c>
      <c r="AL441" s="2" t="s">
        <v>330</v>
      </c>
      <c r="AS441" s="2" t="s">
        <v>34</v>
      </c>
      <c r="AT441" s="2" t="s">
        <v>408</v>
      </c>
      <c r="AV441" s="4" t="s">
        <v>36</v>
      </c>
      <c r="AW441" s="2" t="s">
        <v>37</v>
      </c>
      <c r="BD441" s="2" t="s">
        <v>34</v>
      </c>
      <c r="BE441" s="2" t="s">
        <v>409</v>
      </c>
      <c r="BG441" s="4" t="s">
        <v>36</v>
      </c>
      <c r="BH441" s="2" t="s">
        <v>37</v>
      </c>
      <c r="BO441" s="2" t="s">
        <v>34</v>
      </c>
      <c r="BP441" s="2" t="s">
        <v>410</v>
      </c>
      <c r="BR441" s="4" t="s">
        <v>36</v>
      </c>
      <c r="BS441" s="2" t="s">
        <v>37</v>
      </c>
      <c r="BZ441" s="2" t="s">
        <v>34</v>
      </c>
      <c r="CA441" s="2" t="s">
        <v>411</v>
      </c>
      <c r="CB441" s="2" t="s">
        <v>41</v>
      </c>
      <c r="CC441" s="4" t="s">
        <v>36</v>
      </c>
      <c r="CK441" s="2" t="s">
        <v>34</v>
      </c>
      <c r="CL441" s="2" t="s">
        <v>412</v>
      </c>
      <c r="CM441" s="2" t="s">
        <v>41</v>
      </c>
      <c r="CN441" s="4" t="s">
        <v>36</v>
      </c>
      <c r="CV441" s="33" t="s">
        <v>65</v>
      </c>
      <c r="CW441" s="34" t="n">
        <f aca="false">IF(AI424=0%,0%,AJ432/SUM(AJ425:AJ432))</f>
        <v>0</v>
      </c>
      <c r="CX441" s="33" t="str">
        <f aca="false">AL431</f>
        <v>secchio</v>
      </c>
      <c r="CY441" s="35" t="n">
        <f aca="false">AM431</f>
        <v>0</v>
      </c>
      <c r="CZ441" s="33" t="str">
        <f aca="false">AN429</f>
        <v>tubi</v>
      </c>
      <c r="DA441" s="35" t="n">
        <f aca="false">AO429</f>
        <v>0</v>
      </c>
      <c r="DB441" s="35"/>
      <c r="DC441" s="35"/>
      <c r="DD441" s="35" t="s">
        <v>56</v>
      </c>
      <c r="DE441" s="35" t="n">
        <f aca="false">AO367</f>
        <v>0</v>
      </c>
      <c r="DF441" s="37" t="n">
        <f aca="false">SUM(CW435:CW441)</f>
        <v>0</v>
      </c>
    </row>
    <row r="442" customFormat="false" ht="15" hidden="false" customHeight="false" outlineLevel="0" collapsed="false">
      <c r="A442" s="2" t="s">
        <v>46</v>
      </c>
      <c r="B442" s="8" t="n">
        <f aca="false">SUM(B444:B458,B464,B466)</f>
        <v>0</v>
      </c>
      <c r="C442" s="16" t="n">
        <f aca="false">SUMPRODUCT(B459:B463,G459:G463)+SUMPRODUCT(B468:B470,G468:G470)+SUMPRODUCT(B495:B496,G495:G496)+SUMPRODUCT(B483:B490,G483:G490)+SUMPRODUCT(F477:F482,G477:G482)*B477+SUMPRODUCT(G471:G472,F471:F472)*B471+SUMPRODUCT(B473:B476,G473:G476)</f>
        <v>1488</v>
      </c>
      <c r="D442" s="4" t="s">
        <v>43</v>
      </c>
      <c r="E442" s="2" t="s">
        <v>47</v>
      </c>
      <c r="F442" s="4" t="s">
        <v>44</v>
      </c>
      <c r="G442" s="2" t="s">
        <v>45</v>
      </c>
      <c r="L442" s="2" t="s">
        <v>46</v>
      </c>
      <c r="M442" s="8" t="n">
        <f aca="false">SUM(M444:M458,M464,M466)</f>
        <v>0</v>
      </c>
      <c r="N442" s="16" t="n">
        <f aca="false">SUMPRODUCT(M459:M463,R459:R463)+SUMPRODUCT(M468:M470,R468:R470)+SUMPRODUCT(M495:M496,R495:R496)+SUMPRODUCT(M483:M490,R483:R490)+SUMPRODUCT(Q477:Q482,R477:R482)*M477+SUMPRODUCT(R471:R472,Q471:Q472)*M471+SUMPRODUCT(M473:M476,R473:R476)</f>
        <v>1559</v>
      </c>
      <c r="O442" s="4" t="s">
        <v>43</v>
      </c>
      <c r="P442" s="2" t="s">
        <v>37</v>
      </c>
      <c r="Q442" s="4" t="s">
        <v>44</v>
      </c>
      <c r="R442" s="2" t="s">
        <v>48</v>
      </c>
      <c r="W442" s="2" t="s">
        <v>46</v>
      </c>
      <c r="X442" s="8" t="n">
        <f aca="false">SUM(X444:X458,X464,X466)</f>
        <v>0</v>
      </c>
      <c r="Y442" s="16" t="n">
        <f aca="false">SUMPRODUCT(X459:X463,AC459:AC463)+SUMPRODUCT(X468:X470,AC468:AC470)+SUMPRODUCT(X495:X496,AC495:AC496)+SUMPRODUCT(X483:X490,AC483:AC490)+SUMPRODUCT(AB477:AB482,AC477:AC482)*X477+SUMPRODUCT(AC471:AC472,AB471:AB472)*X471+SUMPRODUCT(X473:X476,AC473:AC476)</f>
        <v>1529.1</v>
      </c>
      <c r="Z442" s="4" t="s">
        <v>43</v>
      </c>
      <c r="AA442" s="2" t="s">
        <v>37</v>
      </c>
      <c r="AB442" s="4" t="s">
        <v>44</v>
      </c>
      <c r="AC442" s="2" t="s">
        <v>48</v>
      </c>
      <c r="AH442" s="2" t="s">
        <v>46</v>
      </c>
      <c r="AI442" s="8" t="n">
        <f aca="false">SUM(AI444:AI458,AI464,AI466)</f>
        <v>0</v>
      </c>
      <c r="AJ442" s="16" t="n">
        <f aca="false">SUMPRODUCT(AI459:AI463,AN459:AN463)+SUMPRODUCT(AI468:AI470,AN468:AN470)+SUMPRODUCT(AI495:AI496,AN495:AN496)+SUMPRODUCT(AI483:AI490,AN483:AN490)+SUMPRODUCT(AM477:AM482,AN477:AN482)*AI477+SUMPRODUCT(AN471:AN472,AM471:AM472)*AI471+SUMPRODUCT(AI473:AI476,AN473:AN476)</f>
        <v>1618.2</v>
      </c>
      <c r="AK442" s="4" t="s">
        <v>43</v>
      </c>
      <c r="AL442" s="2" t="s">
        <v>37</v>
      </c>
      <c r="AM442" s="4" t="s">
        <v>44</v>
      </c>
      <c r="AN442" s="2" t="s">
        <v>45</v>
      </c>
      <c r="AS442" s="2" t="s">
        <v>46</v>
      </c>
      <c r="AT442" s="8" t="n">
        <f aca="false">SUM(AT444:AT458,AT464,AT466)</f>
        <v>0</v>
      </c>
      <c r="AU442" s="16" t="n">
        <f aca="false">SUMPRODUCT(AT459:AT463,AY459:AY463)+SUMPRODUCT(AT468:AT470,AY468:AY470)+SUMPRODUCT(AT495:AT496,AY495:AY496)+SUMPRODUCT(AT483:AT490,AY483:AY490)+SUMPRODUCT(AX477:AX482,AY477:AY482)*AT477+SUMPRODUCT(AY471:AY472,AX471:AX472)*AT471+SUMPRODUCT(AT473:AT476,AY473:AY476)</f>
        <v>1464</v>
      </c>
      <c r="AV442" s="4" t="s">
        <v>43</v>
      </c>
      <c r="AW442" s="2" t="s">
        <v>37</v>
      </c>
      <c r="AX442" s="4" t="s">
        <v>44</v>
      </c>
      <c r="AY442" s="2" t="s">
        <v>48</v>
      </c>
      <c r="BD442" s="2" t="s">
        <v>46</v>
      </c>
      <c r="BE442" s="8" t="n">
        <f aca="false">SUM(BE444:BE458,BE464,BE466)</f>
        <v>0</v>
      </c>
      <c r="BF442" s="16" t="n">
        <f aca="false">SUMPRODUCT(BE459:BE463,BJ459:BJ463)+SUMPRODUCT(BE468:BE470,BJ468:BJ470)+SUMPRODUCT(BE495:BE496,BJ495:BJ496)+SUMPRODUCT(BE483:BE490,BJ483:BJ490)+SUMPRODUCT(BI477:BI482,BJ477:BJ482)*BE477+SUMPRODUCT(BJ471:BJ472,BI471:BI472)*BE471+SUMPRODUCT(BE473:BE476,BJ473:BJ476)</f>
        <v>1371.87865321628</v>
      </c>
      <c r="BG442" s="4" t="s">
        <v>43</v>
      </c>
      <c r="BH442" s="2" t="s">
        <v>37</v>
      </c>
      <c r="BI442" s="4" t="s">
        <v>44</v>
      </c>
      <c r="BJ442" s="2" t="s">
        <v>48</v>
      </c>
      <c r="BO442" s="2" t="s">
        <v>46</v>
      </c>
      <c r="BP442" s="8" t="n">
        <f aca="false">SUM(BP444:BP458,BP464,BP466)</f>
        <v>0</v>
      </c>
      <c r="BQ442" s="16" t="n">
        <f aca="false">SUMPRODUCT(BP459:BP463,BU459:BU463)+SUMPRODUCT(BP468:BP470,BU468:BU470)+SUMPRODUCT(BP495:BP496,BU495:BU496)+SUMPRODUCT(BP483:BP490,BU483:BU490)+SUMPRODUCT(BT477:BT482,BU477:BU482)*BP477+SUMPRODUCT(BU471:BU472,BT471:BT472)*BP471+SUMPRODUCT(BP473:BP476,BU473:BU476)</f>
        <v>1237.8</v>
      </c>
      <c r="BR442" s="4" t="s">
        <v>43</v>
      </c>
      <c r="BS442" s="2" t="s">
        <v>37</v>
      </c>
      <c r="BT442" s="4" t="s">
        <v>44</v>
      </c>
      <c r="BU442" s="2" t="s">
        <v>48</v>
      </c>
      <c r="BZ442" s="2" t="s">
        <v>46</v>
      </c>
      <c r="CA442" s="8" t="n">
        <f aca="false">SUM(CA444:CA458,CA464,CA466)</f>
        <v>0</v>
      </c>
      <c r="CB442" s="16" t="n">
        <f aca="false">SUMPRODUCT(CA459:CA463,CF459:CF463)+SUMPRODUCT(CA468:CA470,CF468:CF470)+SUMPRODUCT(CA495:CA496,CF495:CF496)+SUMPRODUCT(CA483:CA490,CF483:CF490)+SUMPRODUCT(CE477:CE482,CF477:CF482)*CA477+SUMPRODUCT(CF471:CF472,CE471:CE472)*CA471+SUMPRODUCT(CA473:CA476,CF473:CF476)</f>
        <v>0</v>
      </c>
      <c r="CC442" s="4" t="s">
        <v>43</v>
      </c>
      <c r="CE442" s="4" t="s">
        <v>44</v>
      </c>
      <c r="CK442" s="2" t="s">
        <v>46</v>
      </c>
      <c r="CL442" s="8" t="n">
        <f aca="false">SUM(CL444:CL458,CL464,CL466)</f>
        <v>0</v>
      </c>
      <c r="CM442" s="16" t="n">
        <f aca="false">SUMPRODUCT(CL459:CL463,CQ459:CQ463)+SUMPRODUCT(CL468:CL470,CQ468:CQ470)+SUMPRODUCT(CL495:CL496,CQ495:CQ496)+SUMPRODUCT(CL483:CL490,CQ483:CQ490)+SUMPRODUCT(CP477:CP482,CQ477:CQ482)*CL477+SUMPRODUCT(CQ471:CQ472,CP471:CP472)*CL471+SUMPRODUCT(CL473:CL476,CQ473:CQ476)</f>
        <v>0</v>
      </c>
      <c r="CN442" s="4" t="s">
        <v>43</v>
      </c>
      <c r="CP442" s="4" t="s">
        <v>44</v>
      </c>
      <c r="CV442" s="10" t="str">
        <f aca="false">AS366</f>
        <v>SITO O77</v>
      </c>
      <c r="CW442" s="10"/>
      <c r="CX442" s="10"/>
      <c r="CY442" s="10"/>
      <c r="CZ442" s="10"/>
      <c r="DA442" s="10"/>
      <c r="DB442" s="10"/>
      <c r="DC442" s="10"/>
      <c r="DD442" s="10"/>
      <c r="DE442" s="10"/>
    </row>
    <row r="443" customFormat="false" ht="14.4" hidden="false" customHeight="false" outlineLevel="0" collapsed="false">
      <c r="A443" s="21" t="s">
        <v>50</v>
      </c>
      <c r="B443" s="22" t="s">
        <v>51</v>
      </c>
      <c r="C443" s="22" t="s">
        <v>52</v>
      </c>
      <c r="D443" s="23" t="s">
        <v>53</v>
      </c>
      <c r="E443" s="22" t="s">
        <v>54</v>
      </c>
      <c r="F443" s="22"/>
      <c r="G443" s="22" t="s">
        <v>55</v>
      </c>
      <c r="H443" s="22" t="s">
        <v>56</v>
      </c>
      <c r="L443" s="21" t="s">
        <v>50</v>
      </c>
      <c r="M443" s="22" t="s">
        <v>51</v>
      </c>
      <c r="N443" s="22" t="s">
        <v>52</v>
      </c>
      <c r="O443" s="23" t="s">
        <v>53</v>
      </c>
      <c r="P443" s="22" t="s">
        <v>54</v>
      </c>
      <c r="Q443" s="22"/>
      <c r="R443" s="22" t="s">
        <v>55</v>
      </c>
      <c r="S443" s="22" t="s">
        <v>56</v>
      </c>
      <c r="W443" s="21" t="s">
        <v>50</v>
      </c>
      <c r="X443" s="22" t="s">
        <v>51</v>
      </c>
      <c r="Y443" s="22" t="s">
        <v>52</v>
      </c>
      <c r="Z443" s="23" t="s">
        <v>53</v>
      </c>
      <c r="AA443" s="22" t="s">
        <v>54</v>
      </c>
      <c r="AB443" s="22"/>
      <c r="AC443" s="22" t="s">
        <v>55</v>
      </c>
      <c r="AD443" s="22" t="s">
        <v>56</v>
      </c>
      <c r="AH443" s="21" t="s">
        <v>50</v>
      </c>
      <c r="AI443" s="22" t="s">
        <v>51</v>
      </c>
      <c r="AJ443" s="22" t="s">
        <v>52</v>
      </c>
      <c r="AK443" s="23" t="s">
        <v>53</v>
      </c>
      <c r="AL443" s="22" t="s">
        <v>54</v>
      </c>
      <c r="AM443" s="22"/>
      <c r="AN443" s="22" t="s">
        <v>55</v>
      </c>
      <c r="AO443" s="22" t="s">
        <v>56</v>
      </c>
      <c r="AS443" s="21" t="s">
        <v>50</v>
      </c>
      <c r="AT443" s="22" t="s">
        <v>51</v>
      </c>
      <c r="AU443" s="22" t="s">
        <v>52</v>
      </c>
      <c r="AV443" s="23" t="s">
        <v>53</v>
      </c>
      <c r="AW443" s="22" t="s">
        <v>54</v>
      </c>
      <c r="AX443" s="22"/>
      <c r="AY443" s="22" t="s">
        <v>55</v>
      </c>
      <c r="AZ443" s="22" t="s">
        <v>56</v>
      </c>
      <c r="BD443" s="21" t="s">
        <v>50</v>
      </c>
      <c r="BE443" s="22" t="s">
        <v>51</v>
      </c>
      <c r="BF443" s="22" t="s">
        <v>52</v>
      </c>
      <c r="BG443" s="23" t="s">
        <v>53</v>
      </c>
      <c r="BH443" s="22" t="s">
        <v>54</v>
      </c>
      <c r="BI443" s="22"/>
      <c r="BJ443" s="22" t="s">
        <v>55</v>
      </c>
      <c r="BK443" s="22" t="s">
        <v>56</v>
      </c>
      <c r="BO443" s="21" t="s">
        <v>50</v>
      </c>
      <c r="BP443" s="22" t="s">
        <v>51</v>
      </c>
      <c r="BQ443" s="22" t="s">
        <v>52</v>
      </c>
      <c r="BR443" s="23" t="s">
        <v>53</v>
      </c>
      <c r="BS443" s="22" t="s">
        <v>54</v>
      </c>
      <c r="BT443" s="22"/>
      <c r="BU443" s="22" t="s">
        <v>55</v>
      </c>
      <c r="BV443" s="22" t="s">
        <v>56</v>
      </c>
      <c r="BZ443" s="21" t="s">
        <v>50</v>
      </c>
      <c r="CA443" s="22" t="s">
        <v>51</v>
      </c>
      <c r="CB443" s="22" t="s">
        <v>52</v>
      </c>
      <c r="CC443" s="23" t="s">
        <v>53</v>
      </c>
      <c r="CD443" s="22" t="s">
        <v>54</v>
      </c>
      <c r="CE443" s="22"/>
      <c r="CF443" s="22" t="s">
        <v>55</v>
      </c>
      <c r="CG443" s="22" t="s">
        <v>56</v>
      </c>
      <c r="CK443" s="21" t="s">
        <v>50</v>
      </c>
      <c r="CL443" s="22" t="s">
        <v>51</v>
      </c>
      <c r="CM443" s="22" t="s">
        <v>52</v>
      </c>
      <c r="CN443" s="23" t="s">
        <v>53</v>
      </c>
      <c r="CO443" s="22" t="s">
        <v>54</v>
      </c>
      <c r="CP443" s="22"/>
      <c r="CQ443" s="22" t="s">
        <v>55</v>
      </c>
      <c r="CR443" s="22" t="s">
        <v>56</v>
      </c>
      <c r="CV443" s="11" t="s">
        <v>31</v>
      </c>
      <c r="CW443" s="11"/>
      <c r="CX443" s="11" t="s">
        <v>32</v>
      </c>
      <c r="CY443" s="11"/>
      <c r="CZ443" s="11"/>
      <c r="DA443" s="11"/>
      <c r="DB443" s="11"/>
      <c r="DC443" s="11"/>
      <c r="DD443" s="11" t="s">
        <v>33</v>
      </c>
      <c r="DE443" s="11"/>
    </row>
    <row r="444" customFormat="false" ht="14.4" hidden="false" customHeight="true" outlineLevel="0" collapsed="false">
      <c r="A444" s="24" t="s">
        <v>58</v>
      </c>
      <c r="B444" s="25"/>
      <c r="C444" s="65"/>
      <c r="D444" s="27" t="s">
        <v>59</v>
      </c>
      <c r="E444" s="28" t="s">
        <v>12</v>
      </c>
      <c r="F444" s="29" t="n">
        <f aca="false">INFO!$D$13</f>
        <v>0.751592356687898</v>
      </c>
      <c r="H444" s="30" t="n">
        <v>40</v>
      </c>
      <c r="L444" s="24" t="s">
        <v>58</v>
      </c>
      <c r="M444" s="25"/>
      <c r="N444" s="65"/>
      <c r="O444" s="27" t="s">
        <v>59</v>
      </c>
      <c r="P444" s="28" t="s">
        <v>12</v>
      </c>
      <c r="Q444" s="29" t="n">
        <f aca="false">INFO!$D$13</f>
        <v>0.751592356687898</v>
      </c>
      <c r="S444" s="30" t="n">
        <v>40</v>
      </c>
      <c r="W444" s="24" t="s">
        <v>58</v>
      </c>
      <c r="X444" s="25"/>
      <c r="Y444" s="65"/>
      <c r="Z444" s="27" t="s">
        <v>59</v>
      </c>
      <c r="AA444" s="28" t="s">
        <v>12</v>
      </c>
      <c r="AB444" s="29" t="n">
        <f aca="false">INFO!$D$13</f>
        <v>0.751592356687898</v>
      </c>
      <c r="AD444" s="30" t="n">
        <v>40</v>
      </c>
      <c r="AH444" s="24" t="s">
        <v>58</v>
      </c>
      <c r="AI444" s="25"/>
      <c r="AJ444" s="65"/>
      <c r="AK444" s="27" t="s">
        <v>59</v>
      </c>
      <c r="AL444" s="28" t="s">
        <v>12</v>
      </c>
      <c r="AM444" s="29" t="n">
        <f aca="false">INFO!$D$13</f>
        <v>0.751592356687898</v>
      </c>
      <c r="AO444" s="30" t="n">
        <v>40</v>
      </c>
      <c r="AS444" s="24" t="s">
        <v>58</v>
      </c>
      <c r="AT444" s="25"/>
      <c r="AU444" s="65"/>
      <c r="AV444" s="27" t="s">
        <v>59</v>
      </c>
      <c r="AW444" s="28" t="s">
        <v>12</v>
      </c>
      <c r="AX444" s="29" t="n">
        <f aca="false">INFO!$D$13</f>
        <v>0.751592356687898</v>
      </c>
      <c r="AZ444" s="30" t="n">
        <v>40</v>
      </c>
      <c r="BD444" s="24" t="s">
        <v>58</v>
      </c>
      <c r="BE444" s="25"/>
      <c r="BF444" s="96"/>
      <c r="BG444" s="27" t="s">
        <v>59</v>
      </c>
      <c r="BH444" s="28" t="s">
        <v>12</v>
      </c>
      <c r="BI444" s="29" t="n">
        <f aca="false">INFO!$D$13</f>
        <v>0.751592356687898</v>
      </c>
      <c r="BK444" s="30" t="n">
        <v>40</v>
      </c>
      <c r="BO444" s="24" t="s">
        <v>58</v>
      </c>
      <c r="BP444" s="25"/>
      <c r="BQ444" s="96"/>
      <c r="BR444" s="27" t="s">
        <v>59</v>
      </c>
      <c r="BS444" s="28" t="s">
        <v>12</v>
      </c>
      <c r="BT444" s="29" t="n">
        <f aca="false">INFO!$D$13</f>
        <v>0.751592356687898</v>
      </c>
      <c r="BV444" s="30" t="n">
        <v>40</v>
      </c>
      <c r="BZ444" s="24" t="s">
        <v>58</v>
      </c>
      <c r="CA444" s="64"/>
      <c r="CB444" s="65"/>
      <c r="CC444" s="27" t="s">
        <v>59</v>
      </c>
      <c r="CD444" s="28" t="s">
        <v>12</v>
      </c>
      <c r="CE444" s="29" t="n">
        <f aca="false">INFO!$D$13</f>
        <v>0.751592356687898</v>
      </c>
      <c r="CG444" s="30" t="n">
        <v>40</v>
      </c>
      <c r="CK444" s="24" t="s">
        <v>58</v>
      </c>
      <c r="CL444" s="64"/>
      <c r="CM444" s="65"/>
      <c r="CN444" s="27" t="s">
        <v>59</v>
      </c>
      <c r="CO444" s="28" t="s">
        <v>12</v>
      </c>
      <c r="CP444" s="29" t="n">
        <f aca="false">INFO!$D$13</f>
        <v>0.751592356687898</v>
      </c>
      <c r="CR444" s="30" t="n">
        <v>40</v>
      </c>
      <c r="CV444" s="12" t="s">
        <v>14</v>
      </c>
      <c r="CW444" s="13" t="n">
        <f aca="false">IF(AT424=0%,0%,AU425/SUM(AU425:AU432))</f>
        <v>0</v>
      </c>
      <c r="CX444" s="12" t="str">
        <f aca="false">AW425</f>
        <v>lavatrice</v>
      </c>
      <c r="CY444" s="14" t="n">
        <f aca="false">AX425</f>
        <v>0</v>
      </c>
      <c r="CZ444" s="12" t="str">
        <f aca="false">AW432</f>
        <v>sedie</v>
      </c>
      <c r="DA444" s="14" t="n">
        <f aca="false">AX432</f>
        <v>0</v>
      </c>
      <c r="DB444" s="12" t="str">
        <f aca="false">AY430</f>
        <v>guaina</v>
      </c>
      <c r="DC444" s="14" t="n">
        <f aca="false">AZ430</f>
        <v>0</v>
      </c>
      <c r="DD444" s="14" t="s">
        <v>41</v>
      </c>
      <c r="DE444" s="38" t="n">
        <f aca="false">AU368</f>
        <v>0</v>
      </c>
    </row>
    <row r="445" customFormat="false" ht="14.4" hidden="false" customHeight="false" outlineLevel="0" collapsed="false">
      <c r="A445" s="24"/>
      <c r="B445" s="25"/>
      <c r="C445" s="65"/>
      <c r="D445" s="27"/>
      <c r="E445" s="28" t="s">
        <v>13</v>
      </c>
      <c r="F445" s="29" t="n">
        <f aca="false">INFO!$D$14</f>
        <v>0.0812101910828025</v>
      </c>
      <c r="H445" s="30"/>
      <c r="L445" s="24"/>
      <c r="M445" s="25"/>
      <c r="N445" s="65"/>
      <c r="O445" s="27"/>
      <c r="P445" s="28" t="s">
        <v>13</v>
      </c>
      <c r="Q445" s="29" t="n">
        <f aca="false">INFO!$D$14</f>
        <v>0.0812101910828025</v>
      </c>
      <c r="S445" s="30"/>
      <c r="W445" s="24"/>
      <c r="X445" s="25"/>
      <c r="Y445" s="65"/>
      <c r="Z445" s="27"/>
      <c r="AA445" s="28" t="s">
        <v>13</v>
      </c>
      <c r="AB445" s="29" t="n">
        <f aca="false">INFO!$D$14</f>
        <v>0.0812101910828025</v>
      </c>
      <c r="AD445" s="30"/>
      <c r="AH445" s="24"/>
      <c r="AI445" s="25"/>
      <c r="AJ445" s="65"/>
      <c r="AK445" s="27"/>
      <c r="AL445" s="28" t="s">
        <v>13</v>
      </c>
      <c r="AM445" s="29" t="n">
        <f aca="false">INFO!$D$14</f>
        <v>0.0812101910828025</v>
      </c>
      <c r="AO445" s="30"/>
      <c r="AS445" s="24"/>
      <c r="AT445" s="25"/>
      <c r="AU445" s="65"/>
      <c r="AV445" s="27"/>
      <c r="AW445" s="28" t="s">
        <v>13</v>
      </c>
      <c r="AX445" s="29" t="n">
        <f aca="false">INFO!$D$14</f>
        <v>0.0812101910828025</v>
      </c>
      <c r="AZ445" s="30"/>
      <c r="BD445" s="24"/>
      <c r="BE445" s="25"/>
      <c r="BF445" s="96"/>
      <c r="BG445" s="27"/>
      <c r="BH445" s="28" t="s">
        <v>13</v>
      </c>
      <c r="BI445" s="29" t="n">
        <f aca="false">INFO!$D$14</f>
        <v>0.0812101910828025</v>
      </c>
      <c r="BK445" s="30"/>
      <c r="BO445" s="24"/>
      <c r="BP445" s="25"/>
      <c r="BQ445" s="96"/>
      <c r="BR445" s="27"/>
      <c r="BS445" s="28" t="s">
        <v>13</v>
      </c>
      <c r="BT445" s="29" t="n">
        <f aca="false">INFO!$D$14</f>
        <v>0.0812101910828025</v>
      </c>
      <c r="BV445" s="30"/>
      <c r="BZ445" s="24"/>
      <c r="CA445" s="64"/>
      <c r="CB445" s="65"/>
      <c r="CC445" s="27"/>
      <c r="CD445" s="28" t="s">
        <v>13</v>
      </c>
      <c r="CE445" s="29" t="n">
        <f aca="false">INFO!$D$14</f>
        <v>0.0812101910828025</v>
      </c>
      <c r="CG445" s="30"/>
      <c r="CK445" s="24"/>
      <c r="CL445" s="64"/>
      <c r="CM445" s="65"/>
      <c r="CN445" s="27"/>
      <c r="CO445" s="28" t="s">
        <v>13</v>
      </c>
      <c r="CP445" s="29" t="n">
        <f aca="false">INFO!$D$14</f>
        <v>0.0812101910828025</v>
      </c>
      <c r="CR445" s="30"/>
      <c r="CV445" s="17" t="s">
        <v>49</v>
      </c>
      <c r="CW445" s="18" t="n">
        <f aca="false">IF(AT424=0%,0%,AU426/SUM(AU425:AU432))</f>
        <v>0</v>
      </c>
      <c r="CX445" s="17" t="str">
        <f aca="false">AW426</f>
        <v>frigorifero</v>
      </c>
      <c r="CY445" s="19" t="n">
        <f aca="false">AX426</f>
        <v>0</v>
      </c>
      <c r="CZ445" s="17" t="str">
        <f aca="false">AW433</f>
        <v>materasso</v>
      </c>
      <c r="DA445" s="19" t="n">
        <f aca="false">AX433</f>
        <v>0</v>
      </c>
      <c r="DB445" s="17" t="str">
        <f aca="false">AY431</f>
        <v>lamiere</v>
      </c>
      <c r="DC445" s="19" t="n">
        <f aca="false">AZ431</f>
        <v>0</v>
      </c>
      <c r="DD445" s="19" t="str">
        <f aca="false">AV367</f>
        <v>altezza cumulo</v>
      </c>
      <c r="DE445" s="19" t="n">
        <f aca="false">AW367</f>
        <v>5</v>
      </c>
    </row>
    <row r="446" customFormat="false" ht="14.4" hidden="false" customHeight="false" outlineLevel="0" collapsed="false">
      <c r="A446" s="24"/>
      <c r="B446" s="25"/>
      <c r="C446" s="65"/>
      <c r="D446" s="27"/>
      <c r="E446" s="28" t="s">
        <v>14</v>
      </c>
      <c r="F446" s="29" t="n">
        <f aca="false">INFO!$D$15</f>
        <v>0.167197452229299</v>
      </c>
      <c r="H446" s="30"/>
      <c r="L446" s="24"/>
      <c r="M446" s="25"/>
      <c r="N446" s="65"/>
      <c r="O446" s="27"/>
      <c r="P446" s="28" t="s">
        <v>14</v>
      </c>
      <c r="Q446" s="29" t="n">
        <f aca="false">INFO!$D$15</f>
        <v>0.167197452229299</v>
      </c>
      <c r="S446" s="30"/>
      <c r="W446" s="24"/>
      <c r="X446" s="25"/>
      <c r="Y446" s="65"/>
      <c r="Z446" s="27"/>
      <c r="AA446" s="28" t="s">
        <v>14</v>
      </c>
      <c r="AB446" s="29" t="n">
        <f aca="false">INFO!$D$15</f>
        <v>0.167197452229299</v>
      </c>
      <c r="AD446" s="30"/>
      <c r="AH446" s="24"/>
      <c r="AI446" s="25"/>
      <c r="AJ446" s="65"/>
      <c r="AK446" s="27"/>
      <c r="AL446" s="28" t="s">
        <v>14</v>
      </c>
      <c r="AM446" s="29" t="n">
        <f aca="false">INFO!$D$15</f>
        <v>0.167197452229299</v>
      </c>
      <c r="AO446" s="30"/>
      <c r="AS446" s="24"/>
      <c r="AT446" s="25"/>
      <c r="AU446" s="65"/>
      <c r="AV446" s="27"/>
      <c r="AW446" s="28" t="s">
        <v>14</v>
      </c>
      <c r="AX446" s="29" t="n">
        <f aca="false">INFO!$D$15</f>
        <v>0.167197452229299</v>
      </c>
      <c r="AZ446" s="30"/>
      <c r="BD446" s="24"/>
      <c r="BE446" s="25"/>
      <c r="BF446" s="96"/>
      <c r="BG446" s="27"/>
      <c r="BH446" s="28" t="s">
        <v>14</v>
      </c>
      <c r="BI446" s="29" t="n">
        <f aca="false">INFO!$D$15</f>
        <v>0.167197452229299</v>
      </c>
      <c r="BK446" s="30"/>
      <c r="BO446" s="24"/>
      <c r="BP446" s="25"/>
      <c r="BQ446" s="96"/>
      <c r="BR446" s="27"/>
      <c r="BS446" s="28" t="s">
        <v>14</v>
      </c>
      <c r="BT446" s="29" t="n">
        <f aca="false">INFO!$D$15</f>
        <v>0.167197452229299</v>
      </c>
      <c r="BV446" s="30"/>
      <c r="BZ446" s="24"/>
      <c r="CA446" s="64"/>
      <c r="CB446" s="65"/>
      <c r="CC446" s="27"/>
      <c r="CD446" s="28" t="s">
        <v>14</v>
      </c>
      <c r="CE446" s="29" t="n">
        <f aca="false">INFO!$D$15</f>
        <v>0.167197452229299</v>
      </c>
      <c r="CG446" s="30"/>
      <c r="CK446" s="24"/>
      <c r="CL446" s="64"/>
      <c r="CM446" s="65"/>
      <c r="CN446" s="27"/>
      <c r="CO446" s="28" t="s">
        <v>14</v>
      </c>
      <c r="CP446" s="29" t="n">
        <f aca="false">INFO!$D$15</f>
        <v>0.167197452229299</v>
      </c>
      <c r="CR446" s="30"/>
      <c r="CV446" s="17" t="s">
        <v>57</v>
      </c>
      <c r="CW446" s="18" t="n">
        <f aca="false">IF(AT424=0%,0%,(AU427+AU428)/SUM(AU425:AU432))</f>
        <v>0</v>
      </c>
      <c r="CX446" s="17" t="str">
        <f aca="false">AW427</f>
        <v>forno</v>
      </c>
      <c r="CY446" s="19" t="n">
        <f aca="false">AX427</f>
        <v>0</v>
      </c>
      <c r="CZ446" s="17" t="str">
        <f aca="false">AY425</f>
        <v>brandina</v>
      </c>
      <c r="DA446" s="19" t="n">
        <f aca="false">AZ425</f>
        <v>0</v>
      </c>
      <c r="DB446" s="17" t="str">
        <f aca="false">AY432</f>
        <v>buste</v>
      </c>
      <c r="DC446" s="19" t="n">
        <f aca="false">AZ432</f>
        <v>0</v>
      </c>
      <c r="DD446" s="19" t="str">
        <f aca="false">AV368</f>
        <v>combustione</v>
      </c>
      <c r="DE446" s="19" t="str">
        <f aca="false">AW368</f>
        <v>no</v>
      </c>
    </row>
    <row r="447" customFormat="false" ht="14.4" hidden="false" customHeight="false" outlineLevel="0" collapsed="false">
      <c r="A447" s="24"/>
      <c r="B447" s="25"/>
      <c r="C447" s="67"/>
      <c r="D447" s="27" t="s">
        <v>64</v>
      </c>
      <c r="E447" s="28" t="s">
        <v>12</v>
      </c>
      <c r="F447" s="29" t="n">
        <f aca="false">INFO!$D$13</f>
        <v>0.751592356687898</v>
      </c>
      <c r="H447" s="32" t="n">
        <v>50</v>
      </c>
      <c r="L447" s="24"/>
      <c r="M447" s="25"/>
      <c r="N447" s="67"/>
      <c r="O447" s="27" t="s">
        <v>64</v>
      </c>
      <c r="P447" s="28" t="s">
        <v>12</v>
      </c>
      <c r="Q447" s="29" t="n">
        <f aca="false">INFO!$D$13</f>
        <v>0.751592356687898</v>
      </c>
      <c r="S447" s="32" t="n">
        <v>50</v>
      </c>
      <c r="W447" s="24"/>
      <c r="X447" s="25"/>
      <c r="Y447" s="67"/>
      <c r="Z447" s="27" t="s">
        <v>64</v>
      </c>
      <c r="AA447" s="28" t="s">
        <v>12</v>
      </c>
      <c r="AB447" s="29" t="n">
        <f aca="false">INFO!$D$13</f>
        <v>0.751592356687898</v>
      </c>
      <c r="AD447" s="32" t="n">
        <v>50</v>
      </c>
      <c r="AH447" s="24"/>
      <c r="AI447" s="25"/>
      <c r="AJ447" s="67"/>
      <c r="AK447" s="27" t="s">
        <v>64</v>
      </c>
      <c r="AL447" s="28" t="s">
        <v>12</v>
      </c>
      <c r="AM447" s="29" t="n">
        <f aca="false">INFO!$D$13</f>
        <v>0.751592356687898</v>
      </c>
      <c r="AO447" s="32" t="n">
        <v>50</v>
      </c>
      <c r="AS447" s="24"/>
      <c r="AT447" s="97"/>
      <c r="AU447" s="67"/>
      <c r="AV447" s="27" t="s">
        <v>64</v>
      </c>
      <c r="AW447" s="28" t="s">
        <v>12</v>
      </c>
      <c r="AX447" s="29" t="n">
        <f aca="false">INFO!$D$13</f>
        <v>0.751592356687898</v>
      </c>
      <c r="AZ447" s="32" t="n">
        <v>50</v>
      </c>
      <c r="BD447" s="24"/>
      <c r="BE447" s="25"/>
      <c r="BF447" s="96"/>
      <c r="BG447" s="27" t="s">
        <v>64</v>
      </c>
      <c r="BH447" s="28" t="s">
        <v>12</v>
      </c>
      <c r="BI447" s="29" t="n">
        <f aca="false">INFO!$D$13</f>
        <v>0.751592356687898</v>
      </c>
      <c r="BK447" s="32" t="n">
        <v>50</v>
      </c>
      <c r="BO447" s="24"/>
      <c r="BP447" s="25"/>
      <c r="BQ447" s="96"/>
      <c r="BR447" s="27" t="s">
        <v>64</v>
      </c>
      <c r="BS447" s="28" t="s">
        <v>12</v>
      </c>
      <c r="BT447" s="29" t="n">
        <f aca="false">INFO!$D$13</f>
        <v>0.751592356687898</v>
      </c>
      <c r="BV447" s="32" t="n">
        <v>50</v>
      </c>
      <c r="BZ447" s="24"/>
      <c r="CA447" s="66"/>
      <c r="CB447" s="67"/>
      <c r="CC447" s="27" t="s">
        <v>64</v>
      </c>
      <c r="CD447" s="28" t="s">
        <v>12</v>
      </c>
      <c r="CE447" s="29" t="n">
        <f aca="false">INFO!$D$13</f>
        <v>0.751592356687898</v>
      </c>
      <c r="CG447" s="32" t="n">
        <v>50</v>
      </c>
      <c r="CK447" s="24"/>
      <c r="CL447" s="66"/>
      <c r="CM447" s="67"/>
      <c r="CN447" s="27" t="s">
        <v>64</v>
      </c>
      <c r="CO447" s="28" t="s">
        <v>12</v>
      </c>
      <c r="CP447" s="29" t="n">
        <f aca="false">INFO!$D$13</f>
        <v>0.751592356687898</v>
      </c>
      <c r="CR447" s="32" t="n">
        <v>50</v>
      </c>
      <c r="CV447" s="17" t="s">
        <v>60</v>
      </c>
      <c r="CW447" s="37" t="n">
        <f aca="false">IF(AT424=0%,0%,AU429/SUM(AU425:AU432))</f>
        <v>0</v>
      </c>
      <c r="CX447" s="17" t="str">
        <f aca="false">AW428</f>
        <v>televisore</v>
      </c>
      <c r="CY447" s="19" t="n">
        <f aca="false">AX428</f>
        <v>0</v>
      </c>
      <c r="CZ447" s="17" t="str">
        <f aca="false">AY426</f>
        <v>Scatoloni</v>
      </c>
      <c r="DA447" s="19" t="n">
        <f aca="false">AZ426</f>
        <v>0</v>
      </c>
      <c r="DB447" s="19"/>
      <c r="DC447" s="19"/>
      <c r="DD447" s="19" t="str">
        <f aca="false">AV369</f>
        <v>bonifica</v>
      </c>
      <c r="DE447" s="19" t="str">
        <f aca="false">AW369</f>
        <v>si-no</v>
      </c>
    </row>
    <row r="448" customFormat="false" ht="14.4" hidden="false" customHeight="false" outlineLevel="0" collapsed="false">
      <c r="A448" s="24"/>
      <c r="B448" s="25"/>
      <c r="C448" s="67"/>
      <c r="D448" s="27"/>
      <c r="E448" s="28" t="s">
        <v>13</v>
      </c>
      <c r="F448" s="29" t="n">
        <f aca="false">INFO!$D$14</f>
        <v>0.0812101910828025</v>
      </c>
      <c r="H448" s="32"/>
      <c r="L448" s="24"/>
      <c r="M448" s="25"/>
      <c r="N448" s="67"/>
      <c r="O448" s="27"/>
      <c r="P448" s="28" t="s">
        <v>13</v>
      </c>
      <c r="Q448" s="29" t="n">
        <f aca="false">INFO!$D$14</f>
        <v>0.0812101910828025</v>
      </c>
      <c r="S448" s="32"/>
      <c r="W448" s="24"/>
      <c r="X448" s="25"/>
      <c r="Y448" s="67"/>
      <c r="Z448" s="27"/>
      <c r="AA448" s="28" t="s">
        <v>13</v>
      </c>
      <c r="AB448" s="29" t="n">
        <f aca="false">INFO!$D$14</f>
        <v>0.0812101910828025</v>
      </c>
      <c r="AD448" s="32"/>
      <c r="AH448" s="24"/>
      <c r="AI448" s="25"/>
      <c r="AJ448" s="67"/>
      <c r="AK448" s="27"/>
      <c r="AL448" s="28" t="s">
        <v>13</v>
      </c>
      <c r="AM448" s="29" t="n">
        <f aca="false">INFO!$D$14</f>
        <v>0.0812101910828025</v>
      </c>
      <c r="AO448" s="32"/>
      <c r="AS448" s="24"/>
      <c r="AT448" s="97"/>
      <c r="AU448" s="67"/>
      <c r="AV448" s="27"/>
      <c r="AW448" s="28" t="s">
        <v>13</v>
      </c>
      <c r="AX448" s="29" t="n">
        <f aca="false">INFO!$D$14</f>
        <v>0.0812101910828025</v>
      </c>
      <c r="AZ448" s="32"/>
      <c r="BD448" s="24"/>
      <c r="BE448" s="25"/>
      <c r="BF448" s="96"/>
      <c r="BG448" s="27"/>
      <c r="BH448" s="28" t="s">
        <v>13</v>
      </c>
      <c r="BI448" s="29" t="n">
        <f aca="false">INFO!$D$14</f>
        <v>0.0812101910828025</v>
      </c>
      <c r="BK448" s="32"/>
      <c r="BO448" s="24"/>
      <c r="BP448" s="25"/>
      <c r="BQ448" s="96"/>
      <c r="BR448" s="27"/>
      <c r="BS448" s="28" t="s">
        <v>13</v>
      </c>
      <c r="BT448" s="29" t="n">
        <f aca="false">INFO!$D$14</f>
        <v>0.0812101910828025</v>
      </c>
      <c r="BV448" s="32"/>
      <c r="BZ448" s="24"/>
      <c r="CA448" s="66"/>
      <c r="CB448" s="67"/>
      <c r="CC448" s="27"/>
      <c r="CD448" s="28" t="s">
        <v>13</v>
      </c>
      <c r="CE448" s="29" t="n">
        <f aca="false">INFO!$D$14</f>
        <v>0.0812101910828025</v>
      </c>
      <c r="CG448" s="32"/>
      <c r="CK448" s="24"/>
      <c r="CL448" s="66"/>
      <c r="CM448" s="67"/>
      <c r="CN448" s="27"/>
      <c r="CO448" s="28" t="s">
        <v>13</v>
      </c>
      <c r="CP448" s="29" t="n">
        <f aca="false">INFO!$D$14</f>
        <v>0.0812101910828025</v>
      </c>
      <c r="CR448" s="32"/>
      <c r="CV448" s="17" t="s">
        <v>61</v>
      </c>
      <c r="CW448" s="18" t="n">
        <f aca="false">IF(AT424=0%,0%,AU430/SUM(AU425:AU432))</f>
        <v>0</v>
      </c>
      <c r="CX448" s="17" t="str">
        <f aca="false">AW429</f>
        <v>scaldabagno</v>
      </c>
      <c r="CY448" s="19" t="n">
        <f aca="false">AX429</f>
        <v>0</v>
      </c>
      <c r="CZ448" s="17" t="str">
        <f aca="false">AY427</f>
        <v>divano</v>
      </c>
      <c r="DA448" s="19" t="n">
        <f aca="false">AZ427</f>
        <v>0</v>
      </c>
      <c r="DB448" s="19"/>
      <c r="DC448" s="19"/>
      <c r="DD448" s="19" t="str">
        <f aca="false">AX369</f>
        <v>substrato</v>
      </c>
      <c r="DE448" s="19" t="str">
        <f aca="false">AY369</f>
        <v>campo</v>
      </c>
    </row>
    <row r="449" customFormat="false" ht="14.4" hidden="false" customHeight="false" outlineLevel="0" collapsed="false">
      <c r="A449" s="24"/>
      <c r="B449" s="25"/>
      <c r="C449" s="67"/>
      <c r="D449" s="27"/>
      <c r="E449" s="28" t="s">
        <v>14</v>
      </c>
      <c r="F449" s="29" t="n">
        <f aca="false">INFO!$D$15</f>
        <v>0.167197452229299</v>
      </c>
      <c r="H449" s="32"/>
      <c r="L449" s="24"/>
      <c r="M449" s="25"/>
      <c r="N449" s="67"/>
      <c r="O449" s="27"/>
      <c r="P449" s="28" t="s">
        <v>14</v>
      </c>
      <c r="Q449" s="29" t="n">
        <f aca="false">INFO!$D$15</f>
        <v>0.167197452229299</v>
      </c>
      <c r="S449" s="32"/>
      <c r="W449" s="24"/>
      <c r="X449" s="25"/>
      <c r="Y449" s="67"/>
      <c r="Z449" s="27"/>
      <c r="AA449" s="28" t="s">
        <v>14</v>
      </c>
      <c r="AB449" s="29" t="n">
        <f aca="false">INFO!$D$15</f>
        <v>0.167197452229299</v>
      </c>
      <c r="AD449" s="32"/>
      <c r="AH449" s="24"/>
      <c r="AI449" s="25"/>
      <c r="AJ449" s="67"/>
      <c r="AK449" s="27"/>
      <c r="AL449" s="28" t="s">
        <v>14</v>
      </c>
      <c r="AM449" s="29" t="n">
        <f aca="false">INFO!$D$15</f>
        <v>0.167197452229299</v>
      </c>
      <c r="AO449" s="32"/>
      <c r="AS449" s="24"/>
      <c r="AT449" s="97"/>
      <c r="AU449" s="67"/>
      <c r="AV449" s="27"/>
      <c r="AW449" s="28" t="s">
        <v>14</v>
      </c>
      <c r="AX449" s="29" t="n">
        <f aca="false">INFO!$D$15</f>
        <v>0.167197452229299</v>
      </c>
      <c r="AZ449" s="32"/>
      <c r="BD449" s="24"/>
      <c r="BE449" s="25"/>
      <c r="BF449" s="96"/>
      <c r="BG449" s="27"/>
      <c r="BH449" s="28" t="s">
        <v>14</v>
      </c>
      <c r="BI449" s="29" t="n">
        <f aca="false">INFO!$D$15</f>
        <v>0.167197452229299</v>
      </c>
      <c r="BK449" s="32"/>
      <c r="BO449" s="24"/>
      <c r="BP449" s="25"/>
      <c r="BQ449" s="96"/>
      <c r="BR449" s="27"/>
      <c r="BS449" s="28" t="s">
        <v>14</v>
      </c>
      <c r="BT449" s="29" t="n">
        <f aca="false">INFO!$D$15</f>
        <v>0.167197452229299</v>
      </c>
      <c r="BV449" s="32"/>
      <c r="BZ449" s="24"/>
      <c r="CA449" s="66"/>
      <c r="CB449" s="67"/>
      <c r="CC449" s="27"/>
      <c r="CD449" s="28" t="s">
        <v>14</v>
      </c>
      <c r="CE449" s="29" t="n">
        <f aca="false">INFO!$D$15</f>
        <v>0.167197452229299</v>
      </c>
      <c r="CG449" s="32"/>
      <c r="CK449" s="24"/>
      <c r="CL449" s="66"/>
      <c r="CM449" s="67"/>
      <c r="CN449" s="27"/>
      <c r="CO449" s="28" t="s">
        <v>14</v>
      </c>
      <c r="CP449" s="29" t="n">
        <f aca="false">INFO!$D$15</f>
        <v>0.167197452229299</v>
      </c>
      <c r="CR449" s="32"/>
      <c r="CV449" s="17" t="s">
        <v>62</v>
      </c>
      <c r="CW449" s="18" t="n">
        <f aca="false">IF(AT424=0%,0%,AU431/SUM(AU425:AU432))</f>
        <v>0</v>
      </c>
      <c r="CX449" s="17" t="str">
        <f aca="false">AW430</f>
        <v>mobile</v>
      </c>
      <c r="CY449" s="19" t="n">
        <f aca="false">AX430</f>
        <v>0</v>
      </c>
      <c r="CZ449" s="17" t="str">
        <f aca="false">AY428</f>
        <v>sanitari</v>
      </c>
      <c r="DA449" s="19" t="n">
        <f aca="false">AZ428</f>
        <v>0</v>
      </c>
      <c r="DB449" s="19"/>
      <c r="DC449" s="19"/>
      <c r="DD449" s="19" t="s">
        <v>63</v>
      </c>
      <c r="DE449" s="19" t="n">
        <f aca="false">AT369</f>
        <v>0</v>
      </c>
    </row>
    <row r="450" customFormat="false" ht="15" hidden="false" customHeight="false" outlineLevel="0" collapsed="false">
      <c r="A450" s="24"/>
      <c r="B450" s="97"/>
      <c r="C450" s="67"/>
      <c r="D450" s="27" t="s">
        <v>66</v>
      </c>
      <c r="E450" s="28" t="s">
        <v>12</v>
      </c>
      <c r="F450" s="29" t="n">
        <f aca="false">INFO!$D$13</f>
        <v>0.751592356687898</v>
      </c>
      <c r="H450" s="32" t="n">
        <v>15</v>
      </c>
      <c r="L450" s="24"/>
      <c r="M450" s="97"/>
      <c r="N450" s="67"/>
      <c r="O450" s="27" t="s">
        <v>66</v>
      </c>
      <c r="P450" s="28" t="s">
        <v>12</v>
      </c>
      <c r="Q450" s="29" t="n">
        <f aca="false">INFO!$D$13</f>
        <v>0.751592356687898</v>
      </c>
      <c r="S450" s="32" t="n">
        <v>15</v>
      </c>
      <c r="W450" s="24"/>
      <c r="X450" s="97"/>
      <c r="Y450" s="67"/>
      <c r="Z450" s="27" t="s">
        <v>66</v>
      </c>
      <c r="AA450" s="28" t="s">
        <v>12</v>
      </c>
      <c r="AB450" s="29" t="n">
        <f aca="false">INFO!$D$13</f>
        <v>0.751592356687898</v>
      </c>
      <c r="AD450" s="32" t="n">
        <v>15</v>
      </c>
      <c r="AH450" s="24"/>
      <c r="AI450" s="97"/>
      <c r="AJ450" s="67"/>
      <c r="AK450" s="27" t="s">
        <v>66</v>
      </c>
      <c r="AL450" s="28" t="s">
        <v>12</v>
      </c>
      <c r="AM450" s="29" t="n">
        <f aca="false">INFO!$D$13</f>
        <v>0.751592356687898</v>
      </c>
      <c r="AO450" s="32" t="n">
        <v>15</v>
      </c>
      <c r="AS450" s="24"/>
      <c r="AT450" s="97"/>
      <c r="AU450" s="67"/>
      <c r="AV450" s="27" t="s">
        <v>66</v>
      </c>
      <c r="AW450" s="28" t="s">
        <v>12</v>
      </c>
      <c r="AX450" s="29" t="n">
        <f aca="false">INFO!$D$13</f>
        <v>0.751592356687898</v>
      </c>
      <c r="AZ450" s="32" t="n">
        <v>15</v>
      </c>
      <c r="BD450" s="24"/>
      <c r="BE450" s="97"/>
      <c r="BF450" s="96"/>
      <c r="BG450" s="27" t="s">
        <v>66</v>
      </c>
      <c r="BH450" s="28" t="s">
        <v>12</v>
      </c>
      <c r="BI450" s="29" t="n">
        <f aca="false">INFO!$D$13</f>
        <v>0.751592356687898</v>
      </c>
      <c r="BK450" s="32" t="n">
        <v>15</v>
      </c>
      <c r="BO450" s="24"/>
      <c r="BP450" s="97"/>
      <c r="BQ450" s="96"/>
      <c r="BR450" s="27" t="s">
        <v>66</v>
      </c>
      <c r="BS450" s="28" t="s">
        <v>12</v>
      </c>
      <c r="BT450" s="29" t="n">
        <f aca="false">INFO!$D$13</f>
        <v>0.751592356687898</v>
      </c>
      <c r="BV450" s="32" t="n">
        <v>15</v>
      </c>
      <c r="BZ450" s="24"/>
      <c r="CA450" s="66"/>
      <c r="CB450" s="67"/>
      <c r="CC450" s="27" t="s">
        <v>66</v>
      </c>
      <c r="CD450" s="28" t="s">
        <v>12</v>
      </c>
      <c r="CE450" s="29" t="n">
        <f aca="false">INFO!$D$13</f>
        <v>0.751592356687898</v>
      </c>
      <c r="CG450" s="32" t="n">
        <v>15</v>
      </c>
      <c r="CK450" s="24"/>
      <c r="CL450" s="66"/>
      <c r="CM450" s="67"/>
      <c r="CN450" s="27" t="s">
        <v>66</v>
      </c>
      <c r="CO450" s="28" t="s">
        <v>12</v>
      </c>
      <c r="CP450" s="29" t="n">
        <f aca="false">INFO!$D$13</f>
        <v>0.751592356687898</v>
      </c>
      <c r="CR450" s="32" t="n">
        <v>15</v>
      </c>
      <c r="CV450" s="17" t="s">
        <v>65</v>
      </c>
      <c r="CW450" s="18" t="n">
        <f aca="false">IF(AT424=0%,0%,AU432/SUM(AU425:AU432))</f>
        <v>1</v>
      </c>
      <c r="CX450" s="17" t="str">
        <f aca="false">AW431</f>
        <v>secchio</v>
      </c>
      <c r="CY450" s="19" t="n">
        <f aca="false">AX431</f>
        <v>0</v>
      </c>
      <c r="CZ450" s="17" t="str">
        <f aca="false">AY429</f>
        <v>tubi</v>
      </c>
      <c r="DA450" s="19" t="n">
        <f aca="false">AZ429</f>
        <v>0</v>
      </c>
      <c r="DB450" s="19"/>
      <c r="DC450" s="19"/>
      <c r="DD450" s="35" t="s">
        <v>56</v>
      </c>
      <c r="DE450" s="35" t="n">
        <f aca="false">AZ367</f>
        <v>0</v>
      </c>
      <c r="DF450" s="37" t="n">
        <f aca="false">SUM(CW444:CW450)</f>
        <v>1</v>
      </c>
    </row>
    <row r="451" customFormat="false" ht="15" hidden="false" customHeight="false" outlineLevel="0" collapsed="false">
      <c r="A451" s="24"/>
      <c r="B451" s="97"/>
      <c r="C451" s="67"/>
      <c r="D451" s="27"/>
      <c r="E451" s="28" t="s">
        <v>13</v>
      </c>
      <c r="F451" s="29" t="n">
        <f aca="false">INFO!$D$14</f>
        <v>0.0812101910828025</v>
      </c>
      <c r="H451" s="32"/>
      <c r="L451" s="24"/>
      <c r="M451" s="97"/>
      <c r="N451" s="67"/>
      <c r="O451" s="27"/>
      <c r="P451" s="28" t="s">
        <v>13</v>
      </c>
      <c r="Q451" s="29" t="n">
        <f aca="false">INFO!$D$14</f>
        <v>0.0812101910828025</v>
      </c>
      <c r="S451" s="32"/>
      <c r="W451" s="24"/>
      <c r="X451" s="97"/>
      <c r="Y451" s="67"/>
      <c r="Z451" s="27"/>
      <c r="AA451" s="28" t="s">
        <v>13</v>
      </c>
      <c r="AB451" s="29" t="n">
        <f aca="false">INFO!$D$14</f>
        <v>0.0812101910828025</v>
      </c>
      <c r="AD451" s="32"/>
      <c r="AH451" s="24"/>
      <c r="AI451" s="97"/>
      <c r="AJ451" s="67"/>
      <c r="AK451" s="27"/>
      <c r="AL451" s="28" t="s">
        <v>13</v>
      </c>
      <c r="AM451" s="29" t="n">
        <f aca="false">INFO!$D$14</f>
        <v>0.0812101910828025</v>
      </c>
      <c r="AO451" s="32"/>
      <c r="AS451" s="24"/>
      <c r="AT451" s="97"/>
      <c r="AU451" s="67"/>
      <c r="AV451" s="27"/>
      <c r="AW451" s="28" t="s">
        <v>13</v>
      </c>
      <c r="AX451" s="29" t="n">
        <f aca="false">INFO!$D$14</f>
        <v>0.0812101910828025</v>
      </c>
      <c r="AZ451" s="32"/>
      <c r="BD451" s="24"/>
      <c r="BE451" s="97"/>
      <c r="BF451" s="96"/>
      <c r="BG451" s="27"/>
      <c r="BH451" s="28" t="s">
        <v>13</v>
      </c>
      <c r="BI451" s="29" t="n">
        <f aca="false">INFO!$D$14</f>
        <v>0.0812101910828025</v>
      </c>
      <c r="BK451" s="32"/>
      <c r="BO451" s="24"/>
      <c r="BP451" s="97"/>
      <c r="BQ451" s="96"/>
      <c r="BR451" s="27"/>
      <c r="BS451" s="28" t="s">
        <v>13</v>
      </c>
      <c r="BT451" s="29" t="n">
        <f aca="false">INFO!$D$14</f>
        <v>0.0812101910828025</v>
      </c>
      <c r="BV451" s="32"/>
      <c r="BZ451" s="24"/>
      <c r="CA451" s="66"/>
      <c r="CB451" s="67"/>
      <c r="CC451" s="27"/>
      <c r="CD451" s="28" t="s">
        <v>13</v>
      </c>
      <c r="CE451" s="29" t="n">
        <f aca="false">INFO!$D$14</f>
        <v>0.0812101910828025</v>
      </c>
      <c r="CG451" s="32"/>
      <c r="CK451" s="24"/>
      <c r="CL451" s="66"/>
      <c r="CM451" s="67"/>
      <c r="CN451" s="27"/>
      <c r="CO451" s="28" t="s">
        <v>13</v>
      </c>
      <c r="CP451" s="29" t="n">
        <f aca="false">INFO!$D$14</f>
        <v>0.0812101910828025</v>
      </c>
      <c r="CR451" s="32"/>
      <c r="CV451" s="10" t="str">
        <f aca="false">BD366</f>
        <v>SITO O78</v>
      </c>
      <c r="CW451" s="10"/>
      <c r="CX451" s="10"/>
      <c r="CY451" s="10"/>
      <c r="CZ451" s="10"/>
      <c r="DA451" s="10"/>
      <c r="DB451" s="10"/>
      <c r="DC451" s="10"/>
      <c r="DD451" s="10"/>
      <c r="DE451" s="10"/>
    </row>
    <row r="452" customFormat="false" ht="14.4" hidden="false" customHeight="false" outlineLevel="0" collapsed="false">
      <c r="A452" s="24"/>
      <c r="B452" s="97"/>
      <c r="C452" s="67"/>
      <c r="D452" s="27"/>
      <c r="E452" s="28" t="s">
        <v>14</v>
      </c>
      <c r="F452" s="29" t="n">
        <f aca="false">INFO!$D$15</f>
        <v>0.167197452229299</v>
      </c>
      <c r="H452" s="32"/>
      <c r="L452" s="24"/>
      <c r="M452" s="97"/>
      <c r="N452" s="67"/>
      <c r="O452" s="27"/>
      <c r="P452" s="28" t="s">
        <v>14</v>
      </c>
      <c r="Q452" s="29" t="n">
        <f aca="false">INFO!$D$15</f>
        <v>0.167197452229299</v>
      </c>
      <c r="S452" s="32"/>
      <c r="W452" s="24"/>
      <c r="X452" s="97"/>
      <c r="Y452" s="67"/>
      <c r="Z452" s="27"/>
      <c r="AA452" s="28" t="s">
        <v>14</v>
      </c>
      <c r="AB452" s="29" t="n">
        <f aca="false">INFO!$D$15</f>
        <v>0.167197452229299</v>
      </c>
      <c r="AD452" s="32"/>
      <c r="AH452" s="24"/>
      <c r="AI452" s="97"/>
      <c r="AJ452" s="67"/>
      <c r="AK452" s="27"/>
      <c r="AL452" s="28" t="s">
        <v>14</v>
      </c>
      <c r="AM452" s="29" t="n">
        <f aca="false">INFO!$D$15</f>
        <v>0.167197452229299</v>
      </c>
      <c r="AO452" s="32"/>
      <c r="AS452" s="24"/>
      <c r="AT452" s="97"/>
      <c r="AU452" s="67"/>
      <c r="AV452" s="27"/>
      <c r="AW452" s="28" t="s">
        <v>14</v>
      </c>
      <c r="AX452" s="29" t="n">
        <f aca="false">INFO!$D$15</f>
        <v>0.167197452229299</v>
      </c>
      <c r="AZ452" s="32"/>
      <c r="BD452" s="24"/>
      <c r="BE452" s="97"/>
      <c r="BF452" s="96"/>
      <c r="BG452" s="27"/>
      <c r="BH452" s="28" t="s">
        <v>14</v>
      </c>
      <c r="BI452" s="29" t="n">
        <f aca="false">INFO!$D$15</f>
        <v>0.167197452229299</v>
      </c>
      <c r="BK452" s="32"/>
      <c r="BO452" s="24"/>
      <c r="BP452" s="97"/>
      <c r="BQ452" s="96"/>
      <c r="BR452" s="27"/>
      <c r="BS452" s="28" t="s">
        <v>14</v>
      </c>
      <c r="BT452" s="29" t="n">
        <f aca="false">INFO!$D$15</f>
        <v>0.167197452229299</v>
      </c>
      <c r="BV452" s="32"/>
      <c r="BZ452" s="24"/>
      <c r="CA452" s="66"/>
      <c r="CB452" s="67"/>
      <c r="CC452" s="27"/>
      <c r="CD452" s="28" t="s">
        <v>14</v>
      </c>
      <c r="CE452" s="29" t="n">
        <f aca="false">INFO!$D$15</f>
        <v>0.167197452229299</v>
      </c>
      <c r="CG452" s="32"/>
      <c r="CK452" s="24"/>
      <c r="CL452" s="66"/>
      <c r="CM452" s="67"/>
      <c r="CN452" s="27"/>
      <c r="CO452" s="28" t="s">
        <v>14</v>
      </c>
      <c r="CP452" s="29" t="n">
        <f aca="false">INFO!$D$15</f>
        <v>0.167197452229299</v>
      </c>
      <c r="CR452" s="32"/>
      <c r="CV452" s="11" t="s">
        <v>31</v>
      </c>
      <c r="CW452" s="11"/>
      <c r="CX452" s="11" t="s">
        <v>32</v>
      </c>
      <c r="CY452" s="11"/>
      <c r="CZ452" s="11"/>
      <c r="DA452" s="11"/>
      <c r="DB452" s="11"/>
      <c r="DC452" s="11"/>
      <c r="DD452" s="11" t="s">
        <v>33</v>
      </c>
      <c r="DE452" s="11"/>
    </row>
    <row r="453" customFormat="false" ht="14.4" hidden="false" customHeight="false" outlineLevel="0" collapsed="false">
      <c r="A453" s="24"/>
      <c r="B453" s="97"/>
      <c r="C453" s="67"/>
      <c r="D453" s="27" t="s">
        <v>67</v>
      </c>
      <c r="E453" s="28" t="s">
        <v>21</v>
      </c>
      <c r="F453" s="39" t="n">
        <f aca="false">INFO!$C$24</f>
        <v>0.607753705815279</v>
      </c>
      <c r="H453" s="32" t="n">
        <v>12</v>
      </c>
      <c r="L453" s="24"/>
      <c r="M453" s="97"/>
      <c r="N453" s="67"/>
      <c r="O453" s="27" t="s">
        <v>67</v>
      </c>
      <c r="P453" s="28" t="s">
        <v>21</v>
      </c>
      <c r="Q453" s="39" t="n">
        <f aca="false">INFO!$C$24</f>
        <v>0.607753705815279</v>
      </c>
      <c r="S453" s="32" t="n">
        <v>12</v>
      </c>
      <c r="W453" s="24"/>
      <c r="X453" s="97"/>
      <c r="Y453" s="67"/>
      <c r="Z453" s="27" t="s">
        <v>67</v>
      </c>
      <c r="AA453" s="28" t="s">
        <v>21</v>
      </c>
      <c r="AB453" s="39" t="n">
        <f aca="false">INFO!$C$24</f>
        <v>0.607753705815279</v>
      </c>
      <c r="AD453" s="32" t="n">
        <v>12</v>
      </c>
      <c r="AH453" s="24"/>
      <c r="AI453" s="97"/>
      <c r="AJ453" s="67"/>
      <c r="AK453" s="27" t="s">
        <v>67</v>
      </c>
      <c r="AL453" s="28" t="s">
        <v>21</v>
      </c>
      <c r="AM453" s="39" t="n">
        <f aca="false">INFO!$C$24</f>
        <v>0.607753705815279</v>
      </c>
      <c r="AO453" s="32" t="n">
        <v>12</v>
      </c>
      <c r="AS453" s="24"/>
      <c r="AT453" s="97"/>
      <c r="AU453" s="67"/>
      <c r="AV453" s="27" t="s">
        <v>67</v>
      </c>
      <c r="AW453" s="28" t="s">
        <v>21</v>
      </c>
      <c r="AX453" s="39" t="n">
        <f aca="false">INFO!$C$24</f>
        <v>0.607753705815279</v>
      </c>
      <c r="AZ453" s="32" t="n">
        <v>12</v>
      </c>
      <c r="BD453" s="24"/>
      <c r="BE453" s="97"/>
      <c r="BF453" s="96"/>
      <c r="BG453" s="27" t="s">
        <v>67</v>
      </c>
      <c r="BH453" s="28" t="s">
        <v>21</v>
      </c>
      <c r="BI453" s="39" t="n">
        <f aca="false">INFO!$C$24</f>
        <v>0.607753705815279</v>
      </c>
      <c r="BK453" s="32" t="n">
        <v>12</v>
      </c>
      <c r="BO453" s="24"/>
      <c r="BP453" s="97"/>
      <c r="BQ453" s="96"/>
      <c r="BR453" s="27" t="s">
        <v>67</v>
      </c>
      <c r="BS453" s="28" t="s">
        <v>21</v>
      </c>
      <c r="BT453" s="39" t="n">
        <f aca="false">INFO!$C$24</f>
        <v>0.607753705815279</v>
      </c>
      <c r="BV453" s="32" t="n">
        <v>12</v>
      </c>
      <c r="BZ453" s="24"/>
      <c r="CA453" s="66"/>
      <c r="CB453" s="67"/>
      <c r="CC453" s="27" t="s">
        <v>67</v>
      </c>
      <c r="CD453" s="28" t="s">
        <v>21</v>
      </c>
      <c r="CE453" s="39" t="n">
        <f aca="false">INFO!$C$24</f>
        <v>0.607753705815279</v>
      </c>
      <c r="CG453" s="32" t="n">
        <v>12</v>
      </c>
      <c r="CK453" s="24"/>
      <c r="CL453" s="66"/>
      <c r="CM453" s="67"/>
      <c r="CN453" s="27" t="s">
        <v>67</v>
      </c>
      <c r="CO453" s="28" t="s">
        <v>21</v>
      </c>
      <c r="CP453" s="39" t="n">
        <f aca="false">INFO!$C$24</f>
        <v>0.607753705815279</v>
      </c>
      <c r="CR453" s="32" t="n">
        <v>12</v>
      </c>
      <c r="CV453" s="12" t="s">
        <v>14</v>
      </c>
      <c r="CW453" s="13" t="n">
        <f aca="false">IF(BE424=0%,0%,BF425/SUM(BF425:BF432))</f>
        <v>0.3</v>
      </c>
      <c r="CX453" s="12" t="str">
        <f aca="false">BH425</f>
        <v>lavatrice</v>
      </c>
      <c r="CY453" s="14" t="n">
        <f aca="false">BI425</f>
        <v>0</v>
      </c>
      <c r="CZ453" s="12" t="str">
        <f aca="false">BH432</f>
        <v>sedie</v>
      </c>
      <c r="DA453" s="14" t="n">
        <f aca="false">BI432</f>
        <v>0</v>
      </c>
      <c r="DB453" s="12" t="str">
        <f aca="false">BJ430</f>
        <v>guaina</v>
      </c>
      <c r="DC453" s="14" t="n">
        <f aca="false">BK430</f>
        <v>0</v>
      </c>
      <c r="DD453" s="14" t="s">
        <v>41</v>
      </c>
      <c r="DE453" s="38" t="n">
        <f aca="false">BF368</f>
        <v>0</v>
      </c>
    </row>
    <row r="454" customFormat="false" ht="14.4" hidden="false" customHeight="false" outlineLevel="0" collapsed="false">
      <c r="A454" s="24"/>
      <c r="B454" s="97"/>
      <c r="C454" s="67"/>
      <c r="D454" s="27"/>
      <c r="E454" s="28" t="s">
        <v>14</v>
      </c>
      <c r="F454" s="39" t="n">
        <f aca="false">INFO!$C$25</f>
        <v>0.182440136830103</v>
      </c>
      <c r="H454" s="32"/>
      <c r="L454" s="24"/>
      <c r="M454" s="97"/>
      <c r="N454" s="67"/>
      <c r="O454" s="27"/>
      <c r="P454" s="28" t="s">
        <v>14</v>
      </c>
      <c r="Q454" s="39" t="n">
        <f aca="false">INFO!$C$25</f>
        <v>0.182440136830103</v>
      </c>
      <c r="S454" s="32"/>
      <c r="W454" s="24"/>
      <c r="X454" s="97"/>
      <c r="Y454" s="67"/>
      <c r="Z454" s="27"/>
      <c r="AA454" s="28" t="s">
        <v>14</v>
      </c>
      <c r="AB454" s="39" t="n">
        <f aca="false">INFO!$C$25</f>
        <v>0.182440136830103</v>
      </c>
      <c r="AD454" s="32"/>
      <c r="AH454" s="24"/>
      <c r="AI454" s="97"/>
      <c r="AJ454" s="67"/>
      <c r="AK454" s="27"/>
      <c r="AL454" s="28" t="s">
        <v>14</v>
      </c>
      <c r="AM454" s="39" t="n">
        <f aca="false">INFO!$C$25</f>
        <v>0.182440136830103</v>
      </c>
      <c r="AO454" s="32"/>
      <c r="AS454" s="24"/>
      <c r="AT454" s="96"/>
      <c r="AU454" s="67"/>
      <c r="AV454" s="27"/>
      <c r="AW454" s="28" t="s">
        <v>14</v>
      </c>
      <c r="AX454" s="39" t="n">
        <f aca="false">INFO!$C$25</f>
        <v>0.182440136830103</v>
      </c>
      <c r="AZ454" s="32"/>
      <c r="BD454" s="24"/>
      <c r="BE454" s="97"/>
      <c r="BF454" s="96"/>
      <c r="BG454" s="27"/>
      <c r="BH454" s="28" t="s">
        <v>14</v>
      </c>
      <c r="BI454" s="39" t="n">
        <f aca="false">INFO!$C$25</f>
        <v>0.182440136830103</v>
      </c>
      <c r="BK454" s="32"/>
      <c r="BO454" s="24"/>
      <c r="BP454" s="97"/>
      <c r="BQ454" s="96"/>
      <c r="BR454" s="27"/>
      <c r="BS454" s="28" t="s">
        <v>14</v>
      </c>
      <c r="BT454" s="39" t="n">
        <f aca="false">INFO!$C$25</f>
        <v>0.182440136830103</v>
      </c>
      <c r="BV454" s="32"/>
      <c r="BZ454" s="24"/>
      <c r="CA454" s="66"/>
      <c r="CB454" s="67"/>
      <c r="CC454" s="27"/>
      <c r="CD454" s="28" t="s">
        <v>14</v>
      </c>
      <c r="CE454" s="39" t="n">
        <f aca="false">INFO!$C$25</f>
        <v>0.182440136830103</v>
      </c>
      <c r="CG454" s="32"/>
      <c r="CK454" s="24"/>
      <c r="CL454" s="66"/>
      <c r="CM454" s="67"/>
      <c r="CN454" s="27"/>
      <c r="CO454" s="28" t="s">
        <v>14</v>
      </c>
      <c r="CP454" s="39" t="n">
        <f aca="false">INFO!$C$25</f>
        <v>0.182440136830103</v>
      </c>
      <c r="CR454" s="32"/>
      <c r="CV454" s="17" t="s">
        <v>49</v>
      </c>
      <c r="CW454" s="18" t="n">
        <f aca="false">IF(BE424=0%,0%,BF426/SUM(BF425:BF432))</f>
        <v>0.4</v>
      </c>
      <c r="CX454" s="17" t="str">
        <f aca="false">BH426</f>
        <v>frigorifero</v>
      </c>
      <c r="CY454" s="19" t="n">
        <f aca="false">BI426</f>
        <v>0</v>
      </c>
      <c r="CZ454" s="17" t="str">
        <f aca="false">BH433</f>
        <v>materasso</v>
      </c>
      <c r="DA454" s="19" t="n">
        <f aca="false">BI433</f>
        <v>0</v>
      </c>
      <c r="DB454" s="17" t="str">
        <f aca="false">BJ431</f>
        <v>lamiere</v>
      </c>
      <c r="DC454" s="19" t="n">
        <f aca="false">BK431</f>
        <v>0</v>
      </c>
      <c r="DD454" s="19" t="str">
        <f aca="false">BG367</f>
        <v>altezza cumulo</v>
      </c>
      <c r="DE454" s="19" t="n">
        <f aca="false">BH367</f>
        <v>5</v>
      </c>
    </row>
    <row r="455" customFormat="false" ht="14.4" hidden="false" customHeight="false" outlineLevel="0" collapsed="false">
      <c r="A455" s="24"/>
      <c r="B455" s="97"/>
      <c r="C455" s="67"/>
      <c r="D455" s="27"/>
      <c r="E455" s="28" t="s">
        <v>22</v>
      </c>
      <c r="F455" s="39" t="n">
        <f aca="false">INFO!$C$26</f>
        <v>0.122006841505131</v>
      </c>
      <c r="H455" s="32"/>
      <c r="L455" s="24"/>
      <c r="M455" s="97"/>
      <c r="N455" s="67"/>
      <c r="O455" s="27"/>
      <c r="P455" s="28" t="s">
        <v>22</v>
      </c>
      <c r="Q455" s="39" t="n">
        <f aca="false">INFO!$C$26</f>
        <v>0.122006841505131</v>
      </c>
      <c r="S455" s="32"/>
      <c r="W455" s="24"/>
      <c r="X455" s="97"/>
      <c r="Y455" s="67"/>
      <c r="Z455" s="27"/>
      <c r="AA455" s="28" t="s">
        <v>22</v>
      </c>
      <c r="AB455" s="39" t="n">
        <f aca="false">INFO!$C$26</f>
        <v>0.122006841505131</v>
      </c>
      <c r="AD455" s="32"/>
      <c r="AH455" s="24"/>
      <c r="AI455" s="97"/>
      <c r="AJ455" s="67"/>
      <c r="AK455" s="27"/>
      <c r="AL455" s="28" t="s">
        <v>22</v>
      </c>
      <c r="AM455" s="39" t="n">
        <f aca="false">INFO!$C$26</f>
        <v>0.122006841505131</v>
      </c>
      <c r="AO455" s="32"/>
      <c r="AS455" s="24"/>
      <c r="AT455" s="96"/>
      <c r="AU455" s="67"/>
      <c r="AV455" s="27"/>
      <c r="AW455" s="28" t="s">
        <v>22</v>
      </c>
      <c r="AX455" s="39" t="n">
        <f aca="false">INFO!$C$26</f>
        <v>0.122006841505131</v>
      </c>
      <c r="AZ455" s="32"/>
      <c r="BD455" s="24"/>
      <c r="BE455" s="97"/>
      <c r="BF455" s="96"/>
      <c r="BG455" s="27"/>
      <c r="BH455" s="28" t="s">
        <v>22</v>
      </c>
      <c r="BI455" s="39" t="n">
        <f aca="false">INFO!$C$26</f>
        <v>0.122006841505131</v>
      </c>
      <c r="BK455" s="32"/>
      <c r="BO455" s="24"/>
      <c r="BP455" s="97"/>
      <c r="BQ455" s="96"/>
      <c r="BR455" s="27"/>
      <c r="BS455" s="28" t="s">
        <v>22</v>
      </c>
      <c r="BT455" s="39" t="n">
        <f aca="false">INFO!$C$26</f>
        <v>0.122006841505131</v>
      </c>
      <c r="BV455" s="32"/>
      <c r="BZ455" s="24"/>
      <c r="CA455" s="66"/>
      <c r="CB455" s="67"/>
      <c r="CC455" s="27"/>
      <c r="CD455" s="28" t="s">
        <v>22</v>
      </c>
      <c r="CE455" s="39" t="n">
        <f aca="false">INFO!$C$26</f>
        <v>0.122006841505131</v>
      </c>
      <c r="CG455" s="32"/>
      <c r="CK455" s="24"/>
      <c r="CL455" s="66"/>
      <c r="CM455" s="67"/>
      <c r="CN455" s="27"/>
      <c r="CO455" s="28" t="s">
        <v>22</v>
      </c>
      <c r="CP455" s="39" t="n">
        <f aca="false">INFO!$C$26</f>
        <v>0.122006841505131</v>
      </c>
      <c r="CR455" s="32"/>
      <c r="CV455" s="17" t="s">
        <v>57</v>
      </c>
      <c r="CW455" s="18" t="n">
        <f aca="false">IF(BE424=0%,0%,(BF427+BF428)/SUM(BF425:BF432))</f>
        <v>0.2</v>
      </c>
      <c r="CX455" s="17" t="str">
        <f aca="false">BH427</f>
        <v>forno</v>
      </c>
      <c r="CY455" s="19" t="n">
        <f aca="false">BI427</f>
        <v>0</v>
      </c>
      <c r="CZ455" s="17" t="str">
        <f aca="false">BJ425</f>
        <v>brandina</v>
      </c>
      <c r="DA455" s="19" t="n">
        <f aca="false">BK425</f>
        <v>0</v>
      </c>
      <c r="DB455" s="17" t="str">
        <f aca="false">BJ432</f>
        <v>buste</v>
      </c>
      <c r="DC455" s="19" t="n">
        <f aca="false">BK432</f>
        <v>3</v>
      </c>
      <c r="DD455" s="19" t="str">
        <f aca="false">BG368</f>
        <v>combustione</v>
      </c>
      <c r="DE455" s="19" t="str">
        <f aca="false">BH368</f>
        <v>no</v>
      </c>
    </row>
    <row r="456" customFormat="false" ht="14.4" hidden="false" customHeight="true" outlineLevel="0" collapsed="false">
      <c r="A456" s="24"/>
      <c r="B456" s="97"/>
      <c r="C456" s="67"/>
      <c r="D456" s="27"/>
      <c r="E456" s="28" t="s">
        <v>13</v>
      </c>
      <c r="F456" s="39" t="n">
        <f aca="false">INFO!$C$27</f>
        <v>0.0877993158494869</v>
      </c>
      <c r="H456" s="32"/>
      <c r="L456" s="24"/>
      <c r="M456" s="97"/>
      <c r="N456" s="67"/>
      <c r="O456" s="27"/>
      <c r="P456" s="28" t="s">
        <v>13</v>
      </c>
      <c r="Q456" s="39" t="n">
        <f aca="false">INFO!$C$27</f>
        <v>0.0877993158494869</v>
      </c>
      <c r="S456" s="32"/>
      <c r="W456" s="24"/>
      <c r="X456" s="97"/>
      <c r="Y456" s="67"/>
      <c r="Z456" s="27"/>
      <c r="AA456" s="28" t="s">
        <v>13</v>
      </c>
      <c r="AB456" s="39" t="n">
        <f aca="false">INFO!$C$27</f>
        <v>0.0877993158494869</v>
      </c>
      <c r="AD456" s="32"/>
      <c r="AH456" s="24"/>
      <c r="AI456" s="97"/>
      <c r="AJ456" s="67"/>
      <c r="AK456" s="27"/>
      <c r="AL456" s="28" t="s">
        <v>13</v>
      </c>
      <c r="AM456" s="39" t="n">
        <f aca="false">INFO!$C$27</f>
        <v>0.0877993158494869</v>
      </c>
      <c r="AO456" s="32"/>
      <c r="AS456" s="24"/>
      <c r="AT456" s="4"/>
      <c r="AU456" s="67"/>
      <c r="AV456" s="27"/>
      <c r="AW456" s="28" t="s">
        <v>13</v>
      </c>
      <c r="AX456" s="39" t="n">
        <f aca="false">INFO!$C$27</f>
        <v>0.0877993158494869</v>
      </c>
      <c r="AZ456" s="32"/>
      <c r="BD456" s="24"/>
      <c r="BE456" s="97"/>
      <c r="BF456" s="96"/>
      <c r="BG456" s="27"/>
      <c r="BH456" s="28" t="s">
        <v>13</v>
      </c>
      <c r="BI456" s="39" t="n">
        <f aca="false">INFO!$C$27</f>
        <v>0.0877993158494869</v>
      </c>
      <c r="BK456" s="32"/>
      <c r="BO456" s="24"/>
      <c r="BP456" s="97"/>
      <c r="BQ456" s="96"/>
      <c r="BR456" s="27"/>
      <c r="BS456" s="28" t="s">
        <v>13</v>
      </c>
      <c r="BT456" s="39" t="n">
        <f aca="false">INFO!$C$27</f>
        <v>0.0877993158494869</v>
      </c>
      <c r="BV456" s="32"/>
      <c r="BZ456" s="24"/>
      <c r="CA456" s="66"/>
      <c r="CB456" s="67"/>
      <c r="CC456" s="27"/>
      <c r="CD456" s="28" t="s">
        <v>13</v>
      </c>
      <c r="CE456" s="39" t="n">
        <f aca="false">INFO!$C$27</f>
        <v>0.0877993158494869</v>
      </c>
      <c r="CG456" s="32"/>
      <c r="CK456" s="24"/>
      <c r="CL456" s="66"/>
      <c r="CM456" s="67"/>
      <c r="CN456" s="27"/>
      <c r="CO456" s="28" t="s">
        <v>13</v>
      </c>
      <c r="CP456" s="39" t="n">
        <f aca="false">INFO!$C$27</f>
        <v>0.0877993158494869</v>
      </c>
      <c r="CR456" s="32"/>
      <c r="CV456" s="17" t="s">
        <v>60</v>
      </c>
      <c r="CW456" s="37" t="n">
        <f aca="false">IF(BE424=0%,0%,BF429/SUM(BF425:BF432))</f>
        <v>0</v>
      </c>
      <c r="CX456" s="17" t="str">
        <f aca="false">BH428</f>
        <v>televisore</v>
      </c>
      <c r="CY456" s="19" t="n">
        <f aca="false">BI428</f>
        <v>0</v>
      </c>
      <c r="CZ456" s="17" t="str">
        <f aca="false">BJ426</f>
        <v>Scatoloni</v>
      </c>
      <c r="DA456" s="19" t="n">
        <f aca="false">BK426</f>
        <v>0</v>
      </c>
      <c r="DB456" s="19"/>
      <c r="DC456" s="19"/>
      <c r="DD456" s="19" t="str">
        <f aca="false">BG369</f>
        <v>bonifica</v>
      </c>
      <c r="DE456" s="19" t="str">
        <f aca="false">BH369</f>
        <v>no</v>
      </c>
    </row>
    <row r="457" customFormat="false" ht="14.4" hidden="false" customHeight="false" outlineLevel="0" collapsed="false">
      <c r="A457" s="24"/>
      <c r="B457" s="96"/>
      <c r="C457" s="67"/>
      <c r="D457" s="40" t="s">
        <v>68</v>
      </c>
      <c r="E457" s="41" t="s">
        <v>22</v>
      </c>
      <c r="F457" s="39" t="n">
        <v>0.8</v>
      </c>
      <c r="H457" s="32" t="n">
        <v>12</v>
      </c>
      <c r="L457" s="24"/>
      <c r="M457" s="96"/>
      <c r="N457" s="67"/>
      <c r="O457" s="40" t="s">
        <v>68</v>
      </c>
      <c r="P457" s="41" t="s">
        <v>22</v>
      </c>
      <c r="Q457" s="39" t="n">
        <v>0.8</v>
      </c>
      <c r="S457" s="32" t="n">
        <v>12</v>
      </c>
      <c r="W457" s="24"/>
      <c r="X457" s="96"/>
      <c r="Y457" s="67"/>
      <c r="Z457" s="40" t="s">
        <v>68</v>
      </c>
      <c r="AA457" s="41" t="s">
        <v>22</v>
      </c>
      <c r="AB457" s="39" t="n">
        <v>0.8</v>
      </c>
      <c r="AD457" s="32" t="n">
        <v>12</v>
      </c>
      <c r="AH457" s="24"/>
      <c r="AI457" s="96"/>
      <c r="AJ457" s="67"/>
      <c r="AK457" s="40" t="s">
        <v>68</v>
      </c>
      <c r="AL457" s="41" t="s">
        <v>22</v>
      </c>
      <c r="AM457" s="39" t="n">
        <v>0.8</v>
      </c>
      <c r="AO457" s="32" t="n">
        <v>12</v>
      </c>
      <c r="AS457" s="24"/>
      <c r="AT457" s="4"/>
      <c r="AU457" s="67"/>
      <c r="AV457" s="40" t="s">
        <v>68</v>
      </c>
      <c r="AW457" s="41" t="s">
        <v>22</v>
      </c>
      <c r="AX457" s="39" t="n">
        <v>0.8</v>
      </c>
      <c r="AZ457" s="32" t="n">
        <v>12</v>
      </c>
      <c r="BD457" s="24"/>
      <c r="BE457" s="96"/>
      <c r="BF457" s="96"/>
      <c r="BG457" s="40" t="s">
        <v>68</v>
      </c>
      <c r="BH457" s="41" t="s">
        <v>22</v>
      </c>
      <c r="BI457" s="39" t="n">
        <v>0.8</v>
      </c>
      <c r="BK457" s="32" t="n">
        <v>12</v>
      </c>
      <c r="BO457" s="24"/>
      <c r="BP457" s="96"/>
      <c r="BQ457" s="96"/>
      <c r="BR457" s="40" t="s">
        <v>68</v>
      </c>
      <c r="BS457" s="41" t="s">
        <v>22</v>
      </c>
      <c r="BT457" s="39" t="n">
        <v>0.8</v>
      </c>
      <c r="BV457" s="32" t="n">
        <v>12</v>
      </c>
      <c r="BZ457" s="24"/>
      <c r="CA457" s="66"/>
      <c r="CB457" s="67"/>
      <c r="CC457" s="40" t="s">
        <v>68</v>
      </c>
      <c r="CD457" s="41" t="s">
        <v>22</v>
      </c>
      <c r="CE457" s="39" t="n">
        <v>0.8</v>
      </c>
      <c r="CG457" s="32" t="n">
        <v>12</v>
      </c>
      <c r="CK457" s="24"/>
      <c r="CL457" s="66"/>
      <c r="CM457" s="67"/>
      <c r="CN457" s="40" t="s">
        <v>68</v>
      </c>
      <c r="CO457" s="41" t="s">
        <v>22</v>
      </c>
      <c r="CP457" s="39" t="n">
        <v>0.8</v>
      </c>
      <c r="CR457" s="32" t="n">
        <v>12</v>
      </c>
      <c r="CV457" s="17" t="s">
        <v>61</v>
      </c>
      <c r="CW457" s="18" t="n">
        <f aca="false">IF(BE424=0%,0%,BF430/SUM(BF425:BF432))</f>
        <v>0.1</v>
      </c>
      <c r="CX457" s="17" t="str">
        <f aca="false">BH429</f>
        <v>scaldabagno</v>
      </c>
      <c r="CY457" s="19" t="n">
        <f aca="false">BI429</f>
        <v>0</v>
      </c>
      <c r="CZ457" s="17" t="str">
        <f aca="false">BJ427</f>
        <v>divano</v>
      </c>
      <c r="DA457" s="19" t="n">
        <f aca="false">BK427</f>
        <v>0</v>
      </c>
      <c r="DB457" s="19"/>
      <c r="DC457" s="19"/>
      <c r="DD457" s="19" t="str">
        <f aca="false">BI369</f>
        <v>substrato</v>
      </c>
      <c r="DE457" s="19" t="str">
        <f aca="false">BJ369</f>
        <v>suolo</v>
      </c>
    </row>
    <row r="458" customFormat="false" ht="14.4" hidden="false" customHeight="false" outlineLevel="0" collapsed="false">
      <c r="A458" s="24"/>
      <c r="B458" s="96"/>
      <c r="C458" s="67"/>
      <c r="D458" s="40"/>
      <c r="E458" s="41" t="s">
        <v>13</v>
      </c>
      <c r="F458" s="39" t="n">
        <v>0.2</v>
      </c>
      <c r="H458" s="32"/>
      <c r="L458" s="24"/>
      <c r="M458" s="96"/>
      <c r="N458" s="67"/>
      <c r="O458" s="40"/>
      <c r="P458" s="41" t="s">
        <v>13</v>
      </c>
      <c r="Q458" s="39" t="n">
        <v>0.2</v>
      </c>
      <c r="S458" s="32"/>
      <c r="W458" s="24"/>
      <c r="X458" s="96"/>
      <c r="Y458" s="67"/>
      <c r="Z458" s="40"/>
      <c r="AA458" s="41" t="s">
        <v>13</v>
      </c>
      <c r="AB458" s="39" t="n">
        <v>0.2</v>
      </c>
      <c r="AD458" s="32"/>
      <c r="AH458" s="24"/>
      <c r="AI458" s="96"/>
      <c r="AJ458" s="67"/>
      <c r="AK458" s="40"/>
      <c r="AL458" s="41" t="s">
        <v>13</v>
      </c>
      <c r="AM458" s="39" t="n">
        <v>0.2</v>
      </c>
      <c r="AO458" s="32"/>
      <c r="AS458" s="24"/>
      <c r="AT458" s="4"/>
      <c r="AU458" s="67"/>
      <c r="AV458" s="40"/>
      <c r="AW458" s="41" t="s">
        <v>13</v>
      </c>
      <c r="AX458" s="39" t="n">
        <v>0.2</v>
      </c>
      <c r="AZ458" s="32"/>
      <c r="BD458" s="24"/>
      <c r="BE458" s="96"/>
      <c r="BF458" s="96"/>
      <c r="BG458" s="40"/>
      <c r="BH458" s="41" t="s">
        <v>13</v>
      </c>
      <c r="BI458" s="39" t="n">
        <v>0.2</v>
      </c>
      <c r="BK458" s="32"/>
      <c r="BO458" s="24"/>
      <c r="BP458" s="96"/>
      <c r="BQ458" s="96"/>
      <c r="BR458" s="40"/>
      <c r="BS458" s="41" t="s">
        <v>13</v>
      </c>
      <c r="BT458" s="39" t="n">
        <v>0.2</v>
      </c>
      <c r="BV458" s="32"/>
      <c r="BZ458" s="24"/>
      <c r="CA458" s="66"/>
      <c r="CB458" s="67"/>
      <c r="CC458" s="40"/>
      <c r="CD458" s="41" t="s">
        <v>13</v>
      </c>
      <c r="CE458" s="39" t="n">
        <v>0.2</v>
      </c>
      <c r="CG458" s="32"/>
      <c r="CK458" s="24"/>
      <c r="CL458" s="66"/>
      <c r="CM458" s="67"/>
      <c r="CN458" s="40"/>
      <c r="CO458" s="41" t="s">
        <v>13</v>
      </c>
      <c r="CP458" s="39" t="n">
        <v>0.2</v>
      </c>
      <c r="CR458" s="32"/>
      <c r="CV458" s="17" t="s">
        <v>62</v>
      </c>
      <c r="CW458" s="18" t="n">
        <f aca="false">IF(BE424=0%,0%,BF431/SUM(BF425:BF432))</f>
        <v>0</v>
      </c>
      <c r="CX458" s="17" t="str">
        <f aca="false">BH430</f>
        <v>mobile</v>
      </c>
      <c r="CY458" s="19" t="n">
        <f aca="false">BI430</f>
        <v>0</v>
      </c>
      <c r="CZ458" s="17" t="str">
        <f aca="false">BJ428</f>
        <v>sanitari</v>
      </c>
      <c r="DA458" s="19" t="n">
        <f aca="false">BK428</f>
        <v>0</v>
      </c>
      <c r="DB458" s="19"/>
      <c r="DC458" s="19"/>
      <c r="DD458" s="19" t="s">
        <v>63</v>
      </c>
      <c r="DE458" s="19" t="n">
        <f aca="false">BE369</f>
        <v>0</v>
      </c>
    </row>
    <row r="459" customFormat="false" ht="15" hidden="false" customHeight="false" outlineLevel="0" collapsed="false">
      <c r="A459" s="24"/>
      <c r="B459" s="4"/>
      <c r="C459" s="43"/>
      <c r="D459" s="27" t="s">
        <v>69</v>
      </c>
      <c r="E459" s="41" t="s">
        <v>60</v>
      </c>
      <c r="F459" s="39" t="n">
        <v>1</v>
      </c>
      <c r="G459" s="2" t="n">
        <v>550</v>
      </c>
      <c r="H459" s="44"/>
      <c r="L459" s="24"/>
      <c r="M459" s="4"/>
      <c r="N459" s="43"/>
      <c r="O459" s="27" t="s">
        <v>69</v>
      </c>
      <c r="P459" s="41" t="s">
        <v>60</v>
      </c>
      <c r="Q459" s="39" t="n">
        <v>1</v>
      </c>
      <c r="R459" s="2" t="n">
        <v>550</v>
      </c>
      <c r="S459" s="44"/>
      <c r="W459" s="24"/>
      <c r="X459" s="4"/>
      <c r="Y459" s="43"/>
      <c r="Z459" s="27" t="s">
        <v>69</v>
      </c>
      <c r="AA459" s="41" t="s">
        <v>60</v>
      </c>
      <c r="AB459" s="39" t="n">
        <v>1</v>
      </c>
      <c r="AC459" s="2" t="n">
        <v>550</v>
      </c>
      <c r="AD459" s="44"/>
      <c r="AH459" s="24"/>
      <c r="AI459" s="4"/>
      <c r="AJ459" s="43"/>
      <c r="AK459" s="27" t="s">
        <v>69</v>
      </c>
      <c r="AL459" s="41" t="s">
        <v>60</v>
      </c>
      <c r="AM459" s="39" t="n">
        <v>1</v>
      </c>
      <c r="AN459" s="2" t="n">
        <v>550</v>
      </c>
      <c r="AO459" s="44"/>
      <c r="AS459" s="24"/>
      <c r="AT459" s="4"/>
      <c r="AU459" s="43"/>
      <c r="AV459" s="27" t="s">
        <v>69</v>
      </c>
      <c r="AW459" s="41" t="s">
        <v>60</v>
      </c>
      <c r="AX459" s="39" t="n">
        <v>1</v>
      </c>
      <c r="AY459" s="2" t="n">
        <v>550</v>
      </c>
      <c r="AZ459" s="44"/>
      <c r="BD459" s="24"/>
      <c r="BE459" s="4"/>
      <c r="BF459" s="4"/>
      <c r="BG459" s="27" t="s">
        <v>69</v>
      </c>
      <c r="BH459" s="41" t="s">
        <v>60</v>
      </c>
      <c r="BI459" s="39" t="n">
        <v>1</v>
      </c>
      <c r="BJ459" s="2" t="n">
        <v>550</v>
      </c>
      <c r="BK459" s="44"/>
      <c r="BO459" s="24"/>
      <c r="BP459" s="4"/>
      <c r="BQ459" s="4"/>
      <c r="BR459" s="27" t="s">
        <v>69</v>
      </c>
      <c r="BS459" s="41" t="s">
        <v>60</v>
      </c>
      <c r="BT459" s="39" t="n">
        <v>1</v>
      </c>
      <c r="BU459" s="2" t="n">
        <v>550</v>
      </c>
      <c r="BV459" s="44"/>
      <c r="BZ459" s="24"/>
      <c r="CA459" s="45"/>
      <c r="CB459" s="43"/>
      <c r="CC459" s="27" t="s">
        <v>69</v>
      </c>
      <c r="CD459" s="41" t="s">
        <v>60</v>
      </c>
      <c r="CE459" s="39" t="n">
        <v>1</v>
      </c>
      <c r="CF459" s="2" t="n">
        <v>550</v>
      </c>
      <c r="CG459" s="44"/>
      <c r="CK459" s="24"/>
      <c r="CL459" s="45"/>
      <c r="CM459" s="43"/>
      <c r="CN459" s="27" t="s">
        <v>69</v>
      </c>
      <c r="CO459" s="41" t="s">
        <v>60</v>
      </c>
      <c r="CP459" s="39" t="n">
        <v>1</v>
      </c>
      <c r="CQ459" s="2" t="n">
        <v>550</v>
      </c>
      <c r="CR459" s="44"/>
      <c r="CV459" s="17" t="s">
        <v>65</v>
      </c>
      <c r="CW459" s="18" t="n">
        <f aca="false">IF(BE424=0%,0%,BF432/SUM(BF425:BF432))</f>
        <v>0</v>
      </c>
      <c r="CX459" s="17" t="str">
        <f aca="false">BH431</f>
        <v>secchio</v>
      </c>
      <c r="CY459" s="19" t="n">
        <f aca="false">BI431</f>
        <v>0</v>
      </c>
      <c r="CZ459" s="17" t="str">
        <f aca="false">BJ429</f>
        <v>tubi</v>
      </c>
      <c r="DA459" s="19" t="n">
        <f aca="false">BK429</f>
        <v>0</v>
      </c>
      <c r="DB459" s="19"/>
      <c r="DC459" s="19"/>
      <c r="DD459" s="35" t="s">
        <v>56</v>
      </c>
      <c r="DE459" s="35" t="n">
        <f aca="false">BK367</f>
        <v>0</v>
      </c>
      <c r="DF459" s="37" t="n">
        <f aca="false">SUM(CW453:CW459)</f>
        <v>1</v>
      </c>
    </row>
    <row r="460" customFormat="false" ht="15" hidden="false" customHeight="false" outlineLevel="0" collapsed="false">
      <c r="A460" s="24"/>
      <c r="B460" s="4"/>
      <c r="C460" s="43"/>
      <c r="D460" s="27"/>
      <c r="E460" s="41" t="s">
        <v>14</v>
      </c>
      <c r="F460" s="39" t="n">
        <v>1</v>
      </c>
      <c r="G460" s="47" t="n">
        <v>1400</v>
      </c>
      <c r="H460" s="44"/>
      <c r="L460" s="24"/>
      <c r="M460" s="4"/>
      <c r="N460" s="43"/>
      <c r="O460" s="27"/>
      <c r="P460" s="41" t="s">
        <v>14</v>
      </c>
      <c r="Q460" s="39" t="n">
        <v>1</v>
      </c>
      <c r="R460" s="47" t="n">
        <v>1400</v>
      </c>
      <c r="S460" s="44"/>
      <c r="W460" s="24"/>
      <c r="X460" s="4"/>
      <c r="Y460" s="43"/>
      <c r="Z460" s="27"/>
      <c r="AA460" s="41" t="s">
        <v>14</v>
      </c>
      <c r="AB460" s="39" t="n">
        <v>1</v>
      </c>
      <c r="AC460" s="47" t="n">
        <v>1400</v>
      </c>
      <c r="AD460" s="44"/>
      <c r="AH460" s="24"/>
      <c r="AI460" s="4"/>
      <c r="AJ460" s="43"/>
      <c r="AK460" s="27"/>
      <c r="AL460" s="41" t="s">
        <v>14</v>
      </c>
      <c r="AM460" s="39" t="n">
        <v>1</v>
      </c>
      <c r="AN460" s="47" t="n">
        <v>1400</v>
      </c>
      <c r="AO460" s="44"/>
      <c r="AS460" s="24"/>
      <c r="AT460" s="4"/>
      <c r="AU460" s="43"/>
      <c r="AV460" s="27"/>
      <c r="AW460" s="41" t="s">
        <v>14</v>
      </c>
      <c r="AX460" s="39" t="n">
        <v>1</v>
      </c>
      <c r="AY460" s="47" t="n">
        <v>1400</v>
      </c>
      <c r="AZ460" s="44"/>
      <c r="BD460" s="24"/>
      <c r="BE460" s="4"/>
      <c r="BF460" s="4"/>
      <c r="BG460" s="27"/>
      <c r="BH460" s="41" t="s">
        <v>14</v>
      </c>
      <c r="BI460" s="39" t="n">
        <v>1</v>
      </c>
      <c r="BJ460" s="47" t="n">
        <v>1400</v>
      </c>
      <c r="BK460" s="44"/>
      <c r="BO460" s="24"/>
      <c r="BP460" s="4"/>
      <c r="BQ460" s="4"/>
      <c r="BR460" s="27"/>
      <c r="BS460" s="41" t="s">
        <v>14</v>
      </c>
      <c r="BT460" s="39" t="n">
        <v>1</v>
      </c>
      <c r="BU460" s="47" t="n">
        <v>1400</v>
      </c>
      <c r="BV460" s="44"/>
      <c r="BZ460" s="24"/>
      <c r="CA460" s="42"/>
      <c r="CB460" s="43"/>
      <c r="CC460" s="27"/>
      <c r="CD460" s="41" t="s">
        <v>14</v>
      </c>
      <c r="CE460" s="39" t="n">
        <v>1</v>
      </c>
      <c r="CF460" s="47" t="n">
        <v>1400</v>
      </c>
      <c r="CG460" s="44"/>
      <c r="CK460" s="24"/>
      <c r="CL460" s="42"/>
      <c r="CM460" s="43"/>
      <c r="CN460" s="27"/>
      <c r="CO460" s="41" t="s">
        <v>14</v>
      </c>
      <c r="CP460" s="39" t="n">
        <v>1</v>
      </c>
      <c r="CQ460" s="47" t="n">
        <v>1400</v>
      </c>
      <c r="CR460" s="44"/>
      <c r="CV460" s="10" t="str">
        <f aca="false">BO366</f>
        <v>SITO O79_a</v>
      </c>
      <c r="CW460" s="10"/>
      <c r="CX460" s="10"/>
      <c r="CY460" s="10"/>
      <c r="CZ460" s="10"/>
      <c r="DA460" s="10"/>
      <c r="DB460" s="10"/>
      <c r="DC460" s="10"/>
      <c r="DD460" s="10"/>
      <c r="DE460" s="10"/>
    </row>
    <row r="461" customFormat="false" ht="14.4" hidden="false" customHeight="false" outlineLevel="0" collapsed="false">
      <c r="A461" s="24"/>
      <c r="B461" s="4"/>
      <c r="C461" s="43"/>
      <c r="D461" s="27"/>
      <c r="E461" s="41" t="s">
        <v>22</v>
      </c>
      <c r="F461" s="39" t="n">
        <v>1</v>
      </c>
      <c r="G461" s="47" t="n">
        <v>7500</v>
      </c>
      <c r="H461" s="44"/>
      <c r="L461" s="24"/>
      <c r="M461" s="4"/>
      <c r="N461" s="43"/>
      <c r="O461" s="27"/>
      <c r="P461" s="41" t="s">
        <v>22</v>
      </c>
      <c r="Q461" s="39" t="n">
        <v>1</v>
      </c>
      <c r="R461" s="47" t="n">
        <v>7500</v>
      </c>
      <c r="S461" s="44"/>
      <c r="W461" s="24"/>
      <c r="X461" s="4"/>
      <c r="Y461" s="43"/>
      <c r="Z461" s="27"/>
      <c r="AA461" s="41" t="s">
        <v>22</v>
      </c>
      <c r="AB461" s="39" t="n">
        <v>1</v>
      </c>
      <c r="AC461" s="47" t="n">
        <v>7500</v>
      </c>
      <c r="AD461" s="44"/>
      <c r="AH461" s="24"/>
      <c r="AI461" s="4"/>
      <c r="AJ461" s="43"/>
      <c r="AK461" s="27"/>
      <c r="AL461" s="41" t="s">
        <v>22</v>
      </c>
      <c r="AM461" s="39" t="n">
        <v>1</v>
      </c>
      <c r="AN461" s="47" t="n">
        <v>7500</v>
      </c>
      <c r="AO461" s="44"/>
      <c r="AS461" s="24"/>
      <c r="AT461" s="4"/>
      <c r="AU461" s="43"/>
      <c r="AV461" s="27"/>
      <c r="AW461" s="41" t="s">
        <v>22</v>
      </c>
      <c r="AX461" s="39" t="n">
        <v>1</v>
      </c>
      <c r="AY461" s="47" t="n">
        <v>7500</v>
      </c>
      <c r="AZ461" s="44"/>
      <c r="BD461" s="24"/>
      <c r="BE461" s="4"/>
      <c r="BF461" s="4"/>
      <c r="BG461" s="27"/>
      <c r="BH461" s="41" t="s">
        <v>22</v>
      </c>
      <c r="BI461" s="39" t="n">
        <v>1</v>
      </c>
      <c r="BJ461" s="47" t="n">
        <v>7500</v>
      </c>
      <c r="BK461" s="44"/>
      <c r="BO461" s="24"/>
      <c r="BP461" s="4"/>
      <c r="BQ461" s="4"/>
      <c r="BR461" s="27"/>
      <c r="BS461" s="41" t="s">
        <v>22</v>
      </c>
      <c r="BT461" s="39" t="n">
        <v>1</v>
      </c>
      <c r="BU461" s="47" t="n">
        <v>7500</v>
      </c>
      <c r="BV461" s="44"/>
      <c r="BZ461" s="24"/>
      <c r="CA461" s="42"/>
      <c r="CB461" s="43"/>
      <c r="CC461" s="27"/>
      <c r="CD461" s="41" t="s">
        <v>22</v>
      </c>
      <c r="CE461" s="39" t="n">
        <v>1</v>
      </c>
      <c r="CF461" s="47" t="n">
        <v>7500</v>
      </c>
      <c r="CG461" s="44"/>
      <c r="CK461" s="24"/>
      <c r="CL461" s="42"/>
      <c r="CM461" s="43"/>
      <c r="CN461" s="27"/>
      <c r="CO461" s="41" t="s">
        <v>22</v>
      </c>
      <c r="CP461" s="39" t="n">
        <v>1</v>
      </c>
      <c r="CQ461" s="47" t="n">
        <v>7500</v>
      </c>
      <c r="CR461" s="44"/>
      <c r="CV461" s="11" t="s">
        <v>31</v>
      </c>
      <c r="CW461" s="11"/>
      <c r="CX461" s="11" t="s">
        <v>32</v>
      </c>
      <c r="CY461" s="11"/>
      <c r="CZ461" s="11"/>
      <c r="DA461" s="11"/>
      <c r="DB461" s="11"/>
      <c r="DC461" s="11"/>
      <c r="DD461" s="11" t="s">
        <v>33</v>
      </c>
      <c r="DE461" s="11"/>
    </row>
    <row r="462" customFormat="false" ht="14.4" hidden="false" customHeight="false" outlineLevel="0" collapsed="false">
      <c r="A462" s="24"/>
      <c r="B462" s="4"/>
      <c r="C462" s="4"/>
      <c r="D462" s="28" t="s">
        <v>70</v>
      </c>
      <c r="E462" s="41" t="s">
        <v>14</v>
      </c>
      <c r="F462" s="39" t="n">
        <v>1</v>
      </c>
      <c r="G462" s="47" t="n">
        <v>1400</v>
      </c>
      <c r="H462" s="44"/>
      <c r="L462" s="24"/>
      <c r="M462" s="4"/>
      <c r="N462" s="4"/>
      <c r="O462" s="28" t="s">
        <v>70</v>
      </c>
      <c r="P462" s="41" t="s">
        <v>14</v>
      </c>
      <c r="Q462" s="39" t="n">
        <v>1</v>
      </c>
      <c r="R462" s="47" t="n">
        <v>1400</v>
      </c>
      <c r="S462" s="44"/>
      <c r="W462" s="24"/>
      <c r="X462" s="4"/>
      <c r="Y462" s="4"/>
      <c r="Z462" s="28" t="s">
        <v>70</v>
      </c>
      <c r="AA462" s="41" t="s">
        <v>14</v>
      </c>
      <c r="AB462" s="39" t="n">
        <v>1</v>
      </c>
      <c r="AC462" s="47" t="n">
        <v>1400</v>
      </c>
      <c r="AD462" s="44"/>
      <c r="AH462" s="24"/>
      <c r="AI462" s="4"/>
      <c r="AJ462" s="4"/>
      <c r="AK462" s="28" t="s">
        <v>70</v>
      </c>
      <c r="AL462" s="41" t="s">
        <v>14</v>
      </c>
      <c r="AM462" s="39" t="n">
        <v>1</v>
      </c>
      <c r="AN462" s="47" t="n">
        <v>1400</v>
      </c>
      <c r="AO462" s="44"/>
      <c r="AS462" s="24"/>
      <c r="AT462" s="4"/>
      <c r="AU462" s="4"/>
      <c r="AV462" s="28" t="s">
        <v>70</v>
      </c>
      <c r="AW462" s="41" t="s">
        <v>14</v>
      </c>
      <c r="AX462" s="39" t="n">
        <v>1</v>
      </c>
      <c r="AY462" s="47" t="n">
        <v>1400</v>
      </c>
      <c r="AZ462" s="44"/>
      <c r="BD462" s="24"/>
      <c r="BE462" s="4"/>
      <c r="BF462" s="4"/>
      <c r="BG462" s="28" t="s">
        <v>70</v>
      </c>
      <c r="BH462" s="41" t="s">
        <v>14</v>
      </c>
      <c r="BI462" s="39" t="n">
        <v>1</v>
      </c>
      <c r="BJ462" s="47" t="n">
        <v>1400</v>
      </c>
      <c r="BK462" s="44"/>
      <c r="BO462" s="24"/>
      <c r="BP462" s="4"/>
      <c r="BQ462" s="4"/>
      <c r="BR462" s="28" t="s">
        <v>70</v>
      </c>
      <c r="BS462" s="41" t="s">
        <v>14</v>
      </c>
      <c r="BT462" s="39" t="n">
        <v>1</v>
      </c>
      <c r="BU462" s="47" t="n">
        <v>1400</v>
      </c>
      <c r="BV462" s="44"/>
      <c r="BZ462" s="24"/>
      <c r="CA462" s="45"/>
      <c r="CB462" s="4"/>
      <c r="CC462" s="28" t="s">
        <v>70</v>
      </c>
      <c r="CD462" s="41" t="s">
        <v>14</v>
      </c>
      <c r="CE462" s="39" t="n">
        <v>1</v>
      </c>
      <c r="CF462" s="47" t="n">
        <v>1400</v>
      </c>
      <c r="CG462" s="44"/>
      <c r="CK462" s="24"/>
      <c r="CL462" s="45"/>
      <c r="CM462" s="4"/>
      <c r="CN462" s="28" t="s">
        <v>70</v>
      </c>
      <c r="CO462" s="41" t="s">
        <v>14</v>
      </c>
      <c r="CP462" s="39" t="n">
        <v>1</v>
      </c>
      <c r="CQ462" s="47" t="n">
        <v>1400</v>
      </c>
      <c r="CR462" s="44"/>
      <c r="CV462" s="12" t="s">
        <v>14</v>
      </c>
      <c r="CW462" s="13" t="n">
        <f aca="false">IF(BP424=0%,0%,BQ425/SUM(BQ425:BQ432))</f>
        <v>0</v>
      </c>
      <c r="CX462" s="12" t="str">
        <f aca="false">BS425</f>
        <v>lavatrice</v>
      </c>
      <c r="CY462" s="14" t="n">
        <f aca="false">BT425</f>
        <v>0</v>
      </c>
      <c r="CZ462" s="12" t="str">
        <f aca="false">BS432</f>
        <v>sedie</v>
      </c>
      <c r="DA462" s="14" t="n">
        <f aca="false">BT432</f>
        <v>0</v>
      </c>
      <c r="DB462" s="12" t="str">
        <f aca="false">BU430</f>
        <v>guaina</v>
      </c>
      <c r="DC462" s="15" t="n">
        <f aca="false">BV430</f>
        <v>0</v>
      </c>
      <c r="DD462" s="14" t="s">
        <v>41</v>
      </c>
      <c r="DE462" s="14" t="n">
        <f aca="false">BQ368</f>
        <v>0</v>
      </c>
    </row>
    <row r="463" customFormat="false" ht="14.4" hidden="false" customHeight="false" outlineLevel="0" collapsed="false">
      <c r="A463" s="24"/>
      <c r="B463" s="4"/>
      <c r="C463" s="43"/>
      <c r="D463" s="28" t="s">
        <v>71</v>
      </c>
      <c r="E463" s="41" t="s">
        <v>60</v>
      </c>
      <c r="F463" s="39" t="n">
        <v>1</v>
      </c>
      <c r="G463" s="47" t="n">
        <v>550</v>
      </c>
      <c r="H463" s="44"/>
      <c r="L463" s="24"/>
      <c r="M463" s="4"/>
      <c r="N463" s="43"/>
      <c r="O463" s="28" t="s">
        <v>71</v>
      </c>
      <c r="P463" s="41" t="s">
        <v>60</v>
      </c>
      <c r="Q463" s="39" t="n">
        <v>1</v>
      </c>
      <c r="R463" s="47" t="n">
        <v>550</v>
      </c>
      <c r="S463" s="44"/>
      <c r="W463" s="24"/>
      <c r="X463" s="4"/>
      <c r="Y463" s="43"/>
      <c r="Z463" s="28" t="s">
        <v>71</v>
      </c>
      <c r="AA463" s="41" t="s">
        <v>60</v>
      </c>
      <c r="AB463" s="39" t="n">
        <v>1</v>
      </c>
      <c r="AC463" s="47" t="n">
        <v>550</v>
      </c>
      <c r="AD463" s="44"/>
      <c r="AH463" s="24"/>
      <c r="AI463" s="4"/>
      <c r="AJ463" s="43"/>
      <c r="AK463" s="28" t="s">
        <v>71</v>
      </c>
      <c r="AL463" s="41" t="s">
        <v>60</v>
      </c>
      <c r="AM463" s="39" t="n">
        <v>1</v>
      </c>
      <c r="AN463" s="47" t="n">
        <v>550</v>
      </c>
      <c r="AO463" s="44"/>
      <c r="AS463" s="24"/>
      <c r="AT463" s="96"/>
      <c r="AU463" s="43"/>
      <c r="AV463" s="28" t="s">
        <v>71</v>
      </c>
      <c r="AW463" s="41" t="s">
        <v>60</v>
      </c>
      <c r="AX463" s="39" t="n">
        <v>1</v>
      </c>
      <c r="AY463" s="47" t="n">
        <v>550</v>
      </c>
      <c r="AZ463" s="44"/>
      <c r="BD463" s="24"/>
      <c r="BE463" s="4"/>
      <c r="BF463" s="4"/>
      <c r="BG463" s="28" t="s">
        <v>71</v>
      </c>
      <c r="BH463" s="41" t="s">
        <v>60</v>
      </c>
      <c r="BI463" s="39" t="n">
        <v>1</v>
      </c>
      <c r="BJ463" s="47" t="n">
        <v>550</v>
      </c>
      <c r="BK463" s="44"/>
      <c r="BO463" s="24"/>
      <c r="BP463" s="4"/>
      <c r="BQ463" s="4"/>
      <c r="BR463" s="28" t="s">
        <v>71</v>
      </c>
      <c r="BS463" s="41" t="s">
        <v>60</v>
      </c>
      <c r="BT463" s="39" t="n">
        <v>1</v>
      </c>
      <c r="BU463" s="47" t="n">
        <v>550</v>
      </c>
      <c r="BV463" s="44"/>
      <c r="BZ463" s="24"/>
      <c r="CA463" s="42"/>
      <c r="CB463" s="43"/>
      <c r="CC463" s="28" t="s">
        <v>71</v>
      </c>
      <c r="CD463" s="41" t="s">
        <v>60</v>
      </c>
      <c r="CE463" s="39" t="n">
        <v>1</v>
      </c>
      <c r="CF463" s="47" t="n">
        <v>550</v>
      </c>
      <c r="CG463" s="44"/>
      <c r="CK463" s="24"/>
      <c r="CL463" s="42"/>
      <c r="CM463" s="43"/>
      <c r="CN463" s="28" t="s">
        <v>71</v>
      </c>
      <c r="CO463" s="41" t="s">
        <v>60</v>
      </c>
      <c r="CP463" s="39" t="n">
        <v>1</v>
      </c>
      <c r="CQ463" s="47" t="n">
        <v>550</v>
      </c>
      <c r="CR463" s="44"/>
      <c r="CV463" s="17" t="s">
        <v>49</v>
      </c>
      <c r="CW463" s="18" t="n">
        <f aca="false">IF(BP424=0%,0%,BQ426/SUM(BQ425:BQ432))</f>
        <v>0</v>
      </c>
      <c r="CX463" s="17" t="str">
        <f aca="false">BS426</f>
        <v>frigorifero</v>
      </c>
      <c r="CY463" s="19" t="n">
        <f aca="false">BT426</f>
        <v>0</v>
      </c>
      <c r="CZ463" s="17" t="str">
        <f aca="false">BS433</f>
        <v>materasso</v>
      </c>
      <c r="DA463" s="19" t="n">
        <f aca="false">BT433</f>
        <v>0</v>
      </c>
      <c r="DB463" s="17" t="str">
        <f aca="false">BU431</f>
        <v>lamiere</v>
      </c>
      <c r="DC463" s="20" t="n">
        <f aca="false">BV431</f>
        <v>0</v>
      </c>
      <c r="DD463" s="19" t="str">
        <f aca="false">BR367</f>
        <v>altezza cumulo</v>
      </c>
      <c r="DE463" s="19" t="n">
        <f aca="false">BS367</f>
        <v>20</v>
      </c>
    </row>
    <row r="464" customFormat="false" ht="14.4" hidden="false" customHeight="false" outlineLevel="0" collapsed="false">
      <c r="A464" s="24"/>
      <c r="B464" s="4"/>
      <c r="C464" s="43"/>
      <c r="D464" s="28" t="s">
        <v>72</v>
      </c>
      <c r="E464" s="41" t="s">
        <v>62</v>
      </c>
      <c r="F464" s="39" t="n">
        <v>1</v>
      </c>
      <c r="H464" s="44" t="n">
        <v>20</v>
      </c>
      <c r="L464" s="24"/>
      <c r="M464" s="4"/>
      <c r="N464" s="43"/>
      <c r="O464" s="28" t="s">
        <v>72</v>
      </c>
      <c r="P464" s="41" t="s">
        <v>62</v>
      </c>
      <c r="Q464" s="39" t="n">
        <v>1</v>
      </c>
      <c r="S464" s="44" t="n">
        <v>20</v>
      </c>
      <c r="W464" s="24"/>
      <c r="X464" s="4"/>
      <c r="Y464" s="43"/>
      <c r="Z464" s="28" t="s">
        <v>72</v>
      </c>
      <c r="AA464" s="41" t="s">
        <v>62</v>
      </c>
      <c r="AB464" s="39" t="n">
        <v>1</v>
      </c>
      <c r="AD464" s="44" t="n">
        <v>20</v>
      </c>
      <c r="AH464" s="24"/>
      <c r="AI464" s="4"/>
      <c r="AJ464" s="43"/>
      <c r="AK464" s="28" t="s">
        <v>72</v>
      </c>
      <c r="AL464" s="41" t="s">
        <v>62</v>
      </c>
      <c r="AM464" s="39" t="n">
        <v>1</v>
      </c>
      <c r="AO464" s="44" t="n">
        <v>20</v>
      </c>
      <c r="AS464" s="24"/>
      <c r="AT464" s="96"/>
      <c r="AU464" s="43"/>
      <c r="AV464" s="28" t="s">
        <v>72</v>
      </c>
      <c r="AW464" s="41" t="s">
        <v>62</v>
      </c>
      <c r="AX464" s="39" t="n">
        <v>1</v>
      </c>
      <c r="AZ464" s="44" t="n">
        <v>20</v>
      </c>
      <c r="BD464" s="24"/>
      <c r="BE464" s="4"/>
      <c r="BF464" s="4"/>
      <c r="BG464" s="28" t="s">
        <v>72</v>
      </c>
      <c r="BH464" s="41" t="s">
        <v>62</v>
      </c>
      <c r="BI464" s="39" t="n">
        <v>1</v>
      </c>
      <c r="BK464" s="44" t="n">
        <v>20</v>
      </c>
      <c r="BO464" s="24"/>
      <c r="BP464" s="4"/>
      <c r="BQ464" s="4"/>
      <c r="BR464" s="28" t="s">
        <v>72</v>
      </c>
      <c r="BS464" s="41" t="s">
        <v>62</v>
      </c>
      <c r="BT464" s="39" t="n">
        <v>1</v>
      </c>
      <c r="BV464" s="44" t="n">
        <v>20</v>
      </c>
      <c r="BZ464" s="24"/>
      <c r="CA464" s="42"/>
      <c r="CB464" s="43"/>
      <c r="CC464" s="28" t="s">
        <v>72</v>
      </c>
      <c r="CD464" s="41" t="s">
        <v>62</v>
      </c>
      <c r="CE464" s="39" t="n">
        <v>1</v>
      </c>
      <c r="CG464" s="44" t="n">
        <v>20</v>
      </c>
      <c r="CK464" s="24"/>
      <c r="CL464" s="42"/>
      <c r="CM464" s="43"/>
      <c r="CN464" s="28" t="s">
        <v>72</v>
      </c>
      <c r="CO464" s="41" t="s">
        <v>62</v>
      </c>
      <c r="CP464" s="39" t="n">
        <v>1</v>
      </c>
      <c r="CR464" s="44" t="n">
        <v>20</v>
      </c>
      <c r="CV464" s="17" t="s">
        <v>57</v>
      </c>
      <c r="CW464" s="18" t="n">
        <f aca="false">IF(BP424=0%,0%,(BQ427+BQ428)/SUM(BQ425:BQ432))</f>
        <v>0</v>
      </c>
      <c r="CX464" s="17" t="str">
        <f aca="false">BS427</f>
        <v>forno</v>
      </c>
      <c r="CY464" s="19" t="n">
        <f aca="false">BT427</f>
        <v>0</v>
      </c>
      <c r="CZ464" s="17" t="str">
        <f aca="false">BU425</f>
        <v>brandina</v>
      </c>
      <c r="DA464" s="19" t="n">
        <f aca="false">BV425</f>
        <v>0</v>
      </c>
      <c r="DB464" s="17" t="str">
        <f aca="false">BU432</f>
        <v>buste</v>
      </c>
      <c r="DC464" s="20" t="n">
        <f aca="false">BV432</f>
        <v>0</v>
      </c>
      <c r="DD464" s="19" t="str">
        <f aca="false">BR368</f>
        <v>combustione</v>
      </c>
      <c r="DE464" s="19" t="str">
        <f aca="false">BS368</f>
        <v>no</v>
      </c>
    </row>
    <row r="465" customFormat="false" ht="14.4" hidden="false" customHeight="false" outlineLevel="0" collapsed="false">
      <c r="A465" s="24"/>
      <c r="B465" s="4"/>
      <c r="C465" s="43"/>
      <c r="D465" s="28" t="s">
        <v>73</v>
      </c>
      <c r="E465" s="41" t="s">
        <v>22</v>
      </c>
      <c r="F465" s="39" t="n">
        <v>1</v>
      </c>
      <c r="H465" s="44"/>
      <c r="L465" s="24"/>
      <c r="M465" s="4"/>
      <c r="N465" s="43"/>
      <c r="O465" s="28" t="s">
        <v>73</v>
      </c>
      <c r="P465" s="41" t="s">
        <v>22</v>
      </c>
      <c r="Q465" s="39" t="n">
        <v>1</v>
      </c>
      <c r="S465" s="44"/>
      <c r="W465" s="24"/>
      <c r="X465" s="4"/>
      <c r="Y465" s="43"/>
      <c r="Z465" s="28" t="s">
        <v>73</v>
      </c>
      <c r="AA465" s="41" t="s">
        <v>22</v>
      </c>
      <c r="AB465" s="39" t="n">
        <v>1</v>
      </c>
      <c r="AD465" s="44"/>
      <c r="AH465" s="24"/>
      <c r="AI465" s="4"/>
      <c r="AJ465" s="43"/>
      <c r="AK465" s="28" t="s">
        <v>73</v>
      </c>
      <c r="AL465" s="41" t="s">
        <v>22</v>
      </c>
      <c r="AM465" s="39" t="n">
        <v>1</v>
      </c>
      <c r="AO465" s="44"/>
      <c r="AS465" s="24"/>
      <c r="AT465" s="4"/>
      <c r="AU465" s="43"/>
      <c r="AV465" s="28" t="s">
        <v>73</v>
      </c>
      <c r="AW465" s="41" t="s">
        <v>22</v>
      </c>
      <c r="AX465" s="39" t="n">
        <v>1</v>
      </c>
      <c r="AZ465" s="44"/>
      <c r="BD465" s="24"/>
      <c r="BE465" s="4"/>
      <c r="BF465" s="4"/>
      <c r="BG465" s="28" t="s">
        <v>73</v>
      </c>
      <c r="BH465" s="41" t="s">
        <v>22</v>
      </c>
      <c r="BI465" s="39" t="n">
        <v>1</v>
      </c>
      <c r="BK465" s="44"/>
      <c r="BO465" s="24"/>
      <c r="BP465" s="4"/>
      <c r="BQ465" s="4"/>
      <c r="BR465" s="28" t="s">
        <v>73</v>
      </c>
      <c r="BS465" s="41" t="s">
        <v>22</v>
      </c>
      <c r="BT465" s="39" t="n">
        <v>1</v>
      </c>
      <c r="BV465" s="44"/>
      <c r="BZ465" s="24"/>
      <c r="CA465" s="42"/>
      <c r="CB465" s="43"/>
      <c r="CC465" s="28" t="s">
        <v>73</v>
      </c>
      <c r="CD465" s="41" t="s">
        <v>22</v>
      </c>
      <c r="CE465" s="39" t="n">
        <v>1</v>
      </c>
      <c r="CG465" s="44"/>
      <c r="CK465" s="24"/>
      <c r="CL465" s="42"/>
      <c r="CM465" s="43"/>
      <c r="CN465" s="28" t="s">
        <v>73</v>
      </c>
      <c r="CO465" s="41" t="s">
        <v>22</v>
      </c>
      <c r="CP465" s="39" t="n">
        <v>1</v>
      </c>
      <c r="CR465" s="44"/>
      <c r="CV465" s="17" t="s">
        <v>60</v>
      </c>
      <c r="CW465" s="18" t="n">
        <f aca="false">IF(BP424=0%,0%,BQ429/SUM(BQ425:BQ432))</f>
        <v>0</v>
      </c>
      <c r="CX465" s="17" t="str">
        <f aca="false">BS428</f>
        <v>televisore</v>
      </c>
      <c r="CY465" s="19" t="n">
        <f aca="false">BT428</f>
        <v>0</v>
      </c>
      <c r="CZ465" s="17" t="str">
        <f aca="false">BU426</f>
        <v>Scatoloni</v>
      </c>
      <c r="DA465" s="19" t="n">
        <f aca="false">BV426</f>
        <v>0</v>
      </c>
      <c r="DB465" s="19"/>
      <c r="DC465" s="20"/>
      <c r="DD465" s="19" t="str">
        <f aca="false">BR369</f>
        <v>bonifica</v>
      </c>
      <c r="DE465" s="19" t="str">
        <f aca="false">BS369</f>
        <v>no</v>
      </c>
    </row>
    <row r="466" customFormat="false" ht="14.4" hidden="false" customHeight="false" outlineLevel="0" collapsed="false">
      <c r="A466" s="24"/>
      <c r="B466" s="96"/>
      <c r="C466" s="67"/>
      <c r="D466" s="27" t="s">
        <v>74</v>
      </c>
      <c r="E466" s="41" t="s">
        <v>62</v>
      </c>
      <c r="F466" s="39" t="n">
        <v>0.8</v>
      </c>
      <c r="H466" s="32" t="n">
        <v>50</v>
      </c>
      <c r="L466" s="24"/>
      <c r="M466" s="96"/>
      <c r="N466" s="67"/>
      <c r="O466" s="27" t="s">
        <v>74</v>
      </c>
      <c r="P466" s="41" t="s">
        <v>62</v>
      </c>
      <c r="Q466" s="39" t="n">
        <v>0.8</v>
      </c>
      <c r="S466" s="32" t="n">
        <v>50</v>
      </c>
      <c r="W466" s="24"/>
      <c r="X466" s="96"/>
      <c r="Y466" s="67"/>
      <c r="Z466" s="27" t="s">
        <v>74</v>
      </c>
      <c r="AA466" s="41" t="s">
        <v>62</v>
      </c>
      <c r="AB466" s="39" t="n">
        <v>0.8</v>
      </c>
      <c r="AD466" s="32" t="n">
        <v>50</v>
      </c>
      <c r="AH466" s="24"/>
      <c r="AI466" s="96"/>
      <c r="AJ466" s="67"/>
      <c r="AK466" s="27" t="s">
        <v>74</v>
      </c>
      <c r="AL466" s="41" t="s">
        <v>62</v>
      </c>
      <c r="AM466" s="39" t="n">
        <v>0.8</v>
      </c>
      <c r="AO466" s="32" t="n">
        <v>50</v>
      </c>
      <c r="AS466" s="24"/>
      <c r="AT466" s="4"/>
      <c r="AU466" s="67"/>
      <c r="AV466" s="27" t="s">
        <v>74</v>
      </c>
      <c r="AW466" s="41" t="s">
        <v>62</v>
      </c>
      <c r="AX466" s="39" t="n">
        <v>0.8</v>
      </c>
      <c r="AZ466" s="32" t="n">
        <v>50</v>
      </c>
      <c r="BD466" s="24"/>
      <c r="BE466" s="96"/>
      <c r="BF466" s="96"/>
      <c r="BG466" s="27" t="s">
        <v>74</v>
      </c>
      <c r="BH466" s="41" t="s">
        <v>62</v>
      </c>
      <c r="BI466" s="39" t="n">
        <v>0.8</v>
      </c>
      <c r="BK466" s="32" t="n">
        <v>50</v>
      </c>
      <c r="BO466" s="24"/>
      <c r="BP466" s="96"/>
      <c r="BQ466" s="96"/>
      <c r="BR466" s="27" t="s">
        <v>74</v>
      </c>
      <c r="BS466" s="41" t="s">
        <v>62</v>
      </c>
      <c r="BT466" s="39" t="n">
        <v>0.8</v>
      </c>
      <c r="BV466" s="32" t="n">
        <v>50</v>
      </c>
      <c r="BZ466" s="24"/>
      <c r="CA466" s="66"/>
      <c r="CB466" s="67"/>
      <c r="CC466" s="27" t="s">
        <v>74</v>
      </c>
      <c r="CD466" s="41" t="s">
        <v>62</v>
      </c>
      <c r="CE466" s="39" t="n">
        <v>0.8</v>
      </c>
      <c r="CG466" s="32" t="n">
        <v>50</v>
      </c>
      <c r="CK466" s="24"/>
      <c r="CL466" s="66"/>
      <c r="CM466" s="67"/>
      <c r="CN466" s="27" t="s">
        <v>74</v>
      </c>
      <c r="CO466" s="41" t="s">
        <v>62</v>
      </c>
      <c r="CP466" s="39" t="n">
        <v>0.8</v>
      </c>
      <c r="CR466" s="32" t="n">
        <v>50</v>
      </c>
      <c r="CV466" s="17" t="s">
        <v>61</v>
      </c>
      <c r="CW466" s="18" t="n">
        <f aca="false">IF(BP424=0%,0%,BQ430/SUM(BQ425:BQ432))</f>
        <v>0</v>
      </c>
      <c r="CX466" s="17" t="str">
        <f aca="false">BS429</f>
        <v>scaldabagno</v>
      </c>
      <c r="CY466" s="19" t="n">
        <f aca="false">BT429</f>
        <v>0</v>
      </c>
      <c r="CZ466" s="17" t="str">
        <f aca="false">BU427</f>
        <v>divano</v>
      </c>
      <c r="DA466" s="19" t="n">
        <f aca="false">BV427</f>
        <v>0</v>
      </c>
      <c r="DB466" s="19"/>
      <c r="DC466" s="20"/>
      <c r="DD466" s="19" t="str">
        <f aca="false">BT369</f>
        <v>substrato</v>
      </c>
      <c r="DE466" s="19" t="str">
        <f aca="false">BU369</f>
        <v>sulo</v>
      </c>
    </row>
    <row r="467" customFormat="false" ht="14.4" hidden="false" customHeight="false" outlineLevel="0" collapsed="false">
      <c r="A467" s="24"/>
      <c r="B467" s="96"/>
      <c r="C467" s="67"/>
      <c r="D467" s="27"/>
      <c r="E467" s="41" t="s">
        <v>60</v>
      </c>
      <c r="F467" s="39" t="n">
        <v>0.2</v>
      </c>
      <c r="H467" s="32"/>
      <c r="L467" s="24"/>
      <c r="M467" s="96"/>
      <c r="N467" s="67"/>
      <c r="O467" s="27"/>
      <c r="P467" s="41" t="s">
        <v>60</v>
      </c>
      <c r="Q467" s="39" t="n">
        <v>0.2</v>
      </c>
      <c r="S467" s="32"/>
      <c r="W467" s="24"/>
      <c r="X467" s="96"/>
      <c r="Y467" s="67"/>
      <c r="Z467" s="27"/>
      <c r="AA467" s="41" t="s">
        <v>60</v>
      </c>
      <c r="AB467" s="39" t="n">
        <v>0.2</v>
      </c>
      <c r="AD467" s="32"/>
      <c r="AH467" s="24"/>
      <c r="AI467" s="96"/>
      <c r="AJ467" s="67"/>
      <c r="AK467" s="27"/>
      <c r="AL467" s="41" t="s">
        <v>60</v>
      </c>
      <c r="AM467" s="39" t="n">
        <v>0.2</v>
      </c>
      <c r="AO467" s="32"/>
      <c r="AS467" s="24"/>
      <c r="AT467" s="4"/>
      <c r="AU467" s="67"/>
      <c r="AV467" s="27"/>
      <c r="AW467" s="41" t="s">
        <v>60</v>
      </c>
      <c r="AX467" s="39" t="n">
        <v>0.2</v>
      </c>
      <c r="AZ467" s="32"/>
      <c r="BD467" s="24"/>
      <c r="BE467" s="96"/>
      <c r="BF467" s="96"/>
      <c r="BG467" s="27"/>
      <c r="BH467" s="41" t="s">
        <v>60</v>
      </c>
      <c r="BI467" s="39" t="n">
        <v>0.2</v>
      </c>
      <c r="BK467" s="32"/>
      <c r="BO467" s="24"/>
      <c r="BP467" s="96"/>
      <c r="BQ467" s="96"/>
      <c r="BR467" s="27"/>
      <c r="BS467" s="41" t="s">
        <v>60</v>
      </c>
      <c r="BT467" s="39" t="n">
        <v>0.2</v>
      </c>
      <c r="BV467" s="32"/>
      <c r="BZ467" s="24"/>
      <c r="CA467" s="66"/>
      <c r="CB467" s="67"/>
      <c r="CC467" s="27"/>
      <c r="CD467" s="41" t="s">
        <v>60</v>
      </c>
      <c r="CE467" s="39" t="n">
        <v>0.2</v>
      </c>
      <c r="CG467" s="32"/>
      <c r="CK467" s="24"/>
      <c r="CL467" s="66"/>
      <c r="CM467" s="67"/>
      <c r="CN467" s="27"/>
      <c r="CO467" s="41" t="s">
        <v>60</v>
      </c>
      <c r="CP467" s="39" t="n">
        <v>0.2</v>
      </c>
      <c r="CR467" s="32"/>
      <c r="CV467" s="17" t="s">
        <v>62</v>
      </c>
      <c r="CW467" s="18" t="n">
        <f aca="false">IF(BP424=0%,0%,BQ431/SUM(BQ425:BQ432))</f>
        <v>0</v>
      </c>
      <c r="CX467" s="17" t="str">
        <f aca="false">BS430</f>
        <v>mobile</v>
      </c>
      <c r="CY467" s="19" t="n">
        <f aca="false">BT430</f>
        <v>0</v>
      </c>
      <c r="CZ467" s="17" t="str">
        <f aca="false">BU428</f>
        <v>sanitari</v>
      </c>
      <c r="DA467" s="19" t="n">
        <f aca="false">BV428</f>
        <v>0</v>
      </c>
      <c r="DB467" s="19"/>
      <c r="DC467" s="20"/>
      <c r="DD467" s="19" t="s">
        <v>63</v>
      </c>
      <c r="DE467" s="19" t="n">
        <f aca="false">BP369</f>
        <v>0</v>
      </c>
    </row>
    <row r="468" customFormat="false" ht="15" hidden="false" customHeight="false" outlineLevel="0" collapsed="false">
      <c r="A468" s="21" t="s">
        <v>75</v>
      </c>
      <c r="B468" s="4"/>
      <c r="C468" s="4"/>
      <c r="D468" s="41" t="s">
        <v>76</v>
      </c>
      <c r="E468" s="20" t="s">
        <v>61</v>
      </c>
      <c r="F468" s="39" t="n">
        <v>1</v>
      </c>
      <c r="G468" s="47" t="n">
        <v>1000</v>
      </c>
      <c r="H468" s="44"/>
      <c r="L468" s="21" t="s">
        <v>75</v>
      </c>
      <c r="M468" s="4"/>
      <c r="N468" s="4"/>
      <c r="O468" s="41" t="s">
        <v>76</v>
      </c>
      <c r="P468" s="20" t="s">
        <v>61</v>
      </c>
      <c r="Q468" s="39" t="n">
        <v>1</v>
      </c>
      <c r="R468" s="47" t="n">
        <v>1000</v>
      </c>
      <c r="S468" s="44"/>
      <c r="W468" s="21" t="s">
        <v>75</v>
      </c>
      <c r="X468" s="4"/>
      <c r="Y468" s="4"/>
      <c r="Z468" s="41" t="s">
        <v>76</v>
      </c>
      <c r="AA468" s="20" t="s">
        <v>61</v>
      </c>
      <c r="AB468" s="39" t="n">
        <v>1</v>
      </c>
      <c r="AC468" s="47" t="n">
        <v>1000</v>
      </c>
      <c r="AD468" s="44"/>
      <c r="AH468" s="21" t="s">
        <v>75</v>
      </c>
      <c r="AI468" s="4"/>
      <c r="AJ468" s="4"/>
      <c r="AK468" s="41" t="s">
        <v>76</v>
      </c>
      <c r="AL468" s="20" t="s">
        <v>61</v>
      </c>
      <c r="AM468" s="39" t="n">
        <v>1</v>
      </c>
      <c r="AN468" s="47" t="n">
        <v>1000</v>
      </c>
      <c r="AO468" s="44"/>
      <c r="AS468" s="21" t="s">
        <v>75</v>
      </c>
      <c r="AT468" s="4"/>
      <c r="AU468" s="4"/>
      <c r="AV468" s="41" t="s">
        <v>76</v>
      </c>
      <c r="AW468" s="20" t="s">
        <v>61</v>
      </c>
      <c r="AX468" s="39" t="n">
        <v>1</v>
      </c>
      <c r="AY468" s="47" t="n">
        <v>1000</v>
      </c>
      <c r="AZ468" s="44"/>
      <c r="BD468" s="21" t="s">
        <v>75</v>
      </c>
      <c r="BE468" s="4"/>
      <c r="BF468" s="4"/>
      <c r="BG468" s="41" t="s">
        <v>76</v>
      </c>
      <c r="BH468" s="20" t="s">
        <v>61</v>
      </c>
      <c r="BI468" s="39" t="n">
        <v>1</v>
      </c>
      <c r="BJ468" s="47" t="n">
        <v>1000</v>
      </c>
      <c r="BK468" s="44"/>
      <c r="BO468" s="21" t="s">
        <v>75</v>
      </c>
      <c r="BP468" s="4"/>
      <c r="BQ468" s="4"/>
      <c r="BR468" s="41" t="s">
        <v>76</v>
      </c>
      <c r="BS468" s="20" t="s">
        <v>61</v>
      </c>
      <c r="BT468" s="39" t="n">
        <v>1</v>
      </c>
      <c r="BU468" s="47" t="n">
        <v>1000</v>
      </c>
      <c r="BV468" s="44"/>
      <c r="BZ468" s="21" t="s">
        <v>75</v>
      </c>
      <c r="CA468" s="51"/>
      <c r="CB468" s="4"/>
      <c r="CC468" s="41" t="s">
        <v>76</v>
      </c>
      <c r="CD468" s="20" t="s">
        <v>61</v>
      </c>
      <c r="CE468" s="39" t="n">
        <v>1</v>
      </c>
      <c r="CF468" s="47" t="n">
        <v>1000</v>
      </c>
      <c r="CG468" s="44"/>
      <c r="CK468" s="21" t="s">
        <v>75</v>
      </c>
      <c r="CL468" s="51"/>
      <c r="CM468" s="4"/>
      <c r="CN468" s="41" t="s">
        <v>76</v>
      </c>
      <c r="CO468" s="20" t="s">
        <v>61</v>
      </c>
      <c r="CP468" s="39" t="n">
        <v>1</v>
      </c>
      <c r="CQ468" s="47" t="n">
        <v>1000</v>
      </c>
      <c r="CR468" s="44"/>
      <c r="CV468" s="33" t="s">
        <v>65</v>
      </c>
      <c r="CW468" s="34" t="n">
        <f aca="false">IF(BP424=0%,0%,BQ432/SUM(BQ425:BQ432))</f>
        <v>1</v>
      </c>
      <c r="CX468" s="33" t="str">
        <f aca="false">BS431</f>
        <v>secchio</v>
      </c>
      <c r="CY468" s="35" t="n">
        <f aca="false">BT431</f>
        <v>0</v>
      </c>
      <c r="CZ468" s="33" t="str">
        <f aca="false">BU429</f>
        <v>tubi</v>
      </c>
      <c r="DA468" s="35" t="n">
        <f aca="false">BV429</f>
        <v>0</v>
      </c>
      <c r="DB468" s="35"/>
      <c r="DC468" s="36"/>
      <c r="DD468" s="35" t="s">
        <v>56</v>
      </c>
      <c r="DE468" s="35" t="n">
        <f aca="false">BV367</f>
        <v>0</v>
      </c>
      <c r="DF468" s="37" t="n">
        <f aca="false">SUM(CW462:CW468)</f>
        <v>1</v>
      </c>
    </row>
    <row r="469" customFormat="false" ht="15" hidden="false" customHeight="true" outlineLevel="0" collapsed="false">
      <c r="A469" s="24" t="s">
        <v>77</v>
      </c>
      <c r="B469" s="51" t="n">
        <v>0.02</v>
      </c>
      <c r="C469" s="4"/>
      <c r="D469" s="41" t="s">
        <v>14</v>
      </c>
      <c r="E469" s="28"/>
      <c r="F469" s="39" t="n">
        <v>1</v>
      </c>
      <c r="G469" s="47" t="n">
        <v>900</v>
      </c>
      <c r="H469" s="44"/>
      <c r="L469" s="24" t="s">
        <v>77</v>
      </c>
      <c r="M469" s="51" t="n">
        <v>0.75</v>
      </c>
      <c r="N469" s="4"/>
      <c r="O469" s="41" t="s">
        <v>14</v>
      </c>
      <c r="P469" s="28"/>
      <c r="Q469" s="39" t="n">
        <v>1</v>
      </c>
      <c r="R469" s="47" t="n">
        <v>900</v>
      </c>
      <c r="S469" s="44"/>
      <c r="W469" s="24" t="s">
        <v>77</v>
      </c>
      <c r="X469" s="51" t="n">
        <v>0.8</v>
      </c>
      <c r="Y469" s="4"/>
      <c r="Z469" s="41" t="s">
        <v>14</v>
      </c>
      <c r="AA469" s="28"/>
      <c r="AB469" s="39" t="n">
        <v>1</v>
      </c>
      <c r="AC469" s="47" t="n">
        <v>900</v>
      </c>
      <c r="AD469" s="44"/>
      <c r="AH469" s="24" t="s">
        <v>77</v>
      </c>
      <c r="AI469" s="51" t="n">
        <v>0.05</v>
      </c>
      <c r="AJ469" s="4"/>
      <c r="AK469" s="41" t="s">
        <v>14</v>
      </c>
      <c r="AL469" s="28"/>
      <c r="AM469" s="39" t="n">
        <v>1</v>
      </c>
      <c r="AN469" s="47" t="n">
        <v>900</v>
      </c>
      <c r="AO469" s="44"/>
      <c r="AS469" s="24" t="s">
        <v>77</v>
      </c>
      <c r="AT469" s="8" t="n">
        <v>0.9</v>
      </c>
      <c r="AU469" s="4"/>
      <c r="AV469" s="41" t="s">
        <v>14</v>
      </c>
      <c r="AW469" s="28"/>
      <c r="AX469" s="39" t="n">
        <v>1</v>
      </c>
      <c r="AY469" s="47" t="n">
        <v>900</v>
      </c>
      <c r="AZ469" s="44"/>
      <c r="BD469" s="24" t="s">
        <v>77</v>
      </c>
      <c r="BE469" s="4"/>
      <c r="BF469" s="4"/>
      <c r="BG469" s="41" t="s">
        <v>14</v>
      </c>
      <c r="BH469" s="28"/>
      <c r="BI469" s="39" t="n">
        <v>1</v>
      </c>
      <c r="BJ469" s="47" t="n">
        <v>900</v>
      </c>
      <c r="BK469" s="44"/>
      <c r="BO469" s="24" t="s">
        <v>77</v>
      </c>
      <c r="BP469" s="51" t="n">
        <v>0.33</v>
      </c>
      <c r="BQ469" s="26" t="n">
        <v>11</v>
      </c>
      <c r="BR469" s="41" t="s">
        <v>14</v>
      </c>
      <c r="BS469" s="28"/>
      <c r="BT469" s="39" t="n">
        <v>1</v>
      </c>
      <c r="BU469" s="47" t="n">
        <v>900</v>
      </c>
      <c r="BV469" s="44"/>
      <c r="BZ469" s="24" t="s">
        <v>77</v>
      </c>
      <c r="CA469" s="45"/>
      <c r="CB469" s="4"/>
      <c r="CC469" s="41" t="s">
        <v>14</v>
      </c>
      <c r="CD469" s="28"/>
      <c r="CE469" s="39" t="n">
        <v>1</v>
      </c>
      <c r="CF469" s="47" t="n">
        <v>900</v>
      </c>
      <c r="CG469" s="44"/>
      <c r="CK469" s="24" t="s">
        <v>77</v>
      </c>
      <c r="CL469" s="45"/>
      <c r="CM469" s="4"/>
      <c r="CN469" s="41" t="s">
        <v>14</v>
      </c>
      <c r="CO469" s="28"/>
      <c r="CP469" s="39" t="n">
        <v>1</v>
      </c>
      <c r="CQ469" s="47" t="n">
        <v>900</v>
      </c>
      <c r="CR469" s="44"/>
      <c r="CV469" s="10" t="str">
        <f aca="false">BZ366</f>
        <v>SITO O79_b</v>
      </c>
      <c r="CW469" s="10"/>
      <c r="CX469" s="10"/>
      <c r="CY469" s="10"/>
      <c r="CZ469" s="10"/>
      <c r="DA469" s="10"/>
      <c r="DB469" s="10"/>
      <c r="DC469" s="10"/>
      <c r="DD469" s="10"/>
      <c r="DE469" s="10"/>
    </row>
    <row r="470" customFormat="false" ht="14.4" hidden="false" customHeight="false" outlineLevel="0" collapsed="false">
      <c r="A470" s="24"/>
      <c r="B470" s="4"/>
      <c r="C470" s="43"/>
      <c r="D470" s="41" t="s">
        <v>49</v>
      </c>
      <c r="E470" s="28"/>
      <c r="F470" s="39" t="n">
        <v>1</v>
      </c>
      <c r="G470" s="47" t="n">
        <v>2600</v>
      </c>
      <c r="H470" s="44"/>
      <c r="L470" s="24"/>
      <c r="M470" s="51" t="n">
        <v>0.05</v>
      </c>
      <c r="N470" s="43"/>
      <c r="O470" s="41" t="s">
        <v>49</v>
      </c>
      <c r="P470" s="28"/>
      <c r="Q470" s="39" t="n">
        <v>1</v>
      </c>
      <c r="R470" s="47" t="n">
        <v>2600</v>
      </c>
      <c r="S470" s="44"/>
      <c r="W470" s="24"/>
      <c r="X470" s="51" t="n">
        <v>0.05</v>
      </c>
      <c r="Y470" s="43"/>
      <c r="Z470" s="41" t="s">
        <v>49</v>
      </c>
      <c r="AA470" s="28"/>
      <c r="AB470" s="39" t="n">
        <v>1</v>
      </c>
      <c r="AC470" s="47" t="n">
        <v>2600</v>
      </c>
      <c r="AD470" s="44"/>
      <c r="AH470" s="24"/>
      <c r="AI470" s="51" t="n">
        <v>0.02</v>
      </c>
      <c r="AJ470" s="43"/>
      <c r="AK470" s="41" t="s">
        <v>49</v>
      </c>
      <c r="AL470" s="28"/>
      <c r="AM470" s="39" t="n">
        <v>1</v>
      </c>
      <c r="AN470" s="47" t="n">
        <v>2600</v>
      </c>
      <c r="AO470" s="44"/>
      <c r="AS470" s="24"/>
      <c r="AT470" s="4"/>
      <c r="AU470" s="43"/>
      <c r="AV470" s="41" t="s">
        <v>49</v>
      </c>
      <c r="AW470" s="28"/>
      <c r="AX470" s="39" t="n">
        <v>1</v>
      </c>
      <c r="AY470" s="47" t="n">
        <v>2600</v>
      </c>
      <c r="AZ470" s="44"/>
      <c r="BD470" s="24"/>
      <c r="BE470" s="4"/>
      <c r="BF470" s="4"/>
      <c r="BG470" s="41" t="s">
        <v>49</v>
      </c>
      <c r="BH470" s="28"/>
      <c r="BI470" s="39" t="n">
        <v>1</v>
      </c>
      <c r="BJ470" s="47" t="n">
        <v>2600</v>
      </c>
      <c r="BK470" s="44"/>
      <c r="BO470" s="24"/>
      <c r="BP470" s="51" t="n">
        <v>0.1</v>
      </c>
      <c r="BQ470" s="26"/>
      <c r="BR470" s="41" t="s">
        <v>49</v>
      </c>
      <c r="BS470" s="28"/>
      <c r="BT470" s="39" t="n">
        <v>1</v>
      </c>
      <c r="BU470" s="47" t="n">
        <v>2600</v>
      </c>
      <c r="BV470" s="44"/>
      <c r="BZ470" s="24"/>
      <c r="CA470" s="42"/>
      <c r="CB470" s="43"/>
      <c r="CC470" s="41" t="s">
        <v>49</v>
      </c>
      <c r="CD470" s="28"/>
      <c r="CE470" s="39" t="n">
        <v>1</v>
      </c>
      <c r="CF470" s="47" t="n">
        <v>2600</v>
      </c>
      <c r="CG470" s="44"/>
      <c r="CK470" s="24"/>
      <c r="CL470" s="42"/>
      <c r="CM470" s="43"/>
      <c r="CN470" s="41" t="s">
        <v>49</v>
      </c>
      <c r="CO470" s="28"/>
      <c r="CP470" s="39" t="n">
        <v>1</v>
      </c>
      <c r="CQ470" s="47" t="n">
        <v>2600</v>
      </c>
      <c r="CR470" s="44"/>
      <c r="CV470" s="11" t="s">
        <v>31</v>
      </c>
      <c r="CW470" s="11"/>
      <c r="CX470" s="11" t="s">
        <v>32</v>
      </c>
      <c r="CY470" s="11"/>
      <c r="CZ470" s="11"/>
      <c r="DA470" s="11"/>
      <c r="DB470" s="11"/>
      <c r="DC470" s="11"/>
      <c r="DD470" s="11" t="s">
        <v>33</v>
      </c>
      <c r="DE470" s="11"/>
    </row>
    <row r="471" customFormat="false" ht="14.4" hidden="false" customHeight="false" outlineLevel="0" collapsed="false">
      <c r="A471" s="24"/>
      <c r="B471" s="4"/>
      <c r="C471" s="43"/>
      <c r="D471" s="41" t="s">
        <v>13</v>
      </c>
      <c r="E471" s="28"/>
      <c r="F471" s="39" t="n">
        <v>0.2</v>
      </c>
      <c r="G471" s="47" t="n">
        <v>2700</v>
      </c>
      <c r="H471" s="44"/>
      <c r="L471" s="24"/>
      <c r="M471" s="72" t="n">
        <v>0.1</v>
      </c>
      <c r="N471" s="43"/>
      <c r="O471" s="41" t="s">
        <v>13</v>
      </c>
      <c r="P471" s="28"/>
      <c r="Q471" s="39" t="n">
        <v>0.2</v>
      </c>
      <c r="R471" s="47" t="n">
        <v>2700</v>
      </c>
      <c r="S471" s="44"/>
      <c r="W471" s="24"/>
      <c r="X471" s="72" t="n">
        <v>0.1</v>
      </c>
      <c r="Y471" s="43"/>
      <c r="Z471" s="41" t="s">
        <v>13</v>
      </c>
      <c r="AA471" s="28"/>
      <c r="AB471" s="39" t="n">
        <v>0.2</v>
      </c>
      <c r="AC471" s="47" t="n">
        <v>2700</v>
      </c>
      <c r="AD471" s="44"/>
      <c r="AH471" s="24"/>
      <c r="AI471" s="72" t="n">
        <v>0.03</v>
      </c>
      <c r="AJ471" s="43"/>
      <c r="AK471" s="41" t="s">
        <v>13</v>
      </c>
      <c r="AL471" s="28"/>
      <c r="AM471" s="39" t="n">
        <v>0.2</v>
      </c>
      <c r="AN471" s="47" t="n">
        <v>2700</v>
      </c>
      <c r="AO471" s="44"/>
      <c r="AS471" s="24"/>
      <c r="AT471" s="99" t="n">
        <v>0.1</v>
      </c>
      <c r="AU471" s="43"/>
      <c r="AV471" s="41" t="s">
        <v>13</v>
      </c>
      <c r="AW471" s="28"/>
      <c r="AX471" s="39" t="n">
        <v>0.2</v>
      </c>
      <c r="AY471" s="47" t="n">
        <v>2700</v>
      </c>
      <c r="AZ471" s="44"/>
      <c r="BD471" s="24"/>
      <c r="BE471" s="4"/>
      <c r="BF471" s="4"/>
      <c r="BG471" s="41" t="s">
        <v>13</v>
      </c>
      <c r="BH471" s="28"/>
      <c r="BI471" s="39" t="n">
        <v>0.2</v>
      </c>
      <c r="BJ471" s="47" t="n">
        <v>2700</v>
      </c>
      <c r="BK471" s="44"/>
      <c r="BO471" s="24"/>
      <c r="BP471" s="72" t="n">
        <v>0.02</v>
      </c>
      <c r="BQ471" s="26"/>
      <c r="BR471" s="41" t="s">
        <v>13</v>
      </c>
      <c r="BS471" s="28"/>
      <c r="BT471" s="39" t="n">
        <v>0.2</v>
      </c>
      <c r="BU471" s="47" t="n">
        <v>2700</v>
      </c>
      <c r="BV471" s="44"/>
      <c r="BZ471" s="24"/>
      <c r="CA471" s="25"/>
      <c r="CB471" s="43"/>
      <c r="CC471" s="41" t="s">
        <v>13</v>
      </c>
      <c r="CD471" s="28"/>
      <c r="CE471" s="39" t="n">
        <v>0.2</v>
      </c>
      <c r="CF471" s="47" t="n">
        <v>2700</v>
      </c>
      <c r="CG471" s="44"/>
      <c r="CK471" s="24"/>
      <c r="CL471" s="25"/>
      <c r="CM471" s="43"/>
      <c r="CN471" s="41" t="s">
        <v>13</v>
      </c>
      <c r="CO471" s="28"/>
      <c r="CP471" s="39" t="n">
        <v>0.2</v>
      </c>
      <c r="CQ471" s="47" t="n">
        <v>2700</v>
      </c>
      <c r="CR471" s="44"/>
      <c r="CV471" s="12" t="s">
        <v>14</v>
      </c>
      <c r="CW471" s="13" t="n">
        <f aca="false">IF(CA424=0%,0%,CB425/SUM(CB425:CB432))</f>
        <v>0</v>
      </c>
      <c r="CX471" s="12" t="str">
        <f aca="false">CD425</f>
        <v>lavatrice</v>
      </c>
      <c r="CY471" s="14" t="n">
        <f aca="false">CE425</f>
        <v>0</v>
      </c>
      <c r="CZ471" s="12" t="str">
        <f aca="false">CD432</f>
        <v>sedie</v>
      </c>
      <c r="DA471" s="14" t="n">
        <f aca="false">CE432</f>
        <v>0</v>
      </c>
      <c r="DB471" s="12" t="str">
        <f aca="false">CF430</f>
        <v>guaina</v>
      </c>
      <c r="DC471" s="14" t="n">
        <f aca="false">CG430</f>
        <v>0</v>
      </c>
      <c r="DD471" s="14" t="s">
        <v>41</v>
      </c>
      <c r="DE471" s="38" t="n">
        <f aca="false">CB368</f>
        <v>0</v>
      </c>
    </row>
    <row r="472" customFormat="false" ht="14.4" hidden="false" customHeight="false" outlineLevel="0" collapsed="false">
      <c r="A472" s="24"/>
      <c r="B472" s="4"/>
      <c r="C472" s="43"/>
      <c r="D472" s="41" t="s">
        <v>12</v>
      </c>
      <c r="E472" s="28"/>
      <c r="F472" s="39" t="n">
        <v>0.8</v>
      </c>
      <c r="G472" s="47" t="n">
        <v>7500</v>
      </c>
      <c r="H472" s="44"/>
      <c r="L472" s="24"/>
      <c r="M472" s="72"/>
      <c r="N472" s="43"/>
      <c r="O472" s="41" t="s">
        <v>12</v>
      </c>
      <c r="P472" s="28"/>
      <c r="Q472" s="39" t="n">
        <v>0.8</v>
      </c>
      <c r="R472" s="47" t="n">
        <v>7500</v>
      </c>
      <c r="S472" s="44"/>
      <c r="W472" s="24"/>
      <c r="X472" s="72"/>
      <c r="Y472" s="43"/>
      <c r="Z472" s="41" t="s">
        <v>12</v>
      </c>
      <c r="AA472" s="28"/>
      <c r="AB472" s="39" t="n">
        <v>0.8</v>
      </c>
      <c r="AC472" s="47" t="n">
        <v>7500</v>
      </c>
      <c r="AD472" s="44"/>
      <c r="AH472" s="24"/>
      <c r="AI472" s="72"/>
      <c r="AJ472" s="43"/>
      <c r="AK472" s="41" t="s">
        <v>12</v>
      </c>
      <c r="AL472" s="28"/>
      <c r="AM472" s="39" t="n">
        <v>0.8</v>
      </c>
      <c r="AN472" s="47" t="n">
        <v>7500</v>
      </c>
      <c r="AO472" s="44"/>
      <c r="AS472" s="24"/>
      <c r="AT472" s="99"/>
      <c r="AU472" s="43"/>
      <c r="AV472" s="41" t="s">
        <v>12</v>
      </c>
      <c r="AW472" s="28"/>
      <c r="AX472" s="39" t="n">
        <v>0.8</v>
      </c>
      <c r="AY472" s="47" t="n">
        <v>7500</v>
      </c>
      <c r="AZ472" s="44"/>
      <c r="BD472" s="24"/>
      <c r="BE472" s="4"/>
      <c r="BF472" s="4"/>
      <c r="BG472" s="41" t="s">
        <v>12</v>
      </c>
      <c r="BH472" s="28"/>
      <c r="BI472" s="39" t="n">
        <v>0.8</v>
      </c>
      <c r="BJ472" s="47" t="n">
        <v>7500</v>
      </c>
      <c r="BK472" s="44"/>
      <c r="BO472" s="24"/>
      <c r="BP472" s="72"/>
      <c r="BQ472" s="72"/>
      <c r="BR472" s="41" t="s">
        <v>12</v>
      </c>
      <c r="BS472" s="28"/>
      <c r="BT472" s="39" t="n">
        <v>0.8</v>
      </c>
      <c r="BU472" s="47" t="n">
        <v>7500</v>
      </c>
      <c r="BV472" s="44"/>
      <c r="BZ472" s="24"/>
      <c r="CA472" s="25"/>
      <c r="CB472" s="43"/>
      <c r="CC472" s="41" t="s">
        <v>12</v>
      </c>
      <c r="CD472" s="28"/>
      <c r="CE472" s="39" t="n">
        <v>0.8</v>
      </c>
      <c r="CF472" s="47" t="n">
        <v>7500</v>
      </c>
      <c r="CG472" s="44"/>
      <c r="CK472" s="24"/>
      <c r="CL472" s="25"/>
      <c r="CM472" s="43"/>
      <c r="CN472" s="41" t="s">
        <v>12</v>
      </c>
      <c r="CO472" s="28"/>
      <c r="CP472" s="39" t="n">
        <v>0.8</v>
      </c>
      <c r="CQ472" s="47" t="n">
        <v>7500</v>
      </c>
      <c r="CR472" s="44"/>
      <c r="CV472" s="17" t="s">
        <v>49</v>
      </c>
      <c r="CW472" s="18" t="n">
        <f aca="false">IF(CA424=0%,0%,CB426/SUM(CB425:CB432))</f>
        <v>0</v>
      </c>
      <c r="CX472" s="17" t="str">
        <f aca="false">CD426</f>
        <v>frigorifero</v>
      </c>
      <c r="CY472" s="19" t="n">
        <f aca="false">CE426</f>
        <v>0</v>
      </c>
      <c r="CZ472" s="17" t="str">
        <f aca="false">CD433</f>
        <v>materasso</v>
      </c>
      <c r="DA472" s="19" t="n">
        <f aca="false">CE433</f>
        <v>0</v>
      </c>
      <c r="DB472" s="17" t="str">
        <f aca="false">CF431</f>
        <v>lamiere</v>
      </c>
      <c r="DC472" s="19" t="n">
        <f aca="false">CG431</f>
        <v>0</v>
      </c>
      <c r="DD472" s="19" t="str">
        <f aca="false">CC367</f>
        <v>altezza cumulo</v>
      </c>
      <c r="DE472" s="19" t="n">
        <f aca="false">CD367</f>
        <v>15</v>
      </c>
    </row>
    <row r="473" customFormat="false" ht="14.4" hidden="false" customHeight="false" outlineLevel="0" collapsed="false">
      <c r="A473" s="24"/>
      <c r="B473" s="4"/>
      <c r="C473" s="43"/>
      <c r="D473" s="41" t="s">
        <v>61</v>
      </c>
      <c r="E473" s="28"/>
      <c r="F473" s="39" t="n">
        <v>1</v>
      </c>
      <c r="G473" s="47" t="n">
        <v>1000</v>
      </c>
      <c r="H473" s="44"/>
      <c r="L473" s="24"/>
      <c r="M473" s="51" t="n">
        <v>0.1</v>
      </c>
      <c r="N473" s="43"/>
      <c r="O473" s="41" t="s">
        <v>61</v>
      </c>
      <c r="P473" s="28"/>
      <c r="Q473" s="39" t="n">
        <v>1</v>
      </c>
      <c r="R473" s="47" t="n">
        <v>1000</v>
      </c>
      <c r="S473" s="44"/>
      <c r="W473" s="24"/>
      <c r="X473" s="51" t="n">
        <v>0.02</v>
      </c>
      <c r="Y473" s="43"/>
      <c r="Z473" s="41" t="s">
        <v>61</v>
      </c>
      <c r="AA473" s="28"/>
      <c r="AB473" s="39" t="n">
        <v>1</v>
      </c>
      <c r="AC473" s="47" t="n">
        <v>1000</v>
      </c>
      <c r="AD473" s="44"/>
      <c r="AH473" s="24"/>
      <c r="AI473" s="4"/>
      <c r="AJ473" s="43"/>
      <c r="AK473" s="41" t="s">
        <v>61</v>
      </c>
      <c r="AL473" s="28"/>
      <c r="AM473" s="39" t="n">
        <v>1</v>
      </c>
      <c r="AN473" s="47" t="n">
        <v>1000</v>
      </c>
      <c r="AO473" s="44"/>
      <c r="AS473" s="24"/>
      <c r="AT473" s="4"/>
      <c r="AU473" s="43"/>
      <c r="AV473" s="41" t="s">
        <v>61</v>
      </c>
      <c r="AW473" s="28"/>
      <c r="AX473" s="39" t="n">
        <v>1</v>
      </c>
      <c r="AY473" s="47" t="n">
        <v>1000</v>
      </c>
      <c r="AZ473" s="44"/>
      <c r="BD473" s="24"/>
      <c r="BE473" s="4"/>
      <c r="BF473" s="4"/>
      <c r="BG473" s="41" t="s">
        <v>61</v>
      </c>
      <c r="BH473" s="28"/>
      <c r="BI473" s="39" t="n">
        <v>1</v>
      </c>
      <c r="BJ473" s="47" t="n">
        <v>1000</v>
      </c>
      <c r="BK473" s="44"/>
      <c r="BO473" s="24"/>
      <c r="BP473" s="51" t="n">
        <v>0.55</v>
      </c>
      <c r="BQ473" s="26"/>
      <c r="BR473" s="41" t="s">
        <v>61</v>
      </c>
      <c r="BS473" s="28"/>
      <c r="BT473" s="39" t="n">
        <v>1</v>
      </c>
      <c r="BU473" s="47" t="n">
        <v>1000</v>
      </c>
      <c r="BV473" s="44"/>
      <c r="BZ473" s="24"/>
      <c r="CA473" s="42"/>
      <c r="CB473" s="43"/>
      <c r="CC473" s="41" t="s">
        <v>61</v>
      </c>
      <c r="CD473" s="28"/>
      <c r="CE473" s="39" t="n">
        <v>1</v>
      </c>
      <c r="CF473" s="47" t="n">
        <v>1000</v>
      </c>
      <c r="CG473" s="44"/>
      <c r="CK473" s="24"/>
      <c r="CL473" s="42"/>
      <c r="CM473" s="43"/>
      <c r="CN473" s="41" t="s">
        <v>61</v>
      </c>
      <c r="CO473" s="28"/>
      <c r="CP473" s="39" t="n">
        <v>1</v>
      </c>
      <c r="CQ473" s="47" t="n">
        <v>1000</v>
      </c>
      <c r="CR473" s="44"/>
      <c r="CV473" s="17" t="s">
        <v>57</v>
      </c>
      <c r="CW473" s="18" t="n">
        <f aca="false">IF(CA424=0%,0%,(CB427+CB428)/SUM(CB425:CB432))</f>
        <v>0</v>
      </c>
      <c r="CX473" s="17" t="str">
        <f aca="false">CD427</f>
        <v>forno</v>
      </c>
      <c r="CY473" s="19" t="n">
        <f aca="false">CE427</f>
        <v>0</v>
      </c>
      <c r="CZ473" s="17" t="str">
        <f aca="false">CF425</f>
        <v>brandina</v>
      </c>
      <c r="DA473" s="19" t="n">
        <f aca="false">CG425</f>
        <v>0</v>
      </c>
      <c r="DB473" s="17" t="str">
        <f aca="false">CF432</f>
        <v>buste</v>
      </c>
      <c r="DC473" s="19" t="n">
        <f aca="false">CG432</f>
        <v>0</v>
      </c>
      <c r="DD473" s="19" t="str">
        <f aca="false">CC368</f>
        <v>combustione</v>
      </c>
      <c r="DE473" s="19" t="str">
        <f aca="false">CD368</f>
        <v>si</v>
      </c>
    </row>
    <row r="474" customFormat="false" ht="14.4" hidden="false" customHeight="false" outlineLevel="0" collapsed="false">
      <c r="A474" s="24"/>
      <c r="B474" s="4"/>
      <c r="C474" s="43"/>
      <c r="D474" s="41" t="s">
        <v>78</v>
      </c>
      <c r="E474" s="28"/>
      <c r="F474" s="39" t="n">
        <v>1</v>
      </c>
      <c r="G474" s="47" t="n">
        <v>800</v>
      </c>
      <c r="H474" s="44"/>
      <c r="L474" s="24"/>
      <c r="M474" s="4"/>
      <c r="N474" s="43"/>
      <c r="O474" s="41" t="s">
        <v>78</v>
      </c>
      <c r="P474" s="28"/>
      <c r="Q474" s="39" t="n">
        <v>1</v>
      </c>
      <c r="R474" s="47" t="n">
        <v>800</v>
      </c>
      <c r="S474" s="44"/>
      <c r="W474" s="24"/>
      <c r="X474" s="4"/>
      <c r="Y474" s="43"/>
      <c r="Z474" s="41" t="s">
        <v>78</v>
      </c>
      <c r="AA474" s="28"/>
      <c r="AB474" s="39" t="n">
        <v>1</v>
      </c>
      <c r="AC474" s="47" t="n">
        <v>800</v>
      </c>
      <c r="AD474" s="44"/>
      <c r="AH474" s="24"/>
      <c r="AI474" s="4"/>
      <c r="AJ474" s="43"/>
      <c r="AK474" s="41" t="s">
        <v>78</v>
      </c>
      <c r="AL474" s="28"/>
      <c r="AM474" s="39" t="n">
        <v>1</v>
      </c>
      <c r="AN474" s="47" t="n">
        <v>800</v>
      </c>
      <c r="AO474" s="44"/>
      <c r="AS474" s="24"/>
      <c r="AT474" s="96"/>
      <c r="AU474" s="43"/>
      <c r="AV474" s="41" t="s">
        <v>78</v>
      </c>
      <c r="AW474" s="28"/>
      <c r="AX474" s="39" t="n">
        <v>1</v>
      </c>
      <c r="AY474" s="47" t="n">
        <v>800</v>
      </c>
      <c r="AZ474" s="44"/>
      <c r="BD474" s="24"/>
      <c r="BE474" s="4"/>
      <c r="BF474" s="4"/>
      <c r="BG474" s="41" t="s">
        <v>78</v>
      </c>
      <c r="BH474" s="28"/>
      <c r="BI474" s="39" t="n">
        <v>1</v>
      </c>
      <c r="BJ474" s="47" t="n">
        <v>800</v>
      </c>
      <c r="BK474" s="44"/>
      <c r="BO474" s="24"/>
      <c r="BP474" s="4"/>
      <c r="BQ474" s="26"/>
      <c r="BR474" s="41" t="s">
        <v>78</v>
      </c>
      <c r="BS474" s="28"/>
      <c r="BT474" s="39" t="n">
        <v>1</v>
      </c>
      <c r="BU474" s="47" t="n">
        <v>800</v>
      </c>
      <c r="BV474" s="44"/>
      <c r="BZ474" s="24"/>
      <c r="CA474" s="42"/>
      <c r="CB474" s="43"/>
      <c r="CC474" s="41" t="s">
        <v>78</v>
      </c>
      <c r="CD474" s="28"/>
      <c r="CE474" s="39" t="n">
        <v>1</v>
      </c>
      <c r="CF474" s="47" t="n">
        <v>800</v>
      </c>
      <c r="CG474" s="44"/>
      <c r="CK474" s="24"/>
      <c r="CL474" s="42"/>
      <c r="CM474" s="43"/>
      <c r="CN474" s="41" t="s">
        <v>78</v>
      </c>
      <c r="CO474" s="28"/>
      <c r="CP474" s="39" t="n">
        <v>1</v>
      </c>
      <c r="CQ474" s="47" t="n">
        <v>800</v>
      </c>
      <c r="CR474" s="44"/>
      <c r="CV474" s="17" t="s">
        <v>60</v>
      </c>
      <c r="CW474" s="37" t="n">
        <f aca="false">IF(CA424=0%,0%,CB429/SUM(CB425:CB432))</f>
        <v>0</v>
      </c>
      <c r="CX474" s="17" t="str">
        <f aca="false">CD428</f>
        <v>televisore</v>
      </c>
      <c r="CY474" s="19" t="n">
        <f aca="false">CE428</f>
        <v>0</v>
      </c>
      <c r="CZ474" s="17" t="str">
        <f aca="false">CF426</f>
        <v>Scatoloni</v>
      </c>
      <c r="DA474" s="19" t="n">
        <f aca="false">CG426</f>
        <v>0</v>
      </c>
      <c r="DB474" s="19"/>
      <c r="DC474" s="19"/>
      <c r="DD474" s="19" t="str">
        <f aca="false">CC369</f>
        <v>bonifica</v>
      </c>
      <c r="DE474" s="19" t="str">
        <f aca="false">CD369</f>
        <v>si-no</v>
      </c>
    </row>
    <row r="475" customFormat="false" ht="14.4" hidden="false" customHeight="false" outlineLevel="0" collapsed="false">
      <c r="A475" s="24"/>
      <c r="B475" s="4"/>
      <c r="C475" s="43"/>
      <c r="D475" s="41" t="s">
        <v>79</v>
      </c>
      <c r="E475" s="28"/>
      <c r="F475" s="39" t="n">
        <v>1</v>
      </c>
      <c r="G475" s="47" t="n">
        <v>170</v>
      </c>
      <c r="H475" s="44"/>
      <c r="L475" s="24"/>
      <c r="N475" s="43"/>
      <c r="O475" s="41" t="s">
        <v>79</v>
      </c>
      <c r="P475" s="28"/>
      <c r="Q475" s="39" t="n">
        <v>1</v>
      </c>
      <c r="R475" s="47" t="n">
        <v>170</v>
      </c>
      <c r="S475" s="44"/>
      <c r="W475" s="24"/>
      <c r="X475" s="51" t="n">
        <v>0.03</v>
      </c>
      <c r="Y475" s="43"/>
      <c r="Z475" s="41" t="s">
        <v>79</v>
      </c>
      <c r="AA475" s="28"/>
      <c r="AB475" s="39" t="n">
        <v>1</v>
      </c>
      <c r="AC475" s="47" t="n">
        <v>170</v>
      </c>
      <c r="AD475" s="44"/>
      <c r="AH475" s="24"/>
      <c r="AI475" s="4"/>
      <c r="AJ475" s="43"/>
      <c r="AK475" s="41" t="s">
        <v>79</v>
      </c>
      <c r="AL475" s="28"/>
      <c r="AM475" s="39" t="n">
        <v>1</v>
      </c>
      <c r="AN475" s="47" t="n">
        <v>170</v>
      </c>
      <c r="AO475" s="44"/>
      <c r="AS475" s="24"/>
      <c r="AT475" s="96"/>
      <c r="AU475" s="43"/>
      <c r="AV475" s="41" t="s">
        <v>79</v>
      </c>
      <c r="AW475" s="28"/>
      <c r="AX475" s="39" t="n">
        <v>1</v>
      </c>
      <c r="AY475" s="47" t="n">
        <v>170</v>
      </c>
      <c r="AZ475" s="44"/>
      <c r="BD475" s="24"/>
      <c r="BE475" s="4"/>
      <c r="BF475" s="4"/>
      <c r="BG475" s="41" t="s">
        <v>79</v>
      </c>
      <c r="BH475" s="28"/>
      <c r="BI475" s="39" t="n">
        <v>1</v>
      </c>
      <c r="BJ475" s="47" t="n">
        <v>170</v>
      </c>
      <c r="BK475" s="44"/>
      <c r="BO475" s="24"/>
      <c r="BP475" s="4"/>
      <c r="BQ475" s="26"/>
      <c r="BR475" s="41" t="s">
        <v>79</v>
      </c>
      <c r="BS475" s="28"/>
      <c r="BT475" s="39" t="n">
        <v>1</v>
      </c>
      <c r="BU475" s="47" t="n">
        <v>170</v>
      </c>
      <c r="BV475" s="44"/>
      <c r="BZ475" s="24"/>
      <c r="CA475" s="42"/>
      <c r="CB475" s="43"/>
      <c r="CC475" s="41" t="s">
        <v>79</v>
      </c>
      <c r="CD475" s="28"/>
      <c r="CE475" s="39" t="n">
        <v>1</v>
      </c>
      <c r="CF475" s="47" t="n">
        <v>170</v>
      </c>
      <c r="CG475" s="44"/>
      <c r="CK475" s="24"/>
      <c r="CL475" s="42"/>
      <c r="CM475" s="43"/>
      <c r="CN475" s="41" t="s">
        <v>79</v>
      </c>
      <c r="CO475" s="28"/>
      <c r="CP475" s="39" t="n">
        <v>1</v>
      </c>
      <c r="CQ475" s="47" t="n">
        <v>170</v>
      </c>
      <c r="CR475" s="44"/>
      <c r="CV475" s="17" t="s">
        <v>61</v>
      </c>
      <c r="CW475" s="18" t="n">
        <f aca="false">IF(CA424=0%,0%,CB430/SUM(CB425:CB432))</f>
        <v>0</v>
      </c>
      <c r="CX475" s="17" t="str">
        <f aca="false">CD429</f>
        <v>scaldabagno</v>
      </c>
      <c r="CY475" s="19" t="n">
        <f aca="false">CE429</f>
        <v>0</v>
      </c>
      <c r="CZ475" s="17" t="str">
        <f aca="false">CF427</f>
        <v>divano</v>
      </c>
      <c r="DA475" s="19" t="n">
        <f aca="false">CG427</f>
        <v>0</v>
      </c>
      <c r="DB475" s="19"/>
      <c r="DC475" s="19"/>
      <c r="DD475" s="19" t="str">
        <f aca="false">CE369</f>
        <v>substrato</v>
      </c>
      <c r="DE475" s="19" t="str">
        <f aca="false">CF369</f>
        <v>suolo</v>
      </c>
    </row>
    <row r="476" customFormat="false" ht="14.4" hidden="false" customHeight="false" outlineLevel="0" collapsed="false">
      <c r="A476" s="24"/>
      <c r="B476" s="4"/>
      <c r="C476" s="43"/>
      <c r="D476" s="41" t="s">
        <v>80</v>
      </c>
      <c r="E476" s="28"/>
      <c r="F476" s="39" t="n">
        <v>1</v>
      </c>
      <c r="G476" s="47" t="n">
        <v>550</v>
      </c>
      <c r="H476" s="44"/>
      <c r="L476" s="24"/>
      <c r="N476" s="43"/>
      <c r="O476" s="41" t="s">
        <v>80</v>
      </c>
      <c r="P476" s="28"/>
      <c r="Q476" s="39" t="n">
        <v>1</v>
      </c>
      <c r="R476" s="47" t="n">
        <v>550</v>
      </c>
      <c r="S476" s="44"/>
      <c r="W476" s="24"/>
      <c r="X476" s="4"/>
      <c r="Y476" s="43"/>
      <c r="Z476" s="41" t="s">
        <v>80</v>
      </c>
      <c r="AA476" s="28"/>
      <c r="AB476" s="39" t="n">
        <v>1</v>
      </c>
      <c r="AC476" s="47" t="n">
        <v>550</v>
      </c>
      <c r="AD476" s="44"/>
      <c r="AH476" s="24"/>
      <c r="AI476" s="4"/>
      <c r="AJ476" s="43"/>
      <c r="AK476" s="41" t="s">
        <v>80</v>
      </c>
      <c r="AL476" s="28"/>
      <c r="AM476" s="39" t="n">
        <v>1</v>
      </c>
      <c r="AN476" s="47" t="n">
        <v>550</v>
      </c>
      <c r="AO476" s="44"/>
      <c r="AS476" s="24"/>
      <c r="AT476" s="96"/>
      <c r="AU476" s="43"/>
      <c r="AV476" s="41" t="s">
        <v>80</v>
      </c>
      <c r="AW476" s="28"/>
      <c r="AX476" s="39" t="n">
        <v>1</v>
      </c>
      <c r="AY476" s="47" t="n">
        <v>550</v>
      </c>
      <c r="AZ476" s="44"/>
      <c r="BD476" s="24"/>
      <c r="BE476" s="4"/>
      <c r="BF476" s="4"/>
      <c r="BG476" s="41" t="s">
        <v>80</v>
      </c>
      <c r="BH476" s="28"/>
      <c r="BI476" s="39" t="n">
        <v>1</v>
      </c>
      <c r="BJ476" s="47" t="n">
        <v>550</v>
      </c>
      <c r="BK476" s="44"/>
      <c r="BO476" s="24"/>
      <c r="BP476" s="4"/>
      <c r="BQ476" s="26"/>
      <c r="BR476" s="41" t="s">
        <v>80</v>
      </c>
      <c r="BS476" s="28"/>
      <c r="BT476" s="39" t="n">
        <v>1</v>
      </c>
      <c r="BU476" s="47" t="n">
        <v>550</v>
      </c>
      <c r="BV476" s="44"/>
      <c r="BZ476" s="24"/>
      <c r="CA476" s="42"/>
      <c r="CB476" s="43"/>
      <c r="CC476" s="41" t="s">
        <v>80</v>
      </c>
      <c r="CD476" s="28"/>
      <c r="CE476" s="39" t="n">
        <v>1</v>
      </c>
      <c r="CF476" s="47" t="n">
        <v>550</v>
      </c>
      <c r="CG476" s="44"/>
      <c r="CK476" s="24"/>
      <c r="CL476" s="42"/>
      <c r="CM476" s="43"/>
      <c r="CN476" s="41" t="s">
        <v>80</v>
      </c>
      <c r="CO476" s="28"/>
      <c r="CP476" s="39" t="n">
        <v>1</v>
      </c>
      <c r="CQ476" s="47" t="n">
        <v>550</v>
      </c>
      <c r="CR476" s="44"/>
      <c r="CV476" s="17" t="s">
        <v>62</v>
      </c>
      <c r="CW476" s="18" t="n">
        <f aca="false">IF(CA424=0%,0%,CB431/SUM(CB425:CB432))</f>
        <v>0</v>
      </c>
      <c r="CX476" s="17" t="str">
        <f aca="false">CD430</f>
        <v>mobile</v>
      </c>
      <c r="CY476" s="19" t="n">
        <f aca="false">CE430</f>
        <v>0</v>
      </c>
      <c r="CZ476" s="17" t="str">
        <f aca="false">CF428</f>
        <v>sanitari</v>
      </c>
      <c r="DA476" s="19" t="n">
        <f aca="false">CG428</f>
        <v>0</v>
      </c>
      <c r="DB476" s="19"/>
      <c r="DC476" s="19"/>
      <c r="DD476" s="19" t="s">
        <v>63</v>
      </c>
      <c r="DE476" s="19" t="n">
        <f aca="false">CA369</f>
        <v>0</v>
      </c>
    </row>
    <row r="477" customFormat="false" ht="15" hidden="false" customHeight="true" outlineLevel="0" collapsed="false">
      <c r="A477" s="24" t="s">
        <v>81</v>
      </c>
      <c r="B477" s="96"/>
      <c r="C477" s="73"/>
      <c r="D477" s="28" t="s">
        <v>14</v>
      </c>
      <c r="E477" s="28"/>
      <c r="F477" s="52" t="n">
        <f aca="false">INFO!$B$17/SUM(INFO!$B$17:$B$21)</f>
        <v>0.101580928968505</v>
      </c>
      <c r="G477" s="47" t="n">
        <v>900</v>
      </c>
      <c r="H477" s="44"/>
      <c r="L477" s="24" t="s">
        <v>81</v>
      </c>
      <c r="M477" s="25"/>
      <c r="N477" s="73"/>
      <c r="O477" s="28" t="s">
        <v>14</v>
      </c>
      <c r="P477" s="28"/>
      <c r="Q477" s="52" t="n">
        <f aca="false">INFO!$B$17/SUM(INFO!$B$17:$B$21)</f>
        <v>0.101580928968505</v>
      </c>
      <c r="R477" s="47" t="n">
        <v>900</v>
      </c>
      <c r="S477" s="44"/>
      <c r="W477" s="24" t="s">
        <v>81</v>
      </c>
      <c r="X477" s="25"/>
      <c r="Y477" s="73"/>
      <c r="Z477" s="28" t="s">
        <v>14</v>
      </c>
      <c r="AA477" s="28"/>
      <c r="AB477" s="52" t="n">
        <f aca="false">INFO!$B$17/SUM(INFO!$B$17:$B$21)</f>
        <v>0.101580928968505</v>
      </c>
      <c r="AC477" s="47" t="n">
        <v>900</v>
      </c>
      <c r="AD477" s="44"/>
      <c r="AH477" s="24" t="s">
        <v>81</v>
      </c>
      <c r="AI477" s="96"/>
      <c r="AJ477" s="73"/>
      <c r="AK477" s="28" t="s">
        <v>14</v>
      </c>
      <c r="AL477" s="28"/>
      <c r="AM477" s="52" t="n">
        <f aca="false">INFO!$B$17/SUM(INFO!$B$17:$B$21)</f>
        <v>0.101580928968505</v>
      </c>
      <c r="AN477" s="47" t="n">
        <v>900</v>
      </c>
      <c r="AO477" s="44"/>
      <c r="AS477" s="24" t="s">
        <v>81</v>
      </c>
      <c r="AT477" s="96"/>
      <c r="AU477" s="73"/>
      <c r="AV477" s="28" t="s">
        <v>14</v>
      </c>
      <c r="AW477" s="28"/>
      <c r="AX477" s="52" t="n">
        <f aca="false">INFO!$B$17/SUM(INFO!$B$17:$B$21)</f>
        <v>0.101580928968505</v>
      </c>
      <c r="AY477" s="47" t="n">
        <v>900</v>
      </c>
      <c r="AZ477" s="44"/>
      <c r="BD477" s="24" t="s">
        <v>81</v>
      </c>
      <c r="BE477" s="74" t="n">
        <v>1</v>
      </c>
      <c r="BF477" s="96" t="n">
        <v>2</v>
      </c>
      <c r="BG477" s="28" t="s">
        <v>14</v>
      </c>
      <c r="BH477" s="28"/>
      <c r="BI477" s="52" t="n">
        <f aca="false">INFO!$B$17/SUM(INFO!$B$17:$B$21)</f>
        <v>0.101580928968505</v>
      </c>
      <c r="BJ477" s="47" t="n">
        <v>900</v>
      </c>
      <c r="BK477" s="44"/>
      <c r="BO477" s="24" t="s">
        <v>81</v>
      </c>
      <c r="BP477" s="25"/>
      <c r="BQ477" s="73"/>
      <c r="BR477" s="28" t="s">
        <v>14</v>
      </c>
      <c r="BS477" s="28"/>
      <c r="BT477" s="52" t="n">
        <f aca="false">INFO!$B$17/SUM(INFO!$B$17:$B$21)</f>
        <v>0.101580928968505</v>
      </c>
      <c r="BU477" s="47" t="n">
        <v>900</v>
      </c>
      <c r="BV477" s="44"/>
      <c r="BZ477" s="24" t="s">
        <v>81</v>
      </c>
      <c r="CA477" s="25"/>
      <c r="CB477" s="73"/>
      <c r="CC477" s="28" t="s">
        <v>14</v>
      </c>
      <c r="CD477" s="28"/>
      <c r="CE477" s="52" t="n">
        <f aca="false">INFO!$B$17/SUM(INFO!$B$17:$B$21)</f>
        <v>0.101580928968505</v>
      </c>
      <c r="CF477" s="47" t="n">
        <v>900</v>
      </c>
      <c r="CG477" s="44"/>
      <c r="CK477" s="24" t="s">
        <v>81</v>
      </c>
      <c r="CL477" s="25"/>
      <c r="CM477" s="73"/>
      <c r="CN477" s="28" t="s">
        <v>14</v>
      </c>
      <c r="CO477" s="28"/>
      <c r="CP477" s="52" t="n">
        <f aca="false">INFO!$B$17/SUM(INFO!$B$17:$B$21)</f>
        <v>0.101580928968505</v>
      </c>
      <c r="CQ477" s="47" t="n">
        <v>900</v>
      </c>
      <c r="CR477" s="44"/>
      <c r="CV477" s="33" t="s">
        <v>65</v>
      </c>
      <c r="CW477" s="34" t="n">
        <f aca="false">IF(CA424=0%,0%,CB432/SUM(CB425:CB432))</f>
        <v>1</v>
      </c>
      <c r="CX477" s="33" t="str">
        <f aca="false">CD431</f>
        <v>secchio</v>
      </c>
      <c r="CY477" s="35" t="n">
        <f aca="false">CE431</f>
        <v>0</v>
      </c>
      <c r="CZ477" s="33" t="str">
        <f aca="false">CF429</f>
        <v>tubi</v>
      </c>
      <c r="DA477" s="35" t="n">
        <f aca="false">CG429</f>
        <v>0</v>
      </c>
      <c r="DB477" s="35"/>
      <c r="DC477" s="35"/>
      <c r="DD477" s="35" t="s">
        <v>56</v>
      </c>
      <c r="DE477" s="35" t="n">
        <f aca="false">CG367</f>
        <v>0</v>
      </c>
      <c r="DF477" s="37" t="n">
        <f aca="false">SUM(CW471:CW477)</f>
        <v>1</v>
      </c>
    </row>
    <row r="478" customFormat="false" ht="15" hidden="false" customHeight="false" outlineLevel="0" collapsed="false">
      <c r="A478" s="24"/>
      <c r="B478" s="96"/>
      <c r="C478" s="73"/>
      <c r="D478" s="28" t="s">
        <v>49</v>
      </c>
      <c r="E478" s="28"/>
      <c r="F478" s="52" t="n">
        <f aca="false">INFO!$B$18/SUM(INFO!$B$17:$B$21)</f>
        <v>0.314328729462591</v>
      </c>
      <c r="G478" s="47" t="n">
        <v>2600</v>
      </c>
      <c r="H478" s="44"/>
      <c r="L478" s="24"/>
      <c r="M478" s="25"/>
      <c r="N478" s="73"/>
      <c r="O478" s="28" t="s">
        <v>49</v>
      </c>
      <c r="P478" s="28"/>
      <c r="Q478" s="52" t="n">
        <f aca="false">INFO!$B$18/SUM(INFO!$B$17:$B$21)</f>
        <v>0.314328729462591</v>
      </c>
      <c r="R478" s="47" t="n">
        <v>2600</v>
      </c>
      <c r="S478" s="44"/>
      <c r="W478" s="24"/>
      <c r="X478" s="25"/>
      <c r="Y478" s="73"/>
      <c r="Z478" s="28" t="s">
        <v>49</v>
      </c>
      <c r="AA478" s="28"/>
      <c r="AB478" s="52" t="n">
        <f aca="false">INFO!$B$18/SUM(INFO!$B$17:$B$21)</f>
        <v>0.314328729462591</v>
      </c>
      <c r="AC478" s="47" t="n">
        <v>2600</v>
      </c>
      <c r="AD478" s="44"/>
      <c r="AH478" s="24"/>
      <c r="AI478" s="96"/>
      <c r="AJ478" s="73"/>
      <c r="AK478" s="28" t="s">
        <v>49</v>
      </c>
      <c r="AL478" s="28"/>
      <c r="AM478" s="52" t="n">
        <f aca="false">INFO!$B$18/SUM(INFO!$B$17:$B$21)</f>
        <v>0.314328729462591</v>
      </c>
      <c r="AN478" s="47" t="n">
        <v>2600</v>
      </c>
      <c r="AO478" s="44"/>
      <c r="AS478" s="24"/>
      <c r="AT478" s="96"/>
      <c r="AU478" s="73"/>
      <c r="AV478" s="28" t="s">
        <v>49</v>
      </c>
      <c r="AW478" s="28"/>
      <c r="AX478" s="52" t="n">
        <f aca="false">INFO!$B$18/SUM(INFO!$B$17:$B$21)</f>
        <v>0.314328729462591</v>
      </c>
      <c r="AY478" s="47" t="n">
        <v>2600</v>
      </c>
      <c r="AZ478" s="44"/>
      <c r="BD478" s="24"/>
      <c r="BE478" s="74"/>
      <c r="BF478" s="74"/>
      <c r="BG478" s="28" t="s">
        <v>49</v>
      </c>
      <c r="BH478" s="28"/>
      <c r="BI478" s="52" t="n">
        <f aca="false">INFO!$B$18/SUM(INFO!$B$17:$B$21)</f>
        <v>0.314328729462591</v>
      </c>
      <c r="BJ478" s="47" t="n">
        <v>2600</v>
      </c>
      <c r="BK478" s="44"/>
      <c r="BL478" s="4"/>
      <c r="BO478" s="24"/>
      <c r="BP478" s="25"/>
      <c r="BQ478" s="73"/>
      <c r="BR478" s="28" t="s">
        <v>49</v>
      </c>
      <c r="BS478" s="28"/>
      <c r="BT478" s="52" t="n">
        <f aca="false">INFO!$B$18/SUM(INFO!$B$17:$B$21)</f>
        <v>0.314328729462591</v>
      </c>
      <c r="BU478" s="47" t="n">
        <v>2600</v>
      </c>
      <c r="BV478" s="44"/>
      <c r="BZ478" s="24"/>
      <c r="CA478" s="25"/>
      <c r="CB478" s="73"/>
      <c r="CC478" s="28" t="s">
        <v>49</v>
      </c>
      <c r="CD478" s="28"/>
      <c r="CE478" s="52" t="n">
        <f aca="false">INFO!$B$18/SUM(INFO!$B$17:$B$21)</f>
        <v>0.314328729462591</v>
      </c>
      <c r="CF478" s="47" t="n">
        <v>2600</v>
      </c>
      <c r="CG478" s="44"/>
      <c r="CK478" s="24"/>
      <c r="CL478" s="25"/>
      <c r="CM478" s="73"/>
      <c r="CN478" s="28" t="s">
        <v>49</v>
      </c>
      <c r="CO478" s="28"/>
      <c r="CP478" s="52" t="n">
        <f aca="false">INFO!$B$18/SUM(INFO!$B$17:$B$21)</f>
        <v>0.314328729462591</v>
      </c>
      <c r="CQ478" s="47" t="n">
        <v>2600</v>
      </c>
      <c r="CR478" s="44"/>
      <c r="CV478" s="10" t="str">
        <f aca="false">CK366</f>
        <v>SITO O80</v>
      </c>
      <c r="CW478" s="10"/>
      <c r="CX478" s="10"/>
      <c r="CY478" s="10"/>
      <c r="CZ478" s="10"/>
      <c r="DA478" s="10"/>
      <c r="DB478" s="10"/>
      <c r="DC478" s="10"/>
      <c r="DD478" s="10"/>
      <c r="DE478" s="10"/>
    </row>
    <row r="479" customFormat="false" ht="14.4" hidden="false" customHeight="false" outlineLevel="0" collapsed="false">
      <c r="A479" s="24"/>
      <c r="B479" s="96"/>
      <c r="C479" s="73"/>
      <c r="D479" s="28" t="s">
        <v>13</v>
      </c>
      <c r="E479" s="28"/>
      <c r="F479" s="52" t="n">
        <f aca="false">INFO!$B$19/SUM(INFO!$B$17:$B$21)*0.2</f>
        <v>0.00439973913823492</v>
      </c>
      <c r="G479" s="47" t="n">
        <v>2700</v>
      </c>
      <c r="H479" s="44"/>
      <c r="L479" s="24"/>
      <c r="M479" s="25"/>
      <c r="N479" s="73"/>
      <c r="O479" s="28" t="s">
        <v>13</v>
      </c>
      <c r="P479" s="28"/>
      <c r="Q479" s="52" t="n">
        <f aca="false">INFO!$B$19/SUM(INFO!$B$17:$B$21)*0.2</f>
        <v>0.00439973913823492</v>
      </c>
      <c r="R479" s="47" t="n">
        <v>2700</v>
      </c>
      <c r="S479" s="44"/>
      <c r="W479" s="24"/>
      <c r="X479" s="25"/>
      <c r="Y479" s="73"/>
      <c r="Z479" s="28" t="s">
        <v>13</v>
      </c>
      <c r="AA479" s="28"/>
      <c r="AB479" s="52" t="n">
        <f aca="false">INFO!$B$19/SUM(INFO!$B$17:$B$21)*0.2</f>
        <v>0.00439973913823492</v>
      </c>
      <c r="AC479" s="47" t="n">
        <v>2700</v>
      </c>
      <c r="AD479" s="44"/>
      <c r="AH479" s="24"/>
      <c r="AI479" s="96"/>
      <c r="AJ479" s="73"/>
      <c r="AK479" s="28" t="s">
        <v>13</v>
      </c>
      <c r="AL479" s="28"/>
      <c r="AM479" s="52" t="n">
        <f aca="false">INFO!$B$19/SUM(INFO!$B$17:$B$21)*0.2</f>
        <v>0.00439973913823492</v>
      </c>
      <c r="AN479" s="47" t="n">
        <v>2700</v>
      </c>
      <c r="AO479" s="44"/>
      <c r="AS479" s="24"/>
      <c r="AT479" s="96"/>
      <c r="AU479" s="73"/>
      <c r="AV479" s="28" t="s">
        <v>13</v>
      </c>
      <c r="AW479" s="28"/>
      <c r="AX479" s="52" t="n">
        <f aca="false">INFO!$B$19/SUM(INFO!$B$17:$B$21)*0.2</f>
        <v>0.00439973913823492</v>
      </c>
      <c r="AY479" s="47" t="n">
        <v>2700</v>
      </c>
      <c r="AZ479" s="44"/>
      <c r="BD479" s="24"/>
      <c r="BE479" s="74"/>
      <c r="BF479" s="74"/>
      <c r="BG479" s="28" t="s">
        <v>13</v>
      </c>
      <c r="BH479" s="28"/>
      <c r="BI479" s="52" t="n">
        <f aca="false">INFO!$B$19/SUM(INFO!$B$17:$B$21)*0.2</f>
        <v>0.00439973913823492</v>
      </c>
      <c r="BJ479" s="47" t="n">
        <v>2700</v>
      </c>
      <c r="BK479" s="44"/>
      <c r="BL479" s="4"/>
      <c r="BO479" s="24"/>
      <c r="BP479" s="25"/>
      <c r="BQ479" s="73"/>
      <c r="BR479" s="28" t="s">
        <v>13</v>
      </c>
      <c r="BS479" s="28"/>
      <c r="BT479" s="52" t="n">
        <f aca="false">INFO!$B$19/SUM(INFO!$B$17:$B$21)*0.2</f>
        <v>0.00439973913823492</v>
      </c>
      <c r="BU479" s="47" t="n">
        <v>2700</v>
      </c>
      <c r="BV479" s="44"/>
      <c r="BZ479" s="24"/>
      <c r="CA479" s="25"/>
      <c r="CB479" s="73"/>
      <c r="CC479" s="28" t="s">
        <v>13</v>
      </c>
      <c r="CD479" s="28"/>
      <c r="CE479" s="52" t="n">
        <f aca="false">INFO!$B$19/SUM(INFO!$B$17:$B$21)*0.2</f>
        <v>0.00439973913823492</v>
      </c>
      <c r="CF479" s="47" t="n">
        <v>2700</v>
      </c>
      <c r="CG479" s="44"/>
      <c r="CK479" s="24"/>
      <c r="CL479" s="25"/>
      <c r="CM479" s="73"/>
      <c r="CN479" s="28" t="s">
        <v>13</v>
      </c>
      <c r="CO479" s="28"/>
      <c r="CP479" s="52" t="n">
        <f aca="false">INFO!$B$19/SUM(INFO!$B$17:$B$21)*0.2</f>
        <v>0.00439973913823492</v>
      </c>
      <c r="CQ479" s="47" t="n">
        <v>2700</v>
      </c>
      <c r="CR479" s="44"/>
      <c r="CV479" s="11" t="s">
        <v>31</v>
      </c>
      <c r="CW479" s="11"/>
      <c r="CX479" s="11" t="s">
        <v>32</v>
      </c>
      <c r="CY479" s="11"/>
      <c r="CZ479" s="11"/>
      <c r="DA479" s="11"/>
      <c r="DB479" s="11"/>
      <c r="DC479" s="11"/>
      <c r="DD479" s="11" t="s">
        <v>33</v>
      </c>
      <c r="DE479" s="11"/>
    </row>
    <row r="480" customFormat="false" ht="14.4" hidden="false" customHeight="false" outlineLevel="0" collapsed="false">
      <c r="A480" s="24"/>
      <c r="B480" s="96"/>
      <c r="C480" s="73"/>
      <c r="D480" s="28" t="s">
        <v>12</v>
      </c>
      <c r="E480" s="28"/>
      <c r="F480" s="52" t="n">
        <f aca="false">INFO!$B$19/SUM(INFO!$B$17:$B$21)*0.8</f>
        <v>0.0175989565529397</v>
      </c>
      <c r="G480" s="47" t="n">
        <v>7500</v>
      </c>
      <c r="H480" s="44"/>
      <c r="L480" s="24"/>
      <c r="M480" s="25"/>
      <c r="N480" s="73"/>
      <c r="O480" s="28" t="s">
        <v>12</v>
      </c>
      <c r="P480" s="28"/>
      <c r="Q480" s="52" t="n">
        <f aca="false">INFO!$B$19/SUM(INFO!$B$17:$B$21)*0.8</f>
        <v>0.0175989565529397</v>
      </c>
      <c r="R480" s="47" t="n">
        <v>7500</v>
      </c>
      <c r="S480" s="44"/>
      <c r="W480" s="24"/>
      <c r="X480" s="25"/>
      <c r="Y480" s="73"/>
      <c r="Z480" s="28" t="s">
        <v>12</v>
      </c>
      <c r="AA480" s="28"/>
      <c r="AB480" s="52" t="n">
        <f aca="false">INFO!$B$19/SUM(INFO!$B$17:$B$21)*0.8</f>
        <v>0.0175989565529397</v>
      </c>
      <c r="AC480" s="47" t="n">
        <v>7500</v>
      </c>
      <c r="AD480" s="44"/>
      <c r="AH480" s="24"/>
      <c r="AI480" s="96"/>
      <c r="AJ480" s="73"/>
      <c r="AK480" s="28" t="s">
        <v>12</v>
      </c>
      <c r="AL480" s="28"/>
      <c r="AM480" s="52" t="n">
        <f aca="false">INFO!$B$19/SUM(INFO!$B$17:$B$21)*0.8</f>
        <v>0.0175989565529397</v>
      </c>
      <c r="AN480" s="47" t="n">
        <v>7500</v>
      </c>
      <c r="AO480" s="44"/>
      <c r="AS480" s="24"/>
      <c r="AU480" s="73"/>
      <c r="AV480" s="28" t="s">
        <v>12</v>
      </c>
      <c r="AW480" s="28"/>
      <c r="AX480" s="52" t="n">
        <f aca="false">INFO!$B$19/SUM(INFO!$B$17:$B$21)*0.8</f>
        <v>0.0175989565529397</v>
      </c>
      <c r="AY480" s="47" t="n">
        <v>7500</v>
      </c>
      <c r="AZ480" s="44"/>
      <c r="BD480" s="24"/>
      <c r="BE480" s="74"/>
      <c r="BF480" s="74"/>
      <c r="BG480" s="28" t="s">
        <v>12</v>
      </c>
      <c r="BH480" s="28"/>
      <c r="BI480" s="52" t="n">
        <f aca="false">INFO!$B$19/SUM(INFO!$B$17:$B$21)*0.8</f>
        <v>0.0175989565529397</v>
      </c>
      <c r="BJ480" s="47" t="n">
        <v>7500</v>
      </c>
      <c r="BK480" s="44"/>
      <c r="BL480" s="4"/>
      <c r="BO480" s="24"/>
      <c r="BP480" s="25"/>
      <c r="BQ480" s="73"/>
      <c r="BR480" s="28" t="s">
        <v>12</v>
      </c>
      <c r="BS480" s="28"/>
      <c r="BT480" s="52" t="n">
        <f aca="false">INFO!$B$19/SUM(INFO!$B$17:$B$21)*0.8</f>
        <v>0.0175989565529397</v>
      </c>
      <c r="BU480" s="47" t="n">
        <v>7500</v>
      </c>
      <c r="BV480" s="44"/>
      <c r="BZ480" s="24"/>
      <c r="CA480" s="25"/>
      <c r="CB480" s="73"/>
      <c r="CC480" s="28" t="s">
        <v>12</v>
      </c>
      <c r="CD480" s="28"/>
      <c r="CE480" s="52" t="n">
        <f aca="false">INFO!$B$19/SUM(INFO!$B$17:$B$21)*0.8</f>
        <v>0.0175989565529397</v>
      </c>
      <c r="CF480" s="47" t="n">
        <v>7500</v>
      </c>
      <c r="CG480" s="44"/>
      <c r="CK480" s="24"/>
      <c r="CL480" s="25"/>
      <c r="CM480" s="73"/>
      <c r="CN480" s="28" t="s">
        <v>12</v>
      </c>
      <c r="CO480" s="28"/>
      <c r="CP480" s="52" t="n">
        <f aca="false">INFO!$B$19/SUM(INFO!$B$17:$B$21)*0.8</f>
        <v>0.0175989565529397</v>
      </c>
      <c r="CQ480" s="47" t="n">
        <v>7500</v>
      </c>
      <c r="CR480" s="44"/>
      <c r="CV480" s="12" t="s">
        <v>14</v>
      </c>
      <c r="CW480" s="13" t="n">
        <f aca="false">IF(CL424=0%,0%,CM425/SUM(CM425:CM432))</f>
        <v>0</v>
      </c>
      <c r="CX480" s="12" t="str">
        <f aca="false">CO425</f>
        <v>lavatrice</v>
      </c>
      <c r="CY480" s="14" t="n">
        <f aca="false">CP425</f>
        <v>0</v>
      </c>
      <c r="CZ480" s="12" t="str">
        <f aca="false">CO432</f>
        <v>sedie</v>
      </c>
      <c r="DA480" s="14" t="n">
        <f aca="false">CP432</f>
        <v>0</v>
      </c>
      <c r="DB480" s="12" t="str">
        <f aca="false">CQ430</f>
        <v>guaina</v>
      </c>
      <c r="DC480" s="14" t="n">
        <f aca="false">CR430</f>
        <v>0</v>
      </c>
      <c r="DD480" s="14" t="s">
        <v>41</v>
      </c>
      <c r="DE480" s="38" t="str">
        <f aca="false">CM368</f>
        <v>dubbia</v>
      </c>
    </row>
    <row r="481" customFormat="false" ht="14.4" hidden="false" customHeight="true" outlineLevel="0" collapsed="false">
      <c r="A481" s="24"/>
      <c r="B481" s="96"/>
      <c r="C481" s="73"/>
      <c r="D481" s="28" t="s">
        <v>60</v>
      </c>
      <c r="E481" s="28"/>
      <c r="F481" s="52" t="n">
        <f aca="false">INFO!$B$20/SUM(INFO!$B$17:$B$21)</f>
        <v>0.0226205455308028</v>
      </c>
      <c r="G481" s="47" t="n">
        <v>1000</v>
      </c>
      <c r="H481" s="44"/>
      <c r="L481" s="24"/>
      <c r="M481" s="25"/>
      <c r="N481" s="73"/>
      <c r="O481" s="28" t="s">
        <v>60</v>
      </c>
      <c r="P481" s="28"/>
      <c r="Q481" s="52" t="n">
        <f aca="false">INFO!$B$20/SUM(INFO!$B$17:$B$21)</f>
        <v>0.0226205455308028</v>
      </c>
      <c r="R481" s="47" t="n">
        <v>1000</v>
      </c>
      <c r="S481" s="44"/>
      <c r="W481" s="24"/>
      <c r="X481" s="25"/>
      <c r="Y481" s="73"/>
      <c r="Z481" s="28" t="s">
        <v>60</v>
      </c>
      <c r="AA481" s="28"/>
      <c r="AB481" s="52" t="n">
        <f aca="false">INFO!$B$20/SUM(INFO!$B$17:$B$21)</f>
        <v>0.0226205455308028</v>
      </c>
      <c r="AC481" s="47" t="n">
        <v>1000</v>
      </c>
      <c r="AD481" s="44"/>
      <c r="AH481" s="24"/>
      <c r="AI481" s="96"/>
      <c r="AJ481" s="73"/>
      <c r="AK481" s="28" t="s">
        <v>60</v>
      </c>
      <c r="AL481" s="28"/>
      <c r="AM481" s="52" t="n">
        <f aca="false">INFO!$B$20/SUM(INFO!$B$17:$B$21)</f>
        <v>0.0226205455308028</v>
      </c>
      <c r="AN481" s="47" t="n">
        <v>1000</v>
      </c>
      <c r="AO481" s="44"/>
      <c r="AS481" s="24"/>
      <c r="AU481" s="73"/>
      <c r="AV481" s="28" t="s">
        <v>60</v>
      </c>
      <c r="AW481" s="28"/>
      <c r="AX481" s="52" t="n">
        <f aca="false">INFO!$B$20/SUM(INFO!$B$17:$B$21)</f>
        <v>0.0226205455308028</v>
      </c>
      <c r="AY481" s="47" t="n">
        <v>1000</v>
      </c>
      <c r="AZ481" s="44"/>
      <c r="BD481" s="24"/>
      <c r="BE481" s="74"/>
      <c r="BF481" s="74"/>
      <c r="BG481" s="28" t="s">
        <v>60</v>
      </c>
      <c r="BH481" s="28"/>
      <c r="BI481" s="52" t="n">
        <f aca="false">INFO!$B$20/SUM(INFO!$B$17:$B$21)</f>
        <v>0.0226205455308028</v>
      </c>
      <c r="BJ481" s="47" t="n">
        <v>1000</v>
      </c>
      <c r="BK481" s="44"/>
      <c r="BL481" s="4"/>
      <c r="BO481" s="24"/>
      <c r="BP481" s="25"/>
      <c r="BQ481" s="73"/>
      <c r="BR481" s="28" t="s">
        <v>60</v>
      </c>
      <c r="BS481" s="28"/>
      <c r="BT481" s="52" t="n">
        <f aca="false">INFO!$B$20/SUM(INFO!$B$17:$B$21)</f>
        <v>0.0226205455308028</v>
      </c>
      <c r="BU481" s="47" t="n">
        <v>1000</v>
      </c>
      <c r="BV481" s="44"/>
      <c r="BZ481" s="24"/>
      <c r="CA481" s="25"/>
      <c r="CB481" s="73"/>
      <c r="CC481" s="28" t="s">
        <v>60</v>
      </c>
      <c r="CD481" s="28"/>
      <c r="CE481" s="52" t="n">
        <f aca="false">INFO!$B$20/SUM(INFO!$B$17:$B$21)</f>
        <v>0.0226205455308028</v>
      </c>
      <c r="CF481" s="47" t="n">
        <v>1000</v>
      </c>
      <c r="CG481" s="44"/>
      <c r="CK481" s="24"/>
      <c r="CL481" s="25"/>
      <c r="CM481" s="73"/>
      <c r="CN481" s="28" t="s">
        <v>60</v>
      </c>
      <c r="CO481" s="28"/>
      <c r="CP481" s="52" t="n">
        <f aca="false">INFO!$B$20/SUM(INFO!$B$17:$B$21)</f>
        <v>0.0226205455308028</v>
      </c>
      <c r="CQ481" s="47" t="n">
        <v>1000</v>
      </c>
      <c r="CR481" s="44"/>
      <c r="CV481" s="17" t="s">
        <v>49</v>
      </c>
      <c r="CW481" s="18" t="n">
        <f aca="false">IF(CL424=0%,0%,CM426/SUM(CM425:CM432))</f>
        <v>0</v>
      </c>
      <c r="CX481" s="17" t="str">
        <f aca="false">CO426</f>
        <v>frigorifero</v>
      </c>
      <c r="CY481" s="19" t="n">
        <f aca="false">CP426</f>
        <v>0</v>
      </c>
      <c r="CZ481" s="17" t="str">
        <f aca="false">CO433</f>
        <v>materasso</v>
      </c>
      <c r="DA481" s="19" t="n">
        <f aca="false">CP433</f>
        <v>0</v>
      </c>
      <c r="DB481" s="17" t="str">
        <f aca="false">CQ431</f>
        <v>lamiere</v>
      </c>
      <c r="DC481" s="19" t="n">
        <f aca="false">CR431</f>
        <v>0</v>
      </c>
      <c r="DD481" s="19" t="str">
        <f aca="false">CN367</f>
        <v>altezza cumulo</v>
      </c>
      <c r="DE481" s="19" t="n">
        <f aca="false">CO367</f>
        <v>0</v>
      </c>
    </row>
    <row r="482" customFormat="false" ht="14.4" hidden="false" customHeight="false" outlineLevel="0" collapsed="false">
      <c r="A482" s="24"/>
      <c r="B482" s="96"/>
      <c r="C482" s="73"/>
      <c r="D482" s="28" t="s">
        <v>61</v>
      </c>
      <c r="E482" s="28"/>
      <c r="F482" s="52" t="n">
        <f aca="false">INFO!$B$21/SUM(INFO!$B$17:$B$21)</f>
        <v>0.539471100346927</v>
      </c>
      <c r="G482" s="47" t="n">
        <v>550</v>
      </c>
      <c r="H482" s="44"/>
      <c r="L482" s="24"/>
      <c r="M482" s="25"/>
      <c r="N482" s="73"/>
      <c r="O482" s="28" t="s">
        <v>61</v>
      </c>
      <c r="P482" s="28"/>
      <c r="Q482" s="52" t="n">
        <f aca="false">INFO!$B$21/SUM(INFO!$B$17:$B$21)</f>
        <v>0.539471100346927</v>
      </c>
      <c r="R482" s="47" t="n">
        <v>550</v>
      </c>
      <c r="S482" s="44"/>
      <c r="W482" s="24"/>
      <c r="X482" s="25"/>
      <c r="Y482" s="73"/>
      <c r="Z482" s="28" t="s">
        <v>61</v>
      </c>
      <c r="AA482" s="28"/>
      <c r="AB482" s="52" t="n">
        <f aca="false">INFO!$B$21/SUM(INFO!$B$17:$B$21)</f>
        <v>0.539471100346927</v>
      </c>
      <c r="AC482" s="47" t="n">
        <v>550</v>
      </c>
      <c r="AD482" s="44"/>
      <c r="AH482" s="24"/>
      <c r="AI482" s="96"/>
      <c r="AJ482" s="73"/>
      <c r="AK482" s="28" t="s">
        <v>61</v>
      </c>
      <c r="AL482" s="28"/>
      <c r="AM482" s="52" t="n">
        <f aca="false">INFO!$B$21/SUM(INFO!$B$17:$B$21)</f>
        <v>0.539471100346927</v>
      </c>
      <c r="AN482" s="47" t="n">
        <v>550</v>
      </c>
      <c r="AO482" s="44"/>
      <c r="AS482" s="24"/>
      <c r="AU482" s="73"/>
      <c r="AV482" s="28" t="s">
        <v>61</v>
      </c>
      <c r="AW482" s="28"/>
      <c r="AX482" s="52" t="n">
        <f aca="false">INFO!$B$21/SUM(INFO!$B$17:$B$21)</f>
        <v>0.539471100346927</v>
      </c>
      <c r="AY482" s="47" t="n">
        <v>550</v>
      </c>
      <c r="AZ482" s="44"/>
      <c r="BD482" s="24"/>
      <c r="BE482" s="74"/>
      <c r="BF482" s="74"/>
      <c r="BG482" s="28" t="s">
        <v>61</v>
      </c>
      <c r="BH482" s="28"/>
      <c r="BI482" s="52" t="n">
        <f aca="false">INFO!$B$21/SUM(INFO!$B$17:$B$21)</f>
        <v>0.539471100346927</v>
      </c>
      <c r="BJ482" s="47" t="n">
        <v>550</v>
      </c>
      <c r="BK482" s="44"/>
      <c r="BL482" s="4"/>
      <c r="BO482" s="24"/>
      <c r="BP482" s="25"/>
      <c r="BQ482" s="73"/>
      <c r="BR482" s="28" t="s">
        <v>61</v>
      </c>
      <c r="BS482" s="28"/>
      <c r="BT482" s="52" t="n">
        <f aca="false">INFO!$B$21/SUM(INFO!$B$17:$B$21)</f>
        <v>0.539471100346927</v>
      </c>
      <c r="BU482" s="47" t="n">
        <v>550</v>
      </c>
      <c r="BV482" s="44"/>
      <c r="BZ482" s="24"/>
      <c r="CA482" s="25"/>
      <c r="CB482" s="73"/>
      <c r="CC482" s="28" t="s">
        <v>61</v>
      </c>
      <c r="CD482" s="28"/>
      <c r="CE482" s="52" t="n">
        <f aca="false">INFO!$B$21/SUM(INFO!$B$17:$B$21)</f>
        <v>0.539471100346927</v>
      </c>
      <c r="CF482" s="47" t="n">
        <v>550</v>
      </c>
      <c r="CG482" s="44"/>
      <c r="CK482" s="24"/>
      <c r="CL482" s="25"/>
      <c r="CM482" s="73"/>
      <c r="CN482" s="28" t="s">
        <v>61</v>
      </c>
      <c r="CO482" s="28"/>
      <c r="CP482" s="52" t="n">
        <f aca="false">INFO!$B$21/SUM(INFO!$B$17:$B$21)</f>
        <v>0.539471100346927</v>
      </c>
      <c r="CQ482" s="47" t="n">
        <v>550</v>
      </c>
      <c r="CR482" s="44"/>
      <c r="CV482" s="17" t="s">
        <v>57</v>
      </c>
      <c r="CW482" s="18" t="n">
        <f aca="false">IF(CL424=0%,0%,(CM427+CM428)/SUM(CM425:CM432))</f>
        <v>0</v>
      </c>
      <c r="CX482" s="17" t="str">
        <f aca="false">CO427</f>
        <v>forno</v>
      </c>
      <c r="CY482" s="19" t="n">
        <f aca="false">CP427</f>
        <v>0</v>
      </c>
      <c r="CZ482" s="17" t="str">
        <f aca="false">CQ425</f>
        <v>brandina</v>
      </c>
      <c r="DA482" s="19" t="n">
        <f aca="false">CR425</f>
        <v>0</v>
      </c>
      <c r="DB482" s="17" t="str">
        <f aca="false">CQ432</f>
        <v>buste</v>
      </c>
      <c r="DC482" s="19" t="n">
        <f aca="false">CR432</f>
        <v>0</v>
      </c>
      <c r="DD482" s="19" t="str">
        <f aca="false">CN368</f>
        <v>combustione</v>
      </c>
      <c r="DE482" s="19" t="n">
        <f aca="false">CO368</f>
        <v>0</v>
      </c>
    </row>
    <row r="483" customFormat="false" ht="14.4" hidden="false" customHeight="false" outlineLevel="0" collapsed="false">
      <c r="A483" s="53" t="s">
        <v>82</v>
      </c>
      <c r="C483" s="43"/>
      <c r="D483" s="28" t="s">
        <v>83</v>
      </c>
      <c r="E483" s="41" t="s">
        <v>65</v>
      </c>
      <c r="F483" s="39" t="n">
        <v>1</v>
      </c>
      <c r="G483" s="47" t="n">
        <v>1700</v>
      </c>
      <c r="H483" s="44"/>
      <c r="L483" s="53" t="s">
        <v>82</v>
      </c>
      <c r="M483" s="42"/>
      <c r="N483" s="43"/>
      <c r="O483" s="28" t="s">
        <v>83</v>
      </c>
      <c r="P483" s="41" t="s">
        <v>65</v>
      </c>
      <c r="Q483" s="39" t="n">
        <v>1</v>
      </c>
      <c r="R483" s="47" t="n">
        <v>1700</v>
      </c>
      <c r="S483" s="44"/>
      <c r="W483" s="53" t="s">
        <v>82</v>
      </c>
      <c r="X483" s="42"/>
      <c r="Y483" s="43"/>
      <c r="Z483" s="28" t="s">
        <v>83</v>
      </c>
      <c r="AA483" s="41" t="s">
        <v>65</v>
      </c>
      <c r="AB483" s="39" t="n">
        <v>1</v>
      </c>
      <c r="AC483" s="47" t="n">
        <v>1700</v>
      </c>
      <c r="AD483" s="44"/>
      <c r="AH483" s="53" t="s">
        <v>82</v>
      </c>
      <c r="AJ483" s="43"/>
      <c r="AK483" s="28" t="s">
        <v>83</v>
      </c>
      <c r="AL483" s="41" t="s">
        <v>65</v>
      </c>
      <c r="AM483" s="39" t="n">
        <v>1</v>
      </c>
      <c r="AN483" s="47" t="n">
        <v>1700</v>
      </c>
      <c r="AO483" s="44"/>
      <c r="AS483" s="53" t="s">
        <v>82</v>
      </c>
      <c r="AU483" s="43"/>
      <c r="AV483" s="28" t="s">
        <v>83</v>
      </c>
      <c r="AW483" s="41" t="s">
        <v>65</v>
      </c>
      <c r="AX483" s="39" t="n">
        <v>1</v>
      </c>
      <c r="AY483" s="47" t="n">
        <v>1700</v>
      </c>
      <c r="AZ483" s="44"/>
      <c r="BD483" s="53" t="s">
        <v>82</v>
      </c>
      <c r="BE483" s="4"/>
      <c r="BF483" s="4"/>
      <c r="BG483" s="28" t="s">
        <v>83</v>
      </c>
      <c r="BH483" s="41" t="s">
        <v>65</v>
      </c>
      <c r="BI483" s="39" t="n">
        <v>1</v>
      </c>
      <c r="BJ483" s="47" t="n">
        <v>1700</v>
      </c>
      <c r="BK483" s="44"/>
      <c r="BL483" s="4"/>
      <c r="BO483" s="53" t="s">
        <v>82</v>
      </c>
      <c r="BP483" s="42"/>
      <c r="BQ483" s="43"/>
      <c r="BR483" s="28" t="s">
        <v>83</v>
      </c>
      <c r="BS483" s="41" t="s">
        <v>65</v>
      </c>
      <c r="BT483" s="39" t="n">
        <v>1</v>
      </c>
      <c r="BU483" s="47" t="n">
        <v>1700</v>
      </c>
      <c r="BV483" s="44"/>
      <c r="BZ483" s="53" t="s">
        <v>82</v>
      </c>
      <c r="CA483" s="42"/>
      <c r="CB483" s="43"/>
      <c r="CC483" s="28" t="s">
        <v>83</v>
      </c>
      <c r="CD483" s="41" t="s">
        <v>65</v>
      </c>
      <c r="CE483" s="39" t="n">
        <v>1</v>
      </c>
      <c r="CF483" s="47" t="n">
        <v>1700</v>
      </c>
      <c r="CG483" s="44"/>
      <c r="CK483" s="53" t="s">
        <v>82</v>
      </c>
      <c r="CL483" s="42"/>
      <c r="CM483" s="43"/>
      <c r="CN483" s="28" t="s">
        <v>83</v>
      </c>
      <c r="CO483" s="41" t="s">
        <v>65</v>
      </c>
      <c r="CP483" s="39" t="n">
        <v>1</v>
      </c>
      <c r="CQ483" s="47" t="n">
        <v>1700</v>
      </c>
      <c r="CR483" s="44"/>
      <c r="CV483" s="17" t="s">
        <v>60</v>
      </c>
      <c r="CW483" s="37" t="n">
        <f aca="false">IF(CL424=0%,0%,CM429/SUM(CM425:CM432))</f>
        <v>0</v>
      </c>
      <c r="CX483" s="17" t="str">
        <f aca="false">CO428</f>
        <v>televisore</v>
      </c>
      <c r="CY483" s="19" t="n">
        <f aca="false">CP428</f>
        <v>0</v>
      </c>
      <c r="CZ483" s="17" t="str">
        <f aca="false">CQ426</f>
        <v>Scatoloni</v>
      </c>
      <c r="DA483" s="19" t="n">
        <f aca="false">CR426</f>
        <v>0</v>
      </c>
      <c r="DB483" s="19"/>
      <c r="DC483" s="19"/>
      <c r="DD483" s="19" t="str">
        <f aca="false">CN369</f>
        <v>bonifica</v>
      </c>
      <c r="DE483" s="19" t="n">
        <f aca="false">CO369</f>
        <v>0</v>
      </c>
    </row>
    <row r="484" customFormat="false" ht="14.4" hidden="false" customHeight="false" outlineLevel="0" collapsed="false">
      <c r="A484" s="53"/>
      <c r="B484" s="8" t="n">
        <v>0.98</v>
      </c>
      <c r="C484" s="43"/>
      <c r="D484" s="28" t="s">
        <v>84</v>
      </c>
      <c r="E484" s="41" t="s">
        <v>65</v>
      </c>
      <c r="F484" s="39" t="n">
        <v>1</v>
      </c>
      <c r="G484" s="47" t="n">
        <v>1500</v>
      </c>
      <c r="H484" s="44"/>
      <c r="L484" s="53"/>
      <c r="M484" s="45"/>
      <c r="N484" s="43"/>
      <c r="O484" s="28" t="s">
        <v>84</v>
      </c>
      <c r="P484" s="41" t="s">
        <v>65</v>
      </c>
      <c r="Q484" s="39" t="n">
        <v>1</v>
      </c>
      <c r="R484" s="47" t="n">
        <v>1500</v>
      </c>
      <c r="S484" s="44"/>
      <c r="W484" s="53"/>
      <c r="X484" s="45"/>
      <c r="Y484" s="43"/>
      <c r="Z484" s="28" t="s">
        <v>84</v>
      </c>
      <c r="AA484" s="41" t="s">
        <v>65</v>
      </c>
      <c r="AB484" s="39" t="n">
        <v>1</v>
      </c>
      <c r="AC484" s="47" t="n">
        <v>1500</v>
      </c>
      <c r="AD484" s="44"/>
      <c r="AH484" s="53"/>
      <c r="AI484" s="8" t="n">
        <v>0.85</v>
      </c>
      <c r="AJ484" s="43"/>
      <c r="AK484" s="28" t="s">
        <v>84</v>
      </c>
      <c r="AL484" s="41" t="s">
        <v>65</v>
      </c>
      <c r="AM484" s="39" t="n">
        <v>1</v>
      </c>
      <c r="AN484" s="47" t="n">
        <v>1500</v>
      </c>
      <c r="AO484" s="44"/>
      <c r="AS484" s="53"/>
      <c r="AU484" s="43"/>
      <c r="AV484" s="28" t="s">
        <v>84</v>
      </c>
      <c r="AW484" s="41" t="s">
        <v>65</v>
      </c>
      <c r="AX484" s="39" t="n">
        <v>1</v>
      </c>
      <c r="AY484" s="47" t="n">
        <v>1500</v>
      </c>
      <c r="AZ484" s="44"/>
      <c r="BD484" s="53"/>
      <c r="BE484" s="4"/>
      <c r="BF484" s="4"/>
      <c r="BG484" s="28" t="s">
        <v>84</v>
      </c>
      <c r="BH484" s="41" t="s">
        <v>65</v>
      </c>
      <c r="BI484" s="39" t="n">
        <v>1</v>
      </c>
      <c r="BJ484" s="47" t="n">
        <v>1500</v>
      </c>
      <c r="BK484" s="44"/>
      <c r="BL484" s="4"/>
      <c r="BO484" s="53"/>
      <c r="BP484" s="45"/>
      <c r="BQ484" s="43"/>
      <c r="BR484" s="28" t="s">
        <v>84</v>
      </c>
      <c r="BS484" s="41" t="s">
        <v>65</v>
      </c>
      <c r="BT484" s="39" t="n">
        <v>1</v>
      </c>
      <c r="BU484" s="47" t="n">
        <v>1500</v>
      </c>
      <c r="BV484" s="44"/>
      <c r="BZ484" s="53"/>
      <c r="CA484" s="45"/>
      <c r="CB484" s="43"/>
      <c r="CC484" s="28" t="s">
        <v>84</v>
      </c>
      <c r="CD484" s="41" t="s">
        <v>65</v>
      </c>
      <c r="CE484" s="39" t="n">
        <v>1</v>
      </c>
      <c r="CF484" s="47" t="n">
        <v>1500</v>
      </c>
      <c r="CG484" s="44"/>
      <c r="CK484" s="53"/>
      <c r="CL484" s="45"/>
      <c r="CM484" s="43"/>
      <c r="CN484" s="28" t="s">
        <v>84</v>
      </c>
      <c r="CO484" s="41" t="s">
        <v>65</v>
      </c>
      <c r="CP484" s="39" t="n">
        <v>1</v>
      </c>
      <c r="CQ484" s="47" t="n">
        <v>1500</v>
      </c>
      <c r="CR484" s="44"/>
      <c r="CV484" s="17" t="s">
        <v>61</v>
      </c>
      <c r="CW484" s="18" t="n">
        <f aca="false">IF(CL424=0%,0%,CM430/SUM(CM425:CM432))</f>
        <v>0</v>
      </c>
      <c r="CX484" s="17" t="str">
        <f aca="false">CO429</f>
        <v>scaldabagno</v>
      </c>
      <c r="CY484" s="19" t="n">
        <f aca="false">CP429</f>
        <v>0</v>
      </c>
      <c r="CZ484" s="17" t="str">
        <f aca="false">CQ427</f>
        <v>divano</v>
      </c>
      <c r="DA484" s="19" t="n">
        <f aca="false">CR427</f>
        <v>0</v>
      </c>
      <c r="DB484" s="19"/>
      <c r="DC484" s="19"/>
      <c r="DD484" s="19" t="str">
        <f aca="false">CP369</f>
        <v>substrato</v>
      </c>
      <c r="DE484" s="19" t="n">
        <f aca="false">CQ369</f>
        <v>0</v>
      </c>
    </row>
    <row r="485" customFormat="false" ht="14.4" hidden="false" customHeight="false" outlineLevel="0" collapsed="false">
      <c r="A485" s="53"/>
      <c r="C485" s="43"/>
      <c r="D485" s="28" t="s">
        <v>85</v>
      </c>
      <c r="E485" s="41" t="s">
        <v>65</v>
      </c>
      <c r="F485" s="39" t="n">
        <v>1</v>
      </c>
      <c r="G485" s="47" t="n">
        <v>2300</v>
      </c>
      <c r="H485" s="44"/>
      <c r="L485" s="53"/>
      <c r="M485" s="42"/>
      <c r="N485" s="43"/>
      <c r="O485" s="28" t="s">
        <v>85</v>
      </c>
      <c r="P485" s="41" t="s">
        <v>65</v>
      </c>
      <c r="Q485" s="39" t="n">
        <v>1</v>
      </c>
      <c r="R485" s="47" t="n">
        <v>2300</v>
      </c>
      <c r="S485" s="44"/>
      <c r="W485" s="53"/>
      <c r="X485" s="42"/>
      <c r="Y485" s="43"/>
      <c r="Z485" s="28" t="s">
        <v>85</v>
      </c>
      <c r="AA485" s="41" t="s">
        <v>65</v>
      </c>
      <c r="AB485" s="39" t="n">
        <v>1</v>
      </c>
      <c r="AC485" s="47" t="n">
        <v>2300</v>
      </c>
      <c r="AD485" s="44"/>
      <c r="AH485" s="53"/>
      <c r="AJ485" s="43"/>
      <c r="AK485" s="28" t="s">
        <v>85</v>
      </c>
      <c r="AL485" s="41" t="s">
        <v>65</v>
      </c>
      <c r="AM485" s="39" t="n">
        <v>1</v>
      </c>
      <c r="AN485" s="47" t="n">
        <v>2300</v>
      </c>
      <c r="AO485" s="44"/>
      <c r="AS485" s="53"/>
      <c r="AU485" s="43"/>
      <c r="AV485" s="28" t="s">
        <v>85</v>
      </c>
      <c r="AW485" s="41" t="s">
        <v>65</v>
      </c>
      <c r="AX485" s="39" t="n">
        <v>1</v>
      </c>
      <c r="AY485" s="47" t="n">
        <v>2300</v>
      </c>
      <c r="AZ485" s="44"/>
      <c r="BD485" s="53"/>
      <c r="BE485" s="42"/>
      <c r="BF485" s="43"/>
      <c r="BG485" s="28" t="s">
        <v>85</v>
      </c>
      <c r="BH485" s="41" t="s">
        <v>65</v>
      </c>
      <c r="BI485" s="39" t="n">
        <v>1</v>
      </c>
      <c r="BJ485" s="47" t="n">
        <v>2300</v>
      </c>
      <c r="BK485" s="44"/>
      <c r="BL485" s="4"/>
      <c r="BO485" s="53"/>
      <c r="BP485" s="42"/>
      <c r="BQ485" s="43"/>
      <c r="BR485" s="28" t="s">
        <v>85</v>
      </c>
      <c r="BS485" s="41" t="s">
        <v>65</v>
      </c>
      <c r="BT485" s="39" t="n">
        <v>1</v>
      </c>
      <c r="BU485" s="47" t="n">
        <v>2300</v>
      </c>
      <c r="BV485" s="44"/>
      <c r="BZ485" s="53"/>
      <c r="CA485" s="42"/>
      <c r="CB485" s="43"/>
      <c r="CC485" s="28" t="s">
        <v>85</v>
      </c>
      <c r="CD485" s="41" t="s">
        <v>65</v>
      </c>
      <c r="CE485" s="39" t="n">
        <v>1</v>
      </c>
      <c r="CF485" s="47" t="n">
        <v>2300</v>
      </c>
      <c r="CG485" s="44"/>
      <c r="CK485" s="53"/>
      <c r="CL485" s="42"/>
      <c r="CM485" s="43"/>
      <c r="CN485" s="28" t="s">
        <v>85</v>
      </c>
      <c r="CO485" s="41" t="s">
        <v>65</v>
      </c>
      <c r="CP485" s="39" t="n">
        <v>1</v>
      </c>
      <c r="CQ485" s="47" t="n">
        <v>2300</v>
      </c>
      <c r="CR485" s="44"/>
      <c r="CV485" s="17" t="s">
        <v>62</v>
      </c>
      <c r="CW485" s="18" t="n">
        <f aca="false">IF(CL424=0%,0%,CM431/SUM(CM425:CM432))</f>
        <v>0</v>
      </c>
      <c r="CX485" s="17" t="str">
        <f aca="false">CO430</f>
        <v>mobile</v>
      </c>
      <c r="CY485" s="19" t="n">
        <f aca="false">CP430</f>
        <v>0</v>
      </c>
      <c r="CZ485" s="17" t="str">
        <f aca="false">CQ428</f>
        <v>sanitari</v>
      </c>
      <c r="DA485" s="19" t="n">
        <f aca="false">CR428</f>
        <v>0</v>
      </c>
      <c r="DB485" s="19"/>
      <c r="DC485" s="19"/>
      <c r="DD485" s="19" t="s">
        <v>63</v>
      </c>
      <c r="DE485" s="19" t="n">
        <f aca="false">CL369</f>
        <v>0</v>
      </c>
    </row>
    <row r="486" customFormat="false" ht="15" hidden="false" customHeight="false" outlineLevel="0" collapsed="false">
      <c r="A486" s="53"/>
      <c r="C486" s="43"/>
      <c r="D486" s="28" t="s">
        <v>86</v>
      </c>
      <c r="E486" s="41" t="s">
        <v>87</v>
      </c>
      <c r="F486" s="39" t="n">
        <v>1</v>
      </c>
      <c r="G486" s="47" t="n">
        <v>1400</v>
      </c>
      <c r="H486" s="44"/>
      <c r="L486" s="53"/>
      <c r="M486" s="42"/>
      <c r="N486" s="43"/>
      <c r="O486" s="28" t="s">
        <v>86</v>
      </c>
      <c r="P486" s="41" t="s">
        <v>87</v>
      </c>
      <c r="Q486" s="39" t="n">
        <v>1</v>
      </c>
      <c r="R486" s="47" t="n">
        <v>1400</v>
      </c>
      <c r="S486" s="44"/>
      <c r="W486" s="53"/>
      <c r="X486" s="42"/>
      <c r="Y486" s="43"/>
      <c r="Z486" s="28" t="s">
        <v>86</v>
      </c>
      <c r="AA486" s="41" t="s">
        <v>87</v>
      </c>
      <c r="AB486" s="39" t="n">
        <v>1</v>
      </c>
      <c r="AC486" s="47" t="n">
        <v>1400</v>
      </c>
      <c r="AD486" s="44"/>
      <c r="AH486" s="53"/>
      <c r="AJ486" s="43"/>
      <c r="AK486" s="28" t="s">
        <v>86</v>
      </c>
      <c r="AL486" s="41" t="s">
        <v>87</v>
      </c>
      <c r="AM486" s="39" t="n">
        <v>1</v>
      </c>
      <c r="AN486" s="47" t="n">
        <v>1400</v>
      </c>
      <c r="AO486" s="44"/>
      <c r="AS486" s="53"/>
      <c r="AU486" s="43"/>
      <c r="AV486" s="28" t="s">
        <v>86</v>
      </c>
      <c r="AW486" s="41" t="s">
        <v>87</v>
      </c>
      <c r="AX486" s="39" t="n">
        <v>1</v>
      </c>
      <c r="AY486" s="47" t="n">
        <v>1400</v>
      </c>
      <c r="AZ486" s="44"/>
      <c r="BD486" s="53"/>
      <c r="BE486" s="42"/>
      <c r="BF486" s="43"/>
      <c r="BG486" s="28" t="s">
        <v>86</v>
      </c>
      <c r="BH486" s="41" t="s">
        <v>87</v>
      </c>
      <c r="BI486" s="39" t="n">
        <v>1</v>
      </c>
      <c r="BJ486" s="47" t="n">
        <v>1400</v>
      </c>
      <c r="BK486" s="44"/>
      <c r="BO486" s="53"/>
      <c r="BP486" s="42"/>
      <c r="BQ486" s="43"/>
      <c r="BR486" s="28" t="s">
        <v>86</v>
      </c>
      <c r="BS486" s="41" t="s">
        <v>87</v>
      </c>
      <c r="BT486" s="39" t="n">
        <v>1</v>
      </c>
      <c r="BU486" s="47" t="n">
        <v>1400</v>
      </c>
      <c r="BV486" s="44"/>
      <c r="BZ486" s="53"/>
      <c r="CA486" s="42"/>
      <c r="CB486" s="43"/>
      <c r="CC486" s="28" t="s">
        <v>86</v>
      </c>
      <c r="CD486" s="41" t="s">
        <v>87</v>
      </c>
      <c r="CE486" s="39" t="n">
        <v>1</v>
      </c>
      <c r="CF486" s="47" t="n">
        <v>1400</v>
      </c>
      <c r="CG486" s="44"/>
      <c r="CK486" s="53"/>
      <c r="CL486" s="42"/>
      <c r="CM486" s="43"/>
      <c r="CN486" s="28" t="s">
        <v>86</v>
      </c>
      <c r="CO486" s="41" t="s">
        <v>87</v>
      </c>
      <c r="CP486" s="39" t="n">
        <v>1</v>
      </c>
      <c r="CQ486" s="47" t="n">
        <v>1400</v>
      </c>
      <c r="CR486" s="44"/>
      <c r="CV486" s="17" t="s">
        <v>65</v>
      </c>
      <c r="CW486" s="18" t="n">
        <f aca="false">IF(CL424=0%,0%,CM432/SUM(CM425:CM432))</f>
        <v>0</v>
      </c>
      <c r="CX486" s="17" t="str">
        <f aca="false">CO431</f>
        <v>secchio</v>
      </c>
      <c r="CY486" s="19" t="n">
        <f aca="false">CP431</f>
        <v>0</v>
      </c>
      <c r="CZ486" s="17" t="str">
        <f aca="false">CQ429</f>
        <v>tubi</v>
      </c>
      <c r="DA486" s="19" t="n">
        <f aca="false">CR429</f>
        <v>0</v>
      </c>
      <c r="DB486" s="19"/>
      <c r="DC486" s="19"/>
      <c r="DD486" s="35" t="s">
        <v>56</v>
      </c>
      <c r="DE486" s="35" t="n">
        <f aca="false">CR367</f>
        <v>0</v>
      </c>
      <c r="DF486" s="37" t="n">
        <f aca="false">SUM(CW480:CW486)</f>
        <v>0</v>
      </c>
    </row>
    <row r="487" customFormat="false" ht="15" hidden="false" customHeight="false" outlineLevel="0" collapsed="false">
      <c r="A487" s="53"/>
      <c r="C487" s="43"/>
      <c r="D487" s="28" t="s">
        <v>88</v>
      </c>
      <c r="E487" s="41" t="s">
        <v>14</v>
      </c>
      <c r="F487" s="39" t="n">
        <v>1</v>
      </c>
      <c r="G487" s="47" t="n">
        <v>1400</v>
      </c>
      <c r="H487" s="44"/>
      <c r="L487" s="53"/>
      <c r="M487" s="42"/>
      <c r="N487" s="43"/>
      <c r="O487" s="28" t="s">
        <v>88</v>
      </c>
      <c r="P487" s="41" t="s">
        <v>14</v>
      </c>
      <c r="Q487" s="39" t="n">
        <v>1</v>
      </c>
      <c r="R487" s="47" t="n">
        <v>1400</v>
      </c>
      <c r="S487" s="44"/>
      <c r="W487" s="53"/>
      <c r="X487" s="42"/>
      <c r="Y487" s="43"/>
      <c r="Z487" s="28" t="s">
        <v>88</v>
      </c>
      <c r="AA487" s="41" t="s">
        <v>14</v>
      </c>
      <c r="AB487" s="39" t="n">
        <v>1</v>
      </c>
      <c r="AC487" s="47" t="n">
        <v>1400</v>
      </c>
      <c r="AD487" s="44"/>
      <c r="AH487" s="53"/>
      <c r="AJ487" s="43"/>
      <c r="AK487" s="28" t="s">
        <v>88</v>
      </c>
      <c r="AL487" s="41" t="s">
        <v>14</v>
      </c>
      <c r="AM487" s="39" t="n">
        <v>1</v>
      </c>
      <c r="AN487" s="47" t="n">
        <v>1400</v>
      </c>
      <c r="AO487" s="44"/>
      <c r="AS487" s="53"/>
      <c r="AU487" s="43"/>
      <c r="AV487" s="28" t="s">
        <v>88</v>
      </c>
      <c r="AW487" s="41" t="s">
        <v>14</v>
      </c>
      <c r="AX487" s="39" t="n">
        <v>1</v>
      </c>
      <c r="AY487" s="47" t="n">
        <v>1400</v>
      </c>
      <c r="AZ487" s="44"/>
      <c r="BD487" s="53"/>
      <c r="BE487" s="42"/>
      <c r="BF487" s="43"/>
      <c r="BG487" s="28" t="s">
        <v>88</v>
      </c>
      <c r="BH487" s="41" t="s">
        <v>14</v>
      </c>
      <c r="BI487" s="39" t="n">
        <v>1</v>
      </c>
      <c r="BJ487" s="47" t="n">
        <v>1400</v>
      </c>
      <c r="BK487" s="44"/>
      <c r="BO487" s="53"/>
      <c r="BP487" s="42"/>
      <c r="BQ487" s="43"/>
      <c r="BR487" s="28" t="s">
        <v>88</v>
      </c>
      <c r="BS487" s="41" t="s">
        <v>14</v>
      </c>
      <c r="BT487" s="39" t="n">
        <v>1</v>
      </c>
      <c r="BU487" s="47" t="n">
        <v>1400</v>
      </c>
      <c r="BV487" s="44"/>
      <c r="BZ487" s="53"/>
      <c r="CA487" s="42"/>
      <c r="CB487" s="43"/>
      <c r="CC487" s="28" t="s">
        <v>88</v>
      </c>
      <c r="CD487" s="41" t="s">
        <v>14</v>
      </c>
      <c r="CE487" s="39" t="n">
        <v>1</v>
      </c>
      <c r="CF487" s="47" t="n">
        <v>1400</v>
      </c>
      <c r="CG487" s="44"/>
      <c r="CK487" s="53"/>
      <c r="CL487" s="42"/>
      <c r="CM487" s="43"/>
      <c r="CN487" s="28" t="s">
        <v>88</v>
      </c>
      <c r="CO487" s="41" t="s">
        <v>14</v>
      </c>
      <c r="CP487" s="39" t="n">
        <v>1</v>
      </c>
      <c r="CQ487" s="47" t="n">
        <v>1400</v>
      </c>
      <c r="CR487" s="44"/>
      <c r="CV487" s="10" t="str">
        <f aca="false">A439</f>
        <v>SITO O81</v>
      </c>
      <c r="CW487" s="10"/>
      <c r="CX487" s="10"/>
      <c r="CY487" s="10"/>
      <c r="CZ487" s="10"/>
      <c r="DA487" s="10"/>
      <c r="DB487" s="10"/>
      <c r="DC487" s="10"/>
      <c r="DD487" s="10"/>
      <c r="DE487" s="10"/>
    </row>
    <row r="488" customFormat="false" ht="14.4" hidden="false" customHeight="false" outlineLevel="0" collapsed="false">
      <c r="A488" s="53"/>
      <c r="C488" s="43"/>
      <c r="D488" s="27" t="s">
        <v>89</v>
      </c>
      <c r="E488" s="41" t="s">
        <v>14</v>
      </c>
      <c r="F488" s="39" t="n">
        <v>1</v>
      </c>
      <c r="G488" s="55" t="n">
        <v>1500</v>
      </c>
      <c r="H488" s="44"/>
      <c r="L488" s="53"/>
      <c r="M488" s="42"/>
      <c r="N488" s="43"/>
      <c r="O488" s="27" t="s">
        <v>89</v>
      </c>
      <c r="P488" s="41" t="s">
        <v>14</v>
      </c>
      <c r="Q488" s="39" t="n">
        <v>1</v>
      </c>
      <c r="R488" s="55" t="n">
        <v>1500</v>
      </c>
      <c r="S488" s="44"/>
      <c r="W488" s="53"/>
      <c r="X488" s="42"/>
      <c r="Y488" s="43"/>
      <c r="Z488" s="27" t="s">
        <v>89</v>
      </c>
      <c r="AA488" s="41" t="s">
        <v>14</v>
      </c>
      <c r="AB488" s="39" t="n">
        <v>1</v>
      </c>
      <c r="AC488" s="55" t="n">
        <v>1500</v>
      </c>
      <c r="AD488" s="44"/>
      <c r="AH488" s="53"/>
      <c r="AJ488" s="43"/>
      <c r="AK488" s="27" t="s">
        <v>89</v>
      </c>
      <c r="AL488" s="41" t="s">
        <v>14</v>
      </c>
      <c r="AM488" s="39" t="n">
        <v>1</v>
      </c>
      <c r="AN488" s="55" t="n">
        <v>1500</v>
      </c>
      <c r="AO488" s="44"/>
      <c r="AS488" s="53"/>
      <c r="AU488" s="43"/>
      <c r="AV488" s="27" t="s">
        <v>89</v>
      </c>
      <c r="AW488" s="41" t="s">
        <v>14</v>
      </c>
      <c r="AX488" s="39" t="n">
        <v>1</v>
      </c>
      <c r="AY488" s="55" t="n">
        <v>1500</v>
      </c>
      <c r="AZ488" s="44"/>
      <c r="BD488" s="53"/>
      <c r="BE488" s="42"/>
      <c r="BF488" s="43"/>
      <c r="BG488" s="27" t="s">
        <v>89</v>
      </c>
      <c r="BH488" s="41" t="s">
        <v>14</v>
      </c>
      <c r="BI488" s="39" t="n">
        <v>1</v>
      </c>
      <c r="BJ488" s="55" t="n">
        <v>1500</v>
      </c>
      <c r="BK488" s="44"/>
      <c r="BO488" s="53"/>
      <c r="BP488" s="42"/>
      <c r="BQ488" s="43"/>
      <c r="BR488" s="27" t="s">
        <v>89</v>
      </c>
      <c r="BS488" s="41" t="s">
        <v>14</v>
      </c>
      <c r="BT488" s="39" t="n">
        <v>1</v>
      </c>
      <c r="BU488" s="55" t="n">
        <v>1500</v>
      </c>
      <c r="BV488" s="44"/>
      <c r="BZ488" s="53"/>
      <c r="CA488" s="42"/>
      <c r="CB488" s="43"/>
      <c r="CC488" s="27" t="s">
        <v>89</v>
      </c>
      <c r="CD488" s="41" t="s">
        <v>14</v>
      </c>
      <c r="CE488" s="39" t="n">
        <v>1</v>
      </c>
      <c r="CF488" s="55" t="n">
        <v>1500</v>
      </c>
      <c r="CG488" s="44"/>
      <c r="CK488" s="53"/>
      <c r="CL488" s="42"/>
      <c r="CM488" s="43"/>
      <c r="CN488" s="27" t="s">
        <v>89</v>
      </c>
      <c r="CO488" s="41" t="s">
        <v>14</v>
      </c>
      <c r="CP488" s="39" t="n">
        <v>1</v>
      </c>
      <c r="CQ488" s="55" t="n">
        <v>1500</v>
      </c>
      <c r="CR488" s="44"/>
      <c r="CV488" s="11" t="s">
        <v>31</v>
      </c>
      <c r="CW488" s="11"/>
      <c r="CX488" s="11" t="s">
        <v>32</v>
      </c>
      <c r="CY488" s="11"/>
      <c r="CZ488" s="11"/>
      <c r="DA488" s="11"/>
      <c r="DB488" s="11"/>
      <c r="DC488" s="11"/>
      <c r="DD488" s="11" t="s">
        <v>33</v>
      </c>
      <c r="DE488" s="11"/>
    </row>
    <row r="489" customFormat="false" ht="14.4" hidden="false" customHeight="true" outlineLevel="0" collapsed="false">
      <c r="A489" s="53"/>
      <c r="C489" s="43"/>
      <c r="D489" s="27"/>
      <c r="E489" s="41" t="s">
        <v>22</v>
      </c>
      <c r="F489" s="39" t="n">
        <v>1</v>
      </c>
      <c r="G489" s="47" t="n">
        <v>7850</v>
      </c>
      <c r="H489" s="44"/>
      <c r="L489" s="53"/>
      <c r="M489" s="42"/>
      <c r="N489" s="43"/>
      <c r="O489" s="27"/>
      <c r="P489" s="41" t="s">
        <v>22</v>
      </c>
      <c r="Q489" s="39" t="n">
        <v>1</v>
      </c>
      <c r="R489" s="47" t="n">
        <v>7850</v>
      </c>
      <c r="S489" s="44"/>
      <c r="W489" s="53"/>
      <c r="X489" s="42"/>
      <c r="Y489" s="43"/>
      <c r="Z489" s="27"/>
      <c r="AA489" s="41" t="s">
        <v>22</v>
      </c>
      <c r="AB489" s="39" t="n">
        <v>1</v>
      </c>
      <c r="AC489" s="47" t="n">
        <v>7850</v>
      </c>
      <c r="AD489" s="44"/>
      <c r="AH489" s="53"/>
      <c r="AJ489" s="43"/>
      <c r="AK489" s="27"/>
      <c r="AL489" s="41" t="s">
        <v>22</v>
      </c>
      <c r="AM489" s="39" t="n">
        <v>1</v>
      </c>
      <c r="AN489" s="47" t="n">
        <v>7850</v>
      </c>
      <c r="AO489" s="44"/>
      <c r="AS489" s="53"/>
      <c r="AU489" s="43"/>
      <c r="AV489" s="27"/>
      <c r="AW489" s="41" t="s">
        <v>22</v>
      </c>
      <c r="AX489" s="39" t="n">
        <v>1</v>
      </c>
      <c r="AY489" s="47" t="n">
        <v>7850</v>
      </c>
      <c r="AZ489" s="44"/>
      <c r="BD489" s="53"/>
      <c r="BE489" s="42"/>
      <c r="BF489" s="43"/>
      <c r="BG489" s="27"/>
      <c r="BH489" s="41" t="s">
        <v>22</v>
      </c>
      <c r="BI489" s="39" t="n">
        <v>1</v>
      </c>
      <c r="BJ489" s="47" t="n">
        <v>7850</v>
      </c>
      <c r="BK489" s="44"/>
      <c r="BO489" s="53"/>
      <c r="BP489" s="42"/>
      <c r="BQ489" s="43"/>
      <c r="BR489" s="27"/>
      <c r="BS489" s="41" t="s">
        <v>22</v>
      </c>
      <c r="BT489" s="39" t="n">
        <v>1</v>
      </c>
      <c r="BU489" s="47" t="n">
        <v>7850</v>
      </c>
      <c r="BV489" s="44"/>
      <c r="BZ489" s="53"/>
      <c r="CA489" s="42"/>
      <c r="CB489" s="43"/>
      <c r="CC489" s="27"/>
      <c r="CD489" s="41" t="s">
        <v>22</v>
      </c>
      <c r="CE489" s="39" t="n">
        <v>1</v>
      </c>
      <c r="CF489" s="47" t="n">
        <v>7850</v>
      </c>
      <c r="CG489" s="44"/>
      <c r="CK489" s="53"/>
      <c r="CL489" s="42"/>
      <c r="CM489" s="43"/>
      <c r="CN489" s="27"/>
      <c r="CO489" s="41" t="s">
        <v>22</v>
      </c>
      <c r="CP489" s="39" t="n">
        <v>1</v>
      </c>
      <c r="CQ489" s="47" t="n">
        <v>7850</v>
      </c>
      <c r="CR489" s="44"/>
      <c r="CV489" s="12" t="s">
        <v>14</v>
      </c>
      <c r="CW489" s="13" t="n">
        <f aca="false">IF(B497=0%,0%,C498/SUM(C498:C505))</f>
        <v>0.02</v>
      </c>
      <c r="CX489" s="12" t="str">
        <f aca="false">E498</f>
        <v>lavatrice</v>
      </c>
      <c r="CY489" s="14" t="n">
        <f aca="false">F498</f>
        <v>0</v>
      </c>
      <c r="CZ489" s="12" t="str">
        <f aca="false">E505</f>
        <v>sedie</v>
      </c>
      <c r="DA489" s="14" t="n">
        <f aca="false">F505</f>
        <v>0</v>
      </c>
      <c r="DB489" s="12" t="str">
        <f aca="false">G503</f>
        <v>guaina</v>
      </c>
      <c r="DC489" s="14" t="n">
        <f aca="false">H503</f>
        <v>0</v>
      </c>
      <c r="DD489" s="14" t="s">
        <v>41</v>
      </c>
      <c r="DE489" s="38" t="n">
        <f aca="false">C441</f>
        <v>0</v>
      </c>
    </row>
    <row r="490" customFormat="false" ht="14.4" hidden="false" customHeight="false" outlineLevel="0" collapsed="false">
      <c r="A490" s="53"/>
      <c r="C490" s="43"/>
      <c r="D490" s="27"/>
      <c r="E490" s="41" t="s">
        <v>90</v>
      </c>
      <c r="F490" s="39" t="n">
        <v>1</v>
      </c>
      <c r="G490" s="55" t="n">
        <v>2000</v>
      </c>
      <c r="H490" s="44"/>
      <c r="L490" s="53"/>
      <c r="M490" s="42"/>
      <c r="N490" s="43"/>
      <c r="O490" s="27"/>
      <c r="P490" s="41" t="s">
        <v>90</v>
      </c>
      <c r="Q490" s="39" t="n">
        <v>1</v>
      </c>
      <c r="R490" s="55" t="n">
        <v>2000</v>
      </c>
      <c r="S490" s="44"/>
      <c r="W490" s="53"/>
      <c r="X490" s="42"/>
      <c r="Y490" s="43"/>
      <c r="Z490" s="27"/>
      <c r="AA490" s="41" t="s">
        <v>90</v>
      </c>
      <c r="AB490" s="39" t="n">
        <v>1</v>
      </c>
      <c r="AC490" s="55" t="n">
        <v>2000</v>
      </c>
      <c r="AD490" s="44"/>
      <c r="AH490" s="53"/>
      <c r="AJ490" s="43"/>
      <c r="AK490" s="27"/>
      <c r="AL490" s="41" t="s">
        <v>90</v>
      </c>
      <c r="AM490" s="39" t="n">
        <v>1</v>
      </c>
      <c r="AN490" s="55" t="n">
        <v>2000</v>
      </c>
      <c r="AO490" s="44"/>
      <c r="AS490" s="53"/>
      <c r="AU490" s="43"/>
      <c r="AV490" s="27"/>
      <c r="AW490" s="41" t="s">
        <v>90</v>
      </c>
      <c r="AX490" s="39" t="n">
        <v>1</v>
      </c>
      <c r="AY490" s="55" t="n">
        <v>2000</v>
      </c>
      <c r="AZ490" s="44"/>
      <c r="BD490" s="53"/>
      <c r="BE490" s="42"/>
      <c r="BF490" s="43"/>
      <c r="BG490" s="27"/>
      <c r="BH490" s="41" t="s">
        <v>90</v>
      </c>
      <c r="BI490" s="39" t="n">
        <v>1</v>
      </c>
      <c r="BJ490" s="55" t="n">
        <v>2000</v>
      </c>
      <c r="BK490" s="44"/>
      <c r="BO490" s="53"/>
      <c r="BP490" s="42"/>
      <c r="BQ490" s="43"/>
      <c r="BR490" s="27"/>
      <c r="BS490" s="41" t="s">
        <v>90</v>
      </c>
      <c r="BT490" s="39" t="n">
        <v>1</v>
      </c>
      <c r="BU490" s="55" t="n">
        <v>2000</v>
      </c>
      <c r="BV490" s="44"/>
      <c r="BZ490" s="53"/>
      <c r="CA490" s="42"/>
      <c r="CB490" s="43"/>
      <c r="CC490" s="27"/>
      <c r="CD490" s="41" t="s">
        <v>90</v>
      </c>
      <c r="CE490" s="39" t="n">
        <v>1</v>
      </c>
      <c r="CF490" s="55" t="n">
        <v>2000</v>
      </c>
      <c r="CG490" s="44"/>
      <c r="CK490" s="53"/>
      <c r="CL490" s="42"/>
      <c r="CM490" s="43"/>
      <c r="CN490" s="27"/>
      <c r="CO490" s="41" t="s">
        <v>90</v>
      </c>
      <c r="CP490" s="39" t="n">
        <v>1</v>
      </c>
      <c r="CQ490" s="55" t="n">
        <v>2000</v>
      </c>
      <c r="CR490" s="44"/>
      <c r="CV490" s="17" t="s">
        <v>49</v>
      </c>
      <c r="CW490" s="18" t="n">
        <f aca="false">IF(B497=0%,0%,C499/SUM(C498:C505))</f>
        <v>0</v>
      </c>
      <c r="CX490" s="17" t="str">
        <f aca="false">E499</f>
        <v>frigorifero</v>
      </c>
      <c r="CY490" s="19" t="n">
        <f aca="false">F499</f>
        <v>0</v>
      </c>
      <c r="CZ490" s="17" t="str">
        <f aca="false">E506</f>
        <v>materasso</v>
      </c>
      <c r="DA490" s="19" t="n">
        <f aca="false">F506</f>
        <v>0</v>
      </c>
      <c r="DB490" s="17" t="str">
        <f aca="false">G504</f>
        <v>lamiere</v>
      </c>
      <c r="DC490" s="19" t="n">
        <f aca="false">H504</f>
        <v>0</v>
      </c>
      <c r="DD490" s="19" t="str">
        <f aca="false">D440</f>
        <v>altezza cumulo</v>
      </c>
      <c r="DE490" s="19" t="n">
        <f aca="false">E440</f>
        <v>5</v>
      </c>
    </row>
    <row r="491" customFormat="false" ht="14.4" hidden="false" customHeight="false" outlineLevel="0" collapsed="false">
      <c r="A491" s="53" t="s">
        <v>91</v>
      </c>
      <c r="B491" s="42"/>
      <c r="C491" s="43"/>
      <c r="D491" s="28" t="s">
        <v>92</v>
      </c>
      <c r="E491" s="41" t="s">
        <v>49</v>
      </c>
      <c r="F491" s="39" t="n">
        <v>1</v>
      </c>
      <c r="H491" s="44"/>
      <c r="L491" s="53" t="s">
        <v>91</v>
      </c>
      <c r="M491" s="42"/>
      <c r="N491" s="43"/>
      <c r="O491" s="28" t="s">
        <v>92</v>
      </c>
      <c r="P491" s="41" t="s">
        <v>49</v>
      </c>
      <c r="Q491" s="39" t="n">
        <v>1</v>
      </c>
      <c r="S491" s="44"/>
      <c r="W491" s="53" t="s">
        <v>91</v>
      </c>
      <c r="X491" s="42"/>
      <c r="Y491" s="43"/>
      <c r="Z491" s="28" t="s">
        <v>92</v>
      </c>
      <c r="AA491" s="41" t="s">
        <v>49</v>
      </c>
      <c r="AB491" s="39" t="n">
        <v>1</v>
      </c>
      <c r="AD491" s="44"/>
      <c r="AH491" s="53" t="s">
        <v>91</v>
      </c>
      <c r="AJ491" s="43"/>
      <c r="AK491" s="28" t="s">
        <v>92</v>
      </c>
      <c r="AL491" s="41" t="s">
        <v>49</v>
      </c>
      <c r="AM491" s="39" t="n">
        <v>1</v>
      </c>
      <c r="AO491" s="44"/>
      <c r="AS491" s="53" t="s">
        <v>91</v>
      </c>
      <c r="AU491" s="43"/>
      <c r="AV491" s="28" t="s">
        <v>92</v>
      </c>
      <c r="AW491" s="41" t="s">
        <v>49</v>
      </c>
      <c r="AX491" s="39" t="n">
        <v>1</v>
      </c>
      <c r="AZ491" s="44"/>
      <c r="BD491" s="53" t="s">
        <v>91</v>
      </c>
      <c r="BE491" s="42"/>
      <c r="BF491" s="43"/>
      <c r="BG491" s="28" t="s">
        <v>92</v>
      </c>
      <c r="BH491" s="41" t="s">
        <v>49</v>
      </c>
      <c r="BI491" s="39" t="n">
        <v>1</v>
      </c>
      <c r="BK491" s="44"/>
      <c r="BO491" s="53" t="s">
        <v>91</v>
      </c>
      <c r="BP491" s="42"/>
      <c r="BQ491" s="43"/>
      <c r="BR491" s="28" t="s">
        <v>92</v>
      </c>
      <c r="BS491" s="41" t="s">
        <v>49</v>
      </c>
      <c r="BT491" s="39" t="n">
        <v>1</v>
      </c>
      <c r="BV491" s="44"/>
      <c r="BZ491" s="53" t="s">
        <v>91</v>
      </c>
      <c r="CA491" s="42"/>
      <c r="CB491" s="43"/>
      <c r="CC491" s="28" t="s">
        <v>92</v>
      </c>
      <c r="CD491" s="41" t="s">
        <v>49</v>
      </c>
      <c r="CE491" s="39" t="n">
        <v>1</v>
      </c>
      <c r="CG491" s="44"/>
      <c r="CK491" s="53" t="s">
        <v>91</v>
      </c>
      <c r="CL491" s="42"/>
      <c r="CM491" s="43"/>
      <c r="CN491" s="28" t="s">
        <v>92</v>
      </c>
      <c r="CO491" s="41" t="s">
        <v>49</v>
      </c>
      <c r="CP491" s="39" t="n">
        <v>1</v>
      </c>
      <c r="CR491" s="44"/>
      <c r="CV491" s="17" t="s">
        <v>57</v>
      </c>
      <c r="CW491" s="18" t="n">
        <f aca="false">IF(B497=0%,0%,(C500+C501)/SUM(C498:C505))</f>
        <v>0</v>
      </c>
      <c r="CX491" s="17" t="str">
        <f aca="false">E500</f>
        <v>forno</v>
      </c>
      <c r="CY491" s="19" t="n">
        <f aca="false">F500</f>
        <v>0</v>
      </c>
      <c r="CZ491" s="17" t="str">
        <f aca="false">G498</f>
        <v>brandina</v>
      </c>
      <c r="DA491" s="19" t="n">
        <f aca="false">H498</f>
        <v>0</v>
      </c>
      <c r="DB491" s="17" t="str">
        <f aca="false">G505</f>
        <v>buste</v>
      </c>
      <c r="DC491" s="19" t="n">
        <f aca="false">H505</f>
        <v>0</v>
      </c>
      <c r="DD491" s="19" t="str">
        <f aca="false">D441</f>
        <v>combustione</v>
      </c>
      <c r="DE491" s="19" t="str">
        <f aca="false">E441</f>
        <v>no</v>
      </c>
    </row>
    <row r="492" customFormat="false" ht="14.4" hidden="false" customHeight="false" outlineLevel="0" collapsed="false">
      <c r="A492" s="53"/>
      <c r="B492" s="42"/>
      <c r="C492" s="43"/>
      <c r="D492" s="28" t="s">
        <v>93</v>
      </c>
      <c r="E492" s="41" t="s">
        <v>14</v>
      </c>
      <c r="F492" s="39" t="n">
        <v>1</v>
      </c>
      <c r="H492" s="44"/>
      <c r="L492" s="53"/>
      <c r="M492" s="42"/>
      <c r="N492" s="43"/>
      <c r="O492" s="28" t="s">
        <v>93</v>
      </c>
      <c r="P492" s="41" t="s">
        <v>14</v>
      </c>
      <c r="Q492" s="39" t="n">
        <v>1</v>
      </c>
      <c r="S492" s="44"/>
      <c r="W492" s="53"/>
      <c r="X492" s="42"/>
      <c r="Y492" s="43"/>
      <c r="Z492" s="28" t="s">
        <v>93</v>
      </c>
      <c r="AA492" s="41" t="s">
        <v>14</v>
      </c>
      <c r="AB492" s="39" t="n">
        <v>1</v>
      </c>
      <c r="AD492" s="44"/>
      <c r="AH492" s="53"/>
      <c r="AJ492" s="43"/>
      <c r="AK492" s="28" t="s">
        <v>93</v>
      </c>
      <c r="AL492" s="41" t="s">
        <v>14</v>
      </c>
      <c r="AM492" s="39" t="n">
        <v>1</v>
      </c>
      <c r="AO492" s="44"/>
      <c r="AS492" s="53"/>
      <c r="AU492" s="43"/>
      <c r="AV492" s="28" t="s">
        <v>93</v>
      </c>
      <c r="AW492" s="41" t="s">
        <v>14</v>
      </c>
      <c r="AX492" s="39" t="n">
        <v>1</v>
      </c>
      <c r="AZ492" s="44"/>
      <c r="BD492" s="53"/>
      <c r="BE492" s="42"/>
      <c r="BF492" s="43"/>
      <c r="BG492" s="28" t="s">
        <v>93</v>
      </c>
      <c r="BH492" s="41" t="s">
        <v>14</v>
      </c>
      <c r="BI492" s="39" t="n">
        <v>1</v>
      </c>
      <c r="BK492" s="44"/>
      <c r="BO492" s="53"/>
      <c r="BP492" s="42"/>
      <c r="BQ492" s="43"/>
      <c r="BR492" s="28" t="s">
        <v>93</v>
      </c>
      <c r="BS492" s="41" t="s">
        <v>14</v>
      </c>
      <c r="BT492" s="39" t="n">
        <v>1</v>
      </c>
      <c r="BV492" s="44"/>
      <c r="BZ492" s="53"/>
      <c r="CA492" s="42"/>
      <c r="CB492" s="43"/>
      <c r="CC492" s="28" t="s">
        <v>93</v>
      </c>
      <c r="CD492" s="41" t="s">
        <v>14</v>
      </c>
      <c r="CE492" s="39" t="n">
        <v>1</v>
      </c>
      <c r="CG492" s="44"/>
      <c r="CK492" s="53"/>
      <c r="CL492" s="42"/>
      <c r="CM492" s="43"/>
      <c r="CN492" s="28" t="s">
        <v>93</v>
      </c>
      <c r="CO492" s="41" t="s">
        <v>14</v>
      </c>
      <c r="CP492" s="39" t="n">
        <v>1</v>
      </c>
      <c r="CR492" s="44"/>
      <c r="CV492" s="17" t="s">
        <v>60</v>
      </c>
      <c r="CW492" s="37" t="n">
        <f aca="false">IF(B497=0%,0%,C502/SUM(C498:C505))</f>
        <v>0</v>
      </c>
      <c r="CX492" s="17" t="str">
        <f aca="false">E501</f>
        <v>televisore</v>
      </c>
      <c r="CY492" s="19" t="n">
        <f aca="false">F501</f>
        <v>0</v>
      </c>
      <c r="CZ492" s="17" t="str">
        <f aca="false">G499</f>
        <v>Scatoloni</v>
      </c>
      <c r="DA492" s="19" t="n">
        <f aca="false">H499</f>
        <v>0</v>
      </c>
      <c r="DB492" s="19"/>
      <c r="DC492" s="19"/>
      <c r="DD492" s="19" t="str">
        <f aca="false">D442</f>
        <v>bonifica</v>
      </c>
      <c r="DE492" s="19" t="str">
        <f aca="false">E442</f>
        <v>si-no</v>
      </c>
    </row>
    <row r="493" customFormat="false" ht="14.4" hidden="false" customHeight="true" outlineLevel="0" collapsed="false">
      <c r="A493" s="53"/>
      <c r="B493" s="42"/>
      <c r="C493" s="43"/>
      <c r="D493" s="28" t="s">
        <v>94</v>
      </c>
      <c r="E493" s="41" t="s">
        <v>22</v>
      </c>
      <c r="F493" s="39" t="n">
        <v>1</v>
      </c>
      <c r="H493" s="44"/>
      <c r="L493" s="53"/>
      <c r="M493" s="42"/>
      <c r="N493" s="43"/>
      <c r="O493" s="28" t="s">
        <v>94</v>
      </c>
      <c r="P493" s="41" t="s">
        <v>22</v>
      </c>
      <c r="Q493" s="39" t="n">
        <v>1</v>
      </c>
      <c r="S493" s="44"/>
      <c r="W493" s="53"/>
      <c r="X493" s="42"/>
      <c r="Y493" s="43"/>
      <c r="Z493" s="28" t="s">
        <v>94</v>
      </c>
      <c r="AA493" s="41" t="s">
        <v>22</v>
      </c>
      <c r="AB493" s="39" t="n">
        <v>1</v>
      </c>
      <c r="AD493" s="44"/>
      <c r="AH493" s="53"/>
      <c r="AJ493" s="43"/>
      <c r="AK493" s="28" t="s">
        <v>94</v>
      </c>
      <c r="AL493" s="41" t="s">
        <v>22</v>
      </c>
      <c r="AM493" s="39" t="n">
        <v>1</v>
      </c>
      <c r="AO493" s="44"/>
      <c r="AS493" s="53"/>
      <c r="AT493" s="42"/>
      <c r="AU493" s="43"/>
      <c r="AV493" s="28" t="s">
        <v>94</v>
      </c>
      <c r="AW493" s="41" t="s">
        <v>22</v>
      </c>
      <c r="AX493" s="39" t="n">
        <v>1</v>
      </c>
      <c r="AZ493" s="44"/>
      <c r="BD493" s="53"/>
      <c r="BE493" s="42"/>
      <c r="BF493" s="43"/>
      <c r="BG493" s="28" t="s">
        <v>94</v>
      </c>
      <c r="BH493" s="41" t="s">
        <v>22</v>
      </c>
      <c r="BI493" s="39" t="n">
        <v>1</v>
      </c>
      <c r="BK493" s="44"/>
      <c r="BO493" s="53"/>
      <c r="BP493" s="42"/>
      <c r="BQ493" s="43"/>
      <c r="BR493" s="28" t="s">
        <v>94</v>
      </c>
      <c r="BS493" s="41" t="s">
        <v>22</v>
      </c>
      <c r="BT493" s="39" t="n">
        <v>1</v>
      </c>
      <c r="BV493" s="44"/>
      <c r="BZ493" s="53"/>
      <c r="CA493" s="42"/>
      <c r="CB493" s="43"/>
      <c r="CC493" s="28" t="s">
        <v>94</v>
      </c>
      <c r="CD493" s="41" t="s">
        <v>22</v>
      </c>
      <c r="CE493" s="39" t="n">
        <v>1</v>
      </c>
      <c r="CG493" s="44"/>
      <c r="CK493" s="53"/>
      <c r="CL493" s="42"/>
      <c r="CM493" s="43"/>
      <c r="CN493" s="28" t="s">
        <v>94</v>
      </c>
      <c r="CO493" s="41" t="s">
        <v>22</v>
      </c>
      <c r="CP493" s="39" t="n">
        <v>1</v>
      </c>
      <c r="CR493" s="44"/>
      <c r="CV493" s="17" t="s">
        <v>61</v>
      </c>
      <c r="CW493" s="18" t="n">
        <f aca="false">IF(B497=0%,0%,C503/SUM(C498:C505))</f>
        <v>0</v>
      </c>
      <c r="CX493" s="17" t="str">
        <f aca="false">E502</f>
        <v>scaldabagno</v>
      </c>
      <c r="CY493" s="19" t="n">
        <f aca="false">F502</f>
        <v>0</v>
      </c>
      <c r="CZ493" s="17" t="str">
        <f aca="false">G500</f>
        <v>divano</v>
      </c>
      <c r="DA493" s="19" t="n">
        <f aca="false">H500</f>
        <v>0</v>
      </c>
      <c r="DB493" s="19"/>
      <c r="DC493" s="19"/>
      <c r="DD493" s="19" t="str">
        <f aca="false">F442</f>
        <v>substrato</v>
      </c>
      <c r="DE493" s="19" t="str">
        <f aca="false">G442</f>
        <v>suolo</v>
      </c>
    </row>
    <row r="494" customFormat="false" ht="14.4" hidden="false" customHeight="false" outlineLevel="0" collapsed="false">
      <c r="A494" s="53"/>
      <c r="B494" s="42"/>
      <c r="C494" s="43"/>
      <c r="D494" s="28" t="s">
        <v>95</v>
      </c>
      <c r="E494" s="41" t="s">
        <v>61</v>
      </c>
      <c r="F494" s="39" t="n">
        <v>1</v>
      </c>
      <c r="H494" s="44"/>
      <c r="L494" s="53"/>
      <c r="M494" s="42"/>
      <c r="N494" s="43"/>
      <c r="O494" s="28" t="s">
        <v>95</v>
      </c>
      <c r="P494" s="41" t="s">
        <v>61</v>
      </c>
      <c r="Q494" s="39" t="n">
        <v>1</v>
      </c>
      <c r="S494" s="44"/>
      <c r="W494" s="53"/>
      <c r="X494" s="42"/>
      <c r="Y494" s="43"/>
      <c r="Z494" s="28" t="s">
        <v>95</v>
      </c>
      <c r="AA494" s="41" t="s">
        <v>61</v>
      </c>
      <c r="AB494" s="39" t="n">
        <v>1</v>
      </c>
      <c r="AD494" s="44"/>
      <c r="AH494" s="53"/>
      <c r="AJ494" s="43"/>
      <c r="AK494" s="28" t="s">
        <v>95</v>
      </c>
      <c r="AL494" s="41" t="s">
        <v>61</v>
      </c>
      <c r="AM494" s="39" t="n">
        <v>1</v>
      </c>
      <c r="AO494" s="44"/>
      <c r="AS494" s="53"/>
      <c r="AT494" s="42"/>
      <c r="AU494" s="43"/>
      <c r="AV494" s="28" t="s">
        <v>95</v>
      </c>
      <c r="AW494" s="41" t="s">
        <v>61</v>
      </c>
      <c r="AX494" s="39" t="n">
        <v>1</v>
      </c>
      <c r="AZ494" s="44"/>
      <c r="BD494" s="53"/>
      <c r="BE494" s="42"/>
      <c r="BF494" s="43"/>
      <c r="BG494" s="28" t="s">
        <v>95</v>
      </c>
      <c r="BH494" s="41" t="s">
        <v>61</v>
      </c>
      <c r="BI494" s="39" t="n">
        <v>1</v>
      </c>
      <c r="BK494" s="44"/>
      <c r="BO494" s="53"/>
      <c r="BP494" s="42"/>
      <c r="BQ494" s="43"/>
      <c r="BR494" s="28" t="s">
        <v>95</v>
      </c>
      <c r="BS494" s="41" t="s">
        <v>61</v>
      </c>
      <c r="BT494" s="39" t="n">
        <v>1</v>
      </c>
      <c r="BV494" s="44"/>
      <c r="BZ494" s="53"/>
      <c r="CA494" s="42"/>
      <c r="CB494" s="43"/>
      <c r="CC494" s="28" t="s">
        <v>95</v>
      </c>
      <c r="CD494" s="41" t="s">
        <v>61</v>
      </c>
      <c r="CE494" s="39" t="n">
        <v>1</v>
      </c>
      <c r="CG494" s="44"/>
      <c r="CK494" s="53"/>
      <c r="CL494" s="42"/>
      <c r="CM494" s="43"/>
      <c r="CN494" s="28" t="s">
        <v>95</v>
      </c>
      <c r="CO494" s="41" t="s">
        <v>61</v>
      </c>
      <c r="CP494" s="39" t="n">
        <v>1</v>
      </c>
      <c r="CR494" s="44"/>
      <c r="CV494" s="17" t="s">
        <v>62</v>
      </c>
      <c r="CW494" s="18" t="n">
        <f aca="false">IF(B497=0%,0%,C504/SUM(C498:C505))</f>
        <v>0</v>
      </c>
      <c r="CX494" s="17" t="str">
        <f aca="false">E503</f>
        <v>mobile</v>
      </c>
      <c r="CY494" s="19" t="n">
        <f aca="false">F503</f>
        <v>0</v>
      </c>
      <c r="CZ494" s="17" t="str">
        <f aca="false">G501</f>
        <v>sanitari</v>
      </c>
      <c r="DA494" s="19" t="n">
        <f aca="false">H501</f>
        <v>0</v>
      </c>
      <c r="DB494" s="19"/>
      <c r="DC494" s="19"/>
      <c r="DD494" s="19" t="s">
        <v>63</v>
      </c>
      <c r="DE494" s="19" t="n">
        <f aca="false">B442</f>
        <v>0</v>
      </c>
    </row>
    <row r="495" customFormat="false" ht="15" hidden="false" customHeight="false" outlineLevel="0" collapsed="false">
      <c r="A495" s="53"/>
      <c r="B495" s="42"/>
      <c r="C495" s="43"/>
      <c r="D495" s="28" t="s">
        <v>96</v>
      </c>
      <c r="E495" s="41" t="s">
        <v>97</v>
      </c>
      <c r="F495" s="39" t="n">
        <v>1</v>
      </c>
      <c r="G495" s="55" t="n">
        <v>400</v>
      </c>
      <c r="H495" s="44"/>
      <c r="L495" s="53"/>
      <c r="M495" s="42"/>
      <c r="N495" s="43"/>
      <c r="O495" s="28" t="s">
        <v>96</v>
      </c>
      <c r="P495" s="41" t="s">
        <v>97</v>
      </c>
      <c r="Q495" s="39" t="n">
        <v>1</v>
      </c>
      <c r="R495" s="55" t="n">
        <v>400</v>
      </c>
      <c r="S495" s="44"/>
      <c r="W495" s="53"/>
      <c r="X495" s="42"/>
      <c r="Y495" s="43"/>
      <c r="Z495" s="28" t="s">
        <v>96</v>
      </c>
      <c r="AA495" s="41" t="s">
        <v>97</v>
      </c>
      <c r="AB495" s="39" t="n">
        <v>1</v>
      </c>
      <c r="AC495" s="55" t="n">
        <v>400</v>
      </c>
      <c r="AD495" s="44"/>
      <c r="AH495" s="53"/>
      <c r="AJ495" s="43"/>
      <c r="AK495" s="28" t="s">
        <v>96</v>
      </c>
      <c r="AL495" s="41" t="s">
        <v>97</v>
      </c>
      <c r="AM495" s="39" t="n">
        <v>1</v>
      </c>
      <c r="AN495" s="55" t="n">
        <v>400</v>
      </c>
      <c r="AO495" s="44"/>
      <c r="AS495" s="53"/>
      <c r="AT495" s="42"/>
      <c r="AU495" s="43"/>
      <c r="AV495" s="28" t="s">
        <v>96</v>
      </c>
      <c r="AW495" s="41" t="s">
        <v>97</v>
      </c>
      <c r="AX495" s="39" t="n">
        <v>1</v>
      </c>
      <c r="AY495" s="55" t="n">
        <v>400</v>
      </c>
      <c r="AZ495" s="44"/>
      <c r="BD495" s="53"/>
      <c r="BE495" s="42"/>
      <c r="BF495" s="43"/>
      <c r="BG495" s="28" t="s">
        <v>96</v>
      </c>
      <c r="BH495" s="41" t="s">
        <v>97</v>
      </c>
      <c r="BI495" s="39" t="n">
        <v>1</v>
      </c>
      <c r="BJ495" s="55" t="n">
        <v>400</v>
      </c>
      <c r="BK495" s="44"/>
      <c r="BO495" s="53"/>
      <c r="BP495" s="42"/>
      <c r="BQ495" s="43"/>
      <c r="BR495" s="28" t="s">
        <v>96</v>
      </c>
      <c r="BS495" s="41" t="s">
        <v>97</v>
      </c>
      <c r="BT495" s="39" t="n">
        <v>1</v>
      </c>
      <c r="BU495" s="55" t="n">
        <v>400</v>
      </c>
      <c r="BV495" s="44"/>
      <c r="BZ495" s="53"/>
      <c r="CA495" s="42"/>
      <c r="CB495" s="43"/>
      <c r="CC495" s="28" t="s">
        <v>96</v>
      </c>
      <c r="CD495" s="41" t="s">
        <v>97</v>
      </c>
      <c r="CE495" s="39" t="n">
        <v>1</v>
      </c>
      <c r="CF495" s="55" t="n">
        <v>400</v>
      </c>
      <c r="CG495" s="44"/>
      <c r="CK495" s="53"/>
      <c r="CL495" s="42"/>
      <c r="CM495" s="43"/>
      <c r="CN495" s="28" t="s">
        <v>96</v>
      </c>
      <c r="CO495" s="41" t="s">
        <v>97</v>
      </c>
      <c r="CP495" s="39" t="n">
        <v>1</v>
      </c>
      <c r="CQ495" s="55" t="n">
        <v>400</v>
      </c>
      <c r="CR495" s="44"/>
      <c r="CV495" s="33" t="s">
        <v>65</v>
      </c>
      <c r="CW495" s="34" t="n">
        <f aca="false">IF(B497=0%,0%,C505/SUM(C498:C505))</f>
        <v>0.98</v>
      </c>
      <c r="CX495" s="33" t="str">
        <f aca="false">E504</f>
        <v>secchio</v>
      </c>
      <c r="CY495" s="35" t="n">
        <f aca="false">F504</f>
        <v>0</v>
      </c>
      <c r="CZ495" s="33" t="str">
        <f aca="false">G502</f>
        <v>tubi</v>
      </c>
      <c r="DA495" s="35" t="n">
        <f aca="false">H502</f>
        <v>0</v>
      </c>
      <c r="DB495" s="35"/>
      <c r="DC495" s="35"/>
      <c r="DD495" s="35" t="s">
        <v>56</v>
      </c>
      <c r="DE495" s="35" t="n">
        <f aca="false">H440</f>
        <v>0</v>
      </c>
      <c r="DF495" s="37" t="n">
        <f aca="false">SUM(CW489:CW495)</f>
        <v>1</v>
      </c>
    </row>
    <row r="496" customFormat="false" ht="15" hidden="false" customHeight="false" outlineLevel="0" collapsed="false">
      <c r="A496" s="53"/>
      <c r="B496" s="56"/>
      <c r="C496" s="57"/>
      <c r="D496" s="28" t="s">
        <v>98</v>
      </c>
      <c r="E496" s="41" t="s">
        <v>65</v>
      </c>
      <c r="F496" s="39" t="n">
        <v>1</v>
      </c>
      <c r="G496" s="55" t="n">
        <v>1000</v>
      </c>
      <c r="H496" s="58"/>
      <c r="L496" s="53"/>
      <c r="M496" s="56"/>
      <c r="N496" s="57"/>
      <c r="O496" s="28" t="s">
        <v>98</v>
      </c>
      <c r="P496" s="41" t="s">
        <v>65</v>
      </c>
      <c r="Q496" s="39" t="n">
        <v>1</v>
      </c>
      <c r="R496" s="55" t="n">
        <v>1000</v>
      </c>
      <c r="S496" s="58"/>
      <c r="W496" s="53"/>
      <c r="X496" s="56"/>
      <c r="Y496" s="57"/>
      <c r="Z496" s="28" t="s">
        <v>98</v>
      </c>
      <c r="AA496" s="41" t="s">
        <v>65</v>
      </c>
      <c r="AB496" s="39" t="n">
        <v>1</v>
      </c>
      <c r="AC496" s="55" t="n">
        <v>1000</v>
      </c>
      <c r="AD496" s="58"/>
      <c r="AH496" s="53"/>
      <c r="AI496" s="8" t="n">
        <v>0.05</v>
      </c>
      <c r="AJ496" s="57"/>
      <c r="AK496" s="28" t="s">
        <v>98</v>
      </c>
      <c r="AL496" s="41" t="s">
        <v>65</v>
      </c>
      <c r="AM496" s="39" t="n">
        <v>1</v>
      </c>
      <c r="AN496" s="55" t="n">
        <v>1000</v>
      </c>
      <c r="AO496" s="58"/>
      <c r="AS496" s="53"/>
      <c r="AT496" s="56"/>
      <c r="AU496" s="57"/>
      <c r="AV496" s="28" t="s">
        <v>98</v>
      </c>
      <c r="AW496" s="41" t="s">
        <v>65</v>
      </c>
      <c r="AX496" s="39" t="n">
        <v>1</v>
      </c>
      <c r="AY496" s="55" t="n">
        <v>1000</v>
      </c>
      <c r="AZ496" s="58"/>
      <c r="BD496" s="53"/>
      <c r="BE496" s="56"/>
      <c r="BF496" s="57"/>
      <c r="BG496" s="28" t="s">
        <v>98</v>
      </c>
      <c r="BH496" s="41" t="s">
        <v>65</v>
      </c>
      <c r="BI496" s="39" t="n">
        <v>1</v>
      </c>
      <c r="BJ496" s="55" t="n">
        <v>1000</v>
      </c>
      <c r="BK496" s="58"/>
      <c r="BO496" s="53"/>
      <c r="BP496" s="56"/>
      <c r="BQ496" s="57"/>
      <c r="BR496" s="28" t="s">
        <v>98</v>
      </c>
      <c r="BS496" s="41" t="s">
        <v>65</v>
      </c>
      <c r="BT496" s="39" t="n">
        <v>1</v>
      </c>
      <c r="BU496" s="55" t="n">
        <v>1000</v>
      </c>
      <c r="BV496" s="58"/>
      <c r="BZ496" s="53"/>
      <c r="CA496" s="56"/>
      <c r="CB496" s="57"/>
      <c r="CC496" s="28" t="s">
        <v>98</v>
      </c>
      <c r="CD496" s="41" t="s">
        <v>65</v>
      </c>
      <c r="CE496" s="39" t="n">
        <v>1</v>
      </c>
      <c r="CF496" s="55" t="n">
        <v>1000</v>
      </c>
      <c r="CG496" s="58"/>
      <c r="CK496" s="53"/>
      <c r="CL496" s="56"/>
      <c r="CM496" s="57"/>
      <c r="CN496" s="28" t="s">
        <v>98</v>
      </c>
      <c r="CO496" s="41" t="s">
        <v>65</v>
      </c>
      <c r="CP496" s="39" t="n">
        <v>1</v>
      </c>
      <c r="CQ496" s="55" t="n">
        <v>1000</v>
      </c>
      <c r="CR496" s="58"/>
      <c r="CV496" s="10" t="str">
        <f aca="false">L439</f>
        <v>SITO O82</v>
      </c>
      <c r="CW496" s="10"/>
      <c r="CX496" s="10"/>
      <c r="CY496" s="10"/>
      <c r="CZ496" s="10"/>
      <c r="DA496" s="10"/>
      <c r="DB496" s="10"/>
      <c r="DC496" s="10"/>
      <c r="DD496" s="10"/>
      <c r="DE496" s="10"/>
    </row>
    <row r="497" customFormat="false" ht="14.4" hidden="false" customHeight="false" outlineLevel="0" collapsed="false">
      <c r="B497" s="70" t="n">
        <f aca="false">SUM(B444:B496)</f>
        <v>1</v>
      </c>
      <c r="C497" s="54"/>
      <c r="M497" s="70" t="n">
        <f aca="false">SUM(M444:M496)</f>
        <v>1</v>
      </c>
      <c r="X497" s="70" t="n">
        <f aca="false">SUM(X444:X496)</f>
        <v>1</v>
      </c>
      <c r="AI497" s="70" t="n">
        <f aca="false">SUM(AI444:AI496)</f>
        <v>1</v>
      </c>
      <c r="AT497" s="70" t="n">
        <f aca="false">SUM(AT444:AT496)</f>
        <v>1</v>
      </c>
      <c r="BE497" s="70" t="n">
        <f aca="false">SUM(BE444:BE496)</f>
        <v>1</v>
      </c>
      <c r="BP497" s="70" t="n">
        <f aca="false">SUM(BP444:BP496)</f>
        <v>1</v>
      </c>
      <c r="CA497" s="70" t="n">
        <f aca="false">SUM(CA444:CA496)</f>
        <v>0</v>
      </c>
      <c r="CV497" s="11" t="s">
        <v>31</v>
      </c>
      <c r="CW497" s="11"/>
      <c r="CX497" s="11" t="s">
        <v>32</v>
      </c>
      <c r="CY497" s="11"/>
      <c r="CZ497" s="11"/>
      <c r="DA497" s="11"/>
      <c r="DB497" s="11"/>
      <c r="DC497" s="11"/>
      <c r="DD497" s="11" t="s">
        <v>33</v>
      </c>
      <c r="DE497" s="11"/>
    </row>
    <row r="498" customFormat="false" ht="14.4" hidden="false" customHeight="true" outlineLevel="0" collapsed="false">
      <c r="A498" s="24" t="s">
        <v>99</v>
      </c>
      <c r="B498" s="28" t="s">
        <v>14</v>
      </c>
      <c r="C498" s="29" t="n">
        <f aca="false">B444*F446+B447*F449+B450*F452+B453*F454+B460*F460+B462*F462+B469*F469+B477*F477+B486*F486+B487*F487+B488*F488+B492*F492</f>
        <v>0.02</v>
      </c>
      <c r="D498" s="24" t="s">
        <v>100</v>
      </c>
      <c r="E498" s="28" t="str">
        <f aca="false">D444</f>
        <v>lavatrice</v>
      </c>
      <c r="F498" s="28" t="n">
        <f aca="false">C444</f>
        <v>0</v>
      </c>
      <c r="G498" s="28" t="str">
        <f aca="false">D465</f>
        <v>brandina</v>
      </c>
      <c r="H498" s="28" t="n">
        <f aca="false">C465</f>
        <v>0</v>
      </c>
      <c r="L498" s="24" t="s">
        <v>99</v>
      </c>
      <c r="M498" s="28" t="s">
        <v>14</v>
      </c>
      <c r="N498" s="29" t="n">
        <f aca="false">M444*Q446+M447*Q449+M450*Q452+M453*Q454+M460*Q460+M462*Q462+M469*Q469+M477*Q477+M486*Q486+M487*Q487+M488*Q488+M492*Q492</f>
        <v>0.75</v>
      </c>
      <c r="O498" s="24" t="s">
        <v>100</v>
      </c>
      <c r="P498" s="28" t="str">
        <f aca="false">O444</f>
        <v>lavatrice</v>
      </c>
      <c r="Q498" s="28" t="n">
        <f aca="false">N444</f>
        <v>0</v>
      </c>
      <c r="R498" s="28" t="str">
        <f aca="false">O465</f>
        <v>brandina</v>
      </c>
      <c r="S498" s="28" t="n">
        <f aca="false">N465</f>
        <v>0</v>
      </c>
      <c r="W498" s="24" t="s">
        <v>99</v>
      </c>
      <c r="X498" s="28" t="s">
        <v>14</v>
      </c>
      <c r="Y498" s="29" t="n">
        <f aca="false">X444*AB446+X447*AB449+X450*AB452+X453*AB454+X460*AB460+X462*AB462+X469*AB469+X477*AB477+X486*AB486+X487*AB487+X488*AB488+X492*AB492</f>
        <v>0.8</v>
      </c>
      <c r="Z498" s="24" t="s">
        <v>100</v>
      </c>
      <c r="AA498" s="28" t="str">
        <f aca="false">Z444</f>
        <v>lavatrice</v>
      </c>
      <c r="AB498" s="28" t="n">
        <f aca="false">Y444</f>
        <v>0</v>
      </c>
      <c r="AC498" s="28" t="str">
        <f aca="false">Z465</f>
        <v>brandina</v>
      </c>
      <c r="AD498" s="28" t="n">
        <f aca="false">Y465</f>
        <v>0</v>
      </c>
      <c r="AH498" s="24" t="s">
        <v>99</v>
      </c>
      <c r="AI498" s="28" t="s">
        <v>14</v>
      </c>
      <c r="AJ498" s="29" t="n">
        <f aca="false">AI444*AM446+AI447*AM449+AI450*AM452+AI453*AM454+AI460*AM460+AI462*AM462+AI469*AM469+AI477*AM477+AI486*AM486+AI487*AM487+AI488*AM488+AI492*AM492</f>
        <v>0.05</v>
      </c>
      <c r="AK498" s="24" t="s">
        <v>100</v>
      </c>
      <c r="AL498" s="28" t="str">
        <f aca="false">AK444</f>
        <v>lavatrice</v>
      </c>
      <c r="AM498" s="28" t="n">
        <f aca="false">AJ444</f>
        <v>0</v>
      </c>
      <c r="AN498" s="28" t="str">
        <f aca="false">AK465</f>
        <v>brandina</v>
      </c>
      <c r="AO498" s="28" t="n">
        <f aca="false">AJ465</f>
        <v>0</v>
      </c>
      <c r="AS498" s="24" t="s">
        <v>99</v>
      </c>
      <c r="AT498" s="28" t="s">
        <v>14</v>
      </c>
      <c r="AU498" s="29" t="n">
        <f aca="false">AT444*AX446+AT447*AX449+AT450*AX452+AT453*AX454+AT460*AX460+AT462*AX462+AT469*AX469+AT477*AX477+AT486*AX486+AT487*AX487+AT488*AX488+AT492*AX492</f>
        <v>0.9</v>
      </c>
      <c r="AV498" s="24" t="s">
        <v>100</v>
      </c>
      <c r="AW498" s="28" t="str">
        <f aca="false">AV444</f>
        <v>lavatrice</v>
      </c>
      <c r="AX498" s="28" t="n">
        <f aca="false">AU444</f>
        <v>0</v>
      </c>
      <c r="AY498" s="28" t="str">
        <f aca="false">AV465</f>
        <v>brandina</v>
      </c>
      <c r="AZ498" s="28" t="n">
        <f aca="false">AU465</f>
        <v>0</v>
      </c>
      <c r="BD498" s="24" t="s">
        <v>99</v>
      </c>
      <c r="BE498" s="28" t="s">
        <v>14</v>
      </c>
      <c r="BF498" s="29" t="n">
        <f aca="false">BE444*BI446+BE447*BI449+BE450*BI452+BE453*BI454+BE460*BI460+BE462*BI462+BE469*BI469+BE477*BI477+BE486*BI486+BE487*BI487+BE488*BI488+BE492*BI492</f>
        <v>0.101580928968505</v>
      </c>
      <c r="BG498" s="24" t="s">
        <v>100</v>
      </c>
      <c r="BH498" s="28" t="str">
        <f aca="false">BG444</f>
        <v>lavatrice</v>
      </c>
      <c r="BI498" s="28" t="n">
        <f aca="false">BF444</f>
        <v>0</v>
      </c>
      <c r="BJ498" s="28" t="str">
        <f aca="false">BG465</f>
        <v>brandina</v>
      </c>
      <c r="BK498" s="28" t="n">
        <f aca="false">BF465</f>
        <v>0</v>
      </c>
      <c r="BO498" s="24" t="s">
        <v>99</v>
      </c>
      <c r="BP498" s="28" t="s">
        <v>14</v>
      </c>
      <c r="BQ498" s="29" t="n">
        <f aca="false">BP444*BT446+BP447*BT449+BP450*BT452+BP453*BT454+BP460*BT460+BP462*BT462+BP469*BT469+BP477*BT477+BP486*BT486+BP487*BT487+BP488*BT488+BP492*BT492</f>
        <v>0.33</v>
      </c>
      <c r="BR498" s="24" t="s">
        <v>100</v>
      </c>
      <c r="BS498" s="28" t="str">
        <f aca="false">BR444</f>
        <v>lavatrice</v>
      </c>
      <c r="BT498" s="28" t="n">
        <f aca="false">BQ444</f>
        <v>0</v>
      </c>
      <c r="BU498" s="28" t="str">
        <f aca="false">BR465</f>
        <v>brandina</v>
      </c>
      <c r="BV498" s="28" t="n">
        <f aca="false">BQ465</f>
        <v>0</v>
      </c>
      <c r="BZ498" s="24" t="s">
        <v>99</v>
      </c>
      <c r="CA498" s="28" t="s">
        <v>14</v>
      </c>
      <c r="CB498" s="29" t="n">
        <f aca="false">CA444*CE446+CA447*CE449+CA450*CE452+CA453*CE454+CA460*CE460+CA462*CE462+CA469*CE469+CA477*CE477+CA486*CE486+CA487*CE487+CA488*CE488+CA492*CE492</f>
        <v>0</v>
      </c>
      <c r="CC498" s="24" t="s">
        <v>100</v>
      </c>
      <c r="CD498" s="28" t="str">
        <f aca="false">CC444</f>
        <v>lavatrice</v>
      </c>
      <c r="CE498" s="28" t="n">
        <f aca="false">CB444</f>
        <v>0</v>
      </c>
      <c r="CF498" s="28" t="str">
        <f aca="false">CC465</f>
        <v>brandina</v>
      </c>
      <c r="CG498" s="28" t="n">
        <f aca="false">CB465</f>
        <v>0</v>
      </c>
      <c r="CK498" s="24" t="s">
        <v>99</v>
      </c>
      <c r="CL498" s="28" t="s">
        <v>14</v>
      </c>
      <c r="CM498" s="29" t="n">
        <f aca="false">CL444*CP446+CL447*CP449+CL450*CP452+CL453*CP454+CL460*CP460+CL462*CP462+CL469*CP469+CL477*CP477+CL486*CP486+CL487*CP487+CL488*CP488+CL492*CP492</f>
        <v>0</v>
      </c>
      <c r="CN498" s="24" t="s">
        <v>100</v>
      </c>
      <c r="CO498" s="28" t="str">
        <f aca="false">CN444</f>
        <v>lavatrice</v>
      </c>
      <c r="CP498" s="28" t="n">
        <f aca="false">CM444</f>
        <v>0</v>
      </c>
      <c r="CQ498" s="28" t="str">
        <f aca="false">CN465</f>
        <v>brandina</v>
      </c>
      <c r="CR498" s="28" t="n">
        <f aca="false">CM465</f>
        <v>0</v>
      </c>
      <c r="CV498" s="12" t="s">
        <v>14</v>
      </c>
      <c r="CW498" s="13" t="n">
        <f aca="false">IF(M497=0%,0%,N498/SUM(N498:N505))</f>
        <v>0.75</v>
      </c>
      <c r="CX498" s="12" t="str">
        <f aca="false">P498</f>
        <v>lavatrice</v>
      </c>
      <c r="CY498" s="14" t="n">
        <f aca="false">Q498</f>
        <v>0</v>
      </c>
      <c r="CZ498" s="12" t="str">
        <f aca="false">P505</f>
        <v>sedie</v>
      </c>
      <c r="DA498" s="14" t="n">
        <f aca="false">Q505</f>
        <v>0</v>
      </c>
      <c r="DB498" s="12" t="str">
        <f aca="false">R503</f>
        <v>guaina</v>
      </c>
      <c r="DC498" s="14" t="n">
        <f aca="false">S503</f>
        <v>0</v>
      </c>
      <c r="DD498" s="14" t="s">
        <v>41</v>
      </c>
      <c r="DE498" s="38" t="n">
        <f aca="false">N441</f>
        <v>0</v>
      </c>
    </row>
    <row r="499" customFormat="false" ht="14.4" hidden="false" customHeight="false" outlineLevel="0" collapsed="false">
      <c r="A499" s="24"/>
      <c r="B499" s="28" t="s">
        <v>49</v>
      </c>
      <c r="C499" s="29" t="n">
        <f aca="false">B453*F453+B470*F470+B477*F478</f>
        <v>0</v>
      </c>
      <c r="D499" s="24"/>
      <c r="E499" s="28" t="str">
        <f aca="false">D447</f>
        <v>frigorifero</v>
      </c>
      <c r="F499" s="28" t="n">
        <f aca="false">C447</f>
        <v>0</v>
      </c>
      <c r="G499" s="28" t="str">
        <f aca="false">A468</f>
        <v>Scatoloni</v>
      </c>
      <c r="H499" s="28" t="n">
        <f aca="false">C468</f>
        <v>0</v>
      </c>
      <c r="L499" s="24"/>
      <c r="M499" s="28" t="s">
        <v>49</v>
      </c>
      <c r="N499" s="29" t="n">
        <f aca="false">M453*Q453+M470*Q470+M477*Q478</f>
        <v>0.05</v>
      </c>
      <c r="O499" s="24"/>
      <c r="P499" s="28" t="str">
        <f aca="false">O447</f>
        <v>frigorifero</v>
      </c>
      <c r="Q499" s="28" t="n">
        <f aca="false">N447</f>
        <v>0</v>
      </c>
      <c r="R499" s="28" t="str">
        <f aca="false">L468</f>
        <v>Scatoloni</v>
      </c>
      <c r="S499" s="28" t="n">
        <f aca="false">N468</f>
        <v>0</v>
      </c>
      <c r="W499" s="24"/>
      <c r="X499" s="28" t="s">
        <v>49</v>
      </c>
      <c r="Y499" s="29" t="n">
        <f aca="false">X453*AB453+X470*AB470+X477*AB478</f>
        <v>0.05</v>
      </c>
      <c r="Z499" s="24"/>
      <c r="AA499" s="28" t="str">
        <f aca="false">Z447</f>
        <v>frigorifero</v>
      </c>
      <c r="AB499" s="28" t="n">
        <f aca="false">Y447</f>
        <v>0</v>
      </c>
      <c r="AC499" s="28" t="str">
        <f aca="false">W468</f>
        <v>Scatoloni</v>
      </c>
      <c r="AD499" s="28" t="n">
        <f aca="false">Y468</f>
        <v>0</v>
      </c>
      <c r="AH499" s="24"/>
      <c r="AI499" s="28" t="s">
        <v>49</v>
      </c>
      <c r="AJ499" s="29" t="n">
        <f aca="false">AI453*AM453+AI470*AM470+AI477*AM478</f>
        <v>0.02</v>
      </c>
      <c r="AK499" s="24"/>
      <c r="AL499" s="28" t="str">
        <f aca="false">AK447</f>
        <v>frigorifero</v>
      </c>
      <c r="AM499" s="28" t="n">
        <f aca="false">AJ447</f>
        <v>0</v>
      </c>
      <c r="AN499" s="28" t="str">
        <f aca="false">AH468</f>
        <v>Scatoloni</v>
      </c>
      <c r="AO499" s="28" t="n">
        <f aca="false">AJ468</f>
        <v>0</v>
      </c>
      <c r="AS499" s="24"/>
      <c r="AT499" s="28" t="s">
        <v>49</v>
      </c>
      <c r="AU499" s="29" t="n">
        <f aca="false">AT453*AX453+AT470*AX470+AT477*AX478</f>
        <v>0</v>
      </c>
      <c r="AV499" s="24"/>
      <c r="AW499" s="28" t="str">
        <f aca="false">AV447</f>
        <v>frigorifero</v>
      </c>
      <c r="AX499" s="28" t="n">
        <f aca="false">AU447</f>
        <v>0</v>
      </c>
      <c r="AY499" s="28" t="str">
        <f aca="false">AS468</f>
        <v>Scatoloni</v>
      </c>
      <c r="AZ499" s="28" t="n">
        <f aca="false">AU468</f>
        <v>0</v>
      </c>
      <c r="BD499" s="24"/>
      <c r="BE499" s="28" t="s">
        <v>49</v>
      </c>
      <c r="BF499" s="29" t="n">
        <f aca="false">BE453*BI453+BE470*BI470+BE477*BI478</f>
        <v>0.314328729462591</v>
      </c>
      <c r="BG499" s="24"/>
      <c r="BH499" s="28" t="str">
        <f aca="false">BG447</f>
        <v>frigorifero</v>
      </c>
      <c r="BI499" s="28" t="n">
        <f aca="false">BF447</f>
        <v>0</v>
      </c>
      <c r="BJ499" s="28" t="str">
        <f aca="false">BD468</f>
        <v>Scatoloni</v>
      </c>
      <c r="BK499" s="28" t="n">
        <f aca="false">BF468</f>
        <v>0</v>
      </c>
      <c r="BO499" s="24"/>
      <c r="BP499" s="28" t="s">
        <v>49</v>
      </c>
      <c r="BQ499" s="29" t="n">
        <f aca="false">BP453*BT453+BP470*BT470+BP477*BT478</f>
        <v>0.1</v>
      </c>
      <c r="BR499" s="24"/>
      <c r="BS499" s="28" t="str">
        <f aca="false">BR447</f>
        <v>frigorifero</v>
      </c>
      <c r="BT499" s="28" t="n">
        <f aca="false">BQ447</f>
        <v>0</v>
      </c>
      <c r="BU499" s="28" t="str">
        <f aca="false">BO468</f>
        <v>Scatoloni</v>
      </c>
      <c r="BV499" s="28" t="n">
        <f aca="false">BQ468</f>
        <v>0</v>
      </c>
      <c r="BZ499" s="24"/>
      <c r="CA499" s="28" t="s">
        <v>49</v>
      </c>
      <c r="CB499" s="29" t="n">
        <f aca="false">CA453*CE453+CA470*CE470+CA477*CE478</f>
        <v>0</v>
      </c>
      <c r="CC499" s="24"/>
      <c r="CD499" s="28" t="str">
        <f aca="false">CC447</f>
        <v>frigorifero</v>
      </c>
      <c r="CE499" s="28" t="n">
        <f aca="false">CB447</f>
        <v>0</v>
      </c>
      <c r="CF499" s="28" t="str">
        <f aca="false">BZ468</f>
        <v>Scatoloni</v>
      </c>
      <c r="CG499" s="28" t="n">
        <f aca="false">CB468</f>
        <v>0</v>
      </c>
      <c r="CK499" s="24"/>
      <c r="CL499" s="28" t="s">
        <v>49</v>
      </c>
      <c r="CM499" s="29" t="n">
        <f aca="false">CL453*CP453+CL470*CP470+CL477*CP478</f>
        <v>0</v>
      </c>
      <c r="CN499" s="24"/>
      <c r="CO499" s="28" t="str">
        <f aca="false">CN447</f>
        <v>frigorifero</v>
      </c>
      <c r="CP499" s="28" t="n">
        <f aca="false">CM447</f>
        <v>0</v>
      </c>
      <c r="CQ499" s="28" t="str">
        <f aca="false">CK468</f>
        <v>Scatoloni</v>
      </c>
      <c r="CR499" s="28" t="n">
        <f aca="false">CM468</f>
        <v>0</v>
      </c>
      <c r="CV499" s="17" t="s">
        <v>49</v>
      </c>
      <c r="CW499" s="18" t="n">
        <f aca="false">IF(M497=0%,0%,N499/SUM(N498:N505))</f>
        <v>0.05</v>
      </c>
      <c r="CX499" s="17" t="str">
        <f aca="false">P499</f>
        <v>frigorifero</v>
      </c>
      <c r="CY499" s="19" t="n">
        <f aca="false">Q499</f>
        <v>0</v>
      </c>
      <c r="CZ499" s="17" t="str">
        <f aca="false">P506</f>
        <v>materasso</v>
      </c>
      <c r="DA499" s="19" t="n">
        <f aca="false">Q506</f>
        <v>0</v>
      </c>
      <c r="DB499" s="17" t="str">
        <f aca="false">R504</f>
        <v>lamiere</v>
      </c>
      <c r="DC499" s="19" t="n">
        <f aca="false">S504</f>
        <v>0</v>
      </c>
      <c r="DD499" s="19" t="str">
        <f aca="false">O440</f>
        <v>altezza cumulo</v>
      </c>
      <c r="DE499" s="19" t="n">
        <f aca="false">P440</f>
        <v>5</v>
      </c>
    </row>
    <row r="500" customFormat="false" ht="14.4" hidden="false" customHeight="false" outlineLevel="0" collapsed="false">
      <c r="A500" s="24"/>
      <c r="B500" s="28" t="s">
        <v>101</v>
      </c>
      <c r="C500" s="29" t="n">
        <f aca="false">B444*F445+B447*F448+B450*F451+B453*F456+B457*F458+B471*F471+B477*F479</f>
        <v>0</v>
      </c>
      <c r="D500" s="24"/>
      <c r="E500" s="28" t="str">
        <f aca="false">D450</f>
        <v>forno</v>
      </c>
      <c r="F500" s="28" t="n">
        <f aca="false">C450</f>
        <v>0</v>
      </c>
      <c r="G500" s="28" t="str">
        <f aca="false">D466</f>
        <v>divano</v>
      </c>
      <c r="H500" s="28" t="n">
        <f aca="false">C466</f>
        <v>0</v>
      </c>
      <c r="L500" s="24"/>
      <c r="M500" s="28" t="s">
        <v>101</v>
      </c>
      <c r="N500" s="29" t="n">
        <f aca="false">M444*Q445+M447*Q448+M450*Q451+M453*Q456+M457*Q458+M471*Q471+M477*Q479</f>
        <v>0.02</v>
      </c>
      <c r="O500" s="24"/>
      <c r="P500" s="28" t="str">
        <f aca="false">O450</f>
        <v>forno</v>
      </c>
      <c r="Q500" s="28" t="n">
        <f aca="false">N450</f>
        <v>0</v>
      </c>
      <c r="R500" s="28" t="str">
        <f aca="false">O466</f>
        <v>divano</v>
      </c>
      <c r="S500" s="28" t="n">
        <f aca="false">N466</f>
        <v>0</v>
      </c>
      <c r="W500" s="24"/>
      <c r="X500" s="28" t="s">
        <v>101</v>
      </c>
      <c r="Y500" s="29" t="n">
        <f aca="false">X444*AB445+X447*AB448+X450*AB451+X453*AB456+X457*AB458+X471*AB471+X477*AB479</f>
        <v>0.02</v>
      </c>
      <c r="Z500" s="24"/>
      <c r="AA500" s="28" t="str">
        <f aca="false">Z450</f>
        <v>forno</v>
      </c>
      <c r="AB500" s="28" t="n">
        <f aca="false">Y450</f>
        <v>0</v>
      </c>
      <c r="AC500" s="28" t="str">
        <f aca="false">Z466</f>
        <v>divano</v>
      </c>
      <c r="AD500" s="28" t="n">
        <f aca="false">Y466</f>
        <v>0</v>
      </c>
      <c r="AH500" s="24"/>
      <c r="AI500" s="28" t="s">
        <v>101</v>
      </c>
      <c r="AJ500" s="29" t="n">
        <f aca="false">AI444*AM445+AI447*AM448+AI450*AM451+AI453*AM456+AI457*AM458+AI471*AM471+AI477*AM479</f>
        <v>0.006</v>
      </c>
      <c r="AK500" s="24"/>
      <c r="AL500" s="28" t="str">
        <f aca="false">AK450</f>
        <v>forno</v>
      </c>
      <c r="AM500" s="28" t="n">
        <f aca="false">AJ450</f>
        <v>0</v>
      </c>
      <c r="AN500" s="28" t="str">
        <f aca="false">AK466</f>
        <v>divano</v>
      </c>
      <c r="AO500" s="28" t="n">
        <f aca="false">AJ466</f>
        <v>0</v>
      </c>
      <c r="AS500" s="24"/>
      <c r="AT500" s="28" t="s">
        <v>101</v>
      </c>
      <c r="AU500" s="29" t="n">
        <f aca="false">AT444*AX445+AT447*AX448+AT450*AX451+AT453*AX456+AT457*AX458+AT471*AX471+AT477*AX479</f>
        <v>0.02</v>
      </c>
      <c r="AV500" s="24"/>
      <c r="AW500" s="28" t="str">
        <f aca="false">AV450</f>
        <v>forno</v>
      </c>
      <c r="AX500" s="28" t="n">
        <f aca="false">AU450</f>
        <v>0</v>
      </c>
      <c r="AY500" s="28" t="str">
        <f aca="false">AV466</f>
        <v>divano</v>
      </c>
      <c r="AZ500" s="28" t="n">
        <f aca="false">AU466</f>
        <v>0</v>
      </c>
      <c r="BD500" s="24"/>
      <c r="BE500" s="28" t="s">
        <v>101</v>
      </c>
      <c r="BF500" s="29" t="n">
        <f aca="false">BE444*BI445+BE447*BI448+BE450*BI451+BE453*BI456+BE457*BI458+BE471*BI471+BE477*BI479</f>
        <v>0.00439973913823492</v>
      </c>
      <c r="BG500" s="24"/>
      <c r="BH500" s="28" t="str">
        <f aca="false">BG450</f>
        <v>forno</v>
      </c>
      <c r="BI500" s="28" t="n">
        <f aca="false">BF450</f>
        <v>0</v>
      </c>
      <c r="BJ500" s="28" t="str">
        <f aca="false">BG466</f>
        <v>divano</v>
      </c>
      <c r="BK500" s="28" t="n">
        <f aca="false">BF466</f>
        <v>0</v>
      </c>
      <c r="BO500" s="24"/>
      <c r="BP500" s="28" t="s">
        <v>101</v>
      </c>
      <c r="BQ500" s="29" t="n">
        <f aca="false">BP444*BT445+BP447*BT448+BP450*BT451+BP453*BT456+BP457*BT458+BP471*BT471+BP477*BT479</f>
        <v>0.004</v>
      </c>
      <c r="BR500" s="24"/>
      <c r="BS500" s="28" t="str">
        <f aca="false">BR450</f>
        <v>forno</v>
      </c>
      <c r="BT500" s="28" t="n">
        <f aca="false">BQ450</f>
        <v>0</v>
      </c>
      <c r="BU500" s="28" t="str">
        <f aca="false">BR466</f>
        <v>divano</v>
      </c>
      <c r="BV500" s="28" t="n">
        <f aca="false">BQ466</f>
        <v>0</v>
      </c>
      <c r="BZ500" s="24"/>
      <c r="CA500" s="28" t="s">
        <v>101</v>
      </c>
      <c r="CB500" s="29" t="n">
        <f aca="false">CA444*CE445+CA447*CE448+CA450*CE451+CA453*CE456+CA457*CE458+CA471*CE471+CA477*CE479</f>
        <v>0</v>
      </c>
      <c r="CC500" s="24"/>
      <c r="CD500" s="28" t="str">
        <f aca="false">CC450</f>
        <v>forno</v>
      </c>
      <c r="CE500" s="28" t="n">
        <f aca="false">CB450</f>
        <v>0</v>
      </c>
      <c r="CF500" s="28" t="str">
        <f aca="false">CC466</f>
        <v>divano</v>
      </c>
      <c r="CG500" s="28" t="n">
        <f aca="false">CB466</f>
        <v>0</v>
      </c>
      <c r="CK500" s="24"/>
      <c r="CL500" s="28" t="s">
        <v>101</v>
      </c>
      <c r="CM500" s="29" t="n">
        <f aca="false">CL444*CP445+CL447*CP448+CL450*CP451+CL453*CP456+CL457*CP458+CL471*CP471+CL477*CP479</f>
        <v>0</v>
      </c>
      <c r="CN500" s="24"/>
      <c r="CO500" s="28" t="str">
        <f aca="false">CN450</f>
        <v>forno</v>
      </c>
      <c r="CP500" s="28" t="n">
        <f aca="false">CM450</f>
        <v>0</v>
      </c>
      <c r="CQ500" s="28" t="str">
        <f aca="false">CN466</f>
        <v>divano</v>
      </c>
      <c r="CR500" s="28" t="n">
        <f aca="false">CM466</f>
        <v>0</v>
      </c>
      <c r="CV500" s="17" t="s">
        <v>57</v>
      </c>
      <c r="CW500" s="18" t="n">
        <f aca="false">IF(M497=0%,0%,(N500+N501)/SUM(N498:N505))</f>
        <v>0.1</v>
      </c>
      <c r="CX500" s="17" t="str">
        <f aca="false">P500</f>
        <v>forno</v>
      </c>
      <c r="CY500" s="19" t="n">
        <f aca="false">Q500</f>
        <v>0</v>
      </c>
      <c r="CZ500" s="17" t="str">
        <f aca="false">R498</f>
        <v>brandina</v>
      </c>
      <c r="DA500" s="19" t="n">
        <f aca="false">S498</f>
        <v>0</v>
      </c>
      <c r="DB500" s="17" t="str">
        <f aca="false">R505</f>
        <v>buste</v>
      </c>
      <c r="DC500" s="19" t="n">
        <f aca="false">S505</f>
        <v>0</v>
      </c>
      <c r="DD500" s="19" t="str">
        <f aca="false">O441</f>
        <v>combustione</v>
      </c>
      <c r="DE500" s="19" t="str">
        <f aca="false">P441</f>
        <v>no</v>
      </c>
    </row>
    <row r="501" customFormat="false" ht="14.4" hidden="false" customHeight="false" outlineLevel="0" collapsed="false">
      <c r="A501" s="24"/>
      <c r="B501" s="28" t="s">
        <v>12</v>
      </c>
      <c r="C501" s="29" t="n">
        <f aca="false">B444*F444+B447*F447+B450*F450+B453*F455+B457*F457+B461*F461+B465*F465+B471*F472+B477*F480+B489*F489+B493*F493</f>
        <v>0</v>
      </c>
      <c r="D501" s="24"/>
      <c r="E501" s="28" t="str">
        <f aca="false">D453</f>
        <v>televisore</v>
      </c>
      <c r="F501" s="28" t="n">
        <f aca="false">C453</f>
        <v>0</v>
      </c>
      <c r="G501" s="28" t="str">
        <f aca="false">D485</f>
        <v>sanitari</v>
      </c>
      <c r="H501" s="28" t="n">
        <f aca="false">C485</f>
        <v>0</v>
      </c>
      <c r="L501" s="24"/>
      <c r="M501" s="28" t="s">
        <v>12</v>
      </c>
      <c r="N501" s="29" t="n">
        <f aca="false">M444*Q444+M447*Q447+M450*Q450+M453*Q455+M457*Q457+M461*Q461+M465*Q465+M471*Q472+M477*Q480+M489*Q489+M493*Q493</f>
        <v>0.08</v>
      </c>
      <c r="O501" s="24"/>
      <c r="P501" s="28" t="str">
        <f aca="false">O453</f>
        <v>televisore</v>
      </c>
      <c r="Q501" s="28" t="n">
        <f aca="false">N453</f>
        <v>0</v>
      </c>
      <c r="R501" s="28" t="str">
        <f aca="false">O485</f>
        <v>sanitari</v>
      </c>
      <c r="S501" s="28" t="n">
        <f aca="false">N485</f>
        <v>0</v>
      </c>
      <c r="W501" s="24"/>
      <c r="X501" s="28" t="s">
        <v>12</v>
      </c>
      <c r="Y501" s="29" t="n">
        <f aca="false">X444*AB444+X447*AB447+X450*AB450+X453*AB455+X457*AB457+X461*AB461+X465*AB465+X471*AB472+X477*AB480+X489*AB489+X493*AB493</f>
        <v>0.08</v>
      </c>
      <c r="Z501" s="24"/>
      <c r="AA501" s="28" t="str">
        <f aca="false">Z453</f>
        <v>televisore</v>
      </c>
      <c r="AB501" s="28" t="n">
        <f aca="false">Y453</f>
        <v>0</v>
      </c>
      <c r="AC501" s="28" t="str">
        <f aca="false">Z485</f>
        <v>sanitari</v>
      </c>
      <c r="AD501" s="28" t="n">
        <f aca="false">Y485</f>
        <v>0</v>
      </c>
      <c r="AH501" s="24"/>
      <c r="AI501" s="28" t="s">
        <v>12</v>
      </c>
      <c r="AJ501" s="29" t="n">
        <f aca="false">AI444*AM444+AI447*AM447+AI450*AM450+AI453*AM455+AI457*AM457+AI461*AM461+AI465*AM465+AI471*AM472+AI477*AM480+AI489*AM489+AI493*AM493</f>
        <v>0.024</v>
      </c>
      <c r="AK501" s="24"/>
      <c r="AL501" s="28" t="str">
        <f aca="false">AK453</f>
        <v>televisore</v>
      </c>
      <c r="AM501" s="28" t="n">
        <f aca="false">AJ453</f>
        <v>0</v>
      </c>
      <c r="AN501" s="28" t="str">
        <f aca="false">AK485</f>
        <v>sanitari</v>
      </c>
      <c r="AO501" s="28" t="n">
        <f aca="false">AJ485</f>
        <v>0</v>
      </c>
      <c r="AS501" s="24"/>
      <c r="AT501" s="28" t="s">
        <v>12</v>
      </c>
      <c r="AU501" s="29" t="n">
        <f aca="false">AT444*AX444+AT447*AX447+AT450*AX450+AT453*AX455+AT457*AX457+AT461*AX461+AT465*AX465+AT471*AX472+AT477*AX480+AT489*AX489+AT493*AX493</f>
        <v>0.08</v>
      </c>
      <c r="AV501" s="24"/>
      <c r="AW501" s="28" t="str">
        <f aca="false">AV453</f>
        <v>televisore</v>
      </c>
      <c r="AX501" s="28" t="n">
        <f aca="false">AU453</f>
        <v>0</v>
      </c>
      <c r="AY501" s="28" t="str">
        <f aca="false">AV485</f>
        <v>sanitari</v>
      </c>
      <c r="AZ501" s="28" t="n">
        <f aca="false">AU485</f>
        <v>0</v>
      </c>
      <c r="BD501" s="24"/>
      <c r="BE501" s="28" t="s">
        <v>12</v>
      </c>
      <c r="BF501" s="29" t="n">
        <f aca="false">BE444*BI444+BE447*BI447+BE450*BI450+BE453*BI455+BE457*BI457+BE461*BI461+BE465*BI465+BE471*BI472+BE477*BI480+BE489*BI489+BE493*BI493</f>
        <v>0.0175989565529397</v>
      </c>
      <c r="BG501" s="24"/>
      <c r="BH501" s="28" t="str">
        <f aca="false">BG453</f>
        <v>televisore</v>
      </c>
      <c r="BI501" s="28" t="n">
        <f aca="false">BF453</f>
        <v>0</v>
      </c>
      <c r="BJ501" s="28" t="str">
        <f aca="false">BG485</f>
        <v>sanitari</v>
      </c>
      <c r="BK501" s="28" t="n">
        <f aca="false">BF485</f>
        <v>0</v>
      </c>
      <c r="BO501" s="24"/>
      <c r="BP501" s="28" t="s">
        <v>12</v>
      </c>
      <c r="BQ501" s="29" t="n">
        <f aca="false">BP444*BT444+BP447*BT447+BP450*BT450+BP453*BT455+BP457*BT457+BP461*BT461+BP465*BT465+BP471*BT472+BP477*BT480+BP489*BT489+BP493*BT493</f>
        <v>0.016</v>
      </c>
      <c r="BR501" s="24"/>
      <c r="BS501" s="28" t="str">
        <f aca="false">BR453</f>
        <v>televisore</v>
      </c>
      <c r="BT501" s="28" t="n">
        <f aca="false">BQ453</f>
        <v>0</v>
      </c>
      <c r="BU501" s="28" t="str">
        <f aca="false">BR485</f>
        <v>sanitari</v>
      </c>
      <c r="BV501" s="28" t="n">
        <f aca="false">BQ485</f>
        <v>0</v>
      </c>
      <c r="BZ501" s="24"/>
      <c r="CA501" s="28" t="s">
        <v>12</v>
      </c>
      <c r="CB501" s="29" t="n">
        <f aca="false">CA444*CE444+CA447*CE447+CA450*CE450+CA453*CE455+CA457*CE457+CA461*CE461+CA465*CE465+CA471*CE472+CA477*CE480+CA489*CE489+CA493*CE493</f>
        <v>0</v>
      </c>
      <c r="CC501" s="24"/>
      <c r="CD501" s="28" t="str">
        <f aca="false">CC453</f>
        <v>televisore</v>
      </c>
      <c r="CE501" s="28" t="n">
        <f aca="false">CB453</f>
        <v>0</v>
      </c>
      <c r="CF501" s="28" t="str">
        <f aca="false">CC485</f>
        <v>sanitari</v>
      </c>
      <c r="CG501" s="28" t="n">
        <f aca="false">CB485</f>
        <v>0</v>
      </c>
      <c r="CK501" s="24"/>
      <c r="CL501" s="28" t="s">
        <v>12</v>
      </c>
      <c r="CM501" s="29" t="n">
        <f aca="false">CL444*CP444+CL447*CP447+CL450*CP450+CL453*CP455+CL457*CP457+CL461*CP461+CL465*CP465+CL471*CP472+CL477*CP480+CL489*CP489+CL493*CP493</f>
        <v>0</v>
      </c>
      <c r="CN501" s="24"/>
      <c r="CO501" s="28" t="str">
        <f aca="false">CN453</f>
        <v>televisore</v>
      </c>
      <c r="CP501" s="28" t="n">
        <f aca="false">CM453</f>
        <v>0</v>
      </c>
      <c r="CQ501" s="28" t="str">
        <f aca="false">CN485</f>
        <v>sanitari</v>
      </c>
      <c r="CR501" s="28" t="n">
        <f aca="false">CM485</f>
        <v>0</v>
      </c>
      <c r="CV501" s="17" t="s">
        <v>60</v>
      </c>
      <c r="CW501" s="37" t="n">
        <f aca="false">IF(M497=0%,0%,N502/SUM(N498:N505))</f>
        <v>0</v>
      </c>
      <c r="CX501" s="17" t="str">
        <f aca="false">P501</f>
        <v>televisore</v>
      </c>
      <c r="CY501" s="19" t="n">
        <f aca="false">Q501</f>
        <v>0</v>
      </c>
      <c r="CZ501" s="17" t="str">
        <f aca="false">R499</f>
        <v>Scatoloni</v>
      </c>
      <c r="DA501" s="19" t="n">
        <f aca="false">S499</f>
        <v>0</v>
      </c>
      <c r="DB501" s="19"/>
      <c r="DC501" s="19"/>
      <c r="DD501" s="19" t="str">
        <f aca="false">O442</f>
        <v>bonifica</v>
      </c>
      <c r="DE501" s="19" t="str">
        <f aca="false">P442</f>
        <v>no</v>
      </c>
    </row>
    <row r="502" customFormat="false" ht="14.4" hidden="false" customHeight="false" outlineLevel="0" collapsed="false">
      <c r="A502" s="24"/>
      <c r="B502" s="28" t="s">
        <v>60</v>
      </c>
      <c r="C502" s="29" t="n">
        <f aca="false">B459*F459+B463*F463+B466*F467+B476*F476+B477*F481</f>
        <v>0</v>
      </c>
      <c r="D502" s="24"/>
      <c r="E502" s="28" t="str">
        <f aca="false">D457</f>
        <v>scaldabagno</v>
      </c>
      <c r="F502" s="28" t="n">
        <f aca="false">C457</f>
        <v>0</v>
      </c>
      <c r="G502" s="28" t="str">
        <f aca="false">D486</f>
        <v>tubi</v>
      </c>
      <c r="H502" s="28" t="n">
        <f aca="false">C486</f>
        <v>0</v>
      </c>
      <c r="L502" s="24"/>
      <c r="M502" s="28" t="s">
        <v>60</v>
      </c>
      <c r="N502" s="29" t="n">
        <f aca="false">M459*Q459+M463*Q463+M466*Q467+M476*Q476+M477*Q481</f>
        <v>0</v>
      </c>
      <c r="O502" s="24"/>
      <c r="P502" s="28" t="str">
        <f aca="false">O457</f>
        <v>scaldabagno</v>
      </c>
      <c r="Q502" s="28" t="n">
        <f aca="false">N457</f>
        <v>0</v>
      </c>
      <c r="R502" s="28" t="str">
        <f aca="false">O486</f>
        <v>tubi</v>
      </c>
      <c r="S502" s="28" t="n">
        <f aca="false">N486</f>
        <v>0</v>
      </c>
      <c r="W502" s="24"/>
      <c r="X502" s="28" t="s">
        <v>60</v>
      </c>
      <c r="Y502" s="29" t="n">
        <f aca="false">X459*AB459+X463*AB463+X466*AB467+X476*AB476+X477*AB481</f>
        <v>0</v>
      </c>
      <c r="Z502" s="24"/>
      <c r="AA502" s="28" t="str">
        <f aca="false">Z457</f>
        <v>scaldabagno</v>
      </c>
      <c r="AB502" s="28" t="n">
        <f aca="false">Y457</f>
        <v>0</v>
      </c>
      <c r="AC502" s="28" t="str">
        <f aca="false">Z486</f>
        <v>tubi</v>
      </c>
      <c r="AD502" s="28" t="n">
        <f aca="false">Y486</f>
        <v>0</v>
      </c>
      <c r="AH502" s="24"/>
      <c r="AI502" s="28" t="s">
        <v>60</v>
      </c>
      <c r="AJ502" s="29" t="n">
        <f aca="false">AI459*AM459+AI463*AM463+AI466*AM467+AI476*AM476+AI477*AM481</f>
        <v>0</v>
      </c>
      <c r="AK502" s="24"/>
      <c r="AL502" s="28" t="str">
        <f aca="false">AK457</f>
        <v>scaldabagno</v>
      </c>
      <c r="AM502" s="28" t="n">
        <f aca="false">AJ457</f>
        <v>0</v>
      </c>
      <c r="AN502" s="28" t="str">
        <f aca="false">AK486</f>
        <v>tubi</v>
      </c>
      <c r="AO502" s="28" t="n">
        <f aca="false">AJ486</f>
        <v>0</v>
      </c>
      <c r="AS502" s="24"/>
      <c r="AT502" s="28" t="s">
        <v>60</v>
      </c>
      <c r="AU502" s="29" t="n">
        <f aca="false">AT459*AX459+AT463*AX463+AT466*AX467+AT476*AX476+AT477*AX481</f>
        <v>0</v>
      </c>
      <c r="AV502" s="24"/>
      <c r="AW502" s="28" t="str">
        <f aca="false">AV457</f>
        <v>scaldabagno</v>
      </c>
      <c r="AX502" s="28" t="n">
        <f aca="false">AU457</f>
        <v>0</v>
      </c>
      <c r="AY502" s="28" t="str">
        <f aca="false">AV486</f>
        <v>tubi</v>
      </c>
      <c r="AZ502" s="28" t="n">
        <f aca="false">AU486</f>
        <v>0</v>
      </c>
      <c r="BD502" s="24"/>
      <c r="BE502" s="28" t="s">
        <v>60</v>
      </c>
      <c r="BF502" s="29" t="n">
        <f aca="false">BE459*BI459+BE463*BI463+BE466*BI467+BE476*BI476+BE477*BI481</f>
        <v>0.0226205455308028</v>
      </c>
      <c r="BG502" s="24"/>
      <c r="BH502" s="28" t="str">
        <f aca="false">BG457</f>
        <v>scaldabagno</v>
      </c>
      <c r="BI502" s="28" t="n">
        <f aca="false">BF457</f>
        <v>0</v>
      </c>
      <c r="BJ502" s="28" t="str">
        <f aca="false">BG486</f>
        <v>tubi</v>
      </c>
      <c r="BK502" s="28" t="n">
        <f aca="false">BF486</f>
        <v>0</v>
      </c>
      <c r="BO502" s="24"/>
      <c r="BP502" s="28" t="s">
        <v>60</v>
      </c>
      <c r="BQ502" s="29" t="n">
        <f aca="false">BP459*BT459+BP463*BT463+BP466*BT467+BP476*BT476+BP477*BT481</f>
        <v>0</v>
      </c>
      <c r="BR502" s="24"/>
      <c r="BS502" s="28" t="str">
        <f aca="false">BR457</f>
        <v>scaldabagno</v>
      </c>
      <c r="BT502" s="28" t="n">
        <f aca="false">BQ457</f>
        <v>0</v>
      </c>
      <c r="BU502" s="28" t="str">
        <f aca="false">BR486</f>
        <v>tubi</v>
      </c>
      <c r="BV502" s="28" t="n">
        <f aca="false">BQ486</f>
        <v>0</v>
      </c>
      <c r="BZ502" s="24"/>
      <c r="CA502" s="28" t="s">
        <v>60</v>
      </c>
      <c r="CB502" s="29" t="n">
        <f aca="false">CA459*CE459+CA463*CE463+CA466*CE467+CA476*CE476+CA477*CE481</f>
        <v>0</v>
      </c>
      <c r="CC502" s="24"/>
      <c r="CD502" s="28" t="str">
        <f aca="false">CC457</f>
        <v>scaldabagno</v>
      </c>
      <c r="CE502" s="28" t="n">
        <f aca="false">CB457</f>
        <v>0</v>
      </c>
      <c r="CF502" s="28" t="str">
        <f aca="false">CC486</f>
        <v>tubi</v>
      </c>
      <c r="CG502" s="28" t="n">
        <f aca="false">CB486</f>
        <v>0</v>
      </c>
      <c r="CK502" s="24"/>
      <c r="CL502" s="28" t="s">
        <v>60</v>
      </c>
      <c r="CM502" s="29" t="n">
        <f aca="false">CL459*CP459+CL463*CP463+CL466*CP467+CL476*CP476+CL477*CP481</f>
        <v>0</v>
      </c>
      <c r="CN502" s="24"/>
      <c r="CO502" s="28" t="str">
        <f aca="false">CN457</f>
        <v>scaldabagno</v>
      </c>
      <c r="CP502" s="28" t="n">
        <f aca="false">CM457</f>
        <v>0</v>
      </c>
      <c r="CQ502" s="28" t="str">
        <f aca="false">CN486</f>
        <v>tubi</v>
      </c>
      <c r="CR502" s="28" t="n">
        <f aca="false">CM486</f>
        <v>0</v>
      </c>
      <c r="CV502" s="17" t="s">
        <v>61</v>
      </c>
      <c r="CW502" s="18" t="n">
        <f aca="false">IF(M497=0%,0%,N503/SUM(N498:N505))</f>
        <v>0.1</v>
      </c>
      <c r="CX502" s="17" t="str">
        <f aca="false">P502</f>
        <v>scaldabagno</v>
      </c>
      <c r="CY502" s="19" t="n">
        <f aca="false">Q502</f>
        <v>0</v>
      </c>
      <c r="CZ502" s="17" t="str">
        <f aca="false">R500</f>
        <v>divano</v>
      </c>
      <c r="DA502" s="19" t="n">
        <f aca="false">S500</f>
        <v>0</v>
      </c>
      <c r="DB502" s="19"/>
      <c r="DC502" s="19"/>
      <c r="DD502" s="19" t="str">
        <f aca="false">Q442</f>
        <v>substrato</v>
      </c>
      <c r="DE502" s="19" t="str">
        <f aca="false">R442</f>
        <v>battistrada</v>
      </c>
    </row>
    <row r="503" customFormat="false" ht="14.4" hidden="false" customHeight="false" outlineLevel="0" collapsed="false">
      <c r="A503" s="24"/>
      <c r="B503" s="28" t="s">
        <v>61</v>
      </c>
      <c r="C503" s="29" t="n">
        <f aca="false">B468*F468+B473*F473+B477*F482+B494*F494</f>
        <v>0</v>
      </c>
      <c r="D503" s="24"/>
      <c r="E503" s="28" t="str">
        <f aca="false">D459</f>
        <v>mobile</v>
      </c>
      <c r="F503" s="28" t="n">
        <f aca="false">SUM(C459:C461)</f>
        <v>0</v>
      </c>
      <c r="G503" s="28" t="str">
        <f aca="false">D487</f>
        <v>guaina</v>
      </c>
      <c r="H503" s="28" t="n">
        <f aca="false">C487</f>
        <v>0</v>
      </c>
      <c r="L503" s="24"/>
      <c r="M503" s="28" t="s">
        <v>61</v>
      </c>
      <c r="N503" s="29" t="n">
        <f aca="false">M468*Q468+M473*Q473+M477*Q482+M494*Q494</f>
        <v>0.1</v>
      </c>
      <c r="O503" s="24"/>
      <c r="P503" s="28" t="str">
        <f aca="false">O459</f>
        <v>mobile</v>
      </c>
      <c r="Q503" s="28" t="n">
        <f aca="false">SUM(N459:N461)</f>
        <v>0</v>
      </c>
      <c r="R503" s="28" t="str">
        <f aca="false">O487</f>
        <v>guaina</v>
      </c>
      <c r="S503" s="28" t="n">
        <f aca="false">N487</f>
        <v>0</v>
      </c>
      <c r="W503" s="24"/>
      <c r="X503" s="28" t="s">
        <v>61</v>
      </c>
      <c r="Y503" s="29" t="n">
        <f aca="false">X468*AB468+X473*AB473+X477*AB482+X494*AB494</f>
        <v>0.02</v>
      </c>
      <c r="Z503" s="24"/>
      <c r="AA503" s="28" t="str">
        <f aca="false">Z459</f>
        <v>mobile</v>
      </c>
      <c r="AB503" s="28" t="n">
        <f aca="false">SUM(Y459:Y461)</f>
        <v>0</v>
      </c>
      <c r="AC503" s="28" t="str">
        <f aca="false">Z487</f>
        <v>guaina</v>
      </c>
      <c r="AD503" s="28" t="n">
        <f aca="false">Y487</f>
        <v>0</v>
      </c>
      <c r="AH503" s="24"/>
      <c r="AI503" s="28" t="s">
        <v>61</v>
      </c>
      <c r="AJ503" s="29" t="n">
        <f aca="false">AI468*AM468+AI473*AM473+AI477*AM482+AI494*AM494</f>
        <v>0</v>
      </c>
      <c r="AK503" s="24"/>
      <c r="AL503" s="28" t="str">
        <f aca="false">AK459</f>
        <v>mobile</v>
      </c>
      <c r="AM503" s="28" t="n">
        <f aca="false">SUM(AJ459:AJ461)</f>
        <v>0</v>
      </c>
      <c r="AN503" s="28" t="str">
        <f aca="false">AK487</f>
        <v>guaina</v>
      </c>
      <c r="AO503" s="28" t="n">
        <f aca="false">AJ487</f>
        <v>0</v>
      </c>
      <c r="AS503" s="24"/>
      <c r="AT503" s="28" t="s">
        <v>61</v>
      </c>
      <c r="AU503" s="29" t="n">
        <f aca="false">AT468*AX468+AT473*AX473+AT477*AX482+AT494*AX494</f>
        <v>0</v>
      </c>
      <c r="AV503" s="24"/>
      <c r="AW503" s="28" t="str">
        <f aca="false">AV459</f>
        <v>mobile</v>
      </c>
      <c r="AX503" s="28" t="n">
        <f aca="false">SUM(AU459:AU461)</f>
        <v>0</v>
      </c>
      <c r="AY503" s="28" t="str">
        <f aca="false">AV487</f>
        <v>guaina</v>
      </c>
      <c r="AZ503" s="28" t="n">
        <f aca="false">AU487</f>
        <v>0</v>
      </c>
      <c r="BD503" s="24"/>
      <c r="BE503" s="28" t="s">
        <v>61</v>
      </c>
      <c r="BF503" s="29" t="n">
        <f aca="false">BE468*BI468+BE473*BI473+BE477*BI482+BE494*BI494</f>
        <v>0.539471100346927</v>
      </c>
      <c r="BG503" s="24"/>
      <c r="BH503" s="28" t="str">
        <f aca="false">BG459</f>
        <v>mobile</v>
      </c>
      <c r="BI503" s="28" t="n">
        <f aca="false">SUM(BF459:BF461)</f>
        <v>0</v>
      </c>
      <c r="BJ503" s="28" t="str">
        <f aca="false">BG487</f>
        <v>guaina</v>
      </c>
      <c r="BK503" s="28" t="n">
        <f aca="false">BF487</f>
        <v>0</v>
      </c>
      <c r="BO503" s="24"/>
      <c r="BP503" s="28" t="s">
        <v>61</v>
      </c>
      <c r="BQ503" s="29" t="n">
        <f aca="false">BP468*BT468+BP473*BT473+BP477*BT482+BP494*BT494</f>
        <v>0.55</v>
      </c>
      <c r="BR503" s="24"/>
      <c r="BS503" s="28" t="str">
        <f aca="false">BR459</f>
        <v>mobile</v>
      </c>
      <c r="BT503" s="28" t="n">
        <f aca="false">SUM(BQ459:BQ461)</f>
        <v>0</v>
      </c>
      <c r="BU503" s="28" t="str">
        <f aca="false">BR487</f>
        <v>guaina</v>
      </c>
      <c r="BV503" s="28" t="n">
        <f aca="false">BQ487</f>
        <v>0</v>
      </c>
      <c r="BZ503" s="24"/>
      <c r="CA503" s="28" t="s">
        <v>61</v>
      </c>
      <c r="CB503" s="29" t="n">
        <f aca="false">CA468*CE468+CA473*CE473+CA477*CE482+CA494*CE494</f>
        <v>0</v>
      </c>
      <c r="CC503" s="24"/>
      <c r="CD503" s="28" t="str">
        <f aca="false">CC459</f>
        <v>mobile</v>
      </c>
      <c r="CE503" s="28" t="n">
        <f aca="false">SUM(CB459:CB461)</f>
        <v>0</v>
      </c>
      <c r="CF503" s="28" t="str">
        <f aca="false">CC487</f>
        <v>guaina</v>
      </c>
      <c r="CG503" s="28" t="n">
        <f aca="false">CB487</f>
        <v>0</v>
      </c>
      <c r="CK503" s="24"/>
      <c r="CL503" s="28" t="s">
        <v>61</v>
      </c>
      <c r="CM503" s="29" t="n">
        <f aca="false">CL468*CP468+CL473*CP473+CL477*CP482+CL494*CP494</f>
        <v>0</v>
      </c>
      <c r="CN503" s="24"/>
      <c r="CO503" s="28" t="str">
        <f aca="false">CN459</f>
        <v>mobile</v>
      </c>
      <c r="CP503" s="28" t="n">
        <f aca="false">SUM(CM459:CM461)</f>
        <v>0</v>
      </c>
      <c r="CQ503" s="28" t="str">
        <f aca="false">CN487</f>
        <v>guaina</v>
      </c>
      <c r="CR503" s="28" t="n">
        <f aca="false">CM487</f>
        <v>0</v>
      </c>
      <c r="CV503" s="17" t="s">
        <v>62</v>
      </c>
      <c r="CW503" s="18" t="n">
        <f aca="false">IF(M497=0%,0%,N504/SUM(N498:N505))</f>
        <v>0</v>
      </c>
      <c r="CX503" s="17" t="str">
        <f aca="false">P503</f>
        <v>mobile</v>
      </c>
      <c r="CY503" s="19" t="n">
        <f aca="false">Q503</f>
        <v>0</v>
      </c>
      <c r="CZ503" s="17" t="str">
        <f aca="false">R501</f>
        <v>sanitari</v>
      </c>
      <c r="DA503" s="19" t="n">
        <f aca="false">S501</f>
        <v>0</v>
      </c>
      <c r="DB503" s="19"/>
      <c r="DC503" s="19"/>
      <c r="DD503" s="19" t="s">
        <v>63</v>
      </c>
      <c r="DE503" s="19" t="n">
        <f aca="false">M442</f>
        <v>0</v>
      </c>
    </row>
    <row r="504" customFormat="false" ht="15" hidden="false" customHeight="false" outlineLevel="0" collapsed="false">
      <c r="A504" s="24"/>
      <c r="B504" s="28" t="s">
        <v>62</v>
      </c>
      <c r="C504" s="39" t="n">
        <f aca="false">B464*F464+B466*F466+B475*F475</f>
        <v>0</v>
      </c>
      <c r="D504" s="24"/>
      <c r="E504" s="28" t="str">
        <f aca="false">D462</f>
        <v>secchio</v>
      </c>
      <c r="F504" s="28" t="n">
        <f aca="false">C462</f>
        <v>0</v>
      </c>
      <c r="G504" s="28" t="str">
        <f aca="false">D488</f>
        <v>lamiere</v>
      </c>
      <c r="H504" s="28" t="n">
        <f aca="false">SUM(C488:C490)</f>
        <v>0</v>
      </c>
      <c r="L504" s="24"/>
      <c r="M504" s="28" t="s">
        <v>62</v>
      </c>
      <c r="N504" s="39" t="n">
        <f aca="false">M464*Q464+M466*Q466+M475*Q475</f>
        <v>0</v>
      </c>
      <c r="O504" s="24"/>
      <c r="P504" s="28" t="str">
        <f aca="false">O462</f>
        <v>secchio</v>
      </c>
      <c r="Q504" s="28" t="n">
        <f aca="false">N462</f>
        <v>0</v>
      </c>
      <c r="R504" s="28" t="str">
        <f aca="false">O488</f>
        <v>lamiere</v>
      </c>
      <c r="S504" s="28" t="n">
        <f aca="false">SUM(N488:N490)</f>
        <v>0</v>
      </c>
      <c r="W504" s="24"/>
      <c r="X504" s="28" t="s">
        <v>62</v>
      </c>
      <c r="Y504" s="39" t="n">
        <f aca="false">X464*AB464+X466*AB466+X475*AB475</f>
        <v>0.03</v>
      </c>
      <c r="Z504" s="24"/>
      <c r="AA504" s="28" t="str">
        <f aca="false">Z462</f>
        <v>secchio</v>
      </c>
      <c r="AB504" s="28" t="n">
        <f aca="false">Y462</f>
        <v>0</v>
      </c>
      <c r="AC504" s="28" t="str">
        <f aca="false">Z488</f>
        <v>lamiere</v>
      </c>
      <c r="AD504" s="28" t="n">
        <f aca="false">SUM(Y488:Y490)</f>
        <v>0</v>
      </c>
      <c r="AH504" s="24"/>
      <c r="AI504" s="28" t="s">
        <v>62</v>
      </c>
      <c r="AJ504" s="39" t="n">
        <f aca="false">AI464*AM464+AI466*AM466+AI475*AM475</f>
        <v>0</v>
      </c>
      <c r="AK504" s="24"/>
      <c r="AL504" s="28" t="str">
        <f aca="false">AK462</f>
        <v>secchio</v>
      </c>
      <c r="AM504" s="28" t="n">
        <f aca="false">AJ462</f>
        <v>0</v>
      </c>
      <c r="AN504" s="28" t="str">
        <f aca="false">AK488</f>
        <v>lamiere</v>
      </c>
      <c r="AO504" s="28" t="n">
        <f aca="false">SUM(AJ488:AJ490)</f>
        <v>0</v>
      </c>
      <c r="AS504" s="24"/>
      <c r="AT504" s="28" t="s">
        <v>62</v>
      </c>
      <c r="AU504" s="39" t="n">
        <f aca="false">AT464*AX464+AT466*AX466+AT475*AX475</f>
        <v>0</v>
      </c>
      <c r="AV504" s="24"/>
      <c r="AW504" s="28" t="str">
        <f aca="false">AV462</f>
        <v>secchio</v>
      </c>
      <c r="AX504" s="28" t="n">
        <f aca="false">AU462</f>
        <v>0</v>
      </c>
      <c r="AY504" s="28" t="str">
        <f aca="false">AV488</f>
        <v>lamiere</v>
      </c>
      <c r="AZ504" s="28" t="n">
        <f aca="false">SUM(AU488:AU490)</f>
        <v>0</v>
      </c>
      <c r="BD504" s="24"/>
      <c r="BE504" s="28" t="s">
        <v>62</v>
      </c>
      <c r="BF504" s="39" t="n">
        <f aca="false">BE464*BI464+BE466*BI466+BE475*BI475</f>
        <v>0</v>
      </c>
      <c r="BG504" s="24"/>
      <c r="BH504" s="28" t="str">
        <f aca="false">BG462</f>
        <v>secchio</v>
      </c>
      <c r="BI504" s="28" t="n">
        <f aca="false">BF462</f>
        <v>0</v>
      </c>
      <c r="BJ504" s="28" t="str">
        <f aca="false">BG488</f>
        <v>lamiere</v>
      </c>
      <c r="BK504" s="28" t="n">
        <f aca="false">SUM(BF488:BF490)</f>
        <v>0</v>
      </c>
      <c r="BO504" s="24"/>
      <c r="BP504" s="28" t="s">
        <v>62</v>
      </c>
      <c r="BQ504" s="39" t="n">
        <f aca="false">BP464*BT464+BP466*BT466+BP475*BT475</f>
        <v>0</v>
      </c>
      <c r="BR504" s="24"/>
      <c r="BS504" s="28" t="str">
        <f aca="false">BR462</f>
        <v>secchio</v>
      </c>
      <c r="BT504" s="28" t="n">
        <f aca="false">BQ462</f>
        <v>0</v>
      </c>
      <c r="BU504" s="28" t="str">
        <f aca="false">BR488</f>
        <v>lamiere</v>
      </c>
      <c r="BV504" s="28" t="n">
        <f aca="false">SUM(BQ488:BQ490)</f>
        <v>0</v>
      </c>
      <c r="BZ504" s="24"/>
      <c r="CA504" s="28" t="s">
        <v>62</v>
      </c>
      <c r="CB504" s="39" t="n">
        <f aca="false">CA464*CE464+CA466*CE466+CA475*CE475</f>
        <v>0</v>
      </c>
      <c r="CC504" s="24"/>
      <c r="CD504" s="28" t="str">
        <f aca="false">CC462</f>
        <v>secchio</v>
      </c>
      <c r="CE504" s="28" t="n">
        <f aca="false">CB462</f>
        <v>0</v>
      </c>
      <c r="CF504" s="28" t="str">
        <f aca="false">CC488</f>
        <v>lamiere</v>
      </c>
      <c r="CG504" s="28" t="n">
        <f aca="false">SUM(CB488:CB490)</f>
        <v>0</v>
      </c>
      <c r="CK504" s="24"/>
      <c r="CL504" s="28" t="s">
        <v>62</v>
      </c>
      <c r="CM504" s="39" t="n">
        <f aca="false">CL464*CP464+CL466*CP466+CL475*CP475</f>
        <v>0</v>
      </c>
      <c r="CN504" s="24"/>
      <c r="CO504" s="28" t="str">
        <f aca="false">CN462</f>
        <v>secchio</v>
      </c>
      <c r="CP504" s="28" t="n">
        <f aca="false">CM462</f>
        <v>0</v>
      </c>
      <c r="CQ504" s="28" t="str">
        <f aca="false">CN488</f>
        <v>lamiere</v>
      </c>
      <c r="CR504" s="28" t="n">
        <f aca="false">SUM(CM488:CM490)</f>
        <v>0</v>
      </c>
      <c r="CV504" s="17" t="s">
        <v>65</v>
      </c>
      <c r="CW504" s="18" t="n">
        <f aca="false">IF(M497=0%,0%,N505/SUM(N498:N505))</f>
        <v>0</v>
      </c>
      <c r="CX504" s="17" t="str">
        <f aca="false">P504</f>
        <v>secchio</v>
      </c>
      <c r="CY504" s="19" t="n">
        <f aca="false">Q504</f>
        <v>0</v>
      </c>
      <c r="CZ504" s="17" t="str">
        <f aca="false">R502</f>
        <v>tubi</v>
      </c>
      <c r="DA504" s="19" t="n">
        <f aca="false">S502</f>
        <v>0</v>
      </c>
      <c r="DB504" s="19"/>
      <c r="DC504" s="19"/>
      <c r="DD504" s="35" t="s">
        <v>56</v>
      </c>
      <c r="DE504" s="35" t="n">
        <f aca="false">S440</f>
        <v>0</v>
      </c>
      <c r="DF504" s="37" t="n">
        <f aca="false">SUM(CW498:CW504)</f>
        <v>1</v>
      </c>
    </row>
    <row r="505" customFormat="false" ht="15" hidden="false" customHeight="false" outlineLevel="0" collapsed="false">
      <c r="A505" s="24"/>
      <c r="B505" s="28" t="s">
        <v>65</v>
      </c>
      <c r="C505" s="39" t="n">
        <f aca="false">B483*F483+B484*F484+B485*F485+B496*F496</f>
        <v>0.98</v>
      </c>
      <c r="D505" s="24"/>
      <c r="E505" s="28" t="str">
        <f aca="false">D463</f>
        <v>sedie</v>
      </c>
      <c r="F505" s="28" t="n">
        <f aca="false">C463</f>
        <v>0</v>
      </c>
      <c r="G505" s="28" t="s">
        <v>102</v>
      </c>
      <c r="H505" s="28" t="n">
        <f aca="false">SUM(C469:C482)</f>
        <v>0</v>
      </c>
      <c r="L505" s="24"/>
      <c r="M505" s="28" t="s">
        <v>65</v>
      </c>
      <c r="N505" s="39" t="n">
        <f aca="false">M483*Q483+M484*Q484+M485*Q485+M496*Q496</f>
        <v>0</v>
      </c>
      <c r="O505" s="24"/>
      <c r="P505" s="28" t="str">
        <f aca="false">O463</f>
        <v>sedie</v>
      </c>
      <c r="Q505" s="28" t="n">
        <f aca="false">N463</f>
        <v>0</v>
      </c>
      <c r="R505" s="28" t="s">
        <v>102</v>
      </c>
      <c r="S505" s="28" t="n">
        <f aca="false">SUM(N469:N482)</f>
        <v>0</v>
      </c>
      <c r="W505" s="24"/>
      <c r="X505" s="28" t="s">
        <v>65</v>
      </c>
      <c r="Y505" s="39" t="n">
        <f aca="false">X483*AB483+X484*AB484+X485*AB485+X496*AB496</f>
        <v>0</v>
      </c>
      <c r="Z505" s="24"/>
      <c r="AA505" s="28" t="str">
        <f aca="false">Z463</f>
        <v>sedie</v>
      </c>
      <c r="AB505" s="28" t="n">
        <f aca="false">Y463</f>
        <v>0</v>
      </c>
      <c r="AC505" s="28" t="s">
        <v>102</v>
      </c>
      <c r="AD505" s="28" t="n">
        <f aca="false">SUM(Y469:Y482)</f>
        <v>0</v>
      </c>
      <c r="AH505" s="24"/>
      <c r="AI505" s="28" t="s">
        <v>65</v>
      </c>
      <c r="AJ505" s="39" t="n">
        <f aca="false">AI483*AM483+AI484*AM484+AI485*AM485+AI496*AM496</f>
        <v>0.9</v>
      </c>
      <c r="AK505" s="24"/>
      <c r="AL505" s="28" t="str">
        <f aca="false">AK463</f>
        <v>sedie</v>
      </c>
      <c r="AM505" s="28" t="n">
        <f aca="false">AJ463</f>
        <v>0</v>
      </c>
      <c r="AN505" s="28" t="s">
        <v>102</v>
      </c>
      <c r="AO505" s="28" t="n">
        <f aca="false">SUM(AJ469:AJ482)</f>
        <v>0</v>
      </c>
      <c r="AS505" s="24"/>
      <c r="AT505" s="28" t="s">
        <v>65</v>
      </c>
      <c r="AU505" s="39" t="n">
        <f aca="false">AT483*AX483+AT484*AX484+AT485*AX485+AT496*AX496</f>
        <v>0</v>
      </c>
      <c r="AV505" s="24"/>
      <c r="AW505" s="28" t="str">
        <f aca="false">AV463</f>
        <v>sedie</v>
      </c>
      <c r="AX505" s="28" t="n">
        <f aca="false">AU463</f>
        <v>0</v>
      </c>
      <c r="AY505" s="28" t="s">
        <v>102</v>
      </c>
      <c r="AZ505" s="28" t="n">
        <f aca="false">SUM(AU469:AU482)</f>
        <v>0</v>
      </c>
      <c r="BD505" s="24"/>
      <c r="BE505" s="28" t="s">
        <v>65</v>
      </c>
      <c r="BF505" s="39" t="n">
        <f aca="false">BE483*BI483+BE484*BI484+BE485*BI485+BE496*BI496</f>
        <v>0</v>
      </c>
      <c r="BG505" s="24"/>
      <c r="BH505" s="28" t="str">
        <f aca="false">BG463</f>
        <v>sedie</v>
      </c>
      <c r="BI505" s="28" t="n">
        <f aca="false">BF463</f>
        <v>0</v>
      </c>
      <c r="BJ505" s="28" t="s">
        <v>102</v>
      </c>
      <c r="BK505" s="28" t="n">
        <f aca="false">SUM(BF469:BF482)</f>
        <v>2</v>
      </c>
      <c r="BO505" s="24"/>
      <c r="BP505" s="28" t="s">
        <v>65</v>
      </c>
      <c r="BQ505" s="39" t="n">
        <f aca="false">BP483*BT483+BP484*BT484+BP485*BT485+BP496*BT496</f>
        <v>0</v>
      </c>
      <c r="BR505" s="24"/>
      <c r="BS505" s="28" t="str">
        <f aca="false">BR463</f>
        <v>sedie</v>
      </c>
      <c r="BT505" s="28" t="n">
        <f aca="false">BQ463</f>
        <v>0</v>
      </c>
      <c r="BU505" s="28" t="s">
        <v>102</v>
      </c>
      <c r="BV505" s="28" t="n">
        <f aca="false">SUM(BQ469:BQ482)</f>
        <v>11</v>
      </c>
      <c r="BZ505" s="24"/>
      <c r="CA505" s="28" t="s">
        <v>65</v>
      </c>
      <c r="CB505" s="39" t="n">
        <f aca="false">CA483*CE483+CA484*CE484+CA485*CE485+CA496*CE496</f>
        <v>0</v>
      </c>
      <c r="CC505" s="24"/>
      <c r="CD505" s="28" t="str">
        <f aca="false">CC463</f>
        <v>sedie</v>
      </c>
      <c r="CE505" s="28" t="n">
        <f aca="false">CB463</f>
        <v>0</v>
      </c>
      <c r="CF505" s="28" t="s">
        <v>102</v>
      </c>
      <c r="CG505" s="28" t="n">
        <f aca="false">SUM(CB469:CB482)</f>
        <v>0</v>
      </c>
      <c r="CK505" s="24"/>
      <c r="CL505" s="28" t="s">
        <v>65</v>
      </c>
      <c r="CM505" s="39" t="n">
        <f aca="false">CL483*CP483+CL484*CP484+CL485*CP485+CL496*CP496</f>
        <v>0</v>
      </c>
      <c r="CN505" s="24"/>
      <c r="CO505" s="28" t="str">
        <f aca="false">CN463</f>
        <v>sedie</v>
      </c>
      <c r="CP505" s="28" t="n">
        <f aca="false">CM463</f>
        <v>0</v>
      </c>
      <c r="CQ505" s="28" t="s">
        <v>102</v>
      </c>
      <c r="CR505" s="28" t="n">
        <f aca="false">SUM(CM469:CM482)</f>
        <v>0</v>
      </c>
      <c r="CV505" s="10" t="str">
        <f aca="false">W439</f>
        <v>SITO O109</v>
      </c>
      <c r="CW505" s="10"/>
      <c r="CX505" s="10"/>
      <c r="CY505" s="10"/>
      <c r="CZ505" s="10"/>
      <c r="DA505" s="10"/>
      <c r="DB505" s="10"/>
      <c r="DC505" s="10"/>
      <c r="DD505" s="10"/>
      <c r="DE505" s="10"/>
    </row>
    <row r="506" customFormat="false" ht="14.4" hidden="false" customHeight="false" outlineLevel="0" collapsed="false">
      <c r="A506" s="24"/>
      <c r="B506" s="28" t="s">
        <v>103</v>
      </c>
      <c r="C506" s="39" t="n">
        <f aca="false">B474*F474+B495*F495</f>
        <v>0</v>
      </c>
      <c r="D506" s="24"/>
      <c r="E506" s="28" t="str">
        <f aca="false">D464</f>
        <v>materasso</v>
      </c>
      <c r="F506" s="28" t="n">
        <f aca="false">C464</f>
        <v>0</v>
      </c>
      <c r="G506" s="28" t="s">
        <v>104</v>
      </c>
      <c r="H506" s="28"/>
      <c r="L506" s="24"/>
      <c r="M506" s="28" t="s">
        <v>103</v>
      </c>
      <c r="N506" s="39" t="n">
        <f aca="false">M474*Q474+M495*Q495</f>
        <v>0</v>
      </c>
      <c r="O506" s="24"/>
      <c r="P506" s="28" t="str">
        <f aca="false">O464</f>
        <v>materasso</v>
      </c>
      <c r="Q506" s="28" t="n">
        <f aca="false">N464</f>
        <v>0</v>
      </c>
      <c r="R506" s="28" t="s">
        <v>104</v>
      </c>
      <c r="S506" s="28"/>
      <c r="W506" s="24"/>
      <c r="X506" s="28" t="s">
        <v>103</v>
      </c>
      <c r="Y506" s="39" t="n">
        <f aca="false">X474*AB474+X495*AB495</f>
        <v>0</v>
      </c>
      <c r="Z506" s="24"/>
      <c r="AA506" s="28" t="str">
        <f aca="false">Z464</f>
        <v>materasso</v>
      </c>
      <c r="AB506" s="28" t="n">
        <f aca="false">Y464</f>
        <v>0</v>
      </c>
      <c r="AC506" s="28" t="s">
        <v>104</v>
      </c>
      <c r="AD506" s="28"/>
      <c r="AH506" s="24"/>
      <c r="AI506" s="28" t="s">
        <v>103</v>
      </c>
      <c r="AJ506" s="39" t="n">
        <f aca="false">AI474*AM474+AI495*AM495</f>
        <v>0</v>
      </c>
      <c r="AK506" s="24"/>
      <c r="AL506" s="28" t="str">
        <f aca="false">AK464</f>
        <v>materasso</v>
      </c>
      <c r="AM506" s="28" t="n">
        <f aca="false">AJ464</f>
        <v>0</v>
      </c>
      <c r="AN506" s="28" t="s">
        <v>104</v>
      </c>
      <c r="AO506" s="28"/>
      <c r="AS506" s="24"/>
      <c r="AT506" s="28" t="s">
        <v>103</v>
      </c>
      <c r="AU506" s="39" t="n">
        <f aca="false">AT474*AX474+AT495*AX495</f>
        <v>0</v>
      </c>
      <c r="AV506" s="24"/>
      <c r="AW506" s="28" t="str">
        <f aca="false">AV464</f>
        <v>materasso</v>
      </c>
      <c r="AX506" s="28" t="n">
        <f aca="false">AU464</f>
        <v>0</v>
      </c>
      <c r="AY506" s="28" t="s">
        <v>104</v>
      </c>
      <c r="AZ506" s="28"/>
      <c r="BD506" s="24"/>
      <c r="BE506" s="28" t="s">
        <v>103</v>
      </c>
      <c r="BF506" s="39" t="n">
        <f aca="false">BE474*BI474+BE495*BI495</f>
        <v>0</v>
      </c>
      <c r="BG506" s="24"/>
      <c r="BH506" s="28" t="str">
        <f aca="false">BG464</f>
        <v>materasso</v>
      </c>
      <c r="BI506" s="28" t="n">
        <f aca="false">BF464</f>
        <v>0</v>
      </c>
      <c r="BJ506" s="28" t="s">
        <v>104</v>
      </c>
      <c r="BK506" s="28"/>
      <c r="BO506" s="24"/>
      <c r="BP506" s="28" t="s">
        <v>103</v>
      </c>
      <c r="BQ506" s="39" t="n">
        <f aca="false">BP474*BT474+BP495*BT495</f>
        <v>0</v>
      </c>
      <c r="BR506" s="24"/>
      <c r="BS506" s="28" t="str">
        <f aca="false">BR464</f>
        <v>materasso</v>
      </c>
      <c r="BT506" s="28" t="n">
        <f aca="false">BQ464</f>
        <v>0</v>
      </c>
      <c r="BU506" s="28" t="s">
        <v>104</v>
      </c>
      <c r="BV506" s="28"/>
      <c r="BZ506" s="24"/>
      <c r="CA506" s="28" t="s">
        <v>103</v>
      </c>
      <c r="CB506" s="39" t="n">
        <f aca="false">CA474*CE474+CA495*CE495</f>
        <v>0</v>
      </c>
      <c r="CC506" s="24"/>
      <c r="CD506" s="28" t="str">
        <f aca="false">CC464</f>
        <v>materasso</v>
      </c>
      <c r="CE506" s="28" t="n">
        <f aca="false">CB464</f>
        <v>0</v>
      </c>
      <c r="CF506" s="28" t="s">
        <v>104</v>
      </c>
      <c r="CG506" s="28"/>
      <c r="CK506" s="24"/>
      <c r="CL506" s="28" t="s">
        <v>103</v>
      </c>
      <c r="CM506" s="39" t="n">
        <f aca="false">CL474*CP474+CL495*CP495</f>
        <v>0</v>
      </c>
      <c r="CN506" s="24"/>
      <c r="CO506" s="28" t="str">
        <f aca="false">CN464</f>
        <v>materasso</v>
      </c>
      <c r="CP506" s="28" t="n">
        <f aca="false">CM464</f>
        <v>0</v>
      </c>
      <c r="CQ506" s="28" t="s">
        <v>104</v>
      </c>
      <c r="CR506" s="28"/>
      <c r="CV506" s="11" t="s">
        <v>31</v>
      </c>
      <c r="CW506" s="11"/>
      <c r="CX506" s="11" t="s">
        <v>32</v>
      </c>
      <c r="CY506" s="11"/>
      <c r="CZ506" s="11"/>
      <c r="DA506" s="11"/>
      <c r="DB506" s="11"/>
      <c r="DC506" s="11"/>
      <c r="DD506" s="11" t="s">
        <v>33</v>
      </c>
      <c r="DE506" s="11"/>
    </row>
    <row r="507" customFormat="false" ht="14.4" hidden="false" customHeight="false" outlineLevel="0" collapsed="false">
      <c r="AT507" s="4"/>
      <c r="AU507" s="4"/>
      <c r="AV507" s="4"/>
      <c r="AW507" s="4"/>
      <c r="AX507" s="4"/>
      <c r="AY507" s="4"/>
      <c r="BD507" s="4"/>
      <c r="BE507" s="4"/>
      <c r="BF507" s="4"/>
      <c r="BG507" s="4"/>
      <c r="BH507" s="4"/>
      <c r="BI507" s="4"/>
      <c r="BO507" s="4"/>
      <c r="BP507" s="4"/>
      <c r="BQ507" s="4"/>
      <c r="BR507" s="4"/>
      <c r="BS507" s="4"/>
      <c r="BT507" s="4"/>
      <c r="BW507" s="4"/>
      <c r="BZ507" s="4"/>
      <c r="CA507" s="4"/>
      <c r="CB507" s="4"/>
      <c r="CC507" s="4"/>
      <c r="CD507" s="4"/>
      <c r="CE507" s="4"/>
      <c r="CF507" s="4"/>
      <c r="CG507" s="4"/>
      <c r="CK507" s="4"/>
      <c r="CL507" s="4"/>
      <c r="CM507" s="4"/>
      <c r="CN507" s="4"/>
      <c r="CO507" s="4"/>
      <c r="CV507" s="12" t="s">
        <v>14</v>
      </c>
      <c r="CW507" s="13" t="n">
        <f aca="false">IF(X497=0%,0%,Y498/SUM(Y498:Y505))</f>
        <v>0.8</v>
      </c>
      <c r="CX507" s="12" t="str">
        <f aca="false">AA498</f>
        <v>lavatrice</v>
      </c>
      <c r="CY507" s="14" t="n">
        <f aca="false">AB498</f>
        <v>0</v>
      </c>
      <c r="CZ507" s="12" t="str">
        <f aca="false">AA505</f>
        <v>sedie</v>
      </c>
      <c r="DA507" s="14" t="n">
        <f aca="false">AB505</f>
        <v>0</v>
      </c>
      <c r="DB507" s="12" t="str">
        <f aca="false">AC503</f>
        <v>guaina</v>
      </c>
      <c r="DC507" s="15" t="n">
        <f aca="false">AD503</f>
        <v>0</v>
      </c>
      <c r="DD507" s="14" t="s">
        <v>41</v>
      </c>
      <c r="DE507" s="14" t="n">
        <f aca="false">Y441</f>
        <v>0</v>
      </c>
    </row>
    <row r="508" customFormat="false" ht="14.4" hidden="false" customHeight="false" outlineLevel="0" collapsed="false">
      <c r="A508" s="14"/>
      <c r="B508" s="59" t="s">
        <v>14</v>
      </c>
      <c r="C508" s="28" t="s">
        <v>49</v>
      </c>
      <c r="D508" s="28" t="s">
        <v>101</v>
      </c>
      <c r="E508" s="28" t="s">
        <v>12</v>
      </c>
      <c r="F508" s="28" t="s">
        <v>60</v>
      </c>
      <c r="G508" s="28" t="s">
        <v>61</v>
      </c>
      <c r="H508" s="28" t="s">
        <v>62</v>
      </c>
      <c r="I508" s="28" t="s">
        <v>65</v>
      </c>
      <c r="J508" s="28" t="s">
        <v>103</v>
      </c>
      <c r="L508" s="14"/>
      <c r="M508" s="59" t="s">
        <v>14</v>
      </c>
      <c r="N508" s="28" t="s">
        <v>49</v>
      </c>
      <c r="O508" s="28" t="s">
        <v>101</v>
      </c>
      <c r="P508" s="28" t="s">
        <v>12</v>
      </c>
      <c r="Q508" s="28" t="s">
        <v>60</v>
      </c>
      <c r="R508" s="28" t="s">
        <v>61</v>
      </c>
      <c r="S508" s="28" t="s">
        <v>62</v>
      </c>
      <c r="T508" s="28" t="s">
        <v>65</v>
      </c>
      <c r="U508" s="28" t="s">
        <v>103</v>
      </c>
      <c r="W508" s="14"/>
      <c r="X508" s="59" t="s">
        <v>14</v>
      </c>
      <c r="Y508" s="28" t="s">
        <v>49</v>
      </c>
      <c r="Z508" s="28" t="s">
        <v>101</v>
      </c>
      <c r="AA508" s="28" t="s">
        <v>12</v>
      </c>
      <c r="AB508" s="28" t="s">
        <v>60</v>
      </c>
      <c r="AC508" s="28" t="s">
        <v>61</v>
      </c>
      <c r="AD508" s="28" t="s">
        <v>62</v>
      </c>
      <c r="AE508" s="28" t="s">
        <v>65</v>
      </c>
      <c r="AF508" s="28" t="s">
        <v>103</v>
      </c>
      <c r="AH508" s="14"/>
      <c r="AI508" s="59" t="s">
        <v>14</v>
      </c>
      <c r="AJ508" s="28" t="s">
        <v>49</v>
      </c>
      <c r="AK508" s="28" t="s">
        <v>101</v>
      </c>
      <c r="AL508" s="28" t="s">
        <v>12</v>
      </c>
      <c r="AM508" s="28" t="s">
        <v>60</v>
      </c>
      <c r="AN508" s="28" t="s">
        <v>61</v>
      </c>
      <c r="AO508" s="28" t="s">
        <v>62</v>
      </c>
      <c r="AP508" s="28" t="s">
        <v>65</v>
      </c>
      <c r="AQ508" s="28" t="s">
        <v>103</v>
      </c>
      <c r="AS508" s="14"/>
      <c r="AT508" s="59" t="s">
        <v>14</v>
      </c>
      <c r="AU508" s="28" t="s">
        <v>49</v>
      </c>
      <c r="AV508" s="28" t="s">
        <v>101</v>
      </c>
      <c r="AW508" s="28" t="s">
        <v>12</v>
      </c>
      <c r="AX508" s="28" t="s">
        <v>60</v>
      </c>
      <c r="AY508" s="28" t="s">
        <v>61</v>
      </c>
      <c r="AZ508" s="28" t="s">
        <v>62</v>
      </c>
      <c r="BA508" s="28" t="s">
        <v>65</v>
      </c>
      <c r="BB508" s="28" t="s">
        <v>103</v>
      </c>
      <c r="BD508" s="14"/>
      <c r="BE508" s="59" t="s">
        <v>14</v>
      </c>
      <c r="BF508" s="28" t="s">
        <v>49</v>
      </c>
      <c r="BG508" s="28" t="s">
        <v>101</v>
      </c>
      <c r="BH508" s="28" t="s">
        <v>12</v>
      </c>
      <c r="BI508" s="28" t="s">
        <v>60</v>
      </c>
      <c r="BJ508" s="28" t="s">
        <v>61</v>
      </c>
      <c r="BK508" s="28" t="s">
        <v>62</v>
      </c>
      <c r="BL508" s="28" t="s">
        <v>65</v>
      </c>
      <c r="BM508" s="28" t="s">
        <v>103</v>
      </c>
      <c r="BO508" s="14"/>
      <c r="BP508" s="59" t="s">
        <v>14</v>
      </c>
      <c r="BQ508" s="28" t="s">
        <v>49</v>
      </c>
      <c r="BR508" s="28" t="s">
        <v>101</v>
      </c>
      <c r="BS508" s="28" t="s">
        <v>12</v>
      </c>
      <c r="BT508" s="28" t="s">
        <v>60</v>
      </c>
      <c r="BU508" s="28" t="s">
        <v>61</v>
      </c>
      <c r="BV508" s="28" t="s">
        <v>62</v>
      </c>
      <c r="BW508" s="28" t="s">
        <v>65</v>
      </c>
      <c r="BX508" s="28" t="s">
        <v>103</v>
      </c>
      <c r="BZ508" s="14"/>
      <c r="CA508" s="59" t="s">
        <v>14</v>
      </c>
      <c r="CB508" s="28" t="s">
        <v>49</v>
      </c>
      <c r="CC508" s="28" t="s">
        <v>101</v>
      </c>
      <c r="CD508" s="28" t="s">
        <v>12</v>
      </c>
      <c r="CE508" s="28" t="s">
        <v>60</v>
      </c>
      <c r="CF508" s="28" t="s">
        <v>61</v>
      </c>
      <c r="CG508" s="28" t="s">
        <v>62</v>
      </c>
      <c r="CH508" s="28" t="s">
        <v>65</v>
      </c>
      <c r="CI508" s="28" t="s">
        <v>103</v>
      </c>
      <c r="CK508" s="14"/>
      <c r="CL508" s="59" t="s">
        <v>14</v>
      </c>
      <c r="CM508" s="28" t="s">
        <v>49</v>
      </c>
      <c r="CN508" s="28" t="s">
        <v>101</v>
      </c>
      <c r="CO508" s="28" t="s">
        <v>12</v>
      </c>
      <c r="CP508" s="28" t="s">
        <v>60</v>
      </c>
      <c r="CQ508" s="28" t="s">
        <v>61</v>
      </c>
      <c r="CR508" s="28" t="s">
        <v>62</v>
      </c>
      <c r="CS508" s="28" t="s">
        <v>65</v>
      </c>
      <c r="CT508" s="28" t="s">
        <v>103</v>
      </c>
      <c r="CV508" s="17" t="s">
        <v>49</v>
      </c>
      <c r="CW508" s="18" t="n">
        <f aca="false">IF(X497=0%,0%,Y499/SUM(Y498:Y505))</f>
        <v>0.05</v>
      </c>
      <c r="CX508" s="17" t="str">
        <f aca="false">AA499</f>
        <v>frigorifero</v>
      </c>
      <c r="CY508" s="19" t="n">
        <f aca="false">AB499</f>
        <v>0</v>
      </c>
      <c r="CZ508" s="17" t="str">
        <f aca="false">AA506</f>
        <v>materasso</v>
      </c>
      <c r="DA508" s="19" t="n">
        <f aca="false">AB506</f>
        <v>0</v>
      </c>
      <c r="DB508" s="17" t="str">
        <f aca="false">AC504</f>
        <v>lamiere</v>
      </c>
      <c r="DC508" s="20" t="n">
        <f aca="false">AD504</f>
        <v>0</v>
      </c>
      <c r="DD508" s="19" t="str">
        <f aca="false">Z440</f>
        <v>altezza cumulo</v>
      </c>
      <c r="DE508" s="19" t="n">
        <f aca="false">AA440</f>
        <v>15</v>
      </c>
    </row>
    <row r="509" customFormat="false" ht="14.4" hidden="false" customHeight="false" outlineLevel="0" collapsed="false">
      <c r="A509" s="17" t="s">
        <v>105</v>
      </c>
      <c r="B509" s="16" t="n">
        <f aca="false">H444*F446*C444+H447*F449*C447+H450*F452*C450+H453*F454*C453</f>
        <v>0</v>
      </c>
      <c r="C509" s="16" t="n">
        <f aca="false">H453*F453*C453</f>
        <v>0</v>
      </c>
      <c r="D509" s="16" t="n">
        <f aca="false">H444*F445*C444+H447*F448*C447+H450*F451*C450+H453*F456*C453+C457*F458*H457</f>
        <v>0</v>
      </c>
      <c r="E509" s="16" t="n">
        <f aca="false">H444*F444*C444+H447*F447*C447+H450*F450*C450+H453*F455*C453+H457*F457*C457</f>
        <v>0</v>
      </c>
      <c r="F509" s="16" t="n">
        <f aca="false">C466*F467*H466</f>
        <v>0</v>
      </c>
      <c r="H509" s="16" t="n">
        <f aca="false">C464*H464+C466*F466*H466</f>
        <v>0</v>
      </c>
      <c r="J509" s="44"/>
      <c r="L509" s="17" t="s">
        <v>105</v>
      </c>
      <c r="M509" s="16" t="n">
        <f aca="false">S444*Q446*N444+S447*Q449*N447+S450*Q452*N450+S453*Q454*N453</f>
        <v>0</v>
      </c>
      <c r="N509" s="16" t="n">
        <f aca="false">S453*Q453*N453</f>
        <v>0</v>
      </c>
      <c r="O509" s="16" t="n">
        <f aca="false">S444*Q445*N444+S447*Q448*N447+S450*Q451*N450+S453*Q456*N453+N457*Q458*S457</f>
        <v>0</v>
      </c>
      <c r="P509" s="16" t="n">
        <f aca="false">S444*Q444*N444+S447*Q447*N447+S450*Q450*N450+S453*Q455*N453+S457*Q457*N457</f>
        <v>0</v>
      </c>
      <c r="Q509" s="16" t="n">
        <f aca="false">N466*Q467*S466</f>
        <v>0</v>
      </c>
      <c r="S509" s="16" t="n">
        <f aca="false">N464*S464+N466*Q466*S466</f>
        <v>0</v>
      </c>
      <c r="U509" s="44"/>
      <c r="W509" s="17" t="s">
        <v>105</v>
      </c>
      <c r="X509" s="16" t="n">
        <f aca="false">AD444*AB446*Y444+AD447*AB449*Y447+AD450*AB452*Y450+AD453*AB454*Y453</f>
        <v>0</v>
      </c>
      <c r="Y509" s="16" t="n">
        <f aca="false">AD453*AB453*Y453</f>
        <v>0</v>
      </c>
      <c r="Z509" s="16" t="n">
        <f aca="false">AD444*AB445*Y444+AD447*AB448*Y447+AD450*AB451*Y450+AD453*AB456*Y453+Y457*AB458*AD457</f>
        <v>0</v>
      </c>
      <c r="AA509" s="16" t="n">
        <f aca="false">AD444*AB444*Y444+AD447*AB447*Y447+AD450*AB450*Y450+AD453*AB455*Y453+AD457*AB457*Y457</f>
        <v>0</v>
      </c>
      <c r="AB509" s="16" t="n">
        <f aca="false">Y466*AB467*AD466</f>
        <v>0</v>
      </c>
      <c r="AD509" s="16" t="n">
        <f aca="false">Y464*AD464+Y466*AB466*AD466</f>
        <v>0</v>
      </c>
      <c r="AF509" s="44"/>
      <c r="AH509" s="17" t="s">
        <v>105</v>
      </c>
      <c r="AI509" s="16" t="n">
        <f aca="false">AO444*AM446*AJ444+AO447*AM449*AJ447+AO450*AM452*AJ450+AO453*AM454*AJ453</f>
        <v>0</v>
      </c>
      <c r="AJ509" s="16" t="n">
        <f aca="false">AO453*AM453*AJ453</f>
        <v>0</v>
      </c>
      <c r="AK509" s="16" t="n">
        <f aca="false">AO444*AM445*AJ444+AO447*AM448*AJ447+AO450*AM451*AJ450+AO453*AM456*AJ453+AJ457*AM458*AO457</f>
        <v>0</v>
      </c>
      <c r="AL509" s="16" t="n">
        <f aca="false">AO444*AM444*AJ444+AO447*AM447*AJ447+AO450*AM450*AJ450+AO453*AM455*AJ453+AO457*AM457*AJ457</f>
        <v>0</v>
      </c>
      <c r="AM509" s="16" t="n">
        <f aca="false">AJ466*AM467*AO466</f>
        <v>0</v>
      </c>
      <c r="AO509" s="16" t="n">
        <f aca="false">AJ464*AO464+AJ466*AM466*AO466</f>
        <v>0</v>
      </c>
      <c r="AQ509" s="44"/>
      <c r="AS509" s="17" t="s">
        <v>105</v>
      </c>
      <c r="AT509" s="16" t="n">
        <f aca="false">AZ444*AX446*AU444+AZ447*AX449*AU447+AZ450*AX452*AU450+AZ453*AX454*AU453</f>
        <v>0</v>
      </c>
      <c r="AU509" s="16" t="n">
        <f aca="false">AZ453*AX453*AU453</f>
        <v>0</v>
      </c>
      <c r="AV509" s="16" t="n">
        <f aca="false">AZ444*AX445*AU444+AZ447*AX448*AU447+AZ450*AX451*AU450+AZ453*AX456*AU453+AU457*AX458*AZ457</f>
        <v>0</v>
      </c>
      <c r="AW509" s="16" t="n">
        <f aca="false">AZ444*AX444*AU444+AZ447*AX447*AU447+AZ450*AX450*AU450+AZ453*AX455*AU453+AZ457*AX457*AU457</f>
        <v>0</v>
      </c>
      <c r="AX509" s="16" t="n">
        <f aca="false">AU466*AX467*AZ466</f>
        <v>0</v>
      </c>
      <c r="AZ509" s="16" t="n">
        <f aca="false">AU464*AZ464+AU466*AX466*AZ466</f>
        <v>0</v>
      </c>
      <c r="BB509" s="44"/>
      <c r="BD509" s="17" t="s">
        <v>105</v>
      </c>
      <c r="BE509" s="16" t="n">
        <f aca="false">BK444*BI446*BF444+BK447*BI449*BF447+BK450*BI452*BF450+BK453*BI454*BF453</f>
        <v>0</v>
      </c>
      <c r="BF509" s="16" t="n">
        <f aca="false">BK453*BI453*BF453</f>
        <v>0</v>
      </c>
      <c r="BG509" s="16" t="n">
        <f aca="false">BK444*BI445*BF444+BK447*BI448*BF447+BK450*BI451*BF450+BK453*BI456*BF453+BF457*BI458*BK457</f>
        <v>0</v>
      </c>
      <c r="BH509" s="16" t="n">
        <f aca="false">BK444*BI444*BF444+BK447*BI447*BF447+BK450*BI450*BF450+BK453*BI455*BF453+BK457*BI457*BF457</f>
        <v>0</v>
      </c>
      <c r="BI509" s="16" t="n">
        <f aca="false">BF466*BI467*BK466</f>
        <v>0</v>
      </c>
      <c r="BK509" s="16" t="n">
        <f aca="false">BF464*BK464+BF466*BI466*BK466</f>
        <v>0</v>
      </c>
      <c r="BM509" s="44"/>
      <c r="BO509" s="17" t="s">
        <v>105</v>
      </c>
      <c r="BP509" s="16" t="n">
        <f aca="false">BV444*BT446*BQ444+BV447*BT449*BQ447+BV450*BT452*BQ450+BV453*BT454*BQ453</f>
        <v>0</v>
      </c>
      <c r="BQ509" s="16" t="n">
        <f aca="false">BV453*BT453*BQ453</f>
        <v>0</v>
      </c>
      <c r="BR509" s="16" t="n">
        <f aca="false">BV444*BT445*BQ444+BV447*BT448*BQ447+BV450*BT451*BQ450+BV453*BT456*BQ453+BQ457*BT458*BV457</f>
        <v>0</v>
      </c>
      <c r="BS509" s="16" t="n">
        <f aca="false">BV444*BT444*BQ444+BV447*BT447*BQ447+BV450*BT450*BQ450+BV453*BT455*BQ453+BV457*BT457*BQ457</f>
        <v>0</v>
      </c>
      <c r="BT509" s="16" t="n">
        <f aca="false">BQ466*BT467*BV466</f>
        <v>0</v>
      </c>
      <c r="BV509" s="16" t="n">
        <f aca="false">BQ464*BV464+BQ466*BT466*BV466</f>
        <v>0</v>
      </c>
      <c r="BX509" s="44"/>
      <c r="BZ509" s="17" t="s">
        <v>105</v>
      </c>
      <c r="CA509" s="16" t="n">
        <f aca="false">CG444*CE446*CB444+CG447*CE449*CB447+CG450*CE452*CB450+CG453*CE454*CB453</f>
        <v>0</v>
      </c>
      <c r="CB509" s="16" t="n">
        <f aca="false">CG453*CE453*CB453</f>
        <v>0</v>
      </c>
      <c r="CC509" s="16" t="n">
        <f aca="false">CG444*CE445*CB444+CG447*CE448*CB447+CG450*CE451*CB450+CG453*CE456*CB453+CB457*CE458*CG457</f>
        <v>0</v>
      </c>
      <c r="CD509" s="16" t="n">
        <f aca="false">CG444*CE444*CB444+CG447*CE447*CB447+CG450*CE450*CB450+CG453*CE455*CB453+CG457*CE457*CB457</f>
        <v>0</v>
      </c>
      <c r="CE509" s="16" t="n">
        <f aca="false">CB466*CE467*CG466</f>
        <v>0</v>
      </c>
      <c r="CG509" s="16" t="n">
        <f aca="false">CB464*CG464+CB466*CE466*CG466</f>
        <v>0</v>
      </c>
      <c r="CI509" s="44"/>
      <c r="CK509" s="17" t="s">
        <v>105</v>
      </c>
      <c r="CL509" s="16" t="n">
        <f aca="false">CR444*CP446*CM444+CR447*CP449*CM447+CR450*CP452*CM450+CR453*CP454*CM453</f>
        <v>0</v>
      </c>
      <c r="CM509" s="16" t="n">
        <f aca="false">CR453*CP453*CM453</f>
        <v>0</v>
      </c>
      <c r="CN509" s="16" t="n">
        <f aca="false">CR444*CP445*CM444+CR447*CP448*CM447+CR450*CP451*CM450+CR453*CP456*CM453+CM457*CP458*CR457</f>
        <v>0</v>
      </c>
      <c r="CO509" s="16" t="n">
        <f aca="false">CR444*CP444*CM444+CR447*CP447*CM447+CR450*CP450*CM450+CR453*CP455*CM453+CR457*CP457*CM457</f>
        <v>0</v>
      </c>
      <c r="CP509" s="16" t="n">
        <f aca="false">CM466*CP467*CR466</f>
        <v>0</v>
      </c>
      <c r="CR509" s="16" t="n">
        <f aca="false">CM464*CR464+CM466*CP466*CR466</f>
        <v>0</v>
      </c>
      <c r="CT509" s="44"/>
      <c r="CV509" s="17" t="s">
        <v>57</v>
      </c>
      <c r="CW509" s="18" t="n">
        <f aca="false">IF(X497=0%,0%,(Y500+Y501)/SUM(Y498:Y505))</f>
        <v>0.1</v>
      </c>
      <c r="CX509" s="17" t="str">
        <f aca="false">AA500</f>
        <v>forno</v>
      </c>
      <c r="CY509" s="19" t="n">
        <f aca="false">AB500</f>
        <v>0</v>
      </c>
      <c r="CZ509" s="17" t="str">
        <f aca="false">AC498</f>
        <v>brandina</v>
      </c>
      <c r="DA509" s="19" t="n">
        <f aca="false">AD498</f>
        <v>0</v>
      </c>
      <c r="DB509" s="17" t="str">
        <f aca="false">AC505</f>
        <v>buste</v>
      </c>
      <c r="DC509" s="20" t="n">
        <f aca="false">AD505</f>
        <v>0</v>
      </c>
      <c r="DD509" s="19" t="str">
        <f aca="false">Z441</f>
        <v>combustione</v>
      </c>
      <c r="DE509" s="19" t="str">
        <f aca="false">AA441</f>
        <v>no</v>
      </c>
    </row>
    <row r="510" customFormat="false" ht="14.4" hidden="false" customHeight="false" outlineLevel="0" collapsed="false">
      <c r="A510" s="33" t="s">
        <v>106</v>
      </c>
      <c r="B510" s="60" t="n">
        <f aca="false">IF(B442=100%,0,(B460*G460+B462*G462+B469*G469+B477*F477*G477+B486*G486+B487*G487+B488*G488)/(1-B442))</f>
        <v>18</v>
      </c>
      <c r="C510" s="60" t="n">
        <f aca="false">IF(B442=100%,0,(B470*G470+B477*F478*G478)/(1-B442))</f>
        <v>0</v>
      </c>
      <c r="D510" s="60" t="n">
        <f aca="false">IF(B442=100%,0,(B477*F479*G479+B471*F471*G471)/(1-B442))</f>
        <v>0</v>
      </c>
      <c r="E510" s="60" t="n">
        <f aca="false">IF(B442=100%,0,(B461*G461+B471*G472*F472+B477*F480*G480+B489*G489)/(1-B442))</f>
        <v>0</v>
      </c>
      <c r="F510" s="60" t="n">
        <f aca="false">IF(B442=100%,0,(B459*G459+B463*G463+B476*G476+B477*F481*G481)/(1-B442))</f>
        <v>0</v>
      </c>
      <c r="G510" s="61" t="n">
        <f aca="false">IF(B442=100%,0,(B468*G468+B473*G473+B477*F482*G482)/(1-B442))</f>
        <v>0</v>
      </c>
      <c r="H510" s="60" t="n">
        <f aca="false">IF(B442=100%,0,(B475*G475)/(1-B442))</f>
        <v>0</v>
      </c>
      <c r="I510" s="61" t="n">
        <f aca="false">IF(B442=100%,0,(B483*G483+B484*G484+B485*G485+B496*G496)/(1-B442))</f>
        <v>1470</v>
      </c>
      <c r="J510" s="62" t="n">
        <f aca="false">IF(B442=100%,0,(B474*G474+B495*G495)/(1-B442))</f>
        <v>0</v>
      </c>
      <c r="L510" s="33" t="s">
        <v>106</v>
      </c>
      <c r="M510" s="60" t="n">
        <f aca="false">IF(M442=100%,0,(M460*R460+M462*R462+M469*R469+M477*Q477*R477+M486*R486+M487*R487+M488*R488)/(1-M442))</f>
        <v>675</v>
      </c>
      <c r="N510" s="60" t="n">
        <f aca="false">IF(M442=100%,0,(M470*R470+M477*Q478*R478)/(1-M442))</f>
        <v>130</v>
      </c>
      <c r="O510" s="60" t="n">
        <f aca="false">IF(M442=100%,0,(M477*Q479*R479+M471*Q471*R471)/(1-M442))</f>
        <v>54</v>
      </c>
      <c r="P510" s="60" t="n">
        <f aca="false">IF(M442=100%,0,(M461*R461+M471*R472*Q472+M477*Q480*R480+M489*R489)/(1-M442))</f>
        <v>600</v>
      </c>
      <c r="Q510" s="60" t="n">
        <f aca="false">IF(M442=100%,0,(M459*R459+M463*R463+M476*R476+M477*Q481*R481)/(1-M442))</f>
        <v>0</v>
      </c>
      <c r="R510" s="61" t="n">
        <f aca="false">IF(M442=100%,0,(M468*R468+M473*R473+M477*Q482*R482)/(1-M442))</f>
        <v>100</v>
      </c>
      <c r="S510" s="60" t="n">
        <f aca="false">IF(M442=100%,0,(M475*R475)/(1-M442))</f>
        <v>0</v>
      </c>
      <c r="T510" s="61" t="n">
        <f aca="false">IF(M442=100%,0,(M483*R483+M484*R484+M485*R485+M496*R496)/(1-M442))</f>
        <v>0</v>
      </c>
      <c r="U510" s="62" t="n">
        <f aca="false">IF(M442=100%,0,(M474*R474+M495*R495)/(1-M442))</f>
        <v>0</v>
      </c>
      <c r="W510" s="33" t="s">
        <v>106</v>
      </c>
      <c r="X510" s="60" t="n">
        <f aca="false">IF(X442=100%,0,(X460*AC460+X462*AC462+X469*AC469+X477*AB477*AC477+X486*AC486+X487*AC487+X488*AC488)/(1-X442))</f>
        <v>720</v>
      </c>
      <c r="Y510" s="60" t="n">
        <f aca="false">IF(X442=100%,0,(X470*AC470+X477*AB478*AC478)/(1-X442))</f>
        <v>130</v>
      </c>
      <c r="Z510" s="60" t="n">
        <f aca="false">IF(X442=100%,0,(X477*AB479*AC479+X471*AB471*AC471)/(1-X442))</f>
        <v>54</v>
      </c>
      <c r="AA510" s="60" t="n">
        <f aca="false">IF(X442=100%,0,(X461*AC461+X471*AC472*AB472+X477*AB480*AC480+X489*AC489)/(1-X442))</f>
        <v>600</v>
      </c>
      <c r="AB510" s="60" t="n">
        <f aca="false">IF(X442=100%,0,(X459*AC459+X463*AC463+X476*AC476+X477*AB481*AC481)/(1-X442))</f>
        <v>0</v>
      </c>
      <c r="AC510" s="61" t="n">
        <f aca="false">IF(X442=100%,0,(X468*AC468+X473*AC473+X477*AB482*AC482)/(1-X442))</f>
        <v>20</v>
      </c>
      <c r="AD510" s="60" t="n">
        <f aca="false">IF(X442=100%,0,(X475*AC475)/(1-X442))</f>
        <v>5.1</v>
      </c>
      <c r="AE510" s="61" t="n">
        <f aca="false">IF(X442=100%,0,(X483*AC483+X484*AC484+X485*AC485+X496*AC496)/(1-X442))</f>
        <v>0</v>
      </c>
      <c r="AF510" s="62" t="n">
        <f aca="false">IF(X442=100%,0,(X474*AC474+X495*AC495)/(1-X442))</f>
        <v>0</v>
      </c>
      <c r="AH510" s="33" t="s">
        <v>106</v>
      </c>
      <c r="AI510" s="60" t="n">
        <f aca="false">IF(AI442=100%,0,(AI460*AN460+AI462*AN462+AI469*AN469+AI477*AM477*AN477+AI486*AN486+AI487*AN487+AI488*AN488)/(1-AI442))</f>
        <v>45</v>
      </c>
      <c r="AJ510" s="60" t="n">
        <f aca="false">IF(AI442=100%,0,(AI470*AN470+AI477*AM478*AN478)/(1-AI442))</f>
        <v>52</v>
      </c>
      <c r="AK510" s="60" t="n">
        <f aca="false">IF(AI442=100%,0,(AI477*AM479*AN479+AI471*AM471*AN471)/(1-AI442))</f>
        <v>16.2</v>
      </c>
      <c r="AL510" s="60" t="n">
        <f aca="false">IF(AI442=100%,0,(AI461*AN461+AI471*AN472*AM472+AI477*AM480*AN480+AI489*AN489)/(1-AI442))</f>
        <v>180</v>
      </c>
      <c r="AM510" s="60" t="n">
        <f aca="false">IF(AI442=100%,0,(AI459*AN459+AI463*AN463+AI476*AN476+AI477*AM481*AN481)/(1-AI442))</f>
        <v>0</v>
      </c>
      <c r="AN510" s="61" t="n">
        <f aca="false">IF(AI442=100%,0,(AI468*AN468+AI473*AN473+AI477*AM482*AN482)/(1-AI442))</f>
        <v>0</v>
      </c>
      <c r="AO510" s="60" t="n">
        <f aca="false">IF(AI442=100%,0,(AI475*AN475)/(1-AI442))</f>
        <v>0</v>
      </c>
      <c r="AP510" s="61" t="n">
        <f aca="false">IF(AI442=100%,0,(AI483*AN483+AI484*AN484+AI485*AN485+AI496*AN496)/(1-AI442))</f>
        <v>1325</v>
      </c>
      <c r="AQ510" s="62" t="n">
        <f aca="false">IF(AI442=100%,0,(AI474*AN474+AI495*AN495)/(1-AI442))</f>
        <v>0</v>
      </c>
      <c r="AS510" s="33" t="s">
        <v>106</v>
      </c>
      <c r="AT510" s="60" t="n">
        <f aca="false">IF(AT442=100%,0,(AT460*AY460+AT462*AY462+AT469*AY469+AT477*AX477*AY477+AT486*AY486+AT487*AY487+AT488*AY488)/(1-AT442))</f>
        <v>810</v>
      </c>
      <c r="AU510" s="60" t="n">
        <f aca="false">IF(AT442=100%,0,(AT470*AY470+AT477*AX478*AY478)/(1-AT442))</f>
        <v>0</v>
      </c>
      <c r="AV510" s="60" t="n">
        <f aca="false">IF(AT442=100%,0,(AT477*AX479*AY479+AT471*AX471*AY471)/(1-AT442))</f>
        <v>54</v>
      </c>
      <c r="AW510" s="60" t="n">
        <f aca="false">IF(AT442=100%,0,(AT461*AY461+AT471*AY472*AX472+AT477*AX480*AY480+AT489*AY489)/(1-AT442))</f>
        <v>600</v>
      </c>
      <c r="AX510" s="60" t="n">
        <f aca="false">IF(AT442=100%,0,(AT459*AY459+AT463*AY463+AT476*AY476+AT477*AX481*AY481)/(1-AT442))</f>
        <v>0</v>
      </c>
      <c r="AY510" s="61" t="n">
        <f aca="false">IF(AT442=100%,0,(AT468*AY468+AT473*AY473+AT477*AX482*AY482)/(1-AT442))</f>
        <v>0</v>
      </c>
      <c r="AZ510" s="60" t="n">
        <f aca="false">IF(AT442=100%,0,(AT475*AY475)/(1-AT442))</f>
        <v>0</v>
      </c>
      <c r="BA510" s="61" t="n">
        <f aca="false">IF(AT442=100%,0,(AT483*AY483+AT484*AY484+AT485*AY485+AT496*AY496)/(1-AT442))</f>
        <v>0</v>
      </c>
      <c r="BB510" s="62" t="n">
        <f aca="false">IF(AT442=100%,0,(AT474*AY474+AT495*AY495)/(1-AT442))</f>
        <v>0</v>
      </c>
      <c r="BD510" s="33" t="s">
        <v>106</v>
      </c>
      <c r="BE510" s="60" t="n">
        <f aca="false">IF(BE442=100%,0,(BE460*BJ460+BE462*BJ462+BE469*BJ469+BE477*BI477*BJ477+BE486*BJ486+BE487*BJ487+BE488*BJ488)/(1-BE442))</f>
        <v>91.4228360716546</v>
      </c>
      <c r="BF510" s="60" t="n">
        <f aca="false">IF(BE442=100%,0,(BE470*BJ470+BE477*BI478*BJ478)/(1-BE442))</f>
        <v>817.254696602736</v>
      </c>
      <c r="BG510" s="60" t="n">
        <f aca="false">IF(BE442=100%,0,(BE477*BI479*BJ479+BE471*BI471*BJ471)/(1-BE442))</f>
        <v>11.8792956732343</v>
      </c>
      <c r="BH510" s="60" t="n">
        <f aca="false">IF(BE442=100%,0,(BE461*BJ461+BE471*BJ472*BI472+BE477*BI480*BJ480+BE489*BJ489)/(1-BE442))</f>
        <v>131.992174147047</v>
      </c>
      <c r="BI510" s="60" t="n">
        <f aca="false">IF(BE442=100%,0,(BE459*BJ459+BE463*BJ463+BE476*BJ476+BE477*BI481*BJ481)/(1-BE442))</f>
        <v>22.6205455308028</v>
      </c>
      <c r="BJ510" s="61" t="n">
        <f aca="false">IF(BE442=100%,0,(BE468*BJ468+BE473*BJ473+BE477*BI482*BJ482)/(1-BE442))</f>
        <v>296.70910519081</v>
      </c>
      <c r="BK510" s="60" t="n">
        <f aca="false">IF(BE442=100%,0,(BE475*BJ475)/(1-BE442))</f>
        <v>0</v>
      </c>
      <c r="BL510" s="61" t="n">
        <f aca="false">IF(BE442=100%,0,(BE483*BJ483+BE484*BJ484+BE485*BJ485+BE496*BJ496)/(1-BE442))</f>
        <v>0</v>
      </c>
      <c r="BM510" s="62" t="n">
        <f aca="false">IF(BE442=100%,0,(BE474*BJ474+BE495*BJ495)/(1-BE442))</f>
        <v>0</v>
      </c>
      <c r="BO510" s="33" t="s">
        <v>106</v>
      </c>
      <c r="BP510" s="60" t="n">
        <f aca="false">IF(BP442=100%,0,(BP460*BU460+BP462*BU462+BP469*BU469+BP477*BT477*BU477+BP486*BU486+BP487*BU487+BP488*BU488)/(1-BP442))</f>
        <v>297</v>
      </c>
      <c r="BQ510" s="60" t="n">
        <f aca="false">IF(BP442=100%,0,(BP470*BU470+BP477*BT478*BU478)/(1-BP442))</f>
        <v>260</v>
      </c>
      <c r="BR510" s="60" t="n">
        <f aca="false">IF(BP442=100%,0,(BP477*BT479*BU479+BP471*BT471*BU471)/(1-BP442))</f>
        <v>10.8</v>
      </c>
      <c r="BS510" s="60" t="n">
        <f aca="false">IF(BP442=100%,0,(BP461*BU461+BP471*BU472*BT472+BP477*BT480*BU480+BP489*BU489)/(1-BP442))</f>
        <v>120</v>
      </c>
      <c r="BT510" s="60" t="n">
        <f aca="false">IF(BP442=100%,0,(BP459*BU459+BP463*BU463+BP476*BU476+BP477*BT481*BU481)/(1-BP442))</f>
        <v>0</v>
      </c>
      <c r="BU510" s="61" t="n">
        <f aca="false">IF(BP442=100%,0,(BP468*BU468+BP473*BU473+BP477*BT482*BU482)/(1-BP442))</f>
        <v>550</v>
      </c>
      <c r="BV510" s="60" t="n">
        <f aca="false">IF(BP442=100%,0,(BP475*BU475)/(1-BP442))</f>
        <v>0</v>
      </c>
      <c r="BW510" s="61" t="n">
        <f aca="false">IF(BP442=100%,0,(BP483*BU483+BP484*BU484+BP485*BU485+BP496*BU496)/(1-BP442))</f>
        <v>0</v>
      </c>
      <c r="BX510" s="62" t="n">
        <f aca="false">IF(BP442=100%,0,(BP474*BU474+BP495*BU495)/(1-BP442))</f>
        <v>0</v>
      </c>
      <c r="BZ510" s="33" t="s">
        <v>106</v>
      </c>
      <c r="CA510" s="60" t="n">
        <f aca="false">IF(CA442=100%,0,(CA460*CF460+CA462*CF462+CA469*CF469+CA477*CE477*CF477+CA486*CF486+CA487*CF487+CA488*CF488)/(1-CA442))</f>
        <v>0</v>
      </c>
      <c r="CB510" s="60" t="n">
        <f aca="false">IF(CA442=100%,0,(CA470*CF470+CA477*CE478*CF478)/(1-CA442))</f>
        <v>0</v>
      </c>
      <c r="CC510" s="60" t="n">
        <f aca="false">IF(CA442=100%,0,(CA477*CE479*CF479+CA471*CE471*CF471)/(1-CA442))</f>
        <v>0</v>
      </c>
      <c r="CD510" s="60" t="n">
        <f aca="false">IF(CA442=100%,0,(CA461*CF461+CA471*CF472*CE472+CA477*CE480*CF480+CA489*CF489)/(1-CA442))</f>
        <v>0</v>
      </c>
      <c r="CE510" s="60" t="n">
        <f aca="false">IF(CA442=100%,0,(CA459*CF459+CA463*CF463+CA476*CF476+CA477*CE481*CF481)/(1-CA442))</f>
        <v>0</v>
      </c>
      <c r="CF510" s="61" t="n">
        <f aca="false">IF(CA442=100%,0,(CA468*CF468+CA473*CF473+CA477*CE482*CF482)/(1-CA442))</f>
        <v>0</v>
      </c>
      <c r="CG510" s="60" t="n">
        <f aca="false">IF(CA442=100%,0,(CA475*CF475)/(1-CA442))</f>
        <v>0</v>
      </c>
      <c r="CH510" s="61" t="n">
        <f aca="false">IF(CA442=100%,0,(CA483*CF483+CA484*CF484+CA485*CF485+CA496*CF496)/(1-CA442))</f>
        <v>0</v>
      </c>
      <c r="CI510" s="62" t="n">
        <f aca="false">IF(CA442=100%,0,(CA474*CF474+CA495*CF495)/(1-CA442))</f>
        <v>0</v>
      </c>
      <c r="CK510" s="33" t="s">
        <v>106</v>
      </c>
      <c r="CL510" s="60" t="n">
        <f aca="false">(CL460*CQ460+CL462*CQ462+CL469*CQ469+CL477*CP477*CQ477+CL486*CQ486+CL487*CQ487+CL488*CQ488)/(1-CL442)</f>
        <v>0</v>
      </c>
      <c r="CM510" s="60" t="n">
        <f aca="false">(CL470*CQ470+CL477*CP478*CQ478)/(1-CL442)</f>
        <v>0</v>
      </c>
      <c r="CN510" s="60" t="n">
        <f aca="false">(CL477*CP479*CQ479+CL471*CP471*CQ471)/(1-CL442)</f>
        <v>0</v>
      </c>
      <c r="CO510" s="60" t="n">
        <f aca="false">(CL461*CQ461+CL471*CQ472*CP472+CL477*CP480*CQ480+CL489*CQ489)/(1-CL442)</f>
        <v>0</v>
      </c>
      <c r="CP510" s="60" t="n">
        <f aca="false">(CL459*CQ459+CL463*CQ463+CL476*CQ476+CL477*CP481*CQ481)/(1-CL442)</f>
        <v>0</v>
      </c>
      <c r="CQ510" s="61" t="n">
        <f aca="false">(CL468*CQ468+CL473*CQ473+CL477*CP482*CQ482)/(1-CL442)</f>
        <v>0</v>
      </c>
      <c r="CR510" s="60" t="n">
        <f aca="false">(CL475*CQ475)/(1-CL442)</f>
        <v>0</v>
      </c>
      <c r="CS510" s="61" t="n">
        <f aca="false">(CL483*CQ483+CL484*CQ484+CL485*CQ485+CL496*CQ496)/(1-CL442)</f>
        <v>0</v>
      </c>
      <c r="CT510" s="62" t="n">
        <f aca="false">(CL474*CQ474+CL495*CQ495)/(1-CL442)</f>
        <v>0</v>
      </c>
      <c r="CV510" s="17" t="s">
        <v>60</v>
      </c>
      <c r="CW510" s="18" t="n">
        <f aca="false">IF(X497=0%,0%,Y502/SUM(Y498:Y505))</f>
        <v>0</v>
      </c>
      <c r="CX510" s="17" t="str">
        <f aca="false">AA501</f>
        <v>televisore</v>
      </c>
      <c r="CY510" s="19" t="n">
        <f aca="false">AB501</f>
        <v>0</v>
      </c>
      <c r="CZ510" s="17" t="str">
        <f aca="false">AC499</f>
        <v>Scatoloni</v>
      </c>
      <c r="DA510" s="19" t="n">
        <f aca="false">AD499</f>
        <v>0</v>
      </c>
      <c r="DB510" s="19"/>
      <c r="DC510" s="20"/>
      <c r="DD510" s="19" t="str">
        <f aca="false">Z442</f>
        <v>bonifica</v>
      </c>
      <c r="DE510" s="19" t="str">
        <f aca="false">AA442</f>
        <v>no</v>
      </c>
    </row>
    <row r="511" customFormat="false" ht="15" hidden="false" customHeight="false" outlineLevel="0" collapsed="false">
      <c r="AR511" s="4"/>
      <c r="AS511" s="4"/>
      <c r="AT511" s="4"/>
      <c r="AU511" s="4"/>
      <c r="AV511" s="4"/>
      <c r="AW511" s="4"/>
      <c r="AZ511" s="4"/>
      <c r="CV511" s="17" t="s">
        <v>61</v>
      </c>
      <c r="CW511" s="18" t="n">
        <f aca="false">IF(X497=0%,0%,Y503/SUM(Y498:Y505))</f>
        <v>0.02</v>
      </c>
      <c r="CX511" s="17" t="str">
        <f aca="false">AA502</f>
        <v>scaldabagno</v>
      </c>
      <c r="CY511" s="19" t="n">
        <f aca="false">AB502</f>
        <v>0</v>
      </c>
      <c r="CZ511" s="17" t="str">
        <f aca="false">AC500</f>
        <v>divano</v>
      </c>
      <c r="DA511" s="19" t="n">
        <f aca="false">AD500</f>
        <v>0</v>
      </c>
      <c r="DB511" s="19"/>
      <c r="DC511" s="20"/>
      <c r="DD511" s="19" t="str">
        <f aca="false">AB442</f>
        <v>substrato</v>
      </c>
      <c r="DE511" s="19" t="str">
        <f aca="false">AC442</f>
        <v>battistrada</v>
      </c>
    </row>
    <row r="512" customFormat="false" ht="15" hidden="false" customHeight="false" outlineLevel="0" collapsed="false">
      <c r="A512" s="9" t="s">
        <v>413</v>
      </c>
      <c r="B512" s="9"/>
      <c r="C512" s="9"/>
      <c r="D512" s="9"/>
      <c r="E512" s="9"/>
      <c r="F512" s="9"/>
      <c r="G512" s="9"/>
      <c r="L512" s="9" t="s">
        <v>414</v>
      </c>
      <c r="M512" s="9"/>
      <c r="N512" s="9"/>
      <c r="O512" s="9"/>
      <c r="P512" s="9"/>
      <c r="Q512" s="9"/>
      <c r="R512" s="9"/>
      <c r="W512" s="9" t="s">
        <v>415</v>
      </c>
      <c r="X512" s="9"/>
      <c r="Y512" s="9"/>
      <c r="Z512" s="9"/>
      <c r="AA512" s="9"/>
      <c r="AB512" s="9"/>
      <c r="AC512" s="9"/>
      <c r="AU512" s="4"/>
      <c r="AV512" s="4"/>
      <c r="AW512" s="4"/>
      <c r="AZ512" s="4"/>
      <c r="CV512" s="17" t="s">
        <v>62</v>
      </c>
      <c r="CW512" s="18" t="n">
        <f aca="false">IF(X497=0%,0%,Y504/SUM(Y498:Y505))</f>
        <v>0.03</v>
      </c>
      <c r="CX512" s="17" t="str">
        <f aca="false">AA503</f>
        <v>mobile</v>
      </c>
      <c r="CY512" s="19" t="n">
        <f aca="false">AB503</f>
        <v>0</v>
      </c>
      <c r="CZ512" s="17" t="str">
        <f aca="false">AC501</f>
        <v>sanitari</v>
      </c>
      <c r="DA512" s="19" t="n">
        <f aca="false">AD501</f>
        <v>0</v>
      </c>
      <c r="DB512" s="19"/>
      <c r="DC512" s="20"/>
      <c r="DD512" s="19" t="s">
        <v>63</v>
      </c>
      <c r="DE512" s="19" t="n">
        <f aca="false">X442</f>
        <v>0</v>
      </c>
    </row>
    <row r="513" customFormat="false" ht="15" hidden="false" customHeight="false" outlineLevel="0" collapsed="false">
      <c r="A513" s="2" t="s">
        <v>26</v>
      </c>
      <c r="B513" s="2" t="s">
        <v>271</v>
      </c>
      <c r="D513" s="4" t="s">
        <v>28</v>
      </c>
      <c r="E513" s="2" t="n">
        <v>20</v>
      </c>
      <c r="F513" s="2" t="s">
        <v>29</v>
      </c>
      <c r="G513" s="4" t="s">
        <v>30</v>
      </c>
      <c r="H513" s="2" t="n">
        <f aca="false">SUMPRODUCT(C517:C531,H517:H531)+C537*H537+C539*H539</f>
        <v>0</v>
      </c>
      <c r="L513" s="2" t="s">
        <v>26</v>
      </c>
      <c r="M513" s="2" t="s">
        <v>271</v>
      </c>
      <c r="O513" s="4" t="s">
        <v>28</v>
      </c>
      <c r="P513" s="2" t="n">
        <v>20</v>
      </c>
      <c r="Q513" s="2" t="s">
        <v>29</v>
      </c>
      <c r="R513" s="4" t="s">
        <v>30</v>
      </c>
      <c r="S513" s="2" t="n">
        <f aca="false">SUMPRODUCT(N517:N531,S517:S531)+N537*S537+N539*S539</f>
        <v>0</v>
      </c>
      <c r="W513" s="2" t="s">
        <v>26</v>
      </c>
      <c r="X513" s="2" t="s">
        <v>271</v>
      </c>
      <c r="Z513" s="4" t="s">
        <v>28</v>
      </c>
      <c r="AA513" s="2" t="n">
        <v>10</v>
      </c>
      <c r="AB513" s="2" t="s">
        <v>29</v>
      </c>
      <c r="AC513" s="4" t="s">
        <v>30</v>
      </c>
      <c r="AD513" s="2" t="n">
        <f aca="false">SUMPRODUCT(Y517:Y531,AD517:AD531)+Y537*AD537+Y539*AD539</f>
        <v>0</v>
      </c>
      <c r="AU513" s="4"/>
      <c r="AV513" s="4"/>
      <c r="AW513" s="4"/>
      <c r="AZ513" s="4"/>
      <c r="CV513" s="33" t="s">
        <v>65</v>
      </c>
      <c r="CW513" s="34" t="n">
        <f aca="false">IF(X497=0%,0%,Y505/SUM(Y498:Y505))</f>
        <v>0</v>
      </c>
      <c r="CX513" s="33" t="str">
        <f aca="false">AA504</f>
        <v>secchio</v>
      </c>
      <c r="CY513" s="35" t="n">
        <f aca="false">AB504</f>
        <v>0</v>
      </c>
      <c r="CZ513" s="33" t="str">
        <f aca="false">AC502</f>
        <v>tubi</v>
      </c>
      <c r="DA513" s="35" t="n">
        <f aca="false">AD502</f>
        <v>0</v>
      </c>
      <c r="DB513" s="35"/>
      <c r="DC513" s="36"/>
      <c r="DD513" s="35" t="s">
        <v>56</v>
      </c>
      <c r="DE513" s="35" t="n">
        <f aca="false">AD440</f>
        <v>0</v>
      </c>
      <c r="DF513" s="37" t="n">
        <f aca="false">SUM(CW507:CW513)</f>
        <v>1</v>
      </c>
    </row>
    <row r="514" customFormat="false" ht="15" hidden="false" customHeight="false" outlineLevel="0" collapsed="false">
      <c r="A514" s="2" t="s">
        <v>34</v>
      </c>
      <c r="B514" s="2" t="s">
        <v>416</v>
      </c>
      <c r="D514" s="4" t="s">
        <v>36</v>
      </c>
      <c r="E514" s="2" t="s">
        <v>37</v>
      </c>
      <c r="L514" s="2" t="s">
        <v>34</v>
      </c>
      <c r="M514" s="2" t="s">
        <v>417</v>
      </c>
      <c r="O514" s="4" t="s">
        <v>36</v>
      </c>
      <c r="P514" s="2" t="s">
        <v>37</v>
      </c>
      <c r="W514" s="2" t="s">
        <v>34</v>
      </c>
      <c r="X514" s="2" t="s">
        <v>418</v>
      </c>
      <c r="Z514" s="4" t="s">
        <v>36</v>
      </c>
      <c r="AA514" s="2" t="s">
        <v>37</v>
      </c>
      <c r="CV514" s="10" t="str">
        <f aca="false">AH439</f>
        <v>SITO O110</v>
      </c>
      <c r="CW514" s="10"/>
      <c r="CX514" s="10"/>
      <c r="CY514" s="10"/>
      <c r="CZ514" s="10"/>
      <c r="DA514" s="10"/>
      <c r="DB514" s="10"/>
      <c r="DC514" s="10"/>
      <c r="DD514" s="10"/>
      <c r="DE514" s="10"/>
    </row>
    <row r="515" customFormat="false" ht="14.4" hidden="false" customHeight="false" outlineLevel="0" collapsed="false">
      <c r="A515" s="2" t="s">
        <v>46</v>
      </c>
      <c r="B515" s="8" t="n">
        <f aca="false">SUM(B517:B531,B537,B539)</f>
        <v>0</v>
      </c>
      <c r="C515" s="16" t="n">
        <f aca="false">SUMPRODUCT(B532:B536,G532:G536)+SUMPRODUCT(B541:B543,G541:G543)+SUMPRODUCT(B568:B569,G568:G569)+SUMPRODUCT(B556:B563,G556:G563)+SUMPRODUCT(F550:F555,G550:G555)*B550+SUMPRODUCT(G544:G545,F544:F545)*B544+SUMPRODUCT(B546:B549,G546:G549)</f>
        <v>1500</v>
      </c>
      <c r="D515" s="4" t="s">
        <v>43</v>
      </c>
      <c r="E515" s="2" t="s">
        <v>37</v>
      </c>
      <c r="F515" s="4" t="s">
        <v>44</v>
      </c>
      <c r="G515" s="2" t="s">
        <v>45</v>
      </c>
      <c r="L515" s="2" t="s">
        <v>46</v>
      </c>
      <c r="M515" s="8" t="n">
        <f aca="false">SUM(M517:M531,M537,M539)</f>
        <v>0</v>
      </c>
      <c r="N515" s="16" t="n">
        <f aca="false">SUMPRODUCT(M532:M536,R532:R536)+SUMPRODUCT(M541:M543,R541:R543)+SUMPRODUCT(M568:M569,R568:R569)+SUMPRODUCT(M556:M563,R556:R563)+SUMPRODUCT(Q550:Q555,R550:R555)*M550+SUMPRODUCT(R544:R545,Q544:Q545)*M544+SUMPRODUCT(M546:M549,R546:R549)</f>
        <v>400</v>
      </c>
      <c r="O515" s="4" t="s">
        <v>43</v>
      </c>
      <c r="P515" s="2" t="s">
        <v>37</v>
      </c>
      <c r="Q515" s="4" t="s">
        <v>44</v>
      </c>
      <c r="R515" s="2" t="s">
        <v>48</v>
      </c>
      <c r="W515" s="2" t="s">
        <v>46</v>
      </c>
      <c r="X515" s="8" t="n">
        <f aca="false">SUM(X517:X531,X537,X539)</f>
        <v>0</v>
      </c>
      <c r="Y515" s="16" t="n">
        <f aca="false">SUMPRODUCT(X532:X536,AC532:AC536)+SUMPRODUCT(X541:X543,AC541:AC543)+SUMPRODUCT(X568:X569,AC568:AC569)+SUMPRODUCT(X556:X563,AC556:AC563)+SUMPRODUCT(AB550:AB555,AC550:AC555)*X550+SUMPRODUCT(AC544:AC545,AB544:AB545)*X544+SUMPRODUCT(X546:X549,AC546:AC549)</f>
        <v>6540</v>
      </c>
      <c r="Z515" s="4" t="s">
        <v>43</v>
      </c>
      <c r="AA515" s="2" t="s">
        <v>37</v>
      </c>
      <c r="AB515" s="4" t="s">
        <v>44</v>
      </c>
      <c r="AC515" s="2" t="s">
        <v>48</v>
      </c>
      <c r="AE515" s="4"/>
      <c r="CV515" s="11" t="s">
        <v>31</v>
      </c>
      <c r="CW515" s="11"/>
      <c r="CX515" s="11" t="s">
        <v>32</v>
      </c>
      <c r="CY515" s="11"/>
      <c r="CZ515" s="11"/>
      <c r="DA515" s="11"/>
      <c r="DB515" s="11"/>
      <c r="DC515" s="11"/>
      <c r="DD515" s="11" t="s">
        <v>33</v>
      </c>
      <c r="DE515" s="11"/>
    </row>
    <row r="516" customFormat="false" ht="14.4" hidden="false" customHeight="false" outlineLevel="0" collapsed="false">
      <c r="A516" s="21" t="s">
        <v>50</v>
      </c>
      <c r="B516" s="22" t="s">
        <v>51</v>
      </c>
      <c r="C516" s="22" t="s">
        <v>52</v>
      </c>
      <c r="D516" s="23" t="s">
        <v>53</v>
      </c>
      <c r="E516" s="22" t="s">
        <v>54</v>
      </c>
      <c r="F516" s="22"/>
      <c r="G516" s="22" t="s">
        <v>55</v>
      </c>
      <c r="H516" s="22" t="s">
        <v>56</v>
      </c>
      <c r="L516" s="21" t="s">
        <v>50</v>
      </c>
      <c r="M516" s="22" t="s">
        <v>51</v>
      </c>
      <c r="N516" s="22" t="s">
        <v>52</v>
      </c>
      <c r="O516" s="23" t="s">
        <v>53</v>
      </c>
      <c r="P516" s="22" t="s">
        <v>54</v>
      </c>
      <c r="Q516" s="22"/>
      <c r="R516" s="22" t="s">
        <v>55</v>
      </c>
      <c r="S516" s="22" t="s">
        <v>56</v>
      </c>
      <c r="W516" s="21" t="s">
        <v>50</v>
      </c>
      <c r="X516" s="22" t="s">
        <v>51</v>
      </c>
      <c r="Y516" s="22" t="s">
        <v>52</v>
      </c>
      <c r="Z516" s="23" t="s">
        <v>53</v>
      </c>
      <c r="AA516" s="22" t="s">
        <v>54</v>
      </c>
      <c r="AB516" s="22"/>
      <c r="AC516" s="22" t="s">
        <v>55</v>
      </c>
      <c r="AD516" s="22" t="s">
        <v>56</v>
      </c>
      <c r="AE516" s="4"/>
      <c r="CV516" s="12" t="s">
        <v>14</v>
      </c>
      <c r="CW516" s="13" t="n">
        <f aca="false">IF(AI497=0%,0%,AJ498/SUM(AJ498:AJ505))</f>
        <v>0.05</v>
      </c>
      <c r="CX516" s="12" t="str">
        <f aca="false">AL498</f>
        <v>lavatrice</v>
      </c>
      <c r="CY516" s="14" t="n">
        <f aca="false">AM498</f>
        <v>0</v>
      </c>
      <c r="CZ516" s="12" t="str">
        <f aca="false">AL505</f>
        <v>sedie</v>
      </c>
      <c r="DA516" s="14" t="n">
        <f aca="false">AM505</f>
        <v>0</v>
      </c>
      <c r="DB516" s="12" t="str">
        <f aca="false">AN503</f>
        <v>guaina</v>
      </c>
      <c r="DC516" s="14" t="n">
        <f aca="false">AO503</f>
        <v>0</v>
      </c>
      <c r="DD516" s="14" t="s">
        <v>41</v>
      </c>
      <c r="DE516" s="38" t="n">
        <f aca="false">AJ441</f>
        <v>0</v>
      </c>
    </row>
    <row r="517" customFormat="false" ht="14.4" hidden="false" customHeight="true" outlineLevel="0" collapsed="false">
      <c r="A517" s="24" t="s">
        <v>58</v>
      </c>
      <c r="B517" s="25"/>
      <c r="C517" s="65"/>
      <c r="D517" s="27" t="s">
        <v>59</v>
      </c>
      <c r="E517" s="28" t="s">
        <v>12</v>
      </c>
      <c r="F517" s="29" t="n">
        <f aca="false">INFO!$D$13</f>
        <v>0.751592356687898</v>
      </c>
      <c r="H517" s="30" t="n">
        <v>40</v>
      </c>
      <c r="L517" s="24" t="s">
        <v>58</v>
      </c>
      <c r="M517" s="25"/>
      <c r="N517" s="65"/>
      <c r="O517" s="27" t="s">
        <v>59</v>
      </c>
      <c r="P517" s="28" t="s">
        <v>12</v>
      </c>
      <c r="Q517" s="29" t="n">
        <f aca="false">INFO!$D$13</f>
        <v>0.751592356687898</v>
      </c>
      <c r="S517" s="30" t="n">
        <v>40</v>
      </c>
      <c r="W517" s="24" t="s">
        <v>58</v>
      </c>
      <c r="X517" s="25"/>
      <c r="Y517" s="65"/>
      <c r="Z517" s="27" t="s">
        <v>59</v>
      </c>
      <c r="AA517" s="28" t="s">
        <v>12</v>
      </c>
      <c r="AB517" s="29" t="n">
        <f aca="false">INFO!$D$13</f>
        <v>0.751592356687898</v>
      </c>
      <c r="AD517" s="30" t="n">
        <v>40</v>
      </c>
      <c r="AE517" s="4"/>
      <c r="CV517" s="17" t="s">
        <v>49</v>
      </c>
      <c r="CW517" s="18" t="n">
        <f aca="false">IF(AI497=0%,0%,AJ499/SUM(AJ498:AJ505))</f>
        <v>0.02</v>
      </c>
      <c r="CX517" s="17" t="str">
        <f aca="false">AL499</f>
        <v>frigorifero</v>
      </c>
      <c r="CY517" s="19" t="n">
        <f aca="false">AM499</f>
        <v>0</v>
      </c>
      <c r="CZ517" s="17" t="str">
        <f aca="false">AL506</f>
        <v>materasso</v>
      </c>
      <c r="DA517" s="19" t="n">
        <f aca="false">AM506</f>
        <v>0</v>
      </c>
      <c r="DB517" s="17" t="str">
        <f aca="false">AN504</f>
        <v>lamiere</v>
      </c>
      <c r="DC517" s="19" t="n">
        <f aca="false">AO504</f>
        <v>0</v>
      </c>
      <c r="DD517" s="19" t="str">
        <f aca="false">AK440</f>
        <v>altezza cumulo</v>
      </c>
      <c r="DE517" s="19" t="n">
        <f aca="false">AL440</f>
        <v>15</v>
      </c>
    </row>
    <row r="518" customFormat="false" ht="14.4" hidden="false" customHeight="false" outlineLevel="0" collapsed="false">
      <c r="A518" s="24"/>
      <c r="B518" s="25"/>
      <c r="C518" s="65"/>
      <c r="D518" s="27"/>
      <c r="E518" s="28" t="s">
        <v>13</v>
      </c>
      <c r="F518" s="29" t="n">
        <f aca="false">INFO!$D$14</f>
        <v>0.0812101910828025</v>
      </c>
      <c r="H518" s="30"/>
      <c r="L518" s="24"/>
      <c r="M518" s="25"/>
      <c r="N518" s="65"/>
      <c r="O518" s="27"/>
      <c r="P518" s="28" t="s">
        <v>13</v>
      </c>
      <c r="Q518" s="29" t="n">
        <f aca="false">INFO!$D$14</f>
        <v>0.0812101910828025</v>
      </c>
      <c r="S518" s="30"/>
      <c r="W518" s="24"/>
      <c r="X518" s="25"/>
      <c r="Y518" s="65"/>
      <c r="Z518" s="27"/>
      <c r="AA518" s="28" t="s">
        <v>13</v>
      </c>
      <c r="AB518" s="29" t="n">
        <f aca="false">INFO!$D$14</f>
        <v>0.0812101910828025</v>
      </c>
      <c r="AD518" s="30"/>
      <c r="AE518" s="4"/>
      <c r="CV518" s="17" t="s">
        <v>57</v>
      </c>
      <c r="CW518" s="18" t="n">
        <f aca="false">IF(AI497=0%,0%,(AJ500+AJ501)/SUM(AJ498:AJ505))</f>
        <v>0.03</v>
      </c>
      <c r="CX518" s="17" t="str">
        <f aca="false">AL500</f>
        <v>forno</v>
      </c>
      <c r="CY518" s="19" t="n">
        <f aca="false">AM500</f>
        <v>0</v>
      </c>
      <c r="CZ518" s="17" t="str">
        <f aca="false">AN498</f>
        <v>brandina</v>
      </c>
      <c r="DA518" s="19" t="n">
        <f aca="false">AO498</f>
        <v>0</v>
      </c>
      <c r="DB518" s="17" t="str">
        <f aca="false">AN505</f>
        <v>buste</v>
      </c>
      <c r="DC518" s="19" t="n">
        <f aca="false">AO505</f>
        <v>0</v>
      </c>
      <c r="DD518" s="19" t="str">
        <f aca="false">AK441</f>
        <v>combustione</v>
      </c>
      <c r="DE518" s="19" t="str">
        <f aca="false">AL441</f>
        <v>parziale</v>
      </c>
    </row>
    <row r="519" customFormat="false" ht="14.4" hidden="false" customHeight="false" outlineLevel="0" collapsed="false">
      <c r="A519" s="24"/>
      <c r="B519" s="25"/>
      <c r="C519" s="65"/>
      <c r="D519" s="27"/>
      <c r="E519" s="28" t="s">
        <v>14</v>
      </c>
      <c r="F519" s="29" t="n">
        <f aca="false">INFO!$D$15</f>
        <v>0.167197452229299</v>
      </c>
      <c r="H519" s="30"/>
      <c r="L519" s="24"/>
      <c r="M519" s="25"/>
      <c r="N519" s="65"/>
      <c r="O519" s="27"/>
      <c r="P519" s="28" t="s">
        <v>14</v>
      </c>
      <c r="Q519" s="29" t="n">
        <f aca="false">INFO!$D$15</f>
        <v>0.167197452229299</v>
      </c>
      <c r="S519" s="30"/>
      <c r="W519" s="24"/>
      <c r="X519" s="25"/>
      <c r="Y519" s="65"/>
      <c r="Z519" s="27"/>
      <c r="AA519" s="28" t="s">
        <v>14</v>
      </c>
      <c r="AB519" s="29" t="n">
        <f aca="false">INFO!$D$15</f>
        <v>0.167197452229299</v>
      </c>
      <c r="AD519" s="30"/>
      <c r="AE519" s="4"/>
      <c r="CV519" s="17" t="s">
        <v>60</v>
      </c>
      <c r="CW519" s="37" t="n">
        <f aca="false">IF(AI497=0%,0%,AJ502/SUM(AJ498:AJ505))</f>
        <v>0</v>
      </c>
      <c r="CX519" s="17" t="str">
        <f aca="false">AL501</f>
        <v>televisore</v>
      </c>
      <c r="CY519" s="19" t="n">
        <f aca="false">AM501</f>
        <v>0</v>
      </c>
      <c r="CZ519" s="17" t="str">
        <f aca="false">AN499</f>
        <v>Scatoloni</v>
      </c>
      <c r="DA519" s="19" t="n">
        <f aca="false">AO499</f>
        <v>0</v>
      </c>
      <c r="DB519" s="19"/>
      <c r="DC519" s="19"/>
      <c r="DD519" s="19" t="str">
        <f aca="false">AK442</f>
        <v>bonifica</v>
      </c>
      <c r="DE519" s="19" t="str">
        <f aca="false">AL442</f>
        <v>no</v>
      </c>
    </row>
    <row r="520" customFormat="false" ht="14.4" hidden="false" customHeight="false" outlineLevel="0" collapsed="false">
      <c r="A520" s="24"/>
      <c r="B520" s="25"/>
      <c r="C520" s="67"/>
      <c r="D520" s="27" t="s">
        <v>64</v>
      </c>
      <c r="E520" s="28" t="s">
        <v>12</v>
      </c>
      <c r="F520" s="29" t="n">
        <f aca="false">INFO!$D$13</f>
        <v>0.751592356687898</v>
      </c>
      <c r="H520" s="32" t="n">
        <v>50</v>
      </c>
      <c r="L520" s="24"/>
      <c r="M520" s="25"/>
      <c r="N520" s="67"/>
      <c r="O520" s="27" t="s">
        <v>64</v>
      </c>
      <c r="P520" s="28" t="s">
        <v>12</v>
      </c>
      <c r="Q520" s="29" t="n">
        <f aca="false">INFO!$D$13</f>
        <v>0.751592356687898</v>
      </c>
      <c r="S520" s="32" t="n">
        <v>50</v>
      </c>
      <c r="W520" s="24"/>
      <c r="X520" s="25"/>
      <c r="Y520" s="67"/>
      <c r="Z520" s="27" t="s">
        <v>64</v>
      </c>
      <c r="AA520" s="28" t="s">
        <v>12</v>
      </c>
      <c r="AB520" s="29" t="n">
        <f aca="false">INFO!$D$13</f>
        <v>0.751592356687898</v>
      </c>
      <c r="AD520" s="32" t="n">
        <v>50</v>
      </c>
      <c r="AE520" s="4"/>
      <c r="CV520" s="17" t="s">
        <v>61</v>
      </c>
      <c r="CW520" s="18" t="n">
        <f aca="false">IF(AI497=0%,0%,AJ503/SUM(AJ498:AJ505))</f>
        <v>0</v>
      </c>
      <c r="CX520" s="17" t="str">
        <f aca="false">AL502</f>
        <v>scaldabagno</v>
      </c>
      <c r="CY520" s="19" t="n">
        <f aca="false">AM502</f>
        <v>0</v>
      </c>
      <c r="CZ520" s="17" t="str">
        <f aca="false">AN500</f>
        <v>divano</v>
      </c>
      <c r="DA520" s="19" t="n">
        <f aca="false">AO500</f>
        <v>0</v>
      </c>
      <c r="DB520" s="19"/>
      <c r="DC520" s="19"/>
      <c r="DD520" s="19" t="str">
        <f aca="false">AM442</f>
        <v>substrato</v>
      </c>
      <c r="DE520" s="19" t="str">
        <f aca="false">AN442</f>
        <v>suolo</v>
      </c>
    </row>
    <row r="521" customFormat="false" ht="14.4" hidden="false" customHeight="false" outlineLevel="0" collapsed="false">
      <c r="A521" s="24"/>
      <c r="B521" s="25"/>
      <c r="C521" s="67"/>
      <c r="D521" s="27"/>
      <c r="E521" s="28" t="s">
        <v>13</v>
      </c>
      <c r="F521" s="29" t="n">
        <f aca="false">INFO!$D$14</f>
        <v>0.0812101910828025</v>
      </c>
      <c r="H521" s="32"/>
      <c r="L521" s="24"/>
      <c r="M521" s="25"/>
      <c r="N521" s="67"/>
      <c r="O521" s="27"/>
      <c r="P521" s="28" t="s">
        <v>13</v>
      </c>
      <c r="Q521" s="29" t="n">
        <f aca="false">INFO!$D$14</f>
        <v>0.0812101910828025</v>
      </c>
      <c r="S521" s="32"/>
      <c r="W521" s="24"/>
      <c r="X521" s="25"/>
      <c r="Y521" s="67"/>
      <c r="Z521" s="27"/>
      <c r="AA521" s="28" t="s">
        <v>13</v>
      </c>
      <c r="AB521" s="29" t="n">
        <f aca="false">INFO!$D$14</f>
        <v>0.0812101910828025</v>
      </c>
      <c r="AD521" s="32"/>
      <c r="AE521" s="4"/>
      <c r="CV521" s="17" t="s">
        <v>62</v>
      </c>
      <c r="CW521" s="18" t="n">
        <f aca="false">IF(AI497=0%,0%,AJ504/SUM(AJ498:AJ505))</f>
        <v>0</v>
      </c>
      <c r="CX521" s="17" t="str">
        <f aca="false">AL503</f>
        <v>mobile</v>
      </c>
      <c r="CY521" s="19" t="n">
        <f aca="false">AM503</f>
        <v>0</v>
      </c>
      <c r="CZ521" s="17" t="str">
        <f aca="false">AN501</f>
        <v>sanitari</v>
      </c>
      <c r="DA521" s="19" t="n">
        <f aca="false">AO501</f>
        <v>0</v>
      </c>
      <c r="DB521" s="19"/>
      <c r="DC521" s="19"/>
      <c r="DD521" s="19" t="s">
        <v>63</v>
      </c>
      <c r="DE521" s="19" t="n">
        <f aca="false">AI442</f>
        <v>0</v>
      </c>
    </row>
    <row r="522" customFormat="false" ht="15" hidden="false" customHeight="false" outlineLevel="0" collapsed="false">
      <c r="A522" s="24"/>
      <c r="B522" s="25"/>
      <c r="C522" s="67"/>
      <c r="D522" s="27"/>
      <c r="E522" s="28" t="s">
        <v>14</v>
      </c>
      <c r="F522" s="29" t="n">
        <f aca="false">INFO!$D$15</f>
        <v>0.167197452229299</v>
      </c>
      <c r="H522" s="32"/>
      <c r="L522" s="24"/>
      <c r="M522" s="25"/>
      <c r="N522" s="67"/>
      <c r="O522" s="27"/>
      <c r="P522" s="28" t="s">
        <v>14</v>
      </c>
      <c r="Q522" s="29" t="n">
        <f aca="false">INFO!$D$15</f>
        <v>0.167197452229299</v>
      </c>
      <c r="S522" s="32"/>
      <c r="W522" s="24"/>
      <c r="X522" s="25"/>
      <c r="Y522" s="67"/>
      <c r="Z522" s="27"/>
      <c r="AA522" s="28" t="s">
        <v>14</v>
      </c>
      <c r="AB522" s="29" t="n">
        <f aca="false">INFO!$D$15</f>
        <v>0.167197452229299</v>
      </c>
      <c r="AD522" s="32"/>
      <c r="AE522" s="4"/>
      <c r="CV522" s="33" t="s">
        <v>65</v>
      </c>
      <c r="CW522" s="34" t="n">
        <f aca="false">IF(AI497=0%,0%,AJ505/SUM(AJ498:AJ505))</f>
        <v>0.9</v>
      </c>
      <c r="CX522" s="33" t="str">
        <f aca="false">AL504</f>
        <v>secchio</v>
      </c>
      <c r="CY522" s="35" t="n">
        <f aca="false">AM504</f>
        <v>0</v>
      </c>
      <c r="CZ522" s="33" t="str">
        <f aca="false">AN502</f>
        <v>tubi</v>
      </c>
      <c r="DA522" s="35" t="n">
        <f aca="false">AO502</f>
        <v>0</v>
      </c>
      <c r="DB522" s="35"/>
      <c r="DC522" s="35"/>
      <c r="DD522" s="35" t="s">
        <v>56</v>
      </c>
      <c r="DE522" s="35" t="n">
        <f aca="false">AO440</f>
        <v>0</v>
      </c>
      <c r="DF522" s="37" t="n">
        <f aca="false">SUM(CW516:CW522)</f>
        <v>1</v>
      </c>
    </row>
    <row r="523" customFormat="false" ht="15" hidden="false" customHeight="false" outlineLevel="0" collapsed="false">
      <c r="A523" s="24"/>
      <c r="B523" s="97"/>
      <c r="C523" s="67"/>
      <c r="D523" s="27" t="s">
        <v>66</v>
      </c>
      <c r="E523" s="28" t="s">
        <v>12</v>
      </c>
      <c r="F523" s="29" t="n">
        <f aca="false">INFO!$D$13</f>
        <v>0.751592356687898</v>
      </c>
      <c r="H523" s="32" t="n">
        <v>15</v>
      </c>
      <c r="L523" s="24"/>
      <c r="M523" s="97"/>
      <c r="N523" s="67"/>
      <c r="O523" s="27" t="s">
        <v>66</v>
      </c>
      <c r="P523" s="28" t="s">
        <v>12</v>
      </c>
      <c r="Q523" s="29" t="n">
        <f aca="false">INFO!$D$13</f>
        <v>0.751592356687898</v>
      </c>
      <c r="S523" s="32" t="n">
        <v>15</v>
      </c>
      <c r="W523" s="24"/>
      <c r="X523" s="97"/>
      <c r="Y523" s="67"/>
      <c r="Z523" s="27" t="s">
        <v>66</v>
      </c>
      <c r="AA523" s="28" t="s">
        <v>12</v>
      </c>
      <c r="AB523" s="29" t="n">
        <f aca="false">INFO!$D$13</f>
        <v>0.751592356687898</v>
      </c>
      <c r="AD523" s="32" t="n">
        <v>15</v>
      </c>
      <c r="AE523" s="4"/>
      <c r="CV523" s="10" t="str">
        <f aca="false">AS439</f>
        <v>SITO O111</v>
      </c>
      <c r="CW523" s="10"/>
      <c r="CX523" s="10"/>
      <c r="CY523" s="10"/>
      <c r="CZ523" s="10"/>
      <c r="DA523" s="10"/>
      <c r="DB523" s="10"/>
      <c r="DC523" s="10"/>
      <c r="DD523" s="10"/>
      <c r="DE523" s="10"/>
    </row>
    <row r="524" customFormat="false" ht="14.4" hidden="false" customHeight="false" outlineLevel="0" collapsed="false">
      <c r="A524" s="24"/>
      <c r="B524" s="97"/>
      <c r="C524" s="67"/>
      <c r="D524" s="27"/>
      <c r="E524" s="28" t="s">
        <v>13</v>
      </c>
      <c r="F524" s="29" t="n">
        <f aca="false">INFO!$D$14</f>
        <v>0.0812101910828025</v>
      </c>
      <c r="H524" s="32"/>
      <c r="L524" s="24"/>
      <c r="M524" s="97"/>
      <c r="N524" s="67"/>
      <c r="O524" s="27"/>
      <c r="P524" s="28" t="s">
        <v>13</v>
      </c>
      <c r="Q524" s="29" t="n">
        <f aca="false">INFO!$D$14</f>
        <v>0.0812101910828025</v>
      </c>
      <c r="S524" s="32"/>
      <c r="W524" s="24"/>
      <c r="X524" s="97"/>
      <c r="Y524" s="67"/>
      <c r="Z524" s="27"/>
      <c r="AA524" s="28" t="s">
        <v>13</v>
      </c>
      <c r="AB524" s="29" t="n">
        <f aca="false">INFO!$D$14</f>
        <v>0.0812101910828025</v>
      </c>
      <c r="AD524" s="32"/>
      <c r="AE524" s="4"/>
      <c r="CV524" s="11" t="s">
        <v>31</v>
      </c>
      <c r="CW524" s="11"/>
      <c r="CX524" s="11" t="s">
        <v>32</v>
      </c>
      <c r="CY524" s="11"/>
      <c r="CZ524" s="11"/>
      <c r="DA524" s="11"/>
      <c r="DB524" s="11"/>
      <c r="DC524" s="11"/>
      <c r="DD524" s="11" t="s">
        <v>33</v>
      </c>
      <c r="DE524" s="11"/>
    </row>
    <row r="525" customFormat="false" ht="14.4" hidden="false" customHeight="false" outlineLevel="0" collapsed="false">
      <c r="A525" s="24"/>
      <c r="B525" s="97"/>
      <c r="C525" s="67"/>
      <c r="D525" s="27"/>
      <c r="E525" s="28" t="s">
        <v>14</v>
      </c>
      <c r="F525" s="29" t="n">
        <f aca="false">INFO!$D$15</f>
        <v>0.167197452229299</v>
      </c>
      <c r="H525" s="32"/>
      <c r="L525" s="24"/>
      <c r="M525" s="97"/>
      <c r="N525" s="67"/>
      <c r="O525" s="27"/>
      <c r="P525" s="28" t="s">
        <v>14</v>
      </c>
      <c r="Q525" s="29" t="n">
        <f aca="false">INFO!$D$15</f>
        <v>0.167197452229299</v>
      </c>
      <c r="S525" s="32"/>
      <c r="W525" s="24"/>
      <c r="X525" s="97"/>
      <c r="Y525" s="67"/>
      <c r="Z525" s="27"/>
      <c r="AA525" s="28" t="s">
        <v>14</v>
      </c>
      <c r="AB525" s="29" t="n">
        <f aca="false">INFO!$D$15</f>
        <v>0.167197452229299</v>
      </c>
      <c r="AD525" s="32"/>
      <c r="AE525" s="4"/>
      <c r="CV525" s="12" t="s">
        <v>14</v>
      </c>
      <c r="CW525" s="13" t="n">
        <f aca="false">IF(AT497=0%,0%,AU498/SUM(AU498:AU505))</f>
        <v>0.9</v>
      </c>
      <c r="CX525" s="12" t="str">
        <f aca="false">AW498</f>
        <v>lavatrice</v>
      </c>
      <c r="CY525" s="14" t="n">
        <f aca="false">AX498</f>
        <v>0</v>
      </c>
      <c r="CZ525" s="12" t="str">
        <f aca="false">AW505</f>
        <v>sedie</v>
      </c>
      <c r="DA525" s="14" t="n">
        <f aca="false">AX505</f>
        <v>0</v>
      </c>
      <c r="DB525" s="12" t="str">
        <f aca="false">AY503</f>
        <v>guaina</v>
      </c>
      <c r="DC525" s="14" t="n">
        <f aca="false">AZ503</f>
        <v>0</v>
      </c>
      <c r="DD525" s="14" t="s">
        <v>41</v>
      </c>
      <c r="DE525" s="38" t="n">
        <f aca="false">AU441</f>
        <v>0</v>
      </c>
    </row>
    <row r="526" customFormat="false" ht="14.4" hidden="false" customHeight="false" outlineLevel="0" collapsed="false">
      <c r="A526" s="24"/>
      <c r="B526" s="97"/>
      <c r="C526" s="67"/>
      <c r="D526" s="27" t="s">
        <v>67</v>
      </c>
      <c r="E526" s="28" t="s">
        <v>21</v>
      </c>
      <c r="F526" s="39" t="n">
        <f aca="false">INFO!$C$24</f>
        <v>0.607753705815279</v>
      </c>
      <c r="H526" s="32" t="n">
        <v>12</v>
      </c>
      <c r="L526" s="24"/>
      <c r="M526" s="97"/>
      <c r="N526" s="67"/>
      <c r="O526" s="27" t="s">
        <v>67</v>
      </c>
      <c r="P526" s="28" t="s">
        <v>21</v>
      </c>
      <c r="Q526" s="39" t="n">
        <f aca="false">INFO!$C$24</f>
        <v>0.607753705815279</v>
      </c>
      <c r="S526" s="32" t="n">
        <v>12</v>
      </c>
      <c r="W526" s="24"/>
      <c r="X526" s="97"/>
      <c r="Y526" s="67"/>
      <c r="Z526" s="27" t="s">
        <v>67</v>
      </c>
      <c r="AA526" s="28" t="s">
        <v>21</v>
      </c>
      <c r="AB526" s="39" t="n">
        <f aca="false">INFO!$C$24</f>
        <v>0.607753705815279</v>
      </c>
      <c r="AD526" s="32" t="n">
        <v>12</v>
      </c>
      <c r="AE526" s="4"/>
      <c r="CV526" s="17" t="s">
        <v>49</v>
      </c>
      <c r="CW526" s="18" t="n">
        <f aca="false">IF(AT497=0%,0%,AU499/SUM(AU498:AU505))</f>
        <v>0</v>
      </c>
      <c r="CX526" s="17" t="str">
        <f aca="false">AW499</f>
        <v>frigorifero</v>
      </c>
      <c r="CY526" s="19" t="n">
        <f aca="false">AX499</f>
        <v>0</v>
      </c>
      <c r="CZ526" s="17" t="str">
        <f aca="false">AW506</f>
        <v>materasso</v>
      </c>
      <c r="DA526" s="19" t="n">
        <f aca="false">AX506</f>
        <v>0</v>
      </c>
      <c r="DB526" s="17" t="str">
        <f aca="false">AY504</f>
        <v>lamiere</v>
      </c>
      <c r="DC526" s="19" t="n">
        <f aca="false">AZ504</f>
        <v>0</v>
      </c>
      <c r="DD526" s="19" t="str">
        <f aca="false">AV440</f>
        <v>altezza cumulo</v>
      </c>
      <c r="DE526" s="19" t="n">
        <f aca="false">AW440</f>
        <v>80</v>
      </c>
    </row>
    <row r="527" customFormat="false" ht="14.4" hidden="false" customHeight="false" outlineLevel="0" collapsed="false">
      <c r="A527" s="24"/>
      <c r="B527" s="97"/>
      <c r="C527" s="67"/>
      <c r="D527" s="27"/>
      <c r="E527" s="28" t="s">
        <v>14</v>
      </c>
      <c r="F527" s="39" t="n">
        <f aca="false">INFO!$C$25</f>
        <v>0.182440136830103</v>
      </c>
      <c r="H527" s="32"/>
      <c r="L527" s="24"/>
      <c r="M527" s="97"/>
      <c r="N527" s="67"/>
      <c r="O527" s="27"/>
      <c r="P527" s="28" t="s">
        <v>14</v>
      </c>
      <c r="Q527" s="39" t="n">
        <f aca="false">INFO!$C$25</f>
        <v>0.182440136830103</v>
      </c>
      <c r="S527" s="32"/>
      <c r="W527" s="24"/>
      <c r="X527" s="97"/>
      <c r="Y527" s="67"/>
      <c r="Z527" s="27"/>
      <c r="AA527" s="28" t="s">
        <v>14</v>
      </c>
      <c r="AB527" s="39" t="n">
        <f aca="false">INFO!$C$25</f>
        <v>0.182440136830103</v>
      </c>
      <c r="AD527" s="32"/>
      <c r="AE527" s="4"/>
      <c r="CV527" s="17" t="s">
        <v>57</v>
      </c>
      <c r="CW527" s="18" t="n">
        <f aca="false">IF(AT497=0%,0%,(AU500+AU501)/SUM(AU498:AU505))</f>
        <v>0.1</v>
      </c>
      <c r="CX527" s="17" t="str">
        <f aca="false">AW500</f>
        <v>forno</v>
      </c>
      <c r="CY527" s="19" t="n">
        <f aca="false">AX500</f>
        <v>0</v>
      </c>
      <c r="CZ527" s="17" t="str">
        <f aca="false">AY498</f>
        <v>brandina</v>
      </c>
      <c r="DA527" s="19" t="n">
        <f aca="false">AZ498</f>
        <v>0</v>
      </c>
      <c r="DB527" s="17" t="str">
        <f aca="false">AY505</f>
        <v>buste</v>
      </c>
      <c r="DC527" s="19" t="n">
        <f aca="false">AZ505</f>
        <v>0</v>
      </c>
      <c r="DD527" s="19" t="str">
        <f aca="false">AV441</f>
        <v>combustione</v>
      </c>
      <c r="DE527" s="19" t="str">
        <f aca="false">AW441</f>
        <v>no</v>
      </c>
    </row>
    <row r="528" customFormat="false" ht="14.4" hidden="false" customHeight="false" outlineLevel="0" collapsed="false">
      <c r="A528" s="24"/>
      <c r="B528" s="97"/>
      <c r="C528" s="67"/>
      <c r="D528" s="27"/>
      <c r="E528" s="28" t="s">
        <v>22</v>
      </c>
      <c r="F528" s="39" t="n">
        <f aca="false">INFO!$C$26</f>
        <v>0.122006841505131</v>
      </c>
      <c r="H528" s="32"/>
      <c r="L528" s="24"/>
      <c r="M528" s="97"/>
      <c r="N528" s="67"/>
      <c r="O528" s="27"/>
      <c r="P528" s="28" t="s">
        <v>22</v>
      </c>
      <c r="Q528" s="39" t="n">
        <f aca="false">INFO!$C$26</f>
        <v>0.122006841505131</v>
      </c>
      <c r="S528" s="32"/>
      <c r="W528" s="24"/>
      <c r="X528" s="97"/>
      <c r="Y528" s="67"/>
      <c r="Z528" s="27"/>
      <c r="AA528" s="28" t="s">
        <v>22</v>
      </c>
      <c r="AB528" s="39" t="n">
        <f aca="false">INFO!$C$26</f>
        <v>0.122006841505131</v>
      </c>
      <c r="AD528" s="32"/>
      <c r="AE528" s="4"/>
      <c r="CV528" s="17" t="s">
        <v>60</v>
      </c>
      <c r="CW528" s="37" t="n">
        <f aca="false">IF(AT497=0%,0%,AU502/SUM(AU498:AU505))</f>
        <v>0</v>
      </c>
      <c r="CX528" s="17" t="str">
        <f aca="false">AW501</f>
        <v>televisore</v>
      </c>
      <c r="CY528" s="19" t="n">
        <f aca="false">AX501</f>
        <v>0</v>
      </c>
      <c r="CZ528" s="17" t="str">
        <f aca="false">AY499</f>
        <v>Scatoloni</v>
      </c>
      <c r="DA528" s="19" t="n">
        <f aca="false">AZ499</f>
        <v>0</v>
      </c>
      <c r="DB528" s="19"/>
      <c r="DC528" s="19"/>
      <c r="DD528" s="19" t="str">
        <f aca="false">AV442</f>
        <v>bonifica</v>
      </c>
      <c r="DE528" s="19" t="str">
        <f aca="false">AW442</f>
        <v>no</v>
      </c>
    </row>
    <row r="529" customFormat="false" ht="14.4" hidden="false" customHeight="false" outlineLevel="0" collapsed="false">
      <c r="A529" s="24"/>
      <c r="B529" s="97"/>
      <c r="C529" s="67"/>
      <c r="D529" s="27"/>
      <c r="E529" s="28" t="s">
        <v>13</v>
      </c>
      <c r="F529" s="39" t="n">
        <f aca="false">INFO!$C$27</f>
        <v>0.0877993158494869</v>
      </c>
      <c r="H529" s="32"/>
      <c r="L529" s="24"/>
      <c r="M529" s="97"/>
      <c r="N529" s="67"/>
      <c r="O529" s="27"/>
      <c r="P529" s="28" t="s">
        <v>13</v>
      </c>
      <c r="Q529" s="39" t="n">
        <f aca="false">INFO!$C$27</f>
        <v>0.0877993158494869</v>
      </c>
      <c r="S529" s="32"/>
      <c r="W529" s="24"/>
      <c r="X529" s="97"/>
      <c r="Y529" s="67"/>
      <c r="Z529" s="27"/>
      <c r="AA529" s="28" t="s">
        <v>13</v>
      </c>
      <c r="AB529" s="39" t="n">
        <f aca="false">INFO!$C$27</f>
        <v>0.0877993158494869</v>
      </c>
      <c r="AD529" s="32"/>
      <c r="AE529" s="4"/>
      <c r="CV529" s="17" t="s">
        <v>61</v>
      </c>
      <c r="CW529" s="18" t="n">
        <f aca="false">IF(AT497=0%,0%,AU503/SUM(AU498:AU505))</f>
        <v>0</v>
      </c>
      <c r="CX529" s="17" t="str">
        <f aca="false">AW502</f>
        <v>scaldabagno</v>
      </c>
      <c r="CY529" s="19" t="n">
        <f aca="false">AX502</f>
        <v>0</v>
      </c>
      <c r="CZ529" s="17" t="str">
        <f aca="false">AY500</f>
        <v>divano</v>
      </c>
      <c r="DA529" s="19" t="n">
        <f aca="false">AZ500</f>
        <v>0</v>
      </c>
      <c r="DB529" s="19"/>
      <c r="DC529" s="19"/>
      <c r="DD529" s="19" t="str">
        <f aca="false">AX442</f>
        <v>substrato</v>
      </c>
      <c r="DE529" s="19" t="str">
        <f aca="false">AY442</f>
        <v>battistrada</v>
      </c>
    </row>
    <row r="530" customFormat="false" ht="14.4" hidden="false" customHeight="false" outlineLevel="0" collapsed="false">
      <c r="A530" s="24"/>
      <c r="B530" s="96"/>
      <c r="C530" s="67"/>
      <c r="D530" s="40" t="s">
        <v>68</v>
      </c>
      <c r="E530" s="41" t="s">
        <v>22</v>
      </c>
      <c r="F530" s="39" t="n">
        <v>0.8</v>
      </c>
      <c r="H530" s="32" t="n">
        <v>12</v>
      </c>
      <c r="L530" s="24"/>
      <c r="M530" s="96"/>
      <c r="N530" s="67"/>
      <c r="O530" s="40" t="s">
        <v>68</v>
      </c>
      <c r="P530" s="41" t="s">
        <v>22</v>
      </c>
      <c r="Q530" s="39" t="n">
        <v>0.8</v>
      </c>
      <c r="S530" s="32" t="n">
        <v>12</v>
      </c>
      <c r="W530" s="24"/>
      <c r="X530" s="96"/>
      <c r="Y530" s="67"/>
      <c r="Z530" s="40" t="s">
        <v>68</v>
      </c>
      <c r="AA530" s="41" t="s">
        <v>22</v>
      </c>
      <c r="AB530" s="39" t="n">
        <v>0.8</v>
      </c>
      <c r="AD530" s="32" t="n">
        <v>12</v>
      </c>
      <c r="AE530" s="4"/>
      <c r="CV530" s="17" t="s">
        <v>62</v>
      </c>
      <c r="CW530" s="18" t="n">
        <f aca="false">IF(AT497=0%,0%,AU504/SUM(AU498:AU505))</f>
        <v>0</v>
      </c>
      <c r="CX530" s="17" t="str">
        <f aca="false">AW503</f>
        <v>mobile</v>
      </c>
      <c r="CY530" s="19" t="n">
        <f aca="false">AX503</f>
        <v>0</v>
      </c>
      <c r="CZ530" s="17" t="str">
        <f aca="false">AY501</f>
        <v>sanitari</v>
      </c>
      <c r="DA530" s="19" t="n">
        <f aca="false">AZ501</f>
        <v>0</v>
      </c>
      <c r="DB530" s="19"/>
      <c r="DC530" s="19"/>
      <c r="DD530" s="19" t="s">
        <v>63</v>
      </c>
      <c r="DE530" s="19" t="n">
        <f aca="false">AT442</f>
        <v>0</v>
      </c>
    </row>
    <row r="531" customFormat="false" ht="15" hidden="false" customHeight="false" outlineLevel="0" collapsed="false">
      <c r="A531" s="24"/>
      <c r="B531" s="96"/>
      <c r="C531" s="67"/>
      <c r="D531" s="40"/>
      <c r="E531" s="41" t="s">
        <v>13</v>
      </c>
      <c r="F531" s="39" t="n">
        <v>0.2</v>
      </c>
      <c r="H531" s="32"/>
      <c r="L531" s="24"/>
      <c r="M531" s="96"/>
      <c r="N531" s="67"/>
      <c r="O531" s="40"/>
      <c r="P531" s="41" t="s">
        <v>13</v>
      </c>
      <c r="Q531" s="39" t="n">
        <v>0.2</v>
      </c>
      <c r="S531" s="32"/>
      <c r="W531" s="24"/>
      <c r="X531" s="96"/>
      <c r="Y531" s="67"/>
      <c r="Z531" s="40"/>
      <c r="AA531" s="41" t="s">
        <v>13</v>
      </c>
      <c r="AB531" s="39" t="n">
        <v>0.2</v>
      </c>
      <c r="AD531" s="32"/>
      <c r="AE531" s="4"/>
      <c r="CV531" s="17" t="s">
        <v>65</v>
      </c>
      <c r="CW531" s="18" t="n">
        <f aca="false">IF(AT497=0%,0%,AU505/SUM(AU498:AU505))</f>
        <v>0</v>
      </c>
      <c r="CX531" s="17" t="str">
        <f aca="false">AW504</f>
        <v>secchio</v>
      </c>
      <c r="CY531" s="19" t="n">
        <f aca="false">AX504</f>
        <v>0</v>
      </c>
      <c r="CZ531" s="17" t="str">
        <f aca="false">AY502</f>
        <v>tubi</v>
      </c>
      <c r="DA531" s="19" t="n">
        <f aca="false">AZ502</f>
        <v>0</v>
      </c>
      <c r="DB531" s="19"/>
      <c r="DC531" s="19"/>
      <c r="DD531" s="35" t="s">
        <v>56</v>
      </c>
      <c r="DE531" s="35" t="n">
        <f aca="false">AZ440</f>
        <v>0</v>
      </c>
      <c r="DF531" s="37" t="n">
        <f aca="false">SUM(CW525:CW531)</f>
        <v>1</v>
      </c>
    </row>
    <row r="532" customFormat="false" ht="15" hidden="false" customHeight="false" outlineLevel="0" collapsed="false">
      <c r="A532" s="24"/>
      <c r="B532" s="4"/>
      <c r="C532" s="43"/>
      <c r="D532" s="27" t="s">
        <v>69</v>
      </c>
      <c r="E532" s="41" t="s">
        <v>60</v>
      </c>
      <c r="F532" s="39" t="n">
        <v>1</v>
      </c>
      <c r="G532" s="2" t="n">
        <v>550</v>
      </c>
      <c r="H532" s="44"/>
      <c r="L532" s="24"/>
      <c r="M532" s="4"/>
      <c r="N532" s="43"/>
      <c r="O532" s="27" t="s">
        <v>69</v>
      </c>
      <c r="P532" s="41" t="s">
        <v>60</v>
      </c>
      <c r="Q532" s="39" t="n">
        <v>1</v>
      </c>
      <c r="R532" s="2" t="n">
        <v>550</v>
      </c>
      <c r="S532" s="44"/>
      <c r="W532" s="24"/>
      <c r="X532" s="4"/>
      <c r="Y532" s="43"/>
      <c r="Z532" s="27" t="s">
        <v>69</v>
      </c>
      <c r="AA532" s="41" t="s">
        <v>60</v>
      </c>
      <c r="AB532" s="39" t="n">
        <v>1</v>
      </c>
      <c r="AC532" s="2" t="n">
        <v>550</v>
      </c>
      <c r="AD532" s="44"/>
      <c r="AE532" s="4"/>
      <c r="CV532" s="10" t="str">
        <f aca="false">BD439</f>
        <v>SITO O112</v>
      </c>
      <c r="CW532" s="10"/>
      <c r="CX532" s="10"/>
      <c r="CY532" s="10"/>
      <c r="CZ532" s="10"/>
      <c r="DA532" s="10"/>
      <c r="DB532" s="10"/>
      <c r="DC532" s="10"/>
      <c r="DD532" s="10"/>
      <c r="DE532" s="10"/>
    </row>
    <row r="533" customFormat="false" ht="14.4" hidden="false" customHeight="false" outlineLevel="0" collapsed="false">
      <c r="A533" s="24"/>
      <c r="B533" s="4"/>
      <c r="C533" s="43"/>
      <c r="D533" s="27"/>
      <c r="E533" s="41" t="s">
        <v>14</v>
      </c>
      <c r="F533" s="39" t="n">
        <v>1</v>
      </c>
      <c r="G533" s="47" t="n">
        <v>1400</v>
      </c>
      <c r="H533" s="44"/>
      <c r="L533" s="24"/>
      <c r="M533" s="4"/>
      <c r="N533" s="43"/>
      <c r="O533" s="27"/>
      <c r="P533" s="41" t="s">
        <v>14</v>
      </c>
      <c r="Q533" s="39" t="n">
        <v>1</v>
      </c>
      <c r="R533" s="47" t="n">
        <v>1400</v>
      </c>
      <c r="S533" s="44"/>
      <c r="W533" s="24"/>
      <c r="X533" s="4"/>
      <c r="Y533" s="43"/>
      <c r="Z533" s="27"/>
      <c r="AA533" s="41" t="s">
        <v>14</v>
      </c>
      <c r="AB533" s="39" t="n">
        <v>1</v>
      </c>
      <c r="AC533" s="47" t="n">
        <v>1400</v>
      </c>
      <c r="AD533" s="44"/>
      <c r="AE533" s="4"/>
      <c r="CV533" s="11" t="s">
        <v>31</v>
      </c>
      <c r="CW533" s="11"/>
      <c r="CX533" s="11" t="s">
        <v>32</v>
      </c>
      <c r="CY533" s="11"/>
      <c r="CZ533" s="11"/>
      <c r="DA533" s="11"/>
      <c r="DB533" s="11"/>
      <c r="DC533" s="11"/>
      <c r="DD533" s="11" t="s">
        <v>33</v>
      </c>
      <c r="DE533" s="11"/>
    </row>
    <row r="534" customFormat="false" ht="14.4" hidden="false" customHeight="false" outlineLevel="0" collapsed="false">
      <c r="A534" s="24"/>
      <c r="B534" s="4"/>
      <c r="C534" s="43"/>
      <c r="D534" s="27"/>
      <c r="E534" s="41" t="s">
        <v>22</v>
      </c>
      <c r="F534" s="39" t="n">
        <v>1</v>
      </c>
      <c r="G534" s="47" t="n">
        <v>7500</v>
      </c>
      <c r="H534" s="44"/>
      <c r="L534" s="24"/>
      <c r="M534" s="4"/>
      <c r="N534" s="43"/>
      <c r="O534" s="27"/>
      <c r="P534" s="41" t="s">
        <v>22</v>
      </c>
      <c r="Q534" s="39" t="n">
        <v>1</v>
      </c>
      <c r="R534" s="47" t="n">
        <v>7500</v>
      </c>
      <c r="S534" s="44"/>
      <c r="W534" s="24"/>
      <c r="X534" s="4"/>
      <c r="Y534" s="43"/>
      <c r="Z534" s="27"/>
      <c r="AA534" s="41" t="s">
        <v>22</v>
      </c>
      <c r="AB534" s="39" t="n">
        <v>1</v>
      </c>
      <c r="AC534" s="47" t="n">
        <v>7500</v>
      </c>
      <c r="AD534" s="44"/>
      <c r="AE534" s="4"/>
      <c r="CV534" s="12" t="s">
        <v>14</v>
      </c>
      <c r="CW534" s="13" t="n">
        <f aca="false">IF(BE497=0%,0%,BF498/SUM(BF498:BF505))</f>
        <v>0.101580928968505</v>
      </c>
      <c r="CX534" s="12" t="str">
        <f aca="false">BH498</f>
        <v>lavatrice</v>
      </c>
      <c r="CY534" s="14" t="n">
        <f aca="false">BI498</f>
        <v>0</v>
      </c>
      <c r="CZ534" s="12" t="str">
        <f aca="false">BH505</f>
        <v>sedie</v>
      </c>
      <c r="DA534" s="14" t="n">
        <f aca="false">BI505</f>
        <v>0</v>
      </c>
      <c r="DB534" s="12" t="str">
        <f aca="false">BJ503</f>
        <v>guaina</v>
      </c>
      <c r="DC534" s="14" t="n">
        <f aca="false">BK503</f>
        <v>0</v>
      </c>
      <c r="DD534" s="14" t="s">
        <v>41</v>
      </c>
      <c r="DE534" s="38" t="n">
        <f aca="false">BF441</f>
        <v>0</v>
      </c>
    </row>
    <row r="535" customFormat="false" ht="14.4" hidden="false" customHeight="false" outlineLevel="0" collapsed="false">
      <c r="A535" s="24"/>
      <c r="B535" s="4"/>
      <c r="C535" s="4"/>
      <c r="D535" s="28" t="s">
        <v>70</v>
      </c>
      <c r="E535" s="41" t="s">
        <v>14</v>
      </c>
      <c r="F535" s="39" t="n">
        <v>1</v>
      </c>
      <c r="G535" s="47" t="n">
        <v>1400</v>
      </c>
      <c r="H535" s="44"/>
      <c r="L535" s="24"/>
      <c r="M535" s="4"/>
      <c r="N535" s="4"/>
      <c r="O535" s="28" t="s">
        <v>70</v>
      </c>
      <c r="P535" s="41" t="s">
        <v>14</v>
      </c>
      <c r="Q535" s="39" t="n">
        <v>1</v>
      </c>
      <c r="R535" s="47" t="n">
        <v>1400</v>
      </c>
      <c r="S535" s="44"/>
      <c r="W535" s="24"/>
      <c r="X535" s="4"/>
      <c r="Y535" s="4"/>
      <c r="Z535" s="28" t="s">
        <v>70</v>
      </c>
      <c r="AA535" s="41" t="s">
        <v>14</v>
      </c>
      <c r="AB535" s="39" t="n">
        <v>1</v>
      </c>
      <c r="AC535" s="47" t="n">
        <v>1400</v>
      </c>
      <c r="AD535" s="44"/>
      <c r="AE535" s="4"/>
      <c r="CV535" s="17" t="s">
        <v>49</v>
      </c>
      <c r="CW535" s="18" t="n">
        <f aca="false">IF(BE497=0%,0%,BF499/SUM(BF498:BF505))</f>
        <v>0.314328729462591</v>
      </c>
      <c r="CX535" s="17" t="str">
        <f aca="false">BH499</f>
        <v>frigorifero</v>
      </c>
      <c r="CY535" s="19" t="n">
        <f aca="false">BI499</f>
        <v>0</v>
      </c>
      <c r="CZ535" s="17" t="str">
        <f aca="false">BH506</f>
        <v>materasso</v>
      </c>
      <c r="DA535" s="19" t="n">
        <f aca="false">BI506</f>
        <v>0</v>
      </c>
      <c r="DB535" s="17" t="str">
        <f aca="false">BJ504</f>
        <v>lamiere</v>
      </c>
      <c r="DC535" s="19" t="n">
        <f aca="false">BK504</f>
        <v>0</v>
      </c>
      <c r="DD535" s="19" t="str">
        <f aca="false">BG440</f>
        <v>altezza cumulo</v>
      </c>
      <c r="DE535" s="19" t="n">
        <f aca="false">BH440</f>
        <v>40</v>
      </c>
    </row>
    <row r="536" customFormat="false" ht="14.4" hidden="false" customHeight="false" outlineLevel="0" collapsed="false">
      <c r="A536" s="24"/>
      <c r="B536" s="4"/>
      <c r="C536" s="43"/>
      <c r="D536" s="28" t="s">
        <v>71</v>
      </c>
      <c r="E536" s="41" t="s">
        <v>60</v>
      </c>
      <c r="F536" s="39" t="n">
        <v>1</v>
      </c>
      <c r="G536" s="47" t="n">
        <v>550</v>
      </c>
      <c r="H536" s="44"/>
      <c r="L536" s="24"/>
      <c r="M536" s="4"/>
      <c r="N536" s="43"/>
      <c r="O536" s="28" t="s">
        <v>71</v>
      </c>
      <c r="P536" s="41" t="s">
        <v>60</v>
      </c>
      <c r="Q536" s="39" t="n">
        <v>1</v>
      </c>
      <c r="R536" s="47" t="n">
        <v>550</v>
      </c>
      <c r="S536" s="44"/>
      <c r="W536" s="24"/>
      <c r="X536" s="4"/>
      <c r="Y536" s="43"/>
      <c r="Z536" s="28" t="s">
        <v>71</v>
      </c>
      <c r="AA536" s="41" t="s">
        <v>60</v>
      </c>
      <c r="AB536" s="39" t="n">
        <v>1</v>
      </c>
      <c r="AC536" s="47" t="n">
        <v>550</v>
      </c>
      <c r="AD536" s="44"/>
      <c r="AE536" s="4"/>
      <c r="CV536" s="17" t="s">
        <v>57</v>
      </c>
      <c r="CW536" s="18" t="n">
        <f aca="false">IF(BE497=0%,0%,(BF500+BF501)/SUM(BF498:BF505))</f>
        <v>0.0219986956911746</v>
      </c>
      <c r="CX536" s="17" t="str">
        <f aca="false">BH500</f>
        <v>forno</v>
      </c>
      <c r="CY536" s="19" t="n">
        <f aca="false">BI500</f>
        <v>0</v>
      </c>
      <c r="CZ536" s="17" t="str">
        <f aca="false">BJ498</f>
        <v>brandina</v>
      </c>
      <c r="DA536" s="19" t="n">
        <f aca="false">BK498</f>
        <v>0</v>
      </c>
      <c r="DB536" s="17" t="str">
        <f aca="false">BJ505</f>
        <v>buste</v>
      </c>
      <c r="DC536" s="19" t="n">
        <f aca="false">BK505</f>
        <v>2</v>
      </c>
      <c r="DD536" s="19" t="str">
        <f aca="false">BG441</f>
        <v>combustione</v>
      </c>
      <c r="DE536" s="19" t="str">
        <f aca="false">BH441</f>
        <v>no</v>
      </c>
    </row>
    <row r="537" customFormat="false" ht="14.4" hidden="false" customHeight="false" outlineLevel="0" collapsed="false">
      <c r="A537" s="24"/>
      <c r="B537" s="4"/>
      <c r="C537" s="43"/>
      <c r="D537" s="28" t="s">
        <v>72</v>
      </c>
      <c r="E537" s="41" t="s">
        <v>62</v>
      </c>
      <c r="F537" s="39" t="n">
        <v>1</v>
      </c>
      <c r="H537" s="44" t="n">
        <v>20</v>
      </c>
      <c r="L537" s="24"/>
      <c r="M537" s="4"/>
      <c r="N537" s="43"/>
      <c r="O537" s="28" t="s">
        <v>72</v>
      </c>
      <c r="P537" s="41" t="s">
        <v>62</v>
      </c>
      <c r="Q537" s="39" t="n">
        <v>1</v>
      </c>
      <c r="S537" s="44" t="n">
        <v>20</v>
      </c>
      <c r="W537" s="24"/>
      <c r="X537" s="4"/>
      <c r="Y537" s="43"/>
      <c r="Z537" s="28" t="s">
        <v>72</v>
      </c>
      <c r="AA537" s="41" t="s">
        <v>62</v>
      </c>
      <c r="AB537" s="39" t="n">
        <v>1</v>
      </c>
      <c r="AD537" s="44" t="n">
        <v>20</v>
      </c>
      <c r="AE537" s="4"/>
      <c r="CV537" s="17" t="s">
        <v>60</v>
      </c>
      <c r="CW537" s="37" t="n">
        <f aca="false">IF(BE497=0%,0%,BF502/SUM(BF498:BF505))</f>
        <v>0.0226205455308028</v>
      </c>
      <c r="CX537" s="17" t="str">
        <f aca="false">BH501</f>
        <v>televisore</v>
      </c>
      <c r="CY537" s="19" t="n">
        <f aca="false">BI501</f>
        <v>0</v>
      </c>
      <c r="CZ537" s="17" t="str">
        <f aca="false">BJ499</f>
        <v>Scatoloni</v>
      </c>
      <c r="DA537" s="19" t="n">
        <f aca="false">BK499</f>
        <v>0</v>
      </c>
      <c r="DB537" s="19"/>
      <c r="DC537" s="19"/>
      <c r="DD537" s="19" t="str">
        <f aca="false">BG442</f>
        <v>bonifica</v>
      </c>
      <c r="DE537" s="19" t="str">
        <f aca="false">BH442</f>
        <v>no</v>
      </c>
    </row>
    <row r="538" customFormat="false" ht="14.4" hidden="false" customHeight="false" outlineLevel="0" collapsed="false">
      <c r="A538" s="24"/>
      <c r="B538" s="4"/>
      <c r="C538" s="43"/>
      <c r="D538" s="28" t="s">
        <v>73</v>
      </c>
      <c r="E538" s="41" t="s">
        <v>22</v>
      </c>
      <c r="F538" s="39" t="n">
        <v>1</v>
      </c>
      <c r="H538" s="44"/>
      <c r="L538" s="24"/>
      <c r="M538" s="4"/>
      <c r="N538" s="43"/>
      <c r="O538" s="28" t="s">
        <v>73</v>
      </c>
      <c r="P538" s="41" t="s">
        <v>22</v>
      </c>
      <c r="Q538" s="39" t="n">
        <v>1</v>
      </c>
      <c r="S538" s="44"/>
      <c r="W538" s="24"/>
      <c r="X538" s="4"/>
      <c r="Y538" s="43"/>
      <c r="Z538" s="28" t="s">
        <v>73</v>
      </c>
      <c r="AA538" s="41" t="s">
        <v>22</v>
      </c>
      <c r="AB538" s="39" t="n">
        <v>1</v>
      </c>
      <c r="AD538" s="44"/>
      <c r="AE538" s="4"/>
      <c r="CV538" s="17" t="s">
        <v>61</v>
      </c>
      <c r="CW538" s="18" t="n">
        <f aca="false">IF(BE497=0%,0%,BF503/SUM(BF498:BF505))</f>
        <v>0.539471100346927</v>
      </c>
      <c r="CX538" s="17" t="str">
        <f aca="false">BH502</f>
        <v>scaldabagno</v>
      </c>
      <c r="CY538" s="19" t="n">
        <f aca="false">BI502</f>
        <v>0</v>
      </c>
      <c r="CZ538" s="17" t="str">
        <f aca="false">BJ500</f>
        <v>divano</v>
      </c>
      <c r="DA538" s="19" t="n">
        <f aca="false">BK500</f>
        <v>0</v>
      </c>
      <c r="DB538" s="19"/>
      <c r="DC538" s="19"/>
      <c r="DD538" s="19" t="str">
        <f aca="false">BI442</f>
        <v>substrato</v>
      </c>
      <c r="DE538" s="19" t="str">
        <f aca="false">BJ442</f>
        <v>battistrada</v>
      </c>
    </row>
    <row r="539" customFormat="false" ht="14.4" hidden="false" customHeight="false" outlineLevel="0" collapsed="false">
      <c r="A539" s="24"/>
      <c r="B539" s="96"/>
      <c r="C539" s="67"/>
      <c r="D539" s="27" t="s">
        <v>74</v>
      </c>
      <c r="E539" s="41" t="s">
        <v>62</v>
      </c>
      <c r="F539" s="39" t="n">
        <v>0.8</v>
      </c>
      <c r="H539" s="32" t="n">
        <v>50</v>
      </c>
      <c r="L539" s="24"/>
      <c r="M539" s="96"/>
      <c r="N539" s="67"/>
      <c r="O539" s="27" t="s">
        <v>74</v>
      </c>
      <c r="P539" s="41" t="s">
        <v>62</v>
      </c>
      <c r="Q539" s="39" t="n">
        <v>0.8</v>
      </c>
      <c r="S539" s="32" t="n">
        <v>50</v>
      </c>
      <c r="W539" s="24"/>
      <c r="X539" s="96"/>
      <c r="Y539" s="67"/>
      <c r="Z539" s="27" t="s">
        <v>74</v>
      </c>
      <c r="AA539" s="41" t="s">
        <v>62</v>
      </c>
      <c r="AB539" s="39" t="n">
        <v>0.8</v>
      </c>
      <c r="AD539" s="32" t="n">
        <v>50</v>
      </c>
      <c r="AE539" s="4"/>
      <c r="CV539" s="17" t="s">
        <v>62</v>
      </c>
      <c r="CW539" s="18" t="n">
        <f aca="false">IF(BE497=0%,0%,BF504/SUM(BF498:BF505))</f>
        <v>0</v>
      </c>
      <c r="CX539" s="17" t="str">
        <f aca="false">BH503</f>
        <v>mobile</v>
      </c>
      <c r="CY539" s="19" t="n">
        <f aca="false">BI503</f>
        <v>0</v>
      </c>
      <c r="CZ539" s="17" t="str">
        <f aca="false">BJ501</f>
        <v>sanitari</v>
      </c>
      <c r="DA539" s="19" t="n">
        <f aca="false">BK501</f>
        <v>0</v>
      </c>
      <c r="DB539" s="19"/>
      <c r="DC539" s="19"/>
      <c r="DD539" s="19" t="s">
        <v>63</v>
      </c>
      <c r="DE539" s="19" t="n">
        <f aca="false">BE442</f>
        <v>0</v>
      </c>
    </row>
    <row r="540" customFormat="false" ht="15" hidden="false" customHeight="false" outlineLevel="0" collapsed="false">
      <c r="A540" s="24"/>
      <c r="B540" s="96"/>
      <c r="C540" s="67"/>
      <c r="D540" s="27"/>
      <c r="E540" s="41" t="s">
        <v>60</v>
      </c>
      <c r="F540" s="39" t="n">
        <v>0.2</v>
      </c>
      <c r="H540" s="32"/>
      <c r="L540" s="24"/>
      <c r="M540" s="96"/>
      <c r="N540" s="67"/>
      <c r="O540" s="27"/>
      <c r="P540" s="41" t="s">
        <v>60</v>
      </c>
      <c r="Q540" s="39" t="n">
        <v>0.2</v>
      </c>
      <c r="S540" s="32"/>
      <c r="W540" s="24"/>
      <c r="X540" s="96"/>
      <c r="Y540" s="67"/>
      <c r="Z540" s="27"/>
      <c r="AA540" s="41" t="s">
        <v>60</v>
      </c>
      <c r="AB540" s="39" t="n">
        <v>0.2</v>
      </c>
      <c r="AD540" s="32"/>
      <c r="AE540" s="4"/>
      <c r="CV540" s="17" t="s">
        <v>65</v>
      </c>
      <c r="CW540" s="18" t="n">
        <f aca="false">IF(BE497=0%,0%,BF505/SUM(BF498:BF505))</f>
        <v>0</v>
      </c>
      <c r="CX540" s="17" t="str">
        <f aca="false">BH504</f>
        <v>secchio</v>
      </c>
      <c r="CY540" s="19" t="n">
        <f aca="false">BI504</f>
        <v>0</v>
      </c>
      <c r="CZ540" s="17" t="str">
        <f aca="false">BJ502</f>
        <v>tubi</v>
      </c>
      <c r="DA540" s="19" t="n">
        <f aca="false">BK502</f>
        <v>0</v>
      </c>
      <c r="DB540" s="19"/>
      <c r="DC540" s="19"/>
      <c r="DD540" s="35" t="s">
        <v>56</v>
      </c>
      <c r="DE540" s="35" t="n">
        <f aca="false">BK440</f>
        <v>0</v>
      </c>
      <c r="DF540" s="37" t="n">
        <f aca="false">SUM(CW534:CW540)</f>
        <v>1</v>
      </c>
    </row>
    <row r="541" customFormat="false" ht="15" hidden="false" customHeight="false" outlineLevel="0" collapsed="false">
      <c r="A541" s="21" t="s">
        <v>75</v>
      </c>
      <c r="B541" s="4"/>
      <c r="C541" s="4"/>
      <c r="D541" s="41" t="s">
        <v>76</v>
      </c>
      <c r="E541" s="20" t="s">
        <v>61</v>
      </c>
      <c r="F541" s="39" t="n">
        <v>1</v>
      </c>
      <c r="G541" s="47" t="n">
        <v>1000</v>
      </c>
      <c r="H541" s="44"/>
      <c r="L541" s="21" t="s">
        <v>75</v>
      </c>
      <c r="M541" s="4"/>
      <c r="N541" s="4"/>
      <c r="O541" s="41" t="s">
        <v>76</v>
      </c>
      <c r="P541" s="20" t="s">
        <v>61</v>
      </c>
      <c r="Q541" s="39" t="n">
        <v>1</v>
      </c>
      <c r="R541" s="47" t="n">
        <v>1000</v>
      </c>
      <c r="S541" s="44"/>
      <c r="W541" s="21" t="s">
        <v>75</v>
      </c>
      <c r="X541" s="4"/>
      <c r="Y541" s="4"/>
      <c r="Z541" s="41" t="s">
        <v>76</v>
      </c>
      <c r="AA541" s="20" t="s">
        <v>61</v>
      </c>
      <c r="AB541" s="39" t="n">
        <v>1</v>
      </c>
      <c r="AC541" s="47" t="n">
        <v>1000</v>
      </c>
      <c r="AD541" s="44"/>
      <c r="AE541" s="4"/>
      <c r="CV541" s="10" t="str">
        <f aca="false">BO439</f>
        <v>SITO O113</v>
      </c>
      <c r="CW541" s="10"/>
      <c r="CX541" s="10"/>
      <c r="CY541" s="10"/>
      <c r="CZ541" s="10"/>
      <c r="DA541" s="10"/>
      <c r="DB541" s="10"/>
      <c r="DC541" s="10"/>
      <c r="DD541" s="10"/>
      <c r="DE541" s="10"/>
    </row>
    <row r="542" customFormat="false" ht="14.4" hidden="false" customHeight="true" outlineLevel="0" collapsed="false">
      <c r="A542" s="24" t="s">
        <v>77</v>
      </c>
      <c r="B542" s="51"/>
      <c r="C542" s="4"/>
      <c r="D542" s="41" t="s">
        <v>14</v>
      </c>
      <c r="E542" s="28"/>
      <c r="F542" s="39" t="n">
        <v>1</v>
      </c>
      <c r="G542" s="47" t="n">
        <v>900</v>
      </c>
      <c r="H542" s="44"/>
      <c r="L542" s="24" t="s">
        <v>77</v>
      </c>
      <c r="M542" s="51"/>
      <c r="N542" s="4"/>
      <c r="O542" s="41" t="s">
        <v>14</v>
      </c>
      <c r="P542" s="28"/>
      <c r="Q542" s="39" t="n">
        <v>1</v>
      </c>
      <c r="R542" s="47" t="n">
        <v>900</v>
      </c>
      <c r="S542" s="44"/>
      <c r="W542" s="24" t="s">
        <v>77</v>
      </c>
      <c r="X542" s="51"/>
      <c r="Y542" s="4"/>
      <c r="Z542" s="41" t="s">
        <v>14</v>
      </c>
      <c r="AA542" s="28"/>
      <c r="AB542" s="39" t="n">
        <v>1</v>
      </c>
      <c r="AC542" s="47" t="n">
        <v>900</v>
      </c>
      <c r="AD542" s="44"/>
      <c r="AE542" s="4"/>
      <c r="CV542" s="11" t="s">
        <v>31</v>
      </c>
      <c r="CW542" s="11"/>
      <c r="CX542" s="11" t="s">
        <v>32</v>
      </c>
      <c r="CY542" s="11"/>
      <c r="CZ542" s="11"/>
      <c r="DA542" s="11"/>
      <c r="DB542" s="11"/>
      <c r="DC542" s="11"/>
      <c r="DD542" s="11" t="s">
        <v>33</v>
      </c>
      <c r="DE542" s="11"/>
    </row>
    <row r="543" customFormat="false" ht="14.4" hidden="false" customHeight="false" outlineLevel="0" collapsed="false">
      <c r="A543" s="24"/>
      <c r="B543" s="4"/>
      <c r="C543" s="43"/>
      <c r="D543" s="41" t="s">
        <v>49</v>
      </c>
      <c r="E543" s="28"/>
      <c r="F543" s="39" t="n">
        <v>1</v>
      </c>
      <c r="G543" s="47" t="n">
        <v>2600</v>
      </c>
      <c r="H543" s="44"/>
      <c r="L543" s="24"/>
      <c r="M543" s="51"/>
      <c r="N543" s="43"/>
      <c r="O543" s="41" t="s">
        <v>49</v>
      </c>
      <c r="P543" s="28"/>
      <c r="Q543" s="39" t="n">
        <v>1</v>
      </c>
      <c r="R543" s="47" t="n">
        <v>2600</v>
      </c>
      <c r="S543" s="44"/>
      <c r="W543" s="24"/>
      <c r="X543" s="51"/>
      <c r="Y543" s="43"/>
      <c r="Z543" s="41" t="s">
        <v>49</v>
      </c>
      <c r="AA543" s="28"/>
      <c r="AB543" s="39" t="n">
        <v>1</v>
      </c>
      <c r="AC543" s="47" t="n">
        <v>2600</v>
      </c>
      <c r="AD543" s="44"/>
      <c r="AE543" s="4"/>
      <c r="CV543" s="12" t="s">
        <v>14</v>
      </c>
      <c r="CW543" s="13" t="n">
        <f aca="false">IF(BP497=0%,0%,BQ498/SUM(BQ498:BQ505))</f>
        <v>0.33</v>
      </c>
      <c r="CX543" s="12" t="str">
        <f aca="false">BS498</f>
        <v>lavatrice</v>
      </c>
      <c r="CY543" s="14" t="n">
        <f aca="false">BT498</f>
        <v>0</v>
      </c>
      <c r="CZ543" s="12" t="str">
        <f aca="false">BS505</f>
        <v>sedie</v>
      </c>
      <c r="DA543" s="14" t="n">
        <f aca="false">BT505</f>
        <v>0</v>
      </c>
      <c r="DB543" s="12" t="str">
        <f aca="false">BU503</f>
        <v>guaina</v>
      </c>
      <c r="DC543" s="15" t="n">
        <f aca="false">BV503</f>
        <v>0</v>
      </c>
      <c r="DD543" s="14" t="s">
        <v>41</v>
      </c>
      <c r="DE543" s="14" t="n">
        <f aca="false">BQ441</f>
        <v>0</v>
      </c>
    </row>
    <row r="544" customFormat="false" ht="14.4" hidden="false" customHeight="false" outlineLevel="0" collapsed="false">
      <c r="A544" s="24"/>
      <c r="B544" s="4"/>
      <c r="C544" s="43"/>
      <c r="D544" s="41" t="s">
        <v>13</v>
      </c>
      <c r="E544" s="28"/>
      <c r="F544" s="39" t="n">
        <v>0.2</v>
      </c>
      <c r="G544" s="47" t="n">
        <v>2700</v>
      </c>
      <c r="H544" s="44"/>
      <c r="L544" s="24"/>
      <c r="M544" s="72"/>
      <c r="N544" s="43"/>
      <c r="O544" s="41" t="s">
        <v>13</v>
      </c>
      <c r="P544" s="28"/>
      <c r="Q544" s="39" t="n">
        <v>0.2</v>
      </c>
      <c r="R544" s="47" t="n">
        <v>2700</v>
      </c>
      <c r="S544" s="44"/>
      <c r="W544" s="24"/>
      <c r="X544" s="72" t="n">
        <v>1</v>
      </c>
      <c r="Y544" s="43"/>
      <c r="Z544" s="41" t="s">
        <v>13</v>
      </c>
      <c r="AA544" s="28"/>
      <c r="AB544" s="39" t="n">
        <v>0.2</v>
      </c>
      <c r="AC544" s="47" t="n">
        <v>2700</v>
      </c>
      <c r="AD544" s="44"/>
      <c r="AE544" s="4"/>
      <c r="CV544" s="17" t="s">
        <v>49</v>
      </c>
      <c r="CW544" s="18" t="n">
        <f aca="false">IF(BP497=0%,0%,BQ499/SUM(BQ498:BQ505))</f>
        <v>0.1</v>
      </c>
      <c r="CX544" s="17" t="str">
        <f aca="false">BS499</f>
        <v>frigorifero</v>
      </c>
      <c r="CY544" s="19" t="n">
        <f aca="false">BT499</f>
        <v>0</v>
      </c>
      <c r="CZ544" s="17" t="str">
        <f aca="false">BS506</f>
        <v>materasso</v>
      </c>
      <c r="DA544" s="19" t="n">
        <f aca="false">BT506</f>
        <v>0</v>
      </c>
      <c r="DB544" s="17" t="str">
        <f aca="false">BU504</f>
        <v>lamiere</v>
      </c>
      <c r="DC544" s="20" t="n">
        <f aca="false">BV504</f>
        <v>0</v>
      </c>
      <c r="DD544" s="19" t="str">
        <f aca="false">BR440</f>
        <v>altezza cumulo</v>
      </c>
      <c r="DE544" s="19" t="n">
        <f aca="false">BS440</f>
        <v>60</v>
      </c>
    </row>
    <row r="545" customFormat="false" ht="14.4" hidden="false" customHeight="false" outlineLevel="0" collapsed="false">
      <c r="A545" s="24"/>
      <c r="B545" s="4"/>
      <c r="C545" s="43"/>
      <c r="D545" s="41" t="s">
        <v>12</v>
      </c>
      <c r="E545" s="28"/>
      <c r="F545" s="39" t="n">
        <v>0.8</v>
      </c>
      <c r="G545" s="47" t="n">
        <v>7500</v>
      </c>
      <c r="H545" s="44"/>
      <c r="L545" s="24"/>
      <c r="M545" s="72"/>
      <c r="N545" s="43"/>
      <c r="O545" s="41" t="s">
        <v>12</v>
      </c>
      <c r="P545" s="28"/>
      <c r="Q545" s="39" t="n">
        <v>0.8</v>
      </c>
      <c r="R545" s="47" t="n">
        <v>7500</v>
      </c>
      <c r="S545" s="44"/>
      <c r="W545" s="24"/>
      <c r="X545" s="72"/>
      <c r="Y545" s="43"/>
      <c r="Z545" s="41" t="s">
        <v>12</v>
      </c>
      <c r="AA545" s="28"/>
      <c r="AB545" s="39" t="n">
        <v>0.8</v>
      </c>
      <c r="AC545" s="47" t="n">
        <v>7500</v>
      </c>
      <c r="AD545" s="44"/>
      <c r="AE545" s="4"/>
      <c r="CV545" s="17" t="s">
        <v>57</v>
      </c>
      <c r="CW545" s="18" t="n">
        <f aca="false">IF(BP497=0%,0%,(BQ500+BQ501)/SUM(BQ498:BQ505))</f>
        <v>0.02</v>
      </c>
      <c r="CX545" s="17" t="str">
        <f aca="false">BS500</f>
        <v>forno</v>
      </c>
      <c r="CY545" s="19" t="n">
        <f aca="false">BT500</f>
        <v>0</v>
      </c>
      <c r="CZ545" s="17" t="str">
        <f aca="false">BU498</f>
        <v>brandina</v>
      </c>
      <c r="DA545" s="19" t="n">
        <f aca="false">BV498</f>
        <v>0</v>
      </c>
      <c r="DB545" s="17" t="str">
        <f aca="false">BU505</f>
        <v>buste</v>
      </c>
      <c r="DC545" s="20" t="n">
        <f aca="false">BV505</f>
        <v>11</v>
      </c>
      <c r="DD545" s="19" t="str">
        <f aca="false">BR441</f>
        <v>combustione</v>
      </c>
      <c r="DE545" s="19" t="str">
        <f aca="false">BS441</f>
        <v>no</v>
      </c>
    </row>
    <row r="546" customFormat="false" ht="14.4" hidden="false" customHeight="false" outlineLevel="0" collapsed="false">
      <c r="A546" s="24"/>
      <c r="B546" s="4"/>
      <c r="C546" s="43"/>
      <c r="D546" s="41" t="s">
        <v>61</v>
      </c>
      <c r="E546" s="28"/>
      <c r="F546" s="39" t="n">
        <v>1</v>
      </c>
      <c r="G546" s="47" t="n">
        <v>1000</v>
      </c>
      <c r="H546" s="44"/>
      <c r="L546" s="24"/>
      <c r="M546" s="51"/>
      <c r="N546" s="43"/>
      <c r="O546" s="41" t="s">
        <v>61</v>
      </c>
      <c r="P546" s="28"/>
      <c r="Q546" s="39" t="n">
        <v>1</v>
      </c>
      <c r="R546" s="47" t="n">
        <v>1000</v>
      </c>
      <c r="S546" s="44"/>
      <c r="W546" s="24"/>
      <c r="X546" s="42"/>
      <c r="Y546" s="43"/>
      <c r="Z546" s="41" t="s">
        <v>61</v>
      </c>
      <c r="AA546" s="28"/>
      <c r="AB546" s="39" t="n">
        <v>1</v>
      </c>
      <c r="AC546" s="47" t="n">
        <v>1000</v>
      </c>
      <c r="AD546" s="44"/>
      <c r="AE546" s="4"/>
      <c r="CV546" s="17" t="s">
        <v>60</v>
      </c>
      <c r="CW546" s="18" t="n">
        <f aca="false">IF(BP497=0%,0%,BQ502/SUM(BQ498:BQ505))</f>
        <v>0</v>
      </c>
      <c r="CX546" s="17" t="str">
        <f aca="false">BS501</f>
        <v>televisore</v>
      </c>
      <c r="CY546" s="19" t="n">
        <f aca="false">BT501</f>
        <v>0</v>
      </c>
      <c r="CZ546" s="17" t="str">
        <f aca="false">BU499</f>
        <v>Scatoloni</v>
      </c>
      <c r="DA546" s="19" t="n">
        <f aca="false">BV499</f>
        <v>0</v>
      </c>
      <c r="DB546" s="19"/>
      <c r="DC546" s="20"/>
      <c r="DD546" s="19" t="str">
        <f aca="false">BR442</f>
        <v>bonifica</v>
      </c>
      <c r="DE546" s="19" t="str">
        <f aca="false">BS442</f>
        <v>no</v>
      </c>
    </row>
    <row r="547" customFormat="false" ht="14.4" hidden="false" customHeight="false" outlineLevel="0" collapsed="false">
      <c r="A547" s="24"/>
      <c r="B547" s="4"/>
      <c r="C547" s="43"/>
      <c r="D547" s="41" t="s">
        <v>78</v>
      </c>
      <c r="E547" s="28"/>
      <c r="F547" s="39" t="n">
        <v>1</v>
      </c>
      <c r="G547" s="47" t="n">
        <v>800</v>
      </c>
      <c r="H547" s="44"/>
      <c r="L547" s="24"/>
      <c r="M547" s="4"/>
      <c r="N547" s="43"/>
      <c r="O547" s="41" t="s">
        <v>78</v>
      </c>
      <c r="P547" s="28"/>
      <c r="Q547" s="39" t="n">
        <v>1</v>
      </c>
      <c r="R547" s="47" t="n">
        <v>800</v>
      </c>
      <c r="S547" s="44"/>
      <c r="W547" s="24"/>
      <c r="X547" s="42"/>
      <c r="Y547" s="43"/>
      <c r="Z547" s="41" t="s">
        <v>78</v>
      </c>
      <c r="AA547" s="28"/>
      <c r="AB547" s="39" t="n">
        <v>1</v>
      </c>
      <c r="AC547" s="47" t="n">
        <v>800</v>
      </c>
      <c r="AD547" s="44"/>
      <c r="AE547" s="4"/>
      <c r="CV547" s="17" t="s">
        <v>61</v>
      </c>
      <c r="CW547" s="18" t="n">
        <f aca="false">IF(BP497=0%,0%,BQ503/SUM(BQ498:BQ505))</f>
        <v>0.55</v>
      </c>
      <c r="CX547" s="17" t="str">
        <f aca="false">BS502</f>
        <v>scaldabagno</v>
      </c>
      <c r="CY547" s="19" t="n">
        <f aca="false">BT502</f>
        <v>0</v>
      </c>
      <c r="CZ547" s="17" t="str">
        <f aca="false">BU500</f>
        <v>divano</v>
      </c>
      <c r="DA547" s="19" t="n">
        <f aca="false">BV500</f>
        <v>0</v>
      </c>
      <c r="DB547" s="19"/>
      <c r="DC547" s="20"/>
      <c r="DD547" s="19" t="str">
        <f aca="false">BT442</f>
        <v>substrato</v>
      </c>
      <c r="DE547" s="19" t="str">
        <f aca="false">BU442</f>
        <v>battistrada</v>
      </c>
    </row>
    <row r="548" customFormat="false" ht="14.4" hidden="false" customHeight="false" outlineLevel="0" collapsed="false">
      <c r="A548" s="24"/>
      <c r="B548" s="4"/>
      <c r="C548" s="43"/>
      <c r="D548" s="41" t="s">
        <v>79</v>
      </c>
      <c r="E548" s="28"/>
      <c r="F548" s="39" t="n">
        <v>1</v>
      </c>
      <c r="G548" s="47" t="n">
        <v>170</v>
      </c>
      <c r="H548" s="44"/>
      <c r="L548" s="24"/>
      <c r="M548" s="4"/>
      <c r="N548" s="43"/>
      <c r="O548" s="41" t="s">
        <v>79</v>
      </c>
      <c r="P548" s="28"/>
      <c r="Q548" s="39" t="n">
        <v>1</v>
      </c>
      <c r="R548" s="47" t="n">
        <v>170</v>
      </c>
      <c r="S548" s="44"/>
      <c r="W548" s="24"/>
      <c r="X548" s="42"/>
      <c r="Y548" s="43"/>
      <c r="Z548" s="41" t="s">
        <v>79</v>
      </c>
      <c r="AA548" s="28"/>
      <c r="AB548" s="39" t="n">
        <v>1</v>
      </c>
      <c r="AC548" s="47" t="n">
        <v>170</v>
      </c>
      <c r="AD548" s="44"/>
      <c r="AE548" s="4"/>
      <c r="CV548" s="17" t="s">
        <v>62</v>
      </c>
      <c r="CW548" s="18" t="n">
        <f aca="false">IF(BP497=0%,0%,BQ504/SUM(BQ498:BQ505))</f>
        <v>0</v>
      </c>
      <c r="CX548" s="17" t="str">
        <f aca="false">BS503</f>
        <v>mobile</v>
      </c>
      <c r="CY548" s="19" t="n">
        <f aca="false">BT503</f>
        <v>0</v>
      </c>
      <c r="CZ548" s="17" t="str">
        <f aca="false">BU501</f>
        <v>sanitari</v>
      </c>
      <c r="DA548" s="19" t="n">
        <f aca="false">BV501</f>
        <v>0</v>
      </c>
      <c r="DB548" s="19"/>
      <c r="DC548" s="20"/>
      <c r="DD548" s="19" t="s">
        <v>63</v>
      </c>
      <c r="DE548" s="19" t="n">
        <f aca="false">BP442</f>
        <v>0</v>
      </c>
    </row>
    <row r="549" customFormat="false" ht="15" hidden="false" customHeight="false" outlineLevel="0" collapsed="false">
      <c r="A549" s="24"/>
      <c r="B549" s="4"/>
      <c r="C549" s="43"/>
      <c r="D549" s="41" t="s">
        <v>80</v>
      </c>
      <c r="E549" s="28"/>
      <c r="F549" s="39" t="n">
        <v>1</v>
      </c>
      <c r="G549" s="47" t="n">
        <v>550</v>
      </c>
      <c r="H549" s="44"/>
      <c r="L549" s="24"/>
      <c r="M549" s="4"/>
      <c r="N549" s="43"/>
      <c r="O549" s="41" t="s">
        <v>80</v>
      </c>
      <c r="P549" s="28"/>
      <c r="Q549" s="39" t="n">
        <v>1</v>
      </c>
      <c r="R549" s="47" t="n">
        <v>550</v>
      </c>
      <c r="S549" s="44"/>
      <c r="W549" s="24"/>
      <c r="X549" s="42"/>
      <c r="Y549" s="43"/>
      <c r="Z549" s="41" t="s">
        <v>80</v>
      </c>
      <c r="AA549" s="28"/>
      <c r="AB549" s="39" t="n">
        <v>1</v>
      </c>
      <c r="AC549" s="47" t="n">
        <v>550</v>
      </c>
      <c r="AD549" s="44"/>
      <c r="AE549" s="4"/>
      <c r="CV549" s="33" t="s">
        <v>65</v>
      </c>
      <c r="CW549" s="34" t="n">
        <f aca="false">IF(BP497=0%,0%,BQ505/SUM(BQ498:BQ505))</f>
        <v>0</v>
      </c>
      <c r="CX549" s="33" t="str">
        <f aca="false">BS504</f>
        <v>secchio</v>
      </c>
      <c r="CY549" s="35" t="n">
        <f aca="false">BT504</f>
        <v>0</v>
      </c>
      <c r="CZ549" s="33" t="str">
        <f aca="false">BU502</f>
        <v>tubi</v>
      </c>
      <c r="DA549" s="35" t="n">
        <f aca="false">BV502</f>
        <v>0</v>
      </c>
      <c r="DB549" s="35"/>
      <c r="DC549" s="36"/>
      <c r="DD549" s="35" t="s">
        <v>56</v>
      </c>
      <c r="DE549" s="35" t="n">
        <f aca="false">BV440</f>
        <v>0</v>
      </c>
      <c r="DF549" s="37" t="n">
        <f aca="false">SUM(CW543:CW549)</f>
        <v>1</v>
      </c>
    </row>
    <row r="550" customFormat="false" ht="15" hidden="false" customHeight="true" outlineLevel="0" collapsed="false">
      <c r="A550" s="24" t="s">
        <v>81</v>
      </c>
      <c r="B550" s="96"/>
      <c r="C550" s="73"/>
      <c r="D550" s="28" t="s">
        <v>14</v>
      </c>
      <c r="E550" s="28"/>
      <c r="F550" s="52" t="n">
        <f aca="false">INFO!$B$17/SUM(INFO!$B$17:$B$21)</f>
        <v>0.101580928968505</v>
      </c>
      <c r="G550" s="47" t="n">
        <v>900</v>
      </c>
      <c r="H550" s="44"/>
      <c r="L550" s="24" t="s">
        <v>81</v>
      </c>
      <c r="M550" s="96"/>
      <c r="N550" s="73"/>
      <c r="O550" s="28" t="s">
        <v>14</v>
      </c>
      <c r="P550" s="28"/>
      <c r="Q550" s="52" t="n">
        <f aca="false">INFO!$B$17/SUM(INFO!$B$17:$B$21)</f>
        <v>0.101580928968505</v>
      </c>
      <c r="R550" s="47" t="n">
        <v>900</v>
      </c>
      <c r="S550" s="44"/>
      <c r="W550" s="24" t="s">
        <v>81</v>
      </c>
      <c r="X550" s="25"/>
      <c r="Y550" s="73"/>
      <c r="Z550" s="28" t="s">
        <v>14</v>
      </c>
      <c r="AA550" s="28"/>
      <c r="AB550" s="52" t="n">
        <f aca="false">INFO!$B$17/SUM(INFO!$B$17:$B$21)</f>
        <v>0.101580928968505</v>
      </c>
      <c r="AC550" s="47" t="n">
        <v>900</v>
      </c>
      <c r="AD550" s="44"/>
      <c r="AE550" s="4"/>
      <c r="CV550" s="10" t="str">
        <f aca="false">BZ439</f>
        <v>SITO O114</v>
      </c>
      <c r="CW550" s="10"/>
      <c r="CX550" s="10"/>
      <c r="CY550" s="10"/>
      <c r="CZ550" s="10"/>
      <c r="DA550" s="10"/>
      <c r="DB550" s="10"/>
      <c r="DC550" s="10"/>
      <c r="DD550" s="10"/>
      <c r="DE550" s="10"/>
    </row>
    <row r="551" customFormat="false" ht="14.4" hidden="false" customHeight="false" outlineLevel="0" collapsed="false">
      <c r="A551" s="24"/>
      <c r="B551" s="96"/>
      <c r="C551" s="73"/>
      <c r="D551" s="28" t="s">
        <v>49</v>
      </c>
      <c r="E551" s="28"/>
      <c r="F551" s="52" t="n">
        <f aca="false">INFO!$B$18/SUM(INFO!$B$17:$B$21)</f>
        <v>0.314328729462591</v>
      </c>
      <c r="G551" s="47" t="n">
        <v>2600</v>
      </c>
      <c r="H551" s="44"/>
      <c r="L551" s="24"/>
      <c r="M551" s="96"/>
      <c r="N551" s="73"/>
      <c r="O551" s="28" t="s">
        <v>49</v>
      </c>
      <c r="P551" s="28"/>
      <c r="Q551" s="52" t="n">
        <f aca="false">INFO!$B$18/SUM(INFO!$B$17:$B$21)</f>
        <v>0.314328729462591</v>
      </c>
      <c r="R551" s="47" t="n">
        <v>2600</v>
      </c>
      <c r="S551" s="44"/>
      <c r="W551" s="24"/>
      <c r="X551" s="25"/>
      <c r="Y551" s="73"/>
      <c r="Z551" s="28" t="s">
        <v>49</v>
      </c>
      <c r="AA551" s="28"/>
      <c r="AB551" s="52" t="n">
        <f aca="false">INFO!$B$18/SUM(INFO!$B$17:$B$21)</f>
        <v>0.314328729462591</v>
      </c>
      <c r="AC551" s="47" t="n">
        <v>2600</v>
      </c>
      <c r="AD551" s="44"/>
      <c r="AE551" s="4"/>
      <c r="CV551" s="11" t="s">
        <v>31</v>
      </c>
      <c r="CW551" s="11"/>
      <c r="CX551" s="11" t="s">
        <v>32</v>
      </c>
      <c r="CY551" s="11"/>
      <c r="CZ551" s="11"/>
      <c r="DA551" s="11"/>
      <c r="DB551" s="11"/>
      <c r="DC551" s="11"/>
      <c r="DD551" s="11" t="s">
        <v>33</v>
      </c>
      <c r="DE551" s="11"/>
    </row>
    <row r="552" customFormat="false" ht="14.4" hidden="false" customHeight="false" outlineLevel="0" collapsed="false">
      <c r="A552" s="24"/>
      <c r="B552" s="96"/>
      <c r="C552" s="73"/>
      <c r="D552" s="28" t="s">
        <v>13</v>
      </c>
      <c r="E552" s="28"/>
      <c r="F552" s="52" t="n">
        <f aca="false">INFO!$B$19/SUM(INFO!$B$17:$B$21)*0.2</f>
        <v>0.00439973913823492</v>
      </c>
      <c r="G552" s="47" t="n">
        <v>2700</v>
      </c>
      <c r="H552" s="44"/>
      <c r="L552" s="24"/>
      <c r="M552" s="96"/>
      <c r="N552" s="73"/>
      <c r="O552" s="28" t="s">
        <v>13</v>
      </c>
      <c r="P552" s="28"/>
      <c r="Q552" s="52" t="n">
        <f aca="false">INFO!$B$19/SUM(INFO!$B$17:$B$21)*0.2</f>
        <v>0.00439973913823492</v>
      </c>
      <c r="R552" s="47" t="n">
        <v>2700</v>
      </c>
      <c r="S552" s="44"/>
      <c r="W552" s="24"/>
      <c r="X552" s="25"/>
      <c r="Y552" s="73"/>
      <c r="Z552" s="28" t="s">
        <v>13</v>
      </c>
      <c r="AA552" s="28"/>
      <c r="AB552" s="52" t="n">
        <f aca="false">INFO!$B$19/SUM(INFO!$B$17:$B$21)*0.2</f>
        <v>0.00439973913823492</v>
      </c>
      <c r="AC552" s="47" t="n">
        <v>2700</v>
      </c>
      <c r="AD552" s="44"/>
      <c r="AE552" s="4"/>
      <c r="CV552" s="12" t="s">
        <v>14</v>
      </c>
      <c r="CW552" s="13" t="n">
        <f aca="false">IF(CA497=0%,0%,CB498/SUM(CB498:CB505))</f>
        <v>0</v>
      </c>
      <c r="CX552" s="12" t="str">
        <f aca="false">CD498</f>
        <v>lavatrice</v>
      </c>
      <c r="CY552" s="14" t="n">
        <f aca="false">CE498</f>
        <v>0</v>
      </c>
      <c r="CZ552" s="12" t="str">
        <f aca="false">CD505</f>
        <v>sedie</v>
      </c>
      <c r="DA552" s="14" t="n">
        <f aca="false">CE505</f>
        <v>0</v>
      </c>
      <c r="DB552" s="12" t="str">
        <f aca="false">CF503</f>
        <v>guaina</v>
      </c>
      <c r="DC552" s="14" t="n">
        <f aca="false">CG503</f>
        <v>0</v>
      </c>
      <c r="DD552" s="14" t="s">
        <v>41</v>
      </c>
      <c r="DE552" s="38" t="str">
        <f aca="false">CB441</f>
        <v>dubbia</v>
      </c>
    </row>
    <row r="553" customFormat="false" ht="14.4" hidden="false" customHeight="false" outlineLevel="0" collapsed="false">
      <c r="A553" s="24"/>
      <c r="B553" s="96"/>
      <c r="C553" s="73"/>
      <c r="D553" s="28" t="s">
        <v>12</v>
      </c>
      <c r="E553" s="28"/>
      <c r="F553" s="52" t="n">
        <f aca="false">INFO!$B$19/SUM(INFO!$B$17:$B$21)*0.8</f>
        <v>0.0175989565529397</v>
      </c>
      <c r="G553" s="47" t="n">
        <v>7500</v>
      </c>
      <c r="H553" s="44"/>
      <c r="L553" s="24"/>
      <c r="M553" s="96"/>
      <c r="N553" s="73"/>
      <c r="O553" s="28" t="s">
        <v>12</v>
      </c>
      <c r="P553" s="28"/>
      <c r="Q553" s="52" t="n">
        <f aca="false">INFO!$B$19/SUM(INFO!$B$17:$B$21)*0.8</f>
        <v>0.0175989565529397</v>
      </c>
      <c r="R553" s="47" t="n">
        <v>7500</v>
      </c>
      <c r="S553" s="44"/>
      <c r="W553" s="24"/>
      <c r="X553" s="25"/>
      <c r="Y553" s="73"/>
      <c r="Z553" s="28" t="s">
        <v>12</v>
      </c>
      <c r="AA553" s="28"/>
      <c r="AB553" s="52" t="n">
        <f aca="false">INFO!$B$19/SUM(INFO!$B$17:$B$21)*0.8</f>
        <v>0.0175989565529397</v>
      </c>
      <c r="AC553" s="47" t="n">
        <v>7500</v>
      </c>
      <c r="AD553" s="44"/>
      <c r="AE553" s="4"/>
      <c r="CV553" s="17" t="s">
        <v>49</v>
      </c>
      <c r="CW553" s="18" t="n">
        <f aca="false">IF(CA497=0%,0%,CB499/SUM(CB498:CB505))</f>
        <v>0</v>
      </c>
      <c r="CX553" s="17" t="str">
        <f aca="false">CD499</f>
        <v>frigorifero</v>
      </c>
      <c r="CY553" s="19" t="n">
        <f aca="false">CE499</f>
        <v>0</v>
      </c>
      <c r="CZ553" s="17" t="str">
        <f aca="false">CD506</f>
        <v>materasso</v>
      </c>
      <c r="DA553" s="19" t="n">
        <f aca="false">CE506</f>
        <v>0</v>
      </c>
      <c r="DB553" s="17" t="str">
        <f aca="false">CF504</f>
        <v>lamiere</v>
      </c>
      <c r="DC553" s="19" t="n">
        <f aca="false">CG504</f>
        <v>0</v>
      </c>
      <c r="DD553" s="19" t="str">
        <f aca="false">CC440</f>
        <v>altezza cumulo</v>
      </c>
      <c r="DE553" s="19" t="n">
        <f aca="false">CD440</f>
        <v>0</v>
      </c>
    </row>
    <row r="554" customFormat="false" ht="14.4" hidden="false" customHeight="false" outlineLevel="0" collapsed="false">
      <c r="A554" s="24"/>
      <c r="B554" s="96"/>
      <c r="C554" s="73"/>
      <c r="D554" s="28" t="s">
        <v>60</v>
      </c>
      <c r="E554" s="28"/>
      <c r="F554" s="52" t="n">
        <f aca="false">INFO!$B$20/SUM(INFO!$B$17:$B$21)</f>
        <v>0.0226205455308028</v>
      </c>
      <c r="G554" s="47" t="n">
        <v>1000</v>
      </c>
      <c r="H554" s="44"/>
      <c r="L554" s="24"/>
      <c r="M554" s="96"/>
      <c r="N554" s="73"/>
      <c r="O554" s="28" t="s">
        <v>60</v>
      </c>
      <c r="P554" s="28"/>
      <c r="Q554" s="52" t="n">
        <f aca="false">INFO!$B$20/SUM(INFO!$B$17:$B$21)</f>
        <v>0.0226205455308028</v>
      </c>
      <c r="R554" s="47" t="n">
        <v>1000</v>
      </c>
      <c r="S554" s="44"/>
      <c r="W554" s="24"/>
      <c r="X554" s="25"/>
      <c r="Y554" s="73"/>
      <c r="Z554" s="28" t="s">
        <v>60</v>
      </c>
      <c r="AA554" s="28"/>
      <c r="AB554" s="52" t="n">
        <f aca="false">INFO!$B$20/SUM(INFO!$B$17:$B$21)</f>
        <v>0.0226205455308028</v>
      </c>
      <c r="AC554" s="47" t="n">
        <v>1000</v>
      </c>
      <c r="AD554" s="44"/>
      <c r="AE554" s="4"/>
      <c r="CV554" s="17" t="s">
        <v>57</v>
      </c>
      <c r="CW554" s="18" t="n">
        <f aca="false">IF(CA497=0%,0%,(CB500+CB501)/SUM(CB498:CB505))</f>
        <v>0</v>
      </c>
      <c r="CX554" s="17" t="str">
        <f aca="false">CD500</f>
        <v>forno</v>
      </c>
      <c r="CY554" s="19" t="n">
        <f aca="false">CE500</f>
        <v>0</v>
      </c>
      <c r="CZ554" s="17" t="str">
        <f aca="false">CF498</f>
        <v>brandina</v>
      </c>
      <c r="DA554" s="19" t="n">
        <f aca="false">CG498</f>
        <v>0</v>
      </c>
      <c r="DB554" s="17" t="str">
        <f aca="false">CF505</f>
        <v>buste</v>
      </c>
      <c r="DC554" s="19" t="n">
        <f aca="false">CG505</f>
        <v>0</v>
      </c>
      <c r="DD554" s="19" t="str">
        <f aca="false">CC441</f>
        <v>combustione</v>
      </c>
      <c r="DE554" s="19" t="n">
        <f aca="false">CD441</f>
        <v>0</v>
      </c>
    </row>
    <row r="555" customFormat="false" ht="14.4" hidden="false" customHeight="false" outlineLevel="0" collapsed="false">
      <c r="A555" s="24"/>
      <c r="B555" s="96"/>
      <c r="C555" s="73"/>
      <c r="D555" s="28" t="s">
        <v>61</v>
      </c>
      <c r="E555" s="28"/>
      <c r="F555" s="52" t="n">
        <f aca="false">INFO!$B$21/SUM(INFO!$B$17:$B$21)</f>
        <v>0.539471100346927</v>
      </c>
      <c r="G555" s="47" t="n">
        <v>550</v>
      </c>
      <c r="H555" s="44"/>
      <c r="L555" s="24"/>
      <c r="M555" s="96"/>
      <c r="N555" s="73"/>
      <c r="O555" s="28" t="s">
        <v>61</v>
      </c>
      <c r="P555" s="28"/>
      <c r="Q555" s="52" t="n">
        <f aca="false">INFO!$B$21/SUM(INFO!$B$17:$B$21)</f>
        <v>0.539471100346927</v>
      </c>
      <c r="R555" s="47" t="n">
        <v>550</v>
      </c>
      <c r="S555" s="44"/>
      <c r="W555" s="24"/>
      <c r="X555" s="25"/>
      <c r="Y555" s="73"/>
      <c r="Z555" s="28" t="s">
        <v>61</v>
      </c>
      <c r="AA555" s="28"/>
      <c r="AB555" s="52" t="n">
        <f aca="false">INFO!$B$21/SUM(INFO!$B$17:$B$21)</f>
        <v>0.539471100346927</v>
      </c>
      <c r="AC555" s="47" t="n">
        <v>550</v>
      </c>
      <c r="AD555" s="44"/>
      <c r="AE555" s="4"/>
      <c r="CV555" s="17" t="s">
        <v>60</v>
      </c>
      <c r="CW555" s="37" t="n">
        <f aca="false">IF(CA497=0%,0%,CB502/SUM(CB498:CB505))</f>
        <v>0</v>
      </c>
      <c r="CX555" s="17" t="str">
        <f aca="false">CD501</f>
        <v>televisore</v>
      </c>
      <c r="CY555" s="19" t="n">
        <f aca="false">CE501</f>
        <v>0</v>
      </c>
      <c r="CZ555" s="17" t="str">
        <f aca="false">CF499</f>
        <v>Scatoloni</v>
      </c>
      <c r="DA555" s="19" t="n">
        <f aca="false">CG499</f>
        <v>0</v>
      </c>
      <c r="DB555" s="19"/>
      <c r="DC555" s="19"/>
      <c r="DD555" s="19" t="str">
        <f aca="false">CC442</f>
        <v>bonifica</v>
      </c>
      <c r="DE555" s="19" t="n">
        <f aca="false">CD442</f>
        <v>0</v>
      </c>
    </row>
    <row r="556" customFormat="false" ht="14.4" hidden="false" customHeight="false" outlineLevel="0" collapsed="false">
      <c r="A556" s="53" t="s">
        <v>82</v>
      </c>
      <c r="B556" s="4"/>
      <c r="C556" s="43"/>
      <c r="D556" s="28" t="s">
        <v>83</v>
      </c>
      <c r="E556" s="41" t="s">
        <v>65</v>
      </c>
      <c r="F556" s="39" t="n">
        <v>1</v>
      </c>
      <c r="G556" s="47" t="n">
        <v>1700</v>
      </c>
      <c r="H556" s="44"/>
      <c r="L556" s="53" t="s">
        <v>82</v>
      </c>
      <c r="M556" s="4"/>
      <c r="N556" s="43"/>
      <c r="O556" s="28" t="s">
        <v>83</v>
      </c>
      <c r="P556" s="41" t="s">
        <v>65</v>
      </c>
      <c r="Q556" s="39" t="n">
        <v>1</v>
      </c>
      <c r="R556" s="47" t="n">
        <v>1700</v>
      </c>
      <c r="S556" s="44"/>
      <c r="W556" s="53" t="s">
        <v>82</v>
      </c>
      <c r="X556" s="42"/>
      <c r="Y556" s="43"/>
      <c r="Z556" s="28" t="s">
        <v>83</v>
      </c>
      <c r="AA556" s="41" t="s">
        <v>65</v>
      </c>
      <c r="AB556" s="39" t="n">
        <v>1</v>
      </c>
      <c r="AC556" s="47" t="n">
        <v>1700</v>
      </c>
      <c r="AD556" s="44"/>
      <c r="AE556" s="4"/>
      <c r="CV556" s="17" t="s">
        <v>61</v>
      </c>
      <c r="CW556" s="18" t="n">
        <f aca="false">IF(CA497=0%,0%,CB503/SUM(CB498:CB505))</f>
        <v>0</v>
      </c>
      <c r="CX556" s="17" t="str">
        <f aca="false">CD502</f>
        <v>scaldabagno</v>
      </c>
      <c r="CY556" s="19" t="n">
        <f aca="false">CE502</f>
        <v>0</v>
      </c>
      <c r="CZ556" s="17" t="str">
        <f aca="false">CF500</f>
        <v>divano</v>
      </c>
      <c r="DA556" s="19" t="n">
        <f aca="false">CG500</f>
        <v>0</v>
      </c>
      <c r="DB556" s="19"/>
      <c r="DC556" s="19"/>
      <c r="DD556" s="19" t="str">
        <f aca="false">CE442</f>
        <v>substrato</v>
      </c>
      <c r="DE556" s="19" t="n">
        <f aca="false">CF442</f>
        <v>0</v>
      </c>
    </row>
    <row r="557" customFormat="false" ht="14.4" hidden="false" customHeight="false" outlineLevel="0" collapsed="false">
      <c r="A557" s="53"/>
      <c r="B557" s="51" t="n">
        <v>1</v>
      </c>
      <c r="C557" s="43"/>
      <c r="D557" s="28" t="s">
        <v>84</v>
      </c>
      <c r="E557" s="41" t="s">
        <v>65</v>
      </c>
      <c r="F557" s="39" t="n">
        <v>1</v>
      </c>
      <c r="G557" s="47" t="n">
        <v>1500</v>
      </c>
      <c r="H557" s="44"/>
      <c r="L557" s="53"/>
      <c r="M557" s="4"/>
      <c r="N557" s="43"/>
      <c r="O557" s="28" t="s">
        <v>84</v>
      </c>
      <c r="P557" s="41" t="s">
        <v>65</v>
      </c>
      <c r="Q557" s="39" t="n">
        <v>1</v>
      </c>
      <c r="R557" s="47" t="n">
        <v>1500</v>
      </c>
      <c r="S557" s="44"/>
      <c r="W557" s="53"/>
      <c r="X557" s="45"/>
      <c r="Y557" s="43"/>
      <c r="Z557" s="28" t="s">
        <v>84</v>
      </c>
      <c r="AA557" s="41" t="s">
        <v>65</v>
      </c>
      <c r="AB557" s="39" t="n">
        <v>1</v>
      </c>
      <c r="AC557" s="47" t="n">
        <v>1500</v>
      </c>
      <c r="AD557" s="44"/>
      <c r="AE557" s="4"/>
      <c r="CV557" s="17" t="s">
        <v>62</v>
      </c>
      <c r="CW557" s="18" t="n">
        <f aca="false">IF(CA497=0%,0%,CB504/SUM(CB498:CB505))</f>
        <v>0</v>
      </c>
      <c r="CX557" s="17" t="str">
        <f aca="false">CD503</f>
        <v>mobile</v>
      </c>
      <c r="CY557" s="19" t="n">
        <f aca="false">CE503</f>
        <v>0</v>
      </c>
      <c r="CZ557" s="17" t="str">
        <f aca="false">CF501</f>
        <v>sanitari</v>
      </c>
      <c r="DA557" s="19" t="n">
        <f aca="false">CG501</f>
        <v>0</v>
      </c>
      <c r="DB557" s="19"/>
      <c r="DC557" s="19"/>
      <c r="DD557" s="19" t="s">
        <v>63</v>
      </c>
      <c r="DE557" s="19" t="n">
        <f aca="false">CA442</f>
        <v>0</v>
      </c>
    </row>
    <row r="558" customFormat="false" ht="15" hidden="false" customHeight="false" outlineLevel="0" collapsed="false">
      <c r="A558" s="53"/>
      <c r="B558" s="42"/>
      <c r="C558" s="43"/>
      <c r="D558" s="28" t="s">
        <v>85</v>
      </c>
      <c r="E558" s="41" t="s">
        <v>65</v>
      </c>
      <c r="F558" s="39" t="n">
        <v>1</v>
      </c>
      <c r="G558" s="47" t="n">
        <v>2300</v>
      </c>
      <c r="H558" s="44"/>
      <c r="L558" s="53"/>
      <c r="M558" s="4"/>
      <c r="N558" s="43"/>
      <c r="O558" s="28" t="s">
        <v>85</v>
      </c>
      <c r="P558" s="41" t="s">
        <v>65</v>
      </c>
      <c r="Q558" s="39" t="n">
        <v>1</v>
      </c>
      <c r="R558" s="47" t="n">
        <v>2300</v>
      </c>
      <c r="S558" s="44"/>
      <c r="W558" s="53"/>
      <c r="X558" s="42"/>
      <c r="Y558" s="43"/>
      <c r="Z558" s="28" t="s">
        <v>85</v>
      </c>
      <c r="AA558" s="41" t="s">
        <v>65</v>
      </c>
      <c r="AB558" s="39" t="n">
        <v>1</v>
      </c>
      <c r="AC558" s="47" t="n">
        <v>2300</v>
      </c>
      <c r="AD558" s="44"/>
      <c r="AE558" s="4"/>
      <c r="CV558" s="33" t="s">
        <v>65</v>
      </c>
      <c r="CW558" s="34" t="n">
        <f aca="false">IF(CA497=0%,0%,CB505/SUM(CB498:CB505))</f>
        <v>0</v>
      </c>
      <c r="CX558" s="33" t="str">
        <f aca="false">CD504</f>
        <v>secchio</v>
      </c>
      <c r="CY558" s="35" t="n">
        <f aca="false">CE504</f>
        <v>0</v>
      </c>
      <c r="CZ558" s="33" t="str">
        <f aca="false">CF502</f>
        <v>tubi</v>
      </c>
      <c r="DA558" s="35" t="n">
        <f aca="false">CG502</f>
        <v>0</v>
      </c>
      <c r="DB558" s="35"/>
      <c r="DC558" s="35"/>
      <c r="DD558" s="35" t="s">
        <v>56</v>
      </c>
      <c r="DE558" s="35" t="n">
        <f aca="false">CG440</f>
        <v>0</v>
      </c>
      <c r="DF558" s="37" t="n">
        <f aca="false">SUM(CW552:CW558)</f>
        <v>0</v>
      </c>
    </row>
    <row r="559" customFormat="false" ht="15" hidden="false" customHeight="false" outlineLevel="0" collapsed="false">
      <c r="A559" s="53"/>
      <c r="B559" s="42"/>
      <c r="C559" s="43"/>
      <c r="D559" s="28" t="s">
        <v>86</v>
      </c>
      <c r="E559" s="41" t="s">
        <v>87</v>
      </c>
      <c r="F559" s="39" t="n">
        <v>1</v>
      </c>
      <c r="G559" s="47" t="n">
        <v>1400</v>
      </c>
      <c r="H559" s="44"/>
      <c r="L559" s="53"/>
      <c r="M559" s="4"/>
      <c r="N559" s="43"/>
      <c r="O559" s="28" t="s">
        <v>86</v>
      </c>
      <c r="P559" s="41" t="s">
        <v>87</v>
      </c>
      <c r="Q559" s="39" t="n">
        <v>1</v>
      </c>
      <c r="R559" s="47" t="n">
        <v>1400</v>
      </c>
      <c r="S559" s="44"/>
      <c r="W559" s="53"/>
      <c r="X559" s="42"/>
      <c r="Y559" s="43"/>
      <c r="Z559" s="28" t="s">
        <v>86</v>
      </c>
      <c r="AA559" s="41" t="s">
        <v>87</v>
      </c>
      <c r="AB559" s="39" t="n">
        <v>1</v>
      </c>
      <c r="AC559" s="47" t="n">
        <v>1400</v>
      </c>
      <c r="AD559" s="44"/>
      <c r="AE559" s="4"/>
      <c r="CV559" s="10" t="str">
        <f aca="false">CK439</f>
        <v>SITO O115</v>
      </c>
      <c r="CW559" s="10"/>
      <c r="CX559" s="10"/>
      <c r="CY559" s="10"/>
      <c r="CZ559" s="10"/>
      <c r="DA559" s="10"/>
      <c r="DB559" s="10"/>
      <c r="DC559" s="10"/>
      <c r="DD559" s="10"/>
      <c r="DE559" s="10"/>
    </row>
    <row r="560" customFormat="false" ht="14.4" hidden="false" customHeight="false" outlineLevel="0" collapsed="false">
      <c r="A560" s="53"/>
      <c r="B560" s="42"/>
      <c r="C560" s="43"/>
      <c r="D560" s="28" t="s">
        <v>88</v>
      </c>
      <c r="E560" s="41" t="s">
        <v>14</v>
      </c>
      <c r="F560" s="39" t="n">
        <v>1</v>
      </c>
      <c r="G560" s="47" t="n">
        <v>1400</v>
      </c>
      <c r="H560" s="44"/>
      <c r="L560" s="53"/>
      <c r="M560" s="4"/>
      <c r="N560" s="43"/>
      <c r="O560" s="28" t="s">
        <v>88</v>
      </c>
      <c r="P560" s="41" t="s">
        <v>14</v>
      </c>
      <c r="Q560" s="39" t="n">
        <v>1</v>
      </c>
      <c r="R560" s="47" t="n">
        <v>1400</v>
      </c>
      <c r="S560" s="44"/>
      <c r="W560" s="53"/>
      <c r="X560" s="42"/>
      <c r="Y560" s="43"/>
      <c r="Z560" s="28" t="s">
        <v>88</v>
      </c>
      <c r="AA560" s="41" t="s">
        <v>14</v>
      </c>
      <c r="AB560" s="39" t="n">
        <v>1</v>
      </c>
      <c r="AC560" s="47" t="n">
        <v>1400</v>
      </c>
      <c r="AD560" s="44"/>
      <c r="AE560" s="4"/>
      <c r="CV560" s="11" t="s">
        <v>31</v>
      </c>
      <c r="CW560" s="11"/>
      <c r="CX560" s="11" t="s">
        <v>32</v>
      </c>
      <c r="CY560" s="11"/>
      <c r="CZ560" s="11"/>
      <c r="DA560" s="11"/>
      <c r="DB560" s="11"/>
      <c r="DC560" s="11"/>
      <c r="DD560" s="11" t="s">
        <v>33</v>
      </c>
      <c r="DE560" s="11"/>
    </row>
    <row r="561" customFormat="false" ht="14.4" hidden="false" customHeight="false" outlineLevel="0" collapsed="false">
      <c r="A561" s="53"/>
      <c r="B561" s="42"/>
      <c r="C561" s="43"/>
      <c r="D561" s="27" t="s">
        <v>89</v>
      </c>
      <c r="E561" s="41" t="s">
        <v>14</v>
      </c>
      <c r="F561" s="39" t="n">
        <v>1</v>
      </c>
      <c r="G561" s="55" t="n">
        <v>1500</v>
      </c>
      <c r="H561" s="44"/>
      <c r="L561" s="53"/>
      <c r="M561" s="4"/>
      <c r="N561" s="43"/>
      <c r="O561" s="27" t="s">
        <v>89</v>
      </c>
      <c r="P561" s="41" t="s">
        <v>14</v>
      </c>
      <c r="Q561" s="39" t="n">
        <v>1</v>
      </c>
      <c r="R561" s="55" t="n">
        <v>1500</v>
      </c>
      <c r="S561" s="44"/>
      <c r="W561" s="53"/>
      <c r="X561" s="42"/>
      <c r="Y561" s="43"/>
      <c r="Z561" s="27" t="s">
        <v>89</v>
      </c>
      <c r="AA561" s="41" t="s">
        <v>14</v>
      </c>
      <c r="AB561" s="39" t="n">
        <v>1</v>
      </c>
      <c r="AC561" s="55" t="n">
        <v>1500</v>
      </c>
      <c r="AD561" s="44"/>
      <c r="AE561" s="4"/>
      <c r="CV561" s="12" t="s">
        <v>14</v>
      </c>
      <c r="CW561" s="13" t="n">
        <f aca="false">IF(CL497=0%,0%,CM498/SUM(CM498:CM505))</f>
        <v>0</v>
      </c>
      <c r="CX561" s="12" t="str">
        <f aca="false">CO498</f>
        <v>lavatrice</v>
      </c>
      <c r="CY561" s="14" t="n">
        <f aca="false">CP498</f>
        <v>0</v>
      </c>
      <c r="CZ561" s="12" t="str">
        <f aca="false">CO505</f>
        <v>sedie</v>
      </c>
      <c r="DA561" s="14" t="n">
        <f aca="false">CP505</f>
        <v>0</v>
      </c>
      <c r="DB561" s="12" t="str">
        <f aca="false">CQ503</f>
        <v>guaina</v>
      </c>
      <c r="DC561" s="14" t="n">
        <f aca="false">CR503</f>
        <v>0</v>
      </c>
      <c r="DD561" s="14" t="s">
        <v>41</v>
      </c>
      <c r="DE561" s="38" t="str">
        <f aca="false">CM441</f>
        <v>dubbia</v>
      </c>
    </row>
    <row r="562" customFormat="false" ht="14.4" hidden="false" customHeight="false" outlineLevel="0" collapsed="false">
      <c r="A562" s="53"/>
      <c r="B562" s="42"/>
      <c r="C562" s="43"/>
      <c r="D562" s="27"/>
      <c r="E562" s="41" t="s">
        <v>22</v>
      </c>
      <c r="F562" s="39" t="n">
        <v>1</v>
      </c>
      <c r="G562" s="47" t="n">
        <v>7850</v>
      </c>
      <c r="H562" s="44"/>
      <c r="L562" s="53"/>
      <c r="M562" s="4"/>
      <c r="N562" s="43"/>
      <c r="O562" s="27"/>
      <c r="P562" s="41" t="s">
        <v>22</v>
      </c>
      <c r="Q562" s="39" t="n">
        <v>1</v>
      </c>
      <c r="R562" s="47" t="n">
        <v>7850</v>
      </c>
      <c r="S562" s="44"/>
      <c r="W562" s="53"/>
      <c r="X562" s="42"/>
      <c r="Y562" s="43"/>
      <c r="Z562" s="27"/>
      <c r="AA562" s="41" t="s">
        <v>22</v>
      </c>
      <c r="AB562" s="39" t="n">
        <v>1</v>
      </c>
      <c r="AC562" s="47" t="n">
        <v>7850</v>
      </c>
      <c r="AD562" s="44"/>
      <c r="AE562" s="4"/>
      <c r="CV562" s="17" t="s">
        <v>49</v>
      </c>
      <c r="CW562" s="18" t="n">
        <f aca="false">IF(CL497=0%,0%,CM499/SUM(CM498:CM505))</f>
        <v>0</v>
      </c>
      <c r="CX562" s="17" t="str">
        <f aca="false">CO499</f>
        <v>frigorifero</v>
      </c>
      <c r="CY562" s="19" t="n">
        <f aca="false">CP499</f>
        <v>0</v>
      </c>
      <c r="CZ562" s="17" t="str">
        <f aca="false">CO506</f>
        <v>materasso</v>
      </c>
      <c r="DA562" s="19" t="n">
        <f aca="false">CP506</f>
        <v>0</v>
      </c>
      <c r="DB562" s="17" t="str">
        <f aca="false">CQ504</f>
        <v>lamiere</v>
      </c>
      <c r="DC562" s="19" t="n">
        <f aca="false">CR504</f>
        <v>0</v>
      </c>
      <c r="DD562" s="19" t="str">
        <f aca="false">CN440</f>
        <v>altezza cumulo</v>
      </c>
      <c r="DE562" s="19" t="n">
        <f aca="false">CO440</f>
        <v>0</v>
      </c>
    </row>
    <row r="563" customFormat="false" ht="14.4" hidden="false" customHeight="false" outlineLevel="0" collapsed="false">
      <c r="A563" s="53"/>
      <c r="B563" s="42"/>
      <c r="C563" s="43"/>
      <c r="D563" s="27"/>
      <c r="E563" s="41" t="s">
        <v>90</v>
      </c>
      <c r="F563" s="39" t="n">
        <v>1</v>
      </c>
      <c r="G563" s="55" t="n">
        <v>2000</v>
      </c>
      <c r="H563" s="44"/>
      <c r="L563" s="53"/>
      <c r="M563" s="4"/>
      <c r="N563" s="43"/>
      <c r="O563" s="27"/>
      <c r="P563" s="41" t="s">
        <v>90</v>
      </c>
      <c r="Q563" s="39" t="n">
        <v>1</v>
      </c>
      <c r="R563" s="55" t="n">
        <v>2000</v>
      </c>
      <c r="S563" s="44"/>
      <c r="W563" s="53"/>
      <c r="X563" s="42"/>
      <c r="Y563" s="43"/>
      <c r="Z563" s="27"/>
      <c r="AA563" s="41" t="s">
        <v>90</v>
      </c>
      <c r="AB563" s="39" t="n">
        <v>1</v>
      </c>
      <c r="AC563" s="55" t="n">
        <v>2000</v>
      </c>
      <c r="AD563" s="44"/>
      <c r="AE563" s="4"/>
      <c r="CV563" s="17" t="s">
        <v>57</v>
      </c>
      <c r="CW563" s="18" t="n">
        <f aca="false">IF(CL497=0%,0%,(CM500+CM501)/SUM(CM498:CM505))</f>
        <v>0</v>
      </c>
      <c r="CX563" s="17" t="str">
        <f aca="false">CO500</f>
        <v>forno</v>
      </c>
      <c r="CY563" s="19" t="n">
        <f aca="false">CP500</f>
        <v>0</v>
      </c>
      <c r="CZ563" s="17" t="str">
        <f aca="false">CQ498</f>
        <v>brandina</v>
      </c>
      <c r="DA563" s="19" t="n">
        <f aca="false">CR498</f>
        <v>0</v>
      </c>
      <c r="DB563" s="17" t="str">
        <f aca="false">CQ505</f>
        <v>buste</v>
      </c>
      <c r="DC563" s="19" t="n">
        <f aca="false">CR505</f>
        <v>0</v>
      </c>
      <c r="DD563" s="19" t="str">
        <f aca="false">CN441</f>
        <v>combustione</v>
      </c>
      <c r="DE563" s="19" t="n">
        <f aca="false">CO441</f>
        <v>0</v>
      </c>
    </row>
    <row r="564" customFormat="false" ht="14.4" hidden="false" customHeight="false" outlineLevel="0" collapsed="false">
      <c r="A564" s="53" t="s">
        <v>91</v>
      </c>
      <c r="B564" s="42"/>
      <c r="C564" s="43"/>
      <c r="D564" s="28" t="s">
        <v>92</v>
      </c>
      <c r="E564" s="41" t="s">
        <v>49</v>
      </c>
      <c r="F564" s="39" t="n">
        <v>1</v>
      </c>
      <c r="H564" s="44"/>
      <c r="L564" s="53" t="s">
        <v>91</v>
      </c>
      <c r="M564" s="4"/>
      <c r="N564" s="43"/>
      <c r="O564" s="28" t="s">
        <v>92</v>
      </c>
      <c r="P564" s="41" t="s">
        <v>49</v>
      </c>
      <c r="Q564" s="39" t="n">
        <v>1</v>
      </c>
      <c r="S564" s="44"/>
      <c r="W564" s="53" t="s">
        <v>91</v>
      </c>
      <c r="X564" s="42"/>
      <c r="Y564" s="43"/>
      <c r="Z564" s="28" t="s">
        <v>92</v>
      </c>
      <c r="AA564" s="41" t="s">
        <v>49</v>
      </c>
      <c r="AB564" s="39" t="n">
        <v>1</v>
      </c>
      <c r="AD564" s="44"/>
      <c r="AE564" s="4"/>
      <c r="CV564" s="17" t="s">
        <v>60</v>
      </c>
      <c r="CW564" s="37" t="n">
        <f aca="false">IF(CL497=0%,0%,CM502/SUM(CM498:CM505))</f>
        <v>0</v>
      </c>
      <c r="CX564" s="17" t="str">
        <f aca="false">CO501</f>
        <v>televisore</v>
      </c>
      <c r="CY564" s="19" t="n">
        <f aca="false">CP501</f>
        <v>0</v>
      </c>
      <c r="CZ564" s="17" t="str">
        <f aca="false">CQ499</f>
        <v>Scatoloni</v>
      </c>
      <c r="DA564" s="19" t="n">
        <f aca="false">CR499</f>
        <v>0</v>
      </c>
      <c r="DB564" s="19"/>
      <c r="DC564" s="19"/>
      <c r="DD564" s="19" t="str">
        <f aca="false">CN442</f>
        <v>bonifica</v>
      </c>
      <c r="DE564" s="19" t="n">
        <f aca="false">CO442</f>
        <v>0</v>
      </c>
    </row>
    <row r="565" customFormat="false" ht="14.4" hidden="false" customHeight="false" outlineLevel="0" collapsed="false">
      <c r="A565" s="53"/>
      <c r="B565" s="42"/>
      <c r="C565" s="43"/>
      <c r="D565" s="28" t="s">
        <v>93</v>
      </c>
      <c r="E565" s="41" t="s">
        <v>14</v>
      </c>
      <c r="F565" s="39" t="n">
        <v>1</v>
      </c>
      <c r="H565" s="44"/>
      <c r="L565" s="53"/>
      <c r="M565" s="4"/>
      <c r="N565" s="43"/>
      <c r="O565" s="28" t="s">
        <v>93</v>
      </c>
      <c r="P565" s="41" t="s">
        <v>14</v>
      </c>
      <c r="Q565" s="39" t="n">
        <v>1</v>
      </c>
      <c r="S565" s="44"/>
      <c r="W565" s="53"/>
      <c r="X565" s="42"/>
      <c r="Y565" s="43"/>
      <c r="Z565" s="28" t="s">
        <v>93</v>
      </c>
      <c r="AA565" s="41" t="s">
        <v>14</v>
      </c>
      <c r="AB565" s="39" t="n">
        <v>1</v>
      </c>
      <c r="AD565" s="44"/>
      <c r="AE565" s="4"/>
      <c r="CV565" s="17" t="s">
        <v>61</v>
      </c>
      <c r="CW565" s="18" t="n">
        <f aca="false">IF(CL497=0%,0%,CM503/SUM(CM498:CM505))</f>
        <v>0</v>
      </c>
      <c r="CX565" s="17" t="str">
        <f aca="false">CO502</f>
        <v>scaldabagno</v>
      </c>
      <c r="CY565" s="19" t="n">
        <f aca="false">CP502</f>
        <v>0</v>
      </c>
      <c r="CZ565" s="17" t="str">
        <f aca="false">CQ500</f>
        <v>divano</v>
      </c>
      <c r="DA565" s="19" t="n">
        <f aca="false">CR500</f>
        <v>0</v>
      </c>
      <c r="DB565" s="19"/>
      <c r="DC565" s="19"/>
      <c r="DD565" s="19" t="str">
        <f aca="false">CP442</f>
        <v>substrato</v>
      </c>
      <c r="DE565" s="19" t="n">
        <f aca="false">CQ442</f>
        <v>0</v>
      </c>
    </row>
    <row r="566" customFormat="false" ht="14.4" hidden="false" customHeight="false" outlineLevel="0" collapsed="false">
      <c r="A566" s="53"/>
      <c r="B566" s="42"/>
      <c r="C566" s="43"/>
      <c r="D566" s="28" t="s">
        <v>94</v>
      </c>
      <c r="E566" s="41" t="s">
        <v>22</v>
      </c>
      <c r="F566" s="39" t="n">
        <v>1</v>
      </c>
      <c r="H566" s="44"/>
      <c r="L566" s="53"/>
      <c r="M566" s="4"/>
      <c r="N566" s="43"/>
      <c r="O566" s="28" t="s">
        <v>94</v>
      </c>
      <c r="P566" s="41" t="s">
        <v>22</v>
      </c>
      <c r="Q566" s="39" t="n">
        <v>1</v>
      </c>
      <c r="S566" s="44"/>
      <c r="W566" s="53"/>
      <c r="X566" s="42"/>
      <c r="Y566" s="43"/>
      <c r="Z566" s="28" t="s">
        <v>94</v>
      </c>
      <c r="AA566" s="41" t="s">
        <v>22</v>
      </c>
      <c r="AB566" s="39" t="n">
        <v>1</v>
      </c>
      <c r="AD566" s="44"/>
      <c r="AE566" s="4"/>
      <c r="CV566" s="17" t="s">
        <v>62</v>
      </c>
      <c r="CW566" s="18" t="n">
        <f aca="false">IF(CL497=0%,0%,CM504/SUM(CM498:CM505))</f>
        <v>0</v>
      </c>
      <c r="CX566" s="17" t="str">
        <f aca="false">CO503</f>
        <v>mobile</v>
      </c>
      <c r="CY566" s="19" t="n">
        <f aca="false">CP503</f>
        <v>0</v>
      </c>
      <c r="CZ566" s="17" t="str">
        <f aca="false">CQ501</f>
        <v>sanitari</v>
      </c>
      <c r="DA566" s="19" t="n">
        <f aca="false">CR501</f>
        <v>0</v>
      </c>
      <c r="DB566" s="19"/>
      <c r="DC566" s="19"/>
      <c r="DD566" s="19" t="s">
        <v>63</v>
      </c>
      <c r="DE566" s="19" t="n">
        <f aca="false">CL442</f>
        <v>0</v>
      </c>
    </row>
    <row r="567" customFormat="false" ht="15" hidden="false" customHeight="false" outlineLevel="0" collapsed="false">
      <c r="A567" s="53"/>
      <c r="B567" s="42"/>
      <c r="C567" s="43"/>
      <c r="D567" s="28" t="s">
        <v>95</v>
      </c>
      <c r="E567" s="41" t="s">
        <v>61</v>
      </c>
      <c r="F567" s="39" t="n">
        <v>1</v>
      </c>
      <c r="H567" s="44"/>
      <c r="L567" s="53"/>
      <c r="M567" s="4"/>
      <c r="N567" s="43"/>
      <c r="O567" s="28" t="s">
        <v>95</v>
      </c>
      <c r="P567" s="41" t="s">
        <v>61</v>
      </c>
      <c r="Q567" s="39" t="n">
        <v>1</v>
      </c>
      <c r="S567" s="44"/>
      <c r="W567" s="53"/>
      <c r="X567" s="42"/>
      <c r="Y567" s="43"/>
      <c r="Z567" s="28" t="s">
        <v>95</v>
      </c>
      <c r="AA567" s="41" t="s">
        <v>61</v>
      </c>
      <c r="AB567" s="39" t="n">
        <v>1</v>
      </c>
      <c r="AD567" s="44"/>
      <c r="AE567" s="4"/>
      <c r="CV567" s="17" t="s">
        <v>65</v>
      </c>
      <c r="CW567" s="18" t="n">
        <f aca="false">IF(CL497=0%,0%,CM505/SUM(CM498:CM505))</f>
        <v>0</v>
      </c>
      <c r="CX567" s="17" t="str">
        <f aca="false">CO504</f>
        <v>secchio</v>
      </c>
      <c r="CY567" s="19" t="n">
        <f aca="false">CP504</f>
        <v>0</v>
      </c>
      <c r="CZ567" s="17" t="str">
        <f aca="false">CQ502</f>
        <v>tubi</v>
      </c>
      <c r="DA567" s="19" t="n">
        <f aca="false">CR502</f>
        <v>0</v>
      </c>
      <c r="DB567" s="19"/>
      <c r="DC567" s="19"/>
      <c r="DD567" s="35" t="s">
        <v>56</v>
      </c>
      <c r="DE567" s="35" t="n">
        <f aca="false">CR440</f>
        <v>0</v>
      </c>
      <c r="DF567" s="37" t="n">
        <f aca="false">SUM(CW561:CW567)</f>
        <v>0</v>
      </c>
    </row>
    <row r="568" customFormat="false" ht="14.4" hidden="false" customHeight="true" outlineLevel="0" collapsed="false">
      <c r="A568" s="53"/>
      <c r="B568" s="42"/>
      <c r="C568" s="43"/>
      <c r="D568" s="28" t="s">
        <v>96</v>
      </c>
      <c r="E568" s="41" t="s">
        <v>97</v>
      </c>
      <c r="F568" s="39" t="n">
        <v>1</v>
      </c>
      <c r="G568" s="55" t="n">
        <v>400</v>
      </c>
      <c r="H568" s="44"/>
      <c r="L568" s="53"/>
      <c r="M568" s="51" t="n">
        <v>1</v>
      </c>
      <c r="N568" s="43"/>
      <c r="O568" s="28" t="s">
        <v>96</v>
      </c>
      <c r="P568" s="41" t="s">
        <v>97</v>
      </c>
      <c r="Q568" s="39" t="n">
        <v>1</v>
      </c>
      <c r="R568" s="55" t="n">
        <v>400</v>
      </c>
      <c r="S568" s="44"/>
      <c r="W568" s="53"/>
      <c r="X568" s="42"/>
      <c r="Y568" s="43"/>
      <c r="Z568" s="28" t="s">
        <v>96</v>
      </c>
      <c r="AA568" s="41" t="s">
        <v>97</v>
      </c>
      <c r="AB568" s="39" t="n">
        <v>1</v>
      </c>
      <c r="AC568" s="55" t="n">
        <v>400</v>
      </c>
      <c r="AD568" s="44"/>
      <c r="AE568" s="4"/>
      <c r="CV568" s="10" t="str">
        <f aca="false">A512</f>
        <v>SITO O116</v>
      </c>
      <c r="CW568" s="10"/>
      <c r="CX568" s="10"/>
      <c r="CY568" s="10"/>
      <c r="CZ568" s="10"/>
      <c r="DA568" s="10"/>
      <c r="DB568" s="10"/>
      <c r="DC568" s="10"/>
      <c r="DD568" s="10"/>
      <c r="DE568" s="10"/>
    </row>
    <row r="569" customFormat="false" ht="14.4" hidden="false" customHeight="false" outlineLevel="0" collapsed="false">
      <c r="A569" s="53"/>
      <c r="B569" s="56"/>
      <c r="C569" s="57"/>
      <c r="D569" s="28" t="s">
        <v>98</v>
      </c>
      <c r="E569" s="41" t="s">
        <v>65</v>
      </c>
      <c r="F569" s="39" t="n">
        <v>1</v>
      </c>
      <c r="G569" s="55" t="n">
        <v>1000</v>
      </c>
      <c r="H569" s="58"/>
      <c r="L569" s="53"/>
      <c r="M569" s="4"/>
      <c r="N569" s="57"/>
      <c r="O569" s="28" t="s">
        <v>98</v>
      </c>
      <c r="P569" s="41" t="s">
        <v>65</v>
      </c>
      <c r="Q569" s="39" t="n">
        <v>1</v>
      </c>
      <c r="R569" s="55" t="n">
        <v>1000</v>
      </c>
      <c r="S569" s="58"/>
      <c r="W569" s="53"/>
      <c r="X569" s="56"/>
      <c r="Y569" s="57"/>
      <c r="Z569" s="28" t="s">
        <v>98</v>
      </c>
      <c r="AA569" s="41" t="s">
        <v>65</v>
      </c>
      <c r="AB569" s="39" t="n">
        <v>1</v>
      </c>
      <c r="AC569" s="55" t="n">
        <v>1000</v>
      </c>
      <c r="AD569" s="58"/>
      <c r="AE569" s="4"/>
      <c r="CV569" s="11" t="s">
        <v>31</v>
      </c>
      <c r="CW569" s="11"/>
      <c r="CX569" s="11" t="s">
        <v>32</v>
      </c>
      <c r="CY569" s="11"/>
      <c r="CZ569" s="11"/>
      <c r="DA569" s="11"/>
      <c r="DB569" s="11"/>
      <c r="DC569" s="11"/>
      <c r="DD569" s="11" t="s">
        <v>33</v>
      </c>
      <c r="DE569" s="11"/>
    </row>
    <row r="570" customFormat="false" ht="14.4" hidden="false" customHeight="false" outlineLevel="0" collapsed="false">
      <c r="B570" s="70" t="n">
        <f aca="false">SUM(B517:B569)</f>
        <v>1</v>
      </c>
      <c r="C570" s="54"/>
      <c r="M570" s="70" t="n">
        <f aca="false">SUM(M517:M569)</f>
        <v>1</v>
      </c>
      <c r="X570" s="70" t="n">
        <f aca="false">SUM(X517:X569)</f>
        <v>1</v>
      </c>
      <c r="AD570" s="4"/>
      <c r="AE570" s="4"/>
      <c r="CV570" s="12" t="s">
        <v>14</v>
      </c>
      <c r="CW570" s="13" t="n">
        <f aca="false">IF(B570=0%,0%,C571/SUM(C571:C578))</f>
        <v>0</v>
      </c>
      <c r="CX570" s="12" t="str">
        <f aca="false">E571</f>
        <v>lavatrice</v>
      </c>
      <c r="CY570" s="14" t="n">
        <f aca="false">F571</f>
        <v>0</v>
      </c>
      <c r="CZ570" s="12" t="str">
        <f aca="false">E578</f>
        <v>sedie</v>
      </c>
      <c r="DA570" s="14" t="n">
        <f aca="false">F578</f>
        <v>0</v>
      </c>
      <c r="DB570" s="12" t="str">
        <f aca="false">G576</f>
        <v>guaina</v>
      </c>
      <c r="DC570" s="15" t="n">
        <f aca="false">H576</f>
        <v>0</v>
      </c>
      <c r="DD570" s="14" t="s">
        <v>41</v>
      </c>
      <c r="DE570" s="14" t="n">
        <f aca="false">C514</f>
        <v>0</v>
      </c>
    </row>
    <row r="571" customFormat="false" ht="14.4" hidden="false" customHeight="true" outlineLevel="0" collapsed="false">
      <c r="A571" s="24" t="s">
        <v>99</v>
      </c>
      <c r="B571" s="28" t="s">
        <v>14</v>
      </c>
      <c r="C571" s="29" t="n">
        <f aca="false">B517*F519+B520*F522+B523*F525+B526*F527+B533*F533+B535*F535+B542*F542+B550*F550+B559*F559+B560*F560+B561*F561+B565*F565</f>
        <v>0</v>
      </c>
      <c r="D571" s="24" t="s">
        <v>100</v>
      </c>
      <c r="E571" s="28" t="str">
        <f aca="false">D517</f>
        <v>lavatrice</v>
      </c>
      <c r="F571" s="28" t="n">
        <f aca="false">C517</f>
        <v>0</v>
      </c>
      <c r="G571" s="28" t="str">
        <f aca="false">D538</f>
        <v>brandina</v>
      </c>
      <c r="H571" s="28" t="n">
        <f aca="false">C538</f>
        <v>0</v>
      </c>
      <c r="L571" s="24" t="s">
        <v>99</v>
      </c>
      <c r="M571" s="28" t="s">
        <v>14</v>
      </c>
      <c r="N571" s="29" t="n">
        <f aca="false">M517*Q519+M520*Q522+M523*Q525+M526*Q527+M533*Q533+M535*Q535+M542*Q542+M550*Q550+M559*Q559+M560*Q560+M561*Q561+M565*Q565</f>
        <v>0</v>
      </c>
      <c r="O571" s="24" t="s">
        <v>100</v>
      </c>
      <c r="P571" s="28" t="str">
        <f aca="false">O517</f>
        <v>lavatrice</v>
      </c>
      <c r="Q571" s="28" t="n">
        <f aca="false">N517</f>
        <v>0</v>
      </c>
      <c r="R571" s="28" t="str">
        <f aca="false">O538</f>
        <v>brandina</v>
      </c>
      <c r="S571" s="28" t="n">
        <f aca="false">N538</f>
        <v>0</v>
      </c>
      <c r="W571" s="24" t="s">
        <v>99</v>
      </c>
      <c r="X571" s="28" t="s">
        <v>14</v>
      </c>
      <c r="Y571" s="29" t="n">
        <f aca="false">X517*AB519+X520*AB522+X523*AB525+X526*AB527+X533*AB533+X535*AB535+X542*AB542+X550*AB550+X559*AB559+X560*AB560+X561*AB561+X565*AB565</f>
        <v>0</v>
      </c>
      <c r="Z571" s="24" t="s">
        <v>100</v>
      </c>
      <c r="AA571" s="28" t="str">
        <f aca="false">Z517</f>
        <v>lavatrice</v>
      </c>
      <c r="AB571" s="28" t="n">
        <f aca="false">Y517</f>
        <v>0</v>
      </c>
      <c r="AC571" s="28" t="str">
        <f aca="false">Z538</f>
        <v>brandina</v>
      </c>
      <c r="AD571" s="28" t="n">
        <f aca="false">Y538</f>
        <v>0</v>
      </c>
      <c r="AE571" s="4"/>
      <c r="CV571" s="17" t="s">
        <v>49</v>
      </c>
      <c r="CW571" s="18" t="n">
        <f aca="false">IF(B570=0%,0%,C572/SUM(C571:C578))</f>
        <v>0</v>
      </c>
      <c r="CX571" s="17" t="str">
        <f aca="false">E572</f>
        <v>frigorifero</v>
      </c>
      <c r="CY571" s="19" t="n">
        <f aca="false">F572</f>
        <v>0</v>
      </c>
      <c r="CZ571" s="17" t="str">
        <f aca="false">E579</f>
        <v>materasso</v>
      </c>
      <c r="DA571" s="19" t="n">
        <f aca="false">F579</f>
        <v>0</v>
      </c>
      <c r="DB571" s="17" t="str">
        <f aca="false">G577</f>
        <v>lamiere</v>
      </c>
      <c r="DC571" s="20" t="n">
        <f aca="false">H577</f>
        <v>0</v>
      </c>
      <c r="DD571" s="19" t="str">
        <f aca="false">D513</f>
        <v>altezza cumulo</v>
      </c>
      <c r="DE571" s="19" t="n">
        <f aca="false">E513</f>
        <v>20</v>
      </c>
    </row>
    <row r="572" customFormat="false" ht="14.4" hidden="false" customHeight="false" outlineLevel="0" collapsed="false">
      <c r="A572" s="24"/>
      <c r="B572" s="28" t="s">
        <v>49</v>
      </c>
      <c r="C572" s="29" t="n">
        <f aca="false">B526*F526+B543*F543+B550*F551</f>
        <v>0</v>
      </c>
      <c r="D572" s="24"/>
      <c r="E572" s="28" t="str">
        <f aca="false">D520</f>
        <v>frigorifero</v>
      </c>
      <c r="F572" s="28" t="n">
        <f aca="false">C520</f>
        <v>0</v>
      </c>
      <c r="G572" s="28" t="str">
        <f aca="false">A541</f>
        <v>Scatoloni</v>
      </c>
      <c r="H572" s="28" t="n">
        <f aca="false">C541</f>
        <v>0</v>
      </c>
      <c r="L572" s="24"/>
      <c r="M572" s="28" t="s">
        <v>49</v>
      </c>
      <c r="N572" s="29" t="n">
        <f aca="false">M526*Q526+M543*Q543+M550*Q551</f>
        <v>0</v>
      </c>
      <c r="O572" s="24"/>
      <c r="P572" s="28" t="str">
        <f aca="false">O520</f>
        <v>frigorifero</v>
      </c>
      <c r="Q572" s="28" t="n">
        <f aca="false">N520</f>
        <v>0</v>
      </c>
      <c r="R572" s="28" t="str">
        <f aca="false">L541</f>
        <v>Scatoloni</v>
      </c>
      <c r="S572" s="28" t="n">
        <f aca="false">N541</f>
        <v>0</v>
      </c>
      <c r="W572" s="24"/>
      <c r="X572" s="28" t="s">
        <v>49</v>
      </c>
      <c r="Y572" s="29" t="n">
        <f aca="false">X526*AB526+X543*AB543+X550*AB551</f>
        <v>0</v>
      </c>
      <c r="Z572" s="24"/>
      <c r="AA572" s="28" t="str">
        <f aca="false">Z520</f>
        <v>frigorifero</v>
      </c>
      <c r="AB572" s="28" t="n">
        <f aca="false">Y520</f>
        <v>0</v>
      </c>
      <c r="AC572" s="28" t="str">
        <f aca="false">W541</f>
        <v>Scatoloni</v>
      </c>
      <c r="AD572" s="28" t="n">
        <f aca="false">Y541</f>
        <v>0</v>
      </c>
      <c r="AE572" s="4"/>
      <c r="CV572" s="17" t="s">
        <v>57</v>
      </c>
      <c r="CW572" s="18" t="n">
        <f aca="false">IF(B570=0%,0%,(C573+C574)/SUM(C571:C578))</f>
        <v>0</v>
      </c>
      <c r="CX572" s="17" t="str">
        <f aca="false">E573</f>
        <v>forno</v>
      </c>
      <c r="CY572" s="19" t="n">
        <f aca="false">F573</f>
        <v>0</v>
      </c>
      <c r="CZ572" s="17" t="str">
        <f aca="false">G571</f>
        <v>brandina</v>
      </c>
      <c r="DA572" s="19" t="n">
        <f aca="false">H571</f>
        <v>0</v>
      </c>
      <c r="DB572" s="17" t="str">
        <f aca="false">G578</f>
        <v>buste</v>
      </c>
      <c r="DC572" s="20" t="n">
        <f aca="false">H578</f>
        <v>0</v>
      </c>
      <c r="DD572" s="19" t="str">
        <f aca="false">D514</f>
        <v>combustione</v>
      </c>
      <c r="DE572" s="19" t="str">
        <f aca="false">E514</f>
        <v>no</v>
      </c>
    </row>
    <row r="573" customFormat="false" ht="14.4" hidden="false" customHeight="false" outlineLevel="0" collapsed="false">
      <c r="A573" s="24"/>
      <c r="B573" s="28" t="s">
        <v>101</v>
      </c>
      <c r="C573" s="29" t="n">
        <f aca="false">B517*F518+B520*F521+B523*F524+B526*F529+B530*F531+B544*F544+B550*F552</f>
        <v>0</v>
      </c>
      <c r="D573" s="24"/>
      <c r="E573" s="28" t="str">
        <f aca="false">D523</f>
        <v>forno</v>
      </c>
      <c r="F573" s="28" t="n">
        <f aca="false">C523</f>
        <v>0</v>
      </c>
      <c r="G573" s="28" t="str">
        <f aca="false">D539</f>
        <v>divano</v>
      </c>
      <c r="H573" s="28" t="n">
        <f aca="false">C539</f>
        <v>0</v>
      </c>
      <c r="L573" s="24"/>
      <c r="M573" s="28" t="s">
        <v>101</v>
      </c>
      <c r="N573" s="29" t="n">
        <f aca="false">M517*Q518+M520*Q521+M523*Q524+M526*Q529+M530*Q531+M544*Q544+M550*Q552</f>
        <v>0</v>
      </c>
      <c r="O573" s="24"/>
      <c r="P573" s="28" t="str">
        <f aca="false">O523</f>
        <v>forno</v>
      </c>
      <c r="Q573" s="28" t="n">
        <f aca="false">N523</f>
        <v>0</v>
      </c>
      <c r="R573" s="28" t="str">
        <f aca="false">O539</f>
        <v>divano</v>
      </c>
      <c r="S573" s="28" t="n">
        <f aca="false">N539</f>
        <v>0</v>
      </c>
      <c r="W573" s="24"/>
      <c r="X573" s="28" t="s">
        <v>101</v>
      </c>
      <c r="Y573" s="29" t="n">
        <f aca="false">X517*AB518+X520*AB521+X523*AB524+X526*AB529+X530*AB531+X544*AB544+X550*AB552</f>
        <v>0.2</v>
      </c>
      <c r="Z573" s="24"/>
      <c r="AA573" s="28" t="str">
        <f aca="false">Z523</f>
        <v>forno</v>
      </c>
      <c r="AB573" s="28" t="n">
        <f aca="false">Y523</f>
        <v>0</v>
      </c>
      <c r="AC573" s="28" t="str">
        <f aca="false">Z539</f>
        <v>divano</v>
      </c>
      <c r="AD573" s="28" t="n">
        <f aca="false">Y539</f>
        <v>0</v>
      </c>
      <c r="AE573" s="4"/>
      <c r="CV573" s="17" t="s">
        <v>60</v>
      </c>
      <c r="CW573" s="18" t="n">
        <f aca="false">IF(B570=0%,0%,C575/SUM(C571:C578))</f>
        <v>0</v>
      </c>
      <c r="CX573" s="17" t="str">
        <f aca="false">E574</f>
        <v>televisore</v>
      </c>
      <c r="CY573" s="19" t="n">
        <f aca="false">F574</f>
        <v>0</v>
      </c>
      <c r="CZ573" s="17" t="str">
        <f aca="false">G572</f>
        <v>Scatoloni</v>
      </c>
      <c r="DA573" s="19" t="n">
        <f aca="false">H572</f>
        <v>0</v>
      </c>
      <c r="DB573" s="19"/>
      <c r="DC573" s="20"/>
      <c r="DD573" s="19" t="str">
        <f aca="false">D515</f>
        <v>bonifica</v>
      </c>
      <c r="DE573" s="19" t="str">
        <f aca="false">E515</f>
        <v>no</v>
      </c>
    </row>
    <row r="574" customFormat="false" ht="14.4" hidden="false" customHeight="false" outlineLevel="0" collapsed="false">
      <c r="A574" s="24"/>
      <c r="B574" s="28" t="s">
        <v>12</v>
      </c>
      <c r="C574" s="29" t="n">
        <f aca="false">B517*F517+B520*F520+B523*F523+B526*F528+B530*F530+B534*F534+B538*F538+B544*F545+B550*F553+B562*F562+B566*F566</f>
        <v>0</v>
      </c>
      <c r="D574" s="24"/>
      <c r="E574" s="28" t="str">
        <f aca="false">D526</f>
        <v>televisore</v>
      </c>
      <c r="F574" s="28" t="n">
        <f aca="false">C526</f>
        <v>0</v>
      </c>
      <c r="G574" s="28" t="str">
        <f aca="false">D558</f>
        <v>sanitari</v>
      </c>
      <c r="H574" s="28" t="n">
        <f aca="false">C558</f>
        <v>0</v>
      </c>
      <c r="L574" s="24"/>
      <c r="M574" s="28" t="s">
        <v>12</v>
      </c>
      <c r="N574" s="29" t="n">
        <f aca="false">M517*Q517+M520*Q520+M523*Q523+M526*Q528+M530*Q530+M534*Q534+M538*Q538+M544*Q545+M550*Q553+M562*Q562+M566*Q566</f>
        <v>0</v>
      </c>
      <c r="O574" s="24"/>
      <c r="P574" s="28" t="str">
        <f aca="false">O526</f>
        <v>televisore</v>
      </c>
      <c r="Q574" s="28" t="n">
        <f aca="false">N526</f>
        <v>0</v>
      </c>
      <c r="R574" s="28" t="str">
        <f aca="false">O558</f>
        <v>sanitari</v>
      </c>
      <c r="S574" s="28" t="n">
        <f aca="false">N558</f>
        <v>0</v>
      </c>
      <c r="W574" s="24"/>
      <c r="X574" s="28" t="s">
        <v>12</v>
      </c>
      <c r="Y574" s="29" t="n">
        <f aca="false">X517*AB517+X520*AB520+X523*AB523+X526*AB528+X530*AB530+X534*AB534+X538*AB538+X544*AB545+X550*AB553+X562*AB562+X566*AB566</f>
        <v>0.8</v>
      </c>
      <c r="Z574" s="24"/>
      <c r="AA574" s="28" t="str">
        <f aca="false">Z526</f>
        <v>televisore</v>
      </c>
      <c r="AB574" s="28" t="n">
        <f aca="false">Y526</f>
        <v>0</v>
      </c>
      <c r="AC574" s="28" t="str">
        <f aca="false">Z558</f>
        <v>sanitari</v>
      </c>
      <c r="AD574" s="28" t="n">
        <f aca="false">Y558</f>
        <v>0</v>
      </c>
      <c r="AE574" s="4"/>
      <c r="CV574" s="17" t="s">
        <v>61</v>
      </c>
      <c r="CW574" s="18" t="n">
        <f aca="false">IF(B570=0%,0%,C576/SUM(C571:C578))</f>
        <v>0</v>
      </c>
      <c r="CX574" s="17" t="str">
        <f aca="false">E575</f>
        <v>scaldabagno</v>
      </c>
      <c r="CY574" s="19" t="n">
        <f aca="false">F575</f>
        <v>0</v>
      </c>
      <c r="CZ574" s="17" t="str">
        <f aca="false">G573</f>
        <v>divano</v>
      </c>
      <c r="DA574" s="19" t="n">
        <f aca="false">H573</f>
        <v>0</v>
      </c>
      <c r="DB574" s="19"/>
      <c r="DC574" s="20"/>
      <c r="DD574" s="19" t="str">
        <f aca="false">F515</f>
        <v>substrato</v>
      </c>
      <c r="DE574" s="19" t="str">
        <f aca="false">G515</f>
        <v>suolo</v>
      </c>
    </row>
    <row r="575" customFormat="false" ht="14.4" hidden="false" customHeight="false" outlineLevel="0" collapsed="false">
      <c r="A575" s="24"/>
      <c r="B575" s="28" t="s">
        <v>60</v>
      </c>
      <c r="C575" s="29" t="n">
        <f aca="false">B532*F532+B536*F536+B539*F540+B549*F549+B550*F554</f>
        <v>0</v>
      </c>
      <c r="D575" s="24"/>
      <c r="E575" s="28" t="str">
        <f aca="false">D530</f>
        <v>scaldabagno</v>
      </c>
      <c r="F575" s="28" t="n">
        <f aca="false">C530</f>
        <v>0</v>
      </c>
      <c r="G575" s="28" t="str">
        <f aca="false">D559</f>
        <v>tubi</v>
      </c>
      <c r="H575" s="28" t="n">
        <f aca="false">C559</f>
        <v>0</v>
      </c>
      <c r="L575" s="24"/>
      <c r="M575" s="28" t="s">
        <v>60</v>
      </c>
      <c r="N575" s="29" t="n">
        <f aca="false">M532*Q532+M536*Q536+M539*Q540+M549*Q549+M550*Q554</f>
        <v>0</v>
      </c>
      <c r="O575" s="24"/>
      <c r="P575" s="28" t="str">
        <f aca="false">O530</f>
        <v>scaldabagno</v>
      </c>
      <c r="Q575" s="28" t="n">
        <f aca="false">N530</f>
        <v>0</v>
      </c>
      <c r="R575" s="28" t="str">
        <f aca="false">O559</f>
        <v>tubi</v>
      </c>
      <c r="S575" s="28" t="n">
        <f aca="false">N559</f>
        <v>0</v>
      </c>
      <c r="W575" s="24"/>
      <c r="X575" s="28" t="s">
        <v>60</v>
      </c>
      <c r="Y575" s="29" t="n">
        <f aca="false">X532*AB532+X536*AB536+X539*AB540+X549*AB549+X550*AB554</f>
        <v>0</v>
      </c>
      <c r="Z575" s="24"/>
      <c r="AA575" s="28" t="str">
        <f aca="false">Z530</f>
        <v>scaldabagno</v>
      </c>
      <c r="AB575" s="28" t="n">
        <f aca="false">Y530</f>
        <v>0</v>
      </c>
      <c r="AC575" s="28" t="str">
        <f aca="false">Z559</f>
        <v>tubi</v>
      </c>
      <c r="AD575" s="28" t="n">
        <f aca="false">Y559</f>
        <v>0</v>
      </c>
      <c r="CV575" s="17" t="s">
        <v>62</v>
      </c>
      <c r="CW575" s="18" t="n">
        <f aca="false">IF(B570=0%,0%,C577/SUM(C571:C578))</f>
        <v>0</v>
      </c>
      <c r="CX575" s="17" t="str">
        <f aca="false">E576</f>
        <v>mobile</v>
      </c>
      <c r="CY575" s="19" t="n">
        <f aca="false">F576</f>
        <v>0</v>
      </c>
      <c r="CZ575" s="17" t="str">
        <f aca="false">G574</f>
        <v>sanitari</v>
      </c>
      <c r="DA575" s="19" t="n">
        <f aca="false">H574</f>
        <v>0</v>
      </c>
      <c r="DB575" s="19"/>
      <c r="DC575" s="20"/>
      <c r="DD575" s="19" t="s">
        <v>63</v>
      </c>
      <c r="DE575" s="19" t="n">
        <f aca="false">B515</f>
        <v>0</v>
      </c>
    </row>
    <row r="576" customFormat="false" ht="15" hidden="false" customHeight="false" outlineLevel="0" collapsed="false">
      <c r="A576" s="24"/>
      <c r="B576" s="28" t="s">
        <v>61</v>
      </c>
      <c r="C576" s="29" t="n">
        <f aca="false">B541*F541+B546*F546+B550*F555+B567*F567</f>
        <v>0</v>
      </c>
      <c r="D576" s="24"/>
      <c r="E576" s="28" t="str">
        <f aca="false">D532</f>
        <v>mobile</v>
      </c>
      <c r="F576" s="28" t="n">
        <f aca="false">SUM(C532:C534)</f>
        <v>0</v>
      </c>
      <c r="G576" s="28" t="str">
        <f aca="false">D560</f>
        <v>guaina</v>
      </c>
      <c r="H576" s="28" t="n">
        <f aca="false">C560</f>
        <v>0</v>
      </c>
      <c r="L576" s="24"/>
      <c r="M576" s="28" t="s">
        <v>61</v>
      </c>
      <c r="N576" s="29" t="n">
        <f aca="false">M541*Q541+M546*Q546+M550*Q555+M567*Q567</f>
        <v>0</v>
      </c>
      <c r="O576" s="24"/>
      <c r="P576" s="28" t="str">
        <f aca="false">O532</f>
        <v>mobile</v>
      </c>
      <c r="Q576" s="28" t="n">
        <f aca="false">SUM(N532:N534)</f>
        <v>0</v>
      </c>
      <c r="R576" s="28" t="str">
        <f aca="false">O560</f>
        <v>guaina</v>
      </c>
      <c r="S576" s="28" t="n">
        <f aca="false">N560</f>
        <v>0</v>
      </c>
      <c r="W576" s="24"/>
      <c r="X576" s="28" t="s">
        <v>61</v>
      </c>
      <c r="Y576" s="29" t="n">
        <f aca="false">X541*AB541+X546*AB546+X550*AB555+X567*AB567</f>
        <v>0</v>
      </c>
      <c r="Z576" s="24"/>
      <c r="AA576" s="28" t="str">
        <f aca="false">Z532</f>
        <v>mobile</v>
      </c>
      <c r="AB576" s="28" t="n">
        <f aca="false">SUM(Y532:Y534)</f>
        <v>0</v>
      </c>
      <c r="AC576" s="28" t="str">
        <f aca="false">Z560</f>
        <v>guaina</v>
      </c>
      <c r="AD576" s="28" t="n">
        <f aca="false">Y560</f>
        <v>0</v>
      </c>
      <c r="CV576" s="33" t="s">
        <v>65</v>
      </c>
      <c r="CW576" s="34" t="n">
        <f aca="false">IF(B570=0%,0%,C578/SUM(C571:C578))</f>
        <v>1</v>
      </c>
      <c r="CX576" s="33" t="str">
        <f aca="false">E577</f>
        <v>secchio</v>
      </c>
      <c r="CY576" s="35" t="n">
        <f aca="false">F577</f>
        <v>0</v>
      </c>
      <c r="CZ576" s="33" t="str">
        <f aca="false">G575</f>
        <v>tubi</v>
      </c>
      <c r="DA576" s="35" t="n">
        <f aca="false">H575</f>
        <v>0</v>
      </c>
      <c r="DB576" s="35"/>
      <c r="DC576" s="36"/>
      <c r="DD576" s="35" t="s">
        <v>56</v>
      </c>
      <c r="DE576" s="35" t="n">
        <f aca="false">H513</f>
        <v>0</v>
      </c>
      <c r="DF576" s="37" t="n">
        <f aca="false">SUM(CW570:CW576)</f>
        <v>1</v>
      </c>
    </row>
    <row r="577" customFormat="false" ht="15" hidden="false" customHeight="false" outlineLevel="0" collapsed="false">
      <c r="A577" s="24"/>
      <c r="B577" s="28" t="s">
        <v>62</v>
      </c>
      <c r="C577" s="39" t="n">
        <f aca="false">B537*F537+B539*F539+B548*F548</f>
        <v>0</v>
      </c>
      <c r="D577" s="24"/>
      <c r="E577" s="28" t="str">
        <f aca="false">D535</f>
        <v>secchio</v>
      </c>
      <c r="F577" s="28" t="n">
        <f aca="false">C535</f>
        <v>0</v>
      </c>
      <c r="G577" s="28" t="str">
        <f aca="false">D561</f>
        <v>lamiere</v>
      </c>
      <c r="H577" s="28" t="n">
        <f aca="false">SUM(C561:C563)</f>
        <v>0</v>
      </c>
      <c r="L577" s="24"/>
      <c r="M577" s="28" t="s">
        <v>62</v>
      </c>
      <c r="N577" s="39" t="n">
        <f aca="false">M537*Q537+M539*Q539+M548*Q548</f>
        <v>0</v>
      </c>
      <c r="O577" s="24"/>
      <c r="P577" s="28" t="str">
        <f aca="false">O535</f>
        <v>secchio</v>
      </c>
      <c r="Q577" s="28" t="n">
        <f aca="false">N535</f>
        <v>0</v>
      </c>
      <c r="R577" s="28" t="str">
        <f aca="false">O561</f>
        <v>lamiere</v>
      </c>
      <c r="S577" s="28" t="n">
        <f aca="false">SUM(N561:N563)</f>
        <v>0</v>
      </c>
      <c r="W577" s="24"/>
      <c r="X577" s="28" t="s">
        <v>62</v>
      </c>
      <c r="Y577" s="39" t="n">
        <f aca="false">X537*AB537+X539*AB539+X548*AB548</f>
        <v>0</v>
      </c>
      <c r="Z577" s="24"/>
      <c r="AA577" s="28" t="str">
        <f aca="false">Z535</f>
        <v>secchio</v>
      </c>
      <c r="AB577" s="28" t="n">
        <f aca="false">Y535</f>
        <v>0</v>
      </c>
      <c r="AC577" s="28" t="str">
        <f aca="false">Z561</f>
        <v>lamiere</v>
      </c>
      <c r="AD577" s="28" t="n">
        <f aca="false">SUM(Y561:Y563)</f>
        <v>0</v>
      </c>
      <c r="CV577" s="10" t="str">
        <f aca="false">L512</f>
        <v>SITO O117</v>
      </c>
      <c r="CW577" s="10"/>
      <c r="CX577" s="10"/>
      <c r="CY577" s="10"/>
      <c r="CZ577" s="10"/>
      <c r="DA577" s="10"/>
      <c r="DB577" s="10"/>
      <c r="DC577" s="10"/>
      <c r="DD577" s="10"/>
      <c r="DE577" s="10"/>
    </row>
    <row r="578" customFormat="false" ht="14.4" hidden="false" customHeight="false" outlineLevel="0" collapsed="false">
      <c r="A578" s="24"/>
      <c r="B578" s="28" t="s">
        <v>65</v>
      </c>
      <c r="C578" s="39" t="n">
        <f aca="false">B556*F556+B557*F557+B558*F558+B569*F569</f>
        <v>1</v>
      </c>
      <c r="D578" s="24"/>
      <c r="E578" s="28" t="str">
        <f aca="false">D536</f>
        <v>sedie</v>
      </c>
      <c r="F578" s="28" t="n">
        <f aca="false">C536</f>
        <v>0</v>
      </c>
      <c r="G578" s="28" t="s">
        <v>102</v>
      </c>
      <c r="H578" s="28" t="n">
        <f aca="false">SUM(C542:C555)</f>
        <v>0</v>
      </c>
      <c r="L578" s="24"/>
      <c r="M578" s="28" t="s">
        <v>65</v>
      </c>
      <c r="N578" s="39" t="n">
        <f aca="false">M556*Q556+M557*Q557+M558*Q558+M569*Q569</f>
        <v>0</v>
      </c>
      <c r="O578" s="24"/>
      <c r="P578" s="28" t="str">
        <f aca="false">O536</f>
        <v>sedie</v>
      </c>
      <c r="Q578" s="28" t="n">
        <f aca="false">N536</f>
        <v>0</v>
      </c>
      <c r="R578" s="28" t="s">
        <v>102</v>
      </c>
      <c r="S578" s="28" t="n">
        <f aca="false">SUM(N542:N555)</f>
        <v>0</v>
      </c>
      <c r="W578" s="24"/>
      <c r="X578" s="28" t="s">
        <v>65</v>
      </c>
      <c r="Y578" s="39" t="n">
        <f aca="false">X556*AB556+X557*AB557+X558*AB558+X569*AB569</f>
        <v>0</v>
      </c>
      <c r="Z578" s="24"/>
      <c r="AA578" s="28" t="str">
        <f aca="false">Z536</f>
        <v>sedie</v>
      </c>
      <c r="AB578" s="28" t="n">
        <f aca="false">Y536</f>
        <v>0</v>
      </c>
      <c r="AC578" s="28" t="s">
        <v>102</v>
      </c>
      <c r="AD578" s="28" t="n">
        <f aca="false">SUM(Y542:Y555)</f>
        <v>0</v>
      </c>
      <c r="CV578" s="11" t="s">
        <v>31</v>
      </c>
      <c r="CW578" s="11"/>
      <c r="CX578" s="11" t="s">
        <v>32</v>
      </c>
      <c r="CY578" s="11"/>
      <c r="CZ578" s="11"/>
      <c r="DA578" s="11"/>
      <c r="DB578" s="11"/>
      <c r="DC578" s="11"/>
      <c r="DD578" s="11" t="s">
        <v>33</v>
      </c>
      <c r="DE578" s="11"/>
    </row>
    <row r="579" customFormat="false" ht="14.4" hidden="false" customHeight="false" outlineLevel="0" collapsed="false">
      <c r="A579" s="24"/>
      <c r="B579" s="28" t="s">
        <v>103</v>
      </c>
      <c r="C579" s="39" t="n">
        <f aca="false">B547*F547+B568*F568</f>
        <v>0</v>
      </c>
      <c r="D579" s="24"/>
      <c r="E579" s="28" t="str">
        <f aca="false">D537</f>
        <v>materasso</v>
      </c>
      <c r="F579" s="28" t="n">
        <f aca="false">C537</f>
        <v>0</v>
      </c>
      <c r="G579" s="28" t="s">
        <v>104</v>
      </c>
      <c r="H579" s="28"/>
      <c r="L579" s="24"/>
      <c r="M579" s="28" t="s">
        <v>103</v>
      </c>
      <c r="N579" s="39" t="n">
        <f aca="false">M547*Q547+M568*Q568</f>
        <v>1</v>
      </c>
      <c r="O579" s="24"/>
      <c r="P579" s="28" t="str">
        <f aca="false">O537</f>
        <v>materasso</v>
      </c>
      <c r="Q579" s="28" t="n">
        <f aca="false">N537</f>
        <v>0</v>
      </c>
      <c r="R579" s="28" t="s">
        <v>104</v>
      </c>
      <c r="S579" s="28"/>
      <c r="W579" s="24"/>
      <c r="X579" s="28" t="s">
        <v>103</v>
      </c>
      <c r="Y579" s="39" t="n">
        <f aca="false">X547*AB547+X568*AB568</f>
        <v>0</v>
      </c>
      <c r="Z579" s="24"/>
      <c r="AA579" s="28" t="str">
        <f aca="false">Z537</f>
        <v>materasso</v>
      </c>
      <c r="AB579" s="28" t="n">
        <f aca="false">Y537</f>
        <v>0</v>
      </c>
      <c r="AC579" s="28" t="s">
        <v>104</v>
      </c>
      <c r="AD579" s="28"/>
      <c r="CV579" s="12" t="s">
        <v>14</v>
      </c>
      <c r="CW579" s="13" t="n">
        <v>0</v>
      </c>
      <c r="CX579" s="12" t="str">
        <f aca="false">P571</f>
        <v>lavatrice</v>
      </c>
      <c r="CY579" s="14" t="n">
        <f aca="false">Q571</f>
        <v>0</v>
      </c>
      <c r="CZ579" s="12" t="str">
        <f aca="false">P578</f>
        <v>sedie</v>
      </c>
      <c r="DA579" s="14" t="n">
        <f aca="false">Q578</f>
        <v>0</v>
      </c>
      <c r="DB579" s="12" t="str">
        <f aca="false">R576</f>
        <v>guaina</v>
      </c>
      <c r="DC579" s="14" t="n">
        <f aca="false">S576</f>
        <v>0</v>
      </c>
      <c r="DD579" s="14" t="s">
        <v>41</v>
      </c>
      <c r="DE579" s="38" t="n">
        <f aca="false">N514</f>
        <v>0</v>
      </c>
    </row>
    <row r="580" customFormat="false" ht="14.4" hidden="false" customHeight="false" outlineLevel="0" collapsed="false">
      <c r="CV580" s="17" t="s">
        <v>49</v>
      </c>
      <c r="CW580" s="18" t="n">
        <v>0</v>
      </c>
      <c r="CX580" s="17" t="str">
        <f aca="false">P572</f>
        <v>frigorifero</v>
      </c>
      <c r="CY580" s="19" t="n">
        <f aca="false">Q572</f>
        <v>0</v>
      </c>
      <c r="CZ580" s="17" t="str">
        <f aca="false">P579</f>
        <v>materasso</v>
      </c>
      <c r="DA580" s="19" t="n">
        <f aca="false">Q579</f>
        <v>0</v>
      </c>
      <c r="DB580" s="17" t="str">
        <f aca="false">R577</f>
        <v>lamiere</v>
      </c>
      <c r="DC580" s="19" t="n">
        <f aca="false">S577</f>
        <v>0</v>
      </c>
      <c r="DD580" s="19" t="str">
        <f aca="false">O513</f>
        <v>altezza cumulo</v>
      </c>
      <c r="DE580" s="19" t="n">
        <f aca="false">P513</f>
        <v>20</v>
      </c>
    </row>
    <row r="581" customFormat="false" ht="14.4" hidden="false" customHeight="false" outlineLevel="0" collapsed="false">
      <c r="A581" s="14"/>
      <c r="B581" s="59" t="s">
        <v>14</v>
      </c>
      <c r="C581" s="28" t="s">
        <v>49</v>
      </c>
      <c r="D581" s="28" t="s">
        <v>101</v>
      </c>
      <c r="E581" s="28" t="s">
        <v>12</v>
      </c>
      <c r="F581" s="28" t="s">
        <v>60</v>
      </c>
      <c r="G581" s="28" t="s">
        <v>61</v>
      </c>
      <c r="H581" s="28" t="s">
        <v>62</v>
      </c>
      <c r="I581" s="28" t="s">
        <v>65</v>
      </c>
      <c r="J581" s="28" t="s">
        <v>103</v>
      </c>
      <c r="L581" s="14"/>
      <c r="M581" s="59" t="s">
        <v>14</v>
      </c>
      <c r="N581" s="28" t="s">
        <v>49</v>
      </c>
      <c r="O581" s="28" t="s">
        <v>101</v>
      </c>
      <c r="P581" s="28" t="s">
        <v>12</v>
      </c>
      <c r="Q581" s="28" t="s">
        <v>60</v>
      </c>
      <c r="R581" s="28" t="s">
        <v>61</v>
      </c>
      <c r="S581" s="28" t="s">
        <v>62</v>
      </c>
      <c r="T581" s="28" t="s">
        <v>65</v>
      </c>
      <c r="U581" s="28" t="s">
        <v>103</v>
      </c>
      <c r="W581" s="14"/>
      <c r="X581" s="59" t="s">
        <v>14</v>
      </c>
      <c r="Y581" s="28" t="s">
        <v>49</v>
      </c>
      <c r="Z581" s="28" t="s">
        <v>101</v>
      </c>
      <c r="AA581" s="28" t="s">
        <v>12</v>
      </c>
      <c r="AB581" s="28" t="s">
        <v>60</v>
      </c>
      <c r="AC581" s="28" t="s">
        <v>61</v>
      </c>
      <c r="AD581" s="28" t="s">
        <v>62</v>
      </c>
      <c r="AE581" s="28" t="s">
        <v>65</v>
      </c>
      <c r="AF581" s="28" t="s">
        <v>103</v>
      </c>
      <c r="CV581" s="17" t="s">
        <v>57</v>
      </c>
      <c r="CW581" s="18" t="n">
        <v>0</v>
      </c>
      <c r="CX581" s="17" t="str">
        <f aca="false">P573</f>
        <v>forno</v>
      </c>
      <c r="CY581" s="19" t="n">
        <f aca="false">Q573</f>
        <v>0</v>
      </c>
      <c r="CZ581" s="17" t="str">
        <f aca="false">R571</f>
        <v>brandina</v>
      </c>
      <c r="DA581" s="19" t="n">
        <f aca="false">S571</f>
        <v>0</v>
      </c>
      <c r="DB581" s="17" t="str">
        <f aca="false">R578</f>
        <v>buste</v>
      </c>
      <c r="DC581" s="19" t="n">
        <f aca="false">S578</f>
        <v>0</v>
      </c>
      <c r="DD581" s="19" t="str">
        <f aca="false">O514</f>
        <v>combustione</v>
      </c>
      <c r="DE581" s="19" t="str">
        <f aca="false">P514</f>
        <v>no</v>
      </c>
    </row>
    <row r="582" customFormat="false" ht="14.4" hidden="false" customHeight="false" outlineLevel="0" collapsed="false">
      <c r="A582" s="17" t="s">
        <v>105</v>
      </c>
      <c r="B582" s="16" t="n">
        <f aca="false">H517*F519*C517+H520*F522*C520+H523*F525*C523+H526*F527*C526</f>
        <v>0</v>
      </c>
      <c r="C582" s="16" t="n">
        <f aca="false">H526*F526*C526</f>
        <v>0</v>
      </c>
      <c r="D582" s="16" t="n">
        <f aca="false">H517*F518*C517+H520*F521*C520+H523*F524*C523+H526*F529*C526+C530*F531*H530</f>
        <v>0</v>
      </c>
      <c r="E582" s="16" t="n">
        <f aca="false">H517*F517*C517+H520*F520*C520+H523*F523*C523+H526*F528*C526+H530*F530*C530</f>
        <v>0</v>
      </c>
      <c r="F582" s="16" t="n">
        <f aca="false">C539*F540*H539</f>
        <v>0</v>
      </c>
      <c r="H582" s="16" t="n">
        <f aca="false">C537*H537+C539*F539*H539</f>
        <v>0</v>
      </c>
      <c r="J582" s="44"/>
      <c r="L582" s="17" t="s">
        <v>105</v>
      </c>
      <c r="M582" s="16" t="n">
        <f aca="false">S517*Q519*N517+S520*Q522*N520+S523*Q525*N523+S526*Q527*N526</f>
        <v>0</v>
      </c>
      <c r="N582" s="16" t="n">
        <f aca="false">S526*Q526*N526</f>
        <v>0</v>
      </c>
      <c r="O582" s="16" t="n">
        <f aca="false">S517*Q518*N517+S520*Q521*N520+S523*Q524*N523+S526*Q529*N526+N530*Q531*S530</f>
        <v>0</v>
      </c>
      <c r="P582" s="16" t="n">
        <f aca="false">S517*Q517*N517+S520*Q520*N520+S523*Q523*N523+S526*Q528*N526+S530*Q530*N530</f>
        <v>0</v>
      </c>
      <c r="Q582" s="16" t="n">
        <f aca="false">N539*Q540*S539</f>
        <v>0</v>
      </c>
      <c r="S582" s="16" t="n">
        <f aca="false">N537*S537+N539*Q539*S539</f>
        <v>0</v>
      </c>
      <c r="U582" s="44"/>
      <c r="W582" s="17" t="s">
        <v>105</v>
      </c>
      <c r="X582" s="16" t="n">
        <f aca="false">AD517*AB519*Y517+AD520*AB522*Y520+AD523*AB525*Y523+AD526*AB527*Y526</f>
        <v>0</v>
      </c>
      <c r="Y582" s="16" t="n">
        <f aca="false">AD526*AB526*Y526</f>
        <v>0</v>
      </c>
      <c r="Z582" s="16" t="n">
        <f aca="false">AD517*AB518*Y517+AD520*AB521*Y520+AD523*AB524*Y523+AD526*AB529*Y526+Y530*AB531*AD530</f>
        <v>0</v>
      </c>
      <c r="AA582" s="16" t="n">
        <f aca="false">AD517*AB517*Y517+AD520*AB520*Y520+AD523*AB523*Y523+AD526*AB528*Y526+AD530*AB530*Y530</f>
        <v>0</v>
      </c>
      <c r="AB582" s="16" t="n">
        <f aca="false">Y539*AB540*AD539</f>
        <v>0</v>
      </c>
      <c r="AD582" s="16" t="n">
        <f aca="false">Y537*AD537+Y539*AB539*AD539</f>
        <v>0</v>
      </c>
      <c r="AF582" s="44"/>
      <c r="AH582" s="4"/>
      <c r="AI582" s="16"/>
      <c r="AJ582" s="16"/>
      <c r="AK582" s="16"/>
      <c r="AL582" s="16"/>
      <c r="AM582" s="16"/>
      <c r="AO582" s="16"/>
      <c r="AS582" s="4"/>
      <c r="AT582" s="16"/>
      <c r="AU582" s="16"/>
      <c r="AV582" s="16"/>
      <c r="AW582" s="16"/>
      <c r="AX582" s="16"/>
      <c r="AZ582" s="16"/>
      <c r="BD582" s="4"/>
      <c r="BE582" s="16"/>
      <c r="BF582" s="16"/>
      <c r="BG582" s="16"/>
      <c r="BH582" s="16"/>
      <c r="BI582" s="16"/>
      <c r="BK582" s="16"/>
      <c r="BO582" s="4"/>
      <c r="BP582" s="16"/>
      <c r="BQ582" s="16"/>
      <c r="BR582" s="16"/>
      <c r="BS582" s="16"/>
      <c r="BT582" s="16"/>
      <c r="BV582" s="16"/>
      <c r="BZ582" s="4"/>
      <c r="CA582" s="16"/>
      <c r="CB582" s="16"/>
      <c r="CC582" s="16"/>
      <c r="CD582" s="16"/>
      <c r="CE582" s="16"/>
      <c r="CG582" s="16"/>
      <c r="CK582" s="4"/>
      <c r="CL582" s="16"/>
      <c r="CM582" s="16"/>
      <c r="CN582" s="16"/>
      <c r="CO582" s="16"/>
      <c r="CP582" s="16"/>
      <c r="CR582" s="16"/>
      <c r="CV582" s="17" t="s">
        <v>60</v>
      </c>
      <c r="CW582" s="37" t="n">
        <v>0</v>
      </c>
      <c r="CX582" s="17" t="str">
        <f aca="false">P574</f>
        <v>televisore</v>
      </c>
      <c r="CY582" s="19" t="n">
        <f aca="false">Q574</f>
        <v>0</v>
      </c>
      <c r="CZ582" s="17" t="str">
        <f aca="false">R572</f>
        <v>Scatoloni</v>
      </c>
      <c r="DA582" s="19" t="n">
        <f aca="false">S572</f>
        <v>0</v>
      </c>
      <c r="DB582" s="19"/>
      <c r="DC582" s="19"/>
      <c r="DD582" s="19" t="str">
        <f aca="false">O515</f>
        <v>bonifica</v>
      </c>
      <c r="DE582" s="19" t="str">
        <f aca="false">P515</f>
        <v>no</v>
      </c>
    </row>
    <row r="583" customFormat="false" ht="14.4" hidden="false" customHeight="false" outlineLevel="0" collapsed="false">
      <c r="A583" s="33" t="s">
        <v>106</v>
      </c>
      <c r="B583" s="60" t="n">
        <f aca="false">IF(B515=100%,0,(B533*G533+B535*G535+B542*G542+B550*F550*G550+B559*G559+B560*G560+B561*G561)/(1-B515))</f>
        <v>0</v>
      </c>
      <c r="C583" s="60" t="n">
        <f aca="false">IF(B515=100%,0,(B543*G543+B550*F551*G551)/(1-B515))</f>
        <v>0</v>
      </c>
      <c r="D583" s="60" t="n">
        <f aca="false">IF(B515=100%,0,(B550*F552*G552+B544*F544*G544)/(1-B515))</f>
        <v>0</v>
      </c>
      <c r="E583" s="60" t="n">
        <f aca="false">IF(B515=100%,0,(B534*G534+B544*G545*F545+B550*F553*G553+B562*G562)/(1-B515))</f>
        <v>0</v>
      </c>
      <c r="F583" s="60" t="n">
        <f aca="false">IF(B515=100%,0,(B532*G532+B536*G536+B549*G549+B550*F554*G554)/(1-B515))</f>
        <v>0</v>
      </c>
      <c r="G583" s="61" t="n">
        <f aca="false">IF(B515=100%,0,(B541*G541+B546*G546+B550*F555*G555)/(1-B515))</f>
        <v>0</v>
      </c>
      <c r="H583" s="60" t="n">
        <f aca="false">IF(B515=100%,0,(B548*G548)/(1-B515))</f>
        <v>0</v>
      </c>
      <c r="I583" s="61" t="n">
        <f aca="false">IF(B515=100%,0,(B556*G556+B557*G557+B558*G558+B569*G569)/(1-B515))</f>
        <v>1500</v>
      </c>
      <c r="J583" s="62" t="n">
        <f aca="false">IF(B515=100%,0,(B547*G547+B568*G568)/(1-B515))</f>
        <v>0</v>
      </c>
      <c r="L583" s="33" t="s">
        <v>106</v>
      </c>
      <c r="M583" s="60" t="n">
        <f aca="false">IF(M515=100%,0,(M533*R533+M535*R535+M542*R542+M550*Q550*R550+M559*R559+M560*R560+M561*R561)/(1-M515))</f>
        <v>0</v>
      </c>
      <c r="N583" s="60" t="n">
        <f aca="false">IF(M515=100%,0,(M543*R543+M550*Q551*R551)/(1-M515))</f>
        <v>0</v>
      </c>
      <c r="O583" s="60" t="n">
        <f aca="false">IF(M515=100%,0,(M550*Q552*R552+M544*Q544*R544)/(1-M515))</f>
        <v>0</v>
      </c>
      <c r="P583" s="60" t="n">
        <f aca="false">IF(M515=100%,0,(M534*R534+M544*R545*Q545+M550*Q553*R553+M562*R562)/(1-M515))</f>
        <v>0</v>
      </c>
      <c r="Q583" s="60" t="n">
        <f aca="false">IF(M515=100%,0,(M532*R532+M536*R536+M549*R549+M550*Q554*R554)/(1-M515))</f>
        <v>0</v>
      </c>
      <c r="R583" s="61" t="n">
        <f aca="false">IF(M515=100%,0,(M541*R541+M546*R546+M550*Q555*R555)/(1-M515))</f>
        <v>0</v>
      </c>
      <c r="S583" s="60" t="n">
        <f aca="false">IF(M515=100%,0,(M548*R548)/(1-M515))</f>
        <v>0</v>
      </c>
      <c r="T583" s="61" t="n">
        <f aca="false">IF(M515=100%,0,(M556*R556+M557*R557+M558*R558+M569*R569)/(1-M515))</f>
        <v>0</v>
      </c>
      <c r="U583" s="62" t="n">
        <f aca="false">IF(M515=100%,0,(M547*R547+M568*R568)/(1-M515))</f>
        <v>400</v>
      </c>
      <c r="W583" s="33" t="s">
        <v>106</v>
      </c>
      <c r="X583" s="60" t="n">
        <f aca="false">IF(X515=100%,0,(X533*AC533+X535*AC535+X542*AC542+X550*AB550*AC550+X559*AC559+X560*AC560+X561*AC561)/(1-X515))</f>
        <v>0</v>
      </c>
      <c r="Y583" s="60" t="n">
        <f aca="false">IF(X515=100%,0,(X543*AC543+X550*AB551*AC551)/(1-X515))</f>
        <v>0</v>
      </c>
      <c r="Z583" s="60" t="n">
        <f aca="false">IF(X515=100%,0,(X550*AB552*AC552+X544*AB544*AC544)/(1-X515))</f>
        <v>540</v>
      </c>
      <c r="AA583" s="60" t="n">
        <f aca="false">IF(X515=100%,0,(X534*AC534+X544*AC545*AB545+X550*AB553*AC553+X562*AC562)/(1-X515))</f>
        <v>6000</v>
      </c>
      <c r="AB583" s="60" t="n">
        <f aca="false">IF(X515=100%,0,(X532*AC532+X536*AC536+X549*AC549+X550*AB554*AC554)/(1-X515))</f>
        <v>0</v>
      </c>
      <c r="AC583" s="61" t="n">
        <f aca="false">IF(X515=100%,0,(X541*AC541+X546*AC546+X550*AB555*AC555)/(1-X515))</f>
        <v>0</v>
      </c>
      <c r="AD583" s="60" t="n">
        <f aca="false">IF(X515=100%,0,(X548*AC548)/(1-X515))</f>
        <v>0</v>
      </c>
      <c r="AE583" s="61" t="n">
        <f aca="false">IF(X515=100%,0,(X556*AC556+X557*AC557+X558*AC558+X569*AC569)/(1-X515))</f>
        <v>0</v>
      </c>
      <c r="AF583" s="62" t="n">
        <f aca="false">IF(X515=100%,0,(X547*AC547+X568*AC568)/(1-X515))</f>
        <v>0</v>
      </c>
      <c r="AH583" s="4"/>
      <c r="AN583" s="16"/>
      <c r="AP583" s="16"/>
      <c r="AQ583" s="16"/>
      <c r="AS583" s="4"/>
      <c r="AY583" s="16"/>
      <c r="BA583" s="16"/>
      <c r="BB583" s="16"/>
      <c r="BD583" s="4"/>
      <c r="BJ583" s="16"/>
      <c r="BL583" s="16"/>
      <c r="BM583" s="16"/>
      <c r="BO583" s="4"/>
      <c r="BU583" s="16"/>
      <c r="BW583" s="16"/>
      <c r="BX583" s="16"/>
      <c r="BZ583" s="4"/>
      <c r="CF583" s="16"/>
      <c r="CH583" s="16"/>
      <c r="CI583" s="16"/>
      <c r="CK583" s="4"/>
      <c r="CQ583" s="16"/>
      <c r="CS583" s="16"/>
      <c r="CT583" s="16"/>
      <c r="CV583" s="17" t="s">
        <v>61</v>
      </c>
      <c r="CW583" s="18" t="n">
        <v>0</v>
      </c>
      <c r="CX583" s="17" t="str">
        <f aca="false">P575</f>
        <v>scaldabagno</v>
      </c>
      <c r="CY583" s="19" t="n">
        <f aca="false">Q575</f>
        <v>0</v>
      </c>
      <c r="CZ583" s="17" t="str">
        <f aca="false">R573</f>
        <v>divano</v>
      </c>
      <c r="DA583" s="19" t="n">
        <f aca="false">S573</f>
        <v>0</v>
      </c>
      <c r="DB583" s="19"/>
      <c r="DC583" s="19"/>
      <c r="DD583" s="19" t="str">
        <f aca="false">Q515</f>
        <v>substrato</v>
      </c>
      <c r="DE583" s="19" t="str">
        <f aca="false">R515</f>
        <v>battistrada</v>
      </c>
    </row>
    <row r="584" customFormat="false" ht="14.4" hidden="false" customHeight="false" outlineLevel="0" collapsed="false">
      <c r="CV584" s="17" t="s">
        <v>62</v>
      </c>
      <c r="CW584" s="18" t="n">
        <v>0</v>
      </c>
      <c r="CX584" s="17" t="str">
        <f aca="false">P576</f>
        <v>mobile</v>
      </c>
      <c r="CY584" s="19" t="n">
        <f aca="false">Q576</f>
        <v>0</v>
      </c>
      <c r="CZ584" s="17" t="str">
        <f aca="false">R574</f>
        <v>sanitari</v>
      </c>
      <c r="DA584" s="19" t="n">
        <f aca="false">S574</f>
        <v>0</v>
      </c>
      <c r="DB584" s="19"/>
      <c r="DC584" s="19"/>
      <c r="DD584" s="19" t="s">
        <v>63</v>
      </c>
      <c r="DE584" s="19" t="n">
        <f aca="false">M515</f>
        <v>0</v>
      </c>
    </row>
    <row r="585" customFormat="false" ht="15" hidden="false" customHeight="false" outlineLevel="0" collapsed="false">
      <c r="CV585" s="33" t="s">
        <v>65</v>
      </c>
      <c r="CW585" s="34" t="n">
        <v>0</v>
      </c>
      <c r="CX585" s="33" t="str">
        <f aca="false">P577</f>
        <v>secchio</v>
      </c>
      <c r="CY585" s="35" t="n">
        <f aca="false">Q577</f>
        <v>0</v>
      </c>
      <c r="CZ585" s="33" t="str">
        <f aca="false">R575</f>
        <v>tubi</v>
      </c>
      <c r="DA585" s="35" t="n">
        <f aca="false">S575</f>
        <v>0</v>
      </c>
      <c r="DB585" s="35"/>
      <c r="DC585" s="35"/>
      <c r="DD585" s="35" t="s">
        <v>56</v>
      </c>
      <c r="DE585" s="35" t="n">
        <f aca="false">S513</f>
        <v>0</v>
      </c>
      <c r="DF585" s="37" t="n">
        <f aca="false">SUM(CW579:CW585)</f>
        <v>0</v>
      </c>
    </row>
    <row r="586" customFormat="false" ht="15" hidden="false" customHeight="false" outlineLevel="0" collapsed="false">
      <c r="CV586" s="10" t="str">
        <f aca="false">W512</f>
        <v>SITO O118</v>
      </c>
      <c r="CW586" s="10"/>
      <c r="CX586" s="10"/>
      <c r="CY586" s="10"/>
      <c r="CZ586" s="10"/>
      <c r="DA586" s="10"/>
      <c r="DB586" s="10"/>
      <c r="DC586" s="10"/>
      <c r="DD586" s="10"/>
      <c r="DE586" s="10"/>
    </row>
    <row r="587" customFormat="false" ht="14.4" hidden="false" customHeight="false" outlineLevel="0" collapsed="false">
      <c r="CV587" s="11" t="s">
        <v>31</v>
      </c>
      <c r="CW587" s="11"/>
      <c r="CX587" s="11" t="s">
        <v>32</v>
      </c>
      <c r="CY587" s="11"/>
      <c r="CZ587" s="11"/>
      <c r="DA587" s="11"/>
      <c r="DB587" s="11"/>
      <c r="DC587" s="11"/>
      <c r="DD587" s="11" t="s">
        <v>33</v>
      </c>
      <c r="DE587" s="11"/>
    </row>
    <row r="588" customFormat="false" ht="14.4" hidden="false" customHeight="false" outlineLevel="0" collapsed="false">
      <c r="CV588" s="12" t="s">
        <v>14</v>
      </c>
      <c r="CW588" s="13" t="n">
        <f aca="false">IF(X570=0%,0%,Y571/SUM(Y571:Y578))</f>
        <v>0</v>
      </c>
      <c r="CX588" s="12" t="str">
        <f aca="false">AA571</f>
        <v>lavatrice</v>
      </c>
      <c r="CY588" s="14" t="n">
        <f aca="false">AB571</f>
        <v>0</v>
      </c>
      <c r="CZ588" s="12" t="str">
        <f aca="false">AA578</f>
        <v>sedie</v>
      </c>
      <c r="DA588" s="14" t="n">
        <f aca="false">AB578</f>
        <v>0</v>
      </c>
      <c r="DB588" s="12" t="str">
        <f aca="false">AC576</f>
        <v>guaina</v>
      </c>
      <c r="DC588" s="14" t="n">
        <f aca="false">AD576</f>
        <v>0</v>
      </c>
      <c r="DD588" s="14" t="s">
        <v>41</v>
      </c>
      <c r="DE588" s="38" t="n">
        <f aca="false">Y514</f>
        <v>0</v>
      </c>
    </row>
    <row r="589" customFormat="false" ht="14.4" hidden="false" customHeight="false" outlineLevel="0" collapsed="false">
      <c r="CV589" s="17" t="s">
        <v>49</v>
      </c>
      <c r="CW589" s="18" t="n">
        <f aca="false">IF(X570=0%,0%,Y572/SUM(Y571:Y578))</f>
        <v>0</v>
      </c>
      <c r="CX589" s="17" t="str">
        <f aca="false">AA572</f>
        <v>frigorifero</v>
      </c>
      <c r="CY589" s="19" t="n">
        <f aca="false">AB572</f>
        <v>0</v>
      </c>
      <c r="CZ589" s="17" t="str">
        <f aca="false">AA579</f>
        <v>materasso</v>
      </c>
      <c r="DA589" s="19" t="n">
        <f aca="false">AB579</f>
        <v>0</v>
      </c>
      <c r="DB589" s="17" t="str">
        <f aca="false">AC577</f>
        <v>lamiere</v>
      </c>
      <c r="DC589" s="19" t="n">
        <f aca="false">AD577</f>
        <v>0</v>
      </c>
      <c r="DD589" s="19" t="str">
        <f aca="false">Z513</f>
        <v>altezza cumulo</v>
      </c>
      <c r="DE589" s="19" t="n">
        <f aca="false">AA513</f>
        <v>10</v>
      </c>
    </row>
    <row r="590" customFormat="false" ht="14.4" hidden="false" customHeight="false" outlineLevel="0" collapsed="false">
      <c r="CV590" s="17" t="s">
        <v>57</v>
      </c>
      <c r="CW590" s="18" t="n">
        <f aca="false">IF(X570=0%,0%,(Y573+Y574)/SUM(Y571:Y578))</f>
        <v>1</v>
      </c>
      <c r="CX590" s="17" t="str">
        <f aca="false">AA573</f>
        <v>forno</v>
      </c>
      <c r="CY590" s="19" t="n">
        <f aca="false">AB573</f>
        <v>0</v>
      </c>
      <c r="CZ590" s="17" t="str">
        <f aca="false">AC571</f>
        <v>brandina</v>
      </c>
      <c r="DA590" s="19" t="n">
        <f aca="false">AD571</f>
        <v>0</v>
      </c>
      <c r="DB590" s="17" t="str">
        <f aca="false">AC578</f>
        <v>buste</v>
      </c>
      <c r="DC590" s="19" t="n">
        <f aca="false">AD578</f>
        <v>0</v>
      </c>
      <c r="DD590" s="19" t="str">
        <f aca="false">Z514</f>
        <v>combustione</v>
      </c>
      <c r="DE590" s="19" t="str">
        <f aca="false">AA514</f>
        <v>no</v>
      </c>
    </row>
    <row r="591" customFormat="false" ht="14.4" hidden="false" customHeight="false" outlineLevel="0" collapsed="false">
      <c r="CV591" s="17" t="s">
        <v>60</v>
      </c>
      <c r="CW591" s="37" t="n">
        <f aca="false">IF(X570=0%,0%,Y575/SUM(Y571:Y578))</f>
        <v>0</v>
      </c>
      <c r="CX591" s="17" t="str">
        <f aca="false">AA574</f>
        <v>televisore</v>
      </c>
      <c r="CY591" s="19" t="n">
        <f aca="false">AB574</f>
        <v>0</v>
      </c>
      <c r="CZ591" s="17" t="str">
        <f aca="false">AC572</f>
        <v>Scatoloni</v>
      </c>
      <c r="DA591" s="19" t="n">
        <f aca="false">AD572</f>
        <v>0</v>
      </c>
      <c r="DB591" s="19"/>
      <c r="DC591" s="19"/>
      <c r="DD591" s="19" t="str">
        <f aca="false">Z515</f>
        <v>bonifica</v>
      </c>
      <c r="DE591" s="19" t="str">
        <f aca="false">AA515</f>
        <v>no</v>
      </c>
    </row>
    <row r="592" customFormat="false" ht="14.4" hidden="false" customHeight="false" outlineLevel="0" collapsed="false">
      <c r="CV592" s="17" t="s">
        <v>61</v>
      </c>
      <c r="CW592" s="18" t="n">
        <f aca="false">IF(X570=0%,0%,Y576/SUM(Y571:Y578))</f>
        <v>0</v>
      </c>
      <c r="CX592" s="17" t="str">
        <f aca="false">AA575</f>
        <v>scaldabagno</v>
      </c>
      <c r="CY592" s="19" t="n">
        <f aca="false">AB575</f>
        <v>0</v>
      </c>
      <c r="CZ592" s="17" t="str">
        <f aca="false">AC573</f>
        <v>divano</v>
      </c>
      <c r="DA592" s="19" t="n">
        <f aca="false">AD573</f>
        <v>0</v>
      </c>
      <c r="DB592" s="19"/>
      <c r="DC592" s="19"/>
      <c r="DD592" s="19" t="str">
        <f aca="false">AB515</f>
        <v>substrato</v>
      </c>
      <c r="DE592" s="19" t="str">
        <f aca="false">AC515</f>
        <v>battistrada</v>
      </c>
    </row>
    <row r="593" customFormat="false" ht="14.4" hidden="false" customHeight="false" outlineLevel="0" collapsed="false">
      <c r="CV593" s="17" t="s">
        <v>62</v>
      </c>
      <c r="CW593" s="18" t="n">
        <f aca="false">IF(X570=0%,0%,Y577/SUM(Y571:Y578))</f>
        <v>0</v>
      </c>
      <c r="CX593" s="17" t="str">
        <f aca="false">AA576</f>
        <v>mobile</v>
      </c>
      <c r="CY593" s="19" t="n">
        <f aca="false">AB576</f>
        <v>0</v>
      </c>
      <c r="CZ593" s="17" t="str">
        <f aca="false">AC574</f>
        <v>sanitari</v>
      </c>
      <c r="DA593" s="19" t="n">
        <f aca="false">AD574</f>
        <v>0</v>
      </c>
      <c r="DB593" s="19"/>
      <c r="DC593" s="19"/>
      <c r="DD593" s="19" t="s">
        <v>63</v>
      </c>
      <c r="DE593" s="19" t="n">
        <f aca="false">X515</f>
        <v>0</v>
      </c>
    </row>
    <row r="594" customFormat="false" ht="14.4" hidden="false" customHeight="false" outlineLevel="0" collapsed="false">
      <c r="CV594" s="33" t="s">
        <v>65</v>
      </c>
      <c r="CW594" s="34" t="n">
        <f aca="false">IF(X570=0%,0%,Y578/SUM(Y571:Y578))</f>
        <v>0</v>
      </c>
      <c r="CX594" s="33" t="str">
        <f aca="false">AA577</f>
        <v>secchio</v>
      </c>
      <c r="CY594" s="35" t="n">
        <f aca="false">AB577</f>
        <v>0</v>
      </c>
      <c r="CZ594" s="33" t="str">
        <f aca="false">AC575</f>
        <v>tubi</v>
      </c>
      <c r="DA594" s="35" t="n">
        <f aca="false">AD575</f>
        <v>0</v>
      </c>
      <c r="DB594" s="35"/>
      <c r="DC594" s="35"/>
      <c r="DD594" s="35" t="s">
        <v>56</v>
      </c>
      <c r="DE594" s="35" t="n">
        <f aca="false">AD513</f>
        <v>0</v>
      </c>
      <c r="DF594" s="37" t="n">
        <f aca="false">SUM(CW588:CW594)</f>
        <v>1</v>
      </c>
    </row>
  </sheetData>
  <mergeCells count="2583">
    <mergeCell ref="A1:G1"/>
    <mergeCell ref="L1:R1"/>
    <mergeCell ref="W1:AC1"/>
    <mergeCell ref="AH1:AN1"/>
    <mergeCell ref="AS1:AY1"/>
    <mergeCell ref="BD1:BJ1"/>
    <mergeCell ref="BO1:BU1"/>
    <mergeCell ref="BZ1:CF1"/>
    <mergeCell ref="CK1:CQ1"/>
    <mergeCell ref="CV1:DE1"/>
    <mergeCell ref="CV2:CW2"/>
    <mergeCell ref="CX2:DC2"/>
    <mergeCell ref="DD2:DE2"/>
    <mergeCell ref="A6:A29"/>
    <mergeCell ref="B6:B8"/>
    <mergeCell ref="C6:C8"/>
    <mergeCell ref="D6:D8"/>
    <mergeCell ref="H6:H8"/>
    <mergeCell ref="L6:L29"/>
    <mergeCell ref="M6:M8"/>
    <mergeCell ref="N6:N8"/>
    <mergeCell ref="O6:O8"/>
    <mergeCell ref="S6:S8"/>
    <mergeCell ref="W6:W29"/>
    <mergeCell ref="X6:X8"/>
    <mergeCell ref="Y6:Y8"/>
    <mergeCell ref="Z6:Z8"/>
    <mergeCell ref="AD6:AD8"/>
    <mergeCell ref="AH6:AH29"/>
    <mergeCell ref="AI6:AI8"/>
    <mergeCell ref="AJ6:AJ8"/>
    <mergeCell ref="AK6:AK8"/>
    <mergeCell ref="AO6:AO8"/>
    <mergeCell ref="AS6:AS29"/>
    <mergeCell ref="AT6:AT8"/>
    <mergeCell ref="AU6:AU8"/>
    <mergeCell ref="AV6:AV8"/>
    <mergeCell ref="AZ6:AZ8"/>
    <mergeCell ref="BD6:BD29"/>
    <mergeCell ref="BE6:BE8"/>
    <mergeCell ref="BF6:BF8"/>
    <mergeCell ref="BG6:BG8"/>
    <mergeCell ref="BK6:BK8"/>
    <mergeCell ref="BO6:BO29"/>
    <mergeCell ref="BP6:BP8"/>
    <mergeCell ref="BQ6:BQ8"/>
    <mergeCell ref="BR6:BR8"/>
    <mergeCell ref="BV6:BV8"/>
    <mergeCell ref="BZ6:BZ29"/>
    <mergeCell ref="CA6:CA8"/>
    <mergeCell ref="CB6:CB8"/>
    <mergeCell ref="CC6:CC8"/>
    <mergeCell ref="CG6:CG8"/>
    <mergeCell ref="CK6:CK29"/>
    <mergeCell ref="CL6:CL8"/>
    <mergeCell ref="CM6:CM8"/>
    <mergeCell ref="CN6:CN8"/>
    <mergeCell ref="CR6:CR8"/>
    <mergeCell ref="B9:B11"/>
    <mergeCell ref="C9:C11"/>
    <mergeCell ref="D9:D11"/>
    <mergeCell ref="H9:H11"/>
    <mergeCell ref="M9:M11"/>
    <mergeCell ref="N9:N11"/>
    <mergeCell ref="O9:O11"/>
    <mergeCell ref="S9:S11"/>
    <mergeCell ref="X9:X11"/>
    <mergeCell ref="Y9:Y11"/>
    <mergeCell ref="Z9:Z11"/>
    <mergeCell ref="AD9:AD11"/>
    <mergeCell ref="AI9:AI11"/>
    <mergeCell ref="AJ9:AJ11"/>
    <mergeCell ref="AK9:AK11"/>
    <mergeCell ref="AO9:AO11"/>
    <mergeCell ref="AT9:AT11"/>
    <mergeCell ref="AU9:AU11"/>
    <mergeCell ref="AV9:AV11"/>
    <mergeCell ref="AZ9:AZ11"/>
    <mergeCell ref="BE9:BE11"/>
    <mergeCell ref="BF9:BF11"/>
    <mergeCell ref="BG9:BG11"/>
    <mergeCell ref="BK9:BK11"/>
    <mergeCell ref="BP9:BP11"/>
    <mergeCell ref="BQ9:BQ11"/>
    <mergeCell ref="BR9:BR11"/>
    <mergeCell ref="BV9:BV11"/>
    <mergeCell ref="CA9:CA11"/>
    <mergeCell ref="CB9:CB11"/>
    <mergeCell ref="CC9:CC11"/>
    <mergeCell ref="CG9:CG11"/>
    <mergeCell ref="CL9:CL11"/>
    <mergeCell ref="CM9:CM11"/>
    <mergeCell ref="CN9:CN11"/>
    <mergeCell ref="CR9:CR11"/>
    <mergeCell ref="CV10:DE10"/>
    <mergeCell ref="CV11:CW11"/>
    <mergeCell ref="CX11:DC11"/>
    <mergeCell ref="DD11:DE11"/>
    <mergeCell ref="B12:B14"/>
    <mergeCell ref="C12:C14"/>
    <mergeCell ref="D12:D14"/>
    <mergeCell ref="H12:H14"/>
    <mergeCell ref="M12:M14"/>
    <mergeCell ref="N12:N14"/>
    <mergeCell ref="O12:O14"/>
    <mergeCell ref="S12:S14"/>
    <mergeCell ref="X12:X14"/>
    <mergeCell ref="Y12:Y14"/>
    <mergeCell ref="Z12:Z14"/>
    <mergeCell ref="AD12:AD14"/>
    <mergeCell ref="AI12:AI14"/>
    <mergeCell ref="AJ12:AJ14"/>
    <mergeCell ref="AK12:AK14"/>
    <mergeCell ref="AO12:AO14"/>
    <mergeCell ref="AT12:AT14"/>
    <mergeCell ref="AU12:AU14"/>
    <mergeCell ref="AV12:AV14"/>
    <mergeCell ref="AZ12:AZ14"/>
    <mergeCell ref="BE12:BE14"/>
    <mergeCell ref="BF12:BF14"/>
    <mergeCell ref="BG12:BG14"/>
    <mergeCell ref="BK12:BK14"/>
    <mergeCell ref="BP12:BP14"/>
    <mergeCell ref="BQ12:BQ14"/>
    <mergeCell ref="BR12:BR14"/>
    <mergeCell ref="BV12:BV14"/>
    <mergeCell ref="CA12:CA14"/>
    <mergeCell ref="CB12:CB14"/>
    <mergeCell ref="CC12:CC14"/>
    <mergeCell ref="CG12:CG14"/>
    <mergeCell ref="CL12:CL14"/>
    <mergeCell ref="CM12:CM14"/>
    <mergeCell ref="CN12:CN14"/>
    <mergeCell ref="CR12:CR14"/>
    <mergeCell ref="B15:B18"/>
    <mergeCell ref="C15:C18"/>
    <mergeCell ref="D15:D18"/>
    <mergeCell ref="H15:H18"/>
    <mergeCell ref="M15:M18"/>
    <mergeCell ref="N15:N18"/>
    <mergeCell ref="O15:O18"/>
    <mergeCell ref="S15:S18"/>
    <mergeCell ref="X15:X18"/>
    <mergeCell ref="Y15:Y18"/>
    <mergeCell ref="Z15:Z18"/>
    <mergeCell ref="AD15:AD18"/>
    <mergeCell ref="AI15:AI18"/>
    <mergeCell ref="AJ15:AJ18"/>
    <mergeCell ref="AK15:AK18"/>
    <mergeCell ref="AO15:AO18"/>
    <mergeCell ref="AT15:AT18"/>
    <mergeCell ref="AU15:AU18"/>
    <mergeCell ref="AV15:AV18"/>
    <mergeCell ref="AZ15:AZ18"/>
    <mergeCell ref="BE15:BE18"/>
    <mergeCell ref="BF15:BF18"/>
    <mergeCell ref="BG15:BG18"/>
    <mergeCell ref="BK15:BK18"/>
    <mergeCell ref="BP15:BP18"/>
    <mergeCell ref="BQ15:BQ18"/>
    <mergeCell ref="BR15:BR18"/>
    <mergeCell ref="BV15:BV18"/>
    <mergeCell ref="CA15:CA18"/>
    <mergeCell ref="CB15:CB18"/>
    <mergeCell ref="CC15:CC18"/>
    <mergeCell ref="CG15:CG18"/>
    <mergeCell ref="CL15:CL18"/>
    <mergeCell ref="CM15:CM18"/>
    <mergeCell ref="CN15:CN18"/>
    <mergeCell ref="CR15:CR18"/>
    <mergeCell ref="B19:B20"/>
    <mergeCell ref="C19:C20"/>
    <mergeCell ref="D19:D20"/>
    <mergeCell ref="H19:H20"/>
    <mergeCell ref="M19:M20"/>
    <mergeCell ref="N19:N20"/>
    <mergeCell ref="O19:O20"/>
    <mergeCell ref="S19:S20"/>
    <mergeCell ref="X19:X20"/>
    <mergeCell ref="Y19:Y20"/>
    <mergeCell ref="Z19:Z20"/>
    <mergeCell ref="AD19:AD20"/>
    <mergeCell ref="AI19:AI20"/>
    <mergeCell ref="AJ19:AJ20"/>
    <mergeCell ref="AK19:AK20"/>
    <mergeCell ref="AO19:AO20"/>
    <mergeCell ref="AT19:AT20"/>
    <mergeCell ref="AU19:AU20"/>
    <mergeCell ref="AV19:AV20"/>
    <mergeCell ref="AZ19:AZ20"/>
    <mergeCell ref="BE19:BE20"/>
    <mergeCell ref="BF19:BF20"/>
    <mergeCell ref="BG19:BG20"/>
    <mergeCell ref="BK19:BK20"/>
    <mergeCell ref="BP19:BP20"/>
    <mergeCell ref="BQ19:BQ20"/>
    <mergeCell ref="BR19:BR20"/>
    <mergeCell ref="BV19:BV20"/>
    <mergeCell ref="CA19:CA20"/>
    <mergeCell ref="CB19:CB20"/>
    <mergeCell ref="CC19:CC20"/>
    <mergeCell ref="CG19:CG20"/>
    <mergeCell ref="CL19:CL20"/>
    <mergeCell ref="CM19:CM20"/>
    <mergeCell ref="CN19:CN20"/>
    <mergeCell ref="CR19:CR20"/>
    <mergeCell ref="CV19:DE19"/>
    <mergeCell ref="CV20:CW20"/>
    <mergeCell ref="CX20:DC20"/>
    <mergeCell ref="DD20:DE20"/>
    <mergeCell ref="D21:D23"/>
    <mergeCell ref="O21:O23"/>
    <mergeCell ref="Z21:Z23"/>
    <mergeCell ref="AK21:AK23"/>
    <mergeCell ref="AV21:AV23"/>
    <mergeCell ref="BG21:BG23"/>
    <mergeCell ref="BR21:BR23"/>
    <mergeCell ref="CC21:CC23"/>
    <mergeCell ref="CN21:CN23"/>
    <mergeCell ref="B28:B29"/>
    <mergeCell ref="C28:C29"/>
    <mergeCell ref="D28:D29"/>
    <mergeCell ref="H28:H29"/>
    <mergeCell ref="M28:M29"/>
    <mergeCell ref="N28:N29"/>
    <mergeCell ref="O28:O29"/>
    <mergeCell ref="S28:S29"/>
    <mergeCell ref="X28:X29"/>
    <mergeCell ref="Y28:Y29"/>
    <mergeCell ref="Z28:Z29"/>
    <mergeCell ref="AD28:AD29"/>
    <mergeCell ref="AI28:AI29"/>
    <mergeCell ref="AJ28:AJ29"/>
    <mergeCell ref="AK28:AK29"/>
    <mergeCell ref="AO28:AO29"/>
    <mergeCell ref="AT28:AT29"/>
    <mergeCell ref="AU28:AU29"/>
    <mergeCell ref="AV28:AV29"/>
    <mergeCell ref="AZ28:AZ29"/>
    <mergeCell ref="BE28:BE29"/>
    <mergeCell ref="BF28:BF29"/>
    <mergeCell ref="BG28:BG29"/>
    <mergeCell ref="BK28:BK29"/>
    <mergeCell ref="BP28:BP29"/>
    <mergeCell ref="BQ28:BQ29"/>
    <mergeCell ref="BR28:BR29"/>
    <mergeCell ref="BV28:BV29"/>
    <mergeCell ref="CA28:CA29"/>
    <mergeCell ref="CB28:CB29"/>
    <mergeCell ref="CC28:CC29"/>
    <mergeCell ref="CG28:CG29"/>
    <mergeCell ref="CL28:CL29"/>
    <mergeCell ref="CM28:CM29"/>
    <mergeCell ref="CN28:CN29"/>
    <mergeCell ref="CR28:CR29"/>
    <mergeCell ref="CV28:DE28"/>
    <mergeCell ref="CV29:CW29"/>
    <mergeCell ref="CX29:DC29"/>
    <mergeCell ref="DD29:DE29"/>
    <mergeCell ref="A31:A38"/>
    <mergeCell ref="L31:L38"/>
    <mergeCell ref="W31:W38"/>
    <mergeCell ref="AH31:AH38"/>
    <mergeCell ref="AS31:AS38"/>
    <mergeCell ref="BD31:BD38"/>
    <mergeCell ref="BO31:BO38"/>
    <mergeCell ref="BZ31:BZ38"/>
    <mergeCell ref="CK31:CK38"/>
    <mergeCell ref="B33:B34"/>
    <mergeCell ref="X33:X34"/>
    <mergeCell ref="AT33:AT34"/>
    <mergeCell ref="BE33:BE34"/>
    <mergeCell ref="BP33:BP34"/>
    <mergeCell ref="CV37:DE37"/>
    <mergeCell ref="CV38:CW38"/>
    <mergeCell ref="CX38:DC38"/>
    <mergeCell ref="DD38:DE38"/>
    <mergeCell ref="A39:A44"/>
    <mergeCell ref="L39:L44"/>
    <mergeCell ref="W39:W44"/>
    <mergeCell ref="AH39:AH44"/>
    <mergeCell ref="AS39:AS44"/>
    <mergeCell ref="BD39:BD44"/>
    <mergeCell ref="BO39:BO44"/>
    <mergeCell ref="BZ39:BZ44"/>
    <mergeCell ref="CK39:CK44"/>
    <mergeCell ref="A45:A52"/>
    <mergeCell ref="L45:L52"/>
    <mergeCell ref="W45:W52"/>
    <mergeCell ref="AH45:AH52"/>
    <mergeCell ref="AS45:AS52"/>
    <mergeCell ref="BD45:BD52"/>
    <mergeCell ref="BO45:BO52"/>
    <mergeCell ref="BZ45:BZ52"/>
    <mergeCell ref="CK45:CK52"/>
    <mergeCell ref="CV46:DE46"/>
    <mergeCell ref="CV47:CW47"/>
    <mergeCell ref="CX47:DC47"/>
    <mergeCell ref="DD47:DE47"/>
    <mergeCell ref="D50:D52"/>
    <mergeCell ref="O50:O52"/>
    <mergeCell ref="Z50:Z52"/>
    <mergeCell ref="AK50:AK52"/>
    <mergeCell ref="AV50:AV52"/>
    <mergeCell ref="BG50:BG52"/>
    <mergeCell ref="BR50:BR52"/>
    <mergeCell ref="CC50:CC52"/>
    <mergeCell ref="CN50:CN52"/>
    <mergeCell ref="A53:A58"/>
    <mergeCell ref="L53:L58"/>
    <mergeCell ref="W53:W58"/>
    <mergeCell ref="AH53:AH58"/>
    <mergeCell ref="AS53:AS58"/>
    <mergeCell ref="BD53:BD58"/>
    <mergeCell ref="BO53:BO58"/>
    <mergeCell ref="BZ53:BZ58"/>
    <mergeCell ref="CK53:CK58"/>
    <mergeCell ref="CV55:DE55"/>
    <mergeCell ref="CV56:CW56"/>
    <mergeCell ref="CX56:DC56"/>
    <mergeCell ref="DD56:DE56"/>
    <mergeCell ref="A60:A68"/>
    <mergeCell ref="D60:D68"/>
    <mergeCell ref="L60:L68"/>
    <mergeCell ref="O60:O68"/>
    <mergeCell ref="W60:W68"/>
    <mergeCell ref="Z60:Z68"/>
    <mergeCell ref="AH60:AH68"/>
    <mergeCell ref="AK60:AK68"/>
    <mergeCell ref="AS60:AS68"/>
    <mergeCell ref="AV60:AV68"/>
    <mergeCell ref="BD60:BD68"/>
    <mergeCell ref="BG60:BG68"/>
    <mergeCell ref="BO60:BO68"/>
    <mergeCell ref="BR60:BR68"/>
    <mergeCell ref="BZ60:BZ68"/>
    <mergeCell ref="CC60:CC68"/>
    <mergeCell ref="CK60:CK68"/>
    <mergeCell ref="CN60:CN68"/>
    <mergeCell ref="CV64:DE64"/>
    <mergeCell ref="CV65:CW65"/>
    <mergeCell ref="CX65:DC65"/>
    <mergeCell ref="DD65:DE65"/>
    <mergeCell ref="CV73:DE73"/>
    <mergeCell ref="A74:G74"/>
    <mergeCell ref="L74:R74"/>
    <mergeCell ref="W74:AC74"/>
    <mergeCell ref="AH74:AN74"/>
    <mergeCell ref="AS74:AY74"/>
    <mergeCell ref="BD74:BJ74"/>
    <mergeCell ref="BO74:BU74"/>
    <mergeCell ref="BZ74:CF74"/>
    <mergeCell ref="CK74:CQ74"/>
    <mergeCell ref="CV74:CW74"/>
    <mergeCell ref="CX74:DC74"/>
    <mergeCell ref="DD74:DE74"/>
    <mergeCell ref="DK75:DQ75"/>
    <mergeCell ref="A79:A102"/>
    <mergeCell ref="B79:B81"/>
    <mergeCell ref="C79:C81"/>
    <mergeCell ref="D79:D81"/>
    <mergeCell ref="H79:H81"/>
    <mergeCell ref="L79:L102"/>
    <mergeCell ref="M79:M81"/>
    <mergeCell ref="N79:N81"/>
    <mergeCell ref="O79:O81"/>
    <mergeCell ref="S79:S81"/>
    <mergeCell ref="W79:W102"/>
    <mergeCell ref="X79:X81"/>
    <mergeCell ref="Y79:Y81"/>
    <mergeCell ref="Z79:Z81"/>
    <mergeCell ref="AD79:AD81"/>
    <mergeCell ref="AH79:AH102"/>
    <mergeCell ref="AI79:AI81"/>
    <mergeCell ref="AJ79:AJ81"/>
    <mergeCell ref="AK79:AK81"/>
    <mergeCell ref="AO79:AO81"/>
    <mergeCell ref="AS79:AS102"/>
    <mergeCell ref="AT79:AT81"/>
    <mergeCell ref="AU79:AU81"/>
    <mergeCell ref="AV79:AV81"/>
    <mergeCell ref="AZ79:AZ81"/>
    <mergeCell ref="BD79:BD102"/>
    <mergeCell ref="BE79:BE81"/>
    <mergeCell ref="BF79:BF81"/>
    <mergeCell ref="BG79:BG81"/>
    <mergeCell ref="BK79:BK81"/>
    <mergeCell ref="BO79:BO102"/>
    <mergeCell ref="BP79:BP81"/>
    <mergeCell ref="BQ79:BQ81"/>
    <mergeCell ref="BR79:BR81"/>
    <mergeCell ref="BV79:BV81"/>
    <mergeCell ref="BZ79:BZ102"/>
    <mergeCell ref="CB79:CB81"/>
    <mergeCell ref="CC79:CC81"/>
    <mergeCell ref="CG79:CG81"/>
    <mergeCell ref="CK79:CK102"/>
    <mergeCell ref="CL79:CL81"/>
    <mergeCell ref="CM79:CM81"/>
    <mergeCell ref="CN79:CN81"/>
    <mergeCell ref="CR79:CR81"/>
    <mergeCell ref="B82:B84"/>
    <mergeCell ref="C82:C84"/>
    <mergeCell ref="D82:D84"/>
    <mergeCell ref="H82:H84"/>
    <mergeCell ref="M82:M84"/>
    <mergeCell ref="N82:N84"/>
    <mergeCell ref="O82:O84"/>
    <mergeCell ref="S82:S84"/>
    <mergeCell ref="X82:X84"/>
    <mergeCell ref="Y82:Y84"/>
    <mergeCell ref="Z82:Z84"/>
    <mergeCell ref="AD82:AD84"/>
    <mergeCell ref="AI82:AI84"/>
    <mergeCell ref="AJ82:AJ84"/>
    <mergeCell ref="AK82:AK84"/>
    <mergeCell ref="AO82:AO84"/>
    <mergeCell ref="AT82:AT84"/>
    <mergeCell ref="AU82:AU84"/>
    <mergeCell ref="AV82:AV84"/>
    <mergeCell ref="AZ82:AZ84"/>
    <mergeCell ref="BE82:BE84"/>
    <mergeCell ref="BF82:BF84"/>
    <mergeCell ref="BG82:BG84"/>
    <mergeCell ref="BK82:BK84"/>
    <mergeCell ref="BP82:BP84"/>
    <mergeCell ref="BQ82:BQ84"/>
    <mergeCell ref="BR82:BR84"/>
    <mergeCell ref="BV82:BV84"/>
    <mergeCell ref="CB82:CB84"/>
    <mergeCell ref="CC82:CC84"/>
    <mergeCell ref="CG82:CG84"/>
    <mergeCell ref="CL82:CL84"/>
    <mergeCell ref="CM82:CM84"/>
    <mergeCell ref="CN82:CN84"/>
    <mergeCell ref="CR82:CR84"/>
    <mergeCell ref="CV82:DE82"/>
    <mergeCell ref="CV83:CW83"/>
    <mergeCell ref="CX83:DC83"/>
    <mergeCell ref="DD83:DE83"/>
    <mergeCell ref="B85:B87"/>
    <mergeCell ref="C85:C87"/>
    <mergeCell ref="D85:D87"/>
    <mergeCell ref="H85:H87"/>
    <mergeCell ref="M85:M87"/>
    <mergeCell ref="N85:N87"/>
    <mergeCell ref="O85:O87"/>
    <mergeCell ref="S85:S87"/>
    <mergeCell ref="X85:X87"/>
    <mergeCell ref="Y85:Y87"/>
    <mergeCell ref="Z85:Z87"/>
    <mergeCell ref="AD85:AD87"/>
    <mergeCell ref="AI85:AI87"/>
    <mergeCell ref="AJ85:AJ87"/>
    <mergeCell ref="AK85:AK87"/>
    <mergeCell ref="AO85:AO87"/>
    <mergeCell ref="AT85:AT87"/>
    <mergeCell ref="AU85:AU87"/>
    <mergeCell ref="AV85:AV87"/>
    <mergeCell ref="AZ85:AZ87"/>
    <mergeCell ref="BE85:BE87"/>
    <mergeCell ref="BF85:BF87"/>
    <mergeCell ref="BG85:BG87"/>
    <mergeCell ref="BK85:BK87"/>
    <mergeCell ref="BP85:BP87"/>
    <mergeCell ref="BQ85:BQ87"/>
    <mergeCell ref="BR85:BR87"/>
    <mergeCell ref="BV85:BV87"/>
    <mergeCell ref="CB85:CB87"/>
    <mergeCell ref="CC85:CC87"/>
    <mergeCell ref="CG85:CG87"/>
    <mergeCell ref="CL85:CL87"/>
    <mergeCell ref="CM85:CM87"/>
    <mergeCell ref="CN85:CN87"/>
    <mergeCell ref="CR85:CR87"/>
    <mergeCell ref="B88:B91"/>
    <mergeCell ref="C88:C91"/>
    <mergeCell ref="D88:D91"/>
    <mergeCell ref="H88:H91"/>
    <mergeCell ref="M88:M91"/>
    <mergeCell ref="N88:N91"/>
    <mergeCell ref="O88:O91"/>
    <mergeCell ref="S88:S91"/>
    <mergeCell ref="X88:X91"/>
    <mergeCell ref="Y88:Y91"/>
    <mergeCell ref="Z88:Z91"/>
    <mergeCell ref="AD88:AD91"/>
    <mergeCell ref="AI88:AI91"/>
    <mergeCell ref="AJ88:AJ91"/>
    <mergeCell ref="AK88:AK91"/>
    <mergeCell ref="AO88:AO91"/>
    <mergeCell ref="AT88:AT91"/>
    <mergeCell ref="AU88:AU91"/>
    <mergeCell ref="AV88:AV91"/>
    <mergeCell ref="AZ88:AZ91"/>
    <mergeCell ref="BE88:BE91"/>
    <mergeCell ref="BF88:BF91"/>
    <mergeCell ref="BG88:BG91"/>
    <mergeCell ref="BK88:BK91"/>
    <mergeCell ref="BP88:BP91"/>
    <mergeCell ref="BQ88:BQ91"/>
    <mergeCell ref="BR88:BR91"/>
    <mergeCell ref="BV88:BV91"/>
    <mergeCell ref="CB88:CB91"/>
    <mergeCell ref="CC88:CC91"/>
    <mergeCell ref="CG88:CG91"/>
    <mergeCell ref="CL88:CL91"/>
    <mergeCell ref="CM88:CM91"/>
    <mergeCell ref="CN88:CN91"/>
    <mergeCell ref="CR88:CR91"/>
    <mergeCell ref="CV91:DE91"/>
    <mergeCell ref="B92:B93"/>
    <mergeCell ref="C92:C93"/>
    <mergeCell ref="D92:D93"/>
    <mergeCell ref="H92:H93"/>
    <mergeCell ref="M92:M93"/>
    <mergeCell ref="N92:N93"/>
    <mergeCell ref="O92:O93"/>
    <mergeCell ref="S92:S93"/>
    <mergeCell ref="X92:X93"/>
    <mergeCell ref="Y92:Y93"/>
    <mergeCell ref="Z92:Z93"/>
    <mergeCell ref="AD92:AD93"/>
    <mergeCell ref="AI92:AI93"/>
    <mergeCell ref="AJ92:AJ93"/>
    <mergeCell ref="AK92:AK93"/>
    <mergeCell ref="AO92:AO93"/>
    <mergeCell ref="AT92:AT93"/>
    <mergeCell ref="AU92:AU93"/>
    <mergeCell ref="AV92:AV93"/>
    <mergeCell ref="AZ92:AZ93"/>
    <mergeCell ref="BE92:BE93"/>
    <mergeCell ref="BF92:BF93"/>
    <mergeCell ref="BG92:BG93"/>
    <mergeCell ref="BK92:BK93"/>
    <mergeCell ref="BP92:BP93"/>
    <mergeCell ref="BQ92:BQ93"/>
    <mergeCell ref="BR92:BR93"/>
    <mergeCell ref="BV92:BV93"/>
    <mergeCell ref="CB92:CB93"/>
    <mergeCell ref="CC92:CC93"/>
    <mergeCell ref="CG92:CG93"/>
    <mergeCell ref="CL92:CL93"/>
    <mergeCell ref="CM92:CM93"/>
    <mergeCell ref="CN92:CN93"/>
    <mergeCell ref="CR92:CR93"/>
    <mergeCell ref="CV92:CW92"/>
    <mergeCell ref="CX92:DC92"/>
    <mergeCell ref="DD92:DE92"/>
    <mergeCell ref="D94:D96"/>
    <mergeCell ref="O94:O96"/>
    <mergeCell ref="Z94:Z96"/>
    <mergeCell ref="AK94:AK96"/>
    <mergeCell ref="AV94:AV96"/>
    <mergeCell ref="BG94:BG96"/>
    <mergeCell ref="BR94:BR96"/>
    <mergeCell ref="CC94:CC96"/>
    <mergeCell ref="CN94:CN96"/>
    <mergeCell ref="CV100:DE100"/>
    <mergeCell ref="B101:B102"/>
    <mergeCell ref="C101:C102"/>
    <mergeCell ref="D101:D102"/>
    <mergeCell ref="H101:H102"/>
    <mergeCell ref="M101:M102"/>
    <mergeCell ref="N101:N102"/>
    <mergeCell ref="O101:O102"/>
    <mergeCell ref="S101:S102"/>
    <mergeCell ref="X101:X102"/>
    <mergeCell ref="Y101:Y102"/>
    <mergeCell ref="Z101:Z102"/>
    <mergeCell ref="AD101:AD102"/>
    <mergeCell ref="AI101:AI102"/>
    <mergeCell ref="AJ101:AJ102"/>
    <mergeCell ref="AK101:AK102"/>
    <mergeCell ref="AO101:AO102"/>
    <mergeCell ref="AT101:AT102"/>
    <mergeCell ref="AU101:AU102"/>
    <mergeCell ref="AV101:AV102"/>
    <mergeCell ref="AZ101:AZ102"/>
    <mergeCell ref="BE101:BE102"/>
    <mergeCell ref="BF101:BF102"/>
    <mergeCell ref="BG101:BG102"/>
    <mergeCell ref="BK101:BK102"/>
    <mergeCell ref="BQ101:BQ102"/>
    <mergeCell ref="BR101:BR102"/>
    <mergeCell ref="BV101:BV102"/>
    <mergeCell ref="CB101:CB102"/>
    <mergeCell ref="CC101:CC102"/>
    <mergeCell ref="CG101:CG102"/>
    <mergeCell ref="CL101:CL102"/>
    <mergeCell ref="CM101:CM102"/>
    <mergeCell ref="CN101:CN102"/>
    <mergeCell ref="CR101:CR102"/>
    <mergeCell ref="CV101:CW101"/>
    <mergeCell ref="CX101:DC101"/>
    <mergeCell ref="DD101:DE101"/>
    <mergeCell ref="A104:A111"/>
    <mergeCell ref="L104:L111"/>
    <mergeCell ref="W104:W111"/>
    <mergeCell ref="AH104:AH111"/>
    <mergeCell ref="AS104:AS111"/>
    <mergeCell ref="BD104:BD111"/>
    <mergeCell ref="BO104:BO111"/>
    <mergeCell ref="BZ104:BZ111"/>
    <mergeCell ref="CK104:CK111"/>
    <mergeCell ref="M106:M107"/>
    <mergeCell ref="X106:X107"/>
    <mergeCell ref="AI106:AI107"/>
    <mergeCell ref="BP106:BP107"/>
    <mergeCell ref="CV109:DE109"/>
    <mergeCell ref="CV110:CW110"/>
    <mergeCell ref="CX110:DC110"/>
    <mergeCell ref="DD110:DE110"/>
    <mergeCell ref="A112:A117"/>
    <mergeCell ref="I112:I117"/>
    <mergeCell ref="L112:L117"/>
    <mergeCell ref="W112:W117"/>
    <mergeCell ref="AH112:AH117"/>
    <mergeCell ref="AI112:AI117"/>
    <mergeCell ref="AS112:AS117"/>
    <mergeCell ref="BD112:BD117"/>
    <mergeCell ref="BO112:BO117"/>
    <mergeCell ref="BZ112:BZ117"/>
    <mergeCell ref="CK112:CK117"/>
    <mergeCell ref="CL112:CL117"/>
    <mergeCell ref="A118:A125"/>
    <mergeCell ref="L118:L125"/>
    <mergeCell ref="W118:W125"/>
    <mergeCell ref="AH118:AH125"/>
    <mergeCell ref="AS118:AS125"/>
    <mergeCell ref="BD118:BD125"/>
    <mergeCell ref="BO118:BO125"/>
    <mergeCell ref="BZ118:BZ125"/>
    <mergeCell ref="CK118:CK125"/>
    <mergeCell ref="CV118:DE118"/>
    <mergeCell ref="CV119:CW119"/>
    <mergeCell ref="CX119:DC119"/>
    <mergeCell ref="DD119:DE119"/>
    <mergeCell ref="D123:D125"/>
    <mergeCell ref="O123:O125"/>
    <mergeCell ref="Z123:Z125"/>
    <mergeCell ref="AK123:AK125"/>
    <mergeCell ref="AV123:AV125"/>
    <mergeCell ref="BG123:BG125"/>
    <mergeCell ref="BR123:BR125"/>
    <mergeCell ref="CC123:CC125"/>
    <mergeCell ref="CN123:CN125"/>
    <mergeCell ref="A126:A131"/>
    <mergeCell ref="L126:L131"/>
    <mergeCell ref="W126:W131"/>
    <mergeCell ref="AH126:AH131"/>
    <mergeCell ref="AS126:AS131"/>
    <mergeCell ref="BD126:BD131"/>
    <mergeCell ref="BO126:BO131"/>
    <mergeCell ref="BZ126:BZ131"/>
    <mergeCell ref="CK126:CK131"/>
    <mergeCell ref="CV127:DE127"/>
    <mergeCell ref="CV128:CW128"/>
    <mergeCell ref="CX128:DC128"/>
    <mergeCell ref="DD128:DE128"/>
    <mergeCell ref="A133:A141"/>
    <mergeCell ref="D133:D141"/>
    <mergeCell ref="L133:L141"/>
    <mergeCell ref="O133:O141"/>
    <mergeCell ref="W133:W141"/>
    <mergeCell ref="Z133:Z141"/>
    <mergeCell ref="AH133:AH141"/>
    <mergeCell ref="AK133:AK141"/>
    <mergeCell ref="AS133:AS141"/>
    <mergeCell ref="AV133:AV141"/>
    <mergeCell ref="BD133:BD141"/>
    <mergeCell ref="BG133:BG141"/>
    <mergeCell ref="BO133:BO141"/>
    <mergeCell ref="BR133:BR141"/>
    <mergeCell ref="BZ133:BZ141"/>
    <mergeCell ref="CC133:CC141"/>
    <mergeCell ref="CK133:CK141"/>
    <mergeCell ref="CN133:CN141"/>
    <mergeCell ref="CV136:DE136"/>
    <mergeCell ref="CV137:CW137"/>
    <mergeCell ref="CX137:DC137"/>
    <mergeCell ref="DD137:DE137"/>
    <mergeCell ref="CV145:DE145"/>
    <mergeCell ref="CV146:CW146"/>
    <mergeCell ref="CX146:DC146"/>
    <mergeCell ref="DD146:DE146"/>
    <mergeCell ref="A147:G147"/>
    <mergeCell ref="L147:R147"/>
    <mergeCell ref="W147:AC147"/>
    <mergeCell ref="AH147:AN147"/>
    <mergeCell ref="AS147:AY147"/>
    <mergeCell ref="BD147:BJ147"/>
    <mergeCell ref="BO147:BU147"/>
    <mergeCell ref="BZ147:CF147"/>
    <mergeCell ref="CK147:CQ147"/>
    <mergeCell ref="DK147:DQ147"/>
    <mergeCell ref="A152:A175"/>
    <mergeCell ref="B152:B154"/>
    <mergeCell ref="C152:C154"/>
    <mergeCell ref="D152:D154"/>
    <mergeCell ref="H152:H154"/>
    <mergeCell ref="L152:L175"/>
    <mergeCell ref="M152:M154"/>
    <mergeCell ref="N152:N154"/>
    <mergeCell ref="O152:O154"/>
    <mergeCell ref="S152:S154"/>
    <mergeCell ref="W152:W175"/>
    <mergeCell ref="X152:X154"/>
    <mergeCell ref="Y152:Y154"/>
    <mergeCell ref="Z152:Z154"/>
    <mergeCell ref="AD152:AD154"/>
    <mergeCell ref="AH152:AH175"/>
    <mergeCell ref="AI152:AI154"/>
    <mergeCell ref="AJ152:AJ154"/>
    <mergeCell ref="AK152:AK154"/>
    <mergeCell ref="AO152:AO154"/>
    <mergeCell ref="AS152:AS175"/>
    <mergeCell ref="AT152:AT154"/>
    <mergeCell ref="AU152:AU154"/>
    <mergeCell ref="AV152:AV154"/>
    <mergeCell ref="AZ152:AZ154"/>
    <mergeCell ref="BD152:BD175"/>
    <mergeCell ref="BE152:BE154"/>
    <mergeCell ref="BF152:BF154"/>
    <mergeCell ref="BG152:BG154"/>
    <mergeCell ref="BK152:BK154"/>
    <mergeCell ref="BO152:BO175"/>
    <mergeCell ref="BP152:BP154"/>
    <mergeCell ref="BQ152:BQ154"/>
    <mergeCell ref="BR152:BR154"/>
    <mergeCell ref="BV152:BV154"/>
    <mergeCell ref="BZ152:BZ175"/>
    <mergeCell ref="CA152:CA154"/>
    <mergeCell ref="CB152:CB154"/>
    <mergeCell ref="CC152:CC154"/>
    <mergeCell ref="CG152:CG154"/>
    <mergeCell ref="CK152:CK175"/>
    <mergeCell ref="CL152:CL154"/>
    <mergeCell ref="CM152:CM154"/>
    <mergeCell ref="CN152:CN154"/>
    <mergeCell ref="CR152:CR154"/>
    <mergeCell ref="CV154:DE154"/>
    <mergeCell ref="B155:B157"/>
    <mergeCell ref="C155:C157"/>
    <mergeCell ref="D155:D157"/>
    <mergeCell ref="H155:H157"/>
    <mergeCell ref="M155:M157"/>
    <mergeCell ref="N155:N157"/>
    <mergeCell ref="O155:O157"/>
    <mergeCell ref="S155:S157"/>
    <mergeCell ref="X155:X157"/>
    <mergeCell ref="Y155:Y157"/>
    <mergeCell ref="Z155:Z157"/>
    <mergeCell ref="AD155:AD157"/>
    <mergeCell ref="AI155:AI157"/>
    <mergeCell ref="AJ155:AJ157"/>
    <mergeCell ref="AK155:AK157"/>
    <mergeCell ref="AO155:AO157"/>
    <mergeCell ref="AT155:AT157"/>
    <mergeCell ref="AU155:AU157"/>
    <mergeCell ref="AV155:AV157"/>
    <mergeCell ref="AZ155:AZ157"/>
    <mergeCell ref="BE155:BE157"/>
    <mergeCell ref="BF155:BF157"/>
    <mergeCell ref="BG155:BG157"/>
    <mergeCell ref="BK155:BK157"/>
    <mergeCell ref="BP155:BP157"/>
    <mergeCell ref="BQ155:BQ157"/>
    <mergeCell ref="BR155:BR157"/>
    <mergeCell ref="BV155:BV157"/>
    <mergeCell ref="CA155:CA157"/>
    <mergeCell ref="CB155:CB157"/>
    <mergeCell ref="CC155:CC157"/>
    <mergeCell ref="CG155:CG157"/>
    <mergeCell ref="CL155:CL157"/>
    <mergeCell ref="CM155:CM157"/>
    <mergeCell ref="CN155:CN157"/>
    <mergeCell ref="CR155:CR157"/>
    <mergeCell ref="CV155:CW155"/>
    <mergeCell ref="CX155:DC155"/>
    <mergeCell ref="DD155:DE155"/>
    <mergeCell ref="B158:B160"/>
    <mergeCell ref="C158:C160"/>
    <mergeCell ref="D158:D160"/>
    <mergeCell ref="H158:H160"/>
    <mergeCell ref="M158:M160"/>
    <mergeCell ref="N158:N160"/>
    <mergeCell ref="O158:O160"/>
    <mergeCell ref="S158:S160"/>
    <mergeCell ref="X158:X160"/>
    <mergeCell ref="Y158:Y160"/>
    <mergeCell ref="Z158:Z160"/>
    <mergeCell ref="AD158:AD160"/>
    <mergeCell ref="AI158:AI160"/>
    <mergeCell ref="AJ158:AJ160"/>
    <mergeCell ref="AK158:AK160"/>
    <mergeCell ref="AO158:AO160"/>
    <mergeCell ref="AT158:AT160"/>
    <mergeCell ref="AU158:AU160"/>
    <mergeCell ref="AV158:AV160"/>
    <mergeCell ref="AZ158:AZ160"/>
    <mergeCell ref="BE158:BE160"/>
    <mergeCell ref="BF158:BF160"/>
    <mergeCell ref="BG158:BG160"/>
    <mergeCell ref="BK158:BK160"/>
    <mergeCell ref="BP158:BP160"/>
    <mergeCell ref="BQ158:BQ160"/>
    <mergeCell ref="BR158:BR160"/>
    <mergeCell ref="BV158:BV160"/>
    <mergeCell ref="CA158:CA160"/>
    <mergeCell ref="CB158:CB160"/>
    <mergeCell ref="CC158:CC160"/>
    <mergeCell ref="CG158:CG160"/>
    <mergeCell ref="CL158:CL160"/>
    <mergeCell ref="CM158:CM160"/>
    <mergeCell ref="CN158:CN160"/>
    <mergeCell ref="CR158:CR160"/>
    <mergeCell ref="B161:B164"/>
    <mergeCell ref="C161:C164"/>
    <mergeCell ref="D161:D164"/>
    <mergeCell ref="H161:H164"/>
    <mergeCell ref="M161:M164"/>
    <mergeCell ref="N161:N164"/>
    <mergeCell ref="O161:O164"/>
    <mergeCell ref="S161:S164"/>
    <mergeCell ref="X161:X164"/>
    <mergeCell ref="Y161:Y164"/>
    <mergeCell ref="Z161:Z164"/>
    <mergeCell ref="AD161:AD164"/>
    <mergeCell ref="AI161:AI164"/>
    <mergeCell ref="AJ161:AJ164"/>
    <mergeCell ref="AK161:AK164"/>
    <mergeCell ref="AO161:AO164"/>
    <mergeCell ref="AT161:AT164"/>
    <mergeCell ref="AU161:AU164"/>
    <mergeCell ref="AV161:AV164"/>
    <mergeCell ref="AZ161:AZ164"/>
    <mergeCell ref="BE161:BE164"/>
    <mergeCell ref="BF161:BF164"/>
    <mergeCell ref="BG161:BG164"/>
    <mergeCell ref="BK161:BK164"/>
    <mergeCell ref="BP161:BP164"/>
    <mergeCell ref="BQ161:BQ164"/>
    <mergeCell ref="BR161:BR164"/>
    <mergeCell ref="BV161:BV164"/>
    <mergeCell ref="CA161:CA164"/>
    <mergeCell ref="CB161:CB164"/>
    <mergeCell ref="CC161:CC164"/>
    <mergeCell ref="CG161:CG164"/>
    <mergeCell ref="CL161:CL164"/>
    <mergeCell ref="CM161:CM164"/>
    <mergeCell ref="CN161:CN164"/>
    <mergeCell ref="CR161:CR164"/>
    <mergeCell ref="CV163:DE163"/>
    <mergeCell ref="CV164:CW164"/>
    <mergeCell ref="CX164:DC164"/>
    <mergeCell ref="DD164:DE164"/>
    <mergeCell ref="B165:B166"/>
    <mergeCell ref="C165:C166"/>
    <mergeCell ref="D165:D166"/>
    <mergeCell ref="H165:H166"/>
    <mergeCell ref="M165:M166"/>
    <mergeCell ref="N165:N166"/>
    <mergeCell ref="O165:O166"/>
    <mergeCell ref="S165:S166"/>
    <mergeCell ref="X165:X166"/>
    <mergeCell ref="Y165:Y166"/>
    <mergeCell ref="Z165:Z166"/>
    <mergeCell ref="AD165:AD166"/>
    <mergeCell ref="AI165:AI166"/>
    <mergeCell ref="AJ165:AJ166"/>
    <mergeCell ref="AK165:AK166"/>
    <mergeCell ref="AO165:AO166"/>
    <mergeCell ref="AT165:AT166"/>
    <mergeCell ref="AU165:AU166"/>
    <mergeCell ref="AV165:AV166"/>
    <mergeCell ref="AZ165:AZ166"/>
    <mergeCell ref="BE165:BE166"/>
    <mergeCell ref="BF165:BF166"/>
    <mergeCell ref="BG165:BG166"/>
    <mergeCell ref="BK165:BK166"/>
    <mergeCell ref="BP165:BP166"/>
    <mergeCell ref="BQ165:BQ166"/>
    <mergeCell ref="BR165:BR166"/>
    <mergeCell ref="BV165:BV166"/>
    <mergeCell ref="CA165:CA166"/>
    <mergeCell ref="CB165:CB166"/>
    <mergeCell ref="CC165:CC166"/>
    <mergeCell ref="CG165:CG166"/>
    <mergeCell ref="CL165:CL166"/>
    <mergeCell ref="CM165:CM166"/>
    <mergeCell ref="CN165:CN166"/>
    <mergeCell ref="CR165:CR166"/>
    <mergeCell ref="D167:D169"/>
    <mergeCell ref="O167:O169"/>
    <mergeCell ref="Z167:Z169"/>
    <mergeCell ref="AK167:AK169"/>
    <mergeCell ref="AV167:AV169"/>
    <mergeCell ref="BG167:BG169"/>
    <mergeCell ref="BR167:BR169"/>
    <mergeCell ref="CC167:CC169"/>
    <mergeCell ref="CN167:CN169"/>
    <mergeCell ref="CV172:DE172"/>
    <mergeCell ref="CV173:CW173"/>
    <mergeCell ref="CX173:DC173"/>
    <mergeCell ref="DD173:DE173"/>
    <mergeCell ref="B174:B175"/>
    <mergeCell ref="C174:C175"/>
    <mergeCell ref="D174:D175"/>
    <mergeCell ref="H174:H175"/>
    <mergeCell ref="M174:M175"/>
    <mergeCell ref="N174:N175"/>
    <mergeCell ref="O174:O175"/>
    <mergeCell ref="S174:S175"/>
    <mergeCell ref="X174:X175"/>
    <mergeCell ref="Y174:Y175"/>
    <mergeCell ref="Z174:Z175"/>
    <mergeCell ref="AD174:AD175"/>
    <mergeCell ref="AI174:AI175"/>
    <mergeCell ref="AJ174:AJ175"/>
    <mergeCell ref="AK174:AK175"/>
    <mergeCell ref="AO174:AO175"/>
    <mergeCell ref="AT174:AT175"/>
    <mergeCell ref="AU174:AU175"/>
    <mergeCell ref="AV174:AV175"/>
    <mergeCell ref="AZ174:AZ175"/>
    <mergeCell ref="BE174:BE175"/>
    <mergeCell ref="BF174:BF175"/>
    <mergeCell ref="BG174:BG175"/>
    <mergeCell ref="BK174:BK175"/>
    <mergeCell ref="BP174:BP175"/>
    <mergeCell ref="BQ174:BQ175"/>
    <mergeCell ref="BR174:BR175"/>
    <mergeCell ref="BV174:BV175"/>
    <mergeCell ref="CA174:CA175"/>
    <mergeCell ref="CB174:CB175"/>
    <mergeCell ref="CC174:CC175"/>
    <mergeCell ref="CG174:CG175"/>
    <mergeCell ref="CL174:CL175"/>
    <mergeCell ref="CM174:CM175"/>
    <mergeCell ref="CN174:CN175"/>
    <mergeCell ref="CR174:CR175"/>
    <mergeCell ref="A177:A184"/>
    <mergeCell ref="L177:L184"/>
    <mergeCell ref="W177:W184"/>
    <mergeCell ref="AH177:AH184"/>
    <mergeCell ref="AS177:AS184"/>
    <mergeCell ref="BD177:BD184"/>
    <mergeCell ref="BO177:BO184"/>
    <mergeCell ref="BZ177:BZ184"/>
    <mergeCell ref="CK177:CK184"/>
    <mergeCell ref="BE178:BE179"/>
    <mergeCell ref="AI179:AI180"/>
    <mergeCell ref="AT179:AT180"/>
    <mergeCell ref="CL179:CL180"/>
    <mergeCell ref="CV181:DE181"/>
    <mergeCell ref="CV182:CW182"/>
    <mergeCell ref="CX182:DC182"/>
    <mergeCell ref="DD182:DE182"/>
    <mergeCell ref="A185:A190"/>
    <mergeCell ref="B185:B190"/>
    <mergeCell ref="L185:L190"/>
    <mergeCell ref="M185:M190"/>
    <mergeCell ref="W185:W190"/>
    <mergeCell ref="X185:X190"/>
    <mergeCell ref="AH185:AH190"/>
    <mergeCell ref="AI185:AI190"/>
    <mergeCell ref="AS185:AS190"/>
    <mergeCell ref="AT185:AT190"/>
    <mergeCell ref="BD185:BD190"/>
    <mergeCell ref="BE185:BE190"/>
    <mergeCell ref="BO185:BO190"/>
    <mergeCell ref="BP185:BP190"/>
    <mergeCell ref="BZ185:BZ190"/>
    <mergeCell ref="CA185:CA190"/>
    <mergeCell ref="CK185:CK190"/>
    <mergeCell ref="CL185:CL190"/>
    <mergeCell ref="CV190:DE190"/>
    <mergeCell ref="A191:A198"/>
    <mergeCell ref="L191:L198"/>
    <mergeCell ref="W191:W198"/>
    <mergeCell ref="AH191:AH198"/>
    <mergeCell ref="AS191:AS198"/>
    <mergeCell ref="BD191:BD198"/>
    <mergeCell ref="BO191:BO198"/>
    <mergeCell ref="BZ191:BZ198"/>
    <mergeCell ref="CK191:CK198"/>
    <mergeCell ref="CV191:CW191"/>
    <mergeCell ref="CX191:DC191"/>
    <mergeCell ref="DD191:DE191"/>
    <mergeCell ref="D196:D198"/>
    <mergeCell ref="O196:O198"/>
    <mergeCell ref="Z196:Z198"/>
    <mergeCell ref="AK196:AK198"/>
    <mergeCell ref="AV196:AV198"/>
    <mergeCell ref="BG196:BG198"/>
    <mergeCell ref="BR196:BR198"/>
    <mergeCell ref="CC196:CC198"/>
    <mergeCell ref="CN196:CN198"/>
    <mergeCell ref="A199:A204"/>
    <mergeCell ref="L199:L204"/>
    <mergeCell ref="W199:W204"/>
    <mergeCell ref="AH199:AH204"/>
    <mergeCell ref="AS199:AS204"/>
    <mergeCell ref="BD199:BD204"/>
    <mergeCell ref="BO199:BO204"/>
    <mergeCell ref="BZ199:BZ204"/>
    <mergeCell ref="CK199:CK204"/>
    <mergeCell ref="CV199:DE199"/>
    <mergeCell ref="CV200:CW200"/>
    <mergeCell ref="CX200:DC200"/>
    <mergeCell ref="DD200:DE200"/>
    <mergeCell ref="A206:A214"/>
    <mergeCell ref="D206:D214"/>
    <mergeCell ref="L206:L214"/>
    <mergeCell ref="O206:O214"/>
    <mergeCell ref="W206:W214"/>
    <mergeCell ref="Z206:Z214"/>
    <mergeCell ref="AH206:AH214"/>
    <mergeCell ref="AK206:AK214"/>
    <mergeCell ref="AS206:AS214"/>
    <mergeCell ref="AV206:AV214"/>
    <mergeCell ref="BD206:BD214"/>
    <mergeCell ref="BG206:BG214"/>
    <mergeCell ref="BO206:BO214"/>
    <mergeCell ref="BR206:BR214"/>
    <mergeCell ref="BZ206:BZ214"/>
    <mergeCell ref="CC206:CC214"/>
    <mergeCell ref="CK206:CK214"/>
    <mergeCell ref="CN206:CN214"/>
    <mergeCell ref="CV208:DE208"/>
    <mergeCell ref="CV209:CW209"/>
    <mergeCell ref="CX209:DC209"/>
    <mergeCell ref="DD209:DE209"/>
    <mergeCell ref="CV217:DE217"/>
    <mergeCell ref="CV218:CW218"/>
    <mergeCell ref="CX218:DC218"/>
    <mergeCell ref="DD218:DE218"/>
    <mergeCell ref="A220:G220"/>
    <mergeCell ref="L220:R220"/>
    <mergeCell ref="W220:AC220"/>
    <mergeCell ref="AH220:AN220"/>
    <mergeCell ref="AS220:AY220"/>
    <mergeCell ref="BD220:BJ220"/>
    <mergeCell ref="BO220:BU220"/>
    <mergeCell ref="BZ220:CF220"/>
    <mergeCell ref="CK220:CQ220"/>
    <mergeCell ref="A225:A248"/>
    <mergeCell ref="B225:B227"/>
    <mergeCell ref="C225:C227"/>
    <mergeCell ref="D225:D227"/>
    <mergeCell ref="H225:H227"/>
    <mergeCell ref="L225:L248"/>
    <mergeCell ref="M225:M227"/>
    <mergeCell ref="N225:N227"/>
    <mergeCell ref="O225:O227"/>
    <mergeCell ref="S225:S227"/>
    <mergeCell ref="W225:W248"/>
    <mergeCell ref="X225:X227"/>
    <mergeCell ref="Y225:Y227"/>
    <mergeCell ref="Z225:Z227"/>
    <mergeCell ref="AD225:AD227"/>
    <mergeCell ref="AH225:AH248"/>
    <mergeCell ref="AI225:AI227"/>
    <mergeCell ref="AJ225:AJ227"/>
    <mergeCell ref="AK225:AK227"/>
    <mergeCell ref="AO225:AO227"/>
    <mergeCell ref="AS225:AS248"/>
    <mergeCell ref="AT225:AT227"/>
    <mergeCell ref="AU225:AU227"/>
    <mergeCell ref="AV225:AV227"/>
    <mergeCell ref="AZ225:AZ227"/>
    <mergeCell ref="BD225:BD248"/>
    <mergeCell ref="BE225:BE227"/>
    <mergeCell ref="BF225:BF227"/>
    <mergeCell ref="BG225:BG227"/>
    <mergeCell ref="BK225:BK227"/>
    <mergeCell ref="BO225:BO248"/>
    <mergeCell ref="BP225:BP227"/>
    <mergeCell ref="BQ225:BQ227"/>
    <mergeCell ref="BR225:BR227"/>
    <mergeCell ref="BV225:BV227"/>
    <mergeCell ref="BZ225:BZ248"/>
    <mergeCell ref="CA225:CA227"/>
    <mergeCell ref="CB225:CB227"/>
    <mergeCell ref="CC225:CC227"/>
    <mergeCell ref="CG225:CG227"/>
    <mergeCell ref="CK225:CK248"/>
    <mergeCell ref="CL225:CL227"/>
    <mergeCell ref="CM225:CM227"/>
    <mergeCell ref="CN225:CN227"/>
    <mergeCell ref="CR225:CR227"/>
    <mergeCell ref="CV226:DE226"/>
    <mergeCell ref="CV227:CW227"/>
    <mergeCell ref="CX227:DC227"/>
    <mergeCell ref="DD227:DE227"/>
    <mergeCell ref="B228:B230"/>
    <mergeCell ref="C228:C230"/>
    <mergeCell ref="D228:D230"/>
    <mergeCell ref="H228:H230"/>
    <mergeCell ref="M228:M230"/>
    <mergeCell ref="N228:N230"/>
    <mergeCell ref="O228:O230"/>
    <mergeCell ref="S228:S230"/>
    <mergeCell ref="X228:X230"/>
    <mergeCell ref="Y228:Y230"/>
    <mergeCell ref="Z228:Z230"/>
    <mergeCell ref="AD228:AD230"/>
    <mergeCell ref="AI228:AI230"/>
    <mergeCell ref="AJ228:AJ230"/>
    <mergeCell ref="AK228:AK230"/>
    <mergeCell ref="AO228:AO230"/>
    <mergeCell ref="AT228:AT230"/>
    <mergeCell ref="AU228:AU230"/>
    <mergeCell ref="AV228:AV230"/>
    <mergeCell ref="AZ228:AZ230"/>
    <mergeCell ref="BE228:BE230"/>
    <mergeCell ref="BF228:BF230"/>
    <mergeCell ref="BG228:BG230"/>
    <mergeCell ref="BK228:BK230"/>
    <mergeCell ref="BP228:BP230"/>
    <mergeCell ref="BQ228:BQ230"/>
    <mergeCell ref="BR228:BR230"/>
    <mergeCell ref="BV228:BV230"/>
    <mergeCell ref="CA228:CA230"/>
    <mergeCell ref="CB228:CB230"/>
    <mergeCell ref="CC228:CC230"/>
    <mergeCell ref="CG228:CG230"/>
    <mergeCell ref="CL228:CL230"/>
    <mergeCell ref="CM228:CM230"/>
    <mergeCell ref="CN228:CN230"/>
    <mergeCell ref="CR228:CR230"/>
    <mergeCell ref="B231:B233"/>
    <mergeCell ref="C231:C233"/>
    <mergeCell ref="D231:D233"/>
    <mergeCell ref="H231:H233"/>
    <mergeCell ref="M231:M233"/>
    <mergeCell ref="N231:N233"/>
    <mergeCell ref="O231:O233"/>
    <mergeCell ref="S231:S233"/>
    <mergeCell ref="X231:X233"/>
    <mergeCell ref="Y231:Y233"/>
    <mergeCell ref="Z231:Z233"/>
    <mergeCell ref="AD231:AD233"/>
    <mergeCell ref="AI231:AI233"/>
    <mergeCell ref="AJ231:AJ233"/>
    <mergeCell ref="AK231:AK233"/>
    <mergeCell ref="AO231:AO233"/>
    <mergeCell ref="AT231:AT233"/>
    <mergeCell ref="AU231:AU233"/>
    <mergeCell ref="AV231:AV233"/>
    <mergeCell ref="AZ231:AZ233"/>
    <mergeCell ref="BE231:BE233"/>
    <mergeCell ref="BF231:BF233"/>
    <mergeCell ref="BG231:BG233"/>
    <mergeCell ref="BK231:BK233"/>
    <mergeCell ref="BP231:BP233"/>
    <mergeCell ref="BQ231:BQ233"/>
    <mergeCell ref="BR231:BR233"/>
    <mergeCell ref="BV231:BV233"/>
    <mergeCell ref="CA231:CA233"/>
    <mergeCell ref="CB231:CB233"/>
    <mergeCell ref="CC231:CC233"/>
    <mergeCell ref="CG231:CG233"/>
    <mergeCell ref="CL231:CL233"/>
    <mergeCell ref="CM231:CM233"/>
    <mergeCell ref="CN231:CN233"/>
    <mergeCell ref="CR231:CR233"/>
    <mergeCell ref="B234:B237"/>
    <mergeCell ref="C234:C237"/>
    <mergeCell ref="D234:D237"/>
    <mergeCell ref="H234:H237"/>
    <mergeCell ref="M234:M237"/>
    <mergeCell ref="N234:N237"/>
    <mergeCell ref="O234:O237"/>
    <mergeCell ref="S234:S237"/>
    <mergeCell ref="X234:X237"/>
    <mergeCell ref="Y234:Y237"/>
    <mergeCell ref="Z234:Z237"/>
    <mergeCell ref="AD234:AD237"/>
    <mergeCell ref="AI234:AI237"/>
    <mergeCell ref="AJ234:AJ237"/>
    <mergeCell ref="AK234:AK237"/>
    <mergeCell ref="AO234:AO237"/>
    <mergeCell ref="AT234:AT237"/>
    <mergeCell ref="AU234:AU237"/>
    <mergeCell ref="AV234:AV237"/>
    <mergeCell ref="AZ234:AZ237"/>
    <mergeCell ref="BE234:BE237"/>
    <mergeCell ref="BF234:BF237"/>
    <mergeCell ref="BG234:BG237"/>
    <mergeCell ref="BK234:BK237"/>
    <mergeCell ref="BP234:BP237"/>
    <mergeCell ref="BQ234:BQ237"/>
    <mergeCell ref="BR234:BR237"/>
    <mergeCell ref="BV234:BV237"/>
    <mergeCell ref="CA234:CA237"/>
    <mergeCell ref="CB234:CB237"/>
    <mergeCell ref="CC234:CC237"/>
    <mergeCell ref="CG234:CG237"/>
    <mergeCell ref="CL234:CL237"/>
    <mergeCell ref="CM234:CM237"/>
    <mergeCell ref="CN234:CN237"/>
    <mergeCell ref="CR234:CR237"/>
    <mergeCell ref="CV235:DE235"/>
    <mergeCell ref="CV236:CW236"/>
    <mergeCell ref="CX236:DC236"/>
    <mergeCell ref="DD236:DE236"/>
    <mergeCell ref="B238:B239"/>
    <mergeCell ref="C238:C239"/>
    <mergeCell ref="D238:D239"/>
    <mergeCell ref="H238:H239"/>
    <mergeCell ref="M238:M239"/>
    <mergeCell ref="N238:N239"/>
    <mergeCell ref="O238:O239"/>
    <mergeCell ref="S238:S239"/>
    <mergeCell ref="X238:X239"/>
    <mergeCell ref="Y238:Y239"/>
    <mergeCell ref="Z238:Z239"/>
    <mergeCell ref="AD238:AD239"/>
    <mergeCell ref="AI238:AI239"/>
    <mergeCell ref="AJ238:AJ239"/>
    <mergeCell ref="AK238:AK239"/>
    <mergeCell ref="AO238:AO239"/>
    <mergeCell ref="AT238:AT239"/>
    <mergeCell ref="AU238:AU239"/>
    <mergeCell ref="AV238:AV239"/>
    <mergeCell ref="AZ238:AZ239"/>
    <mergeCell ref="BE238:BE239"/>
    <mergeCell ref="BF238:BF239"/>
    <mergeCell ref="BG238:BG239"/>
    <mergeCell ref="BK238:BK239"/>
    <mergeCell ref="BP238:BP239"/>
    <mergeCell ref="BQ238:BQ239"/>
    <mergeCell ref="BR238:BR239"/>
    <mergeCell ref="BV238:BV239"/>
    <mergeCell ref="CA238:CA239"/>
    <mergeCell ref="CB238:CB239"/>
    <mergeCell ref="CC238:CC239"/>
    <mergeCell ref="CG238:CG239"/>
    <mergeCell ref="CL238:CL239"/>
    <mergeCell ref="CM238:CM239"/>
    <mergeCell ref="CN238:CN239"/>
    <mergeCell ref="CR238:CR239"/>
    <mergeCell ref="D240:D242"/>
    <mergeCell ref="O240:O242"/>
    <mergeCell ref="Z240:Z242"/>
    <mergeCell ref="AK240:AK242"/>
    <mergeCell ref="AV240:AV242"/>
    <mergeCell ref="BG240:BG242"/>
    <mergeCell ref="BR240:BR242"/>
    <mergeCell ref="CC240:CC242"/>
    <mergeCell ref="CN240:CN242"/>
    <mergeCell ref="CV244:DE244"/>
    <mergeCell ref="CV245:CW245"/>
    <mergeCell ref="CX245:DC245"/>
    <mergeCell ref="DD245:DE245"/>
    <mergeCell ref="B247:B248"/>
    <mergeCell ref="C247:C248"/>
    <mergeCell ref="D247:D248"/>
    <mergeCell ref="H247:H248"/>
    <mergeCell ref="M247:M248"/>
    <mergeCell ref="N247:N248"/>
    <mergeCell ref="O247:O248"/>
    <mergeCell ref="S247:S248"/>
    <mergeCell ref="X247:X248"/>
    <mergeCell ref="Y247:Y248"/>
    <mergeCell ref="Z247:Z248"/>
    <mergeCell ref="AD247:AD248"/>
    <mergeCell ref="AI247:AI248"/>
    <mergeCell ref="AJ247:AJ248"/>
    <mergeCell ref="AK247:AK248"/>
    <mergeCell ref="AO247:AO248"/>
    <mergeCell ref="AT247:AT248"/>
    <mergeCell ref="AU247:AU248"/>
    <mergeCell ref="AV247:AV248"/>
    <mergeCell ref="AZ247:AZ248"/>
    <mergeCell ref="BE247:BE248"/>
    <mergeCell ref="BF247:BF248"/>
    <mergeCell ref="BG247:BG248"/>
    <mergeCell ref="BK247:BK248"/>
    <mergeCell ref="BP247:BP248"/>
    <mergeCell ref="BQ247:BQ248"/>
    <mergeCell ref="BR247:BR248"/>
    <mergeCell ref="BV247:BV248"/>
    <mergeCell ref="CA247:CA248"/>
    <mergeCell ref="CB247:CB248"/>
    <mergeCell ref="CC247:CC248"/>
    <mergeCell ref="CG247:CG248"/>
    <mergeCell ref="CL247:CL248"/>
    <mergeCell ref="CM247:CM248"/>
    <mergeCell ref="CN247:CN248"/>
    <mergeCell ref="CR247:CR248"/>
    <mergeCell ref="A250:A257"/>
    <mergeCell ref="L250:L257"/>
    <mergeCell ref="W250:W257"/>
    <mergeCell ref="AH250:AH257"/>
    <mergeCell ref="AS250:AS257"/>
    <mergeCell ref="BD250:BD257"/>
    <mergeCell ref="BO250:BO257"/>
    <mergeCell ref="BZ250:BZ257"/>
    <mergeCell ref="CK250:CK257"/>
    <mergeCell ref="B252:B253"/>
    <mergeCell ref="X252:X253"/>
    <mergeCell ref="AI252:AI253"/>
    <mergeCell ref="AT252:AT253"/>
    <mergeCell ref="BE252:BE253"/>
    <mergeCell ref="CV253:DE253"/>
    <mergeCell ref="CV254:CW254"/>
    <mergeCell ref="CX254:DC254"/>
    <mergeCell ref="DD254:DE254"/>
    <mergeCell ref="A258:A263"/>
    <mergeCell ref="B258:B263"/>
    <mergeCell ref="L258:L263"/>
    <mergeCell ref="M258:M263"/>
    <mergeCell ref="W258:W263"/>
    <mergeCell ref="X258:X263"/>
    <mergeCell ref="AH258:AH263"/>
    <mergeCell ref="AI258:AI263"/>
    <mergeCell ref="AS258:AS263"/>
    <mergeCell ref="AT258:AT263"/>
    <mergeCell ref="BD258:BD263"/>
    <mergeCell ref="BE258:BE263"/>
    <mergeCell ref="BO258:BO263"/>
    <mergeCell ref="BP258:BP263"/>
    <mergeCell ref="BZ258:BZ263"/>
    <mergeCell ref="CA258:CA263"/>
    <mergeCell ref="CK258:CK263"/>
    <mergeCell ref="CL258:CL263"/>
    <mergeCell ref="CV262:DE262"/>
    <mergeCell ref="CV263:CW263"/>
    <mergeCell ref="CX263:DC263"/>
    <mergeCell ref="DD263:DE263"/>
    <mergeCell ref="A264:A271"/>
    <mergeCell ref="L264:L271"/>
    <mergeCell ref="W264:W271"/>
    <mergeCell ref="AH264:AH271"/>
    <mergeCell ref="AS264:AS271"/>
    <mergeCell ref="BD264:BD271"/>
    <mergeCell ref="BO264:BO271"/>
    <mergeCell ref="BZ264:BZ271"/>
    <mergeCell ref="CK264:CK271"/>
    <mergeCell ref="D269:D271"/>
    <mergeCell ref="O269:O271"/>
    <mergeCell ref="Z269:Z271"/>
    <mergeCell ref="AK269:AK271"/>
    <mergeCell ref="AV269:AV271"/>
    <mergeCell ref="BG269:BG271"/>
    <mergeCell ref="BR269:BR271"/>
    <mergeCell ref="CC269:CC271"/>
    <mergeCell ref="CN269:CN271"/>
    <mergeCell ref="CV271:DE271"/>
    <mergeCell ref="A272:A277"/>
    <mergeCell ref="L272:L277"/>
    <mergeCell ref="W272:W277"/>
    <mergeCell ref="AH272:AH277"/>
    <mergeCell ref="AS272:AS277"/>
    <mergeCell ref="BD272:BD277"/>
    <mergeCell ref="BO272:BO277"/>
    <mergeCell ref="BZ272:BZ277"/>
    <mergeCell ref="CK272:CK277"/>
    <mergeCell ref="CV272:CW272"/>
    <mergeCell ref="CX272:DC272"/>
    <mergeCell ref="DD272:DE272"/>
    <mergeCell ref="A279:A287"/>
    <mergeCell ref="D279:D287"/>
    <mergeCell ref="L279:L287"/>
    <mergeCell ref="O279:O287"/>
    <mergeCell ref="W279:W287"/>
    <mergeCell ref="Z279:Z287"/>
    <mergeCell ref="AH279:AH287"/>
    <mergeCell ref="AK279:AK287"/>
    <mergeCell ref="AS279:AS287"/>
    <mergeCell ref="AV279:AV287"/>
    <mergeCell ref="BD279:BD287"/>
    <mergeCell ref="BG279:BG287"/>
    <mergeCell ref="BO279:BO287"/>
    <mergeCell ref="BR279:BR287"/>
    <mergeCell ref="BZ279:BZ287"/>
    <mergeCell ref="CC279:CC287"/>
    <mergeCell ref="CK279:CK287"/>
    <mergeCell ref="CN279:CN287"/>
    <mergeCell ref="CV280:DE280"/>
    <mergeCell ref="CV281:CW281"/>
    <mergeCell ref="CX281:DC281"/>
    <mergeCell ref="DD281:DE281"/>
    <mergeCell ref="CV289:DE289"/>
    <mergeCell ref="CV290:CW290"/>
    <mergeCell ref="CX290:DC290"/>
    <mergeCell ref="DD290:DE290"/>
    <mergeCell ref="A293:G293"/>
    <mergeCell ref="L293:R293"/>
    <mergeCell ref="W293:AC293"/>
    <mergeCell ref="AH293:AN293"/>
    <mergeCell ref="AS293:AY293"/>
    <mergeCell ref="BD293:BJ293"/>
    <mergeCell ref="BO293:BU293"/>
    <mergeCell ref="BZ293:CF293"/>
    <mergeCell ref="CK293:CQ293"/>
    <mergeCell ref="EX293:FD293"/>
    <mergeCell ref="EX297:FD297"/>
    <mergeCell ref="A298:A321"/>
    <mergeCell ref="B298:B300"/>
    <mergeCell ref="C298:C300"/>
    <mergeCell ref="D298:D300"/>
    <mergeCell ref="H298:H300"/>
    <mergeCell ref="L298:L321"/>
    <mergeCell ref="M298:M300"/>
    <mergeCell ref="N298:N300"/>
    <mergeCell ref="O298:O300"/>
    <mergeCell ref="S298:S300"/>
    <mergeCell ref="W298:W321"/>
    <mergeCell ref="X298:X300"/>
    <mergeCell ref="Y298:Y300"/>
    <mergeCell ref="Z298:Z300"/>
    <mergeCell ref="AD298:AD300"/>
    <mergeCell ref="AH298:AH321"/>
    <mergeCell ref="AI298:AI300"/>
    <mergeCell ref="AJ298:AJ300"/>
    <mergeCell ref="AK298:AK300"/>
    <mergeCell ref="AO298:AO300"/>
    <mergeCell ref="AS298:AS321"/>
    <mergeCell ref="AT298:AT300"/>
    <mergeCell ref="AU298:AU300"/>
    <mergeCell ref="AV298:AV300"/>
    <mergeCell ref="AZ298:AZ300"/>
    <mergeCell ref="BD298:BD321"/>
    <mergeCell ref="BE298:BE300"/>
    <mergeCell ref="BF298:BF300"/>
    <mergeCell ref="BG298:BG300"/>
    <mergeCell ref="BK298:BK300"/>
    <mergeCell ref="BO298:BO321"/>
    <mergeCell ref="BP298:BP300"/>
    <mergeCell ref="BQ298:BQ300"/>
    <mergeCell ref="BR298:BR300"/>
    <mergeCell ref="BV298:BV300"/>
    <mergeCell ref="BZ298:BZ321"/>
    <mergeCell ref="CA298:CA300"/>
    <mergeCell ref="CB298:CB300"/>
    <mergeCell ref="CC298:CC300"/>
    <mergeCell ref="CG298:CG300"/>
    <mergeCell ref="CK298:CK321"/>
    <mergeCell ref="CL298:CL300"/>
    <mergeCell ref="CM298:CM300"/>
    <mergeCell ref="CN298:CN300"/>
    <mergeCell ref="CR298:CR300"/>
    <mergeCell ref="CV298:DE298"/>
    <mergeCell ref="CV299:CW299"/>
    <mergeCell ref="CX299:DC299"/>
    <mergeCell ref="DD299:DE299"/>
    <mergeCell ref="B301:B303"/>
    <mergeCell ref="C301:C303"/>
    <mergeCell ref="D301:D303"/>
    <mergeCell ref="H301:H303"/>
    <mergeCell ref="M301:M303"/>
    <mergeCell ref="N301:N303"/>
    <mergeCell ref="O301:O303"/>
    <mergeCell ref="S301:S303"/>
    <mergeCell ref="X301:X303"/>
    <mergeCell ref="Y301:Y303"/>
    <mergeCell ref="Z301:Z303"/>
    <mergeCell ref="AD301:AD303"/>
    <mergeCell ref="AI301:AI303"/>
    <mergeCell ref="AJ301:AJ303"/>
    <mergeCell ref="AK301:AK303"/>
    <mergeCell ref="AO301:AO303"/>
    <mergeCell ref="AT301:AT303"/>
    <mergeCell ref="AU301:AU303"/>
    <mergeCell ref="AV301:AV303"/>
    <mergeCell ref="AZ301:AZ303"/>
    <mergeCell ref="BE301:BE303"/>
    <mergeCell ref="BF301:BF303"/>
    <mergeCell ref="BG301:BG303"/>
    <mergeCell ref="BK301:BK303"/>
    <mergeCell ref="BP301:BP303"/>
    <mergeCell ref="BQ301:BQ303"/>
    <mergeCell ref="BR301:BR303"/>
    <mergeCell ref="BV301:BV303"/>
    <mergeCell ref="CA301:CA303"/>
    <mergeCell ref="CB301:CB303"/>
    <mergeCell ref="CC301:CC303"/>
    <mergeCell ref="CG301:CG303"/>
    <mergeCell ref="CL301:CL303"/>
    <mergeCell ref="CM301:CM303"/>
    <mergeCell ref="CN301:CN303"/>
    <mergeCell ref="CR301:CR303"/>
    <mergeCell ref="B304:B306"/>
    <mergeCell ref="C304:C306"/>
    <mergeCell ref="D304:D306"/>
    <mergeCell ref="H304:H306"/>
    <mergeCell ref="M304:M306"/>
    <mergeCell ref="N304:N306"/>
    <mergeCell ref="O304:O306"/>
    <mergeCell ref="S304:S306"/>
    <mergeCell ref="X304:X306"/>
    <mergeCell ref="Y304:Y306"/>
    <mergeCell ref="Z304:Z306"/>
    <mergeCell ref="AD304:AD306"/>
    <mergeCell ref="AI304:AI306"/>
    <mergeCell ref="AJ304:AJ306"/>
    <mergeCell ref="AK304:AK306"/>
    <mergeCell ref="AO304:AO306"/>
    <mergeCell ref="AT304:AT306"/>
    <mergeCell ref="AU304:AU306"/>
    <mergeCell ref="AV304:AV306"/>
    <mergeCell ref="AZ304:AZ306"/>
    <mergeCell ref="BE304:BE306"/>
    <mergeCell ref="BF304:BF306"/>
    <mergeCell ref="BG304:BG306"/>
    <mergeCell ref="BK304:BK306"/>
    <mergeCell ref="BP304:BP306"/>
    <mergeCell ref="BQ304:BQ306"/>
    <mergeCell ref="BR304:BR306"/>
    <mergeCell ref="BV304:BV306"/>
    <mergeCell ref="CA304:CA306"/>
    <mergeCell ref="CB304:CB306"/>
    <mergeCell ref="CC304:CC306"/>
    <mergeCell ref="CG304:CG306"/>
    <mergeCell ref="CL304:CL306"/>
    <mergeCell ref="CM304:CM306"/>
    <mergeCell ref="CN304:CN306"/>
    <mergeCell ref="CR304:CR306"/>
    <mergeCell ref="B307:B310"/>
    <mergeCell ref="C307:C310"/>
    <mergeCell ref="D307:D310"/>
    <mergeCell ref="H307:H310"/>
    <mergeCell ref="M307:M310"/>
    <mergeCell ref="N307:N310"/>
    <mergeCell ref="O307:O310"/>
    <mergeCell ref="S307:S310"/>
    <mergeCell ref="X307:X310"/>
    <mergeCell ref="Y307:Y310"/>
    <mergeCell ref="Z307:Z310"/>
    <mergeCell ref="AD307:AD310"/>
    <mergeCell ref="AI307:AI310"/>
    <mergeCell ref="AJ307:AJ310"/>
    <mergeCell ref="AK307:AK310"/>
    <mergeCell ref="AO307:AO310"/>
    <mergeCell ref="AT307:AT310"/>
    <mergeCell ref="AU307:AU310"/>
    <mergeCell ref="AV307:AV310"/>
    <mergeCell ref="AZ307:AZ310"/>
    <mergeCell ref="BE307:BE310"/>
    <mergeCell ref="BF307:BF310"/>
    <mergeCell ref="BG307:BG310"/>
    <mergeCell ref="BK307:BK310"/>
    <mergeCell ref="BP307:BP310"/>
    <mergeCell ref="BQ307:BQ310"/>
    <mergeCell ref="BR307:BR310"/>
    <mergeCell ref="BV307:BV310"/>
    <mergeCell ref="CA307:CA310"/>
    <mergeCell ref="CB307:CB310"/>
    <mergeCell ref="CC307:CC310"/>
    <mergeCell ref="CG307:CG310"/>
    <mergeCell ref="CL307:CL310"/>
    <mergeCell ref="CM307:CM310"/>
    <mergeCell ref="CN307:CN310"/>
    <mergeCell ref="CR307:CR310"/>
    <mergeCell ref="CV307:DE307"/>
    <mergeCell ref="CV308:CW308"/>
    <mergeCell ref="CX308:DC308"/>
    <mergeCell ref="DD308:DE308"/>
    <mergeCell ref="B311:B312"/>
    <mergeCell ref="C311:C312"/>
    <mergeCell ref="D311:D312"/>
    <mergeCell ref="H311:H312"/>
    <mergeCell ref="M311:M312"/>
    <mergeCell ref="N311:N312"/>
    <mergeCell ref="O311:O312"/>
    <mergeCell ref="S311:S312"/>
    <mergeCell ref="X311:X312"/>
    <mergeCell ref="Y311:Y312"/>
    <mergeCell ref="Z311:Z312"/>
    <mergeCell ref="AD311:AD312"/>
    <mergeCell ref="AI311:AI312"/>
    <mergeCell ref="AJ311:AJ312"/>
    <mergeCell ref="AK311:AK312"/>
    <mergeCell ref="AO311:AO312"/>
    <mergeCell ref="AT311:AT312"/>
    <mergeCell ref="AU311:AU312"/>
    <mergeCell ref="AV311:AV312"/>
    <mergeCell ref="AZ311:AZ312"/>
    <mergeCell ref="BE311:BE312"/>
    <mergeCell ref="BF311:BF312"/>
    <mergeCell ref="BG311:BG312"/>
    <mergeCell ref="BK311:BK312"/>
    <mergeCell ref="BP311:BP312"/>
    <mergeCell ref="BQ311:BQ312"/>
    <mergeCell ref="BR311:BR312"/>
    <mergeCell ref="BV311:BV312"/>
    <mergeCell ref="CA311:CA312"/>
    <mergeCell ref="CB311:CB312"/>
    <mergeCell ref="CC311:CC312"/>
    <mergeCell ref="CG311:CG312"/>
    <mergeCell ref="CL311:CL312"/>
    <mergeCell ref="CM311:CM312"/>
    <mergeCell ref="CN311:CN312"/>
    <mergeCell ref="CR311:CR312"/>
    <mergeCell ref="D313:D315"/>
    <mergeCell ref="O313:O315"/>
    <mergeCell ref="Z313:Z315"/>
    <mergeCell ref="AK313:AK315"/>
    <mergeCell ref="AV313:AV315"/>
    <mergeCell ref="BG313:BG315"/>
    <mergeCell ref="BR313:BR315"/>
    <mergeCell ref="CC313:CC315"/>
    <mergeCell ref="CN313:CN315"/>
    <mergeCell ref="CV316:DE316"/>
    <mergeCell ref="CV317:CW317"/>
    <mergeCell ref="CX317:DC317"/>
    <mergeCell ref="DD317:DE317"/>
    <mergeCell ref="B320:B321"/>
    <mergeCell ref="C320:C321"/>
    <mergeCell ref="D320:D321"/>
    <mergeCell ref="H320:H321"/>
    <mergeCell ref="M320:M321"/>
    <mergeCell ref="N320:N321"/>
    <mergeCell ref="O320:O321"/>
    <mergeCell ref="S320:S321"/>
    <mergeCell ref="X320:X321"/>
    <mergeCell ref="Y320:Y321"/>
    <mergeCell ref="Z320:Z321"/>
    <mergeCell ref="AD320:AD321"/>
    <mergeCell ref="AI320:AI321"/>
    <mergeCell ref="AJ320:AJ321"/>
    <mergeCell ref="AK320:AK321"/>
    <mergeCell ref="AO320:AO321"/>
    <mergeCell ref="AT320:AT321"/>
    <mergeCell ref="AU320:AU321"/>
    <mergeCell ref="AV320:AV321"/>
    <mergeCell ref="AZ320:AZ321"/>
    <mergeCell ref="BE320:BE321"/>
    <mergeCell ref="BF320:BF321"/>
    <mergeCell ref="BG320:BG321"/>
    <mergeCell ref="BK320:BK321"/>
    <mergeCell ref="BP320:BP321"/>
    <mergeCell ref="BQ320:BQ321"/>
    <mergeCell ref="BR320:BR321"/>
    <mergeCell ref="BV320:BV321"/>
    <mergeCell ref="CA320:CA321"/>
    <mergeCell ref="CB320:CB321"/>
    <mergeCell ref="CC320:CC321"/>
    <mergeCell ref="CG320:CG321"/>
    <mergeCell ref="CL320:CL321"/>
    <mergeCell ref="CM320:CM321"/>
    <mergeCell ref="CN320:CN321"/>
    <mergeCell ref="CR320:CR321"/>
    <mergeCell ref="A323:A330"/>
    <mergeCell ref="L323:L330"/>
    <mergeCell ref="W323:W330"/>
    <mergeCell ref="AH323:AH330"/>
    <mergeCell ref="AS323:AS330"/>
    <mergeCell ref="BD323:BD330"/>
    <mergeCell ref="BO323:BO330"/>
    <mergeCell ref="BZ323:BZ330"/>
    <mergeCell ref="CK323:CK330"/>
    <mergeCell ref="B325:B326"/>
    <mergeCell ref="M325:M326"/>
    <mergeCell ref="X325:X326"/>
    <mergeCell ref="AI325:AI326"/>
    <mergeCell ref="AT325:AT326"/>
    <mergeCell ref="CA325:CA326"/>
    <mergeCell ref="CL325:CL326"/>
    <mergeCell ref="CV325:DE325"/>
    <mergeCell ref="CV326:CW326"/>
    <mergeCell ref="CX326:DC326"/>
    <mergeCell ref="DD326:DE326"/>
    <mergeCell ref="A331:A336"/>
    <mergeCell ref="B331:B336"/>
    <mergeCell ref="L331:L336"/>
    <mergeCell ref="M331:M336"/>
    <mergeCell ref="W331:W336"/>
    <mergeCell ref="X331:X336"/>
    <mergeCell ref="AH331:AH336"/>
    <mergeCell ref="AI331:AI336"/>
    <mergeCell ref="AS331:AS336"/>
    <mergeCell ref="AT331:AT336"/>
    <mergeCell ref="BD331:BD336"/>
    <mergeCell ref="BO331:BO336"/>
    <mergeCell ref="BP331:BP336"/>
    <mergeCell ref="BZ331:BZ336"/>
    <mergeCell ref="CA331:CA336"/>
    <mergeCell ref="CK331:CK336"/>
    <mergeCell ref="CL331:CL336"/>
    <mergeCell ref="CV334:DE334"/>
    <mergeCell ref="CV335:CW335"/>
    <mergeCell ref="CX335:DC335"/>
    <mergeCell ref="DD335:DE335"/>
    <mergeCell ref="A337:A344"/>
    <mergeCell ref="L337:L344"/>
    <mergeCell ref="W337:W344"/>
    <mergeCell ref="AH337:AH344"/>
    <mergeCell ref="AS337:AS344"/>
    <mergeCell ref="BD337:BD344"/>
    <mergeCell ref="BO337:BO344"/>
    <mergeCell ref="BZ337:BZ344"/>
    <mergeCell ref="CK337:CK344"/>
    <mergeCell ref="D342:D344"/>
    <mergeCell ref="O342:O344"/>
    <mergeCell ref="Z342:Z344"/>
    <mergeCell ref="AK342:AK344"/>
    <mergeCell ref="AV342:AV344"/>
    <mergeCell ref="BG342:BG344"/>
    <mergeCell ref="BR342:BR344"/>
    <mergeCell ref="CC342:CC344"/>
    <mergeCell ref="CN342:CN344"/>
    <mergeCell ref="CV343:DE343"/>
    <mergeCell ref="CV344:CW344"/>
    <mergeCell ref="CX344:DC344"/>
    <mergeCell ref="DD344:DE344"/>
    <mergeCell ref="A345:A350"/>
    <mergeCell ref="L345:L350"/>
    <mergeCell ref="W345:W350"/>
    <mergeCell ref="AH345:AH350"/>
    <mergeCell ref="AS345:AS350"/>
    <mergeCell ref="BD345:BD350"/>
    <mergeCell ref="BO345:BO350"/>
    <mergeCell ref="BZ345:BZ350"/>
    <mergeCell ref="CK345:CK350"/>
    <mergeCell ref="A352:A360"/>
    <mergeCell ref="D352:D360"/>
    <mergeCell ref="L352:L360"/>
    <mergeCell ref="O352:O360"/>
    <mergeCell ref="W352:W360"/>
    <mergeCell ref="Z352:Z360"/>
    <mergeCell ref="AH352:AH360"/>
    <mergeCell ref="AK352:AK360"/>
    <mergeCell ref="AS352:AS360"/>
    <mergeCell ref="AV352:AV360"/>
    <mergeCell ref="BD352:BD360"/>
    <mergeCell ref="BG352:BG360"/>
    <mergeCell ref="BO352:BO360"/>
    <mergeCell ref="BR352:BR360"/>
    <mergeCell ref="BZ352:BZ360"/>
    <mergeCell ref="CC352:CC360"/>
    <mergeCell ref="CK352:CK360"/>
    <mergeCell ref="CN352:CN360"/>
    <mergeCell ref="CV352:DE352"/>
    <mergeCell ref="CV353:CW353"/>
    <mergeCell ref="CX353:DC353"/>
    <mergeCell ref="DD353:DE353"/>
    <mergeCell ref="CV361:DE361"/>
    <mergeCell ref="CV362:CW362"/>
    <mergeCell ref="CX362:DC362"/>
    <mergeCell ref="DD362:DE362"/>
    <mergeCell ref="A366:G366"/>
    <mergeCell ref="L366:R366"/>
    <mergeCell ref="W366:AC366"/>
    <mergeCell ref="AH366:AN366"/>
    <mergeCell ref="AS366:AY366"/>
    <mergeCell ref="BD366:BJ366"/>
    <mergeCell ref="BO366:BU366"/>
    <mergeCell ref="BZ366:CF366"/>
    <mergeCell ref="CK366:CQ366"/>
    <mergeCell ref="CV370:DE370"/>
    <mergeCell ref="A371:A394"/>
    <mergeCell ref="B371:B373"/>
    <mergeCell ref="C371:C373"/>
    <mergeCell ref="D371:D373"/>
    <mergeCell ref="H371:H373"/>
    <mergeCell ref="L371:L394"/>
    <mergeCell ref="M371:M373"/>
    <mergeCell ref="N371:N373"/>
    <mergeCell ref="O371:O373"/>
    <mergeCell ref="S371:S373"/>
    <mergeCell ref="W371:W394"/>
    <mergeCell ref="X371:X373"/>
    <mergeCell ref="Y371:Y373"/>
    <mergeCell ref="Z371:Z373"/>
    <mergeCell ref="AD371:AD373"/>
    <mergeCell ref="AH371:AH394"/>
    <mergeCell ref="AI371:AI373"/>
    <mergeCell ref="AJ371:AJ373"/>
    <mergeCell ref="AK371:AK373"/>
    <mergeCell ref="AO371:AO373"/>
    <mergeCell ref="AS371:AS394"/>
    <mergeCell ref="AT371:AT373"/>
    <mergeCell ref="AU371:AU373"/>
    <mergeCell ref="AV371:AV373"/>
    <mergeCell ref="AZ371:AZ373"/>
    <mergeCell ref="BD371:BD394"/>
    <mergeCell ref="BE371:BE373"/>
    <mergeCell ref="BF371:BF373"/>
    <mergeCell ref="BG371:BG373"/>
    <mergeCell ref="BK371:BK373"/>
    <mergeCell ref="BO371:BO394"/>
    <mergeCell ref="BP371:BP373"/>
    <mergeCell ref="BQ371:BQ373"/>
    <mergeCell ref="BR371:BR373"/>
    <mergeCell ref="BV371:BV373"/>
    <mergeCell ref="BZ371:BZ394"/>
    <mergeCell ref="CA371:CA373"/>
    <mergeCell ref="CB371:CB373"/>
    <mergeCell ref="CC371:CC373"/>
    <mergeCell ref="CG371:CG373"/>
    <mergeCell ref="CK371:CK394"/>
    <mergeCell ref="CL371:CL373"/>
    <mergeCell ref="CM371:CM373"/>
    <mergeCell ref="CN371:CN373"/>
    <mergeCell ref="CR371:CR373"/>
    <mergeCell ref="CV371:CW371"/>
    <mergeCell ref="CX371:DC371"/>
    <mergeCell ref="DD371:DE371"/>
    <mergeCell ref="B374:B376"/>
    <mergeCell ref="C374:C376"/>
    <mergeCell ref="D374:D376"/>
    <mergeCell ref="H374:H376"/>
    <mergeCell ref="M374:M376"/>
    <mergeCell ref="N374:N376"/>
    <mergeCell ref="O374:O376"/>
    <mergeCell ref="S374:S376"/>
    <mergeCell ref="X374:X376"/>
    <mergeCell ref="Y374:Y376"/>
    <mergeCell ref="Z374:Z376"/>
    <mergeCell ref="AD374:AD376"/>
    <mergeCell ref="AI374:AI376"/>
    <mergeCell ref="AJ374:AJ376"/>
    <mergeCell ref="AK374:AK376"/>
    <mergeCell ref="AO374:AO376"/>
    <mergeCell ref="AT374:AT376"/>
    <mergeCell ref="AU374:AU376"/>
    <mergeCell ref="AV374:AV376"/>
    <mergeCell ref="AZ374:AZ376"/>
    <mergeCell ref="BE374:BE376"/>
    <mergeCell ref="BF374:BF376"/>
    <mergeCell ref="BG374:BG376"/>
    <mergeCell ref="BK374:BK376"/>
    <mergeCell ref="BP374:BP376"/>
    <mergeCell ref="BQ374:BQ376"/>
    <mergeCell ref="BR374:BR376"/>
    <mergeCell ref="BV374:BV376"/>
    <mergeCell ref="CA374:CA376"/>
    <mergeCell ref="CB374:CB376"/>
    <mergeCell ref="CC374:CC376"/>
    <mergeCell ref="CG374:CG376"/>
    <mergeCell ref="CL374:CL376"/>
    <mergeCell ref="CM374:CM376"/>
    <mergeCell ref="CN374:CN376"/>
    <mergeCell ref="CR374:CR376"/>
    <mergeCell ref="B377:B379"/>
    <mergeCell ref="C377:C379"/>
    <mergeCell ref="D377:D379"/>
    <mergeCell ref="H377:H379"/>
    <mergeCell ref="M377:M379"/>
    <mergeCell ref="N377:N379"/>
    <mergeCell ref="O377:O379"/>
    <mergeCell ref="S377:S379"/>
    <mergeCell ref="X377:X379"/>
    <mergeCell ref="Y377:Y379"/>
    <mergeCell ref="Z377:Z379"/>
    <mergeCell ref="AD377:AD379"/>
    <mergeCell ref="AI377:AI379"/>
    <mergeCell ref="AJ377:AJ379"/>
    <mergeCell ref="AK377:AK379"/>
    <mergeCell ref="AO377:AO379"/>
    <mergeCell ref="AT377:AT379"/>
    <mergeCell ref="AU377:AU379"/>
    <mergeCell ref="AV377:AV379"/>
    <mergeCell ref="AZ377:AZ379"/>
    <mergeCell ref="BE377:BE379"/>
    <mergeCell ref="BF377:BF379"/>
    <mergeCell ref="BG377:BG379"/>
    <mergeCell ref="BK377:BK379"/>
    <mergeCell ref="BP377:BP379"/>
    <mergeCell ref="BQ377:BQ379"/>
    <mergeCell ref="BR377:BR379"/>
    <mergeCell ref="BV377:BV379"/>
    <mergeCell ref="CA377:CA379"/>
    <mergeCell ref="CB377:CB379"/>
    <mergeCell ref="CC377:CC379"/>
    <mergeCell ref="CG377:CG379"/>
    <mergeCell ref="CL377:CL379"/>
    <mergeCell ref="CM377:CM379"/>
    <mergeCell ref="CN377:CN379"/>
    <mergeCell ref="CR377:CR379"/>
    <mergeCell ref="CV379:DE379"/>
    <mergeCell ref="B380:B383"/>
    <mergeCell ref="C380:C383"/>
    <mergeCell ref="D380:D383"/>
    <mergeCell ref="H380:H383"/>
    <mergeCell ref="M380:M383"/>
    <mergeCell ref="N380:N383"/>
    <mergeCell ref="O380:O383"/>
    <mergeCell ref="S380:S383"/>
    <mergeCell ref="X380:X383"/>
    <mergeCell ref="Y380:Y383"/>
    <mergeCell ref="Z380:Z383"/>
    <mergeCell ref="AD380:AD383"/>
    <mergeCell ref="AI380:AI383"/>
    <mergeCell ref="AJ380:AJ383"/>
    <mergeCell ref="AK380:AK383"/>
    <mergeCell ref="AO380:AO383"/>
    <mergeCell ref="AT380:AT383"/>
    <mergeCell ref="AU380:AU383"/>
    <mergeCell ref="AV380:AV383"/>
    <mergeCell ref="AZ380:AZ383"/>
    <mergeCell ref="BE380:BE383"/>
    <mergeCell ref="BF380:BF383"/>
    <mergeCell ref="BG380:BG383"/>
    <mergeCell ref="BK380:BK383"/>
    <mergeCell ref="BP380:BP383"/>
    <mergeCell ref="BQ380:BQ383"/>
    <mergeCell ref="BR380:BR383"/>
    <mergeCell ref="BV380:BV383"/>
    <mergeCell ref="CA380:CA383"/>
    <mergeCell ref="CB380:CB383"/>
    <mergeCell ref="CC380:CC383"/>
    <mergeCell ref="CG380:CG383"/>
    <mergeCell ref="CL380:CL383"/>
    <mergeCell ref="CM380:CM383"/>
    <mergeCell ref="CN380:CN383"/>
    <mergeCell ref="CR380:CR383"/>
    <mergeCell ref="CV380:CW380"/>
    <mergeCell ref="CX380:DC380"/>
    <mergeCell ref="DD380:DE380"/>
    <mergeCell ref="B384:B385"/>
    <mergeCell ref="C384:C385"/>
    <mergeCell ref="D384:D385"/>
    <mergeCell ref="H384:H385"/>
    <mergeCell ref="M384:M385"/>
    <mergeCell ref="N384:N385"/>
    <mergeCell ref="O384:O385"/>
    <mergeCell ref="S384:S385"/>
    <mergeCell ref="X384:X385"/>
    <mergeCell ref="Y384:Y385"/>
    <mergeCell ref="Z384:Z385"/>
    <mergeCell ref="AD384:AD385"/>
    <mergeCell ref="AI384:AI385"/>
    <mergeCell ref="AJ384:AJ385"/>
    <mergeCell ref="AK384:AK385"/>
    <mergeCell ref="AO384:AO385"/>
    <mergeCell ref="AT384:AT385"/>
    <mergeCell ref="AU384:AU385"/>
    <mergeCell ref="AV384:AV385"/>
    <mergeCell ref="AZ384:AZ385"/>
    <mergeCell ref="BE384:BE385"/>
    <mergeCell ref="BF384:BF385"/>
    <mergeCell ref="BG384:BG385"/>
    <mergeCell ref="BK384:BK385"/>
    <mergeCell ref="BP384:BP385"/>
    <mergeCell ref="BQ384:BQ385"/>
    <mergeCell ref="BR384:BR385"/>
    <mergeCell ref="BV384:BV385"/>
    <mergeCell ref="CA384:CA385"/>
    <mergeCell ref="CB384:CB385"/>
    <mergeCell ref="CC384:CC385"/>
    <mergeCell ref="CG384:CG385"/>
    <mergeCell ref="CL384:CL385"/>
    <mergeCell ref="CM384:CM385"/>
    <mergeCell ref="CN384:CN385"/>
    <mergeCell ref="CR384:CR385"/>
    <mergeCell ref="D386:D388"/>
    <mergeCell ref="O386:O388"/>
    <mergeCell ref="Z386:Z388"/>
    <mergeCell ref="AK386:AK388"/>
    <mergeCell ref="AV386:AV388"/>
    <mergeCell ref="BG386:BG388"/>
    <mergeCell ref="BR386:BR388"/>
    <mergeCell ref="CC386:CC388"/>
    <mergeCell ref="CN386:CN388"/>
    <mergeCell ref="CV388:DE388"/>
    <mergeCell ref="CV389:CW389"/>
    <mergeCell ref="CX389:DC389"/>
    <mergeCell ref="DD389:DE389"/>
    <mergeCell ref="B393:B394"/>
    <mergeCell ref="C393:C394"/>
    <mergeCell ref="D393:D394"/>
    <mergeCell ref="H393:H394"/>
    <mergeCell ref="M393:M394"/>
    <mergeCell ref="N393:N394"/>
    <mergeCell ref="O393:O394"/>
    <mergeCell ref="S393:S394"/>
    <mergeCell ref="X393:X394"/>
    <mergeCell ref="Y393:Y394"/>
    <mergeCell ref="Z393:Z394"/>
    <mergeCell ref="AD393:AD394"/>
    <mergeCell ref="AI393:AI394"/>
    <mergeCell ref="AJ393:AJ394"/>
    <mergeCell ref="AK393:AK394"/>
    <mergeCell ref="AO393:AO394"/>
    <mergeCell ref="AT393:AT394"/>
    <mergeCell ref="AU393:AU394"/>
    <mergeCell ref="AV393:AV394"/>
    <mergeCell ref="AZ393:AZ394"/>
    <mergeCell ref="BE393:BE394"/>
    <mergeCell ref="BF393:BF394"/>
    <mergeCell ref="BG393:BG394"/>
    <mergeCell ref="BK393:BK394"/>
    <mergeCell ref="BP393:BP394"/>
    <mergeCell ref="BQ393:BQ394"/>
    <mergeCell ref="BR393:BR394"/>
    <mergeCell ref="BV393:BV394"/>
    <mergeCell ref="CA393:CA394"/>
    <mergeCell ref="CB393:CB394"/>
    <mergeCell ref="CC393:CC394"/>
    <mergeCell ref="CG393:CG394"/>
    <mergeCell ref="CL393:CL394"/>
    <mergeCell ref="CM393:CM394"/>
    <mergeCell ref="CN393:CN394"/>
    <mergeCell ref="CR393:CR394"/>
    <mergeCell ref="A396:A403"/>
    <mergeCell ref="L396:L403"/>
    <mergeCell ref="W396:W403"/>
    <mergeCell ref="AH396:AH403"/>
    <mergeCell ref="AS396:AS403"/>
    <mergeCell ref="BD396:BD403"/>
    <mergeCell ref="BF396:BF403"/>
    <mergeCell ref="BO396:BO403"/>
    <mergeCell ref="BZ396:BZ403"/>
    <mergeCell ref="CK396:CK403"/>
    <mergeCell ref="CV397:DE397"/>
    <mergeCell ref="X398:X399"/>
    <mergeCell ref="BE398:BE399"/>
    <mergeCell ref="CV398:CW398"/>
    <mergeCell ref="CX398:DC398"/>
    <mergeCell ref="DD398:DE398"/>
    <mergeCell ref="A404:A409"/>
    <mergeCell ref="L404:L409"/>
    <mergeCell ref="M404:M409"/>
    <mergeCell ref="W404:W409"/>
    <mergeCell ref="X404:X409"/>
    <mergeCell ref="AH404:AH409"/>
    <mergeCell ref="AS404:AS409"/>
    <mergeCell ref="AT404:AT409"/>
    <mergeCell ref="BD404:BD409"/>
    <mergeCell ref="BE404:BE409"/>
    <mergeCell ref="BF404:BF409"/>
    <mergeCell ref="BO404:BO409"/>
    <mergeCell ref="BP404:BP409"/>
    <mergeCell ref="BZ404:BZ409"/>
    <mergeCell ref="CA404:CA409"/>
    <mergeCell ref="CK404:CK409"/>
    <mergeCell ref="CV406:DE406"/>
    <mergeCell ref="CV407:CW407"/>
    <mergeCell ref="CX407:DC407"/>
    <mergeCell ref="DD407:DE407"/>
    <mergeCell ref="A410:A417"/>
    <mergeCell ref="L410:L417"/>
    <mergeCell ref="W410:W417"/>
    <mergeCell ref="AH410:AH417"/>
    <mergeCell ref="AS410:AS417"/>
    <mergeCell ref="BD410:BD417"/>
    <mergeCell ref="BO410:BO417"/>
    <mergeCell ref="BZ410:BZ417"/>
    <mergeCell ref="CK410:CK417"/>
    <mergeCell ref="D415:D417"/>
    <mergeCell ref="O415:O417"/>
    <mergeCell ref="Z415:Z417"/>
    <mergeCell ref="AK415:AK417"/>
    <mergeCell ref="AV415:AV417"/>
    <mergeCell ref="BG415:BG417"/>
    <mergeCell ref="BR415:BR417"/>
    <mergeCell ref="CC415:CC417"/>
    <mergeCell ref="CN415:CN417"/>
    <mergeCell ref="CV415:DE415"/>
    <mergeCell ref="CV416:CW416"/>
    <mergeCell ref="CX416:DC416"/>
    <mergeCell ref="DD416:DE416"/>
    <mergeCell ref="A418:A423"/>
    <mergeCell ref="L418:L423"/>
    <mergeCell ref="W418:W423"/>
    <mergeCell ref="AH418:AH423"/>
    <mergeCell ref="AS418:AS423"/>
    <mergeCell ref="BD418:BD423"/>
    <mergeCell ref="BO418:BO423"/>
    <mergeCell ref="BZ418:BZ423"/>
    <mergeCell ref="CK418:CK423"/>
    <mergeCell ref="CV424:DE424"/>
    <mergeCell ref="A425:A433"/>
    <mergeCell ref="D425:D433"/>
    <mergeCell ref="L425:L433"/>
    <mergeCell ref="O425:O433"/>
    <mergeCell ref="W425:W433"/>
    <mergeCell ref="Z425:Z433"/>
    <mergeCell ref="AH425:AH433"/>
    <mergeCell ref="AK425:AK433"/>
    <mergeCell ref="AS425:AS433"/>
    <mergeCell ref="AV425:AV433"/>
    <mergeCell ref="BD425:BD433"/>
    <mergeCell ref="BG425:BG433"/>
    <mergeCell ref="BO425:BO433"/>
    <mergeCell ref="BR425:BR433"/>
    <mergeCell ref="BZ425:BZ433"/>
    <mergeCell ref="CC425:CC433"/>
    <mergeCell ref="CK425:CK433"/>
    <mergeCell ref="CN425:CN433"/>
    <mergeCell ref="CV425:CW425"/>
    <mergeCell ref="CX425:DC425"/>
    <mergeCell ref="DD425:DE425"/>
    <mergeCell ref="CV433:DE433"/>
    <mergeCell ref="CV434:CW434"/>
    <mergeCell ref="CX434:DC434"/>
    <mergeCell ref="DD434:DE434"/>
    <mergeCell ref="A439:G439"/>
    <mergeCell ref="L439:R439"/>
    <mergeCell ref="W439:AC439"/>
    <mergeCell ref="AH439:AN439"/>
    <mergeCell ref="AS439:AY439"/>
    <mergeCell ref="BD439:BJ439"/>
    <mergeCell ref="BO439:BU439"/>
    <mergeCell ref="BZ439:CF439"/>
    <mergeCell ref="CK439:CQ439"/>
    <mergeCell ref="CV442:DE442"/>
    <mergeCell ref="CV443:CW443"/>
    <mergeCell ref="CX443:DC443"/>
    <mergeCell ref="DD443:DE443"/>
    <mergeCell ref="A444:A467"/>
    <mergeCell ref="B444:B446"/>
    <mergeCell ref="C444:C446"/>
    <mergeCell ref="D444:D446"/>
    <mergeCell ref="H444:H446"/>
    <mergeCell ref="L444:L467"/>
    <mergeCell ref="M444:M446"/>
    <mergeCell ref="N444:N446"/>
    <mergeCell ref="O444:O446"/>
    <mergeCell ref="S444:S446"/>
    <mergeCell ref="W444:W467"/>
    <mergeCell ref="X444:X446"/>
    <mergeCell ref="Y444:Y446"/>
    <mergeCell ref="Z444:Z446"/>
    <mergeCell ref="AD444:AD446"/>
    <mergeCell ref="AH444:AH467"/>
    <mergeCell ref="AI444:AI446"/>
    <mergeCell ref="AJ444:AJ446"/>
    <mergeCell ref="AK444:AK446"/>
    <mergeCell ref="AO444:AO446"/>
    <mergeCell ref="AS444:AS467"/>
    <mergeCell ref="AT444:AT446"/>
    <mergeCell ref="AU444:AU446"/>
    <mergeCell ref="AV444:AV446"/>
    <mergeCell ref="AZ444:AZ446"/>
    <mergeCell ref="BD444:BD467"/>
    <mergeCell ref="BE444:BE446"/>
    <mergeCell ref="BF444:BF446"/>
    <mergeCell ref="BG444:BG446"/>
    <mergeCell ref="BK444:BK446"/>
    <mergeCell ref="BO444:BO467"/>
    <mergeCell ref="BP444:BP446"/>
    <mergeCell ref="BQ444:BQ446"/>
    <mergeCell ref="BR444:BR446"/>
    <mergeCell ref="BV444:BV446"/>
    <mergeCell ref="BZ444:BZ467"/>
    <mergeCell ref="CA444:CA446"/>
    <mergeCell ref="CB444:CB446"/>
    <mergeCell ref="CC444:CC446"/>
    <mergeCell ref="CG444:CG446"/>
    <mergeCell ref="CK444:CK467"/>
    <mergeCell ref="CL444:CL446"/>
    <mergeCell ref="CM444:CM446"/>
    <mergeCell ref="CN444:CN446"/>
    <mergeCell ref="CR444:CR446"/>
    <mergeCell ref="B447:B449"/>
    <mergeCell ref="C447:C449"/>
    <mergeCell ref="D447:D449"/>
    <mergeCell ref="H447:H449"/>
    <mergeCell ref="M447:M449"/>
    <mergeCell ref="N447:N449"/>
    <mergeCell ref="O447:O449"/>
    <mergeCell ref="S447:S449"/>
    <mergeCell ref="X447:X449"/>
    <mergeCell ref="Y447:Y449"/>
    <mergeCell ref="Z447:Z449"/>
    <mergeCell ref="AD447:AD449"/>
    <mergeCell ref="AI447:AI449"/>
    <mergeCell ref="AJ447:AJ449"/>
    <mergeCell ref="AK447:AK449"/>
    <mergeCell ref="AO447:AO449"/>
    <mergeCell ref="AT447:AT449"/>
    <mergeCell ref="AU447:AU449"/>
    <mergeCell ref="AV447:AV449"/>
    <mergeCell ref="AZ447:AZ449"/>
    <mergeCell ref="BE447:BE449"/>
    <mergeCell ref="BF447:BF449"/>
    <mergeCell ref="BG447:BG449"/>
    <mergeCell ref="BK447:BK449"/>
    <mergeCell ref="BP447:BP449"/>
    <mergeCell ref="BQ447:BQ449"/>
    <mergeCell ref="BR447:BR449"/>
    <mergeCell ref="BV447:BV449"/>
    <mergeCell ref="CA447:CA449"/>
    <mergeCell ref="CB447:CB449"/>
    <mergeCell ref="CC447:CC449"/>
    <mergeCell ref="CG447:CG449"/>
    <mergeCell ref="CL447:CL449"/>
    <mergeCell ref="CM447:CM449"/>
    <mergeCell ref="CN447:CN449"/>
    <mergeCell ref="CR447:CR449"/>
    <mergeCell ref="B450:B452"/>
    <mergeCell ref="C450:C452"/>
    <mergeCell ref="D450:D452"/>
    <mergeCell ref="H450:H452"/>
    <mergeCell ref="M450:M452"/>
    <mergeCell ref="N450:N452"/>
    <mergeCell ref="O450:O452"/>
    <mergeCell ref="S450:S452"/>
    <mergeCell ref="X450:X452"/>
    <mergeCell ref="Y450:Y452"/>
    <mergeCell ref="Z450:Z452"/>
    <mergeCell ref="AD450:AD452"/>
    <mergeCell ref="AI450:AI452"/>
    <mergeCell ref="AJ450:AJ452"/>
    <mergeCell ref="AK450:AK452"/>
    <mergeCell ref="AO450:AO452"/>
    <mergeCell ref="AT450:AT453"/>
    <mergeCell ref="AU450:AU452"/>
    <mergeCell ref="AV450:AV452"/>
    <mergeCell ref="AZ450:AZ452"/>
    <mergeCell ref="BE450:BE452"/>
    <mergeCell ref="BF450:BF452"/>
    <mergeCell ref="BG450:BG452"/>
    <mergeCell ref="BK450:BK452"/>
    <mergeCell ref="BP450:BP452"/>
    <mergeCell ref="BQ450:BQ452"/>
    <mergeCell ref="BR450:BR452"/>
    <mergeCell ref="BV450:BV452"/>
    <mergeCell ref="CA450:CA452"/>
    <mergeCell ref="CB450:CB452"/>
    <mergeCell ref="CC450:CC452"/>
    <mergeCell ref="CG450:CG452"/>
    <mergeCell ref="CL450:CL452"/>
    <mergeCell ref="CM450:CM452"/>
    <mergeCell ref="CN450:CN452"/>
    <mergeCell ref="CR450:CR452"/>
    <mergeCell ref="CV451:DE451"/>
    <mergeCell ref="CV452:CW452"/>
    <mergeCell ref="CX452:DC452"/>
    <mergeCell ref="DD452:DE452"/>
    <mergeCell ref="B453:B456"/>
    <mergeCell ref="C453:C456"/>
    <mergeCell ref="D453:D456"/>
    <mergeCell ref="H453:H456"/>
    <mergeCell ref="M453:M456"/>
    <mergeCell ref="N453:N456"/>
    <mergeCell ref="O453:O456"/>
    <mergeCell ref="S453:S456"/>
    <mergeCell ref="X453:X456"/>
    <mergeCell ref="Y453:Y456"/>
    <mergeCell ref="Z453:Z456"/>
    <mergeCell ref="AD453:AD456"/>
    <mergeCell ref="AI453:AI456"/>
    <mergeCell ref="AJ453:AJ456"/>
    <mergeCell ref="AK453:AK456"/>
    <mergeCell ref="AO453:AO456"/>
    <mergeCell ref="AU453:AU456"/>
    <mergeCell ref="AV453:AV456"/>
    <mergeCell ref="AZ453:AZ456"/>
    <mergeCell ref="BE453:BE456"/>
    <mergeCell ref="BF453:BF456"/>
    <mergeCell ref="BG453:BG456"/>
    <mergeCell ref="BK453:BK456"/>
    <mergeCell ref="BP453:BP456"/>
    <mergeCell ref="BQ453:BQ456"/>
    <mergeCell ref="BR453:BR456"/>
    <mergeCell ref="BV453:BV456"/>
    <mergeCell ref="CA453:CA456"/>
    <mergeCell ref="CB453:CB456"/>
    <mergeCell ref="CC453:CC456"/>
    <mergeCell ref="CG453:CG456"/>
    <mergeCell ref="CL453:CL456"/>
    <mergeCell ref="CM453:CM456"/>
    <mergeCell ref="CN453:CN456"/>
    <mergeCell ref="CR453:CR456"/>
    <mergeCell ref="AT454:AT455"/>
    <mergeCell ref="B457:B458"/>
    <mergeCell ref="C457:C458"/>
    <mergeCell ref="D457:D458"/>
    <mergeCell ref="H457:H458"/>
    <mergeCell ref="M457:M458"/>
    <mergeCell ref="N457:N458"/>
    <mergeCell ref="O457:O458"/>
    <mergeCell ref="S457:S458"/>
    <mergeCell ref="X457:X458"/>
    <mergeCell ref="Y457:Y458"/>
    <mergeCell ref="Z457:Z458"/>
    <mergeCell ref="AD457:AD458"/>
    <mergeCell ref="AI457:AI458"/>
    <mergeCell ref="AJ457:AJ458"/>
    <mergeCell ref="AK457:AK458"/>
    <mergeCell ref="AO457:AO458"/>
    <mergeCell ref="AU457:AU458"/>
    <mergeCell ref="AV457:AV458"/>
    <mergeCell ref="AZ457:AZ458"/>
    <mergeCell ref="BE457:BE458"/>
    <mergeCell ref="BF457:BF458"/>
    <mergeCell ref="BG457:BG458"/>
    <mergeCell ref="BK457:BK458"/>
    <mergeCell ref="BP457:BP458"/>
    <mergeCell ref="BQ457:BQ458"/>
    <mergeCell ref="BR457:BR458"/>
    <mergeCell ref="BV457:BV458"/>
    <mergeCell ref="CA457:CA458"/>
    <mergeCell ref="CB457:CB458"/>
    <mergeCell ref="CC457:CC458"/>
    <mergeCell ref="CG457:CG458"/>
    <mergeCell ref="CL457:CL458"/>
    <mergeCell ref="CM457:CM458"/>
    <mergeCell ref="CN457:CN458"/>
    <mergeCell ref="CR457:CR458"/>
    <mergeCell ref="D459:D461"/>
    <mergeCell ref="O459:O461"/>
    <mergeCell ref="Z459:Z461"/>
    <mergeCell ref="AK459:AK461"/>
    <mergeCell ref="AV459:AV461"/>
    <mergeCell ref="BG459:BG461"/>
    <mergeCell ref="BR459:BR461"/>
    <mergeCell ref="CC459:CC461"/>
    <mergeCell ref="CN459:CN461"/>
    <mergeCell ref="CV460:DE460"/>
    <mergeCell ref="CV461:CW461"/>
    <mergeCell ref="CX461:DC461"/>
    <mergeCell ref="DD461:DE461"/>
    <mergeCell ref="AT463:AT464"/>
    <mergeCell ref="B466:B467"/>
    <mergeCell ref="C466:C467"/>
    <mergeCell ref="D466:D467"/>
    <mergeCell ref="H466:H467"/>
    <mergeCell ref="M466:M467"/>
    <mergeCell ref="N466:N467"/>
    <mergeCell ref="O466:O467"/>
    <mergeCell ref="S466:S467"/>
    <mergeCell ref="X466:X467"/>
    <mergeCell ref="Y466:Y467"/>
    <mergeCell ref="Z466:Z467"/>
    <mergeCell ref="AD466:AD467"/>
    <mergeCell ref="AI466:AI467"/>
    <mergeCell ref="AJ466:AJ467"/>
    <mergeCell ref="AK466:AK467"/>
    <mergeCell ref="AO466:AO467"/>
    <mergeCell ref="AU466:AU467"/>
    <mergeCell ref="AV466:AV467"/>
    <mergeCell ref="AZ466:AZ467"/>
    <mergeCell ref="BE466:BE467"/>
    <mergeCell ref="BF466:BF467"/>
    <mergeCell ref="BG466:BG467"/>
    <mergeCell ref="BK466:BK467"/>
    <mergeCell ref="BP466:BP467"/>
    <mergeCell ref="BQ466:BQ467"/>
    <mergeCell ref="BR466:BR467"/>
    <mergeCell ref="BV466:BV467"/>
    <mergeCell ref="CA466:CA467"/>
    <mergeCell ref="CB466:CB467"/>
    <mergeCell ref="CC466:CC467"/>
    <mergeCell ref="CG466:CG467"/>
    <mergeCell ref="CL466:CL467"/>
    <mergeCell ref="CM466:CM467"/>
    <mergeCell ref="CN466:CN467"/>
    <mergeCell ref="CR466:CR467"/>
    <mergeCell ref="A469:A476"/>
    <mergeCell ref="L469:L476"/>
    <mergeCell ref="W469:W476"/>
    <mergeCell ref="AH469:AH476"/>
    <mergeCell ref="AS469:AS476"/>
    <mergeCell ref="BD469:BD476"/>
    <mergeCell ref="BO469:BO476"/>
    <mergeCell ref="BQ469:BQ476"/>
    <mergeCell ref="BZ469:BZ476"/>
    <mergeCell ref="CK469:CK476"/>
    <mergeCell ref="CV469:DE469"/>
    <mergeCell ref="CV470:CW470"/>
    <mergeCell ref="CX470:DC470"/>
    <mergeCell ref="DD470:DE470"/>
    <mergeCell ref="M471:M472"/>
    <mergeCell ref="X471:X472"/>
    <mergeCell ref="AI471:AI472"/>
    <mergeCell ref="AT471:AT472"/>
    <mergeCell ref="BP471:BP472"/>
    <mergeCell ref="AT474:AT479"/>
    <mergeCell ref="A477:A482"/>
    <mergeCell ref="B477:B482"/>
    <mergeCell ref="L477:L482"/>
    <mergeCell ref="W477:W482"/>
    <mergeCell ref="AH477:AH482"/>
    <mergeCell ref="AI477:AI482"/>
    <mergeCell ref="AS477:AS482"/>
    <mergeCell ref="BD477:BD482"/>
    <mergeCell ref="BE477:BE482"/>
    <mergeCell ref="BF477:BF482"/>
    <mergeCell ref="BO477:BO482"/>
    <mergeCell ref="BZ477:BZ482"/>
    <mergeCell ref="CK477:CK482"/>
    <mergeCell ref="CV478:DE478"/>
    <mergeCell ref="CV479:CW479"/>
    <mergeCell ref="CX479:DC479"/>
    <mergeCell ref="DD479:DE479"/>
    <mergeCell ref="A483:A490"/>
    <mergeCell ref="L483:L490"/>
    <mergeCell ref="W483:W490"/>
    <mergeCell ref="AH483:AH490"/>
    <mergeCell ref="AS483:AS490"/>
    <mergeCell ref="BD483:BD490"/>
    <mergeCell ref="BO483:BO490"/>
    <mergeCell ref="BZ483:BZ490"/>
    <mergeCell ref="CK483:CK490"/>
    <mergeCell ref="CV487:DE487"/>
    <mergeCell ref="D488:D490"/>
    <mergeCell ref="O488:O490"/>
    <mergeCell ref="Z488:Z490"/>
    <mergeCell ref="AK488:AK490"/>
    <mergeCell ref="AV488:AV490"/>
    <mergeCell ref="BG488:BG490"/>
    <mergeCell ref="BR488:BR490"/>
    <mergeCell ref="CC488:CC490"/>
    <mergeCell ref="CN488:CN490"/>
    <mergeCell ref="CV488:CW488"/>
    <mergeCell ref="CX488:DC488"/>
    <mergeCell ref="DD488:DE488"/>
    <mergeCell ref="A491:A496"/>
    <mergeCell ref="L491:L496"/>
    <mergeCell ref="W491:W496"/>
    <mergeCell ref="AH491:AH496"/>
    <mergeCell ref="AS491:AS496"/>
    <mergeCell ref="BD491:BD496"/>
    <mergeCell ref="BO491:BO496"/>
    <mergeCell ref="BZ491:BZ496"/>
    <mergeCell ref="CK491:CK496"/>
    <mergeCell ref="CV496:DE496"/>
    <mergeCell ref="CV497:CW497"/>
    <mergeCell ref="CX497:DC497"/>
    <mergeCell ref="DD497:DE497"/>
    <mergeCell ref="A498:A506"/>
    <mergeCell ref="D498:D506"/>
    <mergeCell ref="L498:L506"/>
    <mergeCell ref="O498:O506"/>
    <mergeCell ref="W498:W506"/>
    <mergeCell ref="Z498:Z506"/>
    <mergeCell ref="AH498:AH506"/>
    <mergeCell ref="AK498:AK506"/>
    <mergeCell ref="AS498:AS506"/>
    <mergeCell ref="AV498:AV506"/>
    <mergeCell ref="BD498:BD506"/>
    <mergeCell ref="BG498:BG506"/>
    <mergeCell ref="BO498:BO506"/>
    <mergeCell ref="BR498:BR506"/>
    <mergeCell ref="BZ498:BZ506"/>
    <mergeCell ref="CC498:CC506"/>
    <mergeCell ref="CK498:CK506"/>
    <mergeCell ref="CN498:CN506"/>
    <mergeCell ref="CV505:DE505"/>
    <mergeCell ref="CV506:CW506"/>
    <mergeCell ref="CX506:DC506"/>
    <mergeCell ref="DD506:DE506"/>
    <mergeCell ref="A512:G512"/>
    <mergeCell ref="L512:R512"/>
    <mergeCell ref="W512:AC512"/>
    <mergeCell ref="CV514:DE514"/>
    <mergeCell ref="CV515:CW515"/>
    <mergeCell ref="CX515:DC515"/>
    <mergeCell ref="DD515:DE515"/>
    <mergeCell ref="A517:A540"/>
    <mergeCell ref="B517:B519"/>
    <mergeCell ref="C517:C519"/>
    <mergeCell ref="D517:D519"/>
    <mergeCell ref="H517:H519"/>
    <mergeCell ref="L517:L540"/>
    <mergeCell ref="M517:M519"/>
    <mergeCell ref="N517:N519"/>
    <mergeCell ref="O517:O519"/>
    <mergeCell ref="S517:S519"/>
    <mergeCell ref="W517:W540"/>
    <mergeCell ref="X517:X519"/>
    <mergeCell ref="Y517:Y519"/>
    <mergeCell ref="Z517:Z519"/>
    <mergeCell ref="AD517:AD519"/>
    <mergeCell ref="B520:B522"/>
    <mergeCell ref="C520:C522"/>
    <mergeCell ref="D520:D522"/>
    <mergeCell ref="H520:H522"/>
    <mergeCell ref="M520:M522"/>
    <mergeCell ref="N520:N522"/>
    <mergeCell ref="O520:O522"/>
    <mergeCell ref="S520:S522"/>
    <mergeCell ref="X520:X522"/>
    <mergeCell ref="Y520:Y522"/>
    <mergeCell ref="Z520:Z522"/>
    <mergeCell ref="AD520:AD522"/>
    <mergeCell ref="B523:B525"/>
    <mergeCell ref="C523:C525"/>
    <mergeCell ref="D523:D525"/>
    <mergeCell ref="H523:H525"/>
    <mergeCell ref="M523:M525"/>
    <mergeCell ref="N523:N525"/>
    <mergeCell ref="O523:O525"/>
    <mergeCell ref="S523:S525"/>
    <mergeCell ref="X523:X525"/>
    <mergeCell ref="Y523:Y525"/>
    <mergeCell ref="Z523:Z525"/>
    <mergeCell ref="AD523:AD525"/>
    <mergeCell ref="CV523:DE523"/>
    <mergeCell ref="CV524:CW524"/>
    <mergeCell ref="CX524:DC524"/>
    <mergeCell ref="DD524:DE524"/>
    <mergeCell ref="B526:B529"/>
    <mergeCell ref="C526:C529"/>
    <mergeCell ref="D526:D529"/>
    <mergeCell ref="H526:H529"/>
    <mergeCell ref="M526:M529"/>
    <mergeCell ref="N526:N529"/>
    <mergeCell ref="O526:O529"/>
    <mergeCell ref="S526:S529"/>
    <mergeCell ref="X526:X529"/>
    <mergeCell ref="Y526:Y529"/>
    <mergeCell ref="Z526:Z529"/>
    <mergeCell ref="AD526:AD529"/>
    <mergeCell ref="B530:B531"/>
    <mergeCell ref="C530:C531"/>
    <mergeCell ref="D530:D531"/>
    <mergeCell ref="H530:H531"/>
    <mergeCell ref="M530:M531"/>
    <mergeCell ref="N530:N531"/>
    <mergeCell ref="O530:O531"/>
    <mergeCell ref="S530:S531"/>
    <mergeCell ref="X530:X531"/>
    <mergeCell ref="Y530:Y531"/>
    <mergeCell ref="Z530:Z531"/>
    <mergeCell ref="AD530:AD531"/>
    <mergeCell ref="D532:D534"/>
    <mergeCell ref="O532:O534"/>
    <mergeCell ref="Z532:Z534"/>
    <mergeCell ref="CV532:DE532"/>
    <mergeCell ref="CV533:CW533"/>
    <mergeCell ref="CX533:DC533"/>
    <mergeCell ref="DD533:DE533"/>
    <mergeCell ref="B539:B540"/>
    <mergeCell ref="C539:C540"/>
    <mergeCell ref="D539:D540"/>
    <mergeCell ref="H539:H540"/>
    <mergeCell ref="M539:M540"/>
    <mergeCell ref="N539:N540"/>
    <mergeCell ref="O539:O540"/>
    <mergeCell ref="S539:S540"/>
    <mergeCell ref="X539:X540"/>
    <mergeCell ref="Y539:Y540"/>
    <mergeCell ref="Z539:Z540"/>
    <mergeCell ref="AD539:AD540"/>
    <mergeCell ref="CV541:DE541"/>
    <mergeCell ref="A542:A549"/>
    <mergeCell ref="L542:L549"/>
    <mergeCell ref="W542:W549"/>
    <mergeCell ref="CV542:CW542"/>
    <mergeCell ref="CX542:DC542"/>
    <mergeCell ref="DD542:DE542"/>
    <mergeCell ref="M544:M545"/>
    <mergeCell ref="X544:X545"/>
    <mergeCell ref="A550:A555"/>
    <mergeCell ref="B550:B555"/>
    <mergeCell ref="L550:L555"/>
    <mergeCell ref="M550:M555"/>
    <mergeCell ref="W550:W555"/>
    <mergeCell ref="CV550:DE550"/>
    <mergeCell ref="CV551:CW551"/>
    <mergeCell ref="CX551:DC551"/>
    <mergeCell ref="DD551:DE551"/>
    <mergeCell ref="A556:A563"/>
    <mergeCell ref="L556:L563"/>
    <mergeCell ref="W556:W563"/>
    <mergeCell ref="CV559:DE559"/>
    <mergeCell ref="CV560:CW560"/>
    <mergeCell ref="CX560:DC560"/>
    <mergeCell ref="DD560:DE560"/>
    <mergeCell ref="D561:D563"/>
    <mergeCell ref="O561:O563"/>
    <mergeCell ref="Z561:Z563"/>
    <mergeCell ref="A564:A569"/>
    <mergeCell ref="L564:L569"/>
    <mergeCell ref="W564:W569"/>
    <mergeCell ref="CV568:DE568"/>
    <mergeCell ref="CV569:CW569"/>
    <mergeCell ref="CX569:DC569"/>
    <mergeCell ref="DD569:DE569"/>
    <mergeCell ref="A571:A579"/>
    <mergeCell ref="D571:D579"/>
    <mergeCell ref="L571:L579"/>
    <mergeCell ref="O571:O579"/>
    <mergeCell ref="W571:W579"/>
    <mergeCell ref="Z571:Z579"/>
    <mergeCell ref="CV577:DE577"/>
    <mergeCell ref="CV578:CW578"/>
    <mergeCell ref="CX578:DC578"/>
    <mergeCell ref="DD578:DE578"/>
    <mergeCell ref="CV586:DE586"/>
    <mergeCell ref="CV587:CW587"/>
    <mergeCell ref="CX587:DC587"/>
    <mergeCell ref="DD587:DE58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T145"/>
  <sheetViews>
    <sheetView showFormulas="false" showGridLines="true" showRowColHeaders="true" showZeros="true" rightToLeft="false" tabSelected="false" showOutlineSymbols="true" defaultGridColor="true" view="normal" topLeftCell="BB1" colorId="64" zoomScale="65" zoomScaleNormal="65" zoomScalePageLayoutView="100" workbookViewId="0">
      <selection pane="topLeft" activeCell="BQ4" activeCellId="0" sqref="BQ4"/>
    </sheetView>
  </sheetViews>
  <sheetFormatPr defaultColWidth="8.5625" defaultRowHeight="14.4" zeroHeight="false" outlineLevelRow="0" outlineLevelCol="0"/>
  <cols>
    <col collapsed="false" customWidth="true" hidden="false" outlineLevel="0" max="57" min="57" style="2" width="11.77"/>
  </cols>
  <sheetData>
    <row r="1" customFormat="false" ht="15" hidden="false" customHeight="false" outlineLevel="0" collapsed="false">
      <c r="A1" s="9" t="s">
        <v>419</v>
      </c>
      <c r="B1" s="9"/>
      <c r="C1" s="9"/>
      <c r="D1" s="9"/>
      <c r="E1" s="9"/>
      <c r="F1" s="9"/>
      <c r="G1" s="9"/>
      <c r="L1" s="9" t="s">
        <v>420</v>
      </c>
      <c r="M1" s="9"/>
      <c r="N1" s="9"/>
      <c r="O1" s="9"/>
      <c r="P1" s="9"/>
      <c r="Q1" s="9"/>
      <c r="R1" s="9"/>
      <c r="W1" s="9" t="s">
        <v>421</v>
      </c>
      <c r="X1" s="9"/>
      <c r="Y1" s="9"/>
      <c r="Z1" s="9"/>
      <c r="AA1" s="9"/>
      <c r="AB1" s="9"/>
      <c r="AC1" s="9"/>
      <c r="AH1" s="9" t="s">
        <v>422</v>
      </c>
      <c r="AI1" s="9"/>
      <c r="AJ1" s="9"/>
      <c r="AK1" s="9"/>
      <c r="AL1" s="9"/>
      <c r="AM1" s="9"/>
      <c r="AN1" s="9"/>
      <c r="AS1" s="9" t="s">
        <v>423</v>
      </c>
      <c r="AT1" s="9"/>
      <c r="AU1" s="9"/>
      <c r="AV1" s="9"/>
      <c r="AW1" s="9"/>
      <c r="AX1" s="9"/>
      <c r="AY1" s="9"/>
      <c r="BD1" s="9" t="s">
        <v>424</v>
      </c>
      <c r="BE1" s="9"/>
      <c r="BF1" s="9"/>
      <c r="BG1" s="9"/>
      <c r="BH1" s="9"/>
      <c r="BI1" s="9"/>
      <c r="BJ1" s="9"/>
      <c r="BO1" s="9" t="s">
        <v>425</v>
      </c>
      <c r="BP1" s="9"/>
      <c r="BQ1" s="9"/>
      <c r="BR1" s="9"/>
      <c r="BS1" s="9"/>
      <c r="BT1" s="9"/>
      <c r="BU1" s="9"/>
      <c r="BZ1" s="10" t="str">
        <f aca="false">A1</f>
        <v>SITO O1</v>
      </c>
      <c r="CA1" s="10"/>
      <c r="CB1" s="10"/>
      <c r="CC1" s="10"/>
      <c r="CD1" s="10"/>
      <c r="CE1" s="10"/>
      <c r="CF1" s="10"/>
      <c r="CG1" s="10"/>
      <c r="CH1" s="10"/>
      <c r="CI1" s="10"/>
    </row>
    <row r="2" customFormat="false" ht="14.4" hidden="false" customHeight="false" outlineLevel="0" collapsed="false">
      <c r="A2" s="2" t="s">
        <v>26</v>
      </c>
      <c r="B2" s="2" t="s">
        <v>426</v>
      </c>
      <c r="D2" s="4" t="s">
        <v>28</v>
      </c>
      <c r="E2" s="2" t="n">
        <v>3</v>
      </c>
      <c r="F2" s="2" t="s">
        <v>29</v>
      </c>
      <c r="G2" s="4" t="s">
        <v>30</v>
      </c>
      <c r="H2" s="2" t="n">
        <f aca="false">SUMPRODUCT(C6:C20,H6:H20)+C26*H26+C28*H28</f>
        <v>0</v>
      </c>
      <c r="L2" s="2" t="s">
        <v>26</v>
      </c>
      <c r="M2" s="2" t="s">
        <v>426</v>
      </c>
      <c r="O2" s="4" t="s">
        <v>28</v>
      </c>
      <c r="Q2" s="2" t="s">
        <v>29</v>
      </c>
      <c r="R2" s="4" t="s">
        <v>30</v>
      </c>
      <c r="S2" s="2" t="n">
        <f aca="false">SUMPRODUCT(N6:N20,S6:S20)+N26*S26+N28*S28</f>
        <v>0</v>
      </c>
      <c r="W2" s="2" t="s">
        <v>26</v>
      </c>
      <c r="X2" s="2" t="s">
        <v>426</v>
      </c>
      <c r="Z2" s="4" t="s">
        <v>28</v>
      </c>
      <c r="AB2" s="2" t="s">
        <v>29</v>
      </c>
      <c r="AC2" s="4" t="s">
        <v>30</v>
      </c>
      <c r="AD2" s="2" t="n">
        <f aca="false">SUMPRODUCT(Y6:Y20,AD6:AD20)+Y26*AD26+Y28*AD28</f>
        <v>0</v>
      </c>
      <c r="AH2" s="2" t="s">
        <v>26</v>
      </c>
      <c r="AI2" s="2" t="s">
        <v>426</v>
      </c>
      <c r="AK2" s="4" t="s">
        <v>28</v>
      </c>
      <c r="AL2" s="2" t="n">
        <v>3</v>
      </c>
      <c r="AM2" s="2" t="s">
        <v>29</v>
      </c>
      <c r="AN2" s="4" t="s">
        <v>30</v>
      </c>
      <c r="AO2" s="2" t="n">
        <f aca="false">SUMPRODUCT(AJ6:AJ20,AO6:AO20)+AJ26*AO26+AJ28*AO28</f>
        <v>0</v>
      </c>
      <c r="AS2" s="2" t="s">
        <v>26</v>
      </c>
      <c r="AT2" s="2" t="s">
        <v>426</v>
      </c>
      <c r="AV2" s="4" t="s">
        <v>28</v>
      </c>
      <c r="AW2" s="2" t="n">
        <v>3</v>
      </c>
      <c r="AX2" s="2" t="s">
        <v>29</v>
      </c>
      <c r="AY2" s="4" t="s">
        <v>30</v>
      </c>
      <c r="AZ2" s="2" t="n">
        <f aca="false">SUMPRODUCT(AU6:AU20,AZ6:AZ20)+AU26*AZ26+AU28*AZ28</f>
        <v>0</v>
      </c>
      <c r="BD2" s="2" t="s">
        <v>26</v>
      </c>
      <c r="BE2" s="2" t="s">
        <v>426</v>
      </c>
      <c r="BG2" s="4" t="s">
        <v>28</v>
      </c>
      <c r="BI2" s="2" t="s">
        <v>29</v>
      </c>
      <c r="BJ2" s="4" t="s">
        <v>30</v>
      </c>
      <c r="BK2" s="2" t="n">
        <f aca="false">SUMPRODUCT(BF6:BF20,BK6:BK20)+BF26*BK26+BF28*BK28</f>
        <v>0</v>
      </c>
      <c r="BO2" s="2" t="s">
        <v>26</v>
      </c>
      <c r="BP2" s="2" t="s">
        <v>426</v>
      </c>
      <c r="BR2" s="4" t="s">
        <v>28</v>
      </c>
      <c r="BS2" s="2" t="n">
        <v>20</v>
      </c>
      <c r="BT2" s="2" t="s">
        <v>29</v>
      </c>
      <c r="BU2" s="4" t="s">
        <v>30</v>
      </c>
      <c r="BV2" s="2" t="n">
        <f aca="false">SUMPRODUCT(BQ6:BQ20,BV6:BV20)+BQ26*BV26+BQ28*BV28</f>
        <v>0</v>
      </c>
      <c r="BZ2" s="11" t="s">
        <v>31</v>
      </c>
      <c r="CA2" s="11"/>
      <c r="CB2" s="11" t="s">
        <v>32</v>
      </c>
      <c r="CC2" s="11"/>
      <c r="CD2" s="11"/>
      <c r="CE2" s="11"/>
      <c r="CF2" s="11"/>
      <c r="CG2" s="11"/>
      <c r="CH2" s="11" t="s">
        <v>33</v>
      </c>
      <c r="CI2" s="11"/>
    </row>
    <row r="3" customFormat="false" ht="14.4" hidden="false" customHeight="false" outlineLevel="0" collapsed="false">
      <c r="A3" s="2" t="s">
        <v>34</v>
      </c>
      <c r="B3" s="2" t="s">
        <v>427</v>
      </c>
      <c r="D3" s="4" t="s">
        <v>36</v>
      </c>
      <c r="E3" s="2" t="s">
        <v>37</v>
      </c>
      <c r="L3" s="2" t="s">
        <v>34</v>
      </c>
      <c r="M3" s="2" t="s">
        <v>428</v>
      </c>
      <c r="N3" s="2" t="s">
        <v>41</v>
      </c>
      <c r="O3" s="4" t="s">
        <v>36</v>
      </c>
      <c r="W3" s="2" t="s">
        <v>34</v>
      </c>
      <c r="X3" s="2" t="s">
        <v>429</v>
      </c>
      <c r="Y3" s="2" t="s">
        <v>41</v>
      </c>
      <c r="Z3" s="4" t="s">
        <v>36</v>
      </c>
      <c r="AH3" s="2" t="s">
        <v>34</v>
      </c>
      <c r="AI3" s="2" t="s">
        <v>430</v>
      </c>
      <c r="AK3" s="4" t="s">
        <v>36</v>
      </c>
      <c r="AL3" s="2" t="s">
        <v>37</v>
      </c>
      <c r="AS3" s="2" t="s">
        <v>34</v>
      </c>
      <c r="AT3" s="2" t="s">
        <v>431</v>
      </c>
      <c r="AV3" s="4" t="s">
        <v>36</v>
      </c>
      <c r="AW3" s="2" t="s">
        <v>37</v>
      </c>
      <c r="BD3" s="2" t="s">
        <v>34</v>
      </c>
      <c r="BE3" s="2" t="s">
        <v>432</v>
      </c>
      <c r="BF3" s="2" t="s">
        <v>41</v>
      </c>
      <c r="BG3" s="4" t="s">
        <v>36</v>
      </c>
      <c r="BO3" s="2" t="s">
        <v>34</v>
      </c>
      <c r="BP3" s="2" t="s">
        <v>433</v>
      </c>
      <c r="BR3" s="4" t="s">
        <v>36</v>
      </c>
      <c r="BS3" s="2" t="s">
        <v>37</v>
      </c>
      <c r="BZ3" s="12" t="s">
        <v>14</v>
      </c>
      <c r="CA3" s="13" t="n">
        <f aca="false">IF(B59=0%,0%,C60/SUM(C60:C67))</f>
        <v>0.45</v>
      </c>
      <c r="CB3" s="12" t="str">
        <f aca="false">E60</f>
        <v>lavatrice</v>
      </c>
      <c r="CC3" s="14" t="n">
        <f aca="false">F60</f>
        <v>0</v>
      </c>
      <c r="CD3" s="12" t="str">
        <f aca="false">E67</f>
        <v>sedie</v>
      </c>
      <c r="CE3" s="14" t="n">
        <f aca="false">F67</f>
        <v>0</v>
      </c>
      <c r="CF3" s="12" t="str">
        <f aca="false">G65</f>
        <v>guaina</v>
      </c>
      <c r="CG3" s="15" t="n">
        <f aca="false">H65</f>
        <v>0</v>
      </c>
      <c r="CH3" s="14" t="s">
        <v>41</v>
      </c>
      <c r="CI3" s="14" t="n">
        <f aca="false">C3</f>
        <v>0</v>
      </c>
    </row>
    <row r="4" customFormat="false" ht="14.4" hidden="false" customHeight="false" outlineLevel="0" collapsed="false">
      <c r="A4" s="2" t="s">
        <v>46</v>
      </c>
      <c r="B4" s="8" t="n">
        <f aca="false">SUM(B6:B20,B26,B28)</f>
        <v>0</v>
      </c>
      <c r="C4" s="16" t="n">
        <f aca="false">SUMPRODUCT(B21:B25,G21:G25)+SUMPRODUCT(B30:B32,G30:G32)+SUMPRODUCT(B57:B58,G57:G58)+SUMPRODUCT(B45:B52,G45:G52)+SUMPRODUCT(F39:F44,G39:G44)*B39+SUMPRODUCT(G33:G34,F33:F34)*B33+SUMPRODUCT(B35:B38,G35:G38)</f>
        <v>1660.2</v>
      </c>
      <c r="D4" s="4" t="s">
        <v>43</v>
      </c>
      <c r="E4" s="2" t="s">
        <v>37</v>
      </c>
      <c r="F4" s="4" t="s">
        <v>44</v>
      </c>
      <c r="G4" s="2" t="s">
        <v>48</v>
      </c>
      <c r="L4" s="2" t="s">
        <v>46</v>
      </c>
      <c r="M4" s="8" t="n">
        <f aca="false">SUM(M6:M20,M26,M28)</f>
        <v>0</v>
      </c>
      <c r="N4" s="16" t="n">
        <f aca="false">SUMPRODUCT(M21:M25,R21:R25)+SUMPRODUCT(M30:M32,R30:R32)+SUMPRODUCT(M57:M58,R57:R58)+SUMPRODUCT(M45:M52,R45:R52)+SUMPRODUCT(Q39:Q44,R39:R44)*M39+SUMPRODUCT(R33:R34,Q33:Q34)*M33+SUMPRODUCT(M35:M38,R35:R38)</f>
        <v>0</v>
      </c>
      <c r="O4" s="4" t="s">
        <v>43</v>
      </c>
      <c r="Q4" s="4" t="s">
        <v>44</v>
      </c>
      <c r="W4" s="2" t="s">
        <v>46</v>
      </c>
      <c r="X4" s="8" t="n">
        <f aca="false">SUM(X6:X20,X26,X28)</f>
        <v>0</v>
      </c>
      <c r="Y4" s="16" t="n">
        <f aca="false">SUMPRODUCT(X21:X25,AC21:AC25)+SUMPRODUCT(X30:X32,AC30:AC32)+SUMPRODUCT(X57:X58,AC57:AC58)+SUMPRODUCT(X45:X52,AC45:AC52)+SUMPRODUCT(AB39:AB44,AC39:AC44)*X39+SUMPRODUCT(AC33:AC34,AB33:AB34)*X33+SUMPRODUCT(X35:X38,AC35:AC38)</f>
        <v>0</v>
      </c>
      <c r="Z4" s="4" t="s">
        <v>43</v>
      </c>
      <c r="AB4" s="4" t="s">
        <v>44</v>
      </c>
      <c r="AH4" s="2" t="s">
        <v>46</v>
      </c>
      <c r="AI4" s="8" t="n">
        <f aca="false">SUM(AI6:AI20,AI26,AI28)</f>
        <v>0</v>
      </c>
      <c r="AJ4" s="16" t="n">
        <f aca="false">SUMPRODUCT(AI21:AI25,AN21:AN25)+SUMPRODUCT(AI30:AI32,AN30:AN32)+SUMPRODUCT(AI57:AI58,AN57:AN58)+SUMPRODUCT(AI45:AI52,AN45:AN52)+SUMPRODUCT(AM39:AM44,AN39:AN44)*AI39+SUMPRODUCT(AN33:AN34,AM33:AM34)*AI33+SUMPRODUCT(AI35:AI38,AN35:AN38)</f>
        <v>1277</v>
      </c>
      <c r="AK4" s="4" t="s">
        <v>43</v>
      </c>
      <c r="AL4" s="2" t="s">
        <v>37</v>
      </c>
      <c r="AM4" s="4" t="s">
        <v>44</v>
      </c>
      <c r="AN4" s="2" t="s">
        <v>434</v>
      </c>
      <c r="AS4" s="2" t="s">
        <v>46</v>
      </c>
      <c r="AT4" s="8" t="n">
        <f aca="false">SUM(AT6:AT20,AT26,AT28)</f>
        <v>0</v>
      </c>
      <c r="AU4" s="16" t="n">
        <f aca="false">SUMPRODUCT(AT21:AT25,AY21:AY25)+SUMPRODUCT(AT30:AT32,AY30:AY32)+SUMPRODUCT(AT57:AT58,AY57:AY58)+SUMPRODUCT(AT45:AT52,AY45:AY52)+SUMPRODUCT(AX39:AX44,AY39:AY44)*AT39+SUMPRODUCT(AY33:AY34,AX33:AX34)*AT33+SUMPRODUCT(AT35:AT38,AY35:AY38)</f>
        <v>1113.2</v>
      </c>
      <c r="AV4" s="4" t="s">
        <v>43</v>
      </c>
      <c r="AW4" s="2" t="s">
        <v>37</v>
      </c>
      <c r="AX4" s="4" t="s">
        <v>44</v>
      </c>
      <c r="AY4" s="2" t="s">
        <v>45</v>
      </c>
      <c r="BD4" s="2" t="s">
        <v>46</v>
      </c>
      <c r="BE4" s="8" t="n">
        <f aca="false">SUM(BE6:BE20,BE26,BE28)</f>
        <v>0</v>
      </c>
      <c r="BF4" s="16" t="n">
        <f aca="false">SUMPRODUCT(BE21:BE25,BJ21:BJ25)+SUMPRODUCT(BE30:BE32,BJ30:BJ32)+SUMPRODUCT(BE57:BE58,BJ57:BJ58)+SUMPRODUCT(BE45:BE52,BJ45:BJ52)+SUMPRODUCT(BI39:BI44,BJ39:BJ44)*BE39+SUMPRODUCT(BJ33:BJ34,BI33:BI34)*BE33+SUMPRODUCT(BE35:BE38,BJ35:BJ38)</f>
        <v>0</v>
      </c>
      <c r="BG4" s="4" t="s">
        <v>43</v>
      </c>
      <c r="BI4" s="4" t="s">
        <v>44</v>
      </c>
      <c r="BO4" s="2" t="s">
        <v>46</v>
      </c>
      <c r="BP4" s="8" t="n">
        <f aca="false">SUM(BP6:BP20,BP26,BP28)</f>
        <v>0</v>
      </c>
      <c r="BQ4" s="16" t="n">
        <f aca="false">SUMPRODUCT(BP21:BP25,BU21:BU25)+SUMPRODUCT(BP30:BP32,BU30:BU32)+SUMPRODUCT(BP57:BP58,BU57:BU58)+SUMPRODUCT(BP45:BP52,BU45:BU52)+SUMPRODUCT(BT39:BT44,BU39:BU44)*BP39+SUMPRODUCT(BU33:BU34,BT33:BT34)*BP33+SUMPRODUCT(BP35:BP38,BU35:BU38)</f>
        <v>1500</v>
      </c>
      <c r="BR4" s="4" t="s">
        <v>43</v>
      </c>
      <c r="BS4" s="2" t="s">
        <v>37</v>
      </c>
      <c r="BT4" s="4" t="s">
        <v>44</v>
      </c>
      <c r="BU4" s="2" t="s">
        <v>48</v>
      </c>
      <c r="BZ4" s="17" t="s">
        <v>49</v>
      </c>
      <c r="CA4" s="18" t="n">
        <f aca="false">IF(B59=0%,0%,C61/SUM(C60:C67))</f>
        <v>0.07</v>
      </c>
      <c r="CB4" s="17" t="str">
        <f aca="false">E61</f>
        <v>frigorifero</v>
      </c>
      <c r="CC4" s="19" t="n">
        <f aca="false">F61</f>
        <v>0</v>
      </c>
      <c r="CD4" s="17" t="str">
        <f aca="false">E68</f>
        <v>materasso</v>
      </c>
      <c r="CE4" s="19" t="n">
        <f aca="false">F68</f>
        <v>0</v>
      </c>
      <c r="CF4" s="17" t="str">
        <f aca="false">G66</f>
        <v>lamiere</v>
      </c>
      <c r="CG4" s="20" t="n">
        <f aca="false">H66</f>
        <v>0</v>
      </c>
      <c r="CH4" s="19" t="str">
        <f aca="false">D2</f>
        <v>altezza cumulo</v>
      </c>
      <c r="CI4" s="19" t="n">
        <f aca="false">E2</f>
        <v>3</v>
      </c>
    </row>
    <row r="5" customFormat="false" ht="14.4" hidden="false" customHeight="false" outlineLevel="0" collapsed="false">
      <c r="A5" s="21" t="s">
        <v>50</v>
      </c>
      <c r="B5" s="22" t="s">
        <v>51</v>
      </c>
      <c r="C5" s="22" t="s">
        <v>52</v>
      </c>
      <c r="D5" s="23" t="s">
        <v>53</v>
      </c>
      <c r="E5" s="22" t="s">
        <v>54</v>
      </c>
      <c r="F5" s="22"/>
      <c r="G5" s="22" t="s">
        <v>55</v>
      </c>
      <c r="H5" s="22" t="s">
        <v>56</v>
      </c>
      <c r="L5" s="21" t="s">
        <v>50</v>
      </c>
      <c r="M5" s="22" t="s">
        <v>51</v>
      </c>
      <c r="N5" s="22" t="s">
        <v>52</v>
      </c>
      <c r="O5" s="23" t="s">
        <v>53</v>
      </c>
      <c r="P5" s="22" t="s">
        <v>54</v>
      </c>
      <c r="Q5" s="22"/>
      <c r="R5" s="22" t="s">
        <v>55</v>
      </c>
      <c r="S5" s="22" t="s">
        <v>56</v>
      </c>
      <c r="W5" s="21" t="s">
        <v>50</v>
      </c>
      <c r="X5" s="22" t="s">
        <v>51</v>
      </c>
      <c r="Y5" s="22" t="s">
        <v>52</v>
      </c>
      <c r="Z5" s="23" t="s">
        <v>53</v>
      </c>
      <c r="AA5" s="22" t="s">
        <v>54</v>
      </c>
      <c r="AB5" s="22"/>
      <c r="AC5" s="22" t="s">
        <v>55</v>
      </c>
      <c r="AD5" s="22" t="s">
        <v>56</v>
      </c>
      <c r="AH5" s="21" t="s">
        <v>50</v>
      </c>
      <c r="AI5" s="22" t="s">
        <v>51</v>
      </c>
      <c r="AJ5" s="22" t="s">
        <v>52</v>
      </c>
      <c r="AK5" s="23" t="s">
        <v>53</v>
      </c>
      <c r="AL5" s="22" t="s">
        <v>54</v>
      </c>
      <c r="AM5" s="22"/>
      <c r="AN5" s="22" t="s">
        <v>55</v>
      </c>
      <c r="AO5" s="22" t="s">
        <v>56</v>
      </c>
      <c r="AS5" s="21" t="s">
        <v>50</v>
      </c>
      <c r="AT5" s="22" t="s">
        <v>51</v>
      </c>
      <c r="AU5" s="22" t="s">
        <v>52</v>
      </c>
      <c r="AV5" s="23" t="s">
        <v>53</v>
      </c>
      <c r="AW5" s="22" t="s">
        <v>54</v>
      </c>
      <c r="AX5" s="22"/>
      <c r="AY5" s="22" t="s">
        <v>55</v>
      </c>
      <c r="AZ5" s="22" t="s">
        <v>56</v>
      </c>
      <c r="BD5" s="21" t="s">
        <v>50</v>
      </c>
      <c r="BE5" s="22" t="s">
        <v>51</v>
      </c>
      <c r="BF5" s="22" t="s">
        <v>52</v>
      </c>
      <c r="BG5" s="23" t="s">
        <v>53</v>
      </c>
      <c r="BH5" s="22" t="s">
        <v>54</v>
      </c>
      <c r="BI5" s="22"/>
      <c r="BJ5" s="22" t="s">
        <v>55</v>
      </c>
      <c r="BK5" s="22" t="s">
        <v>56</v>
      </c>
      <c r="BO5" s="21" t="s">
        <v>50</v>
      </c>
      <c r="BP5" s="22" t="s">
        <v>51</v>
      </c>
      <c r="BQ5" s="22" t="s">
        <v>52</v>
      </c>
      <c r="BR5" s="23" t="s">
        <v>53</v>
      </c>
      <c r="BS5" s="22" t="s">
        <v>54</v>
      </c>
      <c r="BT5" s="22"/>
      <c r="BU5" s="22" t="s">
        <v>55</v>
      </c>
      <c r="BV5" s="22" t="s">
        <v>56</v>
      </c>
      <c r="BZ5" s="17" t="s">
        <v>57</v>
      </c>
      <c r="CA5" s="18" t="n">
        <f aca="false">IF(B59=0%,0%,(C62+C63)/SUM(C60:C67))</f>
        <v>0.08</v>
      </c>
      <c r="CB5" s="17" t="str">
        <f aca="false">E62</f>
        <v>forno</v>
      </c>
      <c r="CC5" s="19" t="n">
        <f aca="false">F62</f>
        <v>0</v>
      </c>
      <c r="CD5" s="17" t="str">
        <f aca="false">G60</f>
        <v>brandina</v>
      </c>
      <c r="CE5" s="19" t="n">
        <f aca="false">H60</f>
        <v>0</v>
      </c>
      <c r="CF5" s="17" t="str">
        <f aca="false">G67</f>
        <v>buste</v>
      </c>
      <c r="CG5" s="20" t="n">
        <f aca="false">H67</f>
        <v>0</v>
      </c>
      <c r="CH5" s="19" t="str">
        <f aca="false">D3</f>
        <v>combustione</v>
      </c>
      <c r="CI5" s="19" t="str">
        <f aca="false">E3</f>
        <v>no</v>
      </c>
    </row>
    <row r="6" customFormat="false" ht="14.4" hidden="false" customHeight="true" outlineLevel="0" collapsed="false">
      <c r="A6" s="24" t="s">
        <v>58</v>
      </c>
      <c r="B6" s="25"/>
      <c r="C6" s="65"/>
      <c r="D6" s="27" t="s">
        <v>59</v>
      </c>
      <c r="E6" s="28" t="s">
        <v>12</v>
      </c>
      <c r="F6" s="29" t="n">
        <f aca="false">INFO!$D$13</f>
        <v>0.751592356687898</v>
      </c>
      <c r="H6" s="30" t="n">
        <v>40</v>
      </c>
      <c r="L6" s="24" t="s">
        <v>58</v>
      </c>
      <c r="M6" s="64"/>
      <c r="N6" s="65"/>
      <c r="O6" s="27" t="s">
        <v>59</v>
      </c>
      <c r="P6" s="28" t="s">
        <v>12</v>
      </c>
      <c r="Q6" s="29" t="n">
        <f aca="false">INFO!$D$13</f>
        <v>0.751592356687898</v>
      </c>
      <c r="S6" s="30" t="n">
        <v>40</v>
      </c>
      <c r="W6" s="24" t="s">
        <v>58</v>
      </c>
      <c r="X6" s="64"/>
      <c r="Y6" s="65"/>
      <c r="Z6" s="27" t="s">
        <v>59</v>
      </c>
      <c r="AA6" s="28" t="s">
        <v>12</v>
      </c>
      <c r="AB6" s="29" t="n">
        <f aca="false">INFO!$D$13</f>
        <v>0.751592356687898</v>
      </c>
      <c r="AD6" s="30" t="n">
        <v>40</v>
      </c>
      <c r="AH6" s="24" t="s">
        <v>58</v>
      </c>
      <c r="AI6" s="25"/>
      <c r="AJ6" s="65"/>
      <c r="AK6" s="27" t="s">
        <v>59</v>
      </c>
      <c r="AL6" s="28" t="s">
        <v>12</v>
      </c>
      <c r="AM6" s="29" t="n">
        <f aca="false">INFO!$D$13</f>
        <v>0.751592356687898</v>
      </c>
      <c r="AO6" s="30" t="n">
        <v>40</v>
      </c>
      <c r="AS6" s="24" t="s">
        <v>58</v>
      </c>
      <c r="AT6" s="25"/>
      <c r="AU6" s="65"/>
      <c r="AV6" s="27" t="s">
        <v>59</v>
      </c>
      <c r="AW6" s="28" t="s">
        <v>12</v>
      </c>
      <c r="AX6" s="29" t="n">
        <f aca="false">INFO!$D$13</f>
        <v>0.751592356687898</v>
      </c>
      <c r="AZ6" s="30" t="n">
        <v>40</v>
      </c>
      <c r="BD6" s="24" t="s">
        <v>58</v>
      </c>
      <c r="BE6" s="64"/>
      <c r="BF6" s="65"/>
      <c r="BG6" s="27" t="s">
        <v>59</v>
      </c>
      <c r="BH6" s="28" t="s">
        <v>12</v>
      </c>
      <c r="BI6" s="29" t="n">
        <f aca="false">INFO!$D$13</f>
        <v>0.751592356687898</v>
      </c>
      <c r="BK6" s="30" t="n">
        <v>40</v>
      </c>
      <c r="BO6" s="24" t="s">
        <v>58</v>
      </c>
      <c r="BP6" s="25"/>
      <c r="BQ6" s="65"/>
      <c r="BR6" s="27" t="s">
        <v>59</v>
      </c>
      <c r="BS6" s="28" t="s">
        <v>12</v>
      </c>
      <c r="BT6" s="29" t="n">
        <f aca="false">INFO!$D$13</f>
        <v>0.751592356687898</v>
      </c>
      <c r="BV6" s="30" t="n">
        <v>40</v>
      </c>
      <c r="BZ6" s="17" t="s">
        <v>60</v>
      </c>
      <c r="CA6" s="18" t="n">
        <f aca="false">IF(B59=0%,0%,C64/SUM(C60:C67))</f>
        <v>0</v>
      </c>
      <c r="CB6" s="17" t="str">
        <f aca="false">E63</f>
        <v>televisore</v>
      </c>
      <c r="CC6" s="19" t="n">
        <f aca="false">F63</f>
        <v>0</v>
      </c>
      <c r="CD6" s="17" t="str">
        <f aca="false">G61</f>
        <v>Scatoloni</v>
      </c>
      <c r="CE6" s="19" t="n">
        <f aca="false">H61</f>
        <v>0</v>
      </c>
      <c r="CF6" s="19"/>
      <c r="CG6" s="20"/>
      <c r="CH6" s="19" t="str">
        <f aca="false">D4</f>
        <v>bonifica</v>
      </c>
      <c r="CI6" s="19" t="str">
        <f aca="false">E4</f>
        <v>no</v>
      </c>
    </row>
    <row r="7" customFormat="false" ht="14.4" hidden="false" customHeight="true" outlineLevel="0" collapsed="false">
      <c r="A7" s="24"/>
      <c r="B7" s="25"/>
      <c r="C7" s="65"/>
      <c r="D7" s="27"/>
      <c r="E7" s="28" t="s">
        <v>13</v>
      </c>
      <c r="F7" s="29" t="n">
        <f aca="false">INFO!$D$14</f>
        <v>0.0812101910828025</v>
      </c>
      <c r="H7" s="30"/>
      <c r="L7" s="24"/>
      <c r="M7" s="64"/>
      <c r="N7" s="65"/>
      <c r="O7" s="27"/>
      <c r="P7" s="28" t="s">
        <v>13</v>
      </c>
      <c r="Q7" s="29" t="n">
        <f aca="false">INFO!$D$14</f>
        <v>0.0812101910828025</v>
      </c>
      <c r="S7" s="30"/>
      <c r="W7" s="24"/>
      <c r="X7" s="64"/>
      <c r="Y7" s="65"/>
      <c r="Z7" s="27"/>
      <c r="AA7" s="28" t="s">
        <v>13</v>
      </c>
      <c r="AB7" s="29" t="n">
        <f aca="false">INFO!$D$14</f>
        <v>0.0812101910828025</v>
      </c>
      <c r="AD7" s="30"/>
      <c r="AH7" s="24"/>
      <c r="AI7" s="25"/>
      <c r="AJ7" s="65"/>
      <c r="AK7" s="27"/>
      <c r="AL7" s="28" t="s">
        <v>13</v>
      </c>
      <c r="AM7" s="29" t="n">
        <f aca="false">INFO!$D$14</f>
        <v>0.0812101910828025</v>
      </c>
      <c r="AO7" s="30"/>
      <c r="AS7" s="24"/>
      <c r="AT7" s="25"/>
      <c r="AU7" s="65"/>
      <c r="AV7" s="27"/>
      <c r="AW7" s="28" t="s">
        <v>13</v>
      </c>
      <c r="AX7" s="29" t="n">
        <f aca="false">INFO!$D$14</f>
        <v>0.0812101910828025</v>
      </c>
      <c r="AZ7" s="30"/>
      <c r="BD7" s="24"/>
      <c r="BE7" s="64"/>
      <c r="BF7" s="65"/>
      <c r="BG7" s="27"/>
      <c r="BH7" s="28" t="s">
        <v>13</v>
      </c>
      <c r="BI7" s="29" t="n">
        <f aca="false">INFO!$D$14</f>
        <v>0.0812101910828025</v>
      </c>
      <c r="BK7" s="30"/>
      <c r="BO7" s="24"/>
      <c r="BP7" s="25"/>
      <c r="BQ7" s="65"/>
      <c r="BR7" s="27"/>
      <c r="BS7" s="28" t="s">
        <v>13</v>
      </c>
      <c r="BT7" s="29" t="n">
        <f aca="false">INFO!$D$14</f>
        <v>0.0812101910828025</v>
      </c>
      <c r="BV7" s="30"/>
      <c r="BZ7" s="17" t="s">
        <v>61</v>
      </c>
      <c r="CA7" s="18" t="n">
        <f aca="false">IF(B59=0%,0%,C65/SUM(C60:C67))</f>
        <v>0.1</v>
      </c>
      <c r="CB7" s="17" t="str">
        <f aca="false">E64</f>
        <v>scaldabagno</v>
      </c>
      <c r="CC7" s="19" t="n">
        <f aca="false">F64</f>
        <v>0</v>
      </c>
      <c r="CD7" s="17" t="str">
        <f aca="false">G62</f>
        <v>divano</v>
      </c>
      <c r="CE7" s="19" t="n">
        <f aca="false">H62</f>
        <v>0</v>
      </c>
      <c r="CF7" s="19"/>
      <c r="CG7" s="20"/>
      <c r="CH7" s="19" t="str">
        <f aca="false">F4</f>
        <v>substrato</v>
      </c>
      <c r="CI7" s="19" t="str">
        <f aca="false">G4</f>
        <v>battistrada</v>
      </c>
    </row>
    <row r="8" customFormat="false" ht="14.4" hidden="false" customHeight="false" outlineLevel="0" collapsed="false">
      <c r="A8" s="24"/>
      <c r="B8" s="25"/>
      <c r="C8" s="65"/>
      <c r="D8" s="27"/>
      <c r="E8" s="28" t="s">
        <v>14</v>
      </c>
      <c r="F8" s="29" t="n">
        <f aca="false">INFO!$D$15</f>
        <v>0.167197452229299</v>
      </c>
      <c r="H8" s="30"/>
      <c r="L8" s="24"/>
      <c r="M8" s="64"/>
      <c r="N8" s="65"/>
      <c r="O8" s="27"/>
      <c r="P8" s="28" t="s">
        <v>14</v>
      </c>
      <c r="Q8" s="29" t="n">
        <f aca="false">INFO!$D$15</f>
        <v>0.167197452229299</v>
      </c>
      <c r="S8" s="30"/>
      <c r="W8" s="24"/>
      <c r="X8" s="64"/>
      <c r="Y8" s="65"/>
      <c r="Z8" s="27"/>
      <c r="AA8" s="28" t="s">
        <v>14</v>
      </c>
      <c r="AB8" s="29" t="n">
        <f aca="false">INFO!$D$15</f>
        <v>0.167197452229299</v>
      </c>
      <c r="AD8" s="30"/>
      <c r="AH8" s="24"/>
      <c r="AI8" s="25"/>
      <c r="AJ8" s="65"/>
      <c r="AK8" s="27"/>
      <c r="AL8" s="28" t="s">
        <v>14</v>
      </c>
      <c r="AM8" s="29" t="n">
        <f aca="false">INFO!$D$15</f>
        <v>0.167197452229299</v>
      </c>
      <c r="AO8" s="30"/>
      <c r="AS8" s="24"/>
      <c r="AT8" s="25"/>
      <c r="AU8" s="65"/>
      <c r="AV8" s="27"/>
      <c r="AW8" s="28" t="s">
        <v>14</v>
      </c>
      <c r="AX8" s="29" t="n">
        <f aca="false">INFO!$D$15</f>
        <v>0.167197452229299</v>
      </c>
      <c r="AZ8" s="30"/>
      <c r="BD8" s="24"/>
      <c r="BE8" s="64"/>
      <c r="BF8" s="65"/>
      <c r="BG8" s="27"/>
      <c r="BH8" s="28" t="s">
        <v>14</v>
      </c>
      <c r="BI8" s="29" t="n">
        <f aca="false">INFO!$D$15</f>
        <v>0.167197452229299</v>
      </c>
      <c r="BK8" s="30"/>
      <c r="BO8" s="24"/>
      <c r="BP8" s="25"/>
      <c r="BQ8" s="65"/>
      <c r="BR8" s="27"/>
      <c r="BS8" s="28" t="s">
        <v>14</v>
      </c>
      <c r="BT8" s="29" t="n">
        <f aca="false">INFO!$D$15</f>
        <v>0.167197452229299</v>
      </c>
      <c r="BV8" s="30"/>
      <c r="BZ8" s="17" t="s">
        <v>62</v>
      </c>
      <c r="CA8" s="18" t="n">
        <f aca="false">IF(B59=0%,0%,C66/SUM(C60:C67))</f>
        <v>0</v>
      </c>
      <c r="CB8" s="17" t="str">
        <f aca="false">E65</f>
        <v>mobile</v>
      </c>
      <c r="CC8" s="19" t="n">
        <f aca="false">F65</f>
        <v>0</v>
      </c>
      <c r="CD8" s="17" t="str">
        <f aca="false">G63</f>
        <v>sanitari</v>
      </c>
      <c r="CE8" s="19" t="n">
        <f aca="false">H63</f>
        <v>0</v>
      </c>
      <c r="CF8" s="19"/>
      <c r="CG8" s="20"/>
      <c r="CH8" s="19" t="s">
        <v>63</v>
      </c>
      <c r="CI8" s="19" t="n">
        <f aca="false">B4</f>
        <v>0</v>
      </c>
    </row>
    <row r="9" customFormat="false" ht="15" hidden="false" customHeight="false" outlineLevel="0" collapsed="false">
      <c r="A9" s="24"/>
      <c r="B9" s="25"/>
      <c r="C9" s="67"/>
      <c r="D9" s="27" t="s">
        <v>64</v>
      </c>
      <c r="E9" s="28" t="s">
        <v>12</v>
      </c>
      <c r="F9" s="29" t="n">
        <f aca="false">INFO!$D$13</f>
        <v>0.751592356687898</v>
      </c>
      <c r="H9" s="32" t="n">
        <v>50</v>
      </c>
      <c r="L9" s="24"/>
      <c r="M9" s="66"/>
      <c r="N9" s="67"/>
      <c r="O9" s="27" t="s">
        <v>64</v>
      </c>
      <c r="P9" s="28" t="s">
        <v>12</v>
      </c>
      <c r="Q9" s="29" t="n">
        <f aca="false">INFO!$D$13</f>
        <v>0.751592356687898</v>
      </c>
      <c r="S9" s="32" t="n">
        <v>50</v>
      </c>
      <c r="W9" s="24"/>
      <c r="X9" s="66"/>
      <c r="Y9" s="67"/>
      <c r="Z9" s="27" t="s">
        <v>64</v>
      </c>
      <c r="AA9" s="28" t="s">
        <v>12</v>
      </c>
      <c r="AB9" s="29" t="n">
        <f aca="false">INFO!$D$13</f>
        <v>0.751592356687898</v>
      </c>
      <c r="AD9" s="32" t="n">
        <v>50</v>
      </c>
      <c r="AH9" s="24"/>
      <c r="AI9" s="25"/>
      <c r="AJ9" s="67"/>
      <c r="AK9" s="27" t="s">
        <v>64</v>
      </c>
      <c r="AL9" s="28" t="s">
        <v>12</v>
      </c>
      <c r="AM9" s="29" t="n">
        <f aca="false">INFO!$D$13</f>
        <v>0.751592356687898</v>
      </c>
      <c r="AO9" s="32" t="n">
        <v>50</v>
      </c>
      <c r="AS9" s="24"/>
      <c r="AT9" s="25"/>
      <c r="AU9" s="67"/>
      <c r="AV9" s="27" t="s">
        <v>64</v>
      </c>
      <c r="AW9" s="28" t="s">
        <v>12</v>
      </c>
      <c r="AX9" s="29" t="n">
        <f aca="false">INFO!$D$13</f>
        <v>0.751592356687898</v>
      </c>
      <c r="AZ9" s="32" t="n">
        <v>50</v>
      </c>
      <c r="BD9" s="24"/>
      <c r="BE9" s="66"/>
      <c r="BF9" s="67"/>
      <c r="BG9" s="27" t="s">
        <v>64</v>
      </c>
      <c r="BH9" s="28" t="s">
        <v>12</v>
      </c>
      <c r="BI9" s="29" t="n">
        <f aca="false">INFO!$D$13</f>
        <v>0.751592356687898</v>
      </c>
      <c r="BK9" s="32" t="n">
        <v>50</v>
      </c>
      <c r="BO9" s="24"/>
      <c r="BP9" s="25"/>
      <c r="BQ9" s="67"/>
      <c r="BR9" s="27" t="s">
        <v>64</v>
      </c>
      <c r="BS9" s="28" t="s">
        <v>12</v>
      </c>
      <c r="BT9" s="29" t="n">
        <f aca="false">INFO!$D$13</f>
        <v>0.751592356687898</v>
      </c>
      <c r="BV9" s="32" t="n">
        <v>50</v>
      </c>
      <c r="BZ9" s="33" t="s">
        <v>65</v>
      </c>
      <c r="CA9" s="34" t="n">
        <f aca="false">IF(B59=0%,0%,C67/SUM(C60:C67))</f>
        <v>0.3</v>
      </c>
      <c r="CB9" s="33" t="str">
        <f aca="false">E66</f>
        <v>secchio</v>
      </c>
      <c r="CC9" s="35" t="n">
        <f aca="false">F66</f>
        <v>0</v>
      </c>
      <c r="CD9" s="33" t="str">
        <f aca="false">G64</f>
        <v>tubi</v>
      </c>
      <c r="CE9" s="35" t="n">
        <f aca="false">H64</f>
        <v>0</v>
      </c>
      <c r="CF9" s="35"/>
      <c r="CG9" s="36"/>
      <c r="CH9" s="35" t="s">
        <v>56</v>
      </c>
      <c r="CI9" s="35" t="n">
        <f aca="false">H2</f>
        <v>0</v>
      </c>
      <c r="CJ9" s="37" t="n">
        <f aca="false">SUM(CA3:CA9)</f>
        <v>1</v>
      </c>
    </row>
    <row r="10" customFormat="false" ht="15" hidden="false" customHeight="false" outlineLevel="0" collapsed="false">
      <c r="A10" s="24"/>
      <c r="B10" s="25"/>
      <c r="C10" s="67"/>
      <c r="D10" s="27"/>
      <c r="E10" s="28" t="s">
        <v>13</v>
      </c>
      <c r="F10" s="29" t="n">
        <f aca="false">INFO!$D$14</f>
        <v>0.0812101910828025</v>
      </c>
      <c r="H10" s="32"/>
      <c r="L10" s="24"/>
      <c r="M10" s="66"/>
      <c r="N10" s="67"/>
      <c r="O10" s="27"/>
      <c r="P10" s="28" t="s">
        <v>13</v>
      </c>
      <c r="Q10" s="29" t="n">
        <f aca="false">INFO!$D$14</f>
        <v>0.0812101910828025</v>
      </c>
      <c r="S10" s="32"/>
      <c r="W10" s="24"/>
      <c r="X10" s="66"/>
      <c r="Y10" s="67"/>
      <c r="Z10" s="27"/>
      <c r="AA10" s="28" t="s">
        <v>13</v>
      </c>
      <c r="AB10" s="29" t="n">
        <f aca="false">INFO!$D$14</f>
        <v>0.0812101910828025</v>
      </c>
      <c r="AD10" s="32"/>
      <c r="AH10" s="24"/>
      <c r="AI10" s="25"/>
      <c r="AJ10" s="67"/>
      <c r="AK10" s="27"/>
      <c r="AL10" s="28" t="s">
        <v>13</v>
      </c>
      <c r="AM10" s="29" t="n">
        <f aca="false">INFO!$D$14</f>
        <v>0.0812101910828025</v>
      </c>
      <c r="AO10" s="32"/>
      <c r="AS10" s="24"/>
      <c r="AT10" s="25"/>
      <c r="AU10" s="67"/>
      <c r="AV10" s="27"/>
      <c r="AW10" s="28" t="s">
        <v>13</v>
      </c>
      <c r="AX10" s="29" t="n">
        <f aca="false">INFO!$D$14</f>
        <v>0.0812101910828025</v>
      </c>
      <c r="AZ10" s="32"/>
      <c r="BD10" s="24"/>
      <c r="BE10" s="66"/>
      <c r="BF10" s="67"/>
      <c r="BG10" s="27"/>
      <c r="BH10" s="28" t="s">
        <v>13</v>
      </c>
      <c r="BI10" s="29" t="n">
        <f aca="false">INFO!$D$14</f>
        <v>0.0812101910828025</v>
      </c>
      <c r="BK10" s="32"/>
      <c r="BO10" s="24"/>
      <c r="BP10" s="25"/>
      <c r="BQ10" s="67"/>
      <c r="BR10" s="27"/>
      <c r="BS10" s="28" t="s">
        <v>13</v>
      </c>
      <c r="BT10" s="29" t="n">
        <f aca="false">INFO!$D$14</f>
        <v>0.0812101910828025</v>
      </c>
      <c r="BV10" s="32"/>
      <c r="BZ10" s="10" t="str">
        <f aca="false">L1</f>
        <v>SITO O83</v>
      </c>
      <c r="CA10" s="10"/>
      <c r="CB10" s="10"/>
      <c r="CC10" s="10"/>
      <c r="CD10" s="10"/>
      <c r="CE10" s="10"/>
      <c r="CF10" s="10"/>
      <c r="CG10" s="10"/>
      <c r="CH10" s="10"/>
      <c r="CI10" s="10"/>
    </row>
    <row r="11" customFormat="false" ht="14.4" hidden="false" customHeight="false" outlineLevel="0" collapsed="false">
      <c r="A11" s="24"/>
      <c r="B11" s="25"/>
      <c r="C11" s="67"/>
      <c r="D11" s="27"/>
      <c r="E11" s="28" t="s">
        <v>14</v>
      </c>
      <c r="F11" s="29" t="n">
        <f aca="false">INFO!$D$15</f>
        <v>0.167197452229299</v>
      </c>
      <c r="H11" s="32"/>
      <c r="L11" s="24"/>
      <c r="M11" s="66"/>
      <c r="N11" s="67"/>
      <c r="O11" s="27"/>
      <c r="P11" s="28" t="s">
        <v>14</v>
      </c>
      <c r="Q11" s="29" t="n">
        <f aca="false">INFO!$D$15</f>
        <v>0.167197452229299</v>
      </c>
      <c r="S11" s="32"/>
      <c r="W11" s="24"/>
      <c r="X11" s="66"/>
      <c r="Y11" s="67"/>
      <c r="Z11" s="27"/>
      <c r="AA11" s="28" t="s">
        <v>14</v>
      </c>
      <c r="AB11" s="29" t="n">
        <f aca="false">INFO!$D$15</f>
        <v>0.167197452229299</v>
      </c>
      <c r="AD11" s="32"/>
      <c r="AH11" s="24"/>
      <c r="AI11" s="25"/>
      <c r="AJ11" s="67"/>
      <c r="AK11" s="27"/>
      <c r="AL11" s="28" t="s">
        <v>14</v>
      </c>
      <c r="AM11" s="29" t="n">
        <f aca="false">INFO!$D$15</f>
        <v>0.167197452229299</v>
      </c>
      <c r="AO11" s="32"/>
      <c r="AS11" s="24"/>
      <c r="AT11" s="25"/>
      <c r="AU11" s="67"/>
      <c r="AV11" s="27"/>
      <c r="AW11" s="28" t="s">
        <v>14</v>
      </c>
      <c r="AX11" s="29" t="n">
        <f aca="false">INFO!$D$15</f>
        <v>0.167197452229299</v>
      </c>
      <c r="AZ11" s="32"/>
      <c r="BD11" s="24"/>
      <c r="BE11" s="66"/>
      <c r="BF11" s="67"/>
      <c r="BG11" s="27"/>
      <c r="BH11" s="28" t="s">
        <v>14</v>
      </c>
      <c r="BI11" s="29" t="n">
        <f aca="false">INFO!$D$15</f>
        <v>0.167197452229299</v>
      </c>
      <c r="BK11" s="32"/>
      <c r="BO11" s="24"/>
      <c r="BP11" s="25"/>
      <c r="BQ11" s="67"/>
      <c r="BR11" s="27"/>
      <c r="BS11" s="28" t="s">
        <v>14</v>
      </c>
      <c r="BT11" s="29" t="n">
        <f aca="false">INFO!$D$15</f>
        <v>0.167197452229299</v>
      </c>
      <c r="BV11" s="32"/>
      <c r="BZ11" s="11" t="s">
        <v>31</v>
      </c>
      <c r="CA11" s="11"/>
      <c r="CB11" s="11" t="s">
        <v>32</v>
      </c>
      <c r="CC11" s="11"/>
      <c r="CD11" s="11"/>
      <c r="CE11" s="11"/>
      <c r="CF11" s="11"/>
      <c r="CG11" s="11"/>
      <c r="CH11" s="11" t="s">
        <v>33</v>
      </c>
      <c r="CI11" s="11"/>
    </row>
    <row r="12" customFormat="false" ht="14.4" hidden="false" customHeight="false" outlineLevel="0" collapsed="false">
      <c r="A12" s="24"/>
      <c r="B12" s="25"/>
      <c r="C12" s="67"/>
      <c r="D12" s="27" t="s">
        <v>66</v>
      </c>
      <c r="E12" s="28" t="s">
        <v>12</v>
      </c>
      <c r="F12" s="29" t="n">
        <f aca="false">INFO!$D$13</f>
        <v>0.751592356687898</v>
      </c>
      <c r="H12" s="32" t="n">
        <v>15</v>
      </c>
      <c r="L12" s="24"/>
      <c r="M12" s="66"/>
      <c r="N12" s="67"/>
      <c r="O12" s="27" t="s">
        <v>66</v>
      </c>
      <c r="P12" s="28" t="s">
        <v>12</v>
      </c>
      <c r="Q12" s="29" t="n">
        <f aca="false">INFO!$D$13</f>
        <v>0.751592356687898</v>
      </c>
      <c r="S12" s="32" t="n">
        <v>15</v>
      </c>
      <c r="W12" s="24"/>
      <c r="X12" s="66"/>
      <c r="Y12" s="67"/>
      <c r="Z12" s="27" t="s">
        <v>66</v>
      </c>
      <c r="AA12" s="28" t="s">
        <v>12</v>
      </c>
      <c r="AB12" s="29" t="n">
        <f aca="false">INFO!$D$13</f>
        <v>0.751592356687898</v>
      </c>
      <c r="AD12" s="32" t="n">
        <v>15</v>
      </c>
      <c r="AH12" s="24"/>
      <c r="AI12" s="25"/>
      <c r="AJ12" s="67"/>
      <c r="AK12" s="27" t="s">
        <v>66</v>
      </c>
      <c r="AL12" s="28" t="s">
        <v>12</v>
      </c>
      <c r="AM12" s="29" t="n">
        <f aca="false">INFO!$D$13</f>
        <v>0.751592356687898</v>
      </c>
      <c r="AO12" s="32" t="n">
        <v>15</v>
      </c>
      <c r="AS12" s="24"/>
      <c r="AT12" s="25"/>
      <c r="AU12" s="67"/>
      <c r="AV12" s="27" t="s">
        <v>66</v>
      </c>
      <c r="AW12" s="28" t="s">
        <v>12</v>
      </c>
      <c r="AX12" s="29" t="n">
        <f aca="false">INFO!$D$13</f>
        <v>0.751592356687898</v>
      </c>
      <c r="AZ12" s="32" t="n">
        <v>15</v>
      </c>
      <c r="BD12" s="24"/>
      <c r="BE12" s="66"/>
      <c r="BF12" s="67"/>
      <c r="BG12" s="27" t="s">
        <v>66</v>
      </c>
      <c r="BH12" s="28" t="s">
        <v>12</v>
      </c>
      <c r="BI12" s="29" t="n">
        <f aca="false">INFO!$D$13</f>
        <v>0.751592356687898</v>
      </c>
      <c r="BK12" s="32" t="n">
        <v>15</v>
      </c>
      <c r="BO12" s="24"/>
      <c r="BP12" s="25"/>
      <c r="BQ12" s="67"/>
      <c r="BR12" s="27" t="s">
        <v>66</v>
      </c>
      <c r="BS12" s="28" t="s">
        <v>12</v>
      </c>
      <c r="BT12" s="29" t="n">
        <f aca="false">INFO!$D$13</f>
        <v>0.751592356687898</v>
      </c>
      <c r="BV12" s="32" t="n">
        <v>15</v>
      </c>
      <c r="BZ12" s="12" t="s">
        <v>14</v>
      </c>
      <c r="CA12" s="13" t="n">
        <f aca="false">IF(M59=0%,0%,N60/SUM(N60:N67))</f>
        <v>0</v>
      </c>
      <c r="CB12" s="12" t="str">
        <f aca="false">P60</f>
        <v>lavatrice</v>
      </c>
      <c r="CC12" s="14" t="n">
        <f aca="false">Q60</f>
        <v>0</v>
      </c>
      <c r="CD12" s="12" t="str">
        <f aca="false">P67</f>
        <v>sedie</v>
      </c>
      <c r="CE12" s="14" t="n">
        <f aca="false">Q67</f>
        <v>0</v>
      </c>
      <c r="CF12" s="12" t="str">
        <f aca="false">R65</f>
        <v>guaina</v>
      </c>
      <c r="CG12" s="14" t="n">
        <f aca="false">S65</f>
        <v>0</v>
      </c>
      <c r="CH12" s="14" t="s">
        <v>41</v>
      </c>
      <c r="CI12" s="38" t="str">
        <f aca="false">N3</f>
        <v>dubbia</v>
      </c>
    </row>
    <row r="13" customFormat="false" ht="14.4" hidden="false" customHeight="false" outlineLevel="0" collapsed="false">
      <c r="A13" s="24"/>
      <c r="B13" s="25"/>
      <c r="C13" s="67"/>
      <c r="D13" s="27"/>
      <c r="E13" s="28" t="s">
        <v>13</v>
      </c>
      <c r="F13" s="29" t="n">
        <f aca="false">INFO!$D$14</f>
        <v>0.0812101910828025</v>
      </c>
      <c r="H13" s="32"/>
      <c r="L13" s="24"/>
      <c r="M13" s="66"/>
      <c r="N13" s="67"/>
      <c r="O13" s="27"/>
      <c r="P13" s="28" t="s">
        <v>13</v>
      </c>
      <c r="Q13" s="29" t="n">
        <f aca="false">INFO!$D$14</f>
        <v>0.0812101910828025</v>
      </c>
      <c r="S13" s="32"/>
      <c r="W13" s="24"/>
      <c r="X13" s="66"/>
      <c r="Y13" s="67"/>
      <c r="Z13" s="27"/>
      <c r="AA13" s="28" t="s">
        <v>13</v>
      </c>
      <c r="AB13" s="29" t="n">
        <f aca="false">INFO!$D$14</f>
        <v>0.0812101910828025</v>
      </c>
      <c r="AD13" s="32"/>
      <c r="AH13" s="24"/>
      <c r="AI13" s="25"/>
      <c r="AJ13" s="67"/>
      <c r="AK13" s="27"/>
      <c r="AL13" s="28" t="s">
        <v>13</v>
      </c>
      <c r="AM13" s="29" t="n">
        <f aca="false">INFO!$D$14</f>
        <v>0.0812101910828025</v>
      </c>
      <c r="AO13" s="32"/>
      <c r="AS13" s="24"/>
      <c r="AT13" s="25"/>
      <c r="AU13" s="67"/>
      <c r="AV13" s="27"/>
      <c r="AW13" s="28" t="s">
        <v>13</v>
      </c>
      <c r="AX13" s="29" t="n">
        <f aca="false">INFO!$D$14</f>
        <v>0.0812101910828025</v>
      </c>
      <c r="AZ13" s="32"/>
      <c r="BD13" s="24"/>
      <c r="BE13" s="66"/>
      <c r="BF13" s="67"/>
      <c r="BG13" s="27"/>
      <c r="BH13" s="28" t="s">
        <v>13</v>
      </c>
      <c r="BI13" s="29" t="n">
        <f aca="false">INFO!$D$14</f>
        <v>0.0812101910828025</v>
      </c>
      <c r="BK13" s="32"/>
      <c r="BO13" s="24"/>
      <c r="BP13" s="25"/>
      <c r="BQ13" s="67"/>
      <c r="BR13" s="27"/>
      <c r="BS13" s="28" t="s">
        <v>13</v>
      </c>
      <c r="BT13" s="29" t="n">
        <f aca="false">INFO!$D$14</f>
        <v>0.0812101910828025</v>
      </c>
      <c r="BV13" s="32"/>
      <c r="BZ13" s="17" t="s">
        <v>49</v>
      </c>
      <c r="CA13" s="18" t="n">
        <f aca="false">IF(M59=0%,0%,N61/SUM(N60:N67))</f>
        <v>0</v>
      </c>
      <c r="CB13" s="17" t="str">
        <f aca="false">P61</f>
        <v>frigorifero</v>
      </c>
      <c r="CC13" s="19" t="n">
        <f aca="false">Q61</f>
        <v>0</v>
      </c>
      <c r="CD13" s="17" t="str">
        <f aca="false">P68</f>
        <v>materasso</v>
      </c>
      <c r="CE13" s="19" t="n">
        <f aca="false">Q68</f>
        <v>0</v>
      </c>
      <c r="CF13" s="17" t="str">
        <f aca="false">R66</f>
        <v>lamiere</v>
      </c>
      <c r="CG13" s="19" t="n">
        <f aca="false">S66</f>
        <v>0</v>
      </c>
      <c r="CH13" s="19" t="str">
        <f aca="false">O2</f>
        <v>altezza cumulo</v>
      </c>
      <c r="CI13" s="19" t="n">
        <f aca="false">P2</f>
        <v>0</v>
      </c>
    </row>
    <row r="14" customFormat="false" ht="14.4" hidden="false" customHeight="false" outlineLevel="0" collapsed="false">
      <c r="A14" s="24"/>
      <c r="B14" s="25"/>
      <c r="C14" s="67"/>
      <c r="D14" s="27"/>
      <c r="E14" s="28" t="s">
        <v>14</v>
      </c>
      <c r="F14" s="29" t="n">
        <f aca="false">INFO!$D$15</f>
        <v>0.167197452229299</v>
      </c>
      <c r="H14" s="32"/>
      <c r="L14" s="24"/>
      <c r="M14" s="66"/>
      <c r="N14" s="67"/>
      <c r="O14" s="27"/>
      <c r="P14" s="28" t="s">
        <v>14</v>
      </c>
      <c r="Q14" s="29" t="n">
        <f aca="false">INFO!$D$15</f>
        <v>0.167197452229299</v>
      </c>
      <c r="S14" s="32"/>
      <c r="W14" s="24"/>
      <c r="X14" s="66"/>
      <c r="Y14" s="67"/>
      <c r="Z14" s="27"/>
      <c r="AA14" s="28" t="s">
        <v>14</v>
      </c>
      <c r="AB14" s="29" t="n">
        <f aca="false">INFO!$D$15</f>
        <v>0.167197452229299</v>
      </c>
      <c r="AD14" s="32"/>
      <c r="AH14" s="24"/>
      <c r="AI14" s="25"/>
      <c r="AJ14" s="67"/>
      <c r="AK14" s="27"/>
      <c r="AL14" s="28" t="s">
        <v>14</v>
      </c>
      <c r="AM14" s="29" t="n">
        <f aca="false">INFO!$D$15</f>
        <v>0.167197452229299</v>
      </c>
      <c r="AO14" s="32"/>
      <c r="AS14" s="24"/>
      <c r="AT14" s="25"/>
      <c r="AU14" s="67"/>
      <c r="AV14" s="27"/>
      <c r="AW14" s="28" t="s">
        <v>14</v>
      </c>
      <c r="AX14" s="29" t="n">
        <f aca="false">INFO!$D$15</f>
        <v>0.167197452229299</v>
      </c>
      <c r="AZ14" s="32"/>
      <c r="BD14" s="24"/>
      <c r="BE14" s="66"/>
      <c r="BF14" s="67"/>
      <c r="BG14" s="27"/>
      <c r="BH14" s="28" t="s">
        <v>14</v>
      </c>
      <c r="BI14" s="29" t="n">
        <f aca="false">INFO!$D$15</f>
        <v>0.167197452229299</v>
      </c>
      <c r="BK14" s="32"/>
      <c r="BO14" s="24"/>
      <c r="BP14" s="25"/>
      <c r="BQ14" s="67"/>
      <c r="BR14" s="27"/>
      <c r="BS14" s="28" t="s">
        <v>14</v>
      </c>
      <c r="BT14" s="29" t="n">
        <f aca="false">INFO!$D$15</f>
        <v>0.167197452229299</v>
      </c>
      <c r="BV14" s="32"/>
      <c r="BZ14" s="17" t="s">
        <v>57</v>
      </c>
      <c r="CA14" s="18" t="n">
        <f aca="false">IF(M59=0%,0%,(N62+N63)/SUM(N60:N67))</f>
        <v>0</v>
      </c>
      <c r="CB14" s="17" t="str">
        <f aca="false">P62</f>
        <v>forno</v>
      </c>
      <c r="CC14" s="19" t="n">
        <f aca="false">Q62</f>
        <v>0</v>
      </c>
      <c r="CD14" s="17" t="str">
        <f aca="false">R60</f>
        <v>brandina</v>
      </c>
      <c r="CE14" s="19" t="n">
        <f aca="false">S60</f>
        <v>0</v>
      </c>
      <c r="CF14" s="17" t="str">
        <f aca="false">R67</f>
        <v>buste</v>
      </c>
      <c r="CG14" s="19" t="n">
        <f aca="false">S67</f>
        <v>0</v>
      </c>
      <c r="CH14" s="19" t="str">
        <f aca="false">O3</f>
        <v>combustione</v>
      </c>
      <c r="CI14" s="19" t="n">
        <f aca="false">P3</f>
        <v>0</v>
      </c>
    </row>
    <row r="15" customFormat="false" ht="14.4" hidden="false" customHeight="false" outlineLevel="0" collapsed="false">
      <c r="A15" s="24"/>
      <c r="B15" s="25"/>
      <c r="C15" s="67"/>
      <c r="D15" s="27" t="s">
        <v>67</v>
      </c>
      <c r="E15" s="28" t="s">
        <v>21</v>
      </c>
      <c r="F15" s="39" t="n">
        <f aca="false">INFO!$C$24</f>
        <v>0.607753705815279</v>
      </c>
      <c r="H15" s="32" t="n">
        <v>12</v>
      </c>
      <c r="L15" s="24"/>
      <c r="M15" s="66"/>
      <c r="N15" s="67"/>
      <c r="O15" s="27" t="s">
        <v>67</v>
      </c>
      <c r="P15" s="28" t="s">
        <v>21</v>
      </c>
      <c r="Q15" s="39" t="n">
        <f aca="false">INFO!$C$24</f>
        <v>0.607753705815279</v>
      </c>
      <c r="S15" s="32" t="n">
        <v>12</v>
      </c>
      <c r="W15" s="24"/>
      <c r="X15" s="66"/>
      <c r="Y15" s="67"/>
      <c r="Z15" s="27" t="s">
        <v>67</v>
      </c>
      <c r="AA15" s="28" t="s">
        <v>21</v>
      </c>
      <c r="AB15" s="39" t="n">
        <f aca="false">INFO!$C$24</f>
        <v>0.607753705815279</v>
      </c>
      <c r="AD15" s="32" t="n">
        <v>12</v>
      </c>
      <c r="AH15" s="24"/>
      <c r="AI15" s="25"/>
      <c r="AJ15" s="67"/>
      <c r="AK15" s="27" t="s">
        <v>67</v>
      </c>
      <c r="AL15" s="28" t="s">
        <v>21</v>
      </c>
      <c r="AM15" s="39" t="n">
        <f aca="false">INFO!$C$24</f>
        <v>0.607753705815279</v>
      </c>
      <c r="AO15" s="32" t="n">
        <v>12</v>
      </c>
      <c r="AS15" s="24"/>
      <c r="AT15" s="25"/>
      <c r="AU15" s="67"/>
      <c r="AV15" s="27" t="s">
        <v>67</v>
      </c>
      <c r="AW15" s="28" t="s">
        <v>21</v>
      </c>
      <c r="AX15" s="39" t="n">
        <f aca="false">INFO!$C$24</f>
        <v>0.607753705815279</v>
      </c>
      <c r="AZ15" s="32" t="n">
        <v>12</v>
      </c>
      <c r="BD15" s="24"/>
      <c r="BE15" s="66"/>
      <c r="BF15" s="67"/>
      <c r="BG15" s="27" t="s">
        <v>67</v>
      </c>
      <c r="BH15" s="28" t="s">
        <v>21</v>
      </c>
      <c r="BI15" s="39" t="n">
        <f aca="false">INFO!$C$24</f>
        <v>0.607753705815279</v>
      </c>
      <c r="BK15" s="32" t="n">
        <v>12</v>
      </c>
      <c r="BO15" s="24"/>
      <c r="BP15" s="25"/>
      <c r="BQ15" s="67"/>
      <c r="BR15" s="27" t="s">
        <v>67</v>
      </c>
      <c r="BS15" s="28" t="s">
        <v>21</v>
      </c>
      <c r="BT15" s="39" t="n">
        <f aca="false">INFO!$C$24</f>
        <v>0.607753705815279</v>
      </c>
      <c r="BV15" s="32" t="n">
        <v>12</v>
      </c>
      <c r="BZ15" s="17" t="s">
        <v>60</v>
      </c>
      <c r="CA15" s="37" t="n">
        <f aca="false">IF(M59=0%,0%,N64/SUM(N60:N67))</f>
        <v>0</v>
      </c>
      <c r="CB15" s="17" t="str">
        <f aca="false">P63</f>
        <v>televisore</v>
      </c>
      <c r="CC15" s="19" t="n">
        <f aca="false">Q63</f>
        <v>0</v>
      </c>
      <c r="CD15" s="17" t="str">
        <f aca="false">R61</f>
        <v>Scatoloni</v>
      </c>
      <c r="CE15" s="19" t="n">
        <f aca="false">S61</f>
        <v>0</v>
      </c>
      <c r="CF15" s="19"/>
      <c r="CG15" s="19"/>
      <c r="CH15" s="19" t="str">
        <f aca="false">O4</f>
        <v>bonifica</v>
      </c>
      <c r="CI15" s="19" t="n">
        <f aca="false">P4</f>
        <v>0</v>
      </c>
    </row>
    <row r="16" customFormat="false" ht="14.4" hidden="false" customHeight="false" outlineLevel="0" collapsed="false">
      <c r="A16" s="24"/>
      <c r="B16" s="25"/>
      <c r="C16" s="67"/>
      <c r="D16" s="27"/>
      <c r="E16" s="28" t="s">
        <v>14</v>
      </c>
      <c r="F16" s="39" t="n">
        <f aca="false">INFO!$C$25</f>
        <v>0.182440136830103</v>
      </c>
      <c r="H16" s="32"/>
      <c r="L16" s="24"/>
      <c r="M16" s="66"/>
      <c r="N16" s="67"/>
      <c r="O16" s="27"/>
      <c r="P16" s="28" t="s">
        <v>14</v>
      </c>
      <c r="Q16" s="39" t="n">
        <f aca="false">INFO!$C$25</f>
        <v>0.182440136830103</v>
      </c>
      <c r="S16" s="32"/>
      <c r="W16" s="24"/>
      <c r="X16" s="66"/>
      <c r="Y16" s="67"/>
      <c r="Z16" s="27"/>
      <c r="AA16" s="28" t="s">
        <v>14</v>
      </c>
      <c r="AB16" s="39" t="n">
        <f aca="false">INFO!$C$25</f>
        <v>0.182440136830103</v>
      </c>
      <c r="AD16" s="32"/>
      <c r="AH16" s="24"/>
      <c r="AI16" s="25"/>
      <c r="AJ16" s="67"/>
      <c r="AK16" s="27"/>
      <c r="AL16" s="28" t="s">
        <v>14</v>
      </c>
      <c r="AM16" s="39" t="n">
        <f aca="false">INFO!$C$25</f>
        <v>0.182440136830103</v>
      </c>
      <c r="AO16" s="32"/>
      <c r="AS16" s="24"/>
      <c r="AT16" s="25"/>
      <c r="AU16" s="67"/>
      <c r="AV16" s="27"/>
      <c r="AW16" s="28" t="s">
        <v>14</v>
      </c>
      <c r="AX16" s="39" t="n">
        <f aca="false">INFO!$C$25</f>
        <v>0.182440136830103</v>
      </c>
      <c r="AZ16" s="32"/>
      <c r="BD16" s="24"/>
      <c r="BE16" s="66"/>
      <c r="BF16" s="67"/>
      <c r="BG16" s="27"/>
      <c r="BH16" s="28" t="s">
        <v>14</v>
      </c>
      <c r="BI16" s="39" t="n">
        <f aca="false">INFO!$C$25</f>
        <v>0.182440136830103</v>
      </c>
      <c r="BK16" s="32"/>
      <c r="BO16" s="24"/>
      <c r="BP16" s="25"/>
      <c r="BQ16" s="67"/>
      <c r="BR16" s="27"/>
      <c r="BS16" s="28" t="s">
        <v>14</v>
      </c>
      <c r="BT16" s="39" t="n">
        <f aca="false">INFO!$C$25</f>
        <v>0.182440136830103</v>
      </c>
      <c r="BV16" s="32"/>
      <c r="BZ16" s="17" t="s">
        <v>61</v>
      </c>
      <c r="CA16" s="18" t="n">
        <f aca="false">IF(M59=0%,0%,N65/SUM(N60:N67))</f>
        <v>0</v>
      </c>
      <c r="CB16" s="17" t="str">
        <f aca="false">P64</f>
        <v>scaldabagno</v>
      </c>
      <c r="CC16" s="19" t="n">
        <f aca="false">Q64</f>
        <v>0</v>
      </c>
      <c r="CD16" s="17" t="str">
        <f aca="false">R62</f>
        <v>divano</v>
      </c>
      <c r="CE16" s="19" t="n">
        <f aca="false">S62</f>
        <v>0</v>
      </c>
      <c r="CF16" s="19"/>
      <c r="CG16" s="19"/>
      <c r="CH16" s="19" t="str">
        <f aca="false">Q4</f>
        <v>substrato</v>
      </c>
      <c r="CI16" s="19" t="n">
        <f aca="false">R4</f>
        <v>0</v>
      </c>
    </row>
    <row r="17" customFormat="false" ht="14.4" hidden="false" customHeight="false" outlineLevel="0" collapsed="false">
      <c r="A17" s="24"/>
      <c r="B17" s="25"/>
      <c r="C17" s="67"/>
      <c r="D17" s="27"/>
      <c r="E17" s="28" t="s">
        <v>22</v>
      </c>
      <c r="F17" s="39" t="n">
        <f aca="false">INFO!$C$26</f>
        <v>0.122006841505131</v>
      </c>
      <c r="H17" s="32"/>
      <c r="L17" s="24"/>
      <c r="M17" s="66"/>
      <c r="N17" s="67"/>
      <c r="O17" s="27"/>
      <c r="P17" s="28" t="s">
        <v>22</v>
      </c>
      <c r="Q17" s="39" t="n">
        <f aca="false">INFO!$C$26</f>
        <v>0.122006841505131</v>
      </c>
      <c r="S17" s="32"/>
      <c r="W17" s="24"/>
      <c r="X17" s="66"/>
      <c r="Y17" s="67"/>
      <c r="Z17" s="27"/>
      <c r="AA17" s="28" t="s">
        <v>22</v>
      </c>
      <c r="AB17" s="39" t="n">
        <f aca="false">INFO!$C$26</f>
        <v>0.122006841505131</v>
      </c>
      <c r="AD17" s="32"/>
      <c r="AH17" s="24"/>
      <c r="AI17" s="25"/>
      <c r="AJ17" s="67"/>
      <c r="AK17" s="27"/>
      <c r="AL17" s="28" t="s">
        <v>22</v>
      </c>
      <c r="AM17" s="39" t="n">
        <f aca="false">INFO!$C$26</f>
        <v>0.122006841505131</v>
      </c>
      <c r="AO17" s="32"/>
      <c r="AS17" s="24"/>
      <c r="AT17" s="25"/>
      <c r="AU17" s="67"/>
      <c r="AV17" s="27"/>
      <c r="AW17" s="28" t="s">
        <v>22</v>
      </c>
      <c r="AX17" s="39" t="n">
        <f aca="false">INFO!$C$26</f>
        <v>0.122006841505131</v>
      </c>
      <c r="AZ17" s="32"/>
      <c r="BD17" s="24"/>
      <c r="BE17" s="66"/>
      <c r="BF17" s="67"/>
      <c r="BG17" s="27"/>
      <c r="BH17" s="28" t="s">
        <v>22</v>
      </c>
      <c r="BI17" s="39" t="n">
        <f aca="false">INFO!$C$26</f>
        <v>0.122006841505131</v>
      </c>
      <c r="BK17" s="32"/>
      <c r="BO17" s="24"/>
      <c r="BP17" s="25"/>
      <c r="BQ17" s="67"/>
      <c r="BR17" s="27"/>
      <c r="BS17" s="28" t="s">
        <v>22</v>
      </c>
      <c r="BT17" s="39" t="n">
        <f aca="false">INFO!$C$26</f>
        <v>0.122006841505131</v>
      </c>
      <c r="BV17" s="32"/>
      <c r="BZ17" s="17" t="s">
        <v>62</v>
      </c>
      <c r="CA17" s="18" t="n">
        <f aca="false">IF(M59=0%,0%,N66/SUM(N60:N67))</f>
        <v>0</v>
      </c>
      <c r="CB17" s="17" t="str">
        <f aca="false">P65</f>
        <v>mobile</v>
      </c>
      <c r="CC17" s="19" t="n">
        <f aca="false">Q65</f>
        <v>0</v>
      </c>
      <c r="CD17" s="17" t="str">
        <f aca="false">R63</f>
        <v>sanitari</v>
      </c>
      <c r="CE17" s="19" t="n">
        <f aca="false">S63</f>
        <v>0</v>
      </c>
      <c r="CF17" s="19"/>
      <c r="CG17" s="19"/>
      <c r="CH17" s="19" t="s">
        <v>63</v>
      </c>
      <c r="CI17" s="19" t="n">
        <f aca="false">M4</f>
        <v>0</v>
      </c>
    </row>
    <row r="18" customFormat="false" ht="15" hidden="false" customHeight="false" outlineLevel="0" collapsed="false">
      <c r="A18" s="24"/>
      <c r="B18" s="25"/>
      <c r="C18" s="67"/>
      <c r="D18" s="27"/>
      <c r="E18" s="28" t="s">
        <v>13</v>
      </c>
      <c r="F18" s="39" t="n">
        <f aca="false">INFO!$C$27</f>
        <v>0.0877993158494869</v>
      </c>
      <c r="H18" s="32"/>
      <c r="L18" s="24"/>
      <c r="M18" s="66"/>
      <c r="N18" s="67"/>
      <c r="O18" s="27"/>
      <c r="P18" s="28" t="s">
        <v>13</v>
      </c>
      <c r="Q18" s="39" t="n">
        <f aca="false">INFO!$C$27</f>
        <v>0.0877993158494869</v>
      </c>
      <c r="S18" s="32"/>
      <c r="W18" s="24"/>
      <c r="X18" s="66"/>
      <c r="Y18" s="67"/>
      <c r="Z18" s="27"/>
      <c r="AA18" s="28" t="s">
        <v>13</v>
      </c>
      <c r="AB18" s="39" t="n">
        <f aca="false">INFO!$C$27</f>
        <v>0.0877993158494869</v>
      </c>
      <c r="AD18" s="32"/>
      <c r="AH18" s="24"/>
      <c r="AI18" s="25"/>
      <c r="AJ18" s="67"/>
      <c r="AK18" s="27"/>
      <c r="AL18" s="28" t="s">
        <v>13</v>
      </c>
      <c r="AM18" s="39" t="n">
        <f aca="false">INFO!$C$27</f>
        <v>0.0877993158494869</v>
      </c>
      <c r="AO18" s="32"/>
      <c r="AS18" s="24"/>
      <c r="AT18" s="25"/>
      <c r="AU18" s="67"/>
      <c r="AV18" s="27"/>
      <c r="AW18" s="28" t="s">
        <v>13</v>
      </c>
      <c r="AX18" s="39" t="n">
        <f aca="false">INFO!$C$27</f>
        <v>0.0877993158494869</v>
      </c>
      <c r="AZ18" s="32"/>
      <c r="BD18" s="24"/>
      <c r="BE18" s="66"/>
      <c r="BF18" s="67"/>
      <c r="BG18" s="27"/>
      <c r="BH18" s="28" t="s">
        <v>13</v>
      </c>
      <c r="BI18" s="39" t="n">
        <f aca="false">INFO!$C$27</f>
        <v>0.0877993158494869</v>
      </c>
      <c r="BK18" s="32"/>
      <c r="BO18" s="24"/>
      <c r="BP18" s="25"/>
      <c r="BQ18" s="67"/>
      <c r="BR18" s="27"/>
      <c r="BS18" s="28" t="s">
        <v>13</v>
      </c>
      <c r="BT18" s="39" t="n">
        <f aca="false">INFO!$C$27</f>
        <v>0.0877993158494869</v>
      </c>
      <c r="BV18" s="32"/>
      <c r="BZ18" s="33" t="s">
        <v>65</v>
      </c>
      <c r="CA18" s="34" t="n">
        <f aca="false">IF(M59=0%,0%,N67/SUM(N60:N67))</f>
        <v>0</v>
      </c>
      <c r="CB18" s="33" t="str">
        <f aca="false">P66</f>
        <v>secchio</v>
      </c>
      <c r="CC18" s="35" t="n">
        <f aca="false">Q66</f>
        <v>0</v>
      </c>
      <c r="CD18" s="33" t="str">
        <f aca="false">R64</f>
        <v>tubi</v>
      </c>
      <c r="CE18" s="35" t="n">
        <f aca="false">S64</f>
        <v>0</v>
      </c>
      <c r="CF18" s="35"/>
      <c r="CG18" s="35"/>
      <c r="CH18" s="35" t="s">
        <v>56</v>
      </c>
      <c r="CI18" s="35" t="n">
        <f aca="false">S2</f>
        <v>0</v>
      </c>
      <c r="CJ18" s="37" t="n">
        <f aca="false">SUM(CA12:CA18)</f>
        <v>0</v>
      </c>
    </row>
    <row r="19" customFormat="false" ht="15" hidden="false" customHeight="false" outlineLevel="0" collapsed="false">
      <c r="A19" s="24"/>
      <c r="B19" s="25"/>
      <c r="C19" s="67"/>
      <c r="D19" s="40" t="s">
        <v>68</v>
      </c>
      <c r="E19" s="41" t="s">
        <v>22</v>
      </c>
      <c r="F19" s="39" t="n">
        <v>0.8</v>
      </c>
      <c r="H19" s="32" t="n">
        <v>12</v>
      </c>
      <c r="L19" s="24"/>
      <c r="M19" s="66"/>
      <c r="N19" s="67"/>
      <c r="O19" s="40" t="s">
        <v>68</v>
      </c>
      <c r="P19" s="41" t="s">
        <v>22</v>
      </c>
      <c r="Q19" s="39" t="n">
        <v>0.8</v>
      </c>
      <c r="S19" s="32" t="n">
        <v>12</v>
      </c>
      <c r="W19" s="24"/>
      <c r="X19" s="66"/>
      <c r="Y19" s="67"/>
      <c r="Z19" s="40" t="s">
        <v>68</v>
      </c>
      <c r="AA19" s="41" t="s">
        <v>22</v>
      </c>
      <c r="AB19" s="39" t="n">
        <v>0.8</v>
      </c>
      <c r="AD19" s="32" t="n">
        <v>12</v>
      </c>
      <c r="AH19" s="24"/>
      <c r="AI19" s="25"/>
      <c r="AJ19" s="67"/>
      <c r="AK19" s="40" t="s">
        <v>68</v>
      </c>
      <c r="AL19" s="41" t="s">
        <v>22</v>
      </c>
      <c r="AM19" s="39" t="n">
        <v>0.8</v>
      </c>
      <c r="AO19" s="32" t="n">
        <v>12</v>
      </c>
      <c r="AS19" s="24"/>
      <c r="AT19" s="25"/>
      <c r="AU19" s="67"/>
      <c r="AV19" s="40" t="s">
        <v>68</v>
      </c>
      <c r="AW19" s="41" t="s">
        <v>22</v>
      </c>
      <c r="AX19" s="39" t="n">
        <v>0.8</v>
      </c>
      <c r="AZ19" s="32" t="n">
        <v>12</v>
      </c>
      <c r="BD19" s="24"/>
      <c r="BE19" s="66"/>
      <c r="BF19" s="67"/>
      <c r="BG19" s="40" t="s">
        <v>68</v>
      </c>
      <c r="BH19" s="41" t="s">
        <v>22</v>
      </c>
      <c r="BI19" s="39" t="n">
        <v>0.8</v>
      </c>
      <c r="BK19" s="32" t="n">
        <v>12</v>
      </c>
      <c r="BO19" s="24"/>
      <c r="BP19" s="25"/>
      <c r="BQ19" s="67"/>
      <c r="BR19" s="40" t="s">
        <v>68</v>
      </c>
      <c r="BS19" s="41" t="s">
        <v>22</v>
      </c>
      <c r="BT19" s="39" t="n">
        <v>0.8</v>
      </c>
      <c r="BV19" s="32" t="n">
        <v>12</v>
      </c>
      <c r="BZ19" s="10" t="str">
        <f aca="false">W1</f>
        <v>SITO O84</v>
      </c>
      <c r="CA19" s="10"/>
      <c r="CB19" s="10"/>
      <c r="CC19" s="10"/>
      <c r="CD19" s="10"/>
      <c r="CE19" s="10"/>
      <c r="CF19" s="10"/>
      <c r="CG19" s="10"/>
      <c r="CH19" s="10"/>
      <c r="CI19" s="10"/>
    </row>
    <row r="20" customFormat="false" ht="14.4" hidden="false" customHeight="false" outlineLevel="0" collapsed="false">
      <c r="A20" s="24"/>
      <c r="B20" s="25"/>
      <c r="C20" s="67"/>
      <c r="D20" s="40"/>
      <c r="E20" s="41" t="s">
        <v>13</v>
      </c>
      <c r="F20" s="39" t="n">
        <v>0.2</v>
      </c>
      <c r="H20" s="32"/>
      <c r="L20" s="24"/>
      <c r="M20" s="66"/>
      <c r="N20" s="67"/>
      <c r="O20" s="40"/>
      <c r="P20" s="41" t="s">
        <v>13</v>
      </c>
      <c r="Q20" s="39" t="n">
        <v>0.2</v>
      </c>
      <c r="S20" s="32"/>
      <c r="W20" s="24"/>
      <c r="X20" s="66"/>
      <c r="Y20" s="67"/>
      <c r="Z20" s="40"/>
      <c r="AA20" s="41" t="s">
        <v>13</v>
      </c>
      <c r="AB20" s="39" t="n">
        <v>0.2</v>
      </c>
      <c r="AD20" s="32"/>
      <c r="AH20" s="24"/>
      <c r="AI20" s="25"/>
      <c r="AJ20" s="67"/>
      <c r="AK20" s="40"/>
      <c r="AL20" s="41" t="s">
        <v>13</v>
      </c>
      <c r="AM20" s="39" t="n">
        <v>0.2</v>
      </c>
      <c r="AO20" s="32"/>
      <c r="AS20" s="24"/>
      <c r="AT20" s="25"/>
      <c r="AU20" s="67"/>
      <c r="AV20" s="40"/>
      <c r="AW20" s="41" t="s">
        <v>13</v>
      </c>
      <c r="AX20" s="39" t="n">
        <v>0.2</v>
      </c>
      <c r="AZ20" s="32"/>
      <c r="BD20" s="24"/>
      <c r="BE20" s="66"/>
      <c r="BF20" s="67"/>
      <c r="BG20" s="40"/>
      <c r="BH20" s="41" t="s">
        <v>13</v>
      </c>
      <c r="BI20" s="39" t="n">
        <v>0.2</v>
      </c>
      <c r="BK20" s="32"/>
      <c r="BO20" s="24"/>
      <c r="BP20" s="25"/>
      <c r="BQ20" s="67"/>
      <c r="BR20" s="40"/>
      <c r="BS20" s="41" t="s">
        <v>13</v>
      </c>
      <c r="BT20" s="39" t="n">
        <v>0.2</v>
      </c>
      <c r="BV20" s="32"/>
      <c r="BZ20" s="11" t="s">
        <v>31</v>
      </c>
      <c r="CA20" s="11"/>
      <c r="CB20" s="11" t="s">
        <v>32</v>
      </c>
      <c r="CC20" s="11"/>
      <c r="CD20" s="11"/>
      <c r="CE20" s="11"/>
      <c r="CF20" s="11"/>
      <c r="CG20" s="11"/>
      <c r="CH20" s="11" t="s">
        <v>33</v>
      </c>
      <c r="CI20" s="11"/>
    </row>
    <row r="21" customFormat="false" ht="14.4" hidden="false" customHeight="false" outlineLevel="0" collapsed="false">
      <c r="A21" s="24"/>
      <c r="B21" s="42"/>
      <c r="C21" s="43"/>
      <c r="D21" s="27" t="s">
        <v>69</v>
      </c>
      <c r="E21" s="41" t="s">
        <v>60</v>
      </c>
      <c r="F21" s="39" t="n">
        <v>1</v>
      </c>
      <c r="G21" s="2" t="n">
        <v>550</v>
      </c>
      <c r="H21" s="44"/>
      <c r="L21" s="24"/>
      <c r="M21" s="45"/>
      <c r="N21" s="43"/>
      <c r="O21" s="27" t="s">
        <v>69</v>
      </c>
      <c r="P21" s="41" t="s">
        <v>60</v>
      </c>
      <c r="Q21" s="39" t="n">
        <v>1</v>
      </c>
      <c r="R21" s="2" t="n">
        <v>550</v>
      </c>
      <c r="S21" s="44"/>
      <c r="W21" s="24"/>
      <c r="X21" s="45"/>
      <c r="Y21" s="43"/>
      <c r="Z21" s="27" t="s">
        <v>69</v>
      </c>
      <c r="AA21" s="41" t="s">
        <v>60</v>
      </c>
      <c r="AB21" s="39" t="n">
        <v>1</v>
      </c>
      <c r="AC21" s="2" t="n">
        <v>550</v>
      </c>
      <c r="AD21" s="44"/>
      <c r="AH21" s="24"/>
      <c r="AI21" s="42"/>
      <c r="AJ21" s="43"/>
      <c r="AK21" s="27" t="s">
        <v>69</v>
      </c>
      <c r="AL21" s="41" t="s">
        <v>60</v>
      </c>
      <c r="AM21" s="39" t="n">
        <v>1</v>
      </c>
      <c r="AN21" s="2" t="n">
        <v>550</v>
      </c>
      <c r="AO21" s="44"/>
      <c r="AS21" s="24"/>
      <c r="AT21" s="42"/>
      <c r="AU21" s="43"/>
      <c r="AV21" s="27" t="s">
        <v>69</v>
      </c>
      <c r="AW21" s="41" t="s">
        <v>60</v>
      </c>
      <c r="AX21" s="39" t="n">
        <v>1</v>
      </c>
      <c r="AY21" s="2" t="n">
        <v>550</v>
      </c>
      <c r="AZ21" s="44"/>
      <c r="BD21" s="24"/>
      <c r="BE21" s="45"/>
      <c r="BF21" s="43"/>
      <c r="BG21" s="27" t="s">
        <v>69</v>
      </c>
      <c r="BH21" s="41" t="s">
        <v>60</v>
      </c>
      <c r="BI21" s="39" t="n">
        <v>1</v>
      </c>
      <c r="BJ21" s="2" t="n">
        <v>550</v>
      </c>
      <c r="BK21" s="44"/>
      <c r="BO21" s="24"/>
      <c r="BP21" s="42"/>
      <c r="BQ21" s="43"/>
      <c r="BR21" s="27" t="s">
        <v>69</v>
      </c>
      <c r="BS21" s="41" t="s">
        <v>60</v>
      </c>
      <c r="BT21" s="39" t="n">
        <v>1</v>
      </c>
      <c r="BU21" s="2" t="n">
        <v>550</v>
      </c>
      <c r="BV21" s="44"/>
      <c r="BZ21" s="12" t="s">
        <v>14</v>
      </c>
      <c r="CA21" s="13" t="n">
        <f aca="false">IF(X59=0%,0%,Y60/SUM(Y60:Y67))</f>
        <v>0</v>
      </c>
      <c r="CB21" s="12" t="str">
        <f aca="false">AA60</f>
        <v>lavatrice</v>
      </c>
      <c r="CC21" s="14" t="n">
        <f aca="false">AB60</f>
        <v>0</v>
      </c>
      <c r="CD21" s="12" t="str">
        <f aca="false">AA67</f>
        <v>sedie</v>
      </c>
      <c r="CE21" s="14" t="n">
        <f aca="false">AB67</f>
        <v>0</v>
      </c>
      <c r="CF21" s="12" t="str">
        <f aca="false">AC65</f>
        <v>guaina</v>
      </c>
      <c r="CG21" s="14" t="n">
        <f aca="false">AD65</f>
        <v>0</v>
      </c>
      <c r="CH21" s="14" t="s">
        <v>41</v>
      </c>
      <c r="CI21" s="38" t="str">
        <f aca="false">Y3</f>
        <v>dubbia</v>
      </c>
    </row>
    <row r="22" customFormat="false" ht="14.4" hidden="false" customHeight="false" outlineLevel="0" collapsed="false">
      <c r="A22" s="24"/>
      <c r="B22" s="42"/>
      <c r="C22" s="43"/>
      <c r="D22" s="27"/>
      <c r="E22" s="41" t="s">
        <v>14</v>
      </c>
      <c r="F22" s="39" t="n">
        <v>1</v>
      </c>
      <c r="G22" s="47" t="n">
        <v>1400</v>
      </c>
      <c r="H22" s="44"/>
      <c r="L22" s="24"/>
      <c r="M22" s="42"/>
      <c r="N22" s="43"/>
      <c r="O22" s="27"/>
      <c r="P22" s="41" t="s">
        <v>14</v>
      </c>
      <c r="Q22" s="39" t="n">
        <v>1</v>
      </c>
      <c r="R22" s="47" t="n">
        <v>1400</v>
      </c>
      <c r="S22" s="44"/>
      <c r="W22" s="24"/>
      <c r="X22" s="42"/>
      <c r="Y22" s="43"/>
      <c r="Z22" s="27"/>
      <c r="AA22" s="41" t="s">
        <v>14</v>
      </c>
      <c r="AB22" s="39" t="n">
        <v>1</v>
      </c>
      <c r="AC22" s="47" t="n">
        <v>1400</v>
      </c>
      <c r="AD22" s="44"/>
      <c r="AH22" s="24"/>
      <c r="AI22" s="42"/>
      <c r="AJ22" s="43"/>
      <c r="AK22" s="27"/>
      <c r="AL22" s="41" t="s">
        <v>14</v>
      </c>
      <c r="AM22" s="39" t="n">
        <v>1</v>
      </c>
      <c r="AN22" s="47" t="n">
        <v>1400</v>
      </c>
      <c r="AO22" s="44"/>
      <c r="AS22" s="24"/>
      <c r="AT22" s="42"/>
      <c r="AU22" s="43"/>
      <c r="AV22" s="27"/>
      <c r="AW22" s="41" t="s">
        <v>14</v>
      </c>
      <c r="AX22" s="39" t="n">
        <v>1</v>
      </c>
      <c r="AY22" s="47" t="n">
        <v>1400</v>
      </c>
      <c r="AZ22" s="44"/>
      <c r="BD22" s="24"/>
      <c r="BE22" s="42"/>
      <c r="BF22" s="43"/>
      <c r="BG22" s="27"/>
      <c r="BH22" s="41" t="s">
        <v>14</v>
      </c>
      <c r="BI22" s="39" t="n">
        <v>1</v>
      </c>
      <c r="BJ22" s="47" t="n">
        <v>1400</v>
      </c>
      <c r="BK22" s="44"/>
      <c r="BO22" s="24"/>
      <c r="BP22" s="42"/>
      <c r="BQ22" s="43"/>
      <c r="BR22" s="27"/>
      <c r="BS22" s="41" t="s">
        <v>14</v>
      </c>
      <c r="BT22" s="39" t="n">
        <v>1</v>
      </c>
      <c r="BU22" s="47" t="n">
        <v>1400</v>
      </c>
      <c r="BV22" s="44"/>
      <c r="BZ22" s="17" t="s">
        <v>49</v>
      </c>
      <c r="CA22" s="18" t="n">
        <f aca="false">IF(X59=0%,0%,Y61/SUM(Y60:Y67))</f>
        <v>0</v>
      </c>
      <c r="CB22" s="17" t="str">
        <f aca="false">AA61</f>
        <v>frigorifero</v>
      </c>
      <c r="CC22" s="19" t="n">
        <f aca="false">AB61</f>
        <v>0</v>
      </c>
      <c r="CD22" s="17" t="str">
        <f aca="false">AA68</f>
        <v>materasso</v>
      </c>
      <c r="CE22" s="19" t="n">
        <f aca="false">AB68</f>
        <v>0</v>
      </c>
      <c r="CF22" s="17" t="str">
        <f aca="false">AC66</f>
        <v>lamiere</v>
      </c>
      <c r="CG22" s="19" t="n">
        <f aca="false">AD66</f>
        <v>0</v>
      </c>
      <c r="CH22" s="19" t="str">
        <f aca="false">Z2</f>
        <v>altezza cumulo</v>
      </c>
      <c r="CI22" s="19" t="n">
        <f aca="false">AA2</f>
        <v>0</v>
      </c>
    </row>
    <row r="23" customFormat="false" ht="14.4" hidden="false" customHeight="true" outlineLevel="0" collapsed="false">
      <c r="A23" s="24"/>
      <c r="B23" s="42"/>
      <c r="C23" s="43"/>
      <c r="D23" s="27"/>
      <c r="E23" s="41" t="s">
        <v>22</v>
      </c>
      <c r="F23" s="39" t="n">
        <v>1</v>
      </c>
      <c r="G23" s="47" t="n">
        <v>7500</v>
      </c>
      <c r="H23" s="44"/>
      <c r="L23" s="24"/>
      <c r="M23" s="42"/>
      <c r="N23" s="43"/>
      <c r="O23" s="27"/>
      <c r="P23" s="41" t="s">
        <v>22</v>
      </c>
      <c r="Q23" s="39" t="n">
        <v>1</v>
      </c>
      <c r="R23" s="47" t="n">
        <v>7500</v>
      </c>
      <c r="S23" s="44"/>
      <c r="W23" s="24"/>
      <c r="X23" s="42"/>
      <c r="Y23" s="43"/>
      <c r="Z23" s="27"/>
      <c r="AA23" s="41" t="s">
        <v>22</v>
      </c>
      <c r="AB23" s="39" t="n">
        <v>1</v>
      </c>
      <c r="AC23" s="47" t="n">
        <v>7500</v>
      </c>
      <c r="AD23" s="44"/>
      <c r="AH23" s="24"/>
      <c r="AI23" s="42"/>
      <c r="AJ23" s="43"/>
      <c r="AK23" s="27"/>
      <c r="AL23" s="41" t="s">
        <v>22</v>
      </c>
      <c r="AM23" s="39" t="n">
        <v>1</v>
      </c>
      <c r="AN23" s="47" t="n">
        <v>7500</v>
      </c>
      <c r="AO23" s="44"/>
      <c r="AS23" s="24"/>
      <c r="AT23" s="42"/>
      <c r="AU23" s="43"/>
      <c r="AV23" s="27"/>
      <c r="AW23" s="41" t="s">
        <v>22</v>
      </c>
      <c r="AX23" s="39" t="n">
        <v>1</v>
      </c>
      <c r="AY23" s="47" t="n">
        <v>7500</v>
      </c>
      <c r="AZ23" s="44"/>
      <c r="BD23" s="24"/>
      <c r="BE23" s="42"/>
      <c r="BF23" s="43"/>
      <c r="BG23" s="27"/>
      <c r="BH23" s="41" t="s">
        <v>22</v>
      </c>
      <c r="BI23" s="39" t="n">
        <v>1</v>
      </c>
      <c r="BJ23" s="47" t="n">
        <v>7500</v>
      </c>
      <c r="BK23" s="44"/>
      <c r="BO23" s="24"/>
      <c r="BP23" s="42"/>
      <c r="BQ23" s="43"/>
      <c r="BR23" s="27"/>
      <c r="BS23" s="41" t="s">
        <v>22</v>
      </c>
      <c r="BT23" s="39" t="n">
        <v>1</v>
      </c>
      <c r="BU23" s="47" t="n">
        <v>7500</v>
      </c>
      <c r="BV23" s="44"/>
      <c r="BZ23" s="17" t="s">
        <v>57</v>
      </c>
      <c r="CA23" s="18" t="n">
        <f aca="false">IF(X59=0%,0%,(Y62+Y63)/SUM(Y60:Y67))</f>
        <v>0</v>
      </c>
      <c r="CB23" s="17" t="str">
        <f aca="false">AA62</f>
        <v>forno</v>
      </c>
      <c r="CC23" s="19" t="n">
        <f aca="false">AB62</f>
        <v>0</v>
      </c>
      <c r="CD23" s="17" t="str">
        <f aca="false">AC60</f>
        <v>brandina</v>
      </c>
      <c r="CE23" s="19" t="n">
        <f aca="false">AD60</f>
        <v>0</v>
      </c>
      <c r="CF23" s="17" t="str">
        <f aca="false">AC67</f>
        <v>buste</v>
      </c>
      <c r="CG23" s="19" t="n">
        <f aca="false">AD67</f>
        <v>0</v>
      </c>
      <c r="CH23" s="19" t="str">
        <f aca="false">Z3</f>
        <v>combustione</v>
      </c>
      <c r="CI23" s="19" t="n">
        <f aca="false">AA3</f>
        <v>0</v>
      </c>
    </row>
    <row r="24" customFormat="false" ht="14.4" hidden="false" customHeight="false" outlineLevel="0" collapsed="false">
      <c r="A24" s="24"/>
      <c r="B24" s="42"/>
      <c r="C24" s="4"/>
      <c r="D24" s="28" t="s">
        <v>70</v>
      </c>
      <c r="E24" s="41" t="s">
        <v>14</v>
      </c>
      <c r="F24" s="39" t="n">
        <v>1</v>
      </c>
      <c r="G24" s="47" t="n">
        <v>1400</v>
      </c>
      <c r="H24" s="44"/>
      <c r="L24" s="24"/>
      <c r="M24" s="45"/>
      <c r="N24" s="4"/>
      <c r="O24" s="28" t="s">
        <v>70</v>
      </c>
      <c r="P24" s="41" t="s">
        <v>14</v>
      </c>
      <c r="Q24" s="39" t="n">
        <v>1</v>
      </c>
      <c r="R24" s="47" t="n">
        <v>1400</v>
      </c>
      <c r="S24" s="44"/>
      <c r="W24" s="24"/>
      <c r="X24" s="45"/>
      <c r="Y24" s="4"/>
      <c r="Z24" s="28" t="s">
        <v>70</v>
      </c>
      <c r="AA24" s="41" t="s">
        <v>14</v>
      </c>
      <c r="AB24" s="39" t="n">
        <v>1</v>
      </c>
      <c r="AC24" s="47" t="n">
        <v>1400</v>
      </c>
      <c r="AD24" s="44"/>
      <c r="AH24" s="24"/>
      <c r="AI24" s="42"/>
      <c r="AJ24" s="4"/>
      <c r="AK24" s="28" t="s">
        <v>70</v>
      </c>
      <c r="AL24" s="41" t="s">
        <v>14</v>
      </c>
      <c r="AM24" s="39" t="n">
        <v>1</v>
      </c>
      <c r="AN24" s="47" t="n">
        <v>1400</v>
      </c>
      <c r="AO24" s="44"/>
      <c r="AS24" s="24"/>
      <c r="AT24" s="42"/>
      <c r="AU24" s="4"/>
      <c r="AV24" s="28" t="s">
        <v>70</v>
      </c>
      <c r="AW24" s="41" t="s">
        <v>14</v>
      </c>
      <c r="AX24" s="39" t="n">
        <v>1</v>
      </c>
      <c r="AY24" s="47" t="n">
        <v>1400</v>
      </c>
      <c r="AZ24" s="44"/>
      <c r="BD24" s="24"/>
      <c r="BE24" s="45"/>
      <c r="BF24" s="4"/>
      <c r="BG24" s="28" t="s">
        <v>70</v>
      </c>
      <c r="BH24" s="41" t="s">
        <v>14</v>
      </c>
      <c r="BI24" s="39" t="n">
        <v>1</v>
      </c>
      <c r="BJ24" s="47" t="n">
        <v>1400</v>
      </c>
      <c r="BK24" s="44"/>
      <c r="BO24" s="24"/>
      <c r="BP24" s="42"/>
      <c r="BQ24" s="4"/>
      <c r="BR24" s="28" t="s">
        <v>70</v>
      </c>
      <c r="BS24" s="41" t="s">
        <v>14</v>
      </c>
      <c r="BT24" s="39" t="n">
        <v>1</v>
      </c>
      <c r="BU24" s="47" t="n">
        <v>1400</v>
      </c>
      <c r="BV24" s="44"/>
      <c r="BZ24" s="17" t="s">
        <v>60</v>
      </c>
      <c r="CA24" s="37" t="n">
        <f aca="false">IF(X59=0%,0%,Y64/SUM(Y60:Y67))</f>
        <v>0</v>
      </c>
      <c r="CB24" s="17" t="str">
        <f aca="false">AA63</f>
        <v>televisore</v>
      </c>
      <c r="CC24" s="19" t="n">
        <f aca="false">AB63</f>
        <v>0</v>
      </c>
      <c r="CD24" s="17" t="str">
        <f aca="false">AC61</f>
        <v>Scatoloni</v>
      </c>
      <c r="CE24" s="19" t="n">
        <f aca="false">AD61</f>
        <v>0</v>
      </c>
      <c r="CF24" s="19"/>
      <c r="CG24" s="19"/>
      <c r="CH24" s="19" t="str">
        <f aca="false">Z4</f>
        <v>bonifica</v>
      </c>
      <c r="CI24" s="19" t="n">
        <f aca="false">AA4</f>
        <v>0</v>
      </c>
    </row>
    <row r="25" customFormat="false" ht="14.4" hidden="false" customHeight="false" outlineLevel="0" collapsed="false">
      <c r="A25" s="24"/>
      <c r="B25" s="42"/>
      <c r="C25" s="43"/>
      <c r="D25" s="28" t="s">
        <v>71</v>
      </c>
      <c r="E25" s="41" t="s">
        <v>60</v>
      </c>
      <c r="F25" s="39" t="n">
        <v>1</v>
      </c>
      <c r="G25" s="47" t="n">
        <v>550</v>
      </c>
      <c r="H25" s="44"/>
      <c r="L25" s="24"/>
      <c r="M25" s="42"/>
      <c r="N25" s="43"/>
      <c r="O25" s="28" t="s">
        <v>71</v>
      </c>
      <c r="P25" s="41" t="s">
        <v>60</v>
      </c>
      <c r="Q25" s="39" t="n">
        <v>1</v>
      </c>
      <c r="R25" s="47" t="n">
        <v>550</v>
      </c>
      <c r="S25" s="44"/>
      <c r="W25" s="24"/>
      <c r="X25" s="42"/>
      <c r="Y25" s="43"/>
      <c r="Z25" s="28" t="s">
        <v>71</v>
      </c>
      <c r="AA25" s="41" t="s">
        <v>60</v>
      </c>
      <c r="AB25" s="39" t="n">
        <v>1</v>
      </c>
      <c r="AC25" s="47" t="n">
        <v>550</v>
      </c>
      <c r="AD25" s="44"/>
      <c r="AH25" s="24"/>
      <c r="AI25" s="42"/>
      <c r="AJ25" s="43"/>
      <c r="AK25" s="28" t="s">
        <v>71</v>
      </c>
      <c r="AL25" s="41" t="s">
        <v>60</v>
      </c>
      <c r="AM25" s="39" t="n">
        <v>1</v>
      </c>
      <c r="AN25" s="47" t="n">
        <v>550</v>
      </c>
      <c r="AO25" s="44"/>
      <c r="AS25" s="24"/>
      <c r="AT25" s="42"/>
      <c r="AU25" s="43"/>
      <c r="AV25" s="28" t="s">
        <v>71</v>
      </c>
      <c r="AW25" s="41" t="s">
        <v>60</v>
      </c>
      <c r="AX25" s="39" t="n">
        <v>1</v>
      </c>
      <c r="AY25" s="47" t="n">
        <v>550</v>
      </c>
      <c r="AZ25" s="44"/>
      <c r="BD25" s="24"/>
      <c r="BE25" s="42"/>
      <c r="BF25" s="43"/>
      <c r="BG25" s="28" t="s">
        <v>71</v>
      </c>
      <c r="BH25" s="41" t="s">
        <v>60</v>
      </c>
      <c r="BI25" s="39" t="n">
        <v>1</v>
      </c>
      <c r="BJ25" s="47" t="n">
        <v>550</v>
      </c>
      <c r="BK25" s="44"/>
      <c r="BO25" s="24"/>
      <c r="BP25" s="42"/>
      <c r="BQ25" s="43"/>
      <c r="BR25" s="28" t="s">
        <v>71</v>
      </c>
      <c r="BS25" s="41" t="s">
        <v>60</v>
      </c>
      <c r="BT25" s="39" t="n">
        <v>1</v>
      </c>
      <c r="BU25" s="47" t="n">
        <v>550</v>
      </c>
      <c r="BV25" s="44"/>
      <c r="BZ25" s="17" t="s">
        <v>61</v>
      </c>
      <c r="CA25" s="18" t="n">
        <f aca="false">IF(X59=0%,0%,Y65/SUM(Y60:Y67))</f>
        <v>0</v>
      </c>
      <c r="CB25" s="17" t="str">
        <f aca="false">AA64</f>
        <v>scaldabagno</v>
      </c>
      <c r="CC25" s="19" t="n">
        <f aca="false">AB64</f>
        <v>0</v>
      </c>
      <c r="CD25" s="17" t="str">
        <f aca="false">AC62</f>
        <v>divano</v>
      </c>
      <c r="CE25" s="19" t="n">
        <f aca="false">AD62</f>
        <v>0</v>
      </c>
      <c r="CF25" s="19"/>
      <c r="CG25" s="19"/>
      <c r="CH25" s="19" t="str">
        <f aca="false">AB4</f>
        <v>substrato</v>
      </c>
      <c r="CI25" s="19" t="n">
        <f aca="false">AC4</f>
        <v>0</v>
      </c>
    </row>
    <row r="26" customFormat="false" ht="14.4" hidden="false" customHeight="false" outlineLevel="0" collapsed="false">
      <c r="A26" s="24"/>
      <c r="B26" s="42"/>
      <c r="C26" s="43"/>
      <c r="D26" s="28" t="s">
        <v>72</v>
      </c>
      <c r="E26" s="41" t="s">
        <v>62</v>
      </c>
      <c r="F26" s="39" t="n">
        <v>1</v>
      </c>
      <c r="H26" s="44" t="n">
        <v>20</v>
      </c>
      <c r="L26" s="24"/>
      <c r="M26" s="42"/>
      <c r="N26" s="43"/>
      <c r="O26" s="28" t="s">
        <v>72</v>
      </c>
      <c r="P26" s="41" t="s">
        <v>62</v>
      </c>
      <c r="Q26" s="39" t="n">
        <v>1</v>
      </c>
      <c r="S26" s="44" t="n">
        <v>20</v>
      </c>
      <c r="W26" s="24"/>
      <c r="X26" s="42"/>
      <c r="Y26" s="43"/>
      <c r="Z26" s="28" t="s">
        <v>72</v>
      </c>
      <c r="AA26" s="41" t="s">
        <v>62</v>
      </c>
      <c r="AB26" s="39" t="n">
        <v>1</v>
      </c>
      <c r="AD26" s="44" t="n">
        <v>20</v>
      </c>
      <c r="AH26" s="24"/>
      <c r="AI26" s="42"/>
      <c r="AJ26" s="43"/>
      <c r="AK26" s="28" t="s">
        <v>72</v>
      </c>
      <c r="AL26" s="41" t="s">
        <v>62</v>
      </c>
      <c r="AM26" s="39" t="n">
        <v>1</v>
      </c>
      <c r="AO26" s="44" t="n">
        <v>20</v>
      </c>
      <c r="AS26" s="24"/>
      <c r="AT26" s="42"/>
      <c r="AU26" s="43"/>
      <c r="AV26" s="28" t="s">
        <v>72</v>
      </c>
      <c r="AW26" s="41" t="s">
        <v>62</v>
      </c>
      <c r="AX26" s="39" t="n">
        <v>1</v>
      </c>
      <c r="AZ26" s="44" t="n">
        <v>20</v>
      </c>
      <c r="BD26" s="24"/>
      <c r="BE26" s="42"/>
      <c r="BF26" s="43"/>
      <c r="BG26" s="28" t="s">
        <v>72</v>
      </c>
      <c r="BH26" s="41" t="s">
        <v>62</v>
      </c>
      <c r="BI26" s="39" t="n">
        <v>1</v>
      </c>
      <c r="BK26" s="44" t="n">
        <v>20</v>
      </c>
      <c r="BO26" s="24"/>
      <c r="BP26" s="42"/>
      <c r="BQ26" s="43"/>
      <c r="BR26" s="28" t="s">
        <v>72</v>
      </c>
      <c r="BS26" s="41" t="s">
        <v>62</v>
      </c>
      <c r="BT26" s="39" t="n">
        <v>1</v>
      </c>
      <c r="BV26" s="44" t="n">
        <v>20</v>
      </c>
      <c r="BZ26" s="17" t="s">
        <v>62</v>
      </c>
      <c r="CA26" s="18" t="n">
        <f aca="false">IF(X59=0%,0%,Y66/SUM(Y60:Y67))</f>
        <v>0</v>
      </c>
      <c r="CB26" s="17" t="str">
        <f aca="false">AA65</f>
        <v>mobile</v>
      </c>
      <c r="CC26" s="19" t="n">
        <f aca="false">AB65</f>
        <v>0</v>
      </c>
      <c r="CD26" s="17" t="str">
        <f aca="false">AC63</f>
        <v>sanitari</v>
      </c>
      <c r="CE26" s="19" t="n">
        <f aca="false">AD63</f>
        <v>0</v>
      </c>
      <c r="CF26" s="19"/>
      <c r="CG26" s="19"/>
      <c r="CH26" s="19" t="s">
        <v>63</v>
      </c>
      <c r="CI26" s="19" t="n">
        <f aca="false">X4</f>
        <v>0</v>
      </c>
    </row>
    <row r="27" customFormat="false" ht="15" hidden="false" customHeight="false" outlineLevel="0" collapsed="false">
      <c r="A27" s="24"/>
      <c r="B27" s="42"/>
      <c r="C27" s="43"/>
      <c r="D27" s="28" t="s">
        <v>73</v>
      </c>
      <c r="E27" s="41" t="s">
        <v>22</v>
      </c>
      <c r="F27" s="39" t="n">
        <v>1</v>
      </c>
      <c r="H27" s="44"/>
      <c r="L27" s="24"/>
      <c r="M27" s="42"/>
      <c r="N27" s="43"/>
      <c r="O27" s="28" t="s">
        <v>73</v>
      </c>
      <c r="P27" s="41" t="s">
        <v>22</v>
      </c>
      <c r="Q27" s="39" t="n">
        <v>1</v>
      </c>
      <c r="S27" s="44"/>
      <c r="W27" s="24"/>
      <c r="X27" s="42"/>
      <c r="Y27" s="43"/>
      <c r="Z27" s="28" t="s">
        <v>73</v>
      </c>
      <c r="AA27" s="41" t="s">
        <v>22</v>
      </c>
      <c r="AB27" s="39" t="n">
        <v>1</v>
      </c>
      <c r="AD27" s="44"/>
      <c r="AH27" s="24"/>
      <c r="AI27" s="42"/>
      <c r="AJ27" s="43"/>
      <c r="AK27" s="28" t="s">
        <v>73</v>
      </c>
      <c r="AL27" s="41" t="s">
        <v>22</v>
      </c>
      <c r="AM27" s="39" t="n">
        <v>1</v>
      </c>
      <c r="AO27" s="44"/>
      <c r="AS27" s="24"/>
      <c r="AT27" s="42"/>
      <c r="AU27" s="43"/>
      <c r="AV27" s="28" t="s">
        <v>73</v>
      </c>
      <c r="AW27" s="41" t="s">
        <v>22</v>
      </c>
      <c r="AX27" s="39" t="n">
        <v>1</v>
      </c>
      <c r="AZ27" s="44"/>
      <c r="BD27" s="24"/>
      <c r="BE27" s="42"/>
      <c r="BF27" s="43"/>
      <c r="BG27" s="28" t="s">
        <v>73</v>
      </c>
      <c r="BH27" s="41" t="s">
        <v>22</v>
      </c>
      <c r="BI27" s="39" t="n">
        <v>1</v>
      </c>
      <c r="BK27" s="44"/>
      <c r="BO27" s="24"/>
      <c r="BP27" s="42"/>
      <c r="BQ27" s="43"/>
      <c r="BR27" s="28" t="s">
        <v>73</v>
      </c>
      <c r="BS27" s="41" t="s">
        <v>22</v>
      </c>
      <c r="BT27" s="39" t="n">
        <v>1</v>
      </c>
      <c r="BV27" s="44"/>
      <c r="BZ27" s="17" t="s">
        <v>65</v>
      </c>
      <c r="CA27" s="18" t="n">
        <f aca="false">IF(X59=0%,0%,Y67/SUM(Y60:Y67))</f>
        <v>0</v>
      </c>
      <c r="CB27" s="17" t="str">
        <f aca="false">AA66</f>
        <v>secchio</v>
      </c>
      <c r="CC27" s="19" t="n">
        <f aca="false">AB66</f>
        <v>0</v>
      </c>
      <c r="CD27" s="17" t="str">
        <f aca="false">AC64</f>
        <v>tubi</v>
      </c>
      <c r="CE27" s="19" t="n">
        <f aca="false">AD64</f>
        <v>0</v>
      </c>
      <c r="CF27" s="19"/>
      <c r="CG27" s="19"/>
      <c r="CH27" s="35" t="s">
        <v>56</v>
      </c>
      <c r="CI27" s="35" t="n">
        <f aca="false">AD2</f>
        <v>0</v>
      </c>
      <c r="CJ27" s="37" t="n">
        <f aca="false">SUM(CA21:CA27)</f>
        <v>0</v>
      </c>
    </row>
    <row r="28" customFormat="false" ht="15" hidden="false" customHeight="false" outlineLevel="0" collapsed="false">
      <c r="A28" s="24"/>
      <c r="B28" s="25"/>
      <c r="C28" s="67"/>
      <c r="D28" s="27" t="s">
        <v>74</v>
      </c>
      <c r="E28" s="41" t="s">
        <v>62</v>
      </c>
      <c r="F28" s="39" t="n">
        <v>0.8</v>
      </c>
      <c r="H28" s="32" t="n">
        <v>50</v>
      </c>
      <c r="L28" s="24"/>
      <c r="M28" s="66"/>
      <c r="N28" s="67"/>
      <c r="O28" s="27" t="s">
        <v>74</v>
      </c>
      <c r="P28" s="41" t="s">
        <v>62</v>
      </c>
      <c r="Q28" s="39" t="n">
        <v>0.8</v>
      </c>
      <c r="S28" s="32" t="n">
        <v>50</v>
      </c>
      <c r="W28" s="24"/>
      <c r="X28" s="66"/>
      <c r="Y28" s="67"/>
      <c r="Z28" s="27" t="s">
        <v>74</v>
      </c>
      <c r="AA28" s="41" t="s">
        <v>62</v>
      </c>
      <c r="AB28" s="39" t="n">
        <v>0.8</v>
      </c>
      <c r="AD28" s="32" t="n">
        <v>50</v>
      </c>
      <c r="AH28" s="24"/>
      <c r="AI28" s="25"/>
      <c r="AJ28" s="67"/>
      <c r="AK28" s="27" t="s">
        <v>74</v>
      </c>
      <c r="AL28" s="41" t="s">
        <v>62</v>
      </c>
      <c r="AM28" s="39" t="n">
        <v>0.8</v>
      </c>
      <c r="AO28" s="32" t="n">
        <v>50</v>
      </c>
      <c r="AS28" s="24"/>
      <c r="AT28" s="25"/>
      <c r="AU28" s="67"/>
      <c r="AV28" s="27" t="s">
        <v>74</v>
      </c>
      <c r="AW28" s="41" t="s">
        <v>62</v>
      </c>
      <c r="AX28" s="39" t="n">
        <v>0.8</v>
      </c>
      <c r="AZ28" s="32" t="n">
        <v>50</v>
      </c>
      <c r="BD28" s="24"/>
      <c r="BE28" s="66"/>
      <c r="BF28" s="67"/>
      <c r="BG28" s="27" t="s">
        <v>74</v>
      </c>
      <c r="BH28" s="41" t="s">
        <v>62</v>
      </c>
      <c r="BI28" s="39" t="n">
        <v>0.8</v>
      </c>
      <c r="BK28" s="32" t="n">
        <v>50</v>
      </c>
      <c r="BO28" s="24"/>
      <c r="BP28" s="25"/>
      <c r="BQ28" s="67"/>
      <c r="BR28" s="27" t="s">
        <v>74</v>
      </c>
      <c r="BS28" s="41" t="s">
        <v>62</v>
      </c>
      <c r="BT28" s="39" t="n">
        <v>0.8</v>
      </c>
      <c r="BV28" s="32" t="n">
        <v>50</v>
      </c>
      <c r="BZ28" s="10" t="str">
        <f aca="false">AH1</f>
        <v>SITO O85</v>
      </c>
      <c r="CA28" s="10"/>
      <c r="CB28" s="10"/>
      <c r="CC28" s="10"/>
      <c r="CD28" s="10"/>
      <c r="CE28" s="10"/>
      <c r="CF28" s="10"/>
      <c r="CG28" s="10"/>
      <c r="CH28" s="10"/>
      <c r="CI28" s="10"/>
    </row>
    <row r="29" customFormat="false" ht="14.4" hidden="false" customHeight="false" outlineLevel="0" collapsed="false">
      <c r="A29" s="24"/>
      <c r="B29" s="25"/>
      <c r="C29" s="67"/>
      <c r="D29" s="27"/>
      <c r="E29" s="41" t="s">
        <v>60</v>
      </c>
      <c r="F29" s="39" t="n">
        <v>0.2</v>
      </c>
      <c r="H29" s="32"/>
      <c r="L29" s="24"/>
      <c r="M29" s="66"/>
      <c r="N29" s="67"/>
      <c r="O29" s="27"/>
      <c r="P29" s="41" t="s">
        <v>60</v>
      </c>
      <c r="Q29" s="39" t="n">
        <v>0.2</v>
      </c>
      <c r="S29" s="32"/>
      <c r="W29" s="24"/>
      <c r="X29" s="66"/>
      <c r="Y29" s="67"/>
      <c r="Z29" s="27"/>
      <c r="AA29" s="41" t="s">
        <v>60</v>
      </c>
      <c r="AB29" s="39" t="n">
        <v>0.2</v>
      </c>
      <c r="AD29" s="32"/>
      <c r="AH29" s="24"/>
      <c r="AI29" s="25"/>
      <c r="AJ29" s="67"/>
      <c r="AK29" s="27"/>
      <c r="AL29" s="41" t="s">
        <v>60</v>
      </c>
      <c r="AM29" s="39" t="n">
        <v>0.2</v>
      </c>
      <c r="AO29" s="32"/>
      <c r="AS29" s="24"/>
      <c r="AT29" s="25"/>
      <c r="AU29" s="67"/>
      <c r="AV29" s="27"/>
      <c r="AW29" s="41" t="s">
        <v>60</v>
      </c>
      <c r="AX29" s="39" t="n">
        <v>0.2</v>
      </c>
      <c r="AZ29" s="32"/>
      <c r="BD29" s="24"/>
      <c r="BE29" s="66"/>
      <c r="BF29" s="67"/>
      <c r="BG29" s="27"/>
      <c r="BH29" s="41" t="s">
        <v>60</v>
      </c>
      <c r="BI29" s="39" t="n">
        <v>0.2</v>
      </c>
      <c r="BK29" s="32"/>
      <c r="BO29" s="24"/>
      <c r="BP29" s="25"/>
      <c r="BQ29" s="67"/>
      <c r="BR29" s="27"/>
      <c r="BS29" s="41" t="s">
        <v>60</v>
      </c>
      <c r="BT29" s="39" t="n">
        <v>0.2</v>
      </c>
      <c r="BV29" s="32"/>
      <c r="BZ29" s="11" t="s">
        <v>31</v>
      </c>
      <c r="CA29" s="11"/>
      <c r="CB29" s="11" t="s">
        <v>32</v>
      </c>
      <c r="CC29" s="11"/>
      <c r="CD29" s="11"/>
      <c r="CE29" s="11"/>
      <c r="CF29" s="11"/>
      <c r="CG29" s="11"/>
      <c r="CH29" s="11" t="s">
        <v>33</v>
      </c>
      <c r="CI29" s="11"/>
    </row>
    <row r="30" customFormat="false" ht="14.4" hidden="false" customHeight="true" outlineLevel="0" collapsed="false">
      <c r="A30" s="21" t="s">
        <v>75</v>
      </c>
      <c r="B30" s="42"/>
      <c r="C30" s="4"/>
      <c r="D30" s="41" t="s">
        <v>76</v>
      </c>
      <c r="E30" s="20" t="s">
        <v>61</v>
      </c>
      <c r="F30" s="39" t="n">
        <v>1</v>
      </c>
      <c r="G30" s="47" t="n">
        <v>1000</v>
      </c>
      <c r="H30" s="44"/>
      <c r="L30" s="21" t="s">
        <v>75</v>
      </c>
      <c r="M30" s="51"/>
      <c r="N30" s="4"/>
      <c r="O30" s="41" t="s">
        <v>76</v>
      </c>
      <c r="P30" s="20" t="s">
        <v>61</v>
      </c>
      <c r="Q30" s="39" t="n">
        <v>1</v>
      </c>
      <c r="R30" s="47" t="n">
        <v>1000</v>
      </c>
      <c r="S30" s="44"/>
      <c r="W30" s="21" t="s">
        <v>75</v>
      </c>
      <c r="X30" s="51"/>
      <c r="Y30" s="4"/>
      <c r="Z30" s="41" t="s">
        <v>76</v>
      </c>
      <c r="AA30" s="20" t="s">
        <v>61</v>
      </c>
      <c r="AB30" s="39" t="n">
        <v>1</v>
      </c>
      <c r="AC30" s="47" t="n">
        <v>1000</v>
      </c>
      <c r="AD30" s="44"/>
      <c r="AH30" s="21" t="s">
        <v>75</v>
      </c>
      <c r="AI30" s="42"/>
      <c r="AJ30" s="4"/>
      <c r="AK30" s="41" t="s">
        <v>76</v>
      </c>
      <c r="AL30" s="20" t="s">
        <v>61</v>
      </c>
      <c r="AM30" s="39" t="n">
        <v>1</v>
      </c>
      <c r="AN30" s="47" t="n">
        <v>1000</v>
      </c>
      <c r="AO30" s="44"/>
      <c r="AS30" s="21" t="s">
        <v>75</v>
      </c>
      <c r="AT30" s="42"/>
      <c r="AU30" s="4"/>
      <c r="AV30" s="41" t="s">
        <v>76</v>
      </c>
      <c r="AW30" s="20" t="s">
        <v>61</v>
      </c>
      <c r="AX30" s="39" t="n">
        <v>1</v>
      </c>
      <c r="AY30" s="47" t="n">
        <v>1000</v>
      </c>
      <c r="AZ30" s="44"/>
      <c r="BD30" s="21" t="s">
        <v>75</v>
      </c>
      <c r="BE30" s="51"/>
      <c r="BF30" s="4"/>
      <c r="BG30" s="41" t="s">
        <v>76</v>
      </c>
      <c r="BH30" s="20" t="s">
        <v>61</v>
      </c>
      <c r="BI30" s="39" t="n">
        <v>1</v>
      </c>
      <c r="BJ30" s="47" t="n">
        <v>1000</v>
      </c>
      <c r="BK30" s="44"/>
      <c r="BO30" s="21" t="s">
        <v>75</v>
      </c>
      <c r="BP30" s="42"/>
      <c r="BQ30" s="4"/>
      <c r="BR30" s="41" t="s">
        <v>76</v>
      </c>
      <c r="BS30" s="20" t="s">
        <v>61</v>
      </c>
      <c r="BT30" s="39" t="n">
        <v>1</v>
      </c>
      <c r="BU30" s="47" t="n">
        <v>1000</v>
      </c>
      <c r="BV30" s="44"/>
      <c r="BZ30" s="12" t="s">
        <v>14</v>
      </c>
      <c r="CA30" s="13" t="n">
        <f aca="false">IF(AI59=0%,0%,AJ60/SUM(AJ60:AJ67))</f>
        <v>0.8</v>
      </c>
      <c r="CB30" s="12" t="str">
        <f aca="false">AL60</f>
        <v>lavatrice</v>
      </c>
      <c r="CC30" s="14" t="n">
        <f aca="false">AM60</f>
        <v>0</v>
      </c>
      <c r="CD30" s="12" t="str">
        <f aca="false">AL67</f>
        <v>sedie</v>
      </c>
      <c r="CE30" s="14" t="n">
        <f aca="false">AM67</f>
        <v>0</v>
      </c>
      <c r="CF30" s="12" t="str">
        <f aca="false">AN65</f>
        <v>guaina</v>
      </c>
      <c r="CG30" s="14" t="n">
        <f aca="false">AO65</f>
        <v>0</v>
      </c>
      <c r="CH30" s="14" t="s">
        <v>41</v>
      </c>
      <c r="CI30" s="38" t="n">
        <f aca="false">AJ3</f>
        <v>0</v>
      </c>
    </row>
    <row r="31" customFormat="false" ht="14.4" hidden="false" customHeight="true" outlineLevel="0" collapsed="false">
      <c r="A31" s="24" t="s">
        <v>77</v>
      </c>
      <c r="B31" s="42" t="n">
        <v>0.45</v>
      </c>
      <c r="C31" s="4"/>
      <c r="D31" s="41" t="s">
        <v>14</v>
      </c>
      <c r="E31" s="28"/>
      <c r="F31" s="39" t="n">
        <v>1</v>
      </c>
      <c r="G31" s="47" t="n">
        <v>900</v>
      </c>
      <c r="H31" s="44"/>
      <c r="L31" s="24" t="s">
        <v>77</v>
      </c>
      <c r="M31" s="45"/>
      <c r="N31" s="4"/>
      <c r="O31" s="41" t="s">
        <v>14</v>
      </c>
      <c r="P31" s="28"/>
      <c r="Q31" s="39" t="n">
        <v>1</v>
      </c>
      <c r="R31" s="47" t="n">
        <v>900</v>
      </c>
      <c r="S31" s="44"/>
      <c r="W31" s="24" t="s">
        <v>77</v>
      </c>
      <c r="X31" s="45"/>
      <c r="Y31" s="4"/>
      <c r="Z31" s="41" t="s">
        <v>14</v>
      </c>
      <c r="AA31" s="28"/>
      <c r="AB31" s="39" t="n">
        <v>1</v>
      </c>
      <c r="AC31" s="47" t="n">
        <v>900</v>
      </c>
      <c r="AD31" s="44"/>
      <c r="AH31" s="24" t="s">
        <v>77</v>
      </c>
      <c r="AI31" s="42" t="n">
        <v>0.8</v>
      </c>
      <c r="AJ31" s="4"/>
      <c r="AK31" s="41" t="s">
        <v>14</v>
      </c>
      <c r="AL31" s="28"/>
      <c r="AM31" s="39" t="n">
        <v>1</v>
      </c>
      <c r="AN31" s="47" t="n">
        <v>900</v>
      </c>
      <c r="AO31" s="44"/>
      <c r="AS31" s="24" t="s">
        <v>77</v>
      </c>
      <c r="AT31" s="42" t="n">
        <v>0.85</v>
      </c>
      <c r="AU31" s="4"/>
      <c r="AV31" s="41" t="s">
        <v>14</v>
      </c>
      <c r="AW31" s="28"/>
      <c r="AX31" s="39" t="n">
        <v>1</v>
      </c>
      <c r="AY31" s="47" t="n">
        <v>900</v>
      </c>
      <c r="AZ31" s="44"/>
      <c r="BD31" s="24" t="s">
        <v>77</v>
      </c>
      <c r="BE31" s="45"/>
      <c r="BF31" s="4"/>
      <c r="BG31" s="41" t="s">
        <v>14</v>
      </c>
      <c r="BH31" s="28"/>
      <c r="BI31" s="39" t="n">
        <v>1</v>
      </c>
      <c r="BJ31" s="47" t="n">
        <v>900</v>
      </c>
      <c r="BK31" s="44"/>
      <c r="BO31" s="24" t="s">
        <v>77</v>
      </c>
      <c r="BP31" s="42"/>
      <c r="BQ31" s="4"/>
      <c r="BR31" s="41" t="s">
        <v>14</v>
      </c>
      <c r="BS31" s="28"/>
      <c r="BT31" s="39" t="n">
        <v>1</v>
      </c>
      <c r="BU31" s="47" t="n">
        <v>900</v>
      </c>
      <c r="BV31" s="44"/>
      <c r="BZ31" s="17" t="s">
        <v>49</v>
      </c>
      <c r="CA31" s="18" t="n">
        <f aca="false">IF(AI59=0%,0%,AJ61/SUM(AJ60:AJ67))</f>
        <v>0.05</v>
      </c>
      <c r="CB31" s="17" t="str">
        <f aca="false">AL61</f>
        <v>frigorifero</v>
      </c>
      <c r="CC31" s="19" t="n">
        <f aca="false">AM61</f>
        <v>0</v>
      </c>
      <c r="CD31" s="17" t="str">
        <f aca="false">AL68</f>
        <v>materasso</v>
      </c>
      <c r="CE31" s="19" t="n">
        <f aca="false">AM68</f>
        <v>0</v>
      </c>
      <c r="CF31" s="17" t="str">
        <f aca="false">AN66</f>
        <v>lamiere</v>
      </c>
      <c r="CG31" s="19" t="n">
        <f aca="false">AO66</f>
        <v>0</v>
      </c>
      <c r="CH31" s="19" t="str">
        <f aca="false">AK2</f>
        <v>altezza cumulo</v>
      </c>
      <c r="CI31" s="19" t="n">
        <f aca="false">AL2</f>
        <v>3</v>
      </c>
    </row>
    <row r="32" customFormat="false" ht="14.4" hidden="false" customHeight="false" outlineLevel="0" collapsed="false">
      <c r="A32" s="24"/>
      <c r="B32" s="42" t="n">
        <v>0.07</v>
      </c>
      <c r="C32" s="43"/>
      <c r="D32" s="41" t="s">
        <v>49</v>
      </c>
      <c r="E32" s="28"/>
      <c r="F32" s="39" t="n">
        <v>1</v>
      </c>
      <c r="G32" s="47" t="n">
        <v>2600</v>
      </c>
      <c r="H32" s="44"/>
      <c r="L32" s="24"/>
      <c r="M32" s="42"/>
      <c r="N32" s="43"/>
      <c r="O32" s="41" t="s">
        <v>49</v>
      </c>
      <c r="P32" s="28"/>
      <c r="Q32" s="39" t="n">
        <v>1</v>
      </c>
      <c r="R32" s="47" t="n">
        <v>2600</v>
      </c>
      <c r="S32" s="44"/>
      <c r="W32" s="24"/>
      <c r="X32" s="42"/>
      <c r="Y32" s="43"/>
      <c r="Z32" s="41" t="s">
        <v>49</v>
      </c>
      <c r="AA32" s="28"/>
      <c r="AB32" s="39" t="n">
        <v>1</v>
      </c>
      <c r="AC32" s="47" t="n">
        <v>2600</v>
      </c>
      <c r="AD32" s="44"/>
      <c r="AH32" s="24"/>
      <c r="AI32" s="42" t="n">
        <v>0.05</v>
      </c>
      <c r="AJ32" s="43"/>
      <c r="AK32" s="41" t="s">
        <v>49</v>
      </c>
      <c r="AL32" s="28"/>
      <c r="AM32" s="39" t="n">
        <v>1</v>
      </c>
      <c r="AN32" s="47" t="n">
        <v>2600</v>
      </c>
      <c r="AO32" s="44"/>
      <c r="AS32" s="24"/>
      <c r="AT32" s="42" t="n">
        <v>0.02</v>
      </c>
      <c r="AU32" s="43"/>
      <c r="AV32" s="41" t="s">
        <v>49</v>
      </c>
      <c r="AW32" s="28"/>
      <c r="AX32" s="39" t="n">
        <v>1</v>
      </c>
      <c r="AY32" s="47" t="n">
        <v>2600</v>
      </c>
      <c r="AZ32" s="44"/>
      <c r="BD32" s="24"/>
      <c r="BE32" s="42"/>
      <c r="BF32" s="43"/>
      <c r="BG32" s="41" t="s">
        <v>49</v>
      </c>
      <c r="BH32" s="28"/>
      <c r="BI32" s="39" t="n">
        <v>1</v>
      </c>
      <c r="BJ32" s="47" t="n">
        <v>2600</v>
      </c>
      <c r="BK32" s="44"/>
      <c r="BO32" s="24"/>
      <c r="BP32" s="42"/>
      <c r="BQ32" s="43"/>
      <c r="BR32" s="41" t="s">
        <v>49</v>
      </c>
      <c r="BS32" s="28"/>
      <c r="BT32" s="39" t="n">
        <v>1</v>
      </c>
      <c r="BU32" s="47" t="n">
        <v>2600</v>
      </c>
      <c r="BV32" s="44"/>
      <c r="BZ32" s="17" t="s">
        <v>57</v>
      </c>
      <c r="CA32" s="18" t="n">
        <f aca="false">IF(AI59=0%,0%,(AJ62+AJ63)/SUM(AJ60:AJ67))</f>
        <v>0.05</v>
      </c>
      <c r="CB32" s="17" t="str">
        <f aca="false">AL62</f>
        <v>forno</v>
      </c>
      <c r="CC32" s="19" t="n">
        <f aca="false">AM62</f>
        <v>0</v>
      </c>
      <c r="CD32" s="17" t="str">
        <f aca="false">AN60</f>
        <v>brandina</v>
      </c>
      <c r="CE32" s="19" t="n">
        <f aca="false">AO60</f>
        <v>0</v>
      </c>
      <c r="CF32" s="17" t="str">
        <f aca="false">AN67</f>
        <v>buste</v>
      </c>
      <c r="CG32" s="19" t="n">
        <f aca="false">AO67</f>
        <v>0</v>
      </c>
      <c r="CH32" s="19" t="str">
        <f aca="false">AK3</f>
        <v>combustione</v>
      </c>
      <c r="CI32" s="19" t="str">
        <f aca="false">AL3</f>
        <v>no</v>
      </c>
    </row>
    <row r="33" customFormat="false" ht="14.4" hidden="false" customHeight="false" outlineLevel="0" collapsed="false">
      <c r="A33" s="24"/>
      <c r="B33" s="25" t="n">
        <v>0.08</v>
      </c>
      <c r="C33" s="43"/>
      <c r="D33" s="41" t="s">
        <v>13</v>
      </c>
      <c r="E33" s="28"/>
      <c r="F33" s="39" t="n">
        <v>0.2</v>
      </c>
      <c r="G33" s="47" t="n">
        <v>2700</v>
      </c>
      <c r="H33" s="44"/>
      <c r="L33" s="24"/>
      <c r="M33" s="25"/>
      <c r="N33" s="43"/>
      <c r="O33" s="41" t="s">
        <v>13</v>
      </c>
      <c r="P33" s="28"/>
      <c r="Q33" s="39" t="n">
        <v>0.2</v>
      </c>
      <c r="R33" s="47" t="n">
        <v>2700</v>
      </c>
      <c r="S33" s="44"/>
      <c r="W33" s="24"/>
      <c r="X33" s="25"/>
      <c r="Y33" s="43"/>
      <c r="Z33" s="41" t="s">
        <v>13</v>
      </c>
      <c r="AA33" s="28"/>
      <c r="AB33" s="39" t="n">
        <v>0.2</v>
      </c>
      <c r="AC33" s="47" t="n">
        <v>2700</v>
      </c>
      <c r="AD33" s="44"/>
      <c r="AH33" s="24"/>
      <c r="AI33" s="25" t="n">
        <v>0.05</v>
      </c>
      <c r="AJ33" s="43"/>
      <c r="AK33" s="41" t="s">
        <v>13</v>
      </c>
      <c r="AL33" s="28"/>
      <c r="AM33" s="39" t="n">
        <v>0.2</v>
      </c>
      <c r="AN33" s="47" t="n">
        <v>2700</v>
      </c>
      <c r="AO33" s="44"/>
      <c r="AS33" s="24"/>
      <c r="AT33" s="25" t="n">
        <v>0.03</v>
      </c>
      <c r="AU33" s="43"/>
      <c r="AV33" s="41" t="s">
        <v>13</v>
      </c>
      <c r="AW33" s="28"/>
      <c r="AX33" s="39" t="n">
        <v>0.2</v>
      </c>
      <c r="AY33" s="47" t="n">
        <v>2700</v>
      </c>
      <c r="AZ33" s="44"/>
      <c r="BD33" s="24"/>
      <c r="BE33" s="25"/>
      <c r="BF33" s="43"/>
      <c r="BG33" s="41" t="s">
        <v>13</v>
      </c>
      <c r="BH33" s="28"/>
      <c r="BI33" s="39" t="n">
        <v>0.2</v>
      </c>
      <c r="BJ33" s="47" t="n">
        <v>2700</v>
      </c>
      <c r="BK33" s="44"/>
      <c r="BO33" s="24"/>
      <c r="BP33" s="25"/>
      <c r="BQ33" s="43"/>
      <c r="BR33" s="41" t="s">
        <v>13</v>
      </c>
      <c r="BS33" s="28"/>
      <c r="BT33" s="39" t="n">
        <v>0.2</v>
      </c>
      <c r="BU33" s="47" t="n">
        <v>2700</v>
      </c>
      <c r="BV33" s="44"/>
      <c r="BZ33" s="17" t="s">
        <v>60</v>
      </c>
      <c r="CA33" s="37" t="n">
        <f aca="false">IF(AI59=0%,0%,AJ64/SUM(AJ60:AJ67))</f>
        <v>0</v>
      </c>
      <c r="CB33" s="17" t="str">
        <f aca="false">AL63</f>
        <v>televisore</v>
      </c>
      <c r="CC33" s="19" t="n">
        <f aca="false">AM63</f>
        <v>0</v>
      </c>
      <c r="CD33" s="17" t="str">
        <f aca="false">AN61</f>
        <v>Scatoloni</v>
      </c>
      <c r="CE33" s="19" t="n">
        <f aca="false">AO61</f>
        <v>0</v>
      </c>
      <c r="CF33" s="19"/>
      <c r="CG33" s="19"/>
      <c r="CH33" s="19" t="str">
        <f aca="false">AK4</f>
        <v>bonifica</v>
      </c>
      <c r="CI33" s="19" t="str">
        <f aca="false">AL4</f>
        <v>no</v>
      </c>
    </row>
    <row r="34" customFormat="false" ht="14.4" hidden="false" customHeight="false" outlineLevel="0" collapsed="false">
      <c r="A34" s="24"/>
      <c r="B34" s="25"/>
      <c r="C34" s="43"/>
      <c r="D34" s="41" t="s">
        <v>12</v>
      </c>
      <c r="E34" s="28"/>
      <c r="F34" s="39" t="n">
        <v>0.8</v>
      </c>
      <c r="G34" s="47" t="n">
        <v>7500</v>
      </c>
      <c r="H34" s="44"/>
      <c r="L34" s="24"/>
      <c r="M34" s="25"/>
      <c r="N34" s="43"/>
      <c r="O34" s="41" t="s">
        <v>12</v>
      </c>
      <c r="P34" s="28"/>
      <c r="Q34" s="39" t="n">
        <v>0.8</v>
      </c>
      <c r="R34" s="47" t="n">
        <v>7500</v>
      </c>
      <c r="S34" s="44"/>
      <c r="W34" s="24"/>
      <c r="X34" s="25"/>
      <c r="Y34" s="43"/>
      <c r="Z34" s="41" t="s">
        <v>12</v>
      </c>
      <c r="AA34" s="28"/>
      <c r="AB34" s="39" t="n">
        <v>0.8</v>
      </c>
      <c r="AC34" s="47" t="n">
        <v>7500</v>
      </c>
      <c r="AD34" s="44"/>
      <c r="AH34" s="24"/>
      <c r="AI34" s="25"/>
      <c r="AJ34" s="43"/>
      <c r="AK34" s="41" t="s">
        <v>12</v>
      </c>
      <c r="AL34" s="28"/>
      <c r="AM34" s="39" t="n">
        <v>0.8</v>
      </c>
      <c r="AN34" s="47" t="n">
        <v>7500</v>
      </c>
      <c r="AO34" s="44"/>
      <c r="AS34" s="24"/>
      <c r="AT34" s="25"/>
      <c r="AU34" s="43"/>
      <c r="AV34" s="41" t="s">
        <v>12</v>
      </c>
      <c r="AW34" s="28"/>
      <c r="AX34" s="39" t="n">
        <v>0.8</v>
      </c>
      <c r="AY34" s="47" t="n">
        <v>7500</v>
      </c>
      <c r="AZ34" s="44"/>
      <c r="BD34" s="24"/>
      <c r="BE34" s="25"/>
      <c r="BF34" s="43"/>
      <c r="BG34" s="41" t="s">
        <v>12</v>
      </c>
      <c r="BH34" s="28"/>
      <c r="BI34" s="39" t="n">
        <v>0.8</v>
      </c>
      <c r="BJ34" s="47" t="n">
        <v>7500</v>
      </c>
      <c r="BK34" s="44"/>
      <c r="BO34" s="24"/>
      <c r="BP34" s="25"/>
      <c r="BQ34" s="43"/>
      <c r="BR34" s="41" t="s">
        <v>12</v>
      </c>
      <c r="BS34" s="28"/>
      <c r="BT34" s="39" t="n">
        <v>0.8</v>
      </c>
      <c r="BU34" s="47" t="n">
        <v>7500</v>
      </c>
      <c r="BV34" s="44"/>
      <c r="BZ34" s="17" t="s">
        <v>61</v>
      </c>
      <c r="CA34" s="18" t="n">
        <f aca="false">IF(AI59=0%,0%,AJ65/SUM(AJ60:AJ67))</f>
        <v>0.1</v>
      </c>
      <c r="CB34" s="17" t="str">
        <f aca="false">AL64</f>
        <v>scaldabagno</v>
      </c>
      <c r="CC34" s="19" t="n">
        <f aca="false">AM64</f>
        <v>0</v>
      </c>
      <c r="CD34" s="17" t="str">
        <f aca="false">AN62</f>
        <v>divano</v>
      </c>
      <c r="CE34" s="19" t="n">
        <f aca="false">AO62</f>
        <v>0</v>
      </c>
      <c r="CF34" s="19"/>
      <c r="CG34" s="19"/>
      <c r="CH34" s="19" t="str">
        <f aca="false">AM4</f>
        <v>substrato</v>
      </c>
      <c r="CI34" s="19" t="str">
        <f aca="false">AN4</f>
        <v>battisrada</v>
      </c>
    </row>
    <row r="35" customFormat="false" ht="14.4" hidden="false" customHeight="false" outlineLevel="0" collapsed="false">
      <c r="A35" s="24"/>
      <c r="B35" s="42" t="n">
        <v>0.1</v>
      </c>
      <c r="C35" s="43"/>
      <c r="D35" s="41" t="s">
        <v>61</v>
      </c>
      <c r="E35" s="28"/>
      <c r="F35" s="39" t="n">
        <v>1</v>
      </c>
      <c r="G35" s="47" t="n">
        <v>1000</v>
      </c>
      <c r="H35" s="44"/>
      <c r="L35" s="24"/>
      <c r="M35" s="42"/>
      <c r="N35" s="43"/>
      <c r="O35" s="41" t="s">
        <v>61</v>
      </c>
      <c r="P35" s="28"/>
      <c r="Q35" s="39" t="n">
        <v>1</v>
      </c>
      <c r="R35" s="47" t="n">
        <v>1000</v>
      </c>
      <c r="S35" s="44"/>
      <c r="W35" s="24"/>
      <c r="X35" s="42"/>
      <c r="Y35" s="43"/>
      <c r="Z35" s="41" t="s">
        <v>61</v>
      </c>
      <c r="AA35" s="28"/>
      <c r="AB35" s="39" t="n">
        <v>1</v>
      </c>
      <c r="AC35" s="47" t="n">
        <v>1000</v>
      </c>
      <c r="AD35" s="44"/>
      <c r="AH35" s="24"/>
      <c r="AI35" s="42" t="n">
        <v>0.1</v>
      </c>
      <c r="AJ35" s="43"/>
      <c r="AK35" s="41" t="s">
        <v>61</v>
      </c>
      <c r="AL35" s="28"/>
      <c r="AM35" s="39" t="n">
        <v>1</v>
      </c>
      <c r="AN35" s="47" t="n">
        <v>1000</v>
      </c>
      <c r="AO35" s="44"/>
      <c r="AS35" s="24"/>
      <c r="AT35" s="42" t="n">
        <v>0.1</v>
      </c>
      <c r="AU35" s="43"/>
      <c r="AV35" s="41" t="s">
        <v>61</v>
      </c>
      <c r="AW35" s="28"/>
      <c r="AX35" s="39" t="n">
        <v>1</v>
      </c>
      <c r="AY35" s="47" t="n">
        <v>1000</v>
      </c>
      <c r="AZ35" s="44"/>
      <c r="BD35" s="24"/>
      <c r="BE35" s="42"/>
      <c r="BF35" s="43"/>
      <c r="BG35" s="41" t="s">
        <v>61</v>
      </c>
      <c r="BH35" s="28"/>
      <c r="BI35" s="39" t="n">
        <v>1</v>
      </c>
      <c r="BJ35" s="47" t="n">
        <v>1000</v>
      </c>
      <c r="BK35" s="44"/>
      <c r="BO35" s="24"/>
      <c r="BP35" s="42"/>
      <c r="BQ35" s="43"/>
      <c r="BR35" s="41" t="s">
        <v>61</v>
      </c>
      <c r="BS35" s="28"/>
      <c r="BT35" s="39" t="n">
        <v>1</v>
      </c>
      <c r="BU35" s="47" t="n">
        <v>1000</v>
      </c>
      <c r="BV35" s="44"/>
      <c r="BZ35" s="17" t="s">
        <v>62</v>
      </c>
      <c r="CA35" s="18" t="n">
        <f aca="false">IF(AI59=0%,0%,AJ66/SUM(AJ60:AJ67))</f>
        <v>0</v>
      </c>
      <c r="CB35" s="17" t="str">
        <f aca="false">AL65</f>
        <v>mobile</v>
      </c>
      <c r="CC35" s="19" t="n">
        <f aca="false">AM65</f>
        <v>0</v>
      </c>
      <c r="CD35" s="17" t="str">
        <f aca="false">AN63</f>
        <v>sanitari</v>
      </c>
      <c r="CE35" s="19" t="n">
        <f aca="false">AO63</f>
        <v>0</v>
      </c>
      <c r="CF35" s="19"/>
      <c r="CG35" s="19"/>
      <c r="CH35" s="19" t="s">
        <v>63</v>
      </c>
      <c r="CI35" s="19" t="n">
        <f aca="false">AI4</f>
        <v>0</v>
      </c>
    </row>
    <row r="36" customFormat="false" ht="15" hidden="false" customHeight="false" outlineLevel="0" collapsed="false">
      <c r="A36" s="24"/>
      <c r="B36" s="42"/>
      <c r="C36" s="43"/>
      <c r="D36" s="41" t="s">
        <v>78</v>
      </c>
      <c r="E36" s="28"/>
      <c r="F36" s="39" t="n">
        <v>1</v>
      </c>
      <c r="G36" s="47" t="n">
        <v>800</v>
      </c>
      <c r="H36" s="44"/>
      <c r="L36" s="24"/>
      <c r="M36" s="42"/>
      <c r="N36" s="43"/>
      <c r="O36" s="41" t="s">
        <v>78</v>
      </c>
      <c r="P36" s="28"/>
      <c r="Q36" s="39" t="n">
        <v>1</v>
      </c>
      <c r="R36" s="47" t="n">
        <v>800</v>
      </c>
      <c r="S36" s="44"/>
      <c r="W36" s="24"/>
      <c r="X36" s="42"/>
      <c r="Y36" s="43"/>
      <c r="Z36" s="41" t="s">
        <v>78</v>
      </c>
      <c r="AA36" s="28"/>
      <c r="AB36" s="39" t="n">
        <v>1</v>
      </c>
      <c r="AC36" s="47" t="n">
        <v>800</v>
      </c>
      <c r="AD36" s="44"/>
      <c r="AH36" s="24"/>
      <c r="AI36" s="42"/>
      <c r="AJ36" s="43"/>
      <c r="AK36" s="41" t="s">
        <v>78</v>
      </c>
      <c r="AL36" s="28"/>
      <c r="AM36" s="39" t="n">
        <v>1</v>
      </c>
      <c r="AN36" s="47" t="n">
        <v>800</v>
      </c>
      <c r="AO36" s="44"/>
      <c r="AS36" s="24"/>
      <c r="AT36" s="42"/>
      <c r="AU36" s="43"/>
      <c r="AV36" s="41" t="s">
        <v>78</v>
      </c>
      <c r="AW36" s="28"/>
      <c r="AX36" s="39" t="n">
        <v>1</v>
      </c>
      <c r="AY36" s="47" t="n">
        <v>800</v>
      </c>
      <c r="AZ36" s="44"/>
      <c r="BD36" s="24"/>
      <c r="BE36" s="42"/>
      <c r="BF36" s="43"/>
      <c r="BG36" s="41" t="s">
        <v>78</v>
      </c>
      <c r="BH36" s="28"/>
      <c r="BI36" s="39" t="n">
        <v>1</v>
      </c>
      <c r="BJ36" s="47" t="n">
        <v>800</v>
      </c>
      <c r="BK36" s="44"/>
      <c r="BO36" s="24"/>
      <c r="BP36" s="42"/>
      <c r="BQ36" s="43"/>
      <c r="BR36" s="41" t="s">
        <v>78</v>
      </c>
      <c r="BS36" s="28"/>
      <c r="BT36" s="39" t="n">
        <v>1</v>
      </c>
      <c r="BU36" s="47" t="n">
        <v>800</v>
      </c>
      <c r="BV36" s="44"/>
      <c r="BZ36" s="17" t="s">
        <v>65</v>
      </c>
      <c r="CA36" s="18" t="n">
        <f aca="false">IF(AI59=0%,0%,AJ67/SUM(AJ60:AJ67))</f>
        <v>0</v>
      </c>
      <c r="CB36" s="17" t="str">
        <f aca="false">AL66</f>
        <v>secchio</v>
      </c>
      <c r="CC36" s="19" t="n">
        <f aca="false">AM66</f>
        <v>0</v>
      </c>
      <c r="CD36" s="17" t="str">
        <f aca="false">AN64</f>
        <v>tubi</v>
      </c>
      <c r="CE36" s="19" t="n">
        <f aca="false">AO64</f>
        <v>0</v>
      </c>
      <c r="CF36" s="19"/>
      <c r="CG36" s="19"/>
      <c r="CH36" s="35" t="s">
        <v>56</v>
      </c>
      <c r="CI36" s="35" t="n">
        <f aca="false">AO2</f>
        <v>0</v>
      </c>
      <c r="CJ36" s="37" t="n">
        <f aca="false">SUM(CA30:CA36)</f>
        <v>1</v>
      </c>
    </row>
    <row r="37" customFormat="false" ht="15" hidden="false" customHeight="false" outlineLevel="0" collapsed="false">
      <c r="A37" s="24"/>
      <c r="B37" s="42"/>
      <c r="C37" s="43"/>
      <c r="D37" s="41" t="s">
        <v>79</v>
      </c>
      <c r="E37" s="28"/>
      <c r="F37" s="39" t="n">
        <v>1</v>
      </c>
      <c r="G37" s="47" t="n">
        <v>170</v>
      </c>
      <c r="H37" s="44"/>
      <c r="L37" s="24"/>
      <c r="M37" s="42"/>
      <c r="N37" s="43"/>
      <c r="O37" s="41" t="s">
        <v>79</v>
      </c>
      <c r="P37" s="28"/>
      <c r="Q37" s="39" t="n">
        <v>1</v>
      </c>
      <c r="R37" s="47" t="n">
        <v>170</v>
      </c>
      <c r="S37" s="44"/>
      <c r="W37" s="24"/>
      <c r="X37" s="42"/>
      <c r="Y37" s="43"/>
      <c r="Z37" s="41" t="s">
        <v>79</v>
      </c>
      <c r="AA37" s="28"/>
      <c r="AB37" s="39" t="n">
        <v>1</v>
      </c>
      <c r="AC37" s="47" t="n">
        <v>170</v>
      </c>
      <c r="AD37" s="44"/>
      <c r="AH37" s="24"/>
      <c r="AI37" s="42"/>
      <c r="AJ37" s="43"/>
      <c r="AK37" s="41" t="s">
        <v>79</v>
      </c>
      <c r="AL37" s="28"/>
      <c r="AM37" s="39" t="n">
        <v>1</v>
      </c>
      <c r="AN37" s="47" t="n">
        <v>170</v>
      </c>
      <c r="AO37" s="44"/>
      <c r="AS37" s="24"/>
      <c r="AU37" s="43"/>
      <c r="AV37" s="41" t="s">
        <v>79</v>
      </c>
      <c r="AW37" s="28"/>
      <c r="AX37" s="39" t="n">
        <v>1</v>
      </c>
      <c r="AY37" s="47" t="n">
        <v>170</v>
      </c>
      <c r="AZ37" s="44"/>
      <c r="BD37" s="24"/>
      <c r="BE37" s="42"/>
      <c r="BF37" s="43"/>
      <c r="BG37" s="41" t="s">
        <v>79</v>
      </c>
      <c r="BH37" s="28"/>
      <c r="BI37" s="39" t="n">
        <v>1</v>
      </c>
      <c r="BJ37" s="47" t="n">
        <v>170</v>
      </c>
      <c r="BK37" s="44"/>
      <c r="BO37" s="24"/>
      <c r="BP37" s="42"/>
      <c r="BQ37" s="43"/>
      <c r="BR37" s="41" t="s">
        <v>79</v>
      </c>
      <c r="BS37" s="28"/>
      <c r="BT37" s="39" t="n">
        <v>1</v>
      </c>
      <c r="BU37" s="47" t="n">
        <v>170</v>
      </c>
      <c r="BV37" s="44"/>
      <c r="BZ37" s="10" t="str">
        <f aca="false">AS1</f>
        <v>SITO O161</v>
      </c>
      <c r="CA37" s="10"/>
      <c r="CB37" s="10"/>
      <c r="CC37" s="10"/>
      <c r="CD37" s="10"/>
      <c r="CE37" s="10"/>
      <c r="CF37" s="10"/>
      <c r="CG37" s="10"/>
      <c r="CH37" s="10"/>
      <c r="CI37" s="10"/>
    </row>
    <row r="38" customFormat="false" ht="14.4" hidden="false" customHeight="false" outlineLevel="0" collapsed="false">
      <c r="A38" s="24"/>
      <c r="B38" s="42"/>
      <c r="C38" s="43"/>
      <c r="D38" s="41" t="s">
        <v>80</v>
      </c>
      <c r="E38" s="28"/>
      <c r="F38" s="39" t="n">
        <v>1</v>
      </c>
      <c r="G38" s="47" t="n">
        <v>550</v>
      </c>
      <c r="H38" s="44"/>
      <c r="L38" s="24"/>
      <c r="M38" s="42"/>
      <c r="N38" s="43"/>
      <c r="O38" s="41" t="s">
        <v>80</v>
      </c>
      <c r="P38" s="28"/>
      <c r="Q38" s="39" t="n">
        <v>1</v>
      </c>
      <c r="R38" s="47" t="n">
        <v>550</v>
      </c>
      <c r="S38" s="44"/>
      <c r="W38" s="24"/>
      <c r="X38" s="42"/>
      <c r="Y38" s="43"/>
      <c r="Z38" s="41" t="s">
        <v>80</v>
      </c>
      <c r="AA38" s="28"/>
      <c r="AB38" s="39" t="n">
        <v>1</v>
      </c>
      <c r="AC38" s="47" t="n">
        <v>550</v>
      </c>
      <c r="AD38" s="44"/>
      <c r="AH38" s="24"/>
      <c r="AJ38" s="43"/>
      <c r="AK38" s="41" t="s">
        <v>80</v>
      </c>
      <c r="AL38" s="28"/>
      <c r="AM38" s="39" t="n">
        <v>1</v>
      </c>
      <c r="AN38" s="47" t="n">
        <v>550</v>
      </c>
      <c r="AO38" s="44"/>
      <c r="AS38" s="24"/>
      <c r="AU38" s="43"/>
      <c r="AV38" s="41" t="s">
        <v>80</v>
      </c>
      <c r="AW38" s="28"/>
      <c r="AX38" s="39" t="n">
        <v>1</v>
      </c>
      <c r="AY38" s="47" t="n">
        <v>550</v>
      </c>
      <c r="AZ38" s="44"/>
      <c r="BD38" s="24"/>
      <c r="BE38" s="42"/>
      <c r="BF38" s="43"/>
      <c r="BG38" s="41" t="s">
        <v>80</v>
      </c>
      <c r="BH38" s="28"/>
      <c r="BI38" s="39" t="n">
        <v>1</v>
      </c>
      <c r="BJ38" s="47" t="n">
        <v>550</v>
      </c>
      <c r="BK38" s="44"/>
      <c r="BO38" s="24"/>
      <c r="BP38" s="42"/>
      <c r="BQ38" s="43"/>
      <c r="BR38" s="41" t="s">
        <v>80</v>
      </c>
      <c r="BS38" s="28"/>
      <c r="BT38" s="39" t="n">
        <v>1</v>
      </c>
      <c r="BU38" s="47" t="n">
        <v>550</v>
      </c>
      <c r="BV38" s="44"/>
      <c r="BZ38" s="11" t="s">
        <v>31</v>
      </c>
      <c r="CA38" s="11"/>
      <c r="CB38" s="11" t="s">
        <v>32</v>
      </c>
      <c r="CC38" s="11"/>
      <c r="CD38" s="11"/>
      <c r="CE38" s="11"/>
      <c r="CF38" s="11"/>
      <c r="CG38" s="11"/>
      <c r="CH38" s="11" t="s">
        <v>33</v>
      </c>
      <c r="CI38" s="11"/>
    </row>
    <row r="39" customFormat="false" ht="14.4" hidden="false" customHeight="true" outlineLevel="0" collapsed="false">
      <c r="A39" s="24" t="s">
        <v>81</v>
      </c>
      <c r="B39" s="25"/>
      <c r="C39" s="73"/>
      <c r="D39" s="28" t="s">
        <v>14</v>
      </c>
      <c r="E39" s="28"/>
      <c r="F39" s="52" t="n">
        <f aca="false">INFO!$B$17/SUM(INFO!$B$17:$B$21)</f>
        <v>0.101580928968505</v>
      </c>
      <c r="G39" s="47" t="n">
        <v>900</v>
      </c>
      <c r="H39" s="44"/>
      <c r="L39" s="24" t="s">
        <v>81</v>
      </c>
      <c r="M39" s="25"/>
      <c r="N39" s="73"/>
      <c r="O39" s="28" t="s">
        <v>14</v>
      </c>
      <c r="P39" s="28"/>
      <c r="Q39" s="52" t="n">
        <f aca="false">INFO!$B$17/SUM(INFO!$B$17:$B$21)</f>
        <v>0.101580928968505</v>
      </c>
      <c r="R39" s="47" t="n">
        <v>900</v>
      </c>
      <c r="S39" s="44"/>
      <c r="W39" s="24" t="s">
        <v>81</v>
      </c>
      <c r="X39" s="25"/>
      <c r="Y39" s="73"/>
      <c r="Z39" s="28" t="s">
        <v>14</v>
      </c>
      <c r="AA39" s="28"/>
      <c r="AB39" s="52" t="n">
        <f aca="false">INFO!$B$17/SUM(INFO!$B$17:$B$21)</f>
        <v>0.101580928968505</v>
      </c>
      <c r="AC39" s="47" t="n">
        <v>900</v>
      </c>
      <c r="AD39" s="44"/>
      <c r="AH39" s="24" t="s">
        <v>81</v>
      </c>
      <c r="AJ39" s="73"/>
      <c r="AK39" s="28" t="s">
        <v>14</v>
      </c>
      <c r="AL39" s="28"/>
      <c r="AM39" s="52" t="n">
        <f aca="false">INFO!$B$17/SUM(INFO!$B$17:$B$21)</f>
        <v>0.101580928968505</v>
      </c>
      <c r="AN39" s="47" t="n">
        <v>900</v>
      </c>
      <c r="AO39" s="44"/>
      <c r="AS39" s="24" t="s">
        <v>81</v>
      </c>
      <c r="AU39" s="73"/>
      <c r="AV39" s="28" t="s">
        <v>14</v>
      </c>
      <c r="AW39" s="28"/>
      <c r="AX39" s="52" t="n">
        <f aca="false">INFO!$B$17/SUM(INFO!$B$17:$B$21)</f>
        <v>0.101580928968505</v>
      </c>
      <c r="AY39" s="47" t="n">
        <v>900</v>
      </c>
      <c r="AZ39" s="44"/>
      <c r="BD39" s="24" t="s">
        <v>81</v>
      </c>
      <c r="BE39" s="25"/>
      <c r="BF39" s="73"/>
      <c r="BG39" s="28" t="s">
        <v>14</v>
      </c>
      <c r="BH39" s="28"/>
      <c r="BI39" s="52" t="n">
        <f aca="false">INFO!$B$17/SUM(INFO!$B$17:$B$21)</f>
        <v>0.101580928968505</v>
      </c>
      <c r="BJ39" s="47" t="n">
        <v>900</v>
      </c>
      <c r="BK39" s="44"/>
      <c r="BO39" s="24" t="s">
        <v>81</v>
      </c>
      <c r="BP39" s="25"/>
      <c r="BQ39" s="73"/>
      <c r="BR39" s="28" t="s">
        <v>14</v>
      </c>
      <c r="BS39" s="28"/>
      <c r="BT39" s="52" t="n">
        <f aca="false">INFO!$B$17/SUM(INFO!$B$17:$B$21)</f>
        <v>0.101580928968505</v>
      </c>
      <c r="BU39" s="47" t="n">
        <v>900</v>
      </c>
      <c r="BV39" s="44"/>
      <c r="BZ39" s="12" t="s">
        <v>14</v>
      </c>
      <c r="CA39" s="13" t="n">
        <f aca="false">IF(AT59=0%,0%,AU60/SUM(AU60:AU67))</f>
        <v>0.85</v>
      </c>
      <c r="CB39" s="12" t="str">
        <f aca="false">AW60</f>
        <v>lavatrice</v>
      </c>
      <c r="CC39" s="14" t="n">
        <f aca="false">AX60</f>
        <v>0</v>
      </c>
      <c r="CD39" s="12" t="str">
        <f aca="false">AW67</f>
        <v>sedie</v>
      </c>
      <c r="CE39" s="14" t="n">
        <f aca="false">AX67</f>
        <v>0</v>
      </c>
      <c r="CF39" s="12" t="str">
        <f aca="false">AY65</f>
        <v>guaina</v>
      </c>
      <c r="CG39" s="15" t="n">
        <f aca="false">AZ65</f>
        <v>0</v>
      </c>
      <c r="CH39" s="14" t="s">
        <v>41</v>
      </c>
      <c r="CI39" s="14" t="n">
        <f aca="false">AU3</f>
        <v>0</v>
      </c>
    </row>
    <row r="40" customFormat="false" ht="14.4" hidden="false" customHeight="false" outlineLevel="0" collapsed="false">
      <c r="A40" s="24"/>
      <c r="B40" s="25"/>
      <c r="C40" s="73"/>
      <c r="D40" s="28" t="s">
        <v>49</v>
      </c>
      <c r="E40" s="28"/>
      <c r="F40" s="52" t="n">
        <f aca="false">INFO!$B$18/SUM(INFO!$B$17:$B$21)</f>
        <v>0.314328729462591</v>
      </c>
      <c r="G40" s="47" t="n">
        <v>2600</v>
      </c>
      <c r="H40" s="44"/>
      <c r="L40" s="24"/>
      <c r="M40" s="25"/>
      <c r="N40" s="73"/>
      <c r="O40" s="28" t="s">
        <v>49</v>
      </c>
      <c r="P40" s="28"/>
      <c r="Q40" s="52" t="n">
        <f aca="false">INFO!$B$18/SUM(INFO!$B$17:$B$21)</f>
        <v>0.314328729462591</v>
      </c>
      <c r="R40" s="47" t="n">
        <v>2600</v>
      </c>
      <c r="S40" s="44"/>
      <c r="W40" s="24"/>
      <c r="X40" s="25"/>
      <c r="Y40" s="73"/>
      <c r="Z40" s="28" t="s">
        <v>49</v>
      </c>
      <c r="AA40" s="28"/>
      <c r="AB40" s="52" t="n">
        <f aca="false">INFO!$B$18/SUM(INFO!$B$17:$B$21)</f>
        <v>0.314328729462591</v>
      </c>
      <c r="AC40" s="47" t="n">
        <v>2600</v>
      </c>
      <c r="AD40" s="44"/>
      <c r="AH40" s="24"/>
      <c r="AJ40" s="73"/>
      <c r="AK40" s="28" t="s">
        <v>49</v>
      </c>
      <c r="AL40" s="28"/>
      <c r="AM40" s="52" t="n">
        <f aca="false">INFO!$B$18/SUM(INFO!$B$17:$B$21)</f>
        <v>0.314328729462591</v>
      </c>
      <c r="AN40" s="47" t="n">
        <v>2600</v>
      </c>
      <c r="AO40" s="44"/>
      <c r="AS40" s="24"/>
      <c r="AU40" s="73"/>
      <c r="AV40" s="28" t="s">
        <v>49</v>
      </c>
      <c r="AW40" s="28"/>
      <c r="AX40" s="52" t="n">
        <f aca="false">INFO!$B$18/SUM(INFO!$B$17:$B$21)</f>
        <v>0.314328729462591</v>
      </c>
      <c r="AY40" s="47" t="n">
        <v>2600</v>
      </c>
      <c r="AZ40" s="44"/>
      <c r="BD40" s="24"/>
      <c r="BE40" s="25"/>
      <c r="BF40" s="73"/>
      <c r="BG40" s="28" t="s">
        <v>49</v>
      </c>
      <c r="BH40" s="28"/>
      <c r="BI40" s="52" t="n">
        <f aca="false">INFO!$B$18/SUM(INFO!$B$17:$B$21)</f>
        <v>0.314328729462591</v>
      </c>
      <c r="BJ40" s="47" t="n">
        <v>2600</v>
      </c>
      <c r="BK40" s="44"/>
      <c r="BO40" s="24"/>
      <c r="BP40" s="25"/>
      <c r="BQ40" s="73"/>
      <c r="BR40" s="28" t="s">
        <v>49</v>
      </c>
      <c r="BS40" s="28"/>
      <c r="BT40" s="52" t="n">
        <f aca="false">INFO!$B$18/SUM(INFO!$B$17:$B$21)</f>
        <v>0.314328729462591</v>
      </c>
      <c r="BU40" s="47" t="n">
        <v>2600</v>
      </c>
      <c r="BV40" s="44"/>
      <c r="BZ40" s="17" t="s">
        <v>49</v>
      </c>
      <c r="CA40" s="18" t="n">
        <f aca="false">IF(AT59=0%,0%,AU61/SUM(AU60:AU67))</f>
        <v>0.02</v>
      </c>
      <c r="CB40" s="17" t="str">
        <f aca="false">AW61</f>
        <v>frigorifero</v>
      </c>
      <c r="CC40" s="19" t="n">
        <f aca="false">AX61</f>
        <v>0</v>
      </c>
      <c r="CD40" s="17" t="str">
        <f aca="false">AW68</f>
        <v>materasso</v>
      </c>
      <c r="CE40" s="19" t="n">
        <f aca="false">AX68</f>
        <v>0</v>
      </c>
      <c r="CF40" s="17" t="str">
        <f aca="false">AY66</f>
        <v>lamiere</v>
      </c>
      <c r="CG40" s="20" t="n">
        <f aca="false">AZ66</f>
        <v>0</v>
      </c>
      <c r="CH40" s="19" t="str">
        <f aca="false">AV2</f>
        <v>altezza cumulo</v>
      </c>
      <c r="CI40" s="19" t="n">
        <f aca="false">AW2</f>
        <v>3</v>
      </c>
    </row>
    <row r="41" customFormat="false" ht="14.4" hidden="false" customHeight="false" outlineLevel="0" collapsed="false">
      <c r="A41" s="24"/>
      <c r="B41" s="25"/>
      <c r="C41" s="73"/>
      <c r="D41" s="28" t="s">
        <v>13</v>
      </c>
      <c r="E41" s="28"/>
      <c r="F41" s="52" t="n">
        <f aca="false">INFO!$B$19/SUM(INFO!$B$17:$B$21)*0.2</f>
        <v>0.00439973913823492</v>
      </c>
      <c r="G41" s="47" t="n">
        <v>2700</v>
      </c>
      <c r="H41" s="44"/>
      <c r="L41" s="24"/>
      <c r="M41" s="25"/>
      <c r="N41" s="73"/>
      <c r="O41" s="28" t="s">
        <v>13</v>
      </c>
      <c r="P41" s="28"/>
      <c r="Q41" s="52" t="n">
        <f aca="false">INFO!$B$19/SUM(INFO!$B$17:$B$21)*0.2</f>
        <v>0.00439973913823492</v>
      </c>
      <c r="R41" s="47" t="n">
        <v>2700</v>
      </c>
      <c r="S41" s="44"/>
      <c r="W41" s="24"/>
      <c r="X41" s="25"/>
      <c r="Y41" s="73"/>
      <c r="Z41" s="28" t="s">
        <v>13</v>
      </c>
      <c r="AA41" s="28"/>
      <c r="AB41" s="52" t="n">
        <f aca="false">INFO!$B$19/SUM(INFO!$B$17:$B$21)*0.2</f>
        <v>0.00439973913823492</v>
      </c>
      <c r="AC41" s="47" t="n">
        <v>2700</v>
      </c>
      <c r="AD41" s="44"/>
      <c r="AH41" s="24"/>
      <c r="AJ41" s="73"/>
      <c r="AK41" s="28" t="s">
        <v>13</v>
      </c>
      <c r="AL41" s="28"/>
      <c r="AM41" s="52" t="n">
        <f aca="false">INFO!$B$19/SUM(INFO!$B$17:$B$21)*0.2</f>
        <v>0.00439973913823492</v>
      </c>
      <c r="AN41" s="47" t="n">
        <v>2700</v>
      </c>
      <c r="AO41" s="44"/>
      <c r="AS41" s="24"/>
      <c r="AU41" s="73"/>
      <c r="AV41" s="28" t="s">
        <v>13</v>
      </c>
      <c r="AW41" s="28"/>
      <c r="AX41" s="52" t="n">
        <f aca="false">INFO!$B$19/SUM(INFO!$B$17:$B$21)*0.2</f>
        <v>0.00439973913823492</v>
      </c>
      <c r="AY41" s="47" t="n">
        <v>2700</v>
      </c>
      <c r="AZ41" s="44"/>
      <c r="BD41" s="24"/>
      <c r="BE41" s="25"/>
      <c r="BF41" s="73"/>
      <c r="BG41" s="28" t="s">
        <v>13</v>
      </c>
      <c r="BH41" s="28"/>
      <c r="BI41" s="52" t="n">
        <f aca="false">INFO!$B$19/SUM(INFO!$B$17:$B$21)*0.2</f>
        <v>0.00439973913823492</v>
      </c>
      <c r="BJ41" s="47" t="n">
        <v>2700</v>
      </c>
      <c r="BK41" s="44"/>
      <c r="BO41" s="24"/>
      <c r="BP41" s="25"/>
      <c r="BQ41" s="73"/>
      <c r="BR41" s="28" t="s">
        <v>13</v>
      </c>
      <c r="BS41" s="28"/>
      <c r="BT41" s="52" t="n">
        <f aca="false">INFO!$B$19/SUM(INFO!$B$17:$B$21)*0.2</f>
        <v>0.00439973913823492</v>
      </c>
      <c r="BU41" s="47" t="n">
        <v>2700</v>
      </c>
      <c r="BV41" s="44"/>
      <c r="BZ41" s="17" t="s">
        <v>57</v>
      </c>
      <c r="CA41" s="18" t="n">
        <f aca="false">IF(AT59=0%,0%,(AU62+AU63)/SUM(AU60:AU67))</f>
        <v>0.03</v>
      </c>
      <c r="CB41" s="17" t="str">
        <f aca="false">AW62</f>
        <v>forno</v>
      </c>
      <c r="CC41" s="19" t="n">
        <f aca="false">AX62</f>
        <v>0</v>
      </c>
      <c r="CD41" s="17" t="str">
        <f aca="false">AY60</f>
        <v>brandina</v>
      </c>
      <c r="CE41" s="19" t="n">
        <f aca="false">AZ60</f>
        <v>0</v>
      </c>
      <c r="CF41" s="17" t="str">
        <f aca="false">AY67</f>
        <v>buste</v>
      </c>
      <c r="CG41" s="20" t="n">
        <f aca="false">AZ67</f>
        <v>0</v>
      </c>
      <c r="CH41" s="19" t="str">
        <f aca="false">AV3</f>
        <v>combustione</v>
      </c>
      <c r="CI41" s="19" t="str">
        <f aca="false">AW3</f>
        <v>no</v>
      </c>
    </row>
    <row r="42" customFormat="false" ht="14.4" hidden="false" customHeight="false" outlineLevel="0" collapsed="false">
      <c r="A42" s="24"/>
      <c r="B42" s="25"/>
      <c r="C42" s="73"/>
      <c r="D42" s="28" t="s">
        <v>12</v>
      </c>
      <c r="E42" s="28"/>
      <c r="F42" s="52" t="n">
        <f aca="false">INFO!$B$19/SUM(INFO!$B$17:$B$21)*0.8</f>
        <v>0.0175989565529397</v>
      </c>
      <c r="G42" s="47" t="n">
        <v>7500</v>
      </c>
      <c r="H42" s="44"/>
      <c r="L42" s="24"/>
      <c r="M42" s="25"/>
      <c r="N42" s="73"/>
      <c r="O42" s="28" t="s">
        <v>12</v>
      </c>
      <c r="P42" s="28"/>
      <c r="Q42" s="52" t="n">
        <f aca="false">INFO!$B$19/SUM(INFO!$B$17:$B$21)*0.8</f>
        <v>0.0175989565529397</v>
      </c>
      <c r="R42" s="47" t="n">
        <v>7500</v>
      </c>
      <c r="S42" s="44"/>
      <c r="W42" s="24"/>
      <c r="X42" s="25"/>
      <c r="Y42" s="73"/>
      <c r="Z42" s="28" t="s">
        <v>12</v>
      </c>
      <c r="AA42" s="28"/>
      <c r="AB42" s="52" t="n">
        <f aca="false">INFO!$B$19/SUM(INFO!$B$17:$B$21)*0.8</f>
        <v>0.0175989565529397</v>
      </c>
      <c r="AC42" s="47" t="n">
        <v>7500</v>
      </c>
      <c r="AD42" s="44"/>
      <c r="AH42" s="24"/>
      <c r="AJ42" s="73"/>
      <c r="AK42" s="28" t="s">
        <v>12</v>
      </c>
      <c r="AL42" s="28"/>
      <c r="AM42" s="52" t="n">
        <f aca="false">INFO!$B$19/SUM(INFO!$B$17:$B$21)*0.8</f>
        <v>0.0175989565529397</v>
      </c>
      <c r="AN42" s="47" t="n">
        <v>7500</v>
      </c>
      <c r="AO42" s="44"/>
      <c r="AS42" s="24"/>
      <c r="AU42" s="73"/>
      <c r="AV42" s="28" t="s">
        <v>12</v>
      </c>
      <c r="AW42" s="28"/>
      <c r="AX42" s="52" t="n">
        <f aca="false">INFO!$B$19/SUM(INFO!$B$17:$B$21)*0.8</f>
        <v>0.0175989565529397</v>
      </c>
      <c r="AY42" s="47" t="n">
        <v>7500</v>
      </c>
      <c r="AZ42" s="44"/>
      <c r="BD42" s="24"/>
      <c r="BE42" s="25"/>
      <c r="BF42" s="73"/>
      <c r="BG42" s="28" t="s">
        <v>12</v>
      </c>
      <c r="BH42" s="28"/>
      <c r="BI42" s="52" t="n">
        <f aca="false">INFO!$B$19/SUM(INFO!$B$17:$B$21)*0.8</f>
        <v>0.0175989565529397</v>
      </c>
      <c r="BJ42" s="47" t="n">
        <v>7500</v>
      </c>
      <c r="BK42" s="44"/>
      <c r="BO42" s="24"/>
      <c r="BP42" s="25"/>
      <c r="BQ42" s="73"/>
      <c r="BR42" s="28" t="s">
        <v>12</v>
      </c>
      <c r="BS42" s="28"/>
      <c r="BT42" s="52" t="n">
        <f aca="false">INFO!$B$19/SUM(INFO!$B$17:$B$21)*0.8</f>
        <v>0.0175989565529397</v>
      </c>
      <c r="BU42" s="47" t="n">
        <v>7500</v>
      </c>
      <c r="BV42" s="44"/>
      <c r="BZ42" s="17" t="s">
        <v>60</v>
      </c>
      <c r="CA42" s="18" t="n">
        <f aca="false">IF(AT59=0%,0%,AU64/SUM(AU60:AU67))</f>
        <v>0</v>
      </c>
      <c r="CB42" s="17" t="str">
        <f aca="false">AW63</f>
        <v>televisore</v>
      </c>
      <c r="CC42" s="19" t="n">
        <f aca="false">AX63</f>
        <v>0</v>
      </c>
      <c r="CD42" s="17" t="str">
        <f aca="false">AY61</f>
        <v>Scatoloni</v>
      </c>
      <c r="CE42" s="19" t="n">
        <f aca="false">AZ61</f>
        <v>0</v>
      </c>
      <c r="CF42" s="19"/>
      <c r="CG42" s="20"/>
      <c r="CH42" s="19" t="str">
        <f aca="false">AV4</f>
        <v>bonifica</v>
      </c>
      <c r="CI42" s="19" t="str">
        <f aca="false">AW4</f>
        <v>no</v>
      </c>
    </row>
    <row r="43" customFormat="false" ht="14.4" hidden="false" customHeight="false" outlineLevel="0" collapsed="false">
      <c r="A43" s="24"/>
      <c r="B43" s="25"/>
      <c r="C43" s="73"/>
      <c r="D43" s="28" t="s">
        <v>60</v>
      </c>
      <c r="E43" s="28"/>
      <c r="F43" s="52" t="n">
        <f aca="false">INFO!$B$20/SUM(INFO!$B$17:$B$21)</f>
        <v>0.0226205455308028</v>
      </c>
      <c r="G43" s="47" t="n">
        <v>1000</v>
      </c>
      <c r="H43" s="44"/>
      <c r="L43" s="24"/>
      <c r="M43" s="25"/>
      <c r="N43" s="73"/>
      <c r="O43" s="28" t="s">
        <v>60</v>
      </c>
      <c r="P43" s="28"/>
      <c r="Q43" s="52" t="n">
        <f aca="false">INFO!$B$20/SUM(INFO!$B$17:$B$21)</f>
        <v>0.0226205455308028</v>
      </c>
      <c r="R43" s="47" t="n">
        <v>1000</v>
      </c>
      <c r="S43" s="44"/>
      <c r="W43" s="24"/>
      <c r="X43" s="25"/>
      <c r="Y43" s="73"/>
      <c r="Z43" s="28" t="s">
        <v>60</v>
      </c>
      <c r="AA43" s="28"/>
      <c r="AB43" s="52" t="n">
        <f aca="false">INFO!$B$20/SUM(INFO!$B$17:$B$21)</f>
        <v>0.0226205455308028</v>
      </c>
      <c r="AC43" s="47" t="n">
        <v>1000</v>
      </c>
      <c r="AD43" s="44"/>
      <c r="AH43" s="24"/>
      <c r="AI43" s="25"/>
      <c r="AJ43" s="73"/>
      <c r="AK43" s="28" t="s">
        <v>60</v>
      </c>
      <c r="AL43" s="28"/>
      <c r="AM43" s="52" t="n">
        <f aca="false">INFO!$B$20/SUM(INFO!$B$17:$B$21)</f>
        <v>0.0226205455308028</v>
      </c>
      <c r="AN43" s="47" t="n">
        <v>1000</v>
      </c>
      <c r="AO43" s="44"/>
      <c r="AS43" s="24"/>
      <c r="AU43" s="73"/>
      <c r="AV43" s="28" t="s">
        <v>60</v>
      </c>
      <c r="AW43" s="28"/>
      <c r="AX43" s="52" t="n">
        <f aca="false">INFO!$B$20/SUM(INFO!$B$17:$B$21)</f>
        <v>0.0226205455308028</v>
      </c>
      <c r="AY43" s="47" t="n">
        <v>1000</v>
      </c>
      <c r="AZ43" s="44"/>
      <c r="BD43" s="24"/>
      <c r="BE43" s="25"/>
      <c r="BF43" s="73"/>
      <c r="BG43" s="28" t="s">
        <v>60</v>
      </c>
      <c r="BH43" s="28"/>
      <c r="BI43" s="52" t="n">
        <f aca="false">INFO!$B$20/SUM(INFO!$B$17:$B$21)</f>
        <v>0.0226205455308028</v>
      </c>
      <c r="BJ43" s="47" t="n">
        <v>1000</v>
      </c>
      <c r="BK43" s="44"/>
      <c r="BO43" s="24"/>
      <c r="BP43" s="25"/>
      <c r="BQ43" s="73"/>
      <c r="BR43" s="28" t="s">
        <v>60</v>
      </c>
      <c r="BS43" s="28"/>
      <c r="BT43" s="52" t="n">
        <f aca="false">INFO!$B$20/SUM(INFO!$B$17:$B$21)</f>
        <v>0.0226205455308028</v>
      </c>
      <c r="BU43" s="47" t="n">
        <v>1000</v>
      </c>
      <c r="BV43" s="44"/>
      <c r="BZ43" s="17" t="s">
        <v>61</v>
      </c>
      <c r="CA43" s="18" t="n">
        <f aca="false">IF(AT59=0%,0%,AU65/SUM(AU60:AU67))</f>
        <v>0.1</v>
      </c>
      <c r="CB43" s="17" t="str">
        <f aca="false">AW64</f>
        <v>scaldabagno</v>
      </c>
      <c r="CC43" s="19" t="n">
        <f aca="false">AX64</f>
        <v>0</v>
      </c>
      <c r="CD43" s="17" t="str">
        <f aca="false">AY62</f>
        <v>divano</v>
      </c>
      <c r="CE43" s="19" t="n">
        <f aca="false">AZ62</f>
        <v>0</v>
      </c>
      <c r="CF43" s="19"/>
      <c r="CG43" s="20"/>
      <c r="CH43" s="19" t="str">
        <f aca="false">AX4</f>
        <v>substrato</v>
      </c>
      <c r="CI43" s="19" t="str">
        <f aca="false">AY4</f>
        <v>suolo</v>
      </c>
    </row>
    <row r="44" customFormat="false" ht="14.4" hidden="false" customHeight="false" outlineLevel="0" collapsed="false">
      <c r="A44" s="24"/>
      <c r="B44" s="25"/>
      <c r="C44" s="73"/>
      <c r="D44" s="28" t="s">
        <v>61</v>
      </c>
      <c r="E44" s="28"/>
      <c r="F44" s="52" t="n">
        <f aca="false">INFO!$B$21/SUM(INFO!$B$17:$B$21)</f>
        <v>0.539471100346927</v>
      </c>
      <c r="G44" s="47" t="n">
        <v>550</v>
      </c>
      <c r="H44" s="44"/>
      <c r="L44" s="24"/>
      <c r="M44" s="25"/>
      <c r="N44" s="73"/>
      <c r="O44" s="28" t="s">
        <v>61</v>
      </c>
      <c r="P44" s="28"/>
      <c r="Q44" s="52" t="n">
        <f aca="false">INFO!$B$21/SUM(INFO!$B$17:$B$21)</f>
        <v>0.539471100346927</v>
      </c>
      <c r="R44" s="47" t="n">
        <v>550</v>
      </c>
      <c r="S44" s="44"/>
      <c r="W44" s="24"/>
      <c r="X44" s="25"/>
      <c r="Y44" s="73"/>
      <c r="Z44" s="28" t="s">
        <v>61</v>
      </c>
      <c r="AA44" s="28"/>
      <c r="AB44" s="52" t="n">
        <f aca="false">INFO!$B$21/SUM(INFO!$B$17:$B$21)</f>
        <v>0.539471100346927</v>
      </c>
      <c r="AC44" s="47" t="n">
        <v>550</v>
      </c>
      <c r="AD44" s="44"/>
      <c r="AH44" s="24"/>
      <c r="AI44" s="25"/>
      <c r="AJ44" s="73"/>
      <c r="AK44" s="28" t="s">
        <v>61</v>
      </c>
      <c r="AL44" s="28"/>
      <c r="AM44" s="52" t="n">
        <f aca="false">INFO!$B$21/SUM(INFO!$B$17:$B$21)</f>
        <v>0.539471100346927</v>
      </c>
      <c r="AN44" s="47" t="n">
        <v>550</v>
      </c>
      <c r="AO44" s="44"/>
      <c r="AS44" s="24"/>
      <c r="AU44" s="73"/>
      <c r="AV44" s="28" t="s">
        <v>61</v>
      </c>
      <c r="AW44" s="28"/>
      <c r="AX44" s="52" t="n">
        <f aca="false">INFO!$B$21/SUM(INFO!$B$17:$B$21)</f>
        <v>0.539471100346927</v>
      </c>
      <c r="AY44" s="47" t="n">
        <v>550</v>
      </c>
      <c r="AZ44" s="44"/>
      <c r="BD44" s="24"/>
      <c r="BE44" s="25"/>
      <c r="BF44" s="73"/>
      <c r="BG44" s="28" t="s">
        <v>61</v>
      </c>
      <c r="BH44" s="28"/>
      <c r="BI44" s="52" t="n">
        <f aca="false">INFO!$B$21/SUM(INFO!$B$17:$B$21)</f>
        <v>0.539471100346927</v>
      </c>
      <c r="BJ44" s="47" t="n">
        <v>550</v>
      </c>
      <c r="BK44" s="44"/>
      <c r="BO44" s="24"/>
      <c r="BP44" s="25"/>
      <c r="BQ44" s="73"/>
      <c r="BR44" s="28" t="s">
        <v>61</v>
      </c>
      <c r="BS44" s="28"/>
      <c r="BT44" s="52" t="n">
        <f aca="false">INFO!$B$21/SUM(INFO!$B$17:$B$21)</f>
        <v>0.539471100346927</v>
      </c>
      <c r="BU44" s="47" t="n">
        <v>550</v>
      </c>
      <c r="BV44" s="44"/>
      <c r="BZ44" s="17" t="s">
        <v>62</v>
      </c>
      <c r="CA44" s="18" t="n">
        <f aca="false">IF(AT59=0%,0%,AU66/SUM(AU60:AU67))</f>
        <v>0</v>
      </c>
      <c r="CB44" s="17" t="str">
        <f aca="false">AW65</f>
        <v>mobile</v>
      </c>
      <c r="CC44" s="19" t="n">
        <f aca="false">AX65</f>
        <v>0</v>
      </c>
      <c r="CD44" s="17" t="str">
        <f aca="false">AY63</f>
        <v>sanitari</v>
      </c>
      <c r="CE44" s="19" t="n">
        <f aca="false">AZ63</f>
        <v>0</v>
      </c>
      <c r="CF44" s="19"/>
      <c r="CG44" s="20"/>
      <c r="CH44" s="19" t="s">
        <v>63</v>
      </c>
      <c r="CI44" s="19" t="n">
        <f aca="false">AT4</f>
        <v>0</v>
      </c>
    </row>
    <row r="45" customFormat="false" ht="15" hidden="false" customHeight="false" outlineLevel="0" collapsed="false">
      <c r="A45" s="53" t="s">
        <v>82</v>
      </c>
      <c r="B45" s="42"/>
      <c r="C45" s="43"/>
      <c r="D45" s="28" t="s">
        <v>83</v>
      </c>
      <c r="E45" s="41" t="s">
        <v>65</v>
      </c>
      <c r="F45" s="39" t="n">
        <v>1</v>
      </c>
      <c r="G45" s="47" t="n">
        <v>1700</v>
      </c>
      <c r="H45" s="44"/>
      <c r="L45" s="53" t="s">
        <v>82</v>
      </c>
      <c r="M45" s="42"/>
      <c r="N45" s="43"/>
      <c r="O45" s="28" t="s">
        <v>83</v>
      </c>
      <c r="P45" s="41" t="s">
        <v>65</v>
      </c>
      <c r="Q45" s="39" t="n">
        <v>1</v>
      </c>
      <c r="R45" s="47" t="n">
        <v>1700</v>
      </c>
      <c r="S45" s="44"/>
      <c r="W45" s="53" t="s">
        <v>82</v>
      </c>
      <c r="X45" s="42"/>
      <c r="Y45" s="43"/>
      <c r="Z45" s="28" t="s">
        <v>83</v>
      </c>
      <c r="AA45" s="41" t="s">
        <v>65</v>
      </c>
      <c r="AB45" s="39" t="n">
        <v>1</v>
      </c>
      <c r="AC45" s="47" t="n">
        <v>1700</v>
      </c>
      <c r="AD45" s="44"/>
      <c r="AH45" s="53" t="s">
        <v>82</v>
      </c>
      <c r="AI45" s="42"/>
      <c r="AJ45" s="43"/>
      <c r="AK45" s="28" t="s">
        <v>83</v>
      </c>
      <c r="AL45" s="41" t="s">
        <v>65</v>
      </c>
      <c r="AM45" s="39" t="n">
        <v>1</v>
      </c>
      <c r="AN45" s="47" t="n">
        <v>1700</v>
      </c>
      <c r="AO45" s="44"/>
      <c r="AS45" s="53" t="s">
        <v>82</v>
      </c>
      <c r="AU45" s="43"/>
      <c r="AV45" s="28" t="s">
        <v>83</v>
      </c>
      <c r="AW45" s="41" t="s">
        <v>65</v>
      </c>
      <c r="AX45" s="39" t="n">
        <v>1</v>
      </c>
      <c r="AY45" s="47" t="n">
        <v>1700</v>
      </c>
      <c r="AZ45" s="44"/>
      <c r="BD45" s="53" t="s">
        <v>82</v>
      </c>
      <c r="BE45" s="42"/>
      <c r="BF45" s="43"/>
      <c r="BG45" s="28" t="s">
        <v>83</v>
      </c>
      <c r="BH45" s="41" t="s">
        <v>65</v>
      </c>
      <c r="BI45" s="39" t="n">
        <v>1</v>
      </c>
      <c r="BJ45" s="47" t="n">
        <v>1700</v>
      </c>
      <c r="BK45" s="44"/>
      <c r="BO45" s="53" t="s">
        <v>82</v>
      </c>
      <c r="BP45" s="42"/>
      <c r="BQ45" s="43"/>
      <c r="BR45" s="28" t="s">
        <v>83</v>
      </c>
      <c r="BS45" s="41" t="s">
        <v>65</v>
      </c>
      <c r="BT45" s="39" t="n">
        <v>1</v>
      </c>
      <c r="BU45" s="47" t="n">
        <v>1700</v>
      </c>
      <c r="BV45" s="44"/>
      <c r="BZ45" s="33" t="s">
        <v>65</v>
      </c>
      <c r="CA45" s="34" t="n">
        <f aca="false">IF(AT59=0%,0%,AU67/SUM(AU60:AU67))</f>
        <v>0</v>
      </c>
      <c r="CB45" s="33" t="str">
        <f aca="false">AW66</f>
        <v>secchio</v>
      </c>
      <c r="CC45" s="35" t="n">
        <f aca="false">AX66</f>
        <v>0</v>
      </c>
      <c r="CD45" s="33" t="str">
        <f aca="false">AY64</f>
        <v>tubi</v>
      </c>
      <c r="CE45" s="35" t="n">
        <f aca="false">AZ64</f>
        <v>0</v>
      </c>
      <c r="CF45" s="35"/>
      <c r="CG45" s="36"/>
      <c r="CH45" s="35" t="s">
        <v>56</v>
      </c>
      <c r="CI45" s="35" t="n">
        <f aca="false">AZ2</f>
        <v>0</v>
      </c>
      <c r="CJ45" s="37" t="n">
        <f aca="false">SUM(CA39:CA45)</f>
        <v>1</v>
      </c>
    </row>
    <row r="46" customFormat="false" ht="15" hidden="false" customHeight="false" outlineLevel="0" collapsed="false">
      <c r="A46" s="53"/>
      <c r="B46" s="42" t="n">
        <v>0.3</v>
      </c>
      <c r="C46" s="43"/>
      <c r="D46" s="28" t="s">
        <v>84</v>
      </c>
      <c r="E46" s="41" t="s">
        <v>65</v>
      </c>
      <c r="F46" s="39" t="n">
        <v>1</v>
      </c>
      <c r="G46" s="47" t="n">
        <v>1500</v>
      </c>
      <c r="H46" s="44"/>
      <c r="L46" s="53"/>
      <c r="M46" s="45"/>
      <c r="N46" s="43"/>
      <c r="O46" s="28" t="s">
        <v>84</v>
      </c>
      <c r="P46" s="41" t="s">
        <v>65</v>
      </c>
      <c r="Q46" s="39" t="n">
        <v>1</v>
      </c>
      <c r="R46" s="47" t="n">
        <v>1500</v>
      </c>
      <c r="S46" s="44"/>
      <c r="W46" s="53"/>
      <c r="X46" s="45"/>
      <c r="Y46" s="43"/>
      <c r="Z46" s="28" t="s">
        <v>84</v>
      </c>
      <c r="AA46" s="41" t="s">
        <v>65</v>
      </c>
      <c r="AB46" s="39" t="n">
        <v>1</v>
      </c>
      <c r="AC46" s="47" t="n">
        <v>1500</v>
      </c>
      <c r="AD46" s="44"/>
      <c r="AH46" s="53"/>
      <c r="AI46" s="45"/>
      <c r="AJ46" s="43"/>
      <c r="AK46" s="28" t="s">
        <v>84</v>
      </c>
      <c r="AL46" s="41" t="s">
        <v>65</v>
      </c>
      <c r="AM46" s="39" t="n">
        <v>1</v>
      </c>
      <c r="AN46" s="47" t="n">
        <v>1500</v>
      </c>
      <c r="AO46" s="44"/>
      <c r="AS46" s="53"/>
      <c r="AU46" s="43"/>
      <c r="AV46" s="28" t="s">
        <v>84</v>
      </c>
      <c r="AW46" s="41" t="s">
        <v>65</v>
      </c>
      <c r="AX46" s="39" t="n">
        <v>1</v>
      </c>
      <c r="AY46" s="47" t="n">
        <v>1500</v>
      </c>
      <c r="AZ46" s="44"/>
      <c r="BD46" s="53"/>
      <c r="BE46" s="45"/>
      <c r="BF46" s="43"/>
      <c r="BG46" s="28" t="s">
        <v>84</v>
      </c>
      <c r="BH46" s="41" t="s">
        <v>65</v>
      </c>
      <c r="BI46" s="39" t="n">
        <v>1</v>
      </c>
      <c r="BJ46" s="47" t="n">
        <v>1500</v>
      </c>
      <c r="BK46" s="44"/>
      <c r="BO46" s="53"/>
      <c r="BP46" s="42" t="n">
        <v>1</v>
      </c>
      <c r="BQ46" s="43"/>
      <c r="BR46" s="28" t="s">
        <v>84</v>
      </c>
      <c r="BS46" s="41" t="s">
        <v>65</v>
      </c>
      <c r="BT46" s="39" t="n">
        <v>1</v>
      </c>
      <c r="BU46" s="47" t="n">
        <v>1500</v>
      </c>
      <c r="BV46" s="44"/>
      <c r="BZ46" s="10" t="str">
        <f aca="false">BD1</f>
        <v>SITO O162</v>
      </c>
      <c r="CA46" s="10"/>
      <c r="CB46" s="10"/>
      <c r="CC46" s="10"/>
      <c r="CD46" s="10"/>
      <c r="CE46" s="10"/>
      <c r="CF46" s="10"/>
      <c r="CG46" s="10"/>
      <c r="CH46" s="10"/>
      <c r="CI46" s="10"/>
    </row>
    <row r="47" customFormat="false" ht="14.4" hidden="false" customHeight="false" outlineLevel="0" collapsed="false">
      <c r="A47" s="53"/>
      <c r="B47" s="42"/>
      <c r="C47" s="43"/>
      <c r="D47" s="28" t="s">
        <v>85</v>
      </c>
      <c r="E47" s="41" t="s">
        <v>65</v>
      </c>
      <c r="F47" s="39" t="n">
        <v>1</v>
      </c>
      <c r="G47" s="47" t="n">
        <v>2300</v>
      </c>
      <c r="H47" s="44"/>
      <c r="L47" s="53"/>
      <c r="M47" s="42"/>
      <c r="N47" s="43"/>
      <c r="O47" s="28" t="s">
        <v>85</v>
      </c>
      <c r="P47" s="41" t="s">
        <v>65</v>
      </c>
      <c r="Q47" s="39" t="n">
        <v>1</v>
      </c>
      <c r="R47" s="47" t="n">
        <v>2300</v>
      </c>
      <c r="S47" s="44"/>
      <c r="W47" s="53"/>
      <c r="X47" s="42"/>
      <c r="Y47" s="43"/>
      <c r="Z47" s="28" t="s">
        <v>85</v>
      </c>
      <c r="AA47" s="41" t="s">
        <v>65</v>
      </c>
      <c r="AB47" s="39" t="n">
        <v>1</v>
      </c>
      <c r="AC47" s="47" t="n">
        <v>2300</v>
      </c>
      <c r="AD47" s="44"/>
      <c r="AH47" s="53"/>
      <c r="AI47" s="42"/>
      <c r="AJ47" s="43"/>
      <c r="AK47" s="28" t="s">
        <v>85</v>
      </c>
      <c r="AL47" s="41" t="s">
        <v>65</v>
      </c>
      <c r="AM47" s="39" t="n">
        <v>1</v>
      </c>
      <c r="AN47" s="47" t="n">
        <v>2300</v>
      </c>
      <c r="AO47" s="44"/>
      <c r="AS47" s="53"/>
      <c r="AT47" s="42"/>
      <c r="AU47" s="43"/>
      <c r="AV47" s="28" t="s">
        <v>85</v>
      </c>
      <c r="AW47" s="41" t="s">
        <v>65</v>
      </c>
      <c r="AX47" s="39" t="n">
        <v>1</v>
      </c>
      <c r="AY47" s="47" t="n">
        <v>2300</v>
      </c>
      <c r="AZ47" s="44"/>
      <c r="BD47" s="53"/>
      <c r="BE47" s="42"/>
      <c r="BF47" s="43"/>
      <c r="BG47" s="28" t="s">
        <v>85</v>
      </c>
      <c r="BH47" s="41" t="s">
        <v>65</v>
      </c>
      <c r="BI47" s="39" t="n">
        <v>1</v>
      </c>
      <c r="BJ47" s="47" t="n">
        <v>2300</v>
      </c>
      <c r="BK47" s="44"/>
      <c r="BO47" s="53"/>
      <c r="BQ47" s="43"/>
      <c r="BR47" s="28" t="s">
        <v>85</v>
      </c>
      <c r="BS47" s="41" t="s">
        <v>65</v>
      </c>
      <c r="BT47" s="39" t="n">
        <v>1</v>
      </c>
      <c r="BU47" s="47" t="n">
        <v>2300</v>
      </c>
      <c r="BV47" s="44"/>
      <c r="BZ47" s="11" t="s">
        <v>31</v>
      </c>
      <c r="CA47" s="11"/>
      <c r="CB47" s="11" t="s">
        <v>32</v>
      </c>
      <c r="CC47" s="11"/>
      <c r="CD47" s="11"/>
      <c r="CE47" s="11"/>
      <c r="CF47" s="11"/>
      <c r="CG47" s="11"/>
      <c r="CH47" s="11" t="s">
        <v>33</v>
      </c>
      <c r="CI47" s="11"/>
    </row>
    <row r="48" customFormat="false" ht="14.4" hidden="false" customHeight="false" outlineLevel="0" collapsed="false">
      <c r="A48" s="53"/>
      <c r="B48" s="42"/>
      <c r="C48" s="43"/>
      <c r="D48" s="28" t="s">
        <v>86</v>
      </c>
      <c r="E48" s="41" t="s">
        <v>87</v>
      </c>
      <c r="F48" s="39" t="n">
        <v>1</v>
      </c>
      <c r="G48" s="47" t="n">
        <v>1400</v>
      </c>
      <c r="H48" s="44"/>
      <c r="L48" s="53"/>
      <c r="M48" s="42"/>
      <c r="N48" s="43"/>
      <c r="O48" s="28" t="s">
        <v>86</v>
      </c>
      <c r="P48" s="41" t="s">
        <v>87</v>
      </c>
      <c r="Q48" s="39" t="n">
        <v>1</v>
      </c>
      <c r="R48" s="47" t="n">
        <v>1400</v>
      </c>
      <c r="S48" s="44"/>
      <c r="W48" s="53"/>
      <c r="X48" s="42"/>
      <c r="Y48" s="43"/>
      <c r="Z48" s="28" t="s">
        <v>86</v>
      </c>
      <c r="AA48" s="41" t="s">
        <v>87</v>
      </c>
      <c r="AB48" s="39" t="n">
        <v>1</v>
      </c>
      <c r="AC48" s="47" t="n">
        <v>1400</v>
      </c>
      <c r="AD48" s="44"/>
      <c r="AH48" s="53"/>
      <c r="AI48" s="42"/>
      <c r="AJ48" s="43"/>
      <c r="AK48" s="28" t="s">
        <v>86</v>
      </c>
      <c r="AL48" s="41" t="s">
        <v>87</v>
      </c>
      <c r="AM48" s="39" t="n">
        <v>1</v>
      </c>
      <c r="AN48" s="47" t="n">
        <v>1400</v>
      </c>
      <c r="AO48" s="44"/>
      <c r="AS48" s="53"/>
      <c r="AT48" s="42"/>
      <c r="AU48" s="43"/>
      <c r="AV48" s="28" t="s">
        <v>86</v>
      </c>
      <c r="AW48" s="41" t="s">
        <v>87</v>
      </c>
      <c r="AX48" s="39" t="n">
        <v>1</v>
      </c>
      <c r="AY48" s="47" t="n">
        <v>1400</v>
      </c>
      <c r="AZ48" s="44"/>
      <c r="BD48" s="53"/>
      <c r="BE48" s="42"/>
      <c r="BF48" s="43"/>
      <c r="BG48" s="28" t="s">
        <v>86</v>
      </c>
      <c r="BH48" s="41" t="s">
        <v>87</v>
      </c>
      <c r="BI48" s="39" t="n">
        <v>1</v>
      </c>
      <c r="BJ48" s="47" t="n">
        <v>1400</v>
      </c>
      <c r="BK48" s="44"/>
      <c r="BO48" s="53"/>
      <c r="BP48" s="42"/>
      <c r="BQ48" s="43"/>
      <c r="BR48" s="28" t="s">
        <v>86</v>
      </c>
      <c r="BS48" s="41" t="s">
        <v>87</v>
      </c>
      <c r="BT48" s="39" t="n">
        <v>1</v>
      </c>
      <c r="BU48" s="47" t="n">
        <v>1400</v>
      </c>
      <c r="BV48" s="44"/>
      <c r="BZ48" s="12" t="s">
        <v>14</v>
      </c>
      <c r="CA48" s="13" t="n">
        <f aca="false">IF(BE59=0%,0%,BF60/SUM(BF60:BF67))</f>
        <v>0</v>
      </c>
      <c r="CB48" s="12" t="str">
        <f aca="false">BH60</f>
        <v>lavatrice</v>
      </c>
      <c r="CC48" s="14" t="n">
        <f aca="false">BI60</f>
        <v>0</v>
      </c>
      <c r="CD48" s="12" t="str">
        <f aca="false">BH67</f>
        <v>sedie</v>
      </c>
      <c r="CE48" s="14" t="n">
        <f aca="false">BI67</f>
        <v>0</v>
      </c>
      <c r="CF48" s="12" t="str">
        <f aca="false">BJ65</f>
        <v>guaina</v>
      </c>
      <c r="CG48" s="14" t="n">
        <f aca="false">BK65</f>
        <v>0</v>
      </c>
      <c r="CH48" s="14" t="s">
        <v>41</v>
      </c>
      <c r="CI48" s="38" t="str">
        <f aca="false">BF3</f>
        <v>dubbia</v>
      </c>
    </row>
    <row r="49" customFormat="false" ht="14.4" hidden="false" customHeight="false" outlineLevel="0" collapsed="false">
      <c r="A49" s="53"/>
      <c r="B49" s="42"/>
      <c r="C49" s="43"/>
      <c r="D49" s="28" t="s">
        <v>88</v>
      </c>
      <c r="E49" s="41" t="s">
        <v>14</v>
      </c>
      <c r="F49" s="39" t="n">
        <v>1</v>
      </c>
      <c r="G49" s="47" t="n">
        <v>1400</v>
      </c>
      <c r="H49" s="44"/>
      <c r="L49" s="53"/>
      <c r="M49" s="42"/>
      <c r="N49" s="43"/>
      <c r="O49" s="28" t="s">
        <v>88</v>
      </c>
      <c r="P49" s="41" t="s">
        <v>14</v>
      </c>
      <c r="Q49" s="39" t="n">
        <v>1</v>
      </c>
      <c r="R49" s="47" t="n">
        <v>1400</v>
      </c>
      <c r="S49" s="44"/>
      <c r="W49" s="53"/>
      <c r="X49" s="42"/>
      <c r="Y49" s="43"/>
      <c r="Z49" s="28" t="s">
        <v>88</v>
      </c>
      <c r="AA49" s="41" t="s">
        <v>14</v>
      </c>
      <c r="AB49" s="39" t="n">
        <v>1</v>
      </c>
      <c r="AC49" s="47" t="n">
        <v>1400</v>
      </c>
      <c r="AD49" s="44"/>
      <c r="AH49" s="53"/>
      <c r="AI49" s="42"/>
      <c r="AJ49" s="43"/>
      <c r="AK49" s="28" t="s">
        <v>88</v>
      </c>
      <c r="AL49" s="41" t="s">
        <v>14</v>
      </c>
      <c r="AM49" s="39" t="n">
        <v>1</v>
      </c>
      <c r="AN49" s="47" t="n">
        <v>1400</v>
      </c>
      <c r="AO49" s="44"/>
      <c r="AS49" s="53"/>
      <c r="AT49" s="42"/>
      <c r="AU49" s="43"/>
      <c r="AV49" s="28" t="s">
        <v>88</v>
      </c>
      <c r="AW49" s="41" t="s">
        <v>14</v>
      </c>
      <c r="AX49" s="39" t="n">
        <v>1</v>
      </c>
      <c r="AY49" s="47" t="n">
        <v>1400</v>
      </c>
      <c r="AZ49" s="44"/>
      <c r="BD49" s="53"/>
      <c r="BE49" s="42"/>
      <c r="BF49" s="43"/>
      <c r="BG49" s="28" t="s">
        <v>88</v>
      </c>
      <c r="BH49" s="41" t="s">
        <v>14</v>
      </c>
      <c r="BI49" s="39" t="n">
        <v>1</v>
      </c>
      <c r="BJ49" s="47" t="n">
        <v>1400</v>
      </c>
      <c r="BK49" s="44"/>
      <c r="BO49" s="53"/>
      <c r="BP49" s="42"/>
      <c r="BQ49" s="43"/>
      <c r="BR49" s="28" t="s">
        <v>88</v>
      </c>
      <c r="BS49" s="41" t="s">
        <v>14</v>
      </c>
      <c r="BT49" s="39" t="n">
        <v>1</v>
      </c>
      <c r="BU49" s="47" t="n">
        <v>1400</v>
      </c>
      <c r="BV49" s="44"/>
      <c r="BZ49" s="17" t="s">
        <v>49</v>
      </c>
      <c r="CA49" s="18" t="n">
        <f aca="false">IF(BE59=0%,0%,BF61/SUM(BF60:BF67))</f>
        <v>0</v>
      </c>
      <c r="CB49" s="17" t="str">
        <f aca="false">BH61</f>
        <v>frigorifero</v>
      </c>
      <c r="CC49" s="19" t="n">
        <f aca="false">BI61</f>
        <v>0</v>
      </c>
      <c r="CD49" s="17" t="str">
        <f aca="false">BH68</f>
        <v>materasso</v>
      </c>
      <c r="CE49" s="19" t="n">
        <f aca="false">BI68</f>
        <v>0</v>
      </c>
      <c r="CF49" s="17" t="str">
        <f aca="false">BJ66</f>
        <v>lamiere</v>
      </c>
      <c r="CG49" s="19" t="n">
        <f aca="false">BK66</f>
        <v>0</v>
      </c>
      <c r="CH49" s="19" t="str">
        <f aca="false">BG2</f>
        <v>altezza cumulo</v>
      </c>
      <c r="CI49" s="19" t="n">
        <f aca="false">BH2</f>
        <v>0</v>
      </c>
    </row>
    <row r="50" customFormat="false" ht="14.4" hidden="false" customHeight="false" outlineLevel="0" collapsed="false">
      <c r="A50" s="53"/>
      <c r="B50" s="42"/>
      <c r="C50" s="43"/>
      <c r="D50" s="27" t="s">
        <v>89</v>
      </c>
      <c r="E50" s="41" t="s">
        <v>14</v>
      </c>
      <c r="F50" s="39" t="n">
        <v>1</v>
      </c>
      <c r="G50" s="55" t="n">
        <v>1500</v>
      </c>
      <c r="H50" s="44"/>
      <c r="L50" s="53"/>
      <c r="M50" s="42"/>
      <c r="N50" s="43"/>
      <c r="O50" s="27" t="s">
        <v>89</v>
      </c>
      <c r="P50" s="41" t="s">
        <v>14</v>
      </c>
      <c r="Q50" s="39" t="n">
        <v>1</v>
      </c>
      <c r="R50" s="55" t="n">
        <v>1500</v>
      </c>
      <c r="S50" s="44"/>
      <c r="W50" s="53"/>
      <c r="X50" s="42"/>
      <c r="Y50" s="43"/>
      <c r="Z50" s="27" t="s">
        <v>89</v>
      </c>
      <c r="AA50" s="41" t="s">
        <v>14</v>
      </c>
      <c r="AB50" s="39" t="n">
        <v>1</v>
      </c>
      <c r="AC50" s="55" t="n">
        <v>1500</v>
      </c>
      <c r="AD50" s="44"/>
      <c r="AH50" s="53"/>
      <c r="AI50" s="42"/>
      <c r="AJ50" s="43"/>
      <c r="AK50" s="27" t="s">
        <v>89</v>
      </c>
      <c r="AL50" s="41" t="s">
        <v>14</v>
      </c>
      <c r="AM50" s="39" t="n">
        <v>1</v>
      </c>
      <c r="AN50" s="55" t="n">
        <v>1500</v>
      </c>
      <c r="AO50" s="44"/>
      <c r="AS50" s="53"/>
      <c r="AT50" s="42"/>
      <c r="AU50" s="43"/>
      <c r="AV50" s="27" t="s">
        <v>89</v>
      </c>
      <c r="AW50" s="41" t="s">
        <v>14</v>
      </c>
      <c r="AX50" s="39" t="n">
        <v>1</v>
      </c>
      <c r="AY50" s="55" t="n">
        <v>1500</v>
      </c>
      <c r="AZ50" s="44"/>
      <c r="BD50" s="53"/>
      <c r="BE50" s="42"/>
      <c r="BF50" s="43"/>
      <c r="BG50" s="27" t="s">
        <v>89</v>
      </c>
      <c r="BH50" s="41" t="s">
        <v>14</v>
      </c>
      <c r="BI50" s="39" t="n">
        <v>1</v>
      </c>
      <c r="BJ50" s="55" t="n">
        <v>1500</v>
      </c>
      <c r="BK50" s="44"/>
      <c r="BO50" s="53"/>
      <c r="BP50" s="42"/>
      <c r="BQ50" s="43"/>
      <c r="BR50" s="27" t="s">
        <v>89</v>
      </c>
      <c r="BS50" s="41" t="s">
        <v>14</v>
      </c>
      <c r="BT50" s="39" t="n">
        <v>1</v>
      </c>
      <c r="BU50" s="55" t="n">
        <v>1500</v>
      </c>
      <c r="BV50" s="44"/>
      <c r="BZ50" s="17" t="s">
        <v>57</v>
      </c>
      <c r="CA50" s="18" t="n">
        <f aca="false">IF(BE59=0%,0%,(BF62+BF63)/SUM(BF60:BF67))</f>
        <v>0</v>
      </c>
      <c r="CB50" s="17" t="str">
        <f aca="false">BH62</f>
        <v>forno</v>
      </c>
      <c r="CC50" s="19" t="n">
        <f aca="false">BI62</f>
        <v>0</v>
      </c>
      <c r="CD50" s="17" t="str">
        <f aca="false">BJ60</f>
        <v>brandina</v>
      </c>
      <c r="CE50" s="19" t="n">
        <f aca="false">BK60</f>
        <v>0</v>
      </c>
      <c r="CF50" s="17" t="str">
        <f aca="false">BJ67</f>
        <v>buste</v>
      </c>
      <c r="CG50" s="19" t="n">
        <f aca="false">BK67</f>
        <v>0</v>
      </c>
      <c r="CH50" s="19" t="str">
        <f aca="false">BG3</f>
        <v>combustione</v>
      </c>
      <c r="CI50" s="19" t="n">
        <f aca="false">BH3</f>
        <v>0</v>
      </c>
    </row>
    <row r="51" customFormat="false" ht="14.4" hidden="false" customHeight="false" outlineLevel="0" collapsed="false">
      <c r="A51" s="53"/>
      <c r="B51" s="42"/>
      <c r="C51" s="43"/>
      <c r="D51" s="27"/>
      <c r="E51" s="41" t="s">
        <v>22</v>
      </c>
      <c r="F51" s="39" t="n">
        <v>1</v>
      </c>
      <c r="G51" s="47" t="n">
        <v>7850</v>
      </c>
      <c r="H51" s="44"/>
      <c r="L51" s="53"/>
      <c r="M51" s="42"/>
      <c r="N51" s="43"/>
      <c r="O51" s="27"/>
      <c r="P51" s="41" t="s">
        <v>22</v>
      </c>
      <c r="Q51" s="39" t="n">
        <v>1</v>
      </c>
      <c r="R51" s="47" t="n">
        <v>7850</v>
      </c>
      <c r="S51" s="44"/>
      <c r="W51" s="53"/>
      <c r="X51" s="42"/>
      <c r="Y51" s="43"/>
      <c r="Z51" s="27"/>
      <c r="AA51" s="41" t="s">
        <v>22</v>
      </c>
      <c r="AB51" s="39" t="n">
        <v>1</v>
      </c>
      <c r="AC51" s="47" t="n">
        <v>7850</v>
      </c>
      <c r="AD51" s="44"/>
      <c r="AH51" s="53"/>
      <c r="AI51" s="42"/>
      <c r="AJ51" s="43"/>
      <c r="AK51" s="27"/>
      <c r="AL51" s="41" t="s">
        <v>22</v>
      </c>
      <c r="AM51" s="39" t="n">
        <v>1</v>
      </c>
      <c r="AN51" s="47" t="n">
        <v>7850</v>
      </c>
      <c r="AO51" s="44"/>
      <c r="AS51" s="53"/>
      <c r="AT51" s="42"/>
      <c r="AU51" s="43"/>
      <c r="AV51" s="27"/>
      <c r="AW51" s="41" t="s">
        <v>22</v>
      </c>
      <c r="AX51" s="39" t="n">
        <v>1</v>
      </c>
      <c r="AY51" s="47" t="n">
        <v>7850</v>
      </c>
      <c r="AZ51" s="44"/>
      <c r="BD51" s="53"/>
      <c r="BE51" s="42"/>
      <c r="BF51" s="43"/>
      <c r="BG51" s="27"/>
      <c r="BH51" s="41" t="s">
        <v>22</v>
      </c>
      <c r="BI51" s="39" t="n">
        <v>1</v>
      </c>
      <c r="BJ51" s="47" t="n">
        <v>7850</v>
      </c>
      <c r="BK51" s="44"/>
      <c r="BO51" s="53"/>
      <c r="BP51" s="42"/>
      <c r="BQ51" s="43"/>
      <c r="BR51" s="27"/>
      <c r="BS51" s="41" t="s">
        <v>22</v>
      </c>
      <c r="BT51" s="39" t="n">
        <v>1</v>
      </c>
      <c r="BU51" s="47" t="n">
        <v>7850</v>
      </c>
      <c r="BV51" s="44"/>
      <c r="BZ51" s="17" t="s">
        <v>60</v>
      </c>
      <c r="CA51" s="37" t="n">
        <f aca="false">IF(BE59=0%,0%,BF64/SUM(BF60:BF67))</f>
        <v>0</v>
      </c>
      <c r="CB51" s="17" t="str">
        <f aca="false">BH63</f>
        <v>televisore</v>
      </c>
      <c r="CC51" s="19" t="n">
        <f aca="false">BI63</f>
        <v>0</v>
      </c>
      <c r="CD51" s="17" t="str">
        <f aca="false">BJ61</f>
        <v>Scatoloni</v>
      </c>
      <c r="CE51" s="19" t="n">
        <f aca="false">BK61</f>
        <v>0</v>
      </c>
      <c r="CF51" s="19"/>
      <c r="CG51" s="19"/>
      <c r="CH51" s="19" t="str">
        <f aca="false">BG4</f>
        <v>bonifica</v>
      </c>
      <c r="CI51" s="19" t="n">
        <f aca="false">BH4</f>
        <v>0</v>
      </c>
    </row>
    <row r="52" customFormat="false" ht="14.4" hidden="false" customHeight="false" outlineLevel="0" collapsed="false">
      <c r="A52" s="53"/>
      <c r="B52" s="42"/>
      <c r="C52" s="43"/>
      <c r="D52" s="27"/>
      <c r="E52" s="41" t="s">
        <v>90</v>
      </c>
      <c r="F52" s="39" t="n">
        <v>1</v>
      </c>
      <c r="G52" s="55" t="n">
        <v>2000</v>
      </c>
      <c r="H52" s="44"/>
      <c r="L52" s="53"/>
      <c r="M52" s="42"/>
      <c r="N52" s="43"/>
      <c r="O52" s="27"/>
      <c r="P52" s="41" t="s">
        <v>90</v>
      </c>
      <c r="Q52" s="39" t="n">
        <v>1</v>
      </c>
      <c r="R52" s="55" t="n">
        <v>2000</v>
      </c>
      <c r="S52" s="44"/>
      <c r="W52" s="53"/>
      <c r="X52" s="42"/>
      <c r="Y52" s="43"/>
      <c r="Z52" s="27"/>
      <c r="AA52" s="41" t="s">
        <v>90</v>
      </c>
      <c r="AB52" s="39" t="n">
        <v>1</v>
      </c>
      <c r="AC52" s="55" t="n">
        <v>2000</v>
      </c>
      <c r="AD52" s="44"/>
      <c r="AH52" s="53"/>
      <c r="AI52" s="42"/>
      <c r="AJ52" s="43"/>
      <c r="AK52" s="27"/>
      <c r="AL52" s="41" t="s">
        <v>90</v>
      </c>
      <c r="AM52" s="39" t="n">
        <v>1</v>
      </c>
      <c r="AN52" s="55" t="n">
        <v>2000</v>
      </c>
      <c r="AO52" s="44"/>
      <c r="AS52" s="53"/>
      <c r="AT52" s="42"/>
      <c r="AU52" s="43"/>
      <c r="AV52" s="27"/>
      <c r="AW52" s="41" t="s">
        <v>90</v>
      </c>
      <c r="AX52" s="39" t="n">
        <v>1</v>
      </c>
      <c r="AY52" s="55" t="n">
        <v>2000</v>
      </c>
      <c r="AZ52" s="44"/>
      <c r="BD52" s="53"/>
      <c r="BE52" s="42"/>
      <c r="BF52" s="43"/>
      <c r="BG52" s="27"/>
      <c r="BH52" s="41" t="s">
        <v>90</v>
      </c>
      <c r="BI52" s="39" t="n">
        <v>1</v>
      </c>
      <c r="BJ52" s="55" t="n">
        <v>2000</v>
      </c>
      <c r="BK52" s="44"/>
      <c r="BO52" s="53"/>
      <c r="BP52" s="42"/>
      <c r="BQ52" s="43"/>
      <c r="BR52" s="27"/>
      <c r="BS52" s="41" t="s">
        <v>90</v>
      </c>
      <c r="BT52" s="39" t="n">
        <v>1</v>
      </c>
      <c r="BU52" s="55" t="n">
        <v>2000</v>
      </c>
      <c r="BV52" s="44"/>
      <c r="BZ52" s="17" t="s">
        <v>61</v>
      </c>
      <c r="CA52" s="18" t="n">
        <f aca="false">IF(BE59=0%,0%,BF65/SUM(BF60:BF67))</f>
        <v>0</v>
      </c>
      <c r="CB52" s="17" t="str">
        <f aca="false">BH64</f>
        <v>scaldabagno</v>
      </c>
      <c r="CC52" s="19" t="n">
        <f aca="false">BI64</f>
        <v>0</v>
      </c>
      <c r="CD52" s="17" t="str">
        <f aca="false">BJ62</f>
        <v>divano</v>
      </c>
      <c r="CE52" s="19" t="n">
        <f aca="false">BK62</f>
        <v>0</v>
      </c>
      <c r="CF52" s="19"/>
      <c r="CG52" s="19"/>
      <c r="CH52" s="19" t="str">
        <f aca="false">BI4</f>
        <v>substrato</v>
      </c>
      <c r="CI52" s="19" t="n">
        <f aca="false">BJ4</f>
        <v>0</v>
      </c>
    </row>
    <row r="53" customFormat="false" ht="14.4" hidden="false" customHeight="false" outlineLevel="0" collapsed="false">
      <c r="A53" s="53" t="s">
        <v>91</v>
      </c>
      <c r="B53" s="42"/>
      <c r="C53" s="43"/>
      <c r="D53" s="28" t="s">
        <v>92</v>
      </c>
      <c r="E53" s="41" t="s">
        <v>49</v>
      </c>
      <c r="F53" s="39" t="n">
        <v>1</v>
      </c>
      <c r="H53" s="44"/>
      <c r="L53" s="53" t="s">
        <v>91</v>
      </c>
      <c r="M53" s="42"/>
      <c r="N53" s="43"/>
      <c r="O53" s="28" t="s">
        <v>92</v>
      </c>
      <c r="P53" s="41" t="s">
        <v>49</v>
      </c>
      <c r="Q53" s="39" t="n">
        <v>1</v>
      </c>
      <c r="S53" s="44"/>
      <c r="W53" s="53" t="s">
        <v>91</v>
      </c>
      <c r="X53" s="42"/>
      <c r="Y53" s="43"/>
      <c r="Z53" s="28" t="s">
        <v>92</v>
      </c>
      <c r="AA53" s="41" t="s">
        <v>49</v>
      </c>
      <c r="AB53" s="39" t="n">
        <v>1</v>
      </c>
      <c r="AD53" s="44"/>
      <c r="AH53" s="53" t="s">
        <v>91</v>
      </c>
      <c r="AI53" s="42"/>
      <c r="AJ53" s="43"/>
      <c r="AK53" s="28" t="s">
        <v>92</v>
      </c>
      <c r="AL53" s="41" t="s">
        <v>49</v>
      </c>
      <c r="AM53" s="39" t="n">
        <v>1</v>
      </c>
      <c r="AO53" s="44"/>
      <c r="AS53" s="53" t="s">
        <v>91</v>
      </c>
      <c r="AT53" s="42"/>
      <c r="AU53" s="43"/>
      <c r="AV53" s="28" t="s">
        <v>92</v>
      </c>
      <c r="AW53" s="41" t="s">
        <v>49</v>
      </c>
      <c r="AX53" s="39" t="n">
        <v>1</v>
      </c>
      <c r="AZ53" s="44"/>
      <c r="BD53" s="53" t="s">
        <v>91</v>
      </c>
      <c r="BE53" s="42"/>
      <c r="BF53" s="43"/>
      <c r="BG53" s="28" t="s">
        <v>92</v>
      </c>
      <c r="BH53" s="41" t="s">
        <v>49</v>
      </c>
      <c r="BI53" s="39" t="n">
        <v>1</v>
      </c>
      <c r="BK53" s="44"/>
      <c r="BO53" s="53" t="s">
        <v>91</v>
      </c>
      <c r="BP53" s="42"/>
      <c r="BQ53" s="43"/>
      <c r="BR53" s="28" t="s">
        <v>92</v>
      </c>
      <c r="BS53" s="41" t="s">
        <v>49</v>
      </c>
      <c r="BT53" s="39" t="n">
        <v>1</v>
      </c>
      <c r="BV53" s="44"/>
      <c r="BZ53" s="17" t="s">
        <v>62</v>
      </c>
      <c r="CA53" s="18" t="n">
        <f aca="false">IF(BE59=0%,0%,BF66/SUM(BF60:BF67))</f>
        <v>0</v>
      </c>
      <c r="CB53" s="17" t="str">
        <f aca="false">BH65</f>
        <v>mobile</v>
      </c>
      <c r="CC53" s="19" t="n">
        <f aca="false">BI65</f>
        <v>0</v>
      </c>
      <c r="CD53" s="17" t="str">
        <f aca="false">BJ63</f>
        <v>sanitari</v>
      </c>
      <c r="CE53" s="19" t="n">
        <f aca="false">BK63</f>
        <v>0</v>
      </c>
      <c r="CF53" s="19"/>
      <c r="CG53" s="19"/>
      <c r="CH53" s="19" t="s">
        <v>63</v>
      </c>
      <c r="CI53" s="19" t="n">
        <f aca="false">BE4</f>
        <v>0</v>
      </c>
    </row>
    <row r="54" customFormat="false" ht="15" hidden="false" customHeight="false" outlineLevel="0" collapsed="false">
      <c r="A54" s="53"/>
      <c r="B54" s="42"/>
      <c r="C54" s="43"/>
      <c r="D54" s="28" t="s">
        <v>93</v>
      </c>
      <c r="E54" s="41" t="s">
        <v>14</v>
      </c>
      <c r="F54" s="39" t="n">
        <v>1</v>
      </c>
      <c r="H54" s="44"/>
      <c r="L54" s="53"/>
      <c r="M54" s="42"/>
      <c r="N54" s="43"/>
      <c r="O54" s="28" t="s">
        <v>93</v>
      </c>
      <c r="P54" s="41" t="s">
        <v>14</v>
      </c>
      <c r="Q54" s="39" t="n">
        <v>1</v>
      </c>
      <c r="S54" s="44"/>
      <c r="W54" s="53"/>
      <c r="X54" s="42"/>
      <c r="Y54" s="43"/>
      <c r="Z54" s="28" t="s">
        <v>93</v>
      </c>
      <c r="AA54" s="41" t="s">
        <v>14</v>
      </c>
      <c r="AB54" s="39" t="n">
        <v>1</v>
      </c>
      <c r="AD54" s="44"/>
      <c r="AH54" s="53"/>
      <c r="AI54" s="42"/>
      <c r="AJ54" s="43"/>
      <c r="AK54" s="28" t="s">
        <v>93</v>
      </c>
      <c r="AL54" s="41" t="s">
        <v>14</v>
      </c>
      <c r="AM54" s="39" t="n">
        <v>1</v>
      </c>
      <c r="AO54" s="44"/>
      <c r="AS54" s="53"/>
      <c r="AT54" s="42"/>
      <c r="AU54" s="43"/>
      <c r="AV54" s="28" t="s">
        <v>93</v>
      </c>
      <c r="AW54" s="41" t="s">
        <v>14</v>
      </c>
      <c r="AX54" s="39" t="n">
        <v>1</v>
      </c>
      <c r="AZ54" s="44"/>
      <c r="BD54" s="53"/>
      <c r="BE54" s="42"/>
      <c r="BF54" s="43"/>
      <c r="BG54" s="28" t="s">
        <v>93</v>
      </c>
      <c r="BH54" s="41" t="s">
        <v>14</v>
      </c>
      <c r="BI54" s="39" t="n">
        <v>1</v>
      </c>
      <c r="BK54" s="44"/>
      <c r="BO54" s="53"/>
      <c r="BP54" s="42"/>
      <c r="BQ54" s="43"/>
      <c r="BR54" s="28" t="s">
        <v>93</v>
      </c>
      <c r="BS54" s="41" t="s">
        <v>14</v>
      </c>
      <c r="BT54" s="39" t="n">
        <v>1</v>
      </c>
      <c r="BV54" s="44"/>
      <c r="BZ54" s="33" t="s">
        <v>65</v>
      </c>
      <c r="CA54" s="34" t="n">
        <f aca="false">IF(BE59=0%,0%,BF67/SUM(BF60:BF67))</f>
        <v>0</v>
      </c>
      <c r="CB54" s="33" t="str">
        <f aca="false">BH66</f>
        <v>secchio</v>
      </c>
      <c r="CC54" s="35" t="n">
        <f aca="false">BI66</f>
        <v>0</v>
      </c>
      <c r="CD54" s="33" t="str">
        <f aca="false">BJ64</f>
        <v>tubi</v>
      </c>
      <c r="CE54" s="35" t="n">
        <f aca="false">BK64</f>
        <v>0</v>
      </c>
      <c r="CF54" s="35"/>
      <c r="CG54" s="35"/>
      <c r="CH54" s="35" t="s">
        <v>56</v>
      </c>
      <c r="CI54" s="35" t="n">
        <f aca="false">BK2</f>
        <v>0</v>
      </c>
      <c r="CJ54" s="37" t="n">
        <f aca="false">SUM(CA48:CA54)</f>
        <v>0</v>
      </c>
    </row>
    <row r="55" customFormat="false" ht="15" hidden="false" customHeight="false" outlineLevel="0" collapsed="false">
      <c r="A55" s="53"/>
      <c r="B55" s="42"/>
      <c r="C55" s="43"/>
      <c r="D55" s="28" t="s">
        <v>94</v>
      </c>
      <c r="E55" s="41" t="s">
        <v>22</v>
      </c>
      <c r="F55" s="39" t="n">
        <v>1</v>
      </c>
      <c r="H55" s="44"/>
      <c r="L55" s="53"/>
      <c r="M55" s="42"/>
      <c r="N55" s="43"/>
      <c r="O55" s="28" t="s">
        <v>94</v>
      </c>
      <c r="P55" s="41" t="s">
        <v>22</v>
      </c>
      <c r="Q55" s="39" t="n">
        <v>1</v>
      </c>
      <c r="S55" s="44"/>
      <c r="W55" s="53"/>
      <c r="X55" s="42"/>
      <c r="Y55" s="43"/>
      <c r="Z55" s="28" t="s">
        <v>94</v>
      </c>
      <c r="AA55" s="41" t="s">
        <v>22</v>
      </c>
      <c r="AB55" s="39" t="n">
        <v>1</v>
      </c>
      <c r="AD55" s="44"/>
      <c r="AH55" s="53"/>
      <c r="AI55" s="42"/>
      <c r="AJ55" s="43"/>
      <c r="AK55" s="28" t="s">
        <v>94</v>
      </c>
      <c r="AL55" s="41" t="s">
        <v>22</v>
      </c>
      <c r="AM55" s="39" t="n">
        <v>1</v>
      </c>
      <c r="AO55" s="44"/>
      <c r="AS55" s="53"/>
      <c r="AT55" s="42"/>
      <c r="AU55" s="43"/>
      <c r="AV55" s="28" t="s">
        <v>94</v>
      </c>
      <c r="AW55" s="41" t="s">
        <v>22</v>
      </c>
      <c r="AX55" s="39" t="n">
        <v>1</v>
      </c>
      <c r="AZ55" s="44"/>
      <c r="BD55" s="53"/>
      <c r="BE55" s="42"/>
      <c r="BF55" s="43"/>
      <c r="BG55" s="28" t="s">
        <v>94</v>
      </c>
      <c r="BH55" s="41" t="s">
        <v>22</v>
      </c>
      <c r="BI55" s="39" t="n">
        <v>1</v>
      </c>
      <c r="BK55" s="44"/>
      <c r="BO55" s="53"/>
      <c r="BP55" s="42"/>
      <c r="BQ55" s="43"/>
      <c r="BR55" s="28" t="s">
        <v>94</v>
      </c>
      <c r="BS55" s="41" t="s">
        <v>22</v>
      </c>
      <c r="BT55" s="39" t="n">
        <v>1</v>
      </c>
      <c r="BV55" s="44"/>
      <c r="BZ55" s="10" t="str">
        <f aca="false">BO1</f>
        <v>SITO O165</v>
      </c>
      <c r="CA55" s="10"/>
      <c r="CB55" s="10"/>
      <c r="CC55" s="10"/>
      <c r="CD55" s="10"/>
      <c r="CE55" s="10"/>
      <c r="CF55" s="10"/>
      <c r="CG55" s="10"/>
      <c r="CH55" s="10"/>
      <c r="CI55" s="10"/>
    </row>
    <row r="56" customFormat="false" ht="14.4" hidden="false" customHeight="false" outlineLevel="0" collapsed="false">
      <c r="A56" s="53"/>
      <c r="B56" s="42"/>
      <c r="C56" s="43"/>
      <c r="D56" s="28" t="s">
        <v>95</v>
      </c>
      <c r="E56" s="41" t="s">
        <v>61</v>
      </c>
      <c r="F56" s="39" t="n">
        <v>1</v>
      </c>
      <c r="H56" s="44"/>
      <c r="L56" s="53"/>
      <c r="M56" s="42"/>
      <c r="N56" s="43"/>
      <c r="O56" s="28" t="s">
        <v>95</v>
      </c>
      <c r="P56" s="41" t="s">
        <v>61</v>
      </c>
      <c r="Q56" s="39" t="n">
        <v>1</v>
      </c>
      <c r="S56" s="44"/>
      <c r="W56" s="53"/>
      <c r="X56" s="42"/>
      <c r="Y56" s="43"/>
      <c r="Z56" s="28" t="s">
        <v>95</v>
      </c>
      <c r="AA56" s="41" t="s">
        <v>61</v>
      </c>
      <c r="AB56" s="39" t="n">
        <v>1</v>
      </c>
      <c r="AD56" s="44"/>
      <c r="AH56" s="53"/>
      <c r="AI56" s="42"/>
      <c r="AJ56" s="43"/>
      <c r="AK56" s="28" t="s">
        <v>95</v>
      </c>
      <c r="AL56" s="41" t="s">
        <v>61</v>
      </c>
      <c r="AM56" s="39" t="n">
        <v>1</v>
      </c>
      <c r="AO56" s="44"/>
      <c r="AS56" s="53"/>
      <c r="AT56" s="42"/>
      <c r="AU56" s="43"/>
      <c r="AV56" s="28" t="s">
        <v>95</v>
      </c>
      <c r="AW56" s="41" t="s">
        <v>61</v>
      </c>
      <c r="AX56" s="39" t="n">
        <v>1</v>
      </c>
      <c r="AZ56" s="44"/>
      <c r="BD56" s="53"/>
      <c r="BE56" s="42"/>
      <c r="BF56" s="43"/>
      <c r="BG56" s="28" t="s">
        <v>95</v>
      </c>
      <c r="BH56" s="41" t="s">
        <v>61</v>
      </c>
      <c r="BI56" s="39" t="n">
        <v>1</v>
      </c>
      <c r="BK56" s="44"/>
      <c r="BO56" s="53"/>
      <c r="BP56" s="42"/>
      <c r="BQ56" s="43"/>
      <c r="BR56" s="28" t="s">
        <v>95</v>
      </c>
      <c r="BS56" s="41" t="s">
        <v>61</v>
      </c>
      <c r="BT56" s="39" t="n">
        <v>1</v>
      </c>
      <c r="BV56" s="44"/>
      <c r="BZ56" s="11" t="s">
        <v>31</v>
      </c>
      <c r="CA56" s="11"/>
      <c r="CB56" s="11" t="s">
        <v>32</v>
      </c>
      <c r="CC56" s="11"/>
      <c r="CD56" s="11"/>
      <c r="CE56" s="11"/>
      <c r="CF56" s="11"/>
      <c r="CG56" s="11"/>
      <c r="CH56" s="11" t="s">
        <v>33</v>
      </c>
      <c r="CI56" s="11"/>
    </row>
    <row r="57" customFormat="false" ht="14.4" hidden="false" customHeight="false" outlineLevel="0" collapsed="false">
      <c r="A57" s="53"/>
      <c r="B57" s="42"/>
      <c r="C57" s="43"/>
      <c r="D57" s="28" t="s">
        <v>96</v>
      </c>
      <c r="E57" s="41" t="s">
        <v>97</v>
      </c>
      <c r="F57" s="39" t="n">
        <v>1</v>
      </c>
      <c r="G57" s="55" t="n">
        <v>400</v>
      </c>
      <c r="H57" s="44"/>
      <c r="L57" s="53"/>
      <c r="M57" s="42"/>
      <c r="N57" s="43"/>
      <c r="O57" s="28" t="s">
        <v>96</v>
      </c>
      <c r="P57" s="41" t="s">
        <v>97</v>
      </c>
      <c r="Q57" s="39" t="n">
        <v>1</v>
      </c>
      <c r="R57" s="55" t="n">
        <v>400</v>
      </c>
      <c r="S57" s="44"/>
      <c r="W57" s="53"/>
      <c r="X57" s="42"/>
      <c r="Y57" s="43"/>
      <c r="Z57" s="28" t="s">
        <v>96</v>
      </c>
      <c r="AA57" s="41" t="s">
        <v>97</v>
      </c>
      <c r="AB57" s="39" t="n">
        <v>1</v>
      </c>
      <c r="AC57" s="55" t="n">
        <v>400</v>
      </c>
      <c r="AD57" s="44"/>
      <c r="AH57" s="53"/>
      <c r="AI57" s="42"/>
      <c r="AJ57" s="43"/>
      <c r="AK57" s="28" t="s">
        <v>96</v>
      </c>
      <c r="AL57" s="41" t="s">
        <v>97</v>
      </c>
      <c r="AM57" s="39" t="n">
        <v>1</v>
      </c>
      <c r="AN57" s="55" t="n">
        <v>400</v>
      </c>
      <c r="AO57" s="44"/>
      <c r="AS57" s="53"/>
      <c r="AT57" s="42"/>
      <c r="AU57" s="43"/>
      <c r="AV57" s="28" t="s">
        <v>96</v>
      </c>
      <c r="AW57" s="41" t="s">
        <v>97</v>
      </c>
      <c r="AX57" s="39" t="n">
        <v>1</v>
      </c>
      <c r="AY57" s="55" t="n">
        <v>400</v>
      </c>
      <c r="AZ57" s="44"/>
      <c r="BD57" s="53"/>
      <c r="BE57" s="42"/>
      <c r="BF57" s="43"/>
      <c r="BG57" s="28" t="s">
        <v>96</v>
      </c>
      <c r="BH57" s="41" t="s">
        <v>97</v>
      </c>
      <c r="BI57" s="39" t="n">
        <v>1</v>
      </c>
      <c r="BJ57" s="55" t="n">
        <v>400</v>
      </c>
      <c r="BK57" s="44"/>
      <c r="BO57" s="53"/>
      <c r="BP57" s="42"/>
      <c r="BQ57" s="43"/>
      <c r="BR57" s="28" t="s">
        <v>96</v>
      </c>
      <c r="BS57" s="41" t="s">
        <v>97</v>
      </c>
      <c r="BT57" s="39" t="n">
        <v>1</v>
      </c>
      <c r="BU57" s="55" t="n">
        <v>400</v>
      </c>
      <c r="BV57" s="44"/>
      <c r="BZ57" s="12" t="s">
        <v>14</v>
      </c>
      <c r="CA57" s="13" t="n">
        <f aca="false">IF(BP59=0%,0%,BQ60/SUM(BQ60:BQ67))</f>
        <v>0</v>
      </c>
      <c r="CB57" s="12" t="str">
        <f aca="false">BS60</f>
        <v>lavatrice</v>
      </c>
      <c r="CC57" s="14" t="n">
        <f aca="false">BT60</f>
        <v>0</v>
      </c>
      <c r="CD57" s="12" t="str">
        <f aca="false">BS67</f>
        <v>sedie</v>
      </c>
      <c r="CE57" s="14" t="n">
        <f aca="false">BT67</f>
        <v>0</v>
      </c>
      <c r="CF57" s="12" t="str">
        <f aca="false">BU65</f>
        <v>guaina</v>
      </c>
      <c r="CG57" s="14" t="n">
        <f aca="false">BV65</f>
        <v>0</v>
      </c>
      <c r="CH57" s="14" t="s">
        <v>41</v>
      </c>
      <c r="CI57" s="38" t="n">
        <f aca="false">BQ3</f>
        <v>0</v>
      </c>
    </row>
    <row r="58" customFormat="false" ht="14.4" hidden="false" customHeight="false" outlineLevel="0" collapsed="false">
      <c r="A58" s="53"/>
      <c r="B58" s="56"/>
      <c r="C58" s="57"/>
      <c r="D58" s="28" t="s">
        <v>98</v>
      </c>
      <c r="E58" s="41" t="s">
        <v>65</v>
      </c>
      <c r="F58" s="39" t="n">
        <v>1</v>
      </c>
      <c r="G58" s="55" t="n">
        <v>1000</v>
      </c>
      <c r="H58" s="58"/>
      <c r="L58" s="53"/>
      <c r="M58" s="56"/>
      <c r="N58" s="57"/>
      <c r="O58" s="28" t="s">
        <v>98</v>
      </c>
      <c r="P58" s="41" t="s">
        <v>65</v>
      </c>
      <c r="Q58" s="39" t="n">
        <v>1</v>
      </c>
      <c r="R58" s="55" t="n">
        <v>1000</v>
      </c>
      <c r="S58" s="58"/>
      <c r="W58" s="53"/>
      <c r="X58" s="56"/>
      <c r="Y58" s="57"/>
      <c r="Z58" s="28" t="s">
        <v>98</v>
      </c>
      <c r="AA58" s="41" t="s">
        <v>65</v>
      </c>
      <c r="AB58" s="39" t="n">
        <v>1</v>
      </c>
      <c r="AC58" s="55" t="n">
        <v>1000</v>
      </c>
      <c r="AD58" s="58"/>
      <c r="AH58" s="53"/>
      <c r="AI58" s="56"/>
      <c r="AJ58" s="57"/>
      <c r="AK58" s="28" t="s">
        <v>98</v>
      </c>
      <c r="AL58" s="41" t="s">
        <v>65</v>
      </c>
      <c r="AM58" s="39" t="n">
        <v>1</v>
      </c>
      <c r="AN58" s="55" t="n">
        <v>1000</v>
      </c>
      <c r="AO58" s="58"/>
      <c r="AS58" s="53"/>
      <c r="AT58" s="56"/>
      <c r="AU58" s="57"/>
      <c r="AV58" s="28" t="s">
        <v>98</v>
      </c>
      <c r="AW58" s="41" t="s">
        <v>65</v>
      </c>
      <c r="AX58" s="39" t="n">
        <v>1</v>
      </c>
      <c r="AY58" s="55" t="n">
        <v>1000</v>
      </c>
      <c r="AZ58" s="58"/>
      <c r="BD58" s="53"/>
      <c r="BE58" s="56"/>
      <c r="BF58" s="57"/>
      <c r="BG58" s="28" t="s">
        <v>98</v>
      </c>
      <c r="BH58" s="41" t="s">
        <v>65</v>
      </c>
      <c r="BI58" s="39" t="n">
        <v>1</v>
      </c>
      <c r="BJ58" s="55" t="n">
        <v>1000</v>
      </c>
      <c r="BK58" s="58"/>
      <c r="BO58" s="53"/>
      <c r="BP58" s="56"/>
      <c r="BQ58" s="57"/>
      <c r="BR58" s="28" t="s">
        <v>98</v>
      </c>
      <c r="BS58" s="41" t="s">
        <v>65</v>
      </c>
      <c r="BT58" s="39" t="n">
        <v>1</v>
      </c>
      <c r="BU58" s="55" t="n">
        <v>1000</v>
      </c>
      <c r="BV58" s="58"/>
      <c r="BZ58" s="17" t="s">
        <v>49</v>
      </c>
      <c r="CA58" s="18" t="n">
        <f aca="false">IF(BP59=0%,0%,BQ61/SUM(BQ60:BQ67))</f>
        <v>0</v>
      </c>
      <c r="CB58" s="17" t="str">
        <f aca="false">BS61</f>
        <v>frigorifero</v>
      </c>
      <c r="CC58" s="19" t="n">
        <f aca="false">BT61</f>
        <v>0</v>
      </c>
      <c r="CD58" s="17" t="str">
        <f aca="false">BS68</f>
        <v>materasso</v>
      </c>
      <c r="CE58" s="19" t="n">
        <f aca="false">BT68</f>
        <v>0</v>
      </c>
      <c r="CF58" s="17" t="str">
        <f aca="false">BU66</f>
        <v>lamiere</v>
      </c>
      <c r="CG58" s="19" t="n">
        <f aca="false">BV66</f>
        <v>0</v>
      </c>
      <c r="CH58" s="19" t="str">
        <f aca="false">BR2</f>
        <v>altezza cumulo</v>
      </c>
      <c r="CI58" s="19" t="n">
        <f aca="false">BS2</f>
        <v>20</v>
      </c>
    </row>
    <row r="59" customFormat="false" ht="14.4" hidden="false" customHeight="false" outlineLevel="0" collapsed="false">
      <c r="B59" s="70" t="n">
        <f aca="false">SUM(B6:B58)</f>
        <v>1</v>
      </c>
      <c r="C59" s="54"/>
      <c r="M59" s="70" t="n">
        <f aca="false">SUM(M6:M58)</f>
        <v>0</v>
      </c>
      <c r="X59" s="70" t="n">
        <f aca="false">SUM(X6:X58)</f>
        <v>0</v>
      </c>
      <c r="AI59" s="70" t="n">
        <f aca="false">SUM(AI6:AI58)</f>
        <v>1</v>
      </c>
      <c r="AT59" s="70" t="n">
        <f aca="false">SUM(AT6:AT58)</f>
        <v>1</v>
      </c>
      <c r="BE59" s="70" t="n">
        <f aca="false">SUM(BE6:BE58)</f>
        <v>0</v>
      </c>
      <c r="BP59" s="70" t="n">
        <f aca="false">SUM(BP6:BP58)</f>
        <v>1</v>
      </c>
      <c r="BZ59" s="17" t="s">
        <v>57</v>
      </c>
      <c r="CA59" s="18" t="n">
        <f aca="false">IF(BP59=0%,0%,(BQ62+BQ63)/SUM(BQ60:BQ67))</f>
        <v>0</v>
      </c>
      <c r="CB59" s="17" t="str">
        <f aca="false">BS62</f>
        <v>forno</v>
      </c>
      <c r="CC59" s="19" t="n">
        <f aca="false">BT62</f>
        <v>0</v>
      </c>
      <c r="CD59" s="17" t="str">
        <f aca="false">BU60</f>
        <v>brandina</v>
      </c>
      <c r="CE59" s="19" t="n">
        <f aca="false">BV60</f>
        <v>0</v>
      </c>
      <c r="CF59" s="17" t="str">
        <f aca="false">BU67</f>
        <v>buste</v>
      </c>
      <c r="CG59" s="19" t="n">
        <f aca="false">BV67</f>
        <v>0</v>
      </c>
      <c r="CH59" s="19" t="str">
        <f aca="false">BR3</f>
        <v>combustione</v>
      </c>
      <c r="CI59" s="19" t="str">
        <f aca="false">BS3</f>
        <v>no</v>
      </c>
    </row>
    <row r="60" customFormat="false" ht="14.4" hidden="false" customHeight="true" outlineLevel="0" collapsed="false">
      <c r="A60" s="24" t="s">
        <v>99</v>
      </c>
      <c r="B60" s="28" t="s">
        <v>14</v>
      </c>
      <c r="C60" s="29" t="n">
        <f aca="false">B6*F8+B9*F11+B12*F14+B15*F16+B22*F22+B24*F24+B31*F31+B39*F39+B48*F48+B49*F49+B50*F50+B54*F54</f>
        <v>0.45</v>
      </c>
      <c r="D60" s="24" t="s">
        <v>100</v>
      </c>
      <c r="E60" s="28" t="str">
        <f aca="false">D6</f>
        <v>lavatrice</v>
      </c>
      <c r="F60" s="28" t="n">
        <f aca="false">C6</f>
        <v>0</v>
      </c>
      <c r="G60" s="28" t="str">
        <f aca="false">D27</f>
        <v>brandina</v>
      </c>
      <c r="H60" s="28" t="n">
        <f aca="false">C27</f>
        <v>0</v>
      </c>
      <c r="L60" s="24" t="s">
        <v>99</v>
      </c>
      <c r="M60" s="28" t="s">
        <v>14</v>
      </c>
      <c r="N60" s="29" t="n">
        <f aca="false">M6*Q8+M9*Q11+M12*Q14+M15*Q16+M22*Q22+M24*Q24+M31*Q31+M39*Q39+M48*Q48+M49*Q49+M50*Q50+M54*Q54</f>
        <v>0</v>
      </c>
      <c r="O60" s="24" t="s">
        <v>100</v>
      </c>
      <c r="P60" s="28" t="str">
        <f aca="false">O6</f>
        <v>lavatrice</v>
      </c>
      <c r="Q60" s="28" t="n">
        <f aca="false">N6</f>
        <v>0</v>
      </c>
      <c r="R60" s="28" t="str">
        <f aca="false">O27</f>
        <v>brandina</v>
      </c>
      <c r="S60" s="28" t="n">
        <f aca="false">N27</f>
        <v>0</v>
      </c>
      <c r="W60" s="24" t="s">
        <v>99</v>
      </c>
      <c r="X60" s="28" t="s">
        <v>14</v>
      </c>
      <c r="Y60" s="29" t="n">
        <f aca="false">X6*AB8+X9*AB11+X12*AB14+X15*AB16+X22*AB22+X24*AB24+X31*AB31+X39*AB39+X48*AB48+X49*AB49+X50*AB50+X54*AB54</f>
        <v>0</v>
      </c>
      <c r="Z60" s="24" t="s">
        <v>100</v>
      </c>
      <c r="AA60" s="28" t="str">
        <f aca="false">Z6</f>
        <v>lavatrice</v>
      </c>
      <c r="AB60" s="28" t="n">
        <f aca="false">Y6</f>
        <v>0</v>
      </c>
      <c r="AC60" s="28" t="str">
        <f aca="false">Z27</f>
        <v>brandina</v>
      </c>
      <c r="AD60" s="28" t="n">
        <f aca="false">Y27</f>
        <v>0</v>
      </c>
      <c r="AH60" s="24" t="s">
        <v>99</v>
      </c>
      <c r="AI60" s="28" t="s">
        <v>14</v>
      </c>
      <c r="AJ60" s="29" t="n">
        <f aca="false">AI6*AM8+AI9*AM11+AI12*AM14+AI15*AM16+AI22*AM22+AI24*AM24+AI31*AM31+AI39*AM39+AI48*AM48+AI49*AM49+AI50*AM50+AI54*AM54</f>
        <v>0.8</v>
      </c>
      <c r="AK60" s="24" t="s">
        <v>100</v>
      </c>
      <c r="AL60" s="28" t="str">
        <f aca="false">AK6</f>
        <v>lavatrice</v>
      </c>
      <c r="AM60" s="28" t="n">
        <f aca="false">AJ6</f>
        <v>0</v>
      </c>
      <c r="AN60" s="28" t="str">
        <f aca="false">AK27</f>
        <v>brandina</v>
      </c>
      <c r="AO60" s="28" t="n">
        <f aca="false">AJ27</f>
        <v>0</v>
      </c>
      <c r="AS60" s="24" t="s">
        <v>99</v>
      </c>
      <c r="AT60" s="28" t="s">
        <v>14</v>
      </c>
      <c r="AU60" s="29" t="n">
        <f aca="false">AT6*AX8+AT9*AX11+AT12*AX14+AT15*AX16+AT22*AX22+AT24*AX24+AT31*AX31+AT39*AX39+AT48*AX48+AT49*AX49+AT50*AX50+AT54*AX54</f>
        <v>0.85</v>
      </c>
      <c r="AV60" s="24" t="s">
        <v>100</v>
      </c>
      <c r="AW60" s="28" t="str">
        <f aca="false">AV6</f>
        <v>lavatrice</v>
      </c>
      <c r="AX60" s="28" t="n">
        <f aca="false">AU6</f>
        <v>0</v>
      </c>
      <c r="AY60" s="28" t="str">
        <f aca="false">AV27</f>
        <v>brandina</v>
      </c>
      <c r="AZ60" s="28" t="n">
        <f aca="false">AU27</f>
        <v>0</v>
      </c>
      <c r="BD60" s="24" t="s">
        <v>99</v>
      </c>
      <c r="BE60" s="28" t="s">
        <v>14</v>
      </c>
      <c r="BF60" s="29" t="n">
        <f aca="false">BE6*BI8+BE9*BI11+BE12*BI14+BE15*BI16+BE22*BI22+BE24*BI24+BE31*BI31+BE39*BI39+BE48*BI48+BE49*BI49+BE50*BI50+BE54*BI54</f>
        <v>0</v>
      </c>
      <c r="BG60" s="24" t="s">
        <v>100</v>
      </c>
      <c r="BH60" s="28" t="str">
        <f aca="false">BG6</f>
        <v>lavatrice</v>
      </c>
      <c r="BI60" s="28" t="n">
        <f aca="false">BF6</f>
        <v>0</v>
      </c>
      <c r="BJ60" s="28" t="str">
        <f aca="false">BG27</f>
        <v>brandina</v>
      </c>
      <c r="BK60" s="28" t="n">
        <f aca="false">BF27</f>
        <v>0</v>
      </c>
      <c r="BO60" s="24" t="s">
        <v>99</v>
      </c>
      <c r="BP60" s="28" t="s">
        <v>14</v>
      </c>
      <c r="BQ60" s="29" t="n">
        <f aca="false">BP6*BT8+BP9*BT11+BP12*BT14+BP15*BT16+BP22*BT22+BP24*BT24+BP31*BT31+BP39*BT39+BP48*BT48+BP49*BT49+BP50*BT50+BP54*BT54</f>
        <v>0</v>
      </c>
      <c r="BR60" s="24" t="s">
        <v>100</v>
      </c>
      <c r="BS60" s="28" t="str">
        <f aca="false">BR6</f>
        <v>lavatrice</v>
      </c>
      <c r="BT60" s="28" t="n">
        <f aca="false">BQ6</f>
        <v>0</v>
      </c>
      <c r="BU60" s="28" t="str">
        <f aca="false">BR27</f>
        <v>brandina</v>
      </c>
      <c r="BV60" s="28" t="n">
        <f aca="false">BQ27</f>
        <v>0</v>
      </c>
      <c r="BZ60" s="17" t="s">
        <v>60</v>
      </c>
      <c r="CA60" s="37" t="n">
        <f aca="false">IF(BP59=0%,0%,BQ64/SUM(BQ60:BQ67))</f>
        <v>0</v>
      </c>
      <c r="CB60" s="17" t="str">
        <f aca="false">BS63</f>
        <v>televisore</v>
      </c>
      <c r="CC60" s="19" t="n">
        <f aca="false">BT63</f>
        <v>0</v>
      </c>
      <c r="CD60" s="17" t="str">
        <f aca="false">BU61</f>
        <v>Scatoloni</v>
      </c>
      <c r="CE60" s="19" t="n">
        <f aca="false">BV61</f>
        <v>0</v>
      </c>
      <c r="CF60" s="19"/>
      <c r="CG60" s="19"/>
      <c r="CH60" s="19" t="str">
        <f aca="false">BR4</f>
        <v>bonifica</v>
      </c>
      <c r="CI60" s="19" t="str">
        <f aca="false">BS4</f>
        <v>no</v>
      </c>
    </row>
    <row r="61" customFormat="false" ht="14.4" hidden="false" customHeight="false" outlineLevel="0" collapsed="false">
      <c r="A61" s="24"/>
      <c r="B61" s="28" t="s">
        <v>49</v>
      </c>
      <c r="C61" s="29" t="n">
        <f aca="false">B15*F15+B32*F32+B39*F40</f>
        <v>0.07</v>
      </c>
      <c r="D61" s="24"/>
      <c r="E61" s="28" t="str">
        <f aca="false">D9</f>
        <v>frigorifero</v>
      </c>
      <c r="F61" s="28" t="n">
        <f aca="false">C9</f>
        <v>0</v>
      </c>
      <c r="G61" s="28" t="str">
        <f aca="false">A30</f>
        <v>Scatoloni</v>
      </c>
      <c r="H61" s="28" t="n">
        <f aca="false">C30</f>
        <v>0</v>
      </c>
      <c r="L61" s="24"/>
      <c r="M61" s="28" t="s">
        <v>49</v>
      </c>
      <c r="N61" s="29" t="n">
        <f aca="false">M15*Q15+M32*Q32+M39*Q40</f>
        <v>0</v>
      </c>
      <c r="O61" s="24"/>
      <c r="P61" s="28" t="str">
        <f aca="false">O9</f>
        <v>frigorifero</v>
      </c>
      <c r="Q61" s="28" t="n">
        <f aca="false">N9</f>
        <v>0</v>
      </c>
      <c r="R61" s="28" t="str">
        <f aca="false">L30</f>
        <v>Scatoloni</v>
      </c>
      <c r="S61" s="28" t="n">
        <f aca="false">N30</f>
        <v>0</v>
      </c>
      <c r="W61" s="24"/>
      <c r="X61" s="28" t="s">
        <v>49</v>
      </c>
      <c r="Y61" s="29" t="n">
        <f aca="false">X15*AB15+X32*AB32+X39*AB40</f>
        <v>0</v>
      </c>
      <c r="Z61" s="24"/>
      <c r="AA61" s="28" t="str">
        <f aca="false">Z9</f>
        <v>frigorifero</v>
      </c>
      <c r="AB61" s="28" t="n">
        <f aca="false">Y9</f>
        <v>0</v>
      </c>
      <c r="AC61" s="28" t="str">
        <f aca="false">W30</f>
        <v>Scatoloni</v>
      </c>
      <c r="AD61" s="28" t="n">
        <f aca="false">Y30</f>
        <v>0</v>
      </c>
      <c r="AH61" s="24"/>
      <c r="AI61" s="28" t="s">
        <v>49</v>
      </c>
      <c r="AJ61" s="29" t="n">
        <f aca="false">AI15*AM15+AI32*AM32+AI39*AM40</f>
        <v>0.05</v>
      </c>
      <c r="AK61" s="24"/>
      <c r="AL61" s="28" t="str">
        <f aca="false">AK9</f>
        <v>frigorifero</v>
      </c>
      <c r="AM61" s="28" t="n">
        <f aca="false">AJ9</f>
        <v>0</v>
      </c>
      <c r="AN61" s="28" t="str">
        <f aca="false">AH30</f>
        <v>Scatoloni</v>
      </c>
      <c r="AO61" s="28" t="n">
        <f aca="false">AJ30</f>
        <v>0</v>
      </c>
      <c r="AS61" s="24"/>
      <c r="AT61" s="28" t="s">
        <v>49</v>
      </c>
      <c r="AU61" s="29" t="n">
        <f aca="false">AT15*AX15+AT32*AX32+AT39*AX40</f>
        <v>0.02</v>
      </c>
      <c r="AV61" s="24"/>
      <c r="AW61" s="28" t="str">
        <f aca="false">AV9</f>
        <v>frigorifero</v>
      </c>
      <c r="AX61" s="28" t="n">
        <f aca="false">AU9</f>
        <v>0</v>
      </c>
      <c r="AY61" s="28" t="str">
        <f aca="false">AS30</f>
        <v>Scatoloni</v>
      </c>
      <c r="AZ61" s="28" t="n">
        <f aca="false">AU30</f>
        <v>0</v>
      </c>
      <c r="BD61" s="24"/>
      <c r="BE61" s="28" t="s">
        <v>49</v>
      </c>
      <c r="BF61" s="29" t="n">
        <f aca="false">BE15*BI15+BE32*BI32+BE39*BI40</f>
        <v>0</v>
      </c>
      <c r="BG61" s="24"/>
      <c r="BH61" s="28" t="str">
        <f aca="false">BG9</f>
        <v>frigorifero</v>
      </c>
      <c r="BI61" s="28" t="n">
        <f aca="false">BF9</f>
        <v>0</v>
      </c>
      <c r="BJ61" s="28" t="str">
        <f aca="false">BD30</f>
        <v>Scatoloni</v>
      </c>
      <c r="BK61" s="28" t="n">
        <f aca="false">BF30</f>
        <v>0</v>
      </c>
      <c r="BO61" s="24"/>
      <c r="BP61" s="28" t="s">
        <v>49</v>
      </c>
      <c r="BQ61" s="29" t="n">
        <f aca="false">BP15*BT15+BP32*BT32+BP39*BT40</f>
        <v>0</v>
      </c>
      <c r="BR61" s="24"/>
      <c r="BS61" s="28" t="str">
        <f aca="false">BR9</f>
        <v>frigorifero</v>
      </c>
      <c r="BT61" s="28" t="n">
        <f aca="false">BQ9</f>
        <v>0</v>
      </c>
      <c r="BU61" s="28" t="str">
        <f aca="false">BO30</f>
        <v>Scatoloni</v>
      </c>
      <c r="BV61" s="28" t="n">
        <f aca="false">BQ30</f>
        <v>0</v>
      </c>
      <c r="BZ61" s="17" t="s">
        <v>61</v>
      </c>
      <c r="CA61" s="18" t="n">
        <f aca="false">IF(BP59=0%,0%,BQ65/SUM(BQ60:BQ67))</f>
        <v>0</v>
      </c>
      <c r="CB61" s="17" t="str">
        <f aca="false">BS64</f>
        <v>scaldabagno</v>
      </c>
      <c r="CC61" s="19" t="n">
        <f aca="false">BT64</f>
        <v>0</v>
      </c>
      <c r="CD61" s="17" t="str">
        <f aca="false">BU62</f>
        <v>divano</v>
      </c>
      <c r="CE61" s="19" t="n">
        <f aca="false">BV62</f>
        <v>0</v>
      </c>
      <c r="CF61" s="19"/>
      <c r="CG61" s="19"/>
      <c r="CH61" s="19" t="str">
        <f aca="false">BT4</f>
        <v>substrato</v>
      </c>
      <c r="CI61" s="19" t="str">
        <f aca="false">BU4</f>
        <v>battistrada</v>
      </c>
    </row>
    <row r="62" customFormat="false" ht="14.4" hidden="false" customHeight="false" outlineLevel="0" collapsed="false">
      <c r="A62" s="24"/>
      <c r="B62" s="28" t="s">
        <v>101</v>
      </c>
      <c r="C62" s="29" t="n">
        <f aca="false">B6*F7+B9*F10+B12*F13+B15*F18+B19*F20+B33*F33+B39*F41</f>
        <v>0.016</v>
      </c>
      <c r="D62" s="24"/>
      <c r="E62" s="28" t="str">
        <f aca="false">D12</f>
        <v>forno</v>
      </c>
      <c r="F62" s="28" t="n">
        <f aca="false">C12</f>
        <v>0</v>
      </c>
      <c r="G62" s="28" t="str">
        <f aca="false">D28</f>
        <v>divano</v>
      </c>
      <c r="H62" s="28" t="n">
        <f aca="false">C28</f>
        <v>0</v>
      </c>
      <c r="L62" s="24"/>
      <c r="M62" s="28" t="s">
        <v>101</v>
      </c>
      <c r="N62" s="29" t="n">
        <f aca="false">M6*Q7+M9*Q10+M12*Q13+M15*Q18+M19*Q20+M33*Q33+M39*Q41</f>
        <v>0</v>
      </c>
      <c r="O62" s="24"/>
      <c r="P62" s="28" t="str">
        <f aca="false">O12</f>
        <v>forno</v>
      </c>
      <c r="Q62" s="28" t="n">
        <f aca="false">N12</f>
        <v>0</v>
      </c>
      <c r="R62" s="28" t="str">
        <f aca="false">O28</f>
        <v>divano</v>
      </c>
      <c r="S62" s="28" t="n">
        <f aca="false">N28</f>
        <v>0</v>
      </c>
      <c r="W62" s="24"/>
      <c r="X62" s="28" t="s">
        <v>101</v>
      </c>
      <c r="Y62" s="29" t="n">
        <f aca="false">X6*AB7+X9*AB10+X12*AB13+X15*AB18+X19*AB20+X33*AB33+X39*AB41</f>
        <v>0</v>
      </c>
      <c r="Z62" s="24"/>
      <c r="AA62" s="28" t="str">
        <f aca="false">Z12</f>
        <v>forno</v>
      </c>
      <c r="AB62" s="28" t="n">
        <f aca="false">Y12</f>
        <v>0</v>
      </c>
      <c r="AC62" s="28" t="str">
        <f aca="false">Z28</f>
        <v>divano</v>
      </c>
      <c r="AD62" s="28" t="n">
        <f aca="false">Y28</f>
        <v>0</v>
      </c>
      <c r="AH62" s="24"/>
      <c r="AI62" s="28" t="s">
        <v>101</v>
      </c>
      <c r="AJ62" s="29" t="n">
        <f aca="false">AI6*AM7+AI9*AM10+AI12*AM13+AI15*AM18+AI19*AM20+AI33*AM33+AI39*AM41</f>
        <v>0.01</v>
      </c>
      <c r="AK62" s="24"/>
      <c r="AL62" s="28" t="str">
        <f aca="false">AK12</f>
        <v>forno</v>
      </c>
      <c r="AM62" s="28" t="n">
        <f aca="false">AJ12</f>
        <v>0</v>
      </c>
      <c r="AN62" s="28" t="str">
        <f aca="false">AK28</f>
        <v>divano</v>
      </c>
      <c r="AO62" s="28" t="n">
        <f aca="false">AJ28</f>
        <v>0</v>
      </c>
      <c r="AS62" s="24"/>
      <c r="AT62" s="28" t="s">
        <v>101</v>
      </c>
      <c r="AU62" s="29" t="n">
        <f aca="false">AT6*AX7+AT9*AX10+AT12*AX13+AT15*AX18+AT19*AX20+AT33*AX33+AT39*AX41</f>
        <v>0.006</v>
      </c>
      <c r="AV62" s="24"/>
      <c r="AW62" s="28" t="str">
        <f aca="false">AV12</f>
        <v>forno</v>
      </c>
      <c r="AX62" s="28" t="n">
        <f aca="false">AU12</f>
        <v>0</v>
      </c>
      <c r="AY62" s="28" t="str">
        <f aca="false">AV28</f>
        <v>divano</v>
      </c>
      <c r="AZ62" s="28" t="n">
        <f aca="false">AU28</f>
        <v>0</v>
      </c>
      <c r="BD62" s="24"/>
      <c r="BE62" s="28" t="s">
        <v>101</v>
      </c>
      <c r="BF62" s="29" t="n">
        <f aca="false">BE6*BI7+BE9*BI10+BE12*BI13+BE15*BI18+BE19*BI20+BE33*BI33+BE39*BI41</f>
        <v>0</v>
      </c>
      <c r="BG62" s="24"/>
      <c r="BH62" s="28" t="str">
        <f aca="false">BG12</f>
        <v>forno</v>
      </c>
      <c r="BI62" s="28" t="n">
        <f aca="false">BF12</f>
        <v>0</v>
      </c>
      <c r="BJ62" s="28" t="str">
        <f aca="false">BG28</f>
        <v>divano</v>
      </c>
      <c r="BK62" s="28" t="n">
        <f aca="false">BF28</f>
        <v>0</v>
      </c>
      <c r="BO62" s="24"/>
      <c r="BP62" s="28" t="s">
        <v>101</v>
      </c>
      <c r="BQ62" s="29" t="n">
        <f aca="false">BP6*BT7+BP9*BT10+BP12*BT13+BP15*BT18+BP19*BT20+BP33*BT33+BP39*BT41</f>
        <v>0</v>
      </c>
      <c r="BR62" s="24"/>
      <c r="BS62" s="28" t="str">
        <f aca="false">BR12</f>
        <v>forno</v>
      </c>
      <c r="BT62" s="28" t="n">
        <f aca="false">BQ12</f>
        <v>0</v>
      </c>
      <c r="BU62" s="28" t="str">
        <f aca="false">BR28</f>
        <v>divano</v>
      </c>
      <c r="BV62" s="28" t="n">
        <f aca="false">BQ28</f>
        <v>0</v>
      </c>
      <c r="BZ62" s="17" t="s">
        <v>62</v>
      </c>
      <c r="CA62" s="18" t="n">
        <f aca="false">IF(BP59=0%,0%,BQ66/SUM(BQ60:BQ67))</f>
        <v>0</v>
      </c>
      <c r="CB62" s="17" t="str">
        <f aca="false">BS65</f>
        <v>mobile</v>
      </c>
      <c r="CC62" s="19" t="n">
        <f aca="false">BT65</f>
        <v>0</v>
      </c>
      <c r="CD62" s="17" t="str">
        <f aca="false">BU63</f>
        <v>sanitari</v>
      </c>
      <c r="CE62" s="19" t="n">
        <f aca="false">BV63</f>
        <v>0</v>
      </c>
      <c r="CF62" s="19"/>
      <c r="CG62" s="19"/>
      <c r="CH62" s="19" t="s">
        <v>63</v>
      </c>
      <c r="CI62" s="19" t="n">
        <f aca="false">BP4</f>
        <v>0</v>
      </c>
    </row>
    <row r="63" customFormat="false" ht="14.4" hidden="false" customHeight="false" outlineLevel="0" collapsed="false">
      <c r="A63" s="24"/>
      <c r="B63" s="28" t="s">
        <v>12</v>
      </c>
      <c r="C63" s="29" t="n">
        <f aca="false">B6*F6+B9*F9+B12*F12+B15*F17+B19*F19+B23*F23+B27*F27+B33*F34+B39*F42+B51*F51+B55*F55</f>
        <v>0.064</v>
      </c>
      <c r="D63" s="24"/>
      <c r="E63" s="28" t="str">
        <f aca="false">D15</f>
        <v>televisore</v>
      </c>
      <c r="F63" s="28" t="n">
        <f aca="false">C15</f>
        <v>0</v>
      </c>
      <c r="G63" s="28" t="str">
        <f aca="false">D47</f>
        <v>sanitari</v>
      </c>
      <c r="H63" s="28" t="n">
        <f aca="false">C47</f>
        <v>0</v>
      </c>
      <c r="L63" s="24"/>
      <c r="M63" s="28" t="s">
        <v>12</v>
      </c>
      <c r="N63" s="29" t="n">
        <f aca="false">M6*Q6+M9*Q9+M12*Q12+M15*Q17+M19*Q19+M23*Q23+M27*Q27+M33*Q34+M39*Q42+M51*Q51+M55*Q55</f>
        <v>0</v>
      </c>
      <c r="O63" s="24"/>
      <c r="P63" s="28" t="str">
        <f aca="false">O15</f>
        <v>televisore</v>
      </c>
      <c r="Q63" s="28" t="n">
        <f aca="false">N15</f>
        <v>0</v>
      </c>
      <c r="R63" s="28" t="str">
        <f aca="false">O47</f>
        <v>sanitari</v>
      </c>
      <c r="S63" s="28" t="n">
        <f aca="false">N47</f>
        <v>0</v>
      </c>
      <c r="W63" s="24"/>
      <c r="X63" s="28" t="s">
        <v>12</v>
      </c>
      <c r="Y63" s="29" t="n">
        <f aca="false">X6*AB6+X9*AB9+X12*AB12+X15*AB17+X19*AB19+X23*AB23+X27*AB27+X33*AB34+X39*AB42+X51*AB51+X55*AB55</f>
        <v>0</v>
      </c>
      <c r="Z63" s="24"/>
      <c r="AA63" s="28" t="str">
        <f aca="false">Z15</f>
        <v>televisore</v>
      </c>
      <c r="AB63" s="28" t="n">
        <f aca="false">Y15</f>
        <v>0</v>
      </c>
      <c r="AC63" s="28" t="str">
        <f aca="false">Z47</f>
        <v>sanitari</v>
      </c>
      <c r="AD63" s="28" t="n">
        <f aca="false">Y47</f>
        <v>0</v>
      </c>
      <c r="AH63" s="24"/>
      <c r="AI63" s="28" t="s">
        <v>12</v>
      </c>
      <c r="AJ63" s="29" t="n">
        <f aca="false">AI6*AM6+AI9*AM9+AI12*AM12+AI15*AM17+AI19*AM19+AI23*AM23+AI27*AM27+AI33*AM34+AI39*AM42+AI51*AM51+AI55*AM55</f>
        <v>0.04</v>
      </c>
      <c r="AK63" s="24"/>
      <c r="AL63" s="28" t="str">
        <f aca="false">AK15</f>
        <v>televisore</v>
      </c>
      <c r="AM63" s="28" t="n">
        <f aca="false">AJ15</f>
        <v>0</v>
      </c>
      <c r="AN63" s="28" t="str">
        <f aca="false">AK47</f>
        <v>sanitari</v>
      </c>
      <c r="AO63" s="28" t="n">
        <f aca="false">AJ47</f>
        <v>0</v>
      </c>
      <c r="AS63" s="24"/>
      <c r="AT63" s="28" t="s">
        <v>12</v>
      </c>
      <c r="AU63" s="29" t="n">
        <f aca="false">AT6*AX6+AT9*AX9+AT12*AX12+AT15*AX17+AT19*AX19+AT23*AX23+AT27*AX27+AT33*AX34+AT39*AX42+AT51*AX51+AT55*AX55</f>
        <v>0.024</v>
      </c>
      <c r="AV63" s="24"/>
      <c r="AW63" s="28" t="str">
        <f aca="false">AV15</f>
        <v>televisore</v>
      </c>
      <c r="AX63" s="28" t="n">
        <f aca="false">AU15</f>
        <v>0</v>
      </c>
      <c r="AY63" s="28" t="str">
        <f aca="false">AV47</f>
        <v>sanitari</v>
      </c>
      <c r="AZ63" s="28" t="n">
        <f aca="false">AU47</f>
        <v>0</v>
      </c>
      <c r="BD63" s="24"/>
      <c r="BE63" s="28" t="s">
        <v>12</v>
      </c>
      <c r="BF63" s="29" t="n">
        <f aca="false">BE6*BI6+BE9*BI9+BE12*BI12+BE15*BI17+BE19*BI19+BE23*BI23+BE27*BI27+BE33*BI34+BE39*BI42+BE51*BI51+BE55*BI55</f>
        <v>0</v>
      </c>
      <c r="BG63" s="24"/>
      <c r="BH63" s="28" t="str">
        <f aca="false">BG15</f>
        <v>televisore</v>
      </c>
      <c r="BI63" s="28" t="n">
        <f aca="false">BF15</f>
        <v>0</v>
      </c>
      <c r="BJ63" s="28" t="str">
        <f aca="false">BG47</f>
        <v>sanitari</v>
      </c>
      <c r="BK63" s="28" t="n">
        <f aca="false">BF47</f>
        <v>0</v>
      </c>
      <c r="BO63" s="24"/>
      <c r="BP63" s="28" t="s">
        <v>12</v>
      </c>
      <c r="BQ63" s="29" t="n">
        <f aca="false">BP6*BT6+BP9*BT9+BP12*BT12+BP15*BT17+BP19*BT19+BP23*BT23+BP27*BT27+BP33*BT34+BP39*BT42+BP51*BT51+BP55*BT55</f>
        <v>0</v>
      </c>
      <c r="BR63" s="24"/>
      <c r="BS63" s="28" t="str">
        <f aca="false">BR15</f>
        <v>televisore</v>
      </c>
      <c r="BT63" s="28" t="n">
        <f aca="false">BQ15</f>
        <v>0</v>
      </c>
      <c r="BU63" s="28" t="str">
        <f aca="false">BR47</f>
        <v>sanitari</v>
      </c>
      <c r="BV63" s="28" t="n">
        <f aca="false">BQ47</f>
        <v>0</v>
      </c>
      <c r="BZ63" s="17" t="s">
        <v>65</v>
      </c>
      <c r="CA63" s="18" t="n">
        <f aca="false">IF(BP59=0%,0%,BQ67/SUM(BQ60:BQ67))</f>
        <v>1</v>
      </c>
      <c r="CB63" s="17" t="str">
        <f aca="false">BS66</f>
        <v>secchio</v>
      </c>
      <c r="CC63" s="19" t="n">
        <f aca="false">BT66</f>
        <v>0</v>
      </c>
      <c r="CD63" s="17" t="str">
        <f aca="false">BU64</f>
        <v>tubi</v>
      </c>
      <c r="CE63" s="19" t="n">
        <f aca="false">BV64</f>
        <v>0</v>
      </c>
      <c r="CF63" s="19"/>
      <c r="CG63" s="19"/>
      <c r="CH63" s="35" t="s">
        <v>56</v>
      </c>
      <c r="CI63" s="35" t="n">
        <f aca="false">BV2</f>
        <v>0</v>
      </c>
      <c r="CJ63" s="37" t="n">
        <f aca="false">SUM(CA57:CA63)</f>
        <v>1</v>
      </c>
    </row>
    <row r="64" customFormat="false" ht="14.4" hidden="false" customHeight="false" outlineLevel="0" collapsed="false">
      <c r="A64" s="24"/>
      <c r="B64" s="28" t="s">
        <v>60</v>
      </c>
      <c r="C64" s="29" t="n">
        <f aca="false">B21*F21+B25*F25+B28*F29+B38*F38+B39*F43</f>
        <v>0</v>
      </c>
      <c r="D64" s="24"/>
      <c r="E64" s="28" t="str">
        <f aca="false">D19</f>
        <v>scaldabagno</v>
      </c>
      <c r="F64" s="28" t="n">
        <f aca="false">C19</f>
        <v>0</v>
      </c>
      <c r="G64" s="28" t="str">
        <f aca="false">D48</f>
        <v>tubi</v>
      </c>
      <c r="H64" s="28" t="n">
        <f aca="false">C48</f>
        <v>0</v>
      </c>
      <c r="L64" s="24"/>
      <c r="M64" s="28" t="s">
        <v>60</v>
      </c>
      <c r="N64" s="29" t="n">
        <f aca="false">M21*Q21+M25*Q25+M28*Q29+M38*Q38+M39*Q43</f>
        <v>0</v>
      </c>
      <c r="O64" s="24"/>
      <c r="P64" s="28" t="str">
        <f aca="false">O19</f>
        <v>scaldabagno</v>
      </c>
      <c r="Q64" s="28" t="n">
        <f aca="false">N19</f>
        <v>0</v>
      </c>
      <c r="R64" s="28" t="str">
        <f aca="false">O48</f>
        <v>tubi</v>
      </c>
      <c r="S64" s="28" t="n">
        <f aca="false">N48</f>
        <v>0</v>
      </c>
      <c r="W64" s="24"/>
      <c r="X64" s="28" t="s">
        <v>60</v>
      </c>
      <c r="Y64" s="29" t="n">
        <f aca="false">X21*AB21+X25*AB25+X28*AB29+X38*AB38+X39*AB43</f>
        <v>0</v>
      </c>
      <c r="Z64" s="24"/>
      <c r="AA64" s="28" t="str">
        <f aca="false">Z19</f>
        <v>scaldabagno</v>
      </c>
      <c r="AB64" s="28" t="n">
        <f aca="false">Y19</f>
        <v>0</v>
      </c>
      <c r="AC64" s="28" t="str">
        <f aca="false">Z48</f>
        <v>tubi</v>
      </c>
      <c r="AD64" s="28" t="n">
        <f aca="false">Y48</f>
        <v>0</v>
      </c>
      <c r="AH64" s="24"/>
      <c r="AI64" s="28" t="s">
        <v>60</v>
      </c>
      <c r="AJ64" s="29" t="n">
        <f aca="false">AI21*AM21+AI25*AM25+AI28*AM29+AI38*AM38+AI39*AM43</f>
        <v>0</v>
      </c>
      <c r="AK64" s="24"/>
      <c r="AL64" s="28" t="str">
        <f aca="false">AK19</f>
        <v>scaldabagno</v>
      </c>
      <c r="AM64" s="28" t="n">
        <f aca="false">AJ19</f>
        <v>0</v>
      </c>
      <c r="AN64" s="28" t="str">
        <f aca="false">AK48</f>
        <v>tubi</v>
      </c>
      <c r="AO64" s="28" t="n">
        <f aca="false">AJ48</f>
        <v>0</v>
      </c>
      <c r="AS64" s="24"/>
      <c r="AT64" s="28" t="s">
        <v>60</v>
      </c>
      <c r="AU64" s="29" t="n">
        <f aca="false">AT21*AX21+AT25*AX25+AT28*AX29+AT38*AX38+AT39*AX43</f>
        <v>0</v>
      </c>
      <c r="AV64" s="24"/>
      <c r="AW64" s="28" t="str">
        <f aca="false">AV19</f>
        <v>scaldabagno</v>
      </c>
      <c r="AX64" s="28" t="n">
        <f aca="false">AU19</f>
        <v>0</v>
      </c>
      <c r="AY64" s="28" t="str">
        <f aca="false">AV48</f>
        <v>tubi</v>
      </c>
      <c r="AZ64" s="28" t="n">
        <f aca="false">AU48</f>
        <v>0</v>
      </c>
      <c r="BD64" s="24"/>
      <c r="BE64" s="28" t="s">
        <v>60</v>
      </c>
      <c r="BF64" s="29" t="n">
        <f aca="false">BE21*BI21+BE25*BI25+BE28*BI29+BE38*BI38+BE39*BI43</f>
        <v>0</v>
      </c>
      <c r="BG64" s="24"/>
      <c r="BH64" s="28" t="str">
        <f aca="false">BG19</f>
        <v>scaldabagno</v>
      </c>
      <c r="BI64" s="28" t="n">
        <f aca="false">BF19</f>
        <v>0</v>
      </c>
      <c r="BJ64" s="28" t="str">
        <f aca="false">BG48</f>
        <v>tubi</v>
      </c>
      <c r="BK64" s="28" t="n">
        <f aca="false">BF48</f>
        <v>0</v>
      </c>
      <c r="BO64" s="24"/>
      <c r="BP64" s="28" t="s">
        <v>60</v>
      </c>
      <c r="BQ64" s="29" t="n">
        <f aca="false">BP21*BT21+BP25*BT25+BP28*BT29+BP38*BT38+BP39*BT43</f>
        <v>0</v>
      </c>
      <c r="BR64" s="24"/>
      <c r="BS64" s="28" t="str">
        <f aca="false">BR19</f>
        <v>scaldabagno</v>
      </c>
      <c r="BT64" s="28" t="n">
        <f aca="false">BQ19</f>
        <v>0</v>
      </c>
      <c r="BU64" s="28" t="str">
        <f aca="false">BR48</f>
        <v>tubi</v>
      </c>
      <c r="BV64" s="28" t="n">
        <f aca="false">BQ48</f>
        <v>0</v>
      </c>
    </row>
    <row r="65" customFormat="false" ht="14.4" hidden="false" customHeight="false" outlineLevel="0" collapsed="false">
      <c r="A65" s="24"/>
      <c r="B65" s="28" t="s">
        <v>61</v>
      </c>
      <c r="C65" s="29" t="n">
        <f aca="false">B30*F30+B35*F35+B39*F44+B56*F56</f>
        <v>0.1</v>
      </c>
      <c r="D65" s="24"/>
      <c r="E65" s="28" t="str">
        <f aca="false">D21</f>
        <v>mobile</v>
      </c>
      <c r="F65" s="28" t="n">
        <f aca="false">SUM(C21:C23)</f>
        <v>0</v>
      </c>
      <c r="G65" s="28" t="str">
        <f aca="false">D49</f>
        <v>guaina</v>
      </c>
      <c r="H65" s="28" t="n">
        <f aca="false">C49</f>
        <v>0</v>
      </c>
      <c r="L65" s="24"/>
      <c r="M65" s="28" t="s">
        <v>61</v>
      </c>
      <c r="N65" s="29" t="n">
        <f aca="false">M30*Q30+M35*Q35+M39*Q44+M56*Q56</f>
        <v>0</v>
      </c>
      <c r="O65" s="24"/>
      <c r="P65" s="28" t="str">
        <f aca="false">O21</f>
        <v>mobile</v>
      </c>
      <c r="Q65" s="28" t="n">
        <f aca="false">SUM(N21:N23)</f>
        <v>0</v>
      </c>
      <c r="R65" s="28" t="str">
        <f aca="false">O49</f>
        <v>guaina</v>
      </c>
      <c r="S65" s="28" t="n">
        <f aca="false">N49</f>
        <v>0</v>
      </c>
      <c r="W65" s="24"/>
      <c r="X65" s="28" t="s">
        <v>61</v>
      </c>
      <c r="Y65" s="29" t="n">
        <f aca="false">X30*AB30+X35*AB35+X39*AB44+X56*AB56</f>
        <v>0</v>
      </c>
      <c r="Z65" s="24"/>
      <c r="AA65" s="28" t="str">
        <f aca="false">Z21</f>
        <v>mobile</v>
      </c>
      <c r="AB65" s="28" t="n">
        <f aca="false">SUM(Y21:Y23)</f>
        <v>0</v>
      </c>
      <c r="AC65" s="28" t="str">
        <f aca="false">Z49</f>
        <v>guaina</v>
      </c>
      <c r="AD65" s="28" t="n">
        <f aca="false">Y49</f>
        <v>0</v>
      </c>
      <c r="AH65" s="24"/>
      <c r="AI65" s="28" t="s">
        <v>61</v>
      </c>
      <c r="AJ65" s="29" t="n">
        <f aca="false">AI30*AM30+AI35*AM35+AI39*AM44+AI56*AM56</f>
        <v>0.1</v>
      </c>
      <c r="AK65" s="24"/>
      <c r="AL65" s="28" t="str">
        <f aca="false">AK21</f>
        <v>mobile</v>
      </c>
      <c r="AM65" s="28" t="n">
        <f aca="false">SUM(AJ21:AJ23)</f>
        <v>0</v>
      </c>
      <c r="AN65" s="28" t="str">
        <f aca="false">AK49</f>
        <v>guaina</v>
      </c>
      <c r="AO65" s="28" t="n">
        <f aca="false">AJ49</f>
        <v>0</v>
      </c>
      <c r="AS65" s="24"/>
      <c r="AT65" s="28" t="s">
        <v>61</v>
      </c>
      <c r="AU65" s="29" t="n">
        <f aca="false">AT30*AX30+AT35*AX35+AT39*AX44+AT56*AX56</f>
        <v>0.1</v>
      </c>
      <c r="AV65" s="24"/>
      <c r="AW65" s="28" t="str">
        <f aca="false">AV21</f>
        <v>mobile</v>
      </c>
      <c r="AX65" s="28" t="n">
        <f aca="false">SUM(AU21:AU23)</f>
        <v>0</v>
      </c>
      <c r="AY65" s="28" t="str">
        <f aca="false">AV49</f>
        <v>guaina</v>
      </c>
      <c r="AZ65" s="28" t="n">
        <f aca="false">AU49</f>
        <v>0</v>
      </c>
      <c r="BD65" s="24"/>
      <c r="BE65" s="28" t="s">
        <v>61</v>
      </c>
      <c r="BF65" s="29" t="n">
        <f aca="false">BE30*BI30+BE35*BI35+BE39*BI44+BE56*BI56</f>
        <v>0</v>
      </c>
      <c r="BG65" s="24"/>
      <c r="BH65" s="28" t="str">
        <f aca="false">BG21</f>
        <v>mobile</v>
      </c>
      <c r="BI65" s="28" t="n">
        <f aca="false">SUM(BF21:BF23)</f>
        <v>0</v>
      </c>
      <c r="BJ65" s="28" t="str">
        <f aca="false">BG49</f>
        <v>guaina</v>
      </c>
      <c r="BK65" s="28" t="n">
        <f aca="false">BF49</f>
        <v>0</v>
      </c>
      <c r="BO65" s="24"/>
      <c r="BP65" s="28" t="s">
        <v>61</v>
      </c>
      <c r="BQ65" s="29" t="n">
        <f aca="false">BP30*BT30+BP35*BT35+BP39*BT44+BP56*BT56</f>
        <v>0</v>
      </c>
      <c r="BR65" s="24"/>
      <c r="BS65" s="28" t="str">
        <f aca="false">BR21</f>
        <v>mobile</v>
      </c>
      <c r="BT65" s="28" t="n">
        <f aca="false">SUM(BQ21:BQ23)</f>
        <v>0</v>
      </c>
      <c r="BU65" s="28" t="str">
        <f aca="false">BR49</f>
        <v>guaina</v>
      </c>
      <c r="BV65" s="28" t="n">
        <f aca="false">BQ49</f>
        <v>0</v>
      </c>
      <c r="CG65" s="31"/>
      <c r="CI65" s="37"/>
      <c r="CJ65" s="31"/>
    </row>
    <row r="66" customFormat="false" ht="14.4" hidden="false" customHeight="false" outlineLevel="0" collapsed="false">
      <c r="A66" s="24"/>
      <c r="B66" s="28" t="s">
        <v>62</v>
      </c>
      <c r="C66" s="39" t="n">
        <f aca="false">B26*F26+B28*F28+B37*F37</f>
        <v>0</v>
      </c>
      <c r="D66" s="24"/>
      <c r="E66" s="28" t="str">
        <f aca="false">D24</f>
        <v>secchio</v>
      </c>
      <c r="F66" s="28" t="n">
        <f aca="false">C24</f>
        <v>0</v>
      </c>
      <c r="G66" s="28" t="str">
        <f aca="false">D50</f>
        <v>lamiere</v>
      </c>
      <c r="H66" s="28" t="n">
        <f aca="false">SUM(C50:C52)</f>
        <v>0</v>
      </c>
      <c r="L66" s="24"/>
      <c r="M66" s="28" t="s">
        <v>62</v>
      </c>
      <c r="N66" s="39" t="n">
        <f aca="false">M26*Q26+M28*Q28+M37*Q37</f>
        <v>0</v>
      </c>
      <c r="O66" s="24"/>
      <c r="P66" s="28" t="str">
        <f aca="false">O24</f>
        <v>secchio</v>
      </c>
      <c r="Q66" s="28" t="n">
        <f aca="false">N24</f>
        <v>0</v>
      </c>
      <c r="R66" s="28" t="str">
        <f aca="false">O50</f>
        <v>lamiere</v>
      </c>
      <c r="S66" s="28" t="n">
        <f aca="false">SUM(N50:N52)</f>
        <v>0</v>
      </c>
      <c r="W66" s="24"/>
      <c r="X66" s="28" t="s">
        <v>62</v>
      </c>
      <c r="Y66" s="39" t="n">
        <f aca="false">X26*AB26+X28*AB28+X37*AB37</f>
        <v>0</v>
      </c>
      <c r="Z66" s="24"/>
      <c r="AA66" s="28" t="str">
        <f aca="false">Z24</f>
        <v>secchio</v>
      </c>
      <c r="AB66" s="28" t="n">
        <f aca="false">Y24</f>
        <v>0</v>
      </c>
      <c r="AC66" s="28" t="str">
        <f aca="false">Z50</f>
        <v>lamiere</v>
      </c>
      <c r="AD66" s="28" t="n">
        <f aca="false">SUM(Y50:Y52)</f>
        <v>0</v>
      </c>
      <c r="AH66" s="24"/>
      <c r="AI66" s="28" t="s">
        <v>62</v>
      </c>
      <c r="AJ66" s="39" t="n">
        <f aca="false">AI26*AM26+AI28*AM28+AI37*AM37</f>
        <v>0</v>
      </c>
      <c r="AK66" s="24"/>
      <c r="AL66" s="28" t="str">
        <f aca="false">AK24</f>
        <v>secchio</v>
      </c>
      <c r="AM66" s="28" t="n">
        <f aca="false">AJ24</f>
        <v>0</v>
      </c>
      <c r="AN66" s="28" t="str">
        <f aca="false">AK50</f>
        <v>lamiere</v>
      </c>
      <c r="AO66" s="28" t="n">
        <f aca="false">SUM(AJ50:AJ52)</f>
        <v>0</v>
      </c>
      <c r="AS66" s="24"/>
      <c r="AT66" s="28" t="s">
        <v>62</v>
      </c>
      <c r="AU66" s="39" t="n">
        <f aca="false">AT26*AX26+AT28*AX28+AT37*AX37</f>
        <v>0</v>
      </c>
      <c r="AV66" s="24"/>
      <c r="AW66" s="28" t="str">
        <f aca="false">AV24</f>
        <v>secchio</v>
      </c>
      <c r="AX66" s="28" t="n">
        <f aca="false">AU24</f>
        <v>0</v>
      </c>
      <c r="AY66" s="28" t="str">
        <f aca="false">AV50</f>
        <v>lamiere</v>
      </c>
      <c r="AZ66" s="28" t="n">
        <f aca="false">SUM(AU50:AU52)</f>
        <v>0</v>
      </c>
      <c r="BD66" s="24"/>
      <c r="BE66" s="28" t="s">
        <v>62</v>
      </c>
      <c r="BF66" s="39" t="n">
        <f aca="false">BE26*BI26+BE28*BI28+BE37*BI37</f>
        <v>0</v>
      </c>
      <c r="BG66" s="24"/>
      <c r="BH66" s="28" t="str">
        <f aca="false">BG24</f>
        <v>secchio</v>
      </c>
      <c r="BI66" s="28" t="n">
        <f aca="false">BF24</f>
        <v>0</v>
      </c>
      <c r="BJ66" s="28" t="str">
        <f aca="false">BG50</f>
        <v>lamiere</v>
      </c>
      <c r="BK66" s="28" t="n">
        <f aca="false">SUM(BF50:BF52)</f>
        <v>0</v>
      </c>
      <c r="BO66" s="24"/>
      <c r="BP66" s="28" t="s">
        <v>62</v>
      </c>
      <c r="BQ66" s="39" t="n">
        <f aca="false">BP26*BT26+BP28*BT28+BP37*BT37</f>
        <v>0</v>
      </c>
      <c r="BR66" s="24"/>
      <c r="BS66" s="28" t="str">
        <f aca="false">BR24</f>
        <v>secchio</v>
      </c>
      <c r="BT66" s="28" t="n">
        <f aca="false">BQ24</f>
        <v>0</v>
      </c>
      <c r="BU66" s="28" t="str">
        <f aca="false">BR50</f>
        <v>lamiere</v>
      </c>
      <c r="BV66" s="28" t="n">
        <f aca="false">SUM(BQ50:BQ52)</f>
        <v>0</v>
      </c>
      <c r="CG66" s="31"/>
      <c r="CI66" s="8"/>
      <c r="CJ66" s="31"/>
    </row>
    <row r="67" customFormat="false" ht="14.4" hidden="false" customHeight="false" outlineLevel="0" collapsed="false">
      <c r="A67" s="24"/>
      <c r="B67" s="28" t="s">
        <v>65</v>
      </c>
      <c r="C67" s="39" t="n">
        <f aca="false">B45*F45+B46*F46+B47*F47+B58*F58</f>
        <v>0.3</v>
      </c>
      <c r="D67" s="24"/>
      <c r="E67" s="28" t="str">
        <f aca="false">D25</f>
        <v>sedie</v>
      </c>
      <c r="F67" s="28" t="n">
        <f aca="false">C25</f>
        <v>0</v>
      </c>
      <c r="G67" s="28" t="s">
        <v>102</v>
      </c>
      <c r="H67" s="28" t="n">
        <f aca="false">SUM(C31:C44)</f>
        <v>0</v>
      </c>
      <c r="L67" s="24"/>
      <c r="M67" s="28" t="s">
        <v>65</v>
      </c>
      <c r="N67" s="39" t="n">
        <f aca="false">M45*Q45+M46*Q46+M47*Q47+M58*Q58</f>
        <v>0</v>
      </c>
      <c r="O67" s="24"/>
      <c r="P67" s="28" t="str">
        <f aca="false">O25</f>
        <v>sedie</v>
      </c>
      <c r="Q67" s="28" t="n">
        <f aca="false">N25</f>
        <v>0</v>
      </c>
      <c r="R67" s="28" t="s">
        <v>102</v>
      </c>
      <c r="S67" s="28" t="n">
        <f aca="false">SUM(N31:N44)</f>
        <v>0</v>
      </c>
      <c r="W67" s="24"/>
      <c r="X67" s="28" t="s">
        <v>65</v>
      </c>
      <c r="Y67" s="39" t="n">
        <f aca="false">X45*AB45+X46*AB46+X47*AB47+X58*AB58</f>
        <v>0</v>
      </c>
      <c r="Z67" s="24"/>
      <c r="AA67" s="28" t="str">
        <f aca="false">Z25</f>
        <v>sedie</v>
      </c>
      <c r="AB67" s="28" t="n">
        <f aca="false">Y25</f>
        <v>0</v>
      </c>
      <c r="AC67" s="28" t="s">
        <v>102</v>
      </c>
      <c r="AD67" s="28" t="n">
        <f aca="false">SUM(Y31:Y44)</f>
        <v>0</v>
      </c>
      <c r="AH67" s="24"/>
      <c r="AI67" s="28" t="s">
        <v>65</v>
      </c>
      <c r="AJ67" s="39" t="n">
        <f aca="false">AI45*AM45+AI46*AM46+AI47*AM47+AI58*AM58</f>
        <v>0</v>
      </c>
      <c r="AK67" s="24"/>
      <c r="AL67" s="28" t="str">
        <f aca="false">AK25</f>
        <v>sedie</v>
      </c>
      <c r="AM67" s="28" t="n">
        <f aca="false">AJ25</f>
        <v>0</v>
      </c>
      <c r="AN67" s="28" t="s">
        <v>102</v>
      </c>
      <c r="AO67" s="28" t="n">
        <f aca="false">SUM(AJ31:AJ44)</f>
        <v>0</v>
      </c>
      <c r="AS67" s="24"/>
      <c r="AT67" s="28" t="s">
        <v>65</v>
      </c>
      <c r="AU67" s="39" t="n">
        <f aca="false">AT45*AX45+AT46*AX46+AT47*AX47+AT58*AX58</f>
        <v>0</v>
      </c>
      <c r="AV67" s="24"/>
      <c r="AW67" s="28" t="str">
        <f aca="false">AV25</f>
        <v>sedie</v>
      </c>
      <c r="AX67" s="28" t="n">
        <f aca="false">AU25</f>
        <v>0</v>
      </c>
      <c r="AY67" s="28" t="s">
        <v>102</v>
      </c>
      <c r="AZ67" s="28" t="n">
        <f aca="false">SUM(AU31:AU44)</f>
        <v>0</v>
      </c>
      <c r="BD67" s="24"/>
      <c r="BE67" s="28" t="s">
        <v>65</v>
      </c>
      <c r="BF67" s="39" t="n">
        <f aca="false">BE45*BI45+BE46*BI46+BE47*BI47+BE58*BI58</f>
        <v>0</v>
      </c>
      <c r="BG67" s="24"/>
      <c r="BH67" s="28" t="str">
        <f aca="false">BG25</f>
        <v>sedie</v>
      </c>
      <c r="BI67" s="28" t="n">
        <f aca="false">BF25</f>
        <v>0</v>
      </c>
      <c r="BJ67" s="28" t="s">
        <v>102</v>
      </c>
      <c r="BK67" s="28" t="n">
        <f aca="false">SUM(BF31:BF44)</f>
        <v>0</v>
      </c>
      <c r="BO67" s="24"/>
      <c r="BP67" s="28" t="s">
        <v>65</v>
      </c>
      <c r="BQ67" s="39" t="n">
        <f aca="false">BP45*BT45+BP46*BT46+BP47*BT47+BP58*BT58</f>
        <v>1</v>
      </c>
      <c r="BR67" s="24"/>
      <c r="BS67" s="28" t="str">
        <f aca="false">BR25</f>
        <v>sedie</v>
      </c>
      <c r="BT67" s="28" t="n">
        <f aca="false">BQ25</f>
        <v>0</v>
      </c>
      <c r="BU67" s="28" t="s">
        <v>102</v>
      </c>
      <c r="BV67" s="28" t="n">
        <f aca="false">SUM(BQ31:BQ44)</f>
        <v>0</v>
      </c>
      <c r="CG67" s="31"/>
      <c r="CI67" s="8"/>
      <c r="CJ67" s="31"/>
    </row>
    <row r="68" customFormat="false" ht="14.4" hidden="false" customHeight="false" outlineLevel="0" collapsed="false">
      <c r="A68" s="24"/>
      <c r="B68" s="28" t="s">
        <v>103</v>
      </c>
      <c r="C68" s="39" t="n">
        <f aca="false">B36*F36+B57*F57</f>
        <v>0</v>
      </c>
      <c r="D68" s="24"/>
      <c r="E68" s="28" t="str">
        <f aca="false">D26</f>
        <v>materasso</v>
      </c>
      <c r="F68" s="28" t="n">
        <f aca="false">C26</f>
        <v>0</v>
      </c>
      <c r="G68" s="28" t="s">
        <v>104</v>
      </c>
      <c r="H68" s="28"/>
      <c r="L68" s="24"/>
      <c r="M68" s="28" t="s">
        <v>103</v>
      </c>
      <c r="N68" s="39" t="n">
        <f aca="false">M36*Q36+M57*Q57</f>
        <v>0</v>
      </c>
      <c r="O68" s="24"/>
      <c r="P68" s="28" t="str">
        <f aca="false">O26</f>
        <v>materasso</v>
      </c>
      <c r="Q68" s="28" t="n">
        <f aca="false">N26</f>
        <v>0</v>
      </c>
      <c r="R68" s="28" t="s">
        <v>104</v>
      </c>
      <c r="S68" s="28"/>
      <c r="W68" s="24"/>
      <c r="X68" s="28" t="s">
        <v>103</v>
      </c>
      <c r="Y68" s="39" t="n">
        <f aca="false">X36*AB36+X57*AB57</f>
        <v>0</v>
      </c>
      <c r="Z68" s="24"/>
      <c r="AA68" s="28" t="str">
        <f aca="false">Z26</f>
        <v>materasso</v>
      </c>
      <c r="AB68" s="28" t="n">
        <f aca="false">Y26</f>
        <v>0</v>
      </c>
      <c r="AC68" s="28" t="s">
        <v>104</v>
      </c>
      <c r="AD68" s="28"/>
      <c r="AH68" s="24"/>
      <c r="AI68" s="28" t="s">
        <v>103</v>
      </c>
      <c r="AJ68" s="39" t="n">
        <f aca="false">AI36*AM36+AI57*AM57</f>
        <v>0</v>
      </c>
      <c r="AK68" s="24"/>
      <c r="AL68" s="28" t="str">
        <f aca="false">AK26</f>
        <v>materasso</v>
      </c>
      <c r="AM68" s="28" t="n">
        <f aca="false">AJ26</f>
        <v>0</v>
      </c>
      <c r="AN68" s="28" t="s">
        <v>104</v>
      </c>
      <c r="AO68" s="28"/>
      <c r="AS68" s="24"/>
      <c r="AT68" s="28" t="s">
        <v>103</v>
      </c>
      <c r="AU68" s="39" t="n">
        <f aca="false">AT36*AX36+AT57*AX57</f>
        <v>0</v>
      </c>
      <c r="AV68" s="24"/>
      <c r="AW68" s="28" t="str">
        <f aca="false">AV26</f>
        <v>materasso</v>
      </c>
      <c r="AX68" s="28" t="n">
        <f aca="false">AU26</f>
        <v>0</v>
      </c>
      <c r="AY68" s="28" t="s">
        <v>104</v>
      </c>
      <c r="AZ68" s="28"/>
      <c r="BD68" s="24"/>
      <c r="BE68" s="28" t="s">
        <v>103</v>
      </c>
      <c r="BF68" s="39" t="n">
        <f aca="false">BE36*BI36+BE57*BI57</f>
        <v>0</v>
      </c>
      <c r="BG68" s="24"/>
      <c r="BH68" s="28" t="str">
        <f aca="false">BG26</f>
        <v>materasso</v>
      </c>
      <c r="BI68" s="28" t="n">
        <f aca="false">BF26</f>
        <v>0</v>
      </c>
      <c r="BJ68" s="28" t="s">
        <v>104</v>
      </c>
      <c r="BK68" s="28"/>
      <c r="BO68" s="24"/>
      <c r="BP68" s="28" t="s">
        <v>103</v>
      </c>
      <c r="BQ68" s="39" t="n">
        <f aca="false">BP36*BT36+BP57*BT57</f>
        <v>0</v>
      </c>
      <c r="BR68" s="24"/>
      <c r="BS68" s="28" t="str">
        <f aca="false">BR26</f>
        <v>materasso</v>
      </c>
      <c r="BT68" s="28" t="n">
        <f aca="false">BQ26</f>
        <v>0</v>
      </c>
      <c r="BU68" s="28" t="s">
        <v>104</v>
      </c>
      <c r="BV68" s="28"/>
      <c r="CG68" s="31"/>
      <c r="CI68" s="8"/>
      <c r="CJ68" s="31"/>
    </row>
    <row r="70" customFormat="false" ht="14.4" hidden="false" customHeight="false" outlineLevel="0" collapsed="false">
      <c r="A70" s="14"/>
      <c r="B70" s="59" t="s">
        <v>14</v>
      </c>
      <c r="C70" s="28" t="s">
        <v>49</v>
      </c>
      <c r="D70" s="28" t="s">
        <v>101</v>
      </c>
      <c r="E70" s="28" t="s">
        <v>12</v>
      </c>
      <c r="F70" s="28" t="s">
        <v>60</v>
      </c>
      <c r="G70" s="28" t="s">
        <v>61</v>
      </c>
      <c r="H70" s="28" t="s">
        <v>62</v>
      </c>
      <c r="I70" s="28" t="s">
        <v>65</v>
      </c>
      <c r="J70" s="28" t="s">
        <v>103</v>
      </c>
      <c r="L70" s="14"/>
      <c r="M70" s="59" t="s">
        <v>14</v>
      </c>
      <c r="N70" s="28" t="s">
        <v>49</v>
      </c>
      <c r="O70" s="28" t="s">
        <v>101</v>
      </c>
      <c r="P70" s="28" t="s">
        <v>12</v>
      </c>
      <c r="Q70" s="28" t="s">
        <v>60</v>
      </c>
      <c r="R70" s="28" t="s">
        <v>61</v>
      </c>
      <c r="S70" s="28" t="s">
        <v>62</v>
      </c>
      <c r="T70" s="28" t="s">
        <v>65</v>
      </c>
      <c r="U70" s="28" t="s">
        <v>103</v>
      </c>
      <c r="W70" s="14"/>
      <c r="X70" s="59" t="s">
        <v>14</v>
      </c>
      <c r="Y70" s="28" t="s">
        <v>49</v>
      </c>
      <c r="Z70" s="28" t="s">
        <v>101</v>
      </c>
      <c r="AA70" s="28" t="s">
        <v>12</v>
      </c>
      <c r="AB70" s="28" t="s">
        <v>60</v>
      </c>
      <c r="AC70" s="28" t="s">
        <v>61</v>
      </c>
      <c r="AD70" s="28" t="s">
        <v>62</v>
      </c>
      <c r="AE70" s="28" t="s">
        <v>65</v>
      </c>
      <c r="AF70" s="28" t="s">
        <v>103</v>
      </c>
      <c r="AH70" s="14"/>
      <c r="AI70" s="59" t="s">
        <v>14</v>
      </c>
      <c r="AJ70" s="28" t="s">
        <v>49</v>
      </c>
      <c r="AK70" s="28" t="s">
        <v>101</v>
      </c>
      <c r="AL70" s="28" t="s">
        <v>12</v>
      </c>
      <c r="AM70" s="28" t="s">
        <v>60</v>
      </c>
      <c r="AN70" s="28" t="s">
        <v>61</v>
      </c>
      <c r="AO70" s="28" t="s">
        <v>62</v>
      </c>
      <c r="AP70" s="28" t="s">
        <v>65</v>
      </c>
      <c r="AQ70" s="28" t="s">
        <v>103</v>
      </c>
      <c r="AS70" s="14"/>
      <c r="AT70" s="59" t="s">
        <v>14</v>
      </c>
      <c r="AU70" s="28" t="s">
        <v>49</v>
      </c>
      <c r="AV70" s="28" t="s">
        <v>101</v>
      </c>
      <c r="AW70" s="28" t="s">
        <v>12</v>
      </c>
      <c r="AX70" s="28" t="s">
        <v>60</v>
      </c>
      <c r="AY70" s="28" t="s">
        <v>61</v>
      </c>
      <c r="AZ70" s="28" t="s">
        <v>62</v>
      </c>
      <c r="BA70" s="28" t="s">
        <v>65</v>
      </c>
      <c r="BB70" s="28" t="s">
        <v>103</v>
      </c>
      <c r="BD70" s="14"/>
      <c r="BE70" s="59" t="s">
        <v>14</v>
      </c>
      <c r="BF70" s="28" t="s">
        <v>49</v>
      </c>
      <c r="BG70" s="28" t="s">
        <v>101</v>
      </c>
      <c r="BH70" s="28" t="s">
        <v>12</v>
      </c>
      <c r="BI70" s="28" t="s">
        <v>60</v>
      </c>
      <c r="BJ70" s="28" t="s">
        <v>61</v>
      </c>
      <c r="BK70" s="28" t="s">
        <v>62</v>
      </c>
      <c r="BL70" s="28" t="s">
        <v>65</v>
      </c>
      <c r="BM70" s="28" t="s">
        <v>103</v>
      </c>
      <c r="BO70" s="14"/>
      <c r="BP70" s="59" t="s">
        <v>14</v>
      </c>
      <c r="BQ70" s="28" t="s">
        <v>49</v>
      </c>
      <c r="BR70" s="28" t="s">
        <v>101</v>
      </c>
      <c r="BS70" s="28" t="s">
        <v>12</v>
      </c>
      <c r="BT70" s="28" t="s">
        <v>60</v>
      </c>
      <c r="BU70" s="28" t="s">
        <v>61</v>
      </c>
      <c r="BV70" s="28" t="s">
        <v>62</v>
      </c>
      <c r="BW70" s="28" t="s">
        <v>65</v>
      </c>
      <c r="BX70" s="28" t="s">
        <v>103</v>
      </c>
    </row>
    <row r="71" customFormat="false" ht="14.4" hidden="false" customHeight="false" outlineLevel="0" collapsed="false">
      <c r="A71" s="17" t="s">
        <v>105</v>
      </c>
      <c r="B71" s="16" t="n">
        <f aca="false">H6*F8*C6+H9*F11*C9+H12*F14*C12+H15*F16*C15</f>
        <v>0</v>
      </c>
      <c r="C71" s="16" t="n">
        <f aca="false">H15*F15*C15</f>
        <v>0</v>
      </c>
      <c r="D71" s="16" t="n">
        <f aca="false">H6*F7*C6+H9*F10*C9+H12*F13*C12+H15*F18*C15+C19*F20*H19</f>
        <v>0</v>
      </c>
      <c r="E71" s="16" t="n">
        <f aca="false">H6*F6*C6+H9*F9*C9+H12*F12*C12+H15*F17*C15+H19*F19*C19</f>
        <v>0</v>
      </c>
      <c r="F71" s="16" t="n">
        <f aca="false">C28*F29*H28</f>
        <v>0</v>
      </c>
      <c r="H71" s="16" t="n">
        <f aca="false">C26*H26+C28*F28*H28</f>
        <v>0</v>
      </c>
      <c r="J71" s="44"/>
      <c r="L71" s="17" t="s">
        <v>105</v>
      </c>
      <c r="M71" s="16" t="n">
        <f aca="false">S6*Q8*N6+S9*Q11*N9+S12*Q14*N12+S15*Q16*N15</f>
        <v>0</v>
      </c>
      <c r="N71" s="16" t="n">
        <f aca="false">S15*Q15*N15</f>
        <v>0</v>
      </c>
      <c r="O71" s="16" t="n">
        <f aca="false">S6*Q7*N6+S9*Q10*N9+S12*Q13*N12+S15*Q18*N15+N19*Q20*S19</f>
        <v>0</v>
      </c>
      <c r="P71" s="16" t="n">
        <f aca="false">S6*Q6*N6+S9*Q9*N9+S12*Q12*N12+S15*Q17*N15+S19*Q19*N19</f>
        <v>0</v>
      </c>
      <c r="Q71" s="16" t="n">
        <f aca="false">N28*Q29*S28</f>
        <v>0</v>
      </c>
      <c r="S71" s="16" t="n">
        <f aca="false">N26*S26+N28*Q28*S28</f>
        <v>0</v>
      </c>
      <c r="U71" s="44"/>
      <c r="W71" s="17" t="s">
        <v>105</v>
      </c>
      <c r="X71" s="16" t="n">
        <f aca="false">AD6*AB8*Y6+AD9*AB11*Y9+AD12*AB14*Y12+AD15*AB16*Y15</f>
        <v>0</v>
      </c>
      <c r="Y71" s="16" t="n">
        <f aca="false">AD15*AB15*Y15</f>
        <v>0</v>
      </c>
      <c r="Z71" s="16" t="n">
        <f aca="false">AD6*AB7*Y6+AD9*AB10*Y9+AD12*AB13*Y12+AD15*AB18*Y15+Y19*AB20*AD19</f>
        <v>0</v>
      </c>
      <c r="AA71" s="16" t="n">
        <f aca="false">AD6*AB6*Y6+AD9*AB9*Y9+AD12*AB12*Y12+AD15*AB17*Y15+AD19*AB19*Y19</f>
        <v>0</v>
      </c>
      <c r="AB71" s="16" t="n">
        <f aca="false">Y28*AB29*AD28</f>
        <v>0</v>
      </c>
      <c r="AD71" s="16" t="n">
        <f aca="false">Y26*AD26+Y28*AB28*AD28</f>
        <v>0</v>
      </c>
      <c r="AF71" s="44"/>
      <c r="AH71" s="17" t="s">
        <v>105</v>
      </c>
      <c r="AI71" s="16" t="n">
        <f aca="false">AO6*AM8*AJ6+AO9*AM11*AJ9+AO12*AM14*AJ12+AO15*AM16*AJ15</f>
        <v>0</v>
      </c>
      <c r="AJ71" s="16" t="n">
        <f aca="false">AO15*AM15*AJ15</f>
        <v>0</v>
      </c>
      <c r="AK71" s="16" t="n">
        <f aca="false">AO6*AM7*AJ6+AO9*AM10*AJ9+AO12*AM13*AJ12+AO15*AM18*AJ15+AJ19*AM20*AO19</f>
        <v>0</v>
      </c>
      <c r="AL71" s="16" t="n">
        <f aca="false">AO6*AM6*AJ6+AO9*AM9*AJ9+AO12*AM12*AJ12+AO15*AM17*AJ15+AO19*AM19*AJ19</f>
        <v>0</v>
      </c>
      <c r="AM71" s="16" t="n">
        <f aca="false">AJ28*AM29*AO28</f>
        <v>0</v>
      </c>
      <c r="AO71" s="16" t="n">
        <f aca="false">AJ26*AO26+AJ28*AM28*AO28</f>
        <v>0</v>
      </c>
      <c r="AQ71" s="44"/>
      <c r="AS71" s="17" t="s">
        <v>105</v>
      </c>
      <c r="AT71" s="16" t="n">
        <f aca="false">AZ6*AX8*AU6+AZ9*AX11*AU9+AZ12*AX14*AU12+AZ15*AX16*AU15</f>
        <v>0</v>
      </c>
      <c r="AU71" s="16" t="n">
        <f aca="false">AZ15*AX15*AU15</f>
        <v>0</v>
      </c>
      <c r="AV71" s="16" t="n">
        <f aca="false">AZ6*AX7*AU6+AZ9*AX10*AU9+AZ12*AX13*AU12+AZ15*AX18*AU15+AU19*AX20*AZ19</f>
        <v>0</v>
      </c>
      <c r="AW71" s="16" t="n">
        <f aca="false">AZ6*AX6*AU6+AZ9*AX9*AU9+AZ12*AX12*AU12+AZ15*AX17*AU15+AZ19*AX19*AU19</f>
        <v>0</v>
      </c>
      <c r="AX71" s="16" t="n">
        <f aca="false">AU28*AX29*AZ28</f>
        <v>0</v>
      </c>
      <c r="AZ71" s="16" t="n">
        <f aca="false">AU26*AZ26+AU28*AX28*AZ28</f>
        <v>0</v>
      </c>
      <c r="BB71" s="44"/>
      <c r="BD71" s="17" t="s">
        <v>105</v>
      </c>
      <c r="BE71" s="16" t="n">
        <f aca="false">BK6*BI8*BF6+BK9*BI11*BF9+BK12*BI14*BF12+BK15*BI16*BF15</f>
        <v>0</v>
      </c>
      <c r="BF71" s="16" t="n">
        <f aca="false">BK15*BI15*BF15</f>
        <v>0</v>
      </c>
      <c r="BG71" s="16" t="n">
        <f aca="false">BK6*BI7*BF6+BK9*BI10*BF9+BK12*BI13*BF12+BK15*BI18*BF15+BF19*BI20*BK19</f>
        <v>0</v>
      </c>
      <c r="BH71" s="16" t="n">
        <f aca="false">BK6*BI6*BF6+BK9*BI9*BF9+BK12*BI12*BF12+BK15*BI17*BF15+BK19*BI19*BF19</f>
        <v>0</v>
      </c>
      <c r="BI71" s="16" t="n">
        <f aca="false">BF28*BI29*BK28</f>
        <v>0</v>
      </c>
      <c r="BK71" s="16" t="n">
        <f aca="false">BF26*BK26+BF28*BI28*BK28</f>
        <v>0</v>
      </c>
      <c r="BM71" s="44"/>
      <c r="BO71" s="17" t="s">
        <v>105</v>
      </c>
      <c r="BP71" s="16" t="n">
        <f aca="false">BV6*BT8*BQ6+BV9*BT11*BQ9+BV12*BT14*BQ12+BV15*BT16*BQ15</f>
        <v>0</v>
      </c>
      <c r="BQ71" s="16" t="n">
        <f aca="false">BV15*BT15*BQ15</f>
        <v>0</v>
      </c>
      <c r="BR71" s="16" t="n">
        <f aca="false">BV6*BT7*BQ6+BV9*BT10*BQ9+BV12*BT13*BQ12+BV15*BT18*BQ15+BQ19*BT20*BV19</f>
        <v>0</v>
      </c>
      <c r="BS71" s="16" t="n">
        <f aca="false">BV6*BT6*BQ6+BV9*BT9*BQ9+BV12*BT12*BQ12+BV15*BT17*BQ15+BV19*BT19*BQ19</f>
        <v>0</v>
      </c>
      <c r="BT71" s="16" t="n">
        <f aca="false">BQ28*BT29*BV28</f>
        <v>0</v>
      </c>
      <c r="BV71" s="16" t="n">
        <f aca="false">BQ26*BV26+BQ28*BT28*BV28</f>
        <v>0</v>
      </c>
      <c r="BX71" s="44"/>
      <c r="BZ71" s="4"/>
      <c r="CA71" s="16"/>
      <c r="CB71" s="16"/>
      <c r="CC71" s="16"/>
      <c r="CD71" s="16"/>
      <c r="CE71" s="16"/>
      <c r="CG71" s="16"/>
      <c r="CK71" s="4"/>
      <c r="CL71" s="16"/>
      <c r="CM71" s="16"/>
      <c r="CN71" s="16"/>
      <c r="CO71" s="16"/>
      <c r="CP71" s="16"/>
      <c r="CR71" s="16"/>
    </row>
    <row r="72" customFormat="false" ht="14.4" hidden="false" customHeight="false" outlineLevel="0" collapsed="false">
      <c r="A72" s="33" t="s">
        <v>106</v>
      </c>
      <c r="B72" s="60" t="n">
        <f aca="false">IF(B4=100%,0,(B22*G22+B24*G24+B31*G31+B39*F39*G39+B48*G48+B49*G49+B50*G50)/(1-B4))</f>
        <v>405</v>
      </c>
      <c r="C72" s="60" t="n">
        <f aca="false">IF(B4=100%,0,(B32*G32+B39*F40*G40)/(1-B4))</f>
        <v>182</v>
      </c>
      <c r="D72" s="60" t="n">
        <f aca="false">IF(B4=100%,0,(B39*F41*G41+B33*F33*G33)/(1-B4))</f>
        <v>43.2</v>
      </c>
      <c r="E72" s="60" t="n">
        <f aca="false">IF(B4=100%,0,(B23*G23+B33*G34*F34+B39*F42*G42+B51*G51)/(1-B4))</f>
        <v>480</v>
      </c>
      <c r="F72" s="60" t="n">
        <f aca="false">IF(B4=100%,0,(B21*G21+B25*G25+B38*G38+B39*F43*G43)/(1-B4))</f>
        <v>0</v>
      </c>
      <c r="G72" s="61" t="n">
        <f aca="false">IF(B4=100%,0,(B30*G30+B35*G35+B39*F44*G44)/(1-B4))</f>
        <v>100</v>
      </c>
      <c r="H72" s="60" t="n">
        <f aca="false">IF(B4=100%,0,(B37*G37)/(1-B4))</f>
        <v>0</v>
      </c>
      <c r="I72" s="61" t="n">
        <f aca="false">IF(B4=100%,0,(B45*G45+B46*G46+B47*G47+B58*G58)/(1-B4))</f>
        <v>450</v>
      </c>
      <c r="J72" s="62" t="n">
        <f aca="false">IF(B4=100%,0,(B36*G36+B57*G57)/(1-B4))</f>
        <v>0</v>
      </c>
      <c r="L72" s="33" t="s">
        <v>106</v>
      </c>
      <c r="M72" s="60" t="n">
        <f aca="false">IF(M4=100%,0,(M22*R22+M24*R24+M31*R31+M39*Q39*R39+M48*R48+M49*R49+M50*R50)/(1-M4))</f>
        <v>0</v>
      </c>
      <c r="N72" s="60" t="n">
        <f aca="false">IF(M4=100%,0,(M32*R32+M39*Q40*R40)/(1-M4))</f>
        <v>0</v>
      </c>
      <c r="O72" s="60" t="n">
        <f aca="false">IF(M4=100%,0,(M39*Q41*R41+M33*Q33*R33)/(1-M4))</f>
        <v>0</v>
      </c>
      <c r="P72" s="60" t="n">
        <f aca="false">IF(M4=100%,0,(M23*R23+M33*R34*Q34+M39*Q42*R42+M51*R51)/(1-M4))</f>
        <v>0</v>
      </c>
      <c r="Q72" s="60" t="n">
        <f aca="false">IF(M4=100%,0,(M21*R21+M25*R25+M38*R38+M39*Q43*R43)/(1-M4))</f>
        <v>0</v>
      </c>
      <c r="R72" s="61" t="n">
        <f aca="false">IF(M4=100%,0,(M30*R30+M35*R35+M39*Q44*R44)/(1-M4))</f>
        <v>0</v>
      </c>
      <c r="S72" s="60" t="n">
        <f aca="false">IF(M4=100%,0,(M37*R37)/(1-M4))</f>
        <v>0</v>
      </c>
      <c r="T72" s="61" t="n">
        <f aca="false">IF(M4=100%,0,(M45*R45+M46*R46+M47*R47+M58*R58)/(1-M4))</f>
        <v>0</v>
      </c>
      <c r="U72" s="62" t="n">
        <f aca="false">IF(M4=100%,0,(M36*R36+M57*R57)/(1-M4))</f>
        <v>0</v>
      </c>
      <c r="W72" s="33" t="s">
        <v>106</v>
      </c>
      <c r="X72" s="60" t="n">
        <f aca="false">IF(X4=100%,0,(X22*AC22+X24*AC24+X31*AC31+X39*AB39*AC39+X48*AC48+X49*AC49+X50*AC50)/(1-X4))</f>
        <v>0</v>
      </c>
      <c r="Y72" s="60" t="n">
        <f aca="false">IF(X4=100%,0,(X32*AC32+X39*AB40*AC40)/(1-X4))</f>
        <v>0</v>
      </c>
      <c r="Z72" s="60" t="n">
        <f aca="false">IF(X4=100%,0,(X39*AB41*AC41+X33*AB33*AC33)/(1-X4))</f>
        <v>0</v>
      </c>
      <c r="AA72" s="60" t="n">
        <f aca="false">IF(X4=100%,0,(X23*AC23+X33*AC34*AB34+X39*AB42*AC42+X51*AC51)/(1-X4))</f>
        <v>0</v>
      </c>
      <c r="AB72" s="60" t="n">
        <f aca="false">IF(X4=100%,0,(X21*AC21+X25*AC25+X38*AC38+X39*AB43*AC43)/(1-X4))</f>
        <v>0</v>
      </c>
      <c r="AC72" s="61" t="n">
        <f aca="false">IF(X4=100%,0,(X30*AC30+X35*AC35+X39*AB44*AC44)/(1-X4))</f>
        <v>0</v>
      </c>
      <c r="AD72" s="60" t="n">
        <f aca="false">IF(X4=100%,0,(X37*AC37)/(1-X4))</f>
        <v>0</v>
      </c>
      <c r="AE72" s="61" t="n">
        <f aca="false">IF(X4=100%,0,(X45*AC45+X46*AC46+X47*AC47+X58*AC58)/(1-X4))</f>
        <v>0</v>
      </c>
      <c r="AF72" s="62" t="n">
        <f aca="false">IF(X4=100%,0,(X36*AC36+X57*AC57)/(1-X4))</f>
        <v>0</v>
      </c>
      <c r="AH72" s="33" t="s">
        <v>106</v>
      </c>
      <c r="AI72" s="60" t="n">
        <f aca="false">IF(AI4=100%,0,(AI22*AN22+AI24*AN24+AI31*AN31+AI39*AM39*AN39+AI48*AN48+AI49*AN49+AI50*AN50)/(1-AI4))</f>
        <v>720</v>
      </c>
      <c r="AJ72" s="60" t="n">
        <f aca="false">IF(AI4=100%,0,(AI32*AN32+AI39*AM40*AN40)/(1-AI4))</f>
        <v>130</v>
      </c>
      <c r="AK72" s="60" t="n">
        <f aca="false">IF(AI4=100%,0,(AI39*AM41*AN41+AI33*AM33*AN33)/(1-AI4))</f>
        <v>27</v>
      </c>
      <c r="AL72" s="60" t="n">
        <f aca="false">IF(AI4=100%,0,(AI23*AN23+AI33*AN34*AM34+AI39*AM42*AN42+AI51*AN51)/(1-AI4))</f>
        <v>300</v>
      </c>
      <c r="AM72" s="60" t="n">
        <f aca="false">IF(AI4=100%,0,(AI21*AN21+AI25*AN25+AI38*AN38+AI39*AM43*AN43)/(1-AI4))</f>
        <v>0</v>
      </c>
      <c r="AN72" s="61" t="n">
        <f aca="false">IF(AI4=100%,0,(AI30*AN30+AI35*AN35+AI39*AM44*AN44)/(1-AI4))</f>
        <v>100</v>
      </c>
      <c r="AO72" s="60" t="n">
        <f aca="false">IF(AI4=100%,0,(AI37*AN37)/(1-AI4))</f>
        <v>0</v>
      </c>
      <c r="AP72" s="61" t="n">
        <f aca="false">IF(AI4=100%,0,(AI45*AN45+AI46*AN46+AI47*AN47+AI58*AN58)/(1-AI4))</f>
        <v>0</v>
      </c>
      <c r="AQ72" s="62" t="n">
        <f aca="false">IF(AI4=100%,0,(AI36*AN36+AI57*AN57)/(1-AI4))</f>
        <v>0</v>
      </c>
      <c r="AS72" s="33" t="s">
        <v>106</v>
      </c>
      <c r="AT72" s="60" t="n">
        <f aca="false">IF(AT4=100%,0,(AT22*AY22+AT24*AY24+AT31*AY31+AT39*AX39*AY39+AT48*AY48+AT49*AY49+AT50*AY50)/(1-AT4))</f>
        <v>765</v>
      </c>
      <c r="AU72" s="60" t="n">
        <f aca="false">IF(AT4=100%,0,(AT32*AY32+AT39*AX40*AY40)/(1-AT4))</f>
        <v>52</v>
      </c>
      <c r="AV72" s="60" t="n">
        <f aca="false">IF(AT4=100%,0,(AT39*AX41*AY41+AT33*AX33*AY33)/(1-AT4))</f>
        <v>16.2</v>
      </c>
      <c r="AW72" s="60" t="n">
        <f aca="false">IF(AT4=100%,0,(AT23*AY23+AT33*AY34*AX34+AT39*AX42*AY42+AT51*AY51)/(1-AT4))</f>
        <v>180</v>
      </c>
      <c r="AX72" s="60" t="n">
        <f aca="false">IF(AT4=100%,0,(AT21*AY21+AT25*AY25+AT38*AY38+AT39*AX43*AY43)/(1-AT4))</f>
        <v>0</v>
      </c>
      <c r="AY72" s="61" t="n">
        <f aca="false">IF(AT4=100%,0,(AT30*AY30+AT35*AY35+AT39*AX44*AY44)/(1-AT4))</f>
        <v>100</v>
      </c>
      <c r="AZ72" s="60" t="n">
        <f aca="false">IF(AT4=100%,0,(AT37*AY37)/(1-AT4))</f>
        <v>0</v>
      </c>
      <c r="BA72" s="61" t="n">
        <f aca="false">IF(AT4=100%,0,(AT45*AY45+AT46*AY46+AT47*AY47+AT58*AY58)/(1-AT4))</f>
        <v>0</v>
      </c>
      <c r="BB72" s="62" t="n">
        <f aca="false">IF(AT4=100%,0,(AT36*AY36+AT57*AY57)/(1-AT4))</f>
        <v>0</v>
      </c>
      <c r="BD72" s="33" t="s">
        <v>106</v>
      </c>
      <c r="BE72" s="60" t="n">
        <f aca="false">IF(BE4=100%,0,(BE22*BJ22+BE24*BJ24+BE31*BJ31+BE39*BI39*BJ39+BE48*BJ48+BE49*BJ49+BE50*BJ50)/(1-BE4))</f>
        <v>0</v>
      </c>
      <c r="BF72" s="60" t="n">
        <f aca="false">IF(BE4=100%,0,(BE32*BJ32+BE39*BI40*BJ40)/(1-BE4))</f>
        <v>0</v>
      </c>
      <c r="BG72" s="60" t="n">
        <f aca="false">IF(BE4=100%,0,(BE39*BI41*BJ41+BE33*BI33*BJ33)/(1-BE4))</f>
        <v>0</v>
      </c>
      <c r="BH72" s="60" t="n">
        <f aca="false">IF(BE4=100%,0,(BE23*BJ23+BE33*BJ34*BI34+BE39*BI42*BJ42+BE51*BJ51)/(1-BE4))</f>
        <v>0</v>
      </c>
      <c r="BI72" s="60" t="n">
        <f aca="false">IF(BE4=100%,0,(BE21*BJ21+BE25*BJ25+BE38*BJ38+BE39*BI43*BJ43)/(1-BE4))</f>
        <v>0</v>
      </c>
      <c r="BJ72" s="61" t="n">
        <f aca="false">IF(BE4=100%,0,(BE30*BJ30+BE35*BJ35+BE39*BI44*BJ44)/(1-BE4))</f>
        <v>0</v>
      </c>
      <c r="BK72" s="60" t="n">
        <f aca="false">IF(BE4=100%,0,(BE37*BJ37)/(1-BE4))</f>
        <v>0</v>
      </c>
      <c r="BL72" s="61" t="n">
        <f aca="false">IF(BE4=100%,0,(BE45*BJ45+BE46*BJ46+BE47*BJ47+BE58*BJ58)/(1-BE4))</f>
        <v>0</v>
      </c>
      <c r="BM72" s="62" t="n">
        <f aca="false">IF(BE4=100%,0,(BE36*BJ36+BE57*BJ57)/(1-BE4))</f>
        <v>0</v>
      </c>
      <c r="BO72" s="33" t="s">
        <v>106</v>
      </c>
      <c r="BP72" s="60" t="n">
        <f aca="false">IF(BP4=100%,0,(BP22*BU22+BP24*BU24+BP31*BU31+BP39*BT39*BU39+BP48*BU48+BP49*BU49+BP50*BU50)/(1-BP4))</f>
        <v>0</v>
      </c>
      <c r="BQ72" s="60" t="n">
        <f aca="false">IF(BP4=100%,0,(BP32*BU32+BP39*BT40*BU40)/(1-BP4))</f>
        <v>0</v>
      </c>
      <c r="BR72" s="60" t="n">
        <f aca="false">IF(BP4=100%,0,(BP39*BT41*BU41+BP33*BT33*BU33)/(1-BP4))</f>
        <v>0</v>
      </c>
      <c r="BS72" s="60" t="n">
        <f aca="false">IF(BP4=100%,0,(BP23*BU23+BP33*BU34*BT34+BP39*BT42*BU42+BP51*BU51)/(1-BP4))</f>
        <v>0</v>
      </c>
      <c r="BT72" s="60" t="n">
        <f aca="false">IF(BP4=100%,0,(BP21*BU21+BP25*BU25+BP38*BU38+BP39*BT43*BU43)/(1-BP4))</f>
        <v>0</v>
      </c>
      <c r="BU72" s="61" t="n">
        <f aca="false">IF(BP4=100%,0,(BP30*BU30+BP35*BU35+BP39*BT44*BU44)/(1-BP4))</f>
        <v>0</v>
      </c>
      <c r="BV72" s="60" t="n">
        <f aca="false">IF(BP4=100%,0,(BP37*BU37)/(1-BP4))</f>
        <v>0</v>
      </c>
      <c r="BW72" s="61" t="n">
        <f aca="false">IF(BP4=100%,0,(BP45*BU45+BP46*BU46+BP47*BU47+BP58*BU58)/(1-BP4))</f>
        <v>1500</v>
      </c>
      <c r="BX72" s="62" t="n">
        <f aca="false">IF(BP4=100%,0,(BP36*BU36+BP57*BU57)/(1-BP4))</f>
        <v>0</v>
      </c>
      <c r="BZ72" s="4"/>
      <c r="CF72" s="16"/>
      <c r="CH72" s="16"/>
      <c r="CI72" s="16"/>
      <c r="CK72" s="4"/>
      <c r="CQ72" s="16"/>
      <c r="CS72" s="16"/>
      <c r="CT72" s="16"/>
    </row>
    <row r="73" customFormat="false" ht="15" hidden="false" customHeight="false" outlineLevel="0" collapsed="false"/>
    <row r="74" customFormat="false" ht="15" hidden="false" customHeight="false" outlineLevel="0" collapsed="false">
      <c r="A74" s="9" t="s">
        <v>435</v>
      </c>
      <c r="B74" s="9"/>
      <c r="C74" s="9"/>
      <c r="D74" s="9"/>
      <c r="E74" s="9"/>
      <c r="F74" s="9"/>
      <c r="G74" s="9"/>
    </row>
    <row r="75" customFormat="false" ht="14.4" hidden="false" customHeight="false" outlineLevel="0" collapsed="false">
      <c r="A75" s="2" t="s">
        <v>26</v>
      </c>
      <c r="B75" s="2" t="s">
        <v>426</v>
      </c>
      <c r="D75" s="4" t="s">
        <v>28</v>
      </c>
      <c r="F75" s="2" t="s">
        <v>29</v>
      </c>
      <c r="G75" s="4" t="s">
        <v>436</v>
      </c>
    </row>
    <row r="76" customFormat="false" ht="14.4" hidden="false" customHeight="false" outlineLevel="0" collapsed="false">
      <c r="A76" s="2" t="s">
        <v>34</v>
      </c>
      <c r="B76" s="2" t="s">
        <v>437</v>
      </c>
      <c r="D76" s="4" t="s">
        <v>36</v>
      </c>
    </row>
    <row r="77" customFormat="false" ht="14.4" hidden="false" customHeight="false" outlineLevel="0" collapsed="false">
      <c r="A77" s="2" t="s">
        <v>46</v>
      </c>
      <c r="D77" s="4" t="s">
        <v>43</v>
      </c>
      <c r="F77" s="4" t="s">
        <v>44</v>
      </c>
    </row>
    <row r="78" customFormat="false" ht="14.4" hidden="false" customHeight="false" outlineLevel="0" collapsed="false">
      <c r="A78" s="21" t="s">
        <v>50</v>
      </c>
      <c r="B78" s="22" t="s">
        <v>51</v>
      </c>
      <c r="C78" s="22" t="s">
        <v>52</v>
      </c>
      <c r="D78" s="23" t="s">
        <v>53</v>
      </c>
      <c r="E78" s="22" t="s">
        <v>54</v>
      </c>
      <c r="F78" s="22"/>
      <c r="G78" s="22" t="s">
        <v>55</v>
      </c>
      <c r="H78" s="22" t="s">
        <v>56</v>
      </c>
    </row>
    <row r="79" customFormat="false" ht="14.4" hidden="false" customHeight="true" outlineLevel="0" collapsed="false">
      <c r="A79" s="24" t="s">
        <v>58</v>
      </c>
      <c r="B79" s="64"/>
      <c r="C79" s="65"/>
      <c r="D79" s="27" t="s">
        <v>59</v>
      </c>
      <c r="E79" s="28" t="s">
        <v>12</v>
      </c>
      <c r="F79" s="29" t="n">
        <f aca="false">INFO!$D$13</f>
        <v>0.751592356687898</v>
      </c>
      <c r="H79" s="44"/>
    </row>
    <row r="80" customFormat="false" ht="14.4" hidden="false" customHeight="false" outlineLevel="0" collapsed="false">
      <c r="A80" s="24"/>
      <c r="B80" s="64"/>
      <c r="C80" s="65"/>
      <c r="D80" s="27"/>
      <c r="E80" s="28" t="s">
        <v>13</v>
      </c>
      <c r="F80" s="29" t="n">
        <f aca="false">INFO!$D$14</f>
        <v>0.0812101910828025</v>
      </c>
      <c r="H80" s="44"/>
    </row>
    <row r="81" customFormat="false" ht="14.4" hidden="false" customHeight="false" outlineLevel="0" collapsed="false">
      <c r="A81" s="24"/>
      <c r="B81" s="64"/>
      <c r="C81" s="65"/>
      <c r="D81" s="27"/>
      <c r="E81" s="28" t="s">
        <v>14</v>
      </c>
      <c r="F81" s="29" t="n">
        <f aca="false">INFO!$D$15</f>
        <v>0.167197452229299</v>
      </c>
      <c r="H81" s="44"/>
    </row>
    <row r="82" customFormat="false" ht="14.4" hidden="false" customHeight="false" outlineLevel="0" collapsed="false">
      <c r="A82" s="24"/>
      <c r="B82" s="66"/>
      <c r="C82" s="67"/>
      <c r="D82" s="27" t="s">
        <v>64</v>
      </c>
      <c r="E82" s="28" t="s">
        <v>12</v>
      </c>
      <c r="F82" s="29" t="n">
        <f aca="false">INFO!$D$13</f>
        <v>0.751592356687898</v>
      </c>
      <c r="H82" s="44"/>
    </row>
    <row r="83" customFormat="false" ht="14.4" hidden="false" customHeight="false" outlineLevel="0" collapsed="false">
      <c r="A83" s="24"/>
      <c r="B83" s="66"/>
      <c r="C83" s="67"/>
      <c r="D83" s="27"/>
      <c r="E83" s="28" t="s">
        <v>13</v>
      </c>
      <c r="F83" s="29" t="n">
        <f aca="false">INFO!$D$14</f>
        <v>0.0812101910828025</v>
      </c>
      <c r="H83" s="44"/>
    </row>
    <row r="84" customFormat="false" ht="14.4" hidden="false" customHeight="false" outlineLevel="0" collapsed="false">
      <c r="A84" s="24"/>
      <c r="B84" s="66"/>
      <c r="C84" s="67"/>
      <c r="D84" s="27"/>
      <c r="E84" s="28" t="s">
        <v>14</v>
      </c>
      <c r="F84" s="29" t="n">
        <f aca="false">INFO!$D$15</f>
        <v>0.167197452229299</v>
      </c>
      <c r="H84" s="44"/>
    </row>
    <row r="85" customFormat="false" ht="14.4" hidden="false" customHeight="false" outlineLevel="0" collapsed="false">
      <c r="A85" s="24"/>
      <c r="B85" s="66"/>
      <c r="C85" s="67"/>
      <c r="D85" s="27" t="s">
        <v>66</v>
      </c>
      <c r="E85" s="28" t="s">
        <v>12</v>
      </c>
      <c r="F85" s="29" t="n">
        <f aca="false">INFO!$D$13</f>
        <v>0.751592356687898</v>
      </c>
      <c r="H85" s="44"/>
    </row>
    <row r="86" customFormat="false" ht="14.4" hidden="false" customHeight="false" outlineLevel="0" collapsed="false">
      <c r="A86" s="24"/>
      <c r="B86" s="66"/>
      <c r="C86" s="67"/>
      <c r="D86" s="27"/>
      <c r="E86" s="28" t="s">
        <v>13</v>
      </c>
      <c r="F86" s="29" t="n">
        <f aca="false">INFO!$D$14</f>
        <v>0.0812101910828025</v>
      </c>
      <c r="H86" s="44"/>
    </row>
    <row r="87" customFormat="false" ht="14.4" hidden="false" customHeight="false" outlineLevel="0" collapsed="false">
      <c r="A87" s="24"/>
      <c r="B87" s="66"/>
      <c r="C87" s="67"/>
      <c r="D87" s="27"/>
      <c r="E87" s="28" t="s">
        <v>14</v>
      </c>
      <c r="F87" s="29" t="n">
        <f aca="false">INFO!$D$15</f>
        <v>0.167197452229299</v>
      </c>
      <c r="H87" s="44"/>
    </row>
    <row r="88" customFormat="false" ht="14.4" hidden="false" customHeight="false" outlineLevel="0" collapsed="false">
      <c r="A88" s="24"/>
      <c r="B88" s="66"/>
      <c r="C88" s="67"/>
      <c r="D88" s="27" t="s">
        <v>67</v>
      </c>
      <c r="E88" s="28" t="s">
        <v>21</v>
      </c>
      <c r="F88" s="39" t="n">
        <f aca="false">INFO!$C$24</f>
        <v>0.607753705815279</v>
      </c>
      <c r="H88" s="44"/>
    </row>
    <row r="89" customFormat="false" ht="14.4" hidden="false" customHeight="false" outlineLevel="0" collapsed="false">
      <c r="A89" s="24"/>
      <c r="B89" s="66"/>
      <c r="C89" s="67"/>
      <c r="D89" s="27"/>
      <c r="E89" s="28" t="s">
        <v>14</v>
      </c>
      <c r="F89" s="39" t="n">
        <f aca="false">INFO!$C$25</f>
        <v>0.182440136830103</v>
      </c>
      <c r="H89" s="44"/>
    </row>
    <row r="90" customFormat="false" ht="14.4" hidden="false" customHeight="false" outlineLevel="0" collapsed="false">
      <c r="A90" s="24"/>
      <c r="B90" s="66"/>
      <c r="C90" s="67"/>
      <c r="D90" s="27"/>
      <c r="E90" s="28" t="s">
        <v>22</v>
      </c>
      <c r="F90" s="39" t="n">
        <f aca="false">INFO!$C$26</f>
        <v>0.122006841505131</v>
      </c>
      <c r="H90" s="44"/>
    </row>
    <row r="91" customFormat="false" ht="14.4" hidden="false" customHeight="false" outlineLevel="0" collapsed="false">
      <c r="A91" s="24"/>
      <c r="B91" s="66"/>
      <c r="C91" s="67"/>
      <c r="D91" s="27"/>
      <c r="E91" s="28" t="s">
        <v>13</v>
      </c>
      <c r="F91" s="39" t="n">
        <f aca="false">INFO!$C$27</f>
        <v>0.0877993158494869</v>
      </c>
      <c r="H91" s="44"/>
    </row>
    <row r="92" customFormat="false" ht="14.4" hidden="false" customHeight="false" outlineLevel="0" collapsed="false">
      <c r="A92" s="24"/>
      <c r="B92" s="66"/>
      <c r="C92" s="67"/>
      <c r="D92" s="40" t="s">
        <v>68</v>
      </c>
      <c r="E92" s="41" t="s">
        <v>22</v>
      </c>
      <c r="F92" s="39" t="n">
        <v>0.8</v>
      </c>
      <c r="H92" s="44"/>
    </row>
    <row r="93" customFormat="false" ht="14.4" hidden="false" customHeight="false" outlineLevel="0" collapsed="false">
      <c r="A93" s="24"/>
      <c r="B93" s="66"/>
      <c r="C93" s="67"/>
      <c r="D93" s="40"/>
      <c r="E93" s="41" t="s">
        <v>13</v>
      </c>
      <c r="F93" s="39" t="n">
        <v>0.2</v>
      </c>
      <c r="H93" s="44"/>
    </row>
    <row r="94" customFormat="false" ht="14.4" hidden="false" customHeight="false" outlineLevel="0" collapsed="false">
      <c r="A94" s="24"/>
      <c r="B94" s="45"/>
      <c r="C94" s="43"/>
      <c r="D94" s="27" t="s">
        <v>69</v>
      </c>
      <c r="E94" s="41" t="s">
        <v>60</v>
      </c>
      <c r="F94" s="39" t="n">
        <v>1</v>
      </c>
      <c r="H94" s="44"/>
    </row>
    <row r="95" customFormat="false" ht="14.4" hidden="false" customHeight="false" outlineLevel="0" collapsed="false">
      <c r="A95" s="24"/>
      <c r="B95" s="42"/>
      <c r="C95" s="43"/>
      <c r="D95" s="27"/>
      <c r="E95" s="41" t="s">
        <v>14</v>
      </c>
      <c r="F95" s="39" t="n">
        <v>1</v>
      </c>
      <c r="H95" s="44"/>
    </row>
    <row r="96" customFormat="false" ht="14.4" hidden="false" customHeight="false" outlineLevel="0" collapsed="false">
      <c r="A96" s="24"/>
      <c r="B96" s="42"/>
      <c r="C96" s="43"/>
      <c r="D96" s="27"/>
      <c r="E96" s="41" t="s">
        <v>22</v>
      </c>
      <c r="F96" s="39" t="n">
        <v>1</v>
      </c>
      <c r="H96" s="44"/>
    </row>
    <row r="97" customFormat="false" ht="14.4" hidden="false" customHeight="false" outlineLevel="0" collapsed="false">
      <c r="A97" s="24"/>
      <c r="B97" s="45"/>
      <c r="C97" s="4"/>
      <c r="D97" s="28" t="s">
        <v>70</v>
      </c>
      <c r="E97" s="41" t="s">
        <v>14</v>
      </c>
      <c r="F97" s="39" t="n">
        <v>1</v>
      </c>
      <c r="H97" s="44"/>
    </row>
    <row r="98" customFormat="false" ht="14.4" hidden="false" customHeight="false" outlineLevel="0" collapsed="false">
      <c r="A98" s="24"/>
      <c r="B98" s="42"/>
      <c r="C98" s="43"/>
      <c r="D98" s="28" t="s">
        <v>71</v>
      </c>
      <c r="E98" s="41" t="s">
        <v>60</v>
      </c>
      <c r="F98" s="39" t="n">
        <v>1</v>
      </c>
      <c r="H98" s="44"/>
    </row>
    <row r="99" customFormat="false" ht="14.4" hidden="false" customHeight="false" outlineLevel="0" collapsed="false">
      <c r="A99" s="24"/>
      <c r="B99" s="42"/>
      <c r="C99" s="43"/>
      <c r="D99" s="28" t="s">
        <v>72</v>
      </c>
      <c r="E99" s="41" t="s">
        <v>62</v>
      </c>
      <c r="F99" s="39" t="n">
        <v>1</v>
      </c>
      <c r="H99" s="44"/>
    </row>
    <row r="100" customFormat="false" ht="14.4" hidden="false" customHeight="false" outlineLevel="0" collapsed="false">
      <c r="A100" s="24"/>
      <c r="B100" s="42"/>
      <c r="C100" s="43"/>
      <c r="D100" s="28" t="s">
        <v>73</v>
      </c>
      <c r="E100" s="41" t="s">
        <v>22</v>
      </c>
      <c r="F100" s="39" t="n">
        <v>1</v>
      </c>
      <c r="H100" s="44"/>
    </row>
    <row r="101" customFormat="false" ht="14.4" hidden="false" customHeight="false" outlineLevel="0" collapsed="false">
      <c r="A101" s="24"/>
      <c r="B101" s="66"/>
      <c r="C101" s="67"/>
      <c r="D101" s="27" t="s">
        <v>74</v>
      </c>
      <c r="E101" s="41" t="s">
        <v>62</v>
      </c>
      <c r="F101" s="39" t="n">
        <v>0.8</v>
      </c>
      <c r="H101" s="44"/>
    </row>
    <row r="102" customFormat="false" ht="14.4" hidden="false" customHeight="false" outlineLevel="0" collapsed="false">
      <c r="A102" s="24"/>
      <c r="B102" s="66"/>
      <c r="C102" s="67"/>
      <c r="D102" s="27"/>
      <c r="E102" s="41" t="s">
        <v>60</v>
      </c>
      <c r="F102" s="39" t="n">
        <v>0.2</v>
      </c>
      <c r="H102" s="44"/>
    </row>
    <row r="103" customFormat="false" ht="14.4" hidden="false" customHeight="false" outlineLevel="0" collapsed="false">
      <c r="A103" s="21" t="s">
        <v>75</v>
      </c>
      <c r="B103" s="51"/>
      <c r="C103" s="4"/>
      <c r="D103" s="41" t="s">
        <v>76</v>
      </c>
      <c r="E103" s="20" t="s">
        <v>61</v>
      </c>
      <c r="F103" s="39" t="n">
        <v>1</v>
      </c>
      <c r="H103" s="44"/>
    </row>
    <row r="104" customFormat="false" ht="14.4" hidden="false" customHeight="true" outlineLevel="0" collapsed="false">
      <c r="A104" s="24" t="s">
        <v>77</v>
      </c>
      <c r="B104" s="45"/>
      <c r="C104" s="4"/>
      <c r="D104" s="41" t="s">
        <v>14</v>
      </c>
      <c r="E104" s="28"/>
      <c r="F104" s="39" t="n">
        <v>1</v>
      </c>
      <c r="H104" s="44"/>
    </row>
    <row r="105" customFormat="false" ht="14.4" hidden="false" customHeight="false" outlineLevel="0" collapsed="false">
      <c r="A105" s="24"/>
      <c r="B105" s="42"/>
      <c r="C105" s="43"/>
      <c r="D105" s="41" t="s">
        <v>49</v>
      </c>
      <c r="E105" s="28"/>
      <c r="F105" s="39" t="n">
        <v>1</v>
      </c>
      <c r="H105" s="44"/>
    </row>
    <row r="106" customFormat="false" ht="14.4" hidden="false" customHeight="false" outlineLevel="0" collapsed="false">
      <c r="A106" s="24"/>
      <c r="B106" s="25"/>
      <c r="C106" s="43"/>
      <c r="D106" s="41" t="s">
        <v>13</v>
      </c>
      <c r="E106" s="28"/>
      <c r="F106" s="39" t="n">
        <v>0.2</v>
      </c>
      <c r="H106" s="44"/>
    </row>
    <row r="107" customFormat="false" ht="14.4" hidden="false" customHeight="false" outlineLevel="0" collapsed="false">
      <c r="A107" s="24"/>
      <c r="B107" s="25"/>
      <c r="C107" s="43"/>
      <c r="D107" s="41" t="s">
        <v>12</v>
      </c>
      <c r="E107" s="28"/>
      <c r="F107" s="39" t="n">
        <v>0.8</v>
      </c>
      <c r="H107" s="44"/>
    </row>
    <row r="108" customFormat="false" ht="14.4" hidden="false" customHeight="false" outlineLevel="0" collapsed="false">
      <c r="A108" s="24"/>
      <c r="B108" s="42"/>
      <c r="C108" s="43"/>
      <c r="D108" s="41" t="s">
        <v>61</v>
      </c>
      <c r="E108" s="28"/>
      <c r="F108" s="39" t="n">
        <v>1</v>
      </c>
      <c r="H108" s="44"/>
    </row>
    <row r="109" customFormat="false" ht="14.4" hidden="false" customHeight="false" outlineLevel="0" collapsed="false">
      <c r="A109" s="24"/>
      <c r="B109" s="42"/>
      <c r="C109" s="43"/>
      <c r="D109" s="41" t="s">
        <v>78</v>
      </c>
      <c r="E109" s="28"/>
      <c r="F109" s="39" t="n">
        <v>1</v>
      </c>
      <c r="H109" s="44"/>
    </row>
    <row r="110" customFormat="false" ht="14.4" hidden="false" customHeight="false" outlineLevel="0" collapsed="false">
      <c r="A110" s="24"/>
      <c r="B110" s="42"/>
      <c r="C110" s="43"/>
      <c r="D110" s="41" t="s">
        <v>79</v>
      </c>
      <c r="E110" s="28"/>
      <c r="F110" s="39" t="n">
        <v>1</v>
      </c>
      <c r="H110" s="44"/>
    </row>
    <row r="111" customFormat="false" ht="14.4" hidden="false" customHeight="false" outlineLevel="0" collapsed="false">
      <c r="A111" s="24"/>
      <c r="B111" s="42"/>
      <c r="C111" s="43"/>
      <c r="D111" s="41" t="s">
        <v>80</v>
      </c>
      <c r="E111" s="28"/>
      <c r="F111" s="39" t="n">
        <v>1</v>
      </c>
      <c r="H111" s="44"/>
    </row>
    <row r="112" customFormat="false" ht="14.4" hidden="false" customHeight="true" outlineLevel="0" collapsed="false">
      <c r="A112" s="24" t="s">
        <v>81</v>
      </c>
      <c r="B112" s="25"/>
      <c r="C112" s="73"/>
      <c r="D112" s="28" t="s">
        <v>14</v>
      </c>
      <c r="E112" s="28"/>
      <c r="F112" s="52" t="n">
        <f aca="false">INFO!$B$17/SUM(INFO!$B$17:$B$21)</f>
        <v>0.101580928968505</v>
      </c>
      <c r="H112" s="44"/>
    </row>
    <row r="113" customFormat="false" ht="14.4" hidden="false" customHeight="false" outlineLevel="0" collapsed="false">
      <c r="A113" s="24"/>
      <c r="B113" s="25"/>
      <c r="C113" s="73"/>
      <c r="D113" s="28" t="s">
        <v>49</v>
      </c>
      <c r="E113" s="28"/>
      <c r="F113" s="52" t="n">
        <f aca="false">INFO!$B$18/SUM(INFO!$B$17:$B$21)</f>
        <v>0.314328729462591</v>
      </c>
      <c r="H113" s="44"/>
    </row>
    <row r="114" customFormat="false" ht="14.4" hidden="false" customHeight="false" outlineLevel="0" collapsed="false">
      <c r="A114" s="24"/>
      <c r="B114" s="25"/>
      <c r="C114" s="73"/>
      <c r="D114" s="28" t="s">
        <v>13</v>
      </c>
      <c r="E114" s="28"/>
      <c r="F114" s="52" t="n">
        <f aca="false">INFO!$B$19/SUM(INFO!$B$17:$B$21)*0.2</f>
        <v>0.00439973913823492</v>
      </c>
      <c r="H114" s="44"/>
    </row>
    <row r="115" customFormat="false" ht="14.4" hidden="false" customHeight="false" outlineLevel="0" collapsed="false">
      <c r="A115" s="24"/>
      <c r="B115" s="25"/>
      <c r="C115" s="73"/>
      <c r="D115" s="28" t="s">
        <v>12</v>
      </c>
      <c r="E115" s="28"/>
      <c r="F115" s="52" t="n">
        <f aca="false">INFO!$B$19/SUM(INFO!$B$17:$B$21)*0.8</f>
        <v>0.0175989565529397</v>
      </c>
      <c r="H115" s="44"/>
    </row>
    <row r="116" customFormat="false" ht="14.4" hidden="false" customHeight="false" outlineLevel="0" collapsed="false">
      <c r="A116" s="24"/>
      <c r="B116" s="25"/>
      <c r="C116" s="73"/>
      <c r="D116" s="28" t="s">
        <v>60</v>
      </c>
      <c r="E116" s="28"/>
      <c r="F116" s="52" t="n">
        <f aca="false">INFO!$B$20/SUM(INFO!$B$17:$B$21)</f>
        <v>0.0226205455308028</v>
      </c>
      <c r="H116" s="44"/>
    </row>
    <row r="117" customFormat="false" ht="14.4" hidden="false" customHeight="false" outlineLevel="0" collapsed="false">
      <c r="A117" s="24"/>
      <c r="B117" s="25"/>
      <c r="C117" s="73"/>
      <c r="D117" s="28" t="s">
        <v>61</v>
      </c>
      <c r="E117" s="28"/>
      <c r="F117" s="52" t="n">
        <f aca="false">INFO!$B$21/SUM(INFO!$B$17:$B$21)</f>
        <v>0.539471100346927</v>
      </c>
      <c r="H117" s="44"/>
    </row>
    <row r="118" customFormat="false" ht="14.4" hidden="false" customHeight="false" outlineLevel="0" collapsed="false">
      <c r="A118" s="53" t="s">
        <v>82</v>
      </c>
      <c r="B118" s="42"/>
      <c r="C118" s="43"/>
      <c r="D118" s="28" t="s">
        <v>83</v>
      </c>
      <c r="E118" s="41" t="s">
        <v>65</v>
      </c>
      <c r="F118" s="39" t="n">
        <v>1</v>
      </c>
      <c r="H118" s="44"/>
    </row>
    <row r="119" customFormat="false" ht="14.4" hidden="false" customHeight="false" outlineLevel="0" collapsed="false">
      <c r="A119" s="53"/>
      <c r="B119" s="45"/>
      <c r="C119" s="43"/>
      <c r="D119" s="28" t="s">
        <v>84</v>
      </c>
      <c r="E119" s="41" t="s">
        <v>65</v>
      </c>
      <c r="F119" s="39" t="n">
        <v>1</v>
      </c>
      <c r="H119" s="44"/>
    </row>
    <row r="120" customFormat="false" ht="14.4" hidden="false" customHeight="false" outlineLevel="0" collapsed="false">
      <c r="A120" s="53"/>
      <c r="B120" s="42"/>
      <c r="C120" s="43"/>
      <c r="D120" s="28" t="s">
        <v>85</v>
      </c>
      <c r="E120" s="41" t="s">
        <v>65</v>
      </c>
      <c r="F120" s="39" t="n">
        <v>1</v>
      </c>
      <c r="H120" s="44"/>
    </row>
    <row r="121" customFormat="false" ht="14.4" hidden="false" customHeight="false" outlineLevel="0" collapsed="false">
      <c r="A121" s="53"/>
      <c r="B121" s="42"/>
      <c r="C121" s="43"/>
      <c r="D121" s="28" t="s">
        <v>86</v>
      </c>
      <c r="E121" s="41" t="s">
        <v>87</v>
      </c>
      <c r="F121" s="39" t="n">
        <v>1</v>
      </c>
      <c r="H121" s="44"/>
    </row>
    <row r="122" customFormat="false" ht="14.4" hidden="false" customHeight="false" outlineLevel="0" collapsed="false">
      <c r="A122" s="53"/>
      <c r="B122" s="42"/>
      <c r="C122" s="43"/>
      <c r="D122" s="28" t="s">
        <v>88</v>
      </c>
      <c r="E122" s="41" t="s">
        <v>14</v>
      </c>
      <c r="F122" s="39" t="n">
        <v>1</v>
      </c>
      <c r="H122" s="44"/>
    </row>
    <row r="123" customFormat="false" ht="14.4" hidden="false" customHeight="false" outlineLevel="0" collapsed="false">
      <c r="A123" s="53"/>
      <c r="B123" s="42"/>
      <c r="C123" s="43"/>
      <c r="D123" s="27" t="s">
        <v>89</v>
      </c>
      <c r="E123" s="41" t="s">
        <v>14</v>
      </c>
      <c r="F123" s="39" t="n">
        <v>1</v>
      </c>
      <c r="H123" s="44"/>
    </row>
    <row r="124" customFormat="false" ht="14.4" hidden="false" customHeight="false" outlineLevel="0" collapsed="false">
      <c r="A124" s="53"/>
      <c r="B124" s="42"/>
      <c r="C124" s="43"/>
      <c r="D124" s="27"/>
      <c r="E124" s="41" t="s">
        <v>22</v>
      </c>
      <c r="F124" s="39" t="n">
        <v>1</v>
      </c>
      <c r="H124" s="44"/>
    </row>
    <row r="125" customFormat="false" ht="14.4" hidden="false" customHeight="false" outlineLevel="0" collapsed="false">
      <c r="A125" s="53"/>
      <c r="B125" s="42"/>
      <c r="C125" s="43"/>
      <c r="D125" s="27"/>
      <c r="E125" s="41" t="s">
        <v>90</v>
      </c>
      <c r="F125" s="39" t="n">
        <v>1</v>
      </c>
      <c r="H125" s="44"/>
    </row>
    <row r="126" customFormat="false" ht="14.4" hidden="false" customHeight="false" outlineLevel="0" collapsed="false">
      <c r="A126" s="53" t="s">
        <v>91</v>
      </c>
      <c r="B126" s="42"/>
      <c r="C126" s="43"/>
      <c r="D126" s="28" t="s">
        <v>92</v>
      </c>
      <c r="E126" s="41" t="s">
        <v>49</v>
      </c>
      <c r="F126" s="39" t="n">
        <v>1</v>
      </c>
      <c r="H126" s="44"/>
    </row>
    <row r="127" customFormat="false" ht="14.4" hidden="false" customHeight="false" outlineLevel="0" collapsed="false">
      <c r="A127" s="53"/>
      <c r="B127" s="42"/>
      <c r="C127" s="43"/>
      <c r="D127" s="28" t="s">
        <v>93</v>
      </c>
      <c r="E127" s="41" t="s">
        <v>14</v>
      </c>
      <c r="F127" s="39" t="n">
        <v>1</v>
      </c>
      <c r="H127" s="44"/>
    </row>
    <row r="128" customFormat="false" ht="14.4" hidden="false" customHeight="false" outlineLevel="0" collapsed="false">
      <c r="A128" s="53"/>
      <c r="B128" s="42"/>
      <c r="C128" s="43"/>
      <c r="D128" s="28" t="s">
        <v>94</v>
      </c>
      <c r="E128" s="41" t="s">
        <v>22</v>
      </c>
      <c r="F128" s="39" t="n">
        <v>1</v>
      </c>
      <c r="H128" s="44"/>
    </row>
    <row r="129" customFormat="false" ht="14.4" hidden="false" customHeight="false" outlineLevel="0" collapsed="false">
      <c r="A129" s="53"/>
      <c r="B129" s="42"/>
      <c r="C129" s="43"/>
      <c r="D129" s="28" t="s">
        <v>95</v>
      </c>
      <c r="E129" s="41" t="s">
        <v>61</v>
      </c>
      <c r="F129" s="39" t="n">
        <v>1</v>
      </c>
      <c r="H129" s="44"/>
    </row>
    <row r="130" customFormat="false" ht="14.4" hidden="false" customHeight="false" outlineLevel="0" collapsed="false">
      <c r="A130" s="53"/>
      <c r="B130" s="42"/>
      <c r="C130" s="43"/>
      <c r="D130" s="28" t="s">
        <v>96</v>
      </c>
      <c r="E130" s="41" t="s">
        <v>97</v>
      </c>
      <c r="F130" s="39" t="n">
        <v>1</v>
      </c>
      <c r="H130" s="44"/>
    </row>
    <row r="131" customFormat="false" ht="14.4" hidden="false" customHeight="false" outlineLevel="0" collapsed="false">
      <c r="A131" s="53"/>
      <c r="B131" s="56"/>
      <c r="C131" s="57"/>
      <c r="D131" s="28" t="s">
        <v>98</v>
      </c>
      <c r="E131" s="41" t="s">
        <v>65</v>
      </c>
      <c r="F131" s="39" t="n">
        <v>1</v>
      </c>
      <c r="G131" s="60"/>
      <c r="H131" s="58"/>
    </row>
    <row r="132" customFormat="false" ht="14.4" hidden="false" customHeight="false" outlineLevel="0" collapsed="false">
      <c r="B132" s="70" t="n">
        <f aca="false">SUM(B79:B131)</f>
        <v>0</v>
      </c>
    </row>
    <row r="133" customFormat="false" ht="14.4" hidden="false" customHeight="true" outlineLevel="0" collapsed="false">
      <c r="A133" s="24" t="s">
        <v>99</v>
      </c>
      <c r="B133" s="28" t="s">
        <v>14</v>
      </c>
      <c r="C133" s="29" t="n">
        <f aca="false">B79*F81+B82*F84+B85*F87+B88*F89+B95*F95+B97*F97+B104*F104+B112*F112+B121*F121+B122*F122+B123*F123+B127*F127</f>
        <v>0</v>
      </c>
      <c r="D133" s="24" t="s">
        <v>100</v>
      </c>
      <c r="E133" s="28" t="str">
        <f aca="false">D79</f>
        <v>lavatrice</v>
      </c>
      <c r="F133" s="28" t="n">
        <f aca="false">C79</f>
        <v>0</v>
      </c>
      <c r="G133" s="28" t="str">
        <f aca="false">D100</f>
        <v>brandina</v>
      </c>
      <c r="H133" s="28" t="n">
        <f aca="false">C100</f>
        <v>0</v>
      </c>
    </row>
    <row r="134" customFormat="false" ht="14.4" hidden="false" customHeight="false" outlineLevel="0" collapsed="false">
      <c r="A134" s="24"/>
      <c r="B134" s="28" t="s">
        <v>49</v>
      </c>
      <c r="C134" s="29" t="n">
        <f aca="false">B88*F88+B105*F105+B112*F113</f>
        <v>0</v>
      </c>
      <c r="D134" s="24"/>
      <c r="E134" s="28" t="str">
        <f aca="false">D82</f>
        <v>frigorifero</v>
      </c>
      <c r="F134" s="28" t="n">
        <f aca="false">C82</f>
        <v>0</v>
      </c>
      <c r="G134" s="28" t="str">
        <f aca="false">A103</f>
        <v>Scatoloni</v>
      </c>
      <c r="H134" s="28" t="n">
        <f aca="false">C103</f>
        <v>0</v>
      </c>
    </row>
    <row r="135" customFormat="false" ht="14.4" hidden="false" customHeight="false" outlineLevel="0" collapsed="false">
      <c r="A135" s="24"/>
      <c r="B135" s="28" t="s">
        <v>101</v>
      </c>
      <c r="C135" s="29" t="n">
        <f aca="false">B79*F80+B82*F83+B85*F86+B88*F91+B92*F93+B106*F106+B112*F114</f>
        <v>0</v>
      </c>
      <c r="D135" s="24"/>
      <c r="E135" s="28" t="str">
        <f aca="false">D85</f>
        <v>forno</v>
      </c>
      <c r="F135" s="28" t="n">
        <f aca="false">C85</f>
        <v>0</v>
      </c>
      <c r="G135" s="28" t="str">
        <f aca="false">D101</f>
        <v>divano</v>
      </c>
      <c r="H135" s="28" t="n">
        <f aca="false">C101</f>
        <v>0</v>
      </c>
    </row>
    <row r="136" customFormat="false" ht="14.4" hidden="false" customHeight="false" outlineLevel="0" collapsed="false">
      <c r="A136" s="24"/>
      <c r="B136" s="28" t="s">
        <v>12</v>
      </c>
      <c r="C136" s="29" t="n">
        <f aca="false">B79*F79+B82*F82+B85*F85+B88*F90+B92*F92+B96*F96+B100*F100+B106*F107+B112*F115+B124*F124+B128*F128</f>
        <v>0</v>
      </c>
      <c r="D136" s="24"/>
      <c r="E136" s="28" t="str">
        <f aca="false">D88</f>
        <v>televisore</v>
      </c>
      <c r="F136" s="28" t="n">
        <f aca="false">C88</f>
        <v>0</v>
      </c>
      <c r="G136" s="28" t="str">
        <f aca="false">D120</f>
        <v>sanitari</v>
      </c>
      <c r="H136" s="28" t="n">
        <f aca="false">C120</f>
        <v>0</v>
      </c>
    </row>
    <row r="137" customFormat="false" ht="14.4" hidden="false" customHeight="false" outlineLevel="0" collapsed="false">
      <c r="A137" s="24"/>
      <c r="B137" s="28" t="s">
        <v>60</v>
      </c>
      <c r="C137" s="29" t="n">
        <f aca="false">B94*F94+B98*F98+B101*F102+B111*F111+B112*F116</f>
        <v>0</v>
      </c>
      <c r="D137" s="24"/>
      <c r="E137" s="28" t="str">
        <f aca="false">D92</f>
        <v>scaldabagno</v>
      </c>
      <c r="F137" s="28" t="n">
        <f aca="false">C92</f>
        <v>0</v>
      </c>
      <c r="G137" s="28" t="str">
        <f aca="false">D121</f>
        <v>tubi</v>
      </c>
      <c r="H137" s="28" t="n">
        <f aca="false">C121</f>
        <v>0</v>
      </c>
    </row>
    <row r="138" customFormat="false" ht="14.4" hidden="false" customHeight="false" outlineLevel="0" collapsed="false">
      <c r="A138" s="24"/>
      <c r="B138" s="28" t="s">
        <v>61</v>
      </c>
      <c r="C138" s="29" t="n">
        <f aca="false">B103*F103+B108*F108+B112*F117+B129*F129</f>
        <v>0</v>
      </c>
      <c r="D138" s="24"/>
      <c r="E138" s="28" t="str">
        <f aca="false">D94</f>
        <v>mobile</v>
      </c>
      <c r="F138" s="28" t="n">
        <f aca="false">SUM(C94:C96)</f>
        <v>0</v>
      </c>
      <c r="G138" s="28" t="str">
        <f aca="false">D122</f>
        <v>guaina</v>
      </c>
      <c r="H138" s="28" t="n">
        <f aca="false">C122</f>
        <v>0</v>
      </c>
    </row>
    <row r="139" customFormat="false" ht="14.4" hidden="false" customHeight="false" outlineLevel="0" collapsed="false">
      <c r="A139" s="24"/>
      <c r="B139" s="28" t="s">
        <v>62</v>
      </c>
      <c r="C139" s="39" t="n">
        <f aca="false">B99*F99+B101*F101+B110*F110</f>
        <v>0</v>
      </c>
      <c r="D139" s="24"/>
      <c r="E139" s="28" t="str">
        <f aca="false">D97</f>
        <v>secchio</v>
      </c>
      <c r="F139" s="28" t="n">
        <f aca="false">C97</f>
        <v>0</v>
      </c>
      <c r="G139" s="28" t="str">
        <f aca="false">D123</f>
        <v>lamiere</v>
      </c>
      <c r="H139" s="28" t="n">
        <f aca="false">SUM(C123:C125)</f>
        <v>0</v>
      </c>
    </row>
    <row r="140" customFormat="false" ht="14.4" hidden="false" customHeight="false" outlineLevel="0" collapsed="false">
      <c r="A140" s="24"/>
      <c r="B140" s="28" t="s">
        <v>65</v>
      </c>
      <c r="C140" s="39" t="n">
        <f aca="false">B118*F118+B119*F119+B120*F120+B131*F131</f>
        <v>0</v>
      </c>
      <c r="D140" s="24"/>
      <c r="E140" s="28" t="str">
        <f aca="false">D98</f>
        <v>sedie</v>
      </c>
      <c r="F140" s="28" t="n">
        <f aca="false">C98</f>
        <v>0</v>
      </c>
      <c r="G140" s="28" t="s">
        <v>102</v>
      </c>
      <c r="H140" s="28" t="n">
        <f aca="false">SUM(C104:C117)</f>
        <v>0</v>
      </c>
    </row>
    <row r="141" customFormat="false" ht="14.4" hidden="false" customHeight="false" outlineLevel="0" collapsed="false">
      <c r="A141" s="24"/>
      <c r="B141" s="28" t="s">
        <v>103</v>
      </c>
      <c r="C141" s="39" t="n">
        <f aca="false">B109*F109+B130*F130</f>
        <v>0</v>
      </c>
      <c r="D141" s="24"/>
      <c r="E141" s="28" t="str">
        <f aca="false">D99</f>
        <v>materasso</v>
      </c>
      <c r="F141" s="28" t="n">
        <f aca="false">C99</f>
        <v>0</v>
      </c>
      <c r="G141" s="28"/>
      <c r="H141" s="28"/>
    </row>
    <row r="143" customFormat="false" ht="14.4" hidden="false" customHeight="false" outlineLevel="0" collapsed="false">
      <c r="A143" s="14"/>
      <c r="B143" s="59" t="s">
        <v>14</v>
      </c>
      <c r="C143" s="28" t="s">
        <v>49</v>
      </c>
      <c r="D143" s="28" t="s">
        <v>101</v>
      </c>
      <c r="E143" s="28" t="s">
        <v>12</v>
      </c>
      <c r="F143" s="28" t="s">
        <v>60</v>
      </c>
      <c r="G143" s="28" t="s">
        <v>61</v>
      </c>
      <c r="H143" s="28" t="s">
        <v>62</v>
      </c>
      <c r="I143" s="28" t="s">
        <v>65</v>
      </c>
      <c r="J143" s="28" t="s">
        <v>103</v>
      </c>
    </row>
    <row r="144" customFormat="false" ht="14.4" hidden="false" customHeight="false" outlineLevel="0" collapsed="false">
      <c r="A144" s="17" t="s">
        <v>105</v>
      </c>
      <c r="B144" s="16" t="n">
        <f aca="false">H79*F81*C79+H82*F84*C82+H85*F87*C85+H88*F89*C88</f>
        <v>0</v>
      </c>
      <c r="C144" s="16" t="n">
        <f aca="false">H88*F88*C88</f>
        <v>0</v>
      </c>
      <c r="D144" s="16" t="n">
        <f aca="false">H79*F80*C79+H82*F83*C82+H85*F86*C85+H88*F91*C88+C92*F93*H92</f>
        <v>0</v>
      </c>
      <c r="E144" s="16" t="n">
        <f aca="false">H79*F79*C79+H82*F82*C82+H85*F85*C85+H88*F90*C88+H92*F92*C92</f>
        <v>0</v>
      </c>
      <c r="F144" s="16" t="n">
        <f aca="false">C101*F102*H101</f>
        <v>0</v>
      </c>
      <c r="H144" s="16" t="n">
        <f aca="false">C99*H99+C101*F101*H101</f>
        <v>0</v>
      </c>
      <c r="J144" s="44"/>
    </row>
    <row r="145" customFormat="false" ht="14.4" hidden="false" customHeight="false" outlineLevel="0" collapsed="false">
      <c r="A145" s="33" t="s">
        <v>106</v>
      </c>
      <c r="B145" s="60" t="n">
        <f aca="false">IF(B77=100%,0,(B95*G95+B97*G97+B104*G104+B112*F112*G112+B121*G121+B122*G122+B123*G123)/(1-B77))</f>
        <v>0</v>
      </c>
      <c r="C145" s="60" t="n">
        <f aca="false">IF(B77=100%,0,(B105*G105+B112*F113*G113)/(1-B77))</f>
        <v>0</v>
      </c>
      <c r="D145" s="60" t="n">
        <f aca="false">IF(B77=100%,0,(B112*F114*G114+B106*F106*G106)/(1-B77))</f>
        <v>0</v>
      </c>
      <c r="E145" s="60" t="n">
        <f aca="false">IF(B77=100%,0,(B96*G96+B106*G107*F107+B112*F115*G115+B124*G124)/(1-B77))</f>
        <v>0</v>
      </c>
      <c r="F145" s="60" t="n">
        <f aca="false">IF(B77=100%,0,(B94*G94+B98*G98+B111*G111+B112*F116*G116)/(1-B77))</f>
        <v>0</v>
      </c>
      <c r="G145" s="61" t="n">
        <f aca="false">IF(B77=100%,0,(B103*G103+B108*G108+B112*F117*G117)/(1-B77))</f>
        <v>0</v>
      </c>
      <c r="H145" s="60" t="n">
        <f aca="false">IF(B77=100%,0,(B110*G110)/(1-B77))</f>
        <v>0</v>
      </c>
      <c r="I145" s="61" t="n">
        <f aca="false">IF(B77=100%,0,(B118*G118+B119*G119+B120*G120+B131*G131)/(1-B77))</f>
        <v>0</v>
      </c>
      <c r="J145" s="62" t="n">
        <f aca="false">IF(B77=100%,0,(B109*G109+B130*G130)/(1-B77))</f>
        <v>0</v>
      </c>
    </row>
  </sheetData>
  <mergeCells count="300">
    <mergeCell ref="A1:G1"/>
    <mergeCell ref="L1:R1"/>
    <mergeCell ref="W1:AC1"/>
    <mergeCell ref="AH1:AN1"/>
    <mergeCell ref="AS1:AY1"/>
    <mergeCell ref="BD1:BJ1"/>
    <mergeCell ref="BO1:BU1"/>
    <mergeCell ref="BZ1:CI1"/>
    <mergeCell ref="BZ2:CA2"/>
    <mergeCell ref="CB2:CG2"/>
    <mergeCell ref="CH2:CI2"/>
    <mergeCell ref="A6:A29"/>
    <mergeCell ref="B6:B8"/>
    <mergeCell ref="C6:C8"/>
    <mergeCell ref="D6:D8"/>
    <mergeCell ref="H6:H8"/>
    <mergeCell ref="L6:L29"/>
    <mergeCell ref="M6:M8"/>
    <mergeCell ref="N6:N8"/>
    <mergeCell ref="O6:O8"/>
    <mergeCell ref="S6:S8"/>
    <mergeCell ref="W6:W29"/>
    <mergeCell ref="X6:X8"/>
    <mergeCell ref="Y6:Y8"/>
    <mergeCell ref="Z6:Z8"/>
    <mergeCell ref="AD6:AD8"/>
    <mergeCell ref="AH6:AH29"/>
    <mergeCell ref="AI6:AI8"/>
    <mergeCell ref="AJ6:AJ8"/>
    <mergeCell ref="AK6:AK8"/>
    <mergeCell ref="AO6:AO8"/>
    <mergeCell ref="AS6:AS29"/>
    <mergeCell ref="AT6:AT8"/>
    <mergeCell ref="AU6:AU8"/>
    <mergeCell ref="AV6:AV8"/>
    <mergeCell ref="AZ6:AZ8"/>
    <mergeCell ref="BD6:BD29"/>
    <mergeCell ref="BE6:BE8"/>
    <mergeCell ref="BF6:BF8"/>
    <mergeCell ref="BG6:BG8"/>
    <mergeCell ref="BK6:BK8"/>
    <mergeCell ref="BO6:BO29"/>
    <mergeCell ref="BP6:BP8"/>
    <mergeCell ref="BQ6:BQ8"/>
    <mergeCell ref="BR6:BR8"/>
    <mergeCell ref="BV6:BV8"/>
    <mergeCell ref="B9:B11"/>
    <mergeCell ref="C9:C11"/>
    <mergeCell ref="D9:D11"/>
    <mergeCell ref="H9:H11"/>
    <mergeCell ref="M9:M11"/>
    <mergeCell ref="N9:N11"/>
    <mergeCell ref="O9:O11"/>
    <mergeCell ref="S9:S11"/>
    <mergeCell ref="X9:X11"/>
    <mergeCell ref="Y9:Y11"/>
    <mergeCell ref="Z9:Z11"/>
    <mergeCell ref="AD9:AD11"/>
    <mergeCell ref="AI9:AI11"/>
    <mergeCell ref="AJ9:AJ11"/>
    <mergeCell ref="AK9:AK11"/>
    <mergeCell ref="AO9:AO11"/>
    <mergeCell ref="AT9:AT11"/>
    <mergeCell ref="AU9:AU11"/>
    <mergeCell ref="AV9:AV11"/>
    <mergeCell ref="AZ9:AZ11"/>
    <mergeCell ref="BE9:BE11"/>
    <mergeCell ref="BF9:BF11"/>
    <mergeCell ref="BG9:BG11"/>
    <mergeCell ref="BK9:BK11"/>
    <mergeCell ref="BP9:BP11"/>
    <mergeCell ref="BQ9:BQ11"/>
    <mergeCell ref="BR9:BR11"/>
    <mergeCell ref="BV9:BV11"/>
    <mergeCell ref="BZ10:CI10"/>
    <mergeCell ref="BZ11:CA11"/>
    <mergeCell ref="CB11:CG11"/>
    <mergeCell ref="CH11:CI11"/>
    <mergeCell ref="B12:B14"/>
    <mergeCell ref="C12:C14"/>
    <mergeCell ref="D12:D14"/>
    <mergeCell ref="H12:H14"/>
    <mergeCell ref="M12:M14"/>
    <mergeCell ref="N12:N14"/>
    <mergeCell ref="O12:O14"/>
    <mergeCell ref="S12:S14"/>
    <mergeCell ref="X12:X14"/>
    <mergeCell ref="Y12:Y14"/>
    <mergeCell ref="Z12:Z14"/>
    <mergeCell ref="AD12:AD14"/>
    <mergeCell ref="AI12:AI14"/>
    <mergeCell ref="AJ12:AJ14"/>
    <mergeCell ref="AK12:AK14"/>
    <mergeCell ref="AO12:AO14"/>
    <mergeCell ref="AT12:AT14"/>
    <mergeCell ref="AU12:AU14"/>
    <mergeCell ref="AV12:AV14"/>
    <mergeCell ref="AZ12:AZ14"/>
    <mergeCell ref="BE12:BE14"/>
    <mergeCell ref="BF12:BF14"/>
    <mergeCell ref="BG12:BG14"/>
    <mergeCell ref="BK12:BK14"/>
    <mergeCell ref="BP12:BP14"/>
    <mergeCell ref="BQ12:BQ14"/>
    <mergeCell ref="BR12:BR14"/>
    <mergeCell ref="BV12:BV14"/>
    <mergeCell ref="B15:B18"/>
    <mergeCell ref="C15:C18"/>
    <mergeCell ref="D15:D18"/>
    <mergeCell ref="H15:H18"/>
    <mergeCell ref="M15:M18"/>
    <mergeCell ref="N15:N18"/>
    <mergeCell ref="O15:O18"/>
    <mergeCell ref="S15:S18"/>
    <mergeCell ref="X15:X18"/>
    <mergeCell ref="Y15:Y18"/>
    <mergeCell ref="Z15:Z18"/>
    <mergeCell ref="AD15:AD18"/>
    <mergeCell ref="AI15:AI18"/>
    <mergeCell ref="AJ15:AJ18"/>
    <mergeCell ref="AK15:AK18"/>
    <mergeCell ref="AO15:AO18"/>
    <mergeCell ref="AT15:AT18"/>
    <mergeCell ref="AU15:AU18"/>
    <mergeCell ref="AV15:AV18"/>
    <mergeCell ref="AZ15:AZ18"/>
    <mergeCell ref="BE15:BE18"/>
    <mergeCell ref="BF15:BF18"/>
    <mergeCell ref="BG15:BG18"/>
    <mergeCell ref="BK15:BK18"/>
    <mergeCell ref="BP15:BP18"/>
    <mergeCell ref="BQ15:BQ18"/>
    <mergeCell ref="BR15:BR18"/>
    <mergeCell ref="BV15:BV18"/>
    <mergeCell ref="B19:B20"/>
    <mergeCell ref="C19:C20"/>
    <mergeCell ref="D19:D20"/>
    <mergeCell ref="H19:H20"/>
    <mergeCell ref="M19:M20"/>
    <mergeCell ref="N19:N20"/>
    <mergeCell ref="O19:O20"/>
    <mergeCell ref="S19:S20"/>
    <mergeCell ref="X19:X20"/>
    <mergeCell ref="Y19:Y20"/>
    <mergeCell ref="Z19:Z20"/>
    <mergeCell ref="AD19:AD20"/>
    <mergeCell ref="AI19:AI20"/>
    <mergeCell ref="AJ19:AJ20"/>
    <mergeCell ref="AK19:AK20"/>
    <mergeCell ref="AO19:AO20"/>
    <mergeCell ref="AT19:AT20"/>
    <mergeCell ref="AU19:AU20"/>
    <mergeCell ref="AV19:AV20"/>
    <mergeCell ref="AZ19:AZ20"/>
    <mergeCell ref="BE19:BE20"/>
    <mergeCell ref="BF19:BF20"/>
    <mergeCell ref="BG19:BG20"/>
    <mergeCell ref="BK19:BK20"/>
    <mergeCell ref="BP19:BP20"/>
    <mergeCell ref="BQ19:BQ20"/>
    <mergeCell ref="BR19:BR20"/>
    <mergeCell ref="BV19:BV20"/>
    <mergeCell ref="BZ19:CI19"/>
    <mergeCell ref="BZ20:CA20"/>
    <mergeCell ref="CB20:CG20"/>
    <mergeCell ref="CH20:CI20"/>
    <mergeCell ref="D21:D23"/>
    <mergeCell ref="O21:O23"/>
    <mergeCell ref="Z21:Z23"/>
    <mergeCell ref="AK21:AK23"/>
    <mergeCell ref="AV21:AV23"/>
    <mergeCell ref="BG21:BG23"/>
    <mergeCell ref="BR21:BR23"/>
    <mergeCell ref="B28:B29"/>
    <mergeCell ref="C28:C29"/>
    <mergeCell ref="D28:D29"/>
    <mergeCell ref="H28:H29"/>
    <mergeCell ref="M28:M29"/>
    <mergeCell ref="N28:N29"/>
    <mergeCell ref="O28:O29"/>
    <mergeCell ref="S28:S29"/>
    <mergeCell ref="X28:X29"/>
    <mergeCell ref="Y28:Y29"/>
    <mergeCell ref="Z28:Z29"/>
    <mergeCell ref="AD28:AD29"/>
    <mergeCell ref="AI28:AI29"/>
    <mergeCell ref="AJ28:AJ29"/>
    <mergeCell ref="AK28:AK29"/>
    <mergeCell ref="AO28:AO29"/>
    <mergeCell ref="AT28:AT29"/>
    <mergeCell ref="AU28:AU29"/>
    <mergeCell ref="AV28:AV29"/>
    <mergeCell ref="AZ28:AZ29"/>
    <mergeCell ref="BE28:BE29"/>
    <mergeCell ref="BF28:BF29"/>
    <mergeCell ref="BG28:BG29"/>
    <mergeCell ref="BK28:BK29"/>
    <mergeCell ref="BP28:BP29"/>
    <mergeCell ref="BQ28:BQ29"/>
    <mergeCell ref="BR28:BR29"/>
    <mergeCell ref="BV28:BV29"/>
    <mergeCell ref="BZ28:CI28"/>
    <mergeCell ref="BZ29:CA29"/>
    <mergeCell ref="CB29:CG29"/>
    <mergeCell ref="CH29:CI29"/>
    <mergeCell ref="A31:A38"/>
    <mergeCell ref="L31:L38"/>
    <mergeCell ref="W31:W38"/>
    <mergeCell ref="AH31:AH38"/>
    <mergeCell ref="AS31:AS38"/>
    <mergeCell ref="BD31:BD38"/>
    <mergeCell ref="BO31:BO38"/>
    <mergeCell ref="B33:B34"/>
    <mergeCell ref="AI33:AI34"/>
    <mergeCell ref="AT33:AT34"/>
    <mergeCell ref="BP33:BP34"/>
    <mergeCell ref="BZ37:CI37"/>
    <mergeCell ref="BZ38:CA38"/>
    <mergeCell ref="CB38:CG38"/>
    <mergeCell ref="CH38:CI38"/>
    <mergeCell ref="A39:A44"/>
    <mergeCell ref="B39:B44"/>
    <mergeCell ref="L39:L44"/>
    <mergeCell ref="W39:W44"/>
    <mergeCell ref="AH39:AH44"/>
    <mergeCell ref="AS39:AS44"/>
    <mergeCell ref="BD39:BD44"/>
    <mergeCell ref="BO39:BO44"/>
    <mergeCell ref="BP39:BP44"/>
    <mergeCell ref="A45:A52"/>
    <mergeCell ref="L45:L52"/>
    <mergeCell ref="W45:W52"/>
    <mergeCell ref="AH45:AH52"/>
    <mergeCell ref="AS45:AS52"/>
    <mergeCell ref="BD45:BD52"/>
    <mergeCell ref="BO45:BO52"/>
    <mergeCell ref="BZ46:CI46"/>
    <mergeCell ref="BZ47:CA47"/>
    <mergeCell ref="CB47:CG47"/>
    <mergeCell ref="CH47:CI47"/>
    <mergeCell ref="D50:D52"/>
    <mergeCell ref="O50:O52"/>
    <mergeCell ref="Z50:Z52"/>
    <mergeCell ref="AK50:AK52"/>
    <mergeCell ref="AV50:AV52"/>
    <mergeCell ref="BG50:BG52"/>
    <mergeCell ref="BR50:BR52"/>
    <mergeCell ref="A53:A58"/>
    <mergeCell ref="L53:L58"/>
    <mergeCell ref="W53:W58"/>
    <mergeCell ref="AH53:AH58"/>
    <mergeCell ref="AS53:AS58"/>
    <mergeCell ref="BD53:BD58"/>
    <mergeCell ref="BO53:BO58"/>
    <mergeCell ref="BZ55:CI55"/>
    <mergeCell ref="BZ56:CA56"/>
    <mergeCell ref="CB56:CG56"/>
    <mergeCell ref="CH56:CI56"/>
    <mergeCell ref="A60:A68"/>
    <mergeCell ref="D60:D68"/>
    <mergeCell ref="L60:L68"/>
    <mergeCell ref="O60:O68"/>
    <mergeCell ref="W60:W68"/>
    <mergeCell ref="Z60:Z68"/>
    <mergeCell ref="AH60:AH68"/>
    <mergeCell ref="AK60:AK68"/>
    <mergeCell ref="AS60:AS68"/>
    <mergeCell ref="AV60:AV68"/>
    <mergeCell ref="BD60:BD68"/>
    <mergeCell ref="BG60:BG68"/>
    <mergeCell ref="BO60:BO68"/>
    <mergeCell ref="BR60:BR68"/>
    <mergeCell ref="A74:G74"/>
    <mergeCell ref="A79:A102"/>
    <mergeCell ref="B79:B81"/>
    <mergeCell ref="C79:C81"/>
    <mergeCell ref="D79:D81"/>
    <mergeCell ref="B82:B84"/>
    <mergeCell ref="C82:C84"/>
    <mergeCell ref="D82:D84"/>
    <mergeCell ref="B85:B87"/>
    <mergeCell ref="C85:C87"/>
    <mergeCell ref="D85:D87"/>
    <mergeCell ref="B88:B91"/>
    <mergeCell ref="C88:C91"/>
    <mergeCell ref="D88:D91"/>
    <mergeCell ref="B92:B93"/>
    <mergeCell ref="C92:C93"/>
    <mergeCell ref="D92:D93"/>
    <mergeCell ref="D94:D96"/>
    <mergeCell ref="B101:B102"/>
    <mergeCell ref="C101:C102"/>
    <mergeCell ref="D101:D102"/>
    <mergeCell ref="A104:A111"/>
    <mergeCell ref="A112:A117"/>
    <mergeCell ref="A118:A125"/>
    <mergeCell ref="D123:D125"/>
    <mergeCell ref="A126:A131"/>
    <mergeCell ref="A133:A141"/>
    <mergeCell ref="D133:D14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U291"/>
  <sheetViews>
    <sheetView showFormulas="false" showGridLines="true" showRowColHeaders="true" showZeros="true" rightToLeft="false" tabSelected="false" showOutlineSymbols="true" defaultGridColor="true" view="normal" topLeftCell="AS1" colorId="64" zoomScale="65" zoomScaleNormal="65" zoomScalePageLayoutView="100" workbookViewId="0">
      <selection pane="topLeft" activeCell="CB4" activeCellId="0" sqref="CB4"/>
    </sheetView>
  </sheetViews>
  <sheetFormatPr defaultColWidth="8.5625" defaultRowHeight="14.4" zeroHeight="false" outlineLevelRow="0" outlineLevelCol="0"/>
  <cols>
    <col collapsed="false" customWidth="true" hidden="false" outlineLevel="0" max="36" min="36" style="2" width="10.12"/>
    <col collapsed="false" customWidth="true" hidden="false" outlineLevel="0" max="159" min="159" style="2" width="12.56"/>
  </cols>
  <sheetData>
    <row r="1" customFormat="false" ht="15" hidden="false" customHeight="false" outlineLevel="0" collapsed="false">
      <c r="A1" s="9" t="s">
        <v>438</v>
      </c>
      <c r="B1" s="9"/>
      <c r="C1" s="9"/>
      <c r="D1" s="9"/>
      <c r="E1" s="9"/>
      <c r="F1" s="9"/>
      <c r="G1" s="9"/>
      <c r="L1" s="9" t="s">
        <v>439</v>
      </c>
      <c r="M1" s="9"/>
      <c r="N1" s="9"/>
      <c r="O1" s="9"/>
      <c r="P1" s="9"/>
      <c r="Q1" s="9"/>
      <c r="R1" s="9"/>
      <c r="W1" s="9" t="s">
        <v>440</v>
      </c>
      <c r="X1" s="9"/>
      <c r="Y1" s="9"/>
      <c r="Z1" s="9"/>
      <c r="AA1" s="9"/>
      <c r="AB1" s="9"/>
      <c r="AC1" s="9"/>
      <c r="AH1" s="9" t="s">
        <v>441</v>
      </c>
      <c r="AI1" s="9"/>
      <c r="AJ1" s="9"/>
      <c r="AK1" s="9"/>
      <c r="AL1" s="9"/>
      <c r="AM1" s="9"/>
      <c r="AN1" s="9"/>
      <c r="AS1" s="9" t="s">
        <v>442</v>
      </c>
      <c r="AT1" s="9"/>
      <c r="AU1" s="9"/>
      <c r="AV1" s="9"/>
      <c r="AW1" s="9"/>
      <c r="AX1" s="9"/>
      <c r="AY1" s="9"/>
      <c r="BD1" s="9" t="s">
        <v>443</v>
      </c>
      <c r="BE1" s="9"/>
      <c r="BF1" s="9"/>
      <c r="BG1" s="9"/>
      <c r="BH1" s="9"/>
      <c r="BI1" s="9"/>
      <c r="BJ1" s="9"/>
      <c r="BO1" s="9" t="s">
        <v>444</v>
      </c>
      <c r="BP1" s="9"/>
      <c r="BQ1" s="9"/>
      <c r="BR1" s="9"/>
      <c r="BS1" s="9"/>
      <c r="BT1" s="9"/>
      <c r="BU1" s="9"/>
      <c r="BZ1" s="9" t="s">
        <v>445</v>
      </c>
      <c r="CA1" s="9"/>
      <c r="CB1" s="9"/>
      <c r="CC1" s="9"/>
      <c r="CD1" s="9"/>
      <c r="CE1" s="9"/>
      <c r="CF1" s="9"/>
      <c r="CK1" s="10" t="str">
        <f aca="false">A1</f>
        <v>SITO O86</v>
      </c>
      <c r="CL1" s="10"/>
      <c r="CM1" s="10"/>
      <c r="CN1" s="10"/>
      <c r="CO1" s="10"/>
      <c r="CP1" s="10"/>
      <c r="CQ1" s="10"/>
      <c r="CR1" s="10"/>
      <c r="CS1" s="10"/>
      <c r="CT1" s="10"/>
    </row>
    <row r="2" customFormat="false" ht="14.4" hidden="false" customHeight="false" outlineLevel="0" collapsed="false">
      <c r="A2" s="2" t="s">
        <v>26</v>
      </c>
      <c r="B2" s="2" t="s">
        <v>446</v>
      </c>
      <c r="D2" s="4" t="s">
        <v>28</v>
      </c>
      <c r="E2" s="2" t="n">
        <v>15</v>
      </c>
      <c r="F2" s="2" t="s">
        <v>29</v>
      </c>
      <c r="G2" s="4" t="s">
        <v>30</v>
      </c>
      <c r="H2" s="2" t="n">
        <f aca="false">SUMPRODUCT(C6:C20,H6:H20)+C26*H26+C28*H28</f>
        <v>0</v>
      </c>
      <c r="L2" s="2" t="s">
        <v>26</v>
      </c>
      <c r="M2" s="2" t="s">
        <v>446</v>
      </c>
      <c r="O2" s="4" t="s">
        <v>28</v>
      </c>
      <c r="P2" s="2" t="n">
        <v>20</v>
      </c>
      <c r="Q2" s="2" t="s">
        <v>29</v>
      </c>
      <c r="R2" s="4" t="s">
        <v>30</v>
      </c>
      <c r="S2" s="2" t="n">
        <f aca="false">SUMPRODUCT(N6:N20,S6:S20)+N26*S26+N28*S28</f>
        <v>0</v>
      </c>
      <c r="W2" s="2" t="s">
        <v>26</v>
      </c>
      <c r="X2" s="2" t="s">
        <v>446</v>
      </c>
      <c r="Z2" s="4" t="s">
        <v>28</v>
      </c>
      <c r="AA2" s="2" t="n">
        <v>15</v>
      </c>
      <c r="AB2" s="2" t="s">
        <v>29</v>
      </c>
      <c r="AC2" s="4" t="s">
        <v>30</v>
      </c>
      <c r="AD2" s="2" t="n">
        <f aca="false">SUMPRODUCT(Y6:Y20,AD6:AD20)+Y26*AD26+Y28*AD28</f>
        <v>0</v>
      </c>
      <c r="AH2" s="2" t="s">
        <v>26</v>
      </c>
      <c r="AI2" s="2" t="s">
        <v>446</v>
      </c>
      <c r="AK2" s="4" t="s">
        <v>28</v>
      </c>
      <c r="AL2" s="2" t="n">
        <v>15</v>
      </c>
      <c r="AM2" s="2" t="s">
        <v>29</v>
      </c>
      <c r="AN2" s="4" t="s">
        <v>30</v>
      </c>
      <c r="AO2" s="2" t="n">
        <f aca="false">SUMPRODUCT(AJ6:AJ20,AO6:AO20)+AJ26*AO26+AJ28*AO28</f>
        <v>0</v>
      </c>
      <c r="AS2" s="2" t="s">
        <v>26</v>
      </c>
      <c r="AT2" s="2" t="s">
        <v>446</v>
      </c>
      <c r="AV2" s="4" t="s">
        <v>28</v>
      </c>
      <c r="AW2" s="2" t="n">
        <v>20</v>
      </c>
      <c r="AX2" s="2" t="s">
        <v>29</v>
      </c>
      <c r="AY2" s="4" t="s">
        <v>30</v>
      </c>
      <c r="AZ2" s="2" t="n">
        <f aca="false">SUMPRODUCT(AU6:AU20,AZ6:AZ20)+AU26*AZ26+AU28*AZ28</f>
        <v>0</v>
      </c>
      <c r="BD2" s="2" t="s">
        <v>26</v>
      </c>
      <c r="BE2" s="2" t="s">
        <v>446</v>
      </c>
      <c r="BG2" s="4" t="s">
        <v>28</v>
      </c>
      <c r="BH2" s="2" t="n">
        <v>15</v>
      </c>
      <c r="BI2" s="2" t="s">
        <v>29</v>
      </c>
      <c r="BJ2" s="4" t="s">
        <v>30</v>
      </c>
      <c r="BK2" s="2" t="n">
        <f aca="false">SUMPRODUCT(BF6:BF20,BK6:BK20)+BF26*BK26+BF28*BK28</f>
        <v>0</v>
      </c>
      <c r="BO2" s="2" t="s">
        <v>26</v>
      </c>
      <c r="BP2" s="2" t="s">
        <v>446</v>
      </c>
      <c r="BR2" s="4" t="s">
        <v>28</v>
      </c>
      <c r="BS2" s="2" t="n">
        <v>20</v>
      </c>
      <c r="BT2" s="2" t="s">
        <v>29</v>
      </c>
      <c r="BU2" s="4" t="s">
        <v>30</v>
      </c>
      <c r="BV2" s="2" t="n">
        <f aca="false">SUMPRODUCT(BQ6:BQ20,BV6:BV20)+BQ26*BV26+BQ28*BV28</f>
        <v>0</v>
      </c>
      <c r="BZ2" s="2" t="s">
        <v>26</v>
      </c>
      <c r="CA2" s="2" t="s">
        <v>446</v>
      </c>
      <c r="CC2" s="4" t="s">
        <v>28</v>
      </c>
      <c r="CD2" s="2" t="n">
        <v>80</v>
      </c>
      <c r="CE2" s="2" t="s">
        <v>29</v>
      </c>
      <c r="CF2" s="4" t="s">
        <v>30</v>
      </c>
      <c r="CG2" s="2" t="n">
        <f aca="false">SUMPRODUCT(CB6:CB20,CG6:CG20)+CB26*CG26+CB28*CG28</f>
        <v>0</v>
      </c>
      <c r="CK2" s="11" t="s">
        <v>31</v>
      </c>
      <c r="CL2" s="11"/>
      <c r="CM2" s="11" t="s">
        <v>32</v>
      </c>
      <c r="CN2" s="11"/>
      <c r="CO2" s="11"/>
      <c r="CP2" s="11"/>
      <c r="CQ2" s="11"/>
      <c r="CR2" s="11"/>
      <c r="CS2" s="11" t="s">
        <v>33</v>
      </c>
      <c r="CT2" s="11"/>
    </row>
    <row r="3" customFormat="false" ht="14.4" hidden="false" customHeight="false" outlineLevel="0" collapsed="false">
      <c r="A3" s="2" t="s">
        <v>34</v>
      </c>
      <c r="B3" s="2" t="s">
        <v>447</v>
      </c>
      <c r="D3" s="4" t="s">
        <v>36</v>
      </c>
      <c r="E3" s="2" t="s">
        <v>37</v>
      </c>
      <c r="L3" s="2" t="s">
        <v>34</v>
      </c>
      <c r="M3" s="2" t="s">
        <v>448</v>
      </c>
      <c r="O3" s="4" t="s">
        <v>36</v>
      </c>
      <c r="P3" s="2" t="s">
        <v>37</v>
      </c>
      <c r="W3" s="2" t="s">
        <v>34</v>
      </c>
      <c r="X3" s="2" t="s">
        <v>449</v>
      </c>
      <c r="Z3" s="4" t="s">
        <v>36</v>
      </c>
      <c r="AA3" s="2" t="s">
        <v>37</v>
      </c>
      <c r="AH3" s="2" t="s">
        <v>34</v>
      </c>
      <c r="AI3" s="2" t="s">
        <v>450</v>
      </c>
      <c r="AK3" s="4" t="s">
        <v>36</v>
      </c>
      <c r="AL3" s="2" t="s">
        <v>37</v>
      </c>
      <c r="AS3" s="2" t="s">
        <v>34</v>
      </c>
      <c r="AT3" s="2" t="s">
        <v>451</v>
      </c>
      <c r="AV3" s="4" t="s">
        <v>36</v>
      </c>
      <c r="AW3" s="2" t="s">
        <v>37</v>
      </c>
      <c r="BD3" s="2" t="s">
        <v>34</v>
      </c>
      <c r="BE3" s="2" t="s">
        <v>452</v>
      </c>
      <c r="BG3" s="4" t="s">
        <v>36</v>
      </c>
      <c r="BH3" s="2" t="s">
        <v>37</v>
      </c>
      <c r="BO3" s="2" t="s">
        <v>34</v>
      </c>
      <c r="BP3" s="2" t="s">
        <v>453</v>
      </c>
      <c r="BQ3" s="2" t="s">
        <v>41</v>
      </c>
      <c r="BR3" s="4" t="s">
        <v>36</v>
      </c>
      <c r="BS3" s="2" t="s">
        <v>37</v>
      </c>
      <c r="BZ3" s="2" t="s">
        <v>34</v>
      </c>
      <c r="CA3" s="2" t="s">
        <v>454</v>
      </c>
      <c r="CC3" s="4" t="s">
        <v>36</v>
      </c>
      <c r="CD3" s="2" t="s">
        <v>37</v>
      </c>
      <c r="CK3" s="12" t="s">
        <v>14</v>
      </c>
      <c r="CL3" s="13" t="n">
        <f aca="false">IF(B59=0%,0%,C60/SUM(C60:C67))</f>
        <v>0.2</v>
      </c>
      <c r="CM3" s="12" t="str">
        <f aca="false">E60</f>
        <v>lavatrice</v>
      </c>
      <c r="CN3" s="14" t="n">
        <f aca="false">F60</f>
        <v>0</v>
      </c>
      <c r="CO3" s="12" t="str">
        <f aca="false">E67</f>
        <v>sedie</v>
      </c>
      <c r="CP3" s="14" t="n">
        <f aca="false">F67</f>
        <v>0</v>
      </c>
      <c r="CQ3" s="12" t="str">
        <f aca="false">G65</f>
        <v>guaina</v>
      </c>
      <c r="CR3" s="14" t="n">
        <f aca="false">H65</f>
        <v>0</v>
      </c>
      <c r="CS3" s="14" t="s">
        <v>41</v>
      </c>
      <c r="CT3" s="38" t="n">
        <f aca="false">C3</f>
        <v>0</v>
      </c>
    </row>
    <row r="4" customFormat="false" ht="14.4" hidden="false" customHeight="false" outlineLevel="0" collapsed="false">
      <c r="A4" s="2" t="s">
        <v>46</v>
      </c>
      <c r="B4" s="8" t="n">
        <f aca="false">SUM(B6:B20,B26,B28)</f>
        <v>0</v>
      </c>
      <c r="C4" s="16" t="n">
        <f aca="false">SUMPRODUCT(B21:B25,G21:G25)+SUMPRODUCT(B30:B32,G30:G32)+SUMPRODUCT(B57:B58,G57:G58)+SUMPRODUCT(B45:B52,G45:G52)+SUMPRODUCT(F39:F44,G39:G44)*B39+SUMPRODUCT(G33:G34,F33:F34)*B33+SUMPRODUCT(B35:B38,G35:G38)</f>
        <v>721.2</v>
      </c>
      <c r="D4" s="4" t="s">
        <v>43</v>
      </c>
      <c r="E4" s="2" t="s">
        <v>37</v>
      </c>
      <c r="F4" s="4" t="s">
        <v>44</v>
      </c>
      <c r="G4" s="2" t="s">
        <v>45</v>
      </c>
      <c r="L4" s="2" t="s">
        <v>46</v>
      </c>
      <c r="M4" s="8" t="n">
        <f aca="false">SUM(M6:M20,M26,M28)</f>
        <v>0</v>
      </c>
      <c r="N4" s="16" t="n">
        <f aca="false">SUMPRODUCT(M21:M25,R21:R25)+SUMPRODUCT(M30:M32,R30:R32)+SUMPRODUCT(M57:M58,R57:R58)+SUMPRODUCT(M45:M52,R45:R52)+SUMPRODUCT(Q39:Q44,R39:R44)*M39+SUMPRODUCT(R33:R34,Q33:Q34)*M33+SUMPRODUCT(M35:M38,R35:R38)</f>
        <v>804</v>
      </c>
      <c r="O4" s="4" t="s">
        <v>43</v>
      </c>
      <c r="P4" s="2" t="s">
        <v>37</v>
      </c>
      <c r="Q4" s="4" t="s">
        <v>44</v>
      </c>
      <c r="R4" s="2" t="s">
        <v>91</v>
      </c>
      <c r="W4" s="2" t="s">
        <v>46</v>
      </c>
      <c r="X4" s="8" t="n">
        <f aca="false">SUM(X6:X20,X26,X28)</f>
        <v>0</v>
      </c>
      <c r="Y4" s="16" t="n">
        <f aca="false">SUMPRODUCT(X21:X25,AC21:AC25)+SUMPRODUCT(X30:X32,AC30:AC32)+SUMPRODUCT(X57:X58,AC57:AC58)+SUMPRODUCT(X45:X52,AC45:AC52)+SUMPRODUCT(AB39:AB44,AC39:AC44)*X39+SUMPRODUCT(AC33:AC34,AB33:AB34)*X33+SUMPRODUCT(X35:X38,AC35:AC38)</f>
        <v>1654</v>
      </c>
      <c r="Z4" s="4" t="s">
        <v>43</v>
      </c>
      <c r="AA4" s="2" t="s">
        <v>37</v>
      </c>
      <c r="AB4" s="4" t="s">
        <v>44</v>
      </c>
      <c r="AC4" s="2" t="s">
        <v>91</v>
      </c>
      <c r="AH4" s="2" t="s">
        <v>46</v>
      </c>
      <c r="AI4" s="8" t="n">
        <f aca="false">SUM(AI6:AI20,AI26,AI28)</f>
        <v>0</v>
      </c>
      <c r="AJ4" s="16" t="n">
        <f aca="false">SUMPRODUCT(AI21:AI25,AN21:AN25)+SUMPRODUCT(AI30:AI32,AN30:AN32)+SUMPRODUCT(AI57:AI58,AN57:AN58)+SUMPRODUCT(AI45:AI52,AN45:AN52)+SUMPRODUCT(AM39:AM44,AN39:AN44)*AI39+SUMPRODUCT(AN33:AN34,AM33:AM34)*AI33+SUMPRODUCT(AI35:AI38,AN35:AN38)</f>
        <v>899</v>
      </c>
      <c r="AK4" s="4" t="s">
        <v>43</v>
      </c>
      <c r="AL4" s="2" t="s">
        <v>37</v>
      </c>
      <c r="AM4" s="4" t="s">
        <v>44</v>
      </c>
      <c r="AN4" s="2" t="s">
        <v>434</v>
      </c>
      <c r="AS4" s="2" t="s">
        <v>46</v>
      </c>
      <c r="AT4" s="8" t="n">
        <f aca="false">SUM(AT6:AT20,AT26,AT28)</f>
        <v>0</v>
      </c>
      <c r="AU4" s="16" t="n">
        <f aca="false">SUMPRODUCT(AT21:AT25,AY21:AY25)+SUMPRODUCT(AT30:AT32,AY30:AY32)+SUMPRODUCT(AT57:AT58,AY57:AY58)+SUMPRODUCT(AT45:AT52,AY45:AY52)+SUMPRODUCT(AX39:AX44,AY39:AY44)*AT39+SUMPRODUCT(AY33:AY34,AX33:AX34)*AT33+SUMPRODUCT(AT35:AT38,AY35:AY38)</f>
        <v>815</v>
      </c>
      <c r="AV4" s="4" t="s">
        <v>43</v>
      </c>
      <c r="AW4" s="2" t="s">
        <v>37</v>
      </c>
      <c r="AX4" s="4" t="s">
        <v>44</v>
      </c>
      <c r="AY4" s="2" t="s">
        <v>45</v>
      </c>
      <c r="BD4" s="2" t="s">
        <v>46</v>
      </c>
      <c r="BE4" s="8" t="n">
        <f aca="false">SUM(BE6:BE20,BE26,BE28)</f>
        <v>0</v>
      </c>
      <c r="BF4" s="16" t="n">
        <f aca="false">SUMPRODUCT(BE21:BE25,BJ21:BJ25)+SUMPRODUCT(BE30:BE32,BJ30:BJ32)+SUMPRODUCT(BE57:BE58,BJ57:BJ58)+SUMPRODUCT(BE45:BE52,BJ45:BJ52)+SUMPRODUCT(BI39:BI44,BJ39:BJ44)*BE39+SUMPRODUCT(BJ33:BJ34,BI33:BI34)*BE33+SUMPRODUCT(BE35:BE38,BJ35:BJ38)</f>
        <v>1564</v>
      </c>
      <c r="BG4" s="4" t="s">
        <v>43</v>
      </c>
      <c r="BH4" s="2" t="s">
        <v>37</v>
      </c>
      <c r="BI4" s="4" t="s">
        <v>44</v>
      </c>
      <c r="BJ4" s="2" t="s">
        <v>91</v>
      </c>
      <c r="BO4" s="2" t="s">
        <v>46</v>
      </c>
      <c r="BP4" s="8" t="n">
        <f aca="false">SUM(BP6:BP20,BP26,BP28)</f>
        <v>0</v>
      </c>
      <c r="BQ4" s="16" t="n">
        <f aca="false">SUMPRODUCT(BP21:BP25,BU21:BU25)+SUMPRODUCT(BP30:BP32,BU30:BU32)+SUMPRODUCT(BP57:BP58,BU57:BU58)+SUMPRODUCT(BP45:BP52,BU45:BU52)+SUMPRODUCT(BT39:BT44,BU39:BU44)*BP39+SUMPRODUCT(BU33:BU34,BT33:BT34)*BP33+SUMPRODUCT(BP35:BP38,BU35:BU38)</f>
        <v>1500</v>
      </c>
      <c r="BR4" s="4" t="s">
        <v>43</v>
      </c>
      <c r="BS4" s="2" t="s">
        <v>37</v>
      </c>
      <c r="BT4" s="4" t="s">
        <v>44</v>
      </c>
      <c r="BU4" s="2" t="s">
        <v>48</v>
      </c>
      <c r="BZ4" s="2" t="s">
        <v>46</v>
      </c>
      <c r="CA4" s="8" t="n">
        <f aca="false">SUM(CA6:CA20,CA26,CA28)</f>
        <v>0</v>
      </c>
      <c r="CB4" s="16" t="n">
        <f aca="false">SUMPRODUCT(CA21:CA25,CF21:CF25)+SUMPRODUCT(CA30:CA32,CF30:CF32)+SUMPRODUCT(CA57:CA58,CF57:CF58)+SUMPRODUCT(CA45:CA52,CF45:CF52)+SUMPRODUCT(CE39:CE44,CF39:CF44)*CA39+SUMPRODUCT(CF33:CF34,CE33:CE34)*CA33+SUMPRODUCT(CA35:CA38,CF35:CF38)</f>
        <v>1356.40898991221</v>
      </c>
      <c r="CC4" s="4" t="s">
        <v>43</v>
      </c>
      <c r="CD4" s="2" t="s">
        <v>37</v>
      </c>
      <c r="CE4" s="4" t="s">
        <v>44</v>
      </c>
      <c r="CF4" s="2" t="s">
        <v>91</v>
      </c>
      <c r="CK4" s="17" t="s">
        <v>49</v>
      </c>
      <c r="CL4" s="18" t="n">
        <f aca="false">IF(B59=0%,0%,C61/SUM(C60:C67))</f>
        <v>0</v>
      </c>
      <c r="CM4" s="17" t="str">
        <f aca="false">E61</f>
        <v>frigorifero</v>
      </c>
      <c r="CN4" s="19" t="n">
        <f aca="false">F61</f>
        <v>0</v>
      </c>
      <c r="CO4" s="17" t="str">
        <f aca="false">E68</f>
        <v>materasso</v>
      </c>
      <c r="CP4" s="19" t="n">
        <f aca="false">F68</f>
        <v>0</v>
      </c>
      <c r="CQ4" s="17" t="str">
        <f aca="false">G66</f>
        <v>lamiere</v>
      </c>
      <c r="CR4" s="19" t="n">
        <f aca="false">H66</f>
        <v>0</v>
      </c>
      <c r="CS4" s="19" t="str">
        <f aca="false">D2</f>
        <v>altezza cumulo</v>
      </c>
      <c r="CT4" s="19" t="n">
        <f aca="false">E2</f>
        <v>15</v>
      </c>
    </row>
    <row r="5" customFormat="false" ht="14.4" hidden="false" customHeight="false" outlineLevel="0" collapsed="false">
      <c r="A5" s="21" t="s">
        <v>50</v>
      </c>
      <c r="B5" s="22" t="s">
        <v>51</v>
      </c>
      <c r="C5" s="22" t="s">
        <v>52</v>
      </c>
      <c r="D5" s="23" t="s">
        <v>53</v>
      </c>
      <c r="E5" s="22" t="s">
        <v>54</v>
      </c>
      <c r="F5" s="22"/>
      <c r="G5" s="22" t="s">
        <v>55</v>
      </c>
      <c r="H5" s="22" t="s">
        <v>56</v>
      </c>
      <c r="L5" s="21" t="s">
        <v>50</v>
      </c>
      <c r="M5" s="22" t="s">
        <v>51</v>
      </c>
      <c r="N5" s="22" t="s">
        <v>52</v>
      </c>
      <c r="O5" s="23" t="s">
        <v>53</v>
      </c>
      <c r="P5" s="22" t="s">
        <v>54</v>
      </c>
      <c r="Q5" s="22"/>
      <c r="R5" s="22" t="s">
        <v>55</v>
      </c>
      <c r="S5" s="22" t="s">
        <v>56</v>
      </c>
      <c r="W5" s="21" t="s">
        <v>50</v>
      </c>
      <c r="X5" s="22" t="s">
        <v>51</v>
      </c>
      <c r="Y5" s="22" t="s">
        <v>52</v>
      </c>
      <c r="Z5" s="23" t="s">
        <v>53</v>
      </c>
      <c r="AA5" s="22" t="s">
        <v>54</v>
      </c>
      <c r="AB5" s="22"/>
      <c r="AC5" s="22" t="s">
        <v>55</v>
      </c>
      <c r="AD5" s="22" t="s">
        <v>56</v>
      </c>
      <c r="AH5" s="21" t="s">
        <v>50</v>
      </c>
      <c r="AI5" s="22" t="s">
        <v>51</v>
      </c>
      <c r="AJ5" s="22" t="s">
        <v>52</v>
      </c>
      <c r="AK5" s="23" t="s">
        <v>53</v>
      </c>
      <c r="AL5" s="22" t="s">
        <v>54</v>
      </c>
      <c r="AM5" s="22"/>
      <c r="AN5" s="22" t="s">
        <v>55</v>
      </c>
      <c r="AO5" s="22" t="s">
        <v>56</v>
      </c>
      <c r="AS5" s="21" t="s">
        <v>50</v>
      </c>
      <c r="AT5" s="22" t="s">
        <v>51</v>
      </c>
      <c r="AU5" s="22" t="s">
        <v>52</v>
      </c>
      <c r="AV5" s="23" t="s">
        <v>53</v>
      </c>
      <c r="AW5" s="22" t="s">
        <v>54</v>
      </c>
      <c r="AX5" s="22"/>
      <c r="AY5" s="22" t="s">
        <v>55</v>
      </c>
      <c r="AZ5" s="22" t="s">
        <v>56</v>
      </c>
      <c r="BD5" s="21" t="s">
        <v>50</v>
      </c>
      <c r="BE5" s="22" t="s">
        <v>51</v>
      </c>
      <c r="BF5" s="22" t="s">
        <v>52</v>
      </c>
      <c r="BG5" s="23" t="s">
        <v>53</v>
      </c>
      <c r="BH5" s="22" t="s">
        <v>54</v>
      </c>
      <c r="BI5" s="22"/>
      <c r="BJ5" s="22" t="s">
        <v>55</v>
      </c>
      <c r="BK5" s="22" t="s">
        <v>56</v>
      </c>
      <c r="BO5" s="21" t="s">
        <v>50</v>
      </c>
      <c r="BP5" s="22" t="s">
        <v>51</v>
      </c>
      <c r="BQ5" s="22" t="s">
        <v>52</v>
      </c>
      <c r="BR5" s="23" t="s">
        <v>53</v>
      </c>
      <c r="BS5" s="22" t="s">
        <v>54</v>
      </c>
      <c r="BT5" s="22"/>
      <c r="BU5" s="22" t="s">
        <v>55</v>
      </c>
      <c r="BV5" s="22" t="s">
        <v>56</v>
      </c>
      <c r="BZ5" s="21" t="s">
        <v>50</v>
      </c>
      <c r="CA5" s="22" t="s">
        <v>51</v>
      </c>
      <c r="CB5" s="22" t="s">
        <v>52</v>
      </c>
      <c r="CC5" s="23" t="s">
        <v>53</v>
      </c>
      <c r="CD5" s="22" t="s">
        <v>54</v>
      </c>
      <c r="CE5" s="22"/>
      <c r="CF5" s="22" t="s">
        <v>55</v>
      </c>
      <c r="CG5" s="22" t="s">
        <v>56</v>
      </c>
      <c r="CK5" s="17" t="s">
        <v>57</v>
      </c>
      <c r="CL5" s="18" t="n">
        <f aca="false">IF(B59=0%,0%,(C62+C63)/SUM(C60:C67))</f>
        <v>0.06</v>
      </c>
      <c r="CM5" s="17" t="str">
        <f aca="false">E62</f>
        <v>forno</v>
      </c>
      <c r="CN5" s="19" t="n">
        <f aca="false">F62</f>
        <v>0</v>
      </c>
      <c r="CO5" s="17" t="str">
        <f aca="false">G60</f>
        <v>brandina</v>
      </c>
      <c r="CP5" s="19" t="n">
        <f aca="false">H60</f>
        <v>0</v>
      </c>
      <c r="CQ5" s="17" t="str">
        <f aca="false">G67</f>
        <v>buste</v>
      </c>
      <c r="CR5" s="19" t="n">
        <f aca="false">H67</f>
        <v>0</v>
      </c>
      <c r="CS5" s="19" t="str">
        <f aca="false">D3</f>
        <v>combustione</v>
      </c>
      <c r="CT5" s="19" t="str">
        <f aca="false">E3</f>
        <v>no</v>
      </c>
    </row>
    <row r="6" customFormat="false" ht="14.4" hidden="false" customHeight="true" outlineLevel="0" collapsed="false">
      <c r="A6" s="24" t="s">
        <v>58</v>
      </c>
      <c r="B6" s="25"/>
      <c r="C6" s="65"/>
      <c r="D6" s="27" t="s">
        <v>59</v>
      </c>
      <c r="E6" s="28" t="s">
        <v>12</v>
      </c>
      <c r="F6" s="29" t="n">
        <f aca="false">INFO!$D$13</f>
        <v>0.751592356687898</v>
      </c>
      <c r="H6" s="30" t="n">
        <v>40</v>
      </c>
      <c r="L6" s="24" t="s">
        <v>58</v>
      </c>
      <c r="M6" s="25"/>
      <c r="N6" s="26"/>
      <c r="O6" s="27" t="s">
        <v>59</v>
      </c>
      <c r="P6" s="28" t="s">
        <v>12</v>
      </c>
      <c r="Q6" s="29" t="n">
        <f aca="false">INFO!$D$13</f>
        <v>0.751592356687898</v>
      </c>
      <c r="S6" s="30" t="n">
        <v>40</v>
      </c>
      <c r="W6" s="24" t="s">
        <v>58</v>
      </c>
      <c r="X6" s="25"/>
      <c r="Y6" s="65"/>
      <c r="Z6" s="27" t="s">
        <v>59</v>
      </c>
      <c r="AA6" s="28" t="s">
        <v>12</v>
      </c>
      <c r="AB6" s="29" t="n">
        <f aca="false">INFO!$D$13</f>
        <v>0.751592356687898</v>
      </c>
      <c r="AD6" s="30" t="n">
        <v>40</v>
      </c>
      <c r="AH6" s="24" t="s">
        <v>58</v>
      </c>
      <c r="AI6" s="25"/>
      <c r="AJ6" s="65"/>
      <c r="AK6" s="27" t="s">
        <v>59</v>
      </c>
      <c r="AL6" s="28" t="s">
        <v>12</v>
      </c>
      <c r="AM6" s="29" t="n">
        <f aca="false">INFO!$D$13</f>
        <v>0.751592356687898</v>
      </c>
      <c r="AO6" s="30" t="n">
        <v>40</v>
      </c>
      <c r="AS6" s="24" t="s">
        <v>58</v>
      </c>
      <c r="AT6" s="25"/>
      <c r="AU6" s="65"/>
      <c r="AV6" s="27" t="s">
        <v>59</v>
      </c>
      <c r="AW6" s="28" t="s">
        <v>12</v>
      </c>
      <c r="AX6" s="29" t="n">
        <f aca="false">INFO!$D$13</f>
        <v>0.751592356687898</v>
      </c>
      <c r="AZ6" s="30" t="n">
        <v>40</v>
      </c>
      <c r="BD6" s="24" t="s">
        <v>58</v>
      </c>
      <c r="BE6" s="25"/>
      <c r="BF6" s="65"/>
      <c r="BG6" s="27" t="s">
        <v>59</v>
      </c>
      <c r="BH6" s="28" t="s">
        <v>12</v>
      </c>
      <c r="BI6" s="29" t="n">
        <f aca="false">INFO!$D$13</f>
        <v>0.751592356687898</v>
      </c>
      <c r="BK6" s="30" t="n">
        <v>40</v>
      </c>
      <c r="BO6" s="24" t="s">
        <v>58</v>
      </c>
      <c r="BP6" s="64"/>
      <c r="BQ6" s="65"/>
      <c r="BR6" s="27" t="s">
        <v>59</v>
      </c>
      <c r="BS6" s="28" t="s">
        <v>12</v>
      </c>
      <c r="BT6" s="29" t="n">
        <f aca="false">INFO!$D$13</f>
        <v>0.751592356687898</v>
      </c>
      <c r="BV6" s="30" t="n">
        <v>40</v>
      </c>
      <c r="BZ6" s="24" t="s">
        <v>58</v>
      </c>
      <c r="CA6" s="25"/>
      <c r="CB6" s="26"/>
      <c r="CC6" s="27" t="s">
        <v>59</v>
      </c>
      <c r="CD6" s="28" t="s">
        <v>12</v>
      </c>
      <c r="CE6" s="29" t="n">
        <f aca="false">INFO!$D$13</f>
        <v>0.751592356687898</v>
      </c>
      <c r="CG6" s="30" t="n">
        <v>40</v>
      </c>
      <c r="CK6" s="17" t="s">
        <v>60</v>
      </c>
      <c r="CL6" s="37" t="n">
        <f aca="false">IF(B59=0%,0%,C64/SUM(C60:C67))</f>
        <v>0.6</v>
      </c>
      <c r="CM6" s="17" t="str">
        <f aca="false">E63</f>
        <v>televisore</v>
      </c>
      <c r="CN6" s="19" t="n">
        <f aca="false">F63</f>
        <v>0</v>
      </c>
      <c r="CO6" s="17" t="str">
        <f aca="false">G61</f>
        <v>Scatoloni</v>
      </c>
      <c r="CP6" s="19" t="n">
        <f aca="false">H61</f>
        <v>0</v>
      </c>
      <c r="CQ6" s="19"/>
      <c r="CR6" s="19"/>
      <c r="CS6" s="19" t="str">
        <f aca="false">D4</f>
        <v>bonifica</v>
      </c>
      <c r="CT6" s="19" t="str">
        <f aca="false">E4</f>
        <v>no</v>
      </c>
    </row>
    <row r="7" customFormat="false" ht="14.4" hidden="false" customHeight="true" outlineLevel="0" collapsed="false">
      <c r="A7" s="24"/>
      <c r="B7" s="25"/>
      <c r="C7" s="65"/>
      <c r="D7" s="27"/>
      <c r="E7" s="28" t="s">
        <v>13</v>
      </c>
      <c r="F7" s="29" t="n">
        <f aca="false">INFO!$D$14</f>
        <v>0.0812101910828025</v>
      </c>
      <c r="H7" s="30"/>
      <c r="L7" s="24"/>
      <c r="M7" s="25"/>
      <c r="N7" s="26"/>
      <c r="O7" s="27"/>
      <c r="P7" s="28" t="s">
        <v>13</v>
      </c>
      <c r="Q7" s="29" t="n">
        <f aca="false">INFO!$D$14</f>
        <v>0.0812101910828025</v>
      </c>
      <c r="S7" s="30"/>
      <c r="W7" s="24"/>
      <c r="X7" s="25"/>
      <c r="Y7" s="65"/>
      <c r="Z7" s="27"/>
      <c r="AA7" s="28" t="s">
        <v>13</v>
      </c>
      <c r="AB7" s="29" t="n">
        <f aca="false">INFO!$D$14</f>
        <v>0.0812101910828025</v>
      </c>
      <c r="AD7" s="30"/>
      <c r="AH7" s="24"/>
      <c r="AI7" s="25"/>
      <c r="AJ7" s="65"/>
      <c r="AK7" s="27"/>
      <c r="AL7" s="28" t="s">
        <v>13</v>
      </c>
      <c r="AM7" s="29" t="n">
        <f aca="false">INFO!$D$14</f>
        <v>0.0812101910828025</v>
      </c>
      <c r="AO7" s="30"/>
      <c r="AS7" s="24"/>
      <c r="AT7" s="25"/>
      <c r="AU7" s="65"/>
      <c r="AV7" s="27"/>
      <c r="AW7" s="28" t="s">
        <v>13</v>
      </c>
      <c r="AX7" s="29" t="n">
        <f aca="false">INFO!$D$14</f>
        <v>0.0812101910828025</v>
      </c>
      <c r="AZ7" s="30"/>
      <c r="BD7" s="24"/>
      <c r="BE7" s="25"/>
      <c r="BF7" s="65"/>
      <c r="BG7" s="27"/>
      <c r="BH7" s="28" t="s">
        <v>13</v>
      </c>
      <c r="BI7" s="29" t="n">
        <f aca="false">INFO!$D$14</f>
        <v>0.0812101910828025</v>
      </c>
      <c r="BK7" s="30"/>
      <c r="BO7" s="24"/>
      <c r="BP7" s="64"/>
      <c r="BQ7" s="65"/>
      <c r="BR7" s="27"/>
      <c r="BS7" s="28" t="s">
        <v>13</v>
      </c>
      <c r="BT7" s="29" t="n">
        <f aca="false">INFO!$D$14</f>
        <v>0.0812101910828025</v>
      </c>
      <c r="BV7" s="30"/>
      <c r="BZ7" s="24"/>
      <c r="CA7" s="25"/>
      <c r="CB7" s="26"/>
      <c r="CC7" s="27"/>
      <c r="CD7" s="28" t="s">
        <v>13</v>
      </c>
      <c r="CE7" s="29" t="n">
        <f aca="false">INFO!$D$14</f>
        <v>0.0812101910828025</v>
      </c>
      <c r="CG7" s="30"/>
      <c r="CK7" s="17" t="s">
        <v>61</v>
      </c>
      <c r="CL7" s="18" t="n">
        <f aca="false">IF(B59=0%,0%,C65/SUM(C60:C67))</f>
        <v>0.14</v>
      </c>
      <c r="CM7" s="17" t="str">
        <f aca="false">E64</f>
        <v>scaldabagno</v>
      </c>
      <c r="CN7" s="19" t="n">
        <f aca="false">F64</f>
        <v>0</v>
      </c>
      <c r="CO7" s="17" t="str">
        <f aca="false">G62</f>
        <v>divano</v>
      </c>
      <c r="CP7" s="19" t="n">
        <f aca="false">H62</f>
        <v>0</v>
      </c>
      <c r="CQ7" s="19"/>
      <c r="CR7" s="19"/>
      <c r="CS7" s="19" t="str">
        <f aca="false">F4</f>
        <v>substrato</v>
      </c>
      <c r="CT7" s="19" t="str">
        <f aca="false">G4</f>
        <v>suolo</v>
      </c>
    </row>
    <row r="8" customFormat="false" ht="14.4" hidden="false" customHeight="false" outlineLevel="0" collapsed="false">
      <c r="A8" s="24"/>
      <c r="B8" s="25"/>
      <c r="C8" s="65"/>
      <c r="D8" s="27"/>
      <c r="E8" s="28" t="s">
        <v>14</v>
      </c>
      <c r="F8" s="29" t="n">
        <f aca="false">INFO!$D$15</f>
        <v>0.167197452229299</v>
      </c>
      <c r="H8" s="30"/>
      <c r="L8" s="24"/>
      <c r="M8" s="25"/>
      <c r="N8" s="26"/>
      <c r="O8" s="27"/>
      <c r="P8" s="28" t="s">
        <v>14</v>
      </c>
      <c r="Q8" s="29" t="n">
        <f aca="false">INFO!$D$15</f>
        <v>0.167197452229299</v>
      </c>
      <c r="S8" s="30"/>
      <c r="W8" s="24"/>
      <c r="X8" s="25"/>
      <c r="Y8" s="65"/>
      <c r="Z8" s="27"/>
      <c r="AA8" s="28" t="s">
        <v>14</v>
      </c>
      <c r="AB8" s="29" t="n">
        <f aca="false">INFO!$D$15</f>
        <v>0.167197452229299</v>
      </c>
      <c r="AD8" s="30"/>
      <c r="AH8" s="24"/>
      <c r="AI8" s="25"/>
      <c r="AJ8" s="65"/>
      <c r="AK8" s="27"/>
      <c r="AL8" s="28" t="s">
        <v>14</v>
      </c>
      <c r="AM8" s="29" t="n">
        <f aca="false">INFO!$D$15</f>
        <v>0.167197452229299</v>
      </c>
      <c r="AO8" s="30"/>
      <c r="AS8" s="24"/>
      <c r="AT8" s="25"/>
      <c r="AU8" s="65"/>
      <c r="AV8" s="27"/>
      <c r="AW8" s="28" t="s">
        <v>14</v>
      </c>
      <c r="AX8" s="29" t="n">
        <f aca="false">INFO!$D$15</f>
        <v>0.167197452229299</v>
      </c>
      <c r="AZ8" s="30"/>
      <c r="BD8" s="24"/>
      <c r="BE8" s="25"/>
      <c r="BF8" s="65"/>
      <c r="BG8" s="27"/>
      <c r="BH8" s="28" t="s">
        <v>14</v>
      </c>
      <c r="BI8" s="29" t="n">
        <f aca="false">INFO!$D$15</f>
        <v>0.167197452229299</v>
      </c>
      <c r="BK8" s="30"/>
      <c r="BO8" s="24"/>
      <c r="BP8" s="64"/>
      <c r="BQ8" s="65"/>
      <c r="BR8" s="27"/>
      <c r="BS8" s="28" t="s">
        <v>14</v>
      </c>
      <c r="BT8" s="29" t="n">
        <f aca="false">INFO!$D$15</f>
        <v>0.167197452229299</v>
      </c>
      <c r="BV8" s="30"/>
      <c r="BZ8" s="24"/>
      <c r="CA8" s="25"/>
      <c r="CB8" s="26"/>
      <c r="CC8" s="27"/>
      <c r="CD8" s="28" t="s">
        <v>14</v>
      </c>
      <c r="CE8" s="29" t="n">
        <f aca="false">INFO!$D$15</f>
        <v>0.167197452229299</v>
      </c>
      <c r="CG8" s="30"/>
      <c r="CK8" s="17" t="s">
        <v>62</v>
      </c>
      <c r="CL8" s="18" t="n">
        <f aca="false">IF(B59=0%,0%,C66/SUM(C60:C67))</f>
        <v>0</v>
      </c>
      <c r="CM8" s="17" t="str">
        <f aca="false">E65</f>
        <v>mobile</v>
      </c>
      <c r="CN8" s="19" t="n">
        <f aca="false">F65</f>
        <v>0</v>
      </c>
      <c r="CO8" s="17" t="str">
        <f aca="false">G63</f>
        <v>sanitari</v>
      </c>
      <c r="CP8" s="19" t="n">
        <f aca="false">H63</f>
        <v>0</v>
      </c>
      <c r="CQ8" s="19"/>
      <c r="CR8" s="19"/>
      <c r="CS8" s="19" t="s">
        <v>63</v>
      </c>
      <c r="CT8" s="19" t="n">
        <f aca="false">B4</f>
        <v>0</v>
      </c>
    </row>
    <row r="9" customFormat="false" ht="15" hidden="false" customHeight="false" outlineLevel="0" collapsed="false">
      <c r="A9" s="24"/>
      <c r="B9" s="25"/>
      <c r="C9" s="67"/>
      <c r="D9" s="27" t="s">
        <v>64</v>
      </c>
      <c r="E9" s="28" t="s">
        <v>12</v>
      </c>
      <c r="F9" s="29" t="n">
        <f aca="false">INFO!$D$13</f>
        <v>0.751592356687898</v>
      </c>
      <c r="H9" s="32" t="n">
        <v>50</v>
      </c>
      <c r="L9" s="24"/>
      <c r="M9" s="25"/>
      <c r="N9" s="26"/>
      <c r="O9" s="27" t="s">
        <v>64</v>
      </c>
      <c r="P9" s="28" t="s">
        <v>12</v>
      </c>
      <c r="Q9" s="29" t="n">
        <f aca="false">INFO!$D$13</f>
        <v>0.751592356687898</v>
      </c>
      <c r="S9" s="32" t="n">
        <v>50</v>
      </c>
      <c r="W9" s="24"/>
      <c r="X9" s="25"/>
      <c r="Y9" s="67"/>
      <c r="Z9" s="27" t="s">
        <v>64</v>
      </c>
      <c r="AA9" s="28" t="s">
        <v>12</v>
      </c>
      <c r="AB9" s="29" t="n">
        <f aca="false">INFO!$D$13</f>
        <v>0.751592356687898</v>
      </c>
      <c r="AD9" s="32" t="n">
        <v>50</v>
      </c>
      <c r="AH9" s="24"/>
      <c r="AI9" s="25"/>
      <c r="AJ9" s="67"/>
      <c r="AK9" s="27" t="s">
        <v>64</v>
      </c>
      <c r="AL9" s="28" t="s">
        <v>12</v>
      </c>
      <c r="AM9" s="29" t="n">
        <f aca="false">INFO!$D$13</f>
        <v>0.751592356687898</v>
      </c>
      <c r="AO9" s="32" t="n">
        <v>50</v>
      </c>
      <c r="AS9" s="24"/>
      <c r="AT9" s="25"/>
      <c r="AU9" s="67"/>
      <c r="AV9" s="27" t="s">
        <v>64</v>
      </c>
      <c r="AW9" s="28" t="s">
        <v>12</v>
      </c>
      <c r="AX9" s="29" t="n">
        <f aca="false">INFO!$D$13</f>
        <v>0.751592356687898</v>
      </c>
      <c r="AZ9" s="32" t="n">
        <v>50</v>
      </c>
      <c r="BD9" s="24"/>
      <c r="BE9" s="25"/>
      <c r="BF9" s="67"/>
      <c r="BG9" s="27" t="s">
        <v>64</v>
      </c>
      <c r="BH9" s="28" t="s">
        <v>12</v>
      </c>
      <c r="BI9" s="29" t="n">
        <f aca="false">INFO!$D$13</f>
        <v>0.751592356687898</v>
      </c>
      <c r="BK9" s="32" t="n">
        <v>50</v>
      </c>
      <c r="BO9" s="24"/>
      <c r="BP9" s="66"/>
      <c r="BQ9" s="67"/>
      <c r="BR9" s="27" t="s">
        <v>64</v>
      </c>
      <c r="BS9" s="28" t="s">
        <v>12</v>
      </c>
      <c r="BT9" s="29" t="n">
        <f aca="false">INFO!$D$13</f>
        <v>0.751592356687898</v>
      </c>
      <c r="BV9" s="32" t="n">
        <v>50</v>
      </c>
      <c r="BZ9" s="24"/>
      <c r="CA9" s="25"/>
      <c r="CB9" s="26"/>
      <c r="CC9" s="27" t="s">
        <v>64</v>
      </c>
      <c r="CD9" s="28" t="s">
        <v>12</v>
      </c>
      <c r="CE9" s="29" t="n">
        <f aca="false">INFO!$D$13</f>
        <v>0.751592356687898</v>
      </c>
      <c r="CG9" s="32" t="n">
        <v>50</v>
      </c>
      <c r="CK9" s="17" t="s">
        <v>65</v>
      </c>
      <c r="CL9" s="18" t="n">
        <f aca="false">IF(B59=0%,0%,C67/SUM(C60:C67))</f>
        <v>0</v>
      </c>
      <c r="CM9" s="17" t="str">
        <f aca="false">E66</f>
        <v>secchio</v>
      </c>
      <c r="CN9" s="19" t="n">
        <f aca="false">F66</f>
        <v>0</v>
      </c>
      <c r="CO9" s="17" t="str">
        <f aca="false">G64</f>
        <v>tubi</v>
      </c>
      <c r="CP9" s="19" t="n">
        <f aca="false">H64</f>
        <v>0</v>
      </c>
      <c r="CQ9" s="19"/>
      <c r="CR9" s="19"/>
      <c r="CS9" s="35" t="s">
        <v>56</v>
      </c>
      <c r="CT9" s="35" t="n">
        <f aca="false">H2</f>
        <v>0</v>
      </c>
      <c r="CU9" s="37" t="n">
        <f aca="false">SUM(CL3:CL9)</f>
        <v>1</v>
      </c>
    </row>
    <row r="10" customFormat="false" ht="15" hidden="false" customHeight="false" outlineLevel="0" collapsed="false">
      <c r="A10" s="24"/>
      <c r="B10" s="25"/>
      <c r="C10" s="67"/>
      <c r="D10" s="27"/>
      <c r="E10" s="28" t="s">
        <v>13</v>
      </c>
      <c r="F10" s="29" t="n">
        <f aca="false">INFO!$D$14</f>
        <v>0.0812101910828025</v>
      </c>
      <c r="H10" s="32"/>
      <c r="L10" s="24"/>
      <c r="M10" s="25"/>
      <c r="N10" s="26"/>
      <c r="O10" s="27"/>
      <c r="P10" s="28" t="s">
        <v>13</v>
      </c>
      <c r="Q10" s="29" t="n">
        <f aca="false">INFO!$D$14</f>
        <v>0.0812101910828025</v>
      </c>
      <c r="S10" s="32"/>
      <c r="W10" s="24"/>
      <c r="X10" s="25"/>
      <c r="Y10" s="67"/>
      <c r="Z10" s="27"/>
      <c r="AA10" s="28" t="s">
        <v>13</v>
      </c>
      <c r="AB10" s="29" t="n">
        <f aca="false">INFO!$D$14</f>
        <v>0.0812101910828025</v>
      </c>
      <c r="AD10" s="32"/>
      <c r="AH10" s="24"/>
      <c r="AI10" s="25"/>
      <c r="AJ10" s="67"/>
      <c r="AK10" s="27"/>
      <c r="AL10" s="28" t="s">
        <v>13</v>
      </c>
      <c r="AM10" s="29" t="n">
        <f aca="false">INFO!$D$14</f>
        <v>0.0812101910828025</v>
      </c>
      <c r="AO10" s="32"/>
      <c r="AS10" s="24"/>
      <c r="AT10" s="25"/>
      <c r="AU10" s="67"/>
      <c r="AV10" s="27"/>
      <c r="AW10" s="28" t="s">
        <v>13</v>
      </c>
      <c r="AX10" s="29" t="n">
        <f aca="false">INFO!$D$14</f>
        <v>0.0812101910828025</v>
      </c>
      <c r="AZ10" s="32"/>
      <c r="BD10" s="24"/>
      <c r="BE10" s="25"/>
      <c r="BF10" s="67"/>
      <c r="BG10" s="27"/>
      <c r="BH10" s="28" t="s">
        <v>13</v>
      </c>
      <c r="BI10" s="29" t="n">
        <f aca="false">INFO!$D$14</f>
        <v>0.0812101910828025</v>
      </c>
      <c r="BK10" s="32"/>
      <c r="BO10" s="24"/>
      <c r="BP10" s="66"/>
      <c r="BQ10" s="67"/>
      <c r="BR10" s="27"/>
      <c r="BS10" s="28" t="s">
        <v>13</v>
      </c>
      <c r="BT10" s="29" t="n">
        <f aca="false">INFO!$D$14</f>
        <v>0.0812101910828025</v>
      </c>
      <c r="BV10" s="32"/>
      <c r="BZ10" s="24"/>
      <c r="CA10" s="25"/>
      <c r="CB10" s="26"/>
      <c r="CC10" s="27"/>
      <c r="CD10" s="28" t="s">
        <v>13</v>
      </c>
      <c r="CE10" s="29" t="n">
        <f aca="false">INFO!$D$14</f>
        <v>0.0812101910828025</v>
      </c>
      <c r="CG10" s="32"/>
      <c r="CK10" s="10" t="str">
        <f aca="false">L1</f>
        <v>SITO O87</v>
      </c>
      <c r="CL10" s="10"/>
      <c r="CM10" s="10"/>
      <c r="CN10" s="10"/>
      <c r="CO10" s="10"/>
      <c r="CP10" s="10"/>
      <c r="CQ10" s="10"/>
      <c r="CR10" s="10"/>
      <c r="CS10" s="10"/>
      <c r="CT10" s="10"/>
    </row>
    <row r="11" customFormat="false" ht="14.4" hidden="false" customHeight="false" outlineLevel="0" collapsed="false">
      <c r="A11" s="24"/>
      <c r="B11" s="25"/>
      <c r="C11" s="67"/>
      <c r="D11" s="27"/>
      <c r="E11" s="28" t="s">
        <v>14</v>
      </c>
      <c r="F11" s="29" t="n">
        <f aca="false">INFO!$D$15</f>
        <v>0.167197452229299</v>
      </c>
      <c r="H11" s="32"/>
      <c r="L11" s="24"/>
      <c r="M11" s="25"/>
      <c r="N11" s="26"/>
      <c r="O11" s="27"/>
      <c r="P11" s="28" t="s">
        <v>14</v>
      </c>
      <c r="Q11" s="29" t="n">
        <f aca="false">INFO!$D$15</f>
        <v>0.167197452229299</v>
      </c>
      <c r="S11" s="32"/>
      <c r="W11" s="24"/>
      <c r="X11" s="25"/>
      <c r="Y11" s="67"/>
      <c r="Z11" s="27"/>
      <c r="AA11" s="28" t="s">
        <v>14</v>
      </c>
      <c r="AB11" s="29" t="n">
        <f aca="false">INFO!$D$15</f>
        <v>0.167197452229299</v>
      </c>
      <c r="AD11" s="32"/>
      <c r="AH11" s="24"/>
      <c r="AI11" s="25"/>
      <c r="AJ11" s="67"/>
      <c r="AK11" s="27"/>
      <c r="AL11" s="28" t="s">
        <v>14</v>
      </c>
      <c r="AM11" s="29" t="n">
        <f aca="false">INFO!$D$15</f>
        <v>0.167197452229299</v>
      </c>
      <c r="AO11" s="32"/>
      <c r="AS11" s="24"/>
      <c r="AT11" s="25"/>
      <c r="AU11" s="67"/>
      <c r="AV11" s="27"/>
      <c r="AW11" s="28" t="s">
        <v>14</v>
      </c>
      <c r="AX11" s="29" t="n">
        <f aca="false">INFO!$D$15</f>
        <v>0.167197452229299</v>
      </c>
      <c r="AZ11" s="32"/>
      <c r="BD11" s="24"/>
      <c r="BE11" s="25"/>
      <c r="BF11" s="67"/>
      <c r="BG11" s="27"/>
      <c r="BH11" s="28" t="s">
        <v>14</v>
      </c>
      <c r="BI11" s="29" t="n">
        <f aca="false">INFO!$D$15</f>
        <v>0.167197452229299</v>
      </c>
      <c r="BK11" s="32"/>
      <c r="BO11" s="24"/>
      <c r="BP11" s="66"/>
      <c r="BQ11" s="67"/>
      <c r="BR11" s="27"/>
      <c r="BS11" s="28" t="s">
        <v>14</v>
      </c>
      <c r="BT11" s="29" t="n">
        <f aca="false">INFO!$D$15</f>
        <v>0.167197452229299</v>
      </c>
      <c r="BV11" s="32"/>
      <c r="BZ11" s="24"/>
      <c r="CA11" s="25"/>
      <c r="CB11" s="26"/>
      <c r="CC11" s="27"/>
      <c r="CD11" s="28" t="s">
        <v>14</v>
      </c>
      <c r="CE11" s="29" t="n">
        <f aca="false">INFO!$D$15</f>
        <v>0.167197452229299</v>
      </c>
      <c r="CG11" s="32"/>
      <c r="CK11" s="11" t="s">
        <v>31</v>
      </c>
      <c r="CL11" s="11"/>
      <c r="CM11" s="11" t="s">
        <v>32</v>
      </c>
      <c r="CN11" s="11"/>
      <c r="CO11" s="11"/>
      <c r="CP11" s="11"/>
      <c r="CQ11" s="11"/>
      <c r="CR11" s="11"/>
      <c r="CS11" s="11" t="s">
        <v>33</v>
      </c>
      <c r="CT11" s="11"/>
    </row>
    <row r="12" customFormat="false" ht="14.4" hidden="false" customHeight="false" outlineLevel="0" collapsed="false">
      <c r="A12" s="24"/>
      <c r="B12" s="25"/>
      <c r="C12" s="67"/>
      <c r="D12" s="27" t="s">
        <v>66</v>
      </c>
      <c r="E12" s="28" t="s">
        <v>12</v>
      </c>
      <c r="F12" s="29" t="n">
        <f aca="false">INFO!$D$13</f>
        <v>0.751592356687898</v>
      </c>
      <c r="H12" s="32" t="n">
        <v>15</v>
      </c>
      <c r="L12" s="24"/>
      <c r="M12" s="25"/>
      <c r="N12" s="26"/>
      <c r="O12" s="27" t="s">
        <v>66</v>
      </c>
      <c r="P12" s="28" t="s">
        <v>12</v>
      </c>
      <c r="Q12" s="29" t="n">
        <f aca="false">INFO!$D$13</f>
        <v>0.751592356687898</v>
      </c>
      <c r="S12" s="32" t="n">
        <v>15</v>
      </c>
      <c r="W12" s="24"/>
      <c r="X12" s="25"/>
      <c r="Y12" s="67"/>
      <c r="Z12" s="27" t="s">
        <v>66</v>
      </c>
      <c r="AA12" s="28" t="s">
        <v>12</v>
      </c>
      <c r="AB12" s="29" t="n">
        <f aca="false">INFO!$D$13</f>
        <v>0.751592356687898</v>
      </c>
      <c r="AD12" s="32" t="n">
        <v>15</v>
      </c>
      <c r="AH12" s="24"/>
      <c r="AI12" s="25"/>
      <c r="AJ12" s="67"/>
      <c r="AK12" s="27" t="s">
        <v>66</v>
      </c>
      <c r="AL12" s="28" t="s">
        <v>12</v>
      </c>
      <c r="AM12" s="29" t="n">
        <f aca="false">INFO!$D$13</f>
        <v>0.751592356687898</v>
      </c>
      <c r="AO12" s="32" t="n">
        <v>15</v>
      </c>
      <c r="AS12" s="24"/>
      <c r="AT12" s="25"/>
      <c r="AU12" s="67"/>
      <c r="AV12" s="27" t="s">
        <v>66</v>
      </c>
      <c r="AW12" s="28" t="s">
        <v>12</v>
      </c>
      <c r="AX12" s="29" t="n">
        <f aca="false">INFO!$D$13</f>
        <v>0.751592356687898</v>
      </c>
      <c r="AZ12" s="32" t="n">
        <v>15</v>
      </c>
      <c r="BD12" s="24"/>
      <c r="BE12" s="25"/>
      <c r="BF12" s="67"/>
      <c r="BG12" s="27" t="s">
        <v>66</v>
      </c>
      <c r="BH12" s="28" t="s">
        <v>12</v>
      </c>
      <c r="BI12" s="29" t="n">
        <f aca="false">INFO!$D$13</f>
        <v>0.751592356687898</v>
      </c>
      <c r="BK12" s="32" t="n">
        <v>15</v>
      </c>
      <c r="BO12" s="24"/>
      <c r="BP12" s="66"/>
      <c r="BQ12" s="67"/>
      <c r="BR12" s="27" t="s">
        <v>66</v>
      </c>
      <c r="BS12" s="28" t="s">
        <v>12</v>
      </c>
      <c r="BT12" s="29" t="n">
        <f aca="false">INFO!$D$13</f>
        <v>0.751592356687898</v>
      </c>
      <c r="BV12" s="32" t="n">
        <v>15</v>
      </c>
      <c r="BZ12" s="24"/>
      <c r="CA12" s="25"/>
      <c r="CB12" s="26"/>
      <c r="CC12" s="27" t="s">
        <v>66</v>
      </c>
      <c r="CD12" s="28" t="s">
        <v>12</v>
      </c>
      <c r="CE12" s="29" t="n">
        <f aca="false">INFO!$D$13</f>
        <v>0.751592356687898</v>
      </c>
      <c r="CG12" s="32" t="n">
        <v>15</v>
      </c>
      <c r="CK12" s="12" t="s">
        <v>14</v>
      </c>
      <c r="CL12" s="13" t="n">
        <f aca="false">IF(M59=0%,0%,N60/SUM(N60:N67))</f>
        <v>0.25</v>
      </c>
      <c r="CM12" s="12" t="str">
        <f aca="false">P60</f>
        <v>lavatrice</v>
      </c>
      <c r="CN12" s="14" t="n">
        <f aca="false">Q60</f>
        <v>0</v>
      </c>
      <c r="CO12" s="12" t="str">
        <f aca="false">P67</f>
        <v>sedie</v>
      </c>
      <c r="CP12" s="14" t="n">
        <f aca="false">Q67</f>
        <v>2</v>
      </c>
      <c r="CQ12" s="12" t="str">
        <f aca="false">R65</f>
        <v>guaina</v>
      </c>
      <c r="CR12" s="15" t="n">
        <f aca="false">S65</f>
        <v>0</v>
      </c>
      <c r="CS12" s="14" t="s">
        <v>41</v>
      </c>
      <c r="CT12" s="14" t="n">
        <f aca="false">N3</f>
        <v>0</v>
      </c>
    </row>
    <row r="13" customFormat="false" ht="14.4" hidden="false" customHeight="false" outlineLevel="0" collapsed="false">
      <c r="A13" s="24"/>
      <c r="B13" s="25"/>
      <c r="C13" s="67"/>
      <c r="D13" s="27"/>
      <c r="E13" s="28" t="s">
        <v>13</v>
      </c>
      <c r="F13" s="29" t="n">
        <f aca="false">INFO!$D$14</f>
        <v>0.0812101910828025</v>
      </c>
      <c r="H13" s="32"/>
      <c r="L13" s="24"/>
      <c r="M13" s="25"/>
      <c r="N13" s="26"/>
      <c r="O13" s="27"/>
      <c r="P13" s="28" t="s">
        <v>13</v>
      </c>
      <c r="Q13" s="29" t="n">
        <f aca="false">INFO!$D$14</f>
        <v>0.0812101910828025</v>
      </c>
      <c r="S13" s="32"/>
      <c r="W13" s="24"/>
      <c r="X13" s="25"/>
      <c r="Y13" s="67"/>
      <c r="Z13" s="27"/>
      <c r="AA13" s="28" t="s">
        <v>13</v>
      </c>
      <c r="AB13" s="29" t="n">
        <f aca="false">INFO!$D$14</f>
        <v>0.0812101910828025</v>
      </c>
      <c r="AD13" s="32"/>
      <c r="AH13" s="24"/>
      <c r="AI13" s="25"/>
      <c r="AJ13" s="67"/>
      <c r="AK13" s="27"/>
      <c r="AL13" s="28" t="s">
        <v>13</v>
      </c>
      <c r="AM13" s="29" t="n">
        <f aca="false">INFO!$D$14</f>
        <v>0.0812101910828025</v>
      </c>
      <c r="AO13" s="32"/>
      <c r="AS13" s="24"/>
      <c r="AT13" s="25"/>
      <c r="AU13" s="67"/>
      <c r="AV13" s="27"/>
      <c r="AW13" s="28" t="s">
        <v>13</v>
      </c>
      <c r="AX13" s="29" t="n">
        <f aca="false">INFO!$D$14</f>
        <v>0.0812101910828025</v>
      </c>
      <c r="AZ13" s="32"/>
      <c r="BD13" s="24"/>
      <c r="BE13" s="25"/>
      <c r="BF13" s="67"/>
      <c r="BG13" s="27"/>
      <c r="BH13" s="28" t="s">
        <v>13</v>
      </c>
      <c r="BI13" s="29" t="n">
        <f aca="false">INFO!$D$14</f>
        <v>0.0812101910828025</v>
      </c>
      <c r="BK13" s="32"/>
      <c r="BO13" s="24"/>
      <c r="BP13" s="66"/>
      <c r="BQ13" s="67"/>
      <c r="BR13" s="27"/>
      <c r="BS13" s="28" t="s">
        <v>13</v>
      </c>
      <c r="BT13" s="29" t="n">
        <f aca="false">INFO!$D$14</f>
        <v>0.0812101910828025</v>
      </c>
      <c r="BV13" s="32"/>
      <c r="BZ13" s="24"/>
      <c r="CA13" s="25"/>
      <c r="CB13" s="26"/>
      <c r="CC13" s="27"/>
      <c r="CD13" s="28" t="s">
        <v>13</v>
      </c>
      <c r="CE13" s="29" t="n">
        <f aca="false">INFO!$D$14</f>
        <v>0.0812101910828025</v>
      </c>
      <c r="CG13" s="32"/>
      <c r="CK13" s="17" t="s">
        <v>49</v>
      </c>
      <c r="CL13" s="18" t="n">
        <f aca="false">IF(M59=0%,0%,N61/SUM(N60:N67))</f>
        <v>0</v>
      </c>
      <c r="CM13" s="17" t="str">
        <f aca="false">P61</f>
        <v>frigorifero</v>
      </c>
      <c r="CN13" s="19" t="n">
        <f aca="false">Q61</f>
        <v>0</v>
      </c>
      <c r="CO13" s="17" t="str">
        <f aca="false">P68</f>
        <v>materasso</v>
      </c>
      <c r="CP13" s="19" t="n">
        <f aca="false">Q68</f>
        <v>0</v>
      </c>
      <c r="CQ13" s="17" t="str">
        <f aca="false">R66</f>
        <v>lamiere</v>
      </c>
      <c r="CR13" s="20" t="n">
        <f aca="false">S66</f>
        <v>0</v>
      </c>
      <c r="CS13" s="19" t="str">
        <f aca="false">O2</f>
        <v>altezza cumulo</v>
      </c>
      <c r="CT13" s="19" t="n">
        <f aca="false">P2</f>
        <v>20</v>
      </c>
    </row>
    <row r="14" customFormat="false" ht="14.4" hidden="false" customHeight="false" outlineLevel="0" collapsed="false">
      <c r="A14" s="24"/>
      <c r="B14" s="25"/>
      <c r="C14" s="67"/>
      <c r="D14" s="27"/>
      <c r="E14" s="28" t="s">
        <v>14</v>
      </c>
      <c r="F14" s="29" t="n">
        <f aca="false">INFO!$D$15</f>
        <v>0.167197452229299</v>
      </c>
      <c r="H14" s="32"/>
      <c r="L14" s="24"/>
      <c r="M14" s="25"/>
      <c r="N14" s="26"/>
      <c r="O14" s="27"/>
      <c r="P14" s="28" t="s">
        <v>14</v>
      </c>
      <c r="Q14" s="29" t="n">
        <f aca="false">INFO!$D$15</f>
        <v>0.167197452229299</v>
      </c>
      <c r="S14" s="32"/>
      <c r="W14" s="24"/>
      <c r="X14" s="25"/>
      <c r="Y14" s="67"/>
      <c r="Z14" s="27"/>
      <c r="AA14" s="28" t="s">
        <v>14</v>
      </c>
      <c r="AB14" s="29" t="n">
        <f aca="false">INFO!$D$15</f>
        <v>0.167197452229299</v>
      </c>
      <c r="AD14" s="32"/>
      <c r="AH14" s="24"/>
      <c r="AI14" s="25"/>
      <c r="AJ14" s="67"/>
      <c r="AK14" s="27"/>
      <c r="AL14" s="28" t="s">
        <v>14</v>
      </c>
      <c r="AM14" s="29" t="n">
        <f aca="false">INFO!$D$15</f>
        <v>0.167197452229299</v>
      </c>
      <c r="AO14" s="32"/>
      <c r="AS14" s="24"/>
      <c r="AT14" s="25"/>
      <c r="AU14" s="67"/>
      <c r="AV14" s="27"/>
      <c r="AW14" s="28" t="s">
        <v>14</v>
      </c>
      <c r="AX14" s="29" t="n">
        <f aca="false">INFO!$D$15</f>
        <v>0.167197452229299</v>
      </c>
      <c r="AZ14" s="32"/>
      <c r="BD14" s="24"/>
      <c r="BE14" s="25"/>
      <c r="BF14" s="67"/>
      <c r="BG14" s="27"/>
      <c r="BH14" s="28" t="s">
        <v>14</v>
      </c>
      <c r="BI14" s="29" t="n">
        <f aca="false">INFO!$D$15</f>
        <v>0.167197452229299</v>
      </c>
      <c r="BK14" s="32"/>
      <c r="BO14" s="24"/>
      <c r="BP14" s="66"/>
      <c r="BQ14" s="67"/>
      <c r="BR14" s="27"/>
      <c r="BS14" s="28" t="s">
        <v>14</v>
      </c>
      <c r="BT14" s="29" t="n">
        <f aca="false">INFO!$D$15</f>
        <v>0.167197452229299</v>
      </c>
      <c r="BV14" s="32"/>
      <c r="BZ14" s="24"/>
      <c r="CA14" s="25"/>
      <c r="CB14" s="26"/>
      <c r="CC14" s="27"/>
      <c r="CD14" s="28" t="s">
        <v>14</v>
      </c>
      <c r="CE14" s="29" t="n">
        <f aca="false">INFO!$D$15</f>
        <v>0.167197452229299</v>
      </c>
      <c r="CG14" s="32"/>
      <c r="CK14" s="17" t="s">
        <v>57</v>
      </c>
      <c r="CL14" s="18" t="n">
        <f aca="false">IF(M59=0%,0%,(N62+N63)/SUM(N60:N67))</f>
        <v>0.05</v>
      </c>
      <c r="CM14" s="17" t="str">
        <f aca="false">P62</f>
        <v>forno</v>
      </c>
      <c r="CN14" s="19" t="n">
        <f aca="false">Q62</f>
        <v>0</v>
      </c>
      <c r="CO14" s="17" t="str">
        <f aca="false">R60</f>
        <v>brandina</v>
      </c>
      <c r="CP14" s="19" t="n">
        <f aca="false">S60</f>
        <v>0</v>
      </c>
      <c r="CQ14" s="17" t="str">
        <f aca="false">R67</f>
        <v>buste</v>
      </c>
      <c r="CR14" s="20" t="n">
        <f aca="false">S67</f>
        <v>0</v>
      </c>
      <c r="CS14" s="19" t="str">
        <f aca="false">O3</f>
        <v>combustione</v>
      </c>
      <c r="CT14" s="19" t="str">
        <f aca="false">P3</f>
        <v>no</v>
      </c>
    </row>
    <row r="15" customFormat="false" ht="14.4" hidden="false" customHeight="false" outlineLevel="0" collapsed="false">
      <c r="A15" s="24"/>
      <c r="B15" s="25"/>
      <c r="C15" s="67"/>
      <c r="D15" s="27" t="s">
        <v>67</v>
      </c>
      <c r="E15" s="28" t="s">
        <v>21</v>
      </c>
      <c r="F15" s="39" t="n">
        <f aca="false">INFO!$C$24</f>
        <v>0.607753705815279</v>
      </c>
      <c r="H15" s="32" t="n">
        <v>12</v>
      </c>
      <c r="L15" s="24"/>
      <c r="M15" s="25"/>
      <c r="N15" s="26"/>
      <c r="O15" s="27" t="s">
        <v>67</v>
      </c>
      <c r="P15" s="28" t="s">
        <v>21</v>
      </c>
      <c r="Q15" s="39" t="n">
        <f aca="false">INFO!$C$24</f>
        <v>0.607753705815279</v>
      </c>
      <c r="S15" s="32" t="n">
        <v>12</v>
      </c>
      <c r="W15" s="24"/>
      <c r="X15" s="25"/>
      <c r="Y15" s="67"/>
      <c r="Z15" s="27" t="s">
        <v>67</v>
      </c>
      <c r="AA15" s="28" t="s">
        <v>21</v>
      </c>
      <c r="AB15" s="39" t="n">
        <f aca="false">INFO!$C$24</f>
        <v>0.607753705815279</v>
      </c>
      <c r="AD15" s="32" t="n">
        <v>12</v>
      </c>
      <c r="AH15" s="24"/>
      <c r="AI15" s="25"/>
      <c r="AJ15" s="67"/>
      <c r="AK15" s="27" t="s">
        <v>67</v>
      </c>
      <c r="AL15" s="28" t="s">
        <v>21</v>
      </c>
      <c r="AM15" s="39" t="n">
        <f aca="false">INFO!$C$24</f>
        <v>0.607753705815279</v>
      </c>
      <c r="AO15" s="32" t="n">
        <v>12</v>
      </c>
      <c r="AS15" s="24"/>
      <c r="AT15" s="25"/>
      <c r="AU15" s="67"/>
      <c r="AV15" s="27" t="s">
        <v>67</v>
      </c>
      <c r="AW15" s="28" t="s">
        <v>21</v>
      </c>
      <c r="AX15" s="39" t="n">
        <f aca="false">INFO!$C$24</f>
        <v>0.607753705815279</v>
      </c>
      <c r="AZ15" s="32" t="n">
        <v>12</v>
      </c>
      <c r="BD15" s="24"/>
      <c r="BE15" s="25"/>
      <c r="BF15" s="67"/>
      <c r="BG15" s="27" t="s">
        <v>67</v>
      </c>
      <c r="BH15" s="28" t="s">
        <v>21</v>
      </c>
      <c r="BI15" s="39" t="n">
        <f aca="false">INFO!$C$24</f>
        <v>0.607753705815279</v>
      </c>
      <c r="BK15" s="32" t="n">
        <v>12</v>
      </c>
      <c r="BO15" s="24"/>
      <c r="BP15" s="66"/>
      <c r="BQ15" s="67"/>
      <c r="BR15" s="27" t="s">
        <v>67</v>
      </c>
      <c r="BS15" s="28" t="s">
        <v>21</v>
      </c>
      <c r="BT15" s="39" t="n">
        <f aca="false">INFO!$C$24</f>
        <v>0.607753705815279</v>
      </c>
      <c r="BV15" s="32" t="n">
        <v>12</v>
      </c>
      <c r="BZ15" s="24"/>
      <c r="CA15" s="25"/>
      <c r="CB15" s="26"/>
      <c r="CC15" s="27" t="s">
        <v>67</v>
      </c>
      <c r="CD15" s="28" t="s">
        <v>21</v>
      </c>
      <c r="CE15" s="39" t="n">
        <f aca="false">INFO!$C$24</f>
        <v>0.607753705815279</v>
      </c>
      <c r="CG15" s="32" t="n">
        <v>12</v>
      </c>
      <c r="CK15" s="17" t="s">
        <v>60</v>
      </c>
      <c r="CL15" s="18" t="n">
        <f aca="false">IF(M59=0%,0%,N64/SUM(N60:N67))</f>
        <v>0.35</v>
      </c>
      <c r="CM15" s="17" t="str">
        <f aca="false">P63</f>
        <v>televisore</v>
      </c>
      <c r="CN15" s="19" t="n">
        <f aca="false">Q63</f>
        <v>0</v>
      </c>
      <c r="CO15" s="17" t="str">
        <f aca="false">R61</f>
        <v>Scatoloni</v>
      </c>
      <c r="CP15" s="19" t="n">
        <f aca="false">S61</f>
        <v>0</v>
      </c>
      <c r="CQ15" s="19"/>
      <c r="CR15" s="20"/>
      <c r="CS15" s="19" t="str">
        <f aca="false">O4</f>
        <v>bonifica</v>
      </c>
      <c r="CT15" s="19" t="str">
        <f aca="false">P4</f>
        <v>no</v>
      </c>
    </row>
    <row r="16" customFormat="false" ht="14.4" hidden="false" customHeight="false" outlineLevel="0" collapsed="false">
      <c r="A16" s="24"/>
      <c r="B16" s="25"/>
      <c r="C16" s="67"/>
      <c r="D16" s="27"/>
      <c r="E16" s="28" t="s">
        <v>14</v>
      </c>
      <c r="F16" s="39" t="n">
        <f aca="false">INFO!$C$25</f>
        <v>0.182440136830103</v>
      </c>
      <c r="H16" s="32"/>
      <c r="L16" s="24"/>
      <c r="M16" s="25"/>
      <c r="N16" s="26"/>
      <c r="O16" s="27"/>
      <c r="P16" s="28" t="s">
        <v>14</v>
      </c>
      <c r="Q16" s="39" t="n">
        <f aca="false">INFO!$C$25</f>
        <v>0.182440136830103</v>
      </c>
      <c r="S16" s="32"/>
      <c r="W16" s="24"/>
      <c r="X16" s="25"/>
      <c r="Y16" s="67"/>
      <c r="Z16" s="27"/>
      <c r="AA16" s="28" t="s">
        <v>14</v>
      </c>
      <c r="AB16" s="39" t="n">
        <f aca="false">INFO!$C$25</f>
        <v>0.182440136830103</v>
      </c>
      <c r="AD16" s="32"/>
      <c r="AH16" s="24"/>
      <c r="AI16" s="25"/>
      <c r="AJ16" s="67"/>
      <c r="AK16" s="27"/>
      <c r="AL16" s="28" t="s">
        <v>14</v>
      </c>
      <c r="AM16" s="39" t="n">
        <f aca="false">INFO!$C$25</f>
        <v>0.182440136830103</v>
      </c>
      <c r="AO16" s="32"/>
      <c r="AS16" s="24"/>
      <c r="AT16" s="25"/>
      <c r="AU16" s="67"/>
      <c r="AV16" s="27"/>
      <c r="AW16" s="28" t="s">
        <v>14</v>
      </c>
      <c r="AX16" s="39" t="n">
        <f aca="false">INFO!$C$25</f>
        <v>0.182440136830103</v>
      </c>
      <c r="AZ16" s="32"/>
      <c r="BD16" s="24"/>
      <c r="BE16" s="25"/>
      <c r="BF16" s="67"/>
      <c r="BG16" s="27"/>
      <c r="BH16" s="28" t="s">
        <v>14</v>
      </c>
      <c r="BI16" s="39" t="n">
        <f aca="false">INFO!$C$25</f>
        <v>0.182440136830103</v>
      </c>
      <c r="BK16" s="32"/>
      <c r="BO16" s="24"/>
      <c r="BP16" s="66"/>
      <c r="BQ16" s="67"/>
      <c r="BR16" s="27"/>
      <c r="BS16" s="28" t="s">
        <v>14</v>
      </c>
      <c r="BT16" s="39" t="n">
        <f aca="false">INFO!$C$25</f>
        <v>0.182440136830103</v>
      </c>
      <c r="BV16" s="32"/>
      <c r="BZ16" s="24"/>
      <c r="CA16" s="25"/>
      <c r="CB16" s="26"/>
      <c r="CC16" s="27"/>
      <c r="CD16" s="28" t="s">
        <v>14</v>
      </c>
      <c r="CE16" s="39" t="n">
        <f aca="false">INFO!$C$25</f>
        <v>0.182440136830103</v>
      </c>
      <c r="CG16" s="32"/>
      <c r="CK16" s="17" t="s">
        <v>61</v>
      </c>
      <c r="CL16" s="18" t="n">
        <f aca="false">IF(M59=0%,0%,N65/SUM(N60:N67))</f>
        <v>0</v>
      </c>
      <c r="CM16" s="17" t="str">
        <f aca="false">P64</f>
        <v>scaldabagno</v>
      </c>
      <c r="CN16" s="19" t="n">
        <f aca="false">Q64</f>
        <v>0</v>
      </c>
      <c r="CO16" s="17" t="str">
        <f aca="false">R62</f>
        <v>divano</v>
      </c>
      <c r="CP16" s="19" t="n">
        <f aca="false">S62</f>
        <v>0</v>
      </c>
      <c r="CQ16" s="19"/>
      <c r="CR16" s="20"/>
      <c r="CS16" s="19" t="str">
        <f aca="false">Q4</f>
        <v>substrato</v>
      </c>
      <c r="CT16" s="19" t="str">
        <f aca="false">R4</f>
        <v>stradale</v>
      </c>
    </row>
    <row r="17" customFormat="false" ht="14.4" hidden="false" customHeight="false" outlineLevel="0" collapsed="false">
      <c r="A17" s="24"/>
      <c r="B17" s="25"/>
      <c r="C17" s="67"/>
      <c r="D17" s="27"/>
      <c r="E17" s="28" t="s">
        <v>22</v>
      </c>
      <c r="F17" s="39" t="n">
        <f aca="false">INFO!$C$26</f>
        <v>0.122006841505131</v>
      </c>
      <c r="H17" s="32"/>
      <c r="L17" s="24"/>
      <c r="M17" s="25"/>
      <c r="N17" s="26"/>
      <c r="O17" s="27"/>
      <c r="P17" s="28" t="s">
        <v>22</v>
      </c>
      <c r="Q17" s="39" t="n">
        <f aca="false">INFO!$C$26</f>
        <v>0.122006841505131</v>
      </c>
      <c r="S17" s="32"/>
      <c r="W17" s="24"/>
      <c r="X17" s="25"/>
      <c r="Y17" s="67"/>
      <c r="Z17" s="27"/>
      <c r="AA17" s="28" t="s">
        <v>22</v>
      </c>
      <c r="AB17" s="39" t="n">
        <f aca="false">INFO!$C$26</f>
        <v>0.122006841505131</v>
      </c>
      <c r="AD17" s="32"/>
      <c r="AH17" s="24"/>
      <c r="AI17" s="25"/>
      <c r="AJ17" s="67"/>
      <c r="AK17" s="27"/>
      <c r="AL17" s="28" t="s">
        <v>22</v>
      </c>
      <c r="AM17" s="39" t="n">
        <f aca="false">INFO!$C$26</f>
        <v>0.122006841505131</v>
      </c>
      <c r="AO17" s="32"/>
      <c r="AS17" s="24"/>
      <c r="AT17" s="25"/>
      <c r="AU17" s="67"/>
      <c r="AV17" s="27"/>
      <c r="AW17" s="28" t="s">
        <v>22</v>
      </c>
      <c r="AX17" s="39" t="n">
        <f aca="false">INFO!$C$26</f>
        <v>0.122006841505131</v>
      </c>
      <c r="AZ17" s="32"/>
      <c r="BD17" s="24"/>
      <c r="BE17" s="25"/>
      <c r="BF17" s="67"/>
      <c r="BG17" s="27"/>
      <c r="BH17" s="28" t="s">
        <v>22</v>
      </c>
      <c r="BI17" s="39" t="n">
        <f aca="false">INFO!$C$26</f>
        <v>0.122006841505131</v>
      </c>
      <c r="BK17" s="32"/>
      <c r="BO17" s="24"/>
      <c r="BP17" s="66"/>
      <c r="BQ17" s="67"/>
      <c r="BR17" s="27"/>
      <c r="BS17" s="28" t="s">
        <v>22</v>
      </c>
      <c r="BT17" s="39" t="n">
        <f aca="false">INFO!$C$26</f>
        <v>0.122006841505131</v>
      </c>
      <c r="BV17" s="32"/>
      <c r="BZ17" s="24"/>
      <c r="CA17" s="25"/>
      <c r="CB17" s="26"/>
      <c r="CC17" s="27"/>
      <c r="CD17" s="28" t="s">
        <v>22</v>
      </c>
      <c r="CE17" s="39" t="n">
        <f aca="false">INFO!$C$26</f>
        <v>0.122006841505131</v>
      </c>
      <c r="CG17" s="32"/>
      <c r="CK17" s="17" t="s">
        <v>62</v>
      </c>
      <c r="CL17" s="18" t="n">
        <f aca="false">IF(M59=0%,0%,N66/SUM(N60:N67))</f>
        <v>0.35</v>
      </c>
      <c r="CM17" s="17" t="str">
        <f aca="false">P65</f>
        <v>mobile</v>
      </c>
      <c r="CN17" s="19" t="n">
        <f aca="false">Q65</f>
        <v>0</v>
      </c>
      <c r="CO17" s="17" t="str">
        <f aca="false">R63</f>
        <v>sanitari</v>
      </c>
      <c r="CP17" s="19" t="n">
        <f aca="false">S63</f>
        <v>0</v>
      </c>
      <c r="CQ17" s="19"/>
      <c r="CR17" s="20"/>
      <c r="CS17" s="19" t="s">
        <v>63</v>
      </c>
      <c r="CT17" s="19" t="n">
        <f aca="false">M4</f>
        <v>0</v>
      </c>
    </row>
    <row r="18" customFormat="false" ht="15" hidden="false" customHeight="false" outlineLevel="0" collapsed="false">
      <c r="A18" s="24"/>
      <c r="B18" s="25"/>
      <c r="C18" s="67"/>
      <c r="D18" s="27"/>
      <c r="E18" s="28" t="s">
        <v>13</v>
      </c>
      <c r="F18" s="39" t="n">
        <f aca="false">INFO!$C$27</f>
        <v>0.0877993158494869</v>
      </c>
      <c r="H18" s="32"/>
      <c r="L18" s="24"/>
      <c r="M18" s="25"/>
      <c r="N18" s="26"/>
      <c r="O18" s="27"/>
      <c r="P18" s="28" t="s">
        <v>13</v>
      </c>
      <c r="Q18" s="39" t="n">
        <f aca="false">INFO!$C$27</f>
        <v>0.0877993158494869</v>
      </c>
      <c r="S18" s="32"/>
      <c r="W18" s="24"/>
      <c r="X18" s="25"/>
      <c r="Y18" s="67"/>
      <c r="Z18" s="27"/>
      <c r="AA18" s="28" t="s">
        <v>13</v>
      </c>
      <c r="AB18" s="39" t="n">
        <f aca="false">INFO!$C$27</f>
        <v>0.0877993158494869</v>
      </c>
      <c r="AD18" s="32"/>
      <c r="AH18" s="24"/>
      <c r="AI18" s="25"/>
      <c r="AJ18" s="67"/>
      <c r="AK18" s="27"/>
      <c r="AL18" s="28" t="s">
        <v>13</v>
      </c>
      <c r="AM18" s="39" t="n">
        <f aca="false">INFO!$C$27</f>
        <v>0.0877993158494869</v>
      </c>
      <c r="AO18" s="32"/>
      <c r="AS18" s="24"/>
      <c r="AT18" s="25"/>
      <c r="AU18" s="67"/>
      <c r="AV18" s="27"/>
      <c r="AW18" s="28" t="s">
        <v>13</v>
      </c>
      <c r="AX18" s="39" t="n">
        <f aca="false">INFO!$C$27</f>
        <v>0.0877993158494869</v>
      </c>
      <c r="AZ18" s="32"/>
      <c r="BD18" s="24"/>
      <c r="BE18" s="25"/>
      <c r="BF18" s="67"/>
      <c r="BG18" s="27"/>
      <c r="BH18" s="28" t="s">
        <v>13</v>
      </c>
      <c r="BI18" s="39" t="n">
        <f aca="false">INFO!$C$27</f>
        <v>0.0877993158494869</v>
      </c>
      <c r="BK18" s="32"/>
      <c r="BO18" s="24"/>
      <c r="BP18" s="66"/>
      <c r="BQ18" s="67"/>
      <c r="BR18" s="27"/>
      <c r="BS18" s="28" t="s">
        <v>13</v>
      </c>
      <c r="BT18" s="39" t="n">
        <f aca="false">INFO!$C$27</f>
        <v>0.0877993158494869</v>
      </c>
      <c r="BV18" s="32"/>
      <c r="BZ18" s="24"/>
      <c r="CA18" s="25"/>
      <c r="CB18" s="26"/>
      <c r="CC18" s="27"/>
      <c r="CD18" s="28" t="s">
        <v>13</v>
      </c>
      <c r="CE18" s="39" t="n">
        <f aca="false">INFO!$C$27</f>
        <v>0.0877993158494869</v>
      </c>
      <c r="CG18" s="32"/>
      <c r="CK18" s="33" t="s">
        <v>65</v>
      </c>
      <c r="CL18" s="34" t="n">
        <f aca="false">IF(M59=0%,0%,N67/SUM(N60:N67))</f>
        <v>0</v>
      </c>
      <c r="CM18" s="33" t="str">
        <f aca="false">P66</f>
        <v>secchio</v>
      </c>
      <c r="CN18" s="35" t="n">
        <f aca="false">Q66</f>
        <v>0</v>
      </c>
      <c r="CO18" s="33" t="str">
        <f aca="false">R64</f>
        <v>tubi</v>
      </c>
      <c r="CP18" s="35" t="n">
        <f aca="false">S64</f>
        <v>0</v>
      </c>
      <c r="CQ18" s="35"/>
      <c r="CR18" s="36"/>
      <c r="CS18" s="35" t="s">
        <v>56</v>
      </c>
      <c r="CT18" s="35" t="n">
        <f aca="false">S2</f>
        <v>0</v>
      </c>
      <c r="CU18" s="37" t="n">
        <f aca="false">SUM(CL12:CL18)</f>
        <v>1</v>
      </c>
    </row>
    <row r="19" customFormat="false" ht="15" hidden="false" customHeight="false" outlineLevel="0" collapsed="false">
      <c r="A19" s="24"/>
      <c r="B19" s="25"/>
      <c r="C19" s="67"/>
      <c r="D19" s="40" t="s">
        <v>68</v>
      </c>
      <c r="E19" s="41" t="s">
        <v>22</v>
      </c>
      <c r="F19" s="39" t="n">
        <v>0.8</v>
      </c>
      <c r="H19" s="32" t="n">
        <v>12</v>
      </c>
      <c r="L19" s="24"/>
      <c r="M19" s="25"/>
      <c r="N19" s="26"/>
      <c r="O19" s="40" t="s">
        <v>68</v>
      </c>
      <c r="P19" s="41" t="s">
        <v>22</v>
      </c>
      <c r="Q19" s="39" t="n">
        <v>0.8</v>
      </c>
      <c r="S19" s="32" t="n">
        <v>12</v>
      </c>
      <c r="W19" s="24"/>
      <c r="X19" s="25"/>
      <c r="Y19" s="67"/>
      <c r="Z19" s="40" t="s">
        <v>68</v>
      </c>
      <c r="AA19" s="41" t="s">
        <v>22</v>
      </c>
      <c r="AB19" s="39" t="n">
        <v>0.8</v>
      </c>
      <c r="AD19" s="32" t="n">
        <v>12</v>
      </c>
      <c r="AH19" s="24"/>
      <c r="AI19" s="25"/>
      <c r="AJ19" s="67"/>
      <c r="AK19" s="40" t="s">
        <v>68</v>
      </c>
      <c r="AL19" s="41" t="s">
        <v>22</v>
      </c>
      <c r="AM19" s="39" t="n">
        <v>0.8</v>
      </c>
      <c r="AO19" s="32" t="n">
        <v>12</v>
      </c>
      <c r="AS19" s="24"/>
      <c r="AT19" s="25"/>
      <c r="AU19" s="67"/>
      <c r="AV19" s="40" t="s">
        <v>68</v>
      </c>
      <c r="AW19" s="41" t="s">
        <v>22</v>
      </c>
      <c r="AX19" s="39" t="n">
        <v>0.8</v>
      </c>
      <c r="AZ19" s="32" t="n">
        <v>12</v>
      </c>
      <c r="BD19" s="24"/>
      <c r="BE19" s="25"/>
      <c r="BF19" s="67"/>
      <c r="BG19" s="40" t="s">
        <v>68</v>
      </c>
      <c r="BH19" s="41" t="s">
        <v>22</v>
      </c>
      <c r="BI19" s="39" t="n">
        <v>0.8</v>
      </c>
      <c r="BK19" s="32" t="n">
        <v>12</v>
      </c>
      <c r="BO19" s="24"/>
      <c r="BP19" s="66"/>
      <c r="BQ19" s="67"/>
      <c r="BR19" s="40" t="s">
        <v>68</v>
      </c>
      <c r="BS19" s="41" t="s">
        <v>22</v>
      </c>
      <c r="BT19" s="39" t="n">
        <v>0.8</v>
      </c>
      <c r="BV19" s="32" t="n">
        <v>12</v>
      </c>
      <c r="BZ19" s="24"/>
      <c r="CA19" s="25"/>
      <c r="CB19" s="26"/>
      <c r="CC19" s="40" t="s">
        <v>68</v>
      </c>
      <c r="CD19" s="41" t="s">
        <v>22</v>
      </c>
      <c r="CE19" s="39" t="n">
        <v>0.8</v>
      </c>
      <c r="CG19" s="32" t="n">
        <v>12</v>
      </c>
      <c r="CK19" s="10" t="str">
        <f aca="false">W1</f>
        <v>SITO O88</v>
      </c>
      <c r="CL19" s="10"/>
      <c r="CM19" s="10"/>
      <c r="CN19" s="10"/>
      <c r="CO19" s="10"/>
      <c r="CP19" s="10"/>
      <c r="CQ19" s="10"/>
      <c r="CR19" s="10"/>
      <c r="CS19" s="10"/>
      <c r="CT19" s="10"/>
    </row>
    <row r="20" customFormat="false" ht="14.4" hidden="false" customHeight="false" outlineLevel="0" collapsed="false">
      <c r="A20" s="24"/>
      <c r="B20" s="25"/>
      <c r="C20" s="67"/>
      <c r="D20" s="40"/>
      <c r="E20" s="41" t="s">
        <v>13</v>
      </c>
      <c r="F20" s="39" t="n">
        <v>0.2</v>
      </c>
      <c r="H20" s="32"/>
      <c r="L20" s="24"/>
      <c r="M20" s="25"/>
      <c r="N20" s="26"/>
      <c r="O20" s="40"/>
      <c r="P20" s="41" t="s">
        <v>13</v>
      </c>
      <c r="Q20" s="39" t="n">
        <v>0.2</v>
      </c>
      <c r="S20" s="32"/>
      <c r="W20" s="24"/>
      <c r="X20" s="25"/>
      <c r="Y20" s="67"/>
      <c r="Z20" s="40"/>
      <c r="AA20" s="41" t="s">
        <v>13</v>
      </c>
      <c r="AB20" s="39" t="n">
        <v>0.2</v>
      </c>
      <c r="AD20" s="32"/>
      <c r="AH20" s="24"/>
      <c r="AI20" s="25"/>
      <c r="AJ20" s="67"/>
      <c r="AK20" s="40"/>
      <c r="AL20" s="41" t="s">
        <v>13</v>
      </c>
      <c r="AM20" s="39" t="n">
        <v>0.2</v>
      </c>
      <c r="AO20" s="32"/>
      <c r="AS20" s="24"/>
      <c r="AT20" s="25"/>
      <c r="AU20" s="67"/>
      <c r="AV20" s="40"/>
      <c r="AW20" s="41" t="s">
        <v>13</v>
      </c>
      <c r="AX20" s="39" t="n">
        <v>0.2</v>
      </c>
      <c r="AZ20" s="32"/>
      <c r="BD20" s="24"/>
      <c r="BE20" s="25"/>
      <c r="BF20" s="67"/>
      <c r="BG20" s="40"/>
      <c r="BH20" s="41" t="s">
        <v>13</v>
      </c>
      <c r="BI20" s="39" t="n">
        <v>0.2</v>
      </c>
      <c r="BK20" s="32"/>
      <c r="BO20" s="24"/>
      <c r="BP20" s="66"/>
      <c r="BQ20" s="67"/>
      <c r="BR20" s="40"/>
      <c r="BS20" s="41" t="s">
        <v>13</v>
      </c>
      <c r="BT20" s="39" t="n">
        <v>0.2</v>
      </c>
      <c r="BV20" s="32"/>
      <c r="BZ20" s="24"/>
      <c r="CA20" s="25"/>
      <c r="CB20" s="26"/>
      <c r="CC20" s="40"/>
      <c r="CD20" s="41" t="s">
        <v>13</v>
      </c>
      <c r="CE20" s="39" t="n">
        <v>0.2</v>
      </c>
      <c r="CG20" s="32"/>
      <c r="CK20" s="11" t="s">
        <v>31</v>
      </c>
      <c r="CL20" s="11"/>
      <c r="CM20" s="11" t="s">
        <v>32</v>
      </c>
      <c r="CN20" s="11"/>
      <c r="CO20" s="11"/>
      <c r="CP20" s="11"/>
      <c r="CQ20" s="11"/>
      <c r="CR20" s="11"/>
      <c r="CS20" s="11" t="s">
        <v>33</v>
      </c>
      <c r="CT20" s="11"/>
    </row>
    <row r="21" customFormat="false" ht="14.4" hidden="false" customHeight="false" outlineLevel="0" collapsed="false">
      <c r="A21" s="24"/>
      <c r="B21" s="42"/>
      <c r="C21" s="43"/>
      <c r="D21" s="27" t="s">
        <v>69</v>
      </c>
      <c r="E21" s="41" t="s">
        <v>60</v>
      </c>
      <c r="F21" s="39" t="n">
        <v>1</v>
      </c>
      <c r="G21" s="2" t="n">
        <v>550</v>
      </c>
      <c r="H21" s="44"/>
      <c r="L21" s="24"/>
      <c r="M21" s="42"/>
      <c r="N21" s="43"/>
      <c r="O21" s="27" t="s">
        <v>69</v>
      </c>
      <c r="P21" s="41" t="s">
        <v>60</v>
      </c>
      <c r="Q21" s="39" t="n">
        <v>1</v>
      </c>
      <c r="R21" s="2" t="n">
        <v>550</v>
      </c>
      <c r="S21" s="44"/>
      <c r="W21" s="24"/>
      <c r="X21" s="42"/>
      <c r="Y21" s="43"/>
      <c r="Z21" s="27" t="s">
        <v>69</v>
      </c>
      <c r="AA21" s="41" t="s">
        <v>60</v>
      </c>
      <c r="AB21" s="39" t="n">
        <v>1</v>
      </c>
      <c r="AC21" s="2" t="n">
        <v>550</v>
      </c>
      <c r="AD21" s="44"/>
      <c r="AH21" s="24"/>
      <c r="AI21" s="42"/>
      <c r="AJ21" s="43"/>
      <c r="AK21" s="27" t="s">
        <v>69</v>
      </c>
      <c r="AL21" s="41" t="s">
        <v>60</v>
      </c>
      <c r="AM21" s="39" t="n">
        <v>1</v>
      </c>
      <c r="AN21" s="2" t="n">
        <v>550</v>
      </c>
      <c r="AO21" s="44"/>
      <c r="AS21" s="24"/>
      <c r="AT21" s="42"/>
      <c r="AU21" s="43"/>
      <c r="AV21" s="27" t="s">
        <v>69</v>
      </c>
      <c r="AW21" s="41" t="s">
        <v>60</v>
      </c>
      <c r="AX21" s="39" t="n">
        <v>1</v>
      </c>
      <c r="AY21" s="2" t="n">
        <v>550</v>
      </c>
      <c r="AZ21" s="44"/>
      <c r="BD21" s="24"/>
      <c r="BE21" s="42"/>
      <c r="BF21" s="43"/>
      <c r="BG21" s="27" t="s">
        <v>69</v>
      </c>
      <c r="BH21" s="41" t="s">
        <v>60</v>
      </c>
      <c r="BI21" s="39" t="n">
        <v>1</v>
      </c>
      <c r="BJ21" s="2" t="n">
        <v>550</v>
      </c>
      <c r="BK21" s="44"/>
      <c r="BO21" s="24"/>
      <c r="BP21" s="45"/>
      <c r="BQ21" s="43"/>
      <c r="BR21" s="27" t="s">
        <v>69</v>
      </c>
      <c r="BS21" s="41" t="s">
        <v>60</v>
      </c>
      <c r="BT21" s="39" t="n">
        <v>1</v>
      </c>
      <c r="BU21" s="2" t="n">
        <v>550</v>
      </c>
      <c r="BV21" s="44"/>
      <c r="BZ21" s="24"/>
      <c r="CA21" s="42"/>
      <c r="CB21" s="43"/>
      <c r="CC21" s="27" t="s">
        <v>69</v>
      </c>
      <c r="CD21" s="41" t="s">
        <v>60</v>
      </c>
      <c r="CE21" s="39" t="n">
        <v>1</v>
      </c>
      <c r="CF21" s="2" t="n">
        <v>550</v>
      </c>
      <c r="CG21" s="44"/>
      <c r="CK21" s="12" t="s">
        <v>14</v>
      </c>
      <c r="CL21" s="13" t="n">
        <f aca="false">IF(X59=0%,0%,Y60/SUM(Y60:Y67))</f>
        <v>0.01</v>
      </c>
      <c r="CM21" s="12" t="str">
        <f aca="false">AA60</f>
        <v>lavatrice</v>
      </c>
      <c r="CN21" s="14" t="n">
        <f aca="false">AB60</f>
        <v>0</v>
      </c>
      <c r="CO21" s="12" t="str">
        <f aca="false">AA67</f>
        <v>sedie</v>
      </c>
      <c r="CP21" s="14" t="n">
        <f aca="false">AB67</f>
        <v>0</v>
      </c>
      <c r="CQ21" s="12" t="str">
        <f aca="false">AC65</f>
        <v>guaina</v>
      </c>
      <c r="CR21" s="14" t="n">
        <f aca="false">AD65</f>
        <v>0</v>
      </c>
      <c r="CS21" s="14" t="s">
        <v>41</v>
      </c>
      <c r="CT21" s="38" t="n">
        <f aca="false">Y3</f>
        <v>0</v>
      </c>
    </row>
    <row r="22" customFormat="false" ht="14.4" hidden="false" customHeight="false" outlineLevel="0" collapsed="false">
      <c r="A22" s="24"/>
      <c r="B22" s="42"/>
      <c r="C22" s="43"/>
      <c r="D22" s="27"/>
      <c r="E22" s="41" t="s">
        <v>14</v>
      </c>
      <c r="F22" s="39" t="n">
        <v>1</v>
      </c>
      <c r="G22" s="47" t="n">
        <v>1400</v>
      </c>
      <c r="H22" s="44"/>
      <c r="L22" s="24"/>
      <c r="M22" s="42"/>
      <c r="N22" s="43"/>
      <c r="O22" s="27"/>
      <c r="P22" s="41" t="s">
        <v>14</v>
      </c>
      <c r="Q22" s="39" t="n">
        <v>1</v>
      </c>
      <c r="R22" s="47" t="n">
        <v>1400</v>
      </c>
      <c r="S22" s="44"/>
      <c r="W22" s="24"/>
      <c r="X22" s="42"/>
      <c r="Y22" s="43"/>
      <c r="Z22" s="27"/>
      <c r="AA22" s="41" t="s">
        <v>14</v>
      </c>
      <c r="AB22" s="39" t="n">
        <v>1</v>
      </c>
      <c r="AC22" s="47" t="n">
        <v>1400</v>
      </c>
      <c r="AD22" s="44"/>
      <c r="AH22" s="24"/>
      <c r="AI22" s="42"/>
      <c r="AJ22" s="43"/>
      <c r="AK22" s="27"/>
      <c r="AL22" s="41" t="s">
        <v>14</v>
      </c>
      <c r="AM22" s="39" t="n">
        <v>1</v>
      </c>
      <c r="AN22" s="47" t="n">
        <v>1400</v>
      </c>
      <c r="AO22" s="44"/>
      <c r="AS22" s="24"/>
      <c r="AT22" s="42"/>
      <c r="AU22" s="43"/>
      <c r="AV22" s="27"/>
      <c r="AW22" s="41" t="s">
        <v>14</v>
      </c>
      <c r="AX22" s="39" t="n">
        <v>1</v>
      </c>
      <c r="AY22" s="47" t="n">
        <v>1400</v>
      </c>
      <c r="AZ22" s="44"/>
      <c r="BD22" s="24"/>
      <c r="BE22" s="42"/>
      <c r="BF22" s="43"/>
      <c r="BG22" s="27"/>
      <c r="BH22" s="41" t="s">
        <v>14</v>
      </c>
      <c r="BI22" s="39" t="n">
        <v>1</v>
      </c>
      <c r="BJ22" s="47" t="n">
        <v>1400</v>
      </c>
      <c r="BK22" s="44"/>
      <c r="BO22" s="24"/>
      <c r="BP22" s="42"/>
      <c r="BQ22" s="43"/>
      <c r="BR22" s="27"/>
      <c r="BS22" s="41" t="s">
        <v>14</v>
      </c>
      <c r="BT22" s="39" t="n">
        <v>1</v>
      </c>
      <c r="BU22" s="47" t="n">
        <v>1400</v>
      </c>
      <c r="BV22" s="44"/>
      <c r="BZ22" s="24"/>
      <c r="CA22" s="42"/>
      <c r="CB22" s="43"/>
      <c r="CC22" s="27"/>
      <c r="CD22" s="41" t="s">
        <v>14</v>
      </c>
      <c r="CE22" s="39" t="n">
        <v>1</v>
      </c>
      <c r="CF22" s="47" t="n">
        <v>1400</v>
      </c>
      <c r="CG22" s="44"/>
      <c r="CK22" s="17" t="s">
        <v>49</v>
      </c>
      <c r="CL22" s="18" t="n">
        <f aca="false">IF(X59=0%,0%,Y61/SUM(Y60:Y67))</f>
        <v>0</v>
      </c>
      <c r="CM22" s="17" t="str">
        <f aca="false">AA61</f>
        <v>frigorifero</v>
      </c>
      <c r="CN22" s="19" t="n">
        <f aca="false">AB61</f>
        <v>0</v>
      </c>
      <c r="CO22" s="17" t="str">
        <f aca="false">AA68</f>
        <v>materasso</v>
      </c>
      <c r="CP22" s="19" t="n">
        <f aca="false">AB68</f>
        <v>0</v>
      </c>
      <c r="CQ22" s="17" t="str">
        <f aca="false">AC66</f>
        <v>lamiere</v>
      </c>
      <c r="CR22" s="19" t="n">
        <f aca="false">AD66</f>
        <v>0</v>
      </c>
      <c r="CS22" s="19" t="str">
        <f aca="false">Z2</f>
        <v>altezza cumulo</v>
      </c>
      <c r="CT22" s="19" t="n">
        <f aca="false">AA2</f>
        <v>15</v>
      </c>
    </row>
    <row r="23" customFormat="false" ht="14.4" hidden="false" customHeight="true" outlineLevel="0" collapsed="false">
      <c r="A23" s="24"/>
      <c r="B23" s="42"/>
      <c r="C23" s="43"/>
      <c r="D23" s="27"/>
      <c r="E23" s="41" t="s">
        <v>22</v>
      </c>
      <c r="F23" s="39" t="n">
        <v>1</v>
      </c>
      <c r="G23" s="47" t="n">
        <v>7500</v>
      </c>
      <c r="H23" s="44"/>
      <c r="L23" s="24"/>
      <c r="M23" s="42"/>
      <c r="N23" s="43"/>
      <c r="O23" s="27"/>
      <c r="P23" s="41" t="s">
        <v>22</v>
      </c>
      <c r="Q23" s="39" t="n">
        <v>1</v>
      </c>
      <c r="R23" s="47" t="n">
        <v>7500</v>
      </c>
      <c r="S23" s="44"/>
      <c r="W23" s="24"/>
      <c r="X23" s="42"/>
      <c r="Y23" s="43"/>
      <c r="Z23" s="27"/>
      <c r="AA23" s="41" t="s">
        <v>22</v>
      </c>
      <c r="AB23" s="39" t="n">
        <v>1</v>
      </c>
      <c r="AC23" s="47" t="n">
        <v>7500</v>
      </c>
      <c r="AD23" s="44"/>
      <c r="AH23" s="24"/>
      <c r="AI23" s="42"/>
      <c r="AJ23" s="43"/>
      <c r="AK23" s="27"/>
      <c r="AL23" s="41" t="s">
        <v>22</v>
      </c>
      <c r="AM23" s="39" t="n">
        <v>1</v>
      </c>
      <c r="AN23" s="47" t="n">
        <v>7500</v>
      </c>
      <c r="AO23" s="44"/>
      <c r="AS23" s="24"/>
      <c r="AT23" s="42"/>
      <c r="AU23" s="43"/>
      <c r="AV23" s="27"/>
      <c r="AW23" s="41" t="s">
        <v>22</v>
      </c>
      <c r="AX23" s="39" t="n">
        <v>1</v>
      </c>
      <c r="AY23" s="47" t="n">
        <v>7500</v>
      </c>
      <c r="AZ23" s="44"/>
      <c r="BD23" s="24"/>
      <c r="BE23" s="42"/>
      <c r="BF23" s="43"/>
      <c r="BG23" s="27"/>
      <c r="BH23" s="41" t="s">
        <v>22</v>
      </c>
      <c r="BI23" s="39" t="n">
        <v>1</v>
      </c>
      <c r="BJ23" s="47" t="n">
        <v>7500</v>
      </c>
      <c r="BK23" s="44"/>
      <c r="BO23" s="24"/>
      <c r="BP23" s="42"/>
      <c r="BQ23" s="43"/>
      <c r="BR23" s="27"/>
      <c r="BS23" s="41" t="s">
        <v>22</v>
      </c>
      <c r="BT23" s="39" t="n">
        <v>1</v>
      </c>
      <c r="BU23" s="47" t="n">
        <v>7500</v>
      </c>
      <c r="BV23" s="44"/>
      <c r="BZ23" s="24"/>
      <c r="CA23" s="42"/>
      <c r="CB23" s="43"/>
      <c r="CC23" s="27"/>
      <c r="CD23" s="41" t="s">
        <v>22</v>
      </c>
      <c r="CE23" s="39" t="n">
        <v>1</v>
      </c>
      <c r="CF23" s="47" t="n">
        <v>7500</v>
      </c>
      <c r="CG23" s="44"/>
      <c r="CK23" s="17" t="s">
        <v>57</v>
      </c>
      <c r="CL23" s="18" t="n">
        <f aca="false">IF(X59=0%,0%,(Y62+Y63)/SUM(Y60:Y67))</f>
        <v>0</v>
      </c>
      <c r="CM23" s="17" t="str">
        <f aca="false">AA62</f>
        <v>forno</v>
      </c>
      <c r="CN23" s="19" t="n">
        <f aca="false">AB62</f>
        <v>0</v>
      </c>
      <c r="CO23" s="17" t="str">
        <f aca="false">AC60</f>
        <v>brandina</v>
      </c>
      <c r="CP23" s="19" t="n">
        <f aca="false">AD60</f>
        <v>0</v>
      </c>
      <c r="CQ23" s="17" t="str">
        <f aca="false">AC67</f>
        <v>buste</v>
      </c>
      <c r="CR23" s="19" t="n">
        <f aca="false">AD67</f>
        <v>0</v>
      </c>
      <c r="CS23" s="19" t="str">
        <f aca="false">Z3</f>
        <v>combustione</v>
      </c>
      <c r="CT23" s="19" t="str">
        <f aca="false">AA3</f>
        <v>no</v>
      </c>
    </row>
    <row r="24" customFormat="false" ht="14.4" hidden="false" customHeight="false" outlineLevel="0" collapsed="false">
      <c r="A24" s="24"/>
      <c r="B24" s="42"/>
      <c r="C24" s="4"/>
      <c r="D24" s="28" t="s">
        <v>70</v>
      </c>
      <c r="E24" s="41" t="s">
        <v>14</v>
      </c>
      <c r="F24" s="39" t="n">
        <v>1</v>
      </c>
      <c r="G24" s="47" t="n">
        <v>1400</v>
      </c>
      <c r="H24" s="44"/>
      <c r="L24" s="24"/>
      <c r="M24" s="42"/>
      <c r="N24" s="43"/>
      <c r="O24" s="28" t="s">
        <v>70</v>
      </c>
      <c r="P24" s="41" t="s">
        <v>14</v>
      </c>
      <c r="Q24" s="39" t="n">
        <v>1</v>
      </c>
      <c r="R24" s="47" t="n">
        <v>1400</v>
      </c>
      <c r="S24" s="44"/>
      <c r="W24" s="24"/>
      <c r="X24" s="42"/>
      <c r="Y24" s="4"/>
      <c r="Z24" s="28" t="s">
        <v>70</v>
      </c>
      <c r="AA24" s="41" t="s">
        <v>14</v>
      </c>
      <c r="AB24" s="39" t="n">
        <v>1</v>
      </c>
      <c r="AC24" s="47" t="n">
        <v>1400</v>
      </c>
      <c r="AD24" s="44"/>
      <c r="AH24" s="24"/>
      <c r="AI24" s="42"/>
      <c r="AJ24" s="4"/>
      <c r="AK24" s="28" t="s">
        <v>70</v>
      </c>
      <c r="AL24" s="41" t="s">
        <v>14</v>
      </c>
      <c r="AM24" s="39" t="n">
        <v>1</v>
      </c>
      <c r="AN24" s="47" t="n">
        <v>1400</v>
      </c>
      <c r="AO24" s="44"/>
      <c r="AS24" s="24"/>
      <c r="AT24" s="42"/>
      <c r="AU24" s="4"/>
      <c r="AV24" s="28" t="s">
        <v>70</v>
      </c>
      <c r="AW24" s="41" t="s">
        <v>14</v>
      </c>
      <c r="AX24" s="39" t="n">
        <v>1</v>
      </c>
      <c r="AY24" s="47" t="n">
        <v>1400</v>
      </c>
      <c r="AZ24" s="44"/>
      <c r="BD24" s="24"/>
      <c r="BE24" s="42"/>
      <c r="BF24" s="4"/>
      <c r="BG24" s="28" t="s">
        <v>70</v>
      </c>
      <c r="BH24" s="41" t="s">
        <v>14</v>
      </c>
      <c r="BI24" s="39" t="n">
        <v>1</v>
      </c>
      <c r="BJ24" s="47" t="n">
        <v>1400</v>
      </c>
      <c r="BK24" s="44"/>
      <c r="BO24" s="24"/>
      <c r="BP24" s="45"/>
      <c r="BQ24" s="4"/>
      <c r="BR24" s="28" t="s">
        <v>70</v>
      </c>
      <c r="BS24" s="41" t="s">
        <v>14</v>
      </c>
      <c r="BT24" s="39" t="n">
        <v>1</v>
      </c>
      <c r="BU24" s="47" t="n">
        <v>1400</v>
      </c>
      <c r="BV24" s="44"/>
      <c r="BZ24" s="24"/>
      <c r="CA24" s="42"/>
      <c r="CB24" s="43"/>
      <c r="CC24" s="28" t="s">
        <v>70</v>
      </c>
      <c r="CD24" s="41" t="s">
        <v>14</v>
      </c>
      <c r="CE24" s="39" t="n">
        <v>1</v>
      </c>
      <c r="CF24" s="47" t="n">
        <v>1400</v>
      </c>
      <c r="CG24" s="44"/>
      <c r="CK24" s="17" t="s">
        <v>60</v>
      </c>
      <c r="CL24" s="37" t="n">
        <f aca="false">IF(X59=0%,0%,Y64/SUM(Y60:Y67))</f>
        <v>0</v>
      </c>
      <c r="CM24" s="17" t="str">
        <f aca="false">AA63</f>
        <v>televisore</v>
      </c>
      <c r="CN24" s="19" t="n">
        <f aca="false">AB63</f>
        <v>0</v>
      </c>
      <c r="CO24" s="17" t="str">
        <f aca="false">AC61</f>
        <v>Scatoloni</v>
      </c>
      <c r="CP24" s="19" t="n">
        <f aca="false">AD61</f>
        <v>0</v>
      </c>
      <c r="CQ24" s="19"/>
      <c r="CR24" s="19"/>
      <c r="CS24" s="19" t="str">
        <f aca="false">Z4</f>
        <v>bonifica</v>
      </c>
      <c r="CT24" s="19" t="str">
        <f aca="false">AA4</f>
        <v>no</v>
      </c>
    </row>
    <row r="25" customFormat="false" ht="14.4" hidden="false" customHeight="false" outlineLevel="0" collapsed="false">
      <c r="A25" s="24"/>
      <c r="B25" s="42"/>
      <c r="C25" s="43"/>
      <c r="D25" s="28" t="s">
        <v>71</v>
      </c>
      <c r="E25" s="41" t="s">
        <v>60</v>
      </c>
      <c r="F25" s="39" t="n">
        <v>1</v>
      </c>
      <c r="G25" s="47" t="n">
        <v>550</v>
      </c>
      <c r="H25" s="44"/>
      <c r="L25" s="24"/>
      <c r="M25" s="42" t="n">
        <v>0.05</v>
      </c>
      <c r="N25" s="43" t="n">
        <v>2</v>
      </c>
      <c r="O25" s="28" t="s">
        <v>71</v>
      </c>
      <c r="P25" s="41" t="s">
        <v>60</v>
      </c>
      <c r="Q25" s="39" t="n">
        <v>1</v>
      </c>
      <c r="R25" s="47" t="n">
        <v>550</v>
      </c>
      <c r="S25" s="44"/>
      <c r="W25" s="24"/>
      <c r="X25" s="42"/>
      <c r="Y25" s="43"/>
      <c r="Z25" s="28" t="s">
        <v>71</v>
      </c>
      <c r="AA25" s="41" t="s">
        <v>60</v>
      </c>
      <c r="AB25" s="39" t="n">
        <v>1</v>
      </c>
      <c r="AC25" s="47" t="n">
        <v>550</v>
      </c>
      <c r="AD25" s="44"/>
      <c r="AH25" s="24"/>
      <c r="AI25" s="42"/>
      <c r="AJ25" s="43"/>
      <c r="AK25" s="28" t="s">
        <v>71</v>
      </c>
      <c r="AL25" s="41" t="s">
        <v>60</v>
      </c>
      <c r="AM25" s="39" t="n">
        <v>1</v>
      </c>
      <c r="AN25" s="47" t="n">
        <v>550</v>
      </c>
      <c r="AO25" s="44"/>
      <c r="AS25" s="24"/>
      <c r="AT25" s="42"/>
      <c r="AU25" s="43"/>
      <c r="AV25" s="28" t="s">
        <v>71</v>
      </c>
      <c r="AW25" s="41" t="s">
        <v>60</v>
      </c>
      <c r="AX25" s="39" t="n">
        <v>1</v>
      </c>
      <c r="AY25" s="47" t="n">
        <v>550</v>
      </c>
      <c r="AZ25" s="44"/>
      <c r="BD25" s="24"/>
      <c r="BE25" s="42"/>
      <c r="BF25" s="43"/>
      <c r="BG25" s="28" t="s">
        <v>71</v>
      </c>
      <c r="BH25" s="41" t="s">
        <v>60</v>
      </c>
      <c r="BI25" s="39" t="n">
        <v>1</v>
      </c>
      <c r="BJ25" s="47" t="n">
        <v>550</v>
      </c>
      <c r="BK25" s="44"/>
      <c r="BO25" s="24"/>
      <c r="BP25" s="42"/>
      <c r="BQ25" s="43"/>
      <c r="BR25" s="28" t="s">
        <v>71</v>
      </c>
      <c r="BS25" s="41" t="s">
        <v>60</v>
      </c>
      <c r="BT25" s="39" t="n">
        <v>1</v>
      </c>
      <c r="BU25" s="47" t="n">
        <v>550</v>
      </c>
      <c r="BV25" s="44"/>
      <c r="BZ25" s="24"/>
      <c r="CA25" s="42"/>
      <c r="CB25" s="43"/>
      <c r="CC25" s="28" t="s">
        <v>71</v>
      </c>
      <c r="CD25" s="41" t="s">
        <v>60</v>
      </c>
      <c r="CE25" s="39" t="n">
        <v>1</v>
      </c>
      <c r="CF25" s="47" t="n">
        <v>550</v>
      </c>
      <c r="CG25" s="44"/>
      <c r="CK25" s="17" t="s">
        <v>61</v>
      </c>
      <c r="CL25" s="18" t="n">
        <f aca="false">IF(X59=0%,0%,Y65/SUM(Y60:Y67))</f>
        <v>0</v>
      </c>
      <c r="CM25" s="17" t="str">
        <f aca="false">AA64</f>
        <v>scaldabagno</v>
      </c>
      <c r="CN25" s="19" t="n">
        <f aca="false">AB64</f>
        <v>0</v>
      </c>
      <c r="CO25" s="17" t="str">
        <f aca="false">AC62</f>
        <v>divano</v>
      </c>
      <c r="CP25" s="19" t="n">
        <f aca="false">AD62</f>
        <v>0</v>
      </c>
      <c r="CQ25" s="19"/>
      <c r="CR25" s="19"/>
      <c r="CS25" s="19" t="str">
        <f aca="false">AB4</f>
        <v>substrato</v>
      </c>
      <c r="CT25" s="19" t="str">
        <f aca="false">AC4</f>
        <v>stradale</v>
      </c>
    </row>
    <row r="26" customFormat="false" ht="14.4" hidden="false" customHeight="false" outlineLevel="0" collapsed="false">
      <c r="A26" s="24"/>
      <c r="B26" s="42"/>
      <c r="C26" s="43"/>
      <c r="D26" s="28" t="s">
        <v>72</v>
      </c>
      <c r="E26" s="41" t="s">
        <v>62</v>
      </c>
      <c r="F26" s="39" t="n">
        <v>1</v>
      </c>
      <c r="H26" s="44" t="n">
        <v>20</v>
      </c>
      <c r="L26" s="24"/>
      <c r="M26" s="42"/>
      <c r="N26" s="43"/>
      <c r="O26" s="28" t="s">
        <v>72</v>
      </c>
      <c r="P26" s="41" t="s">
        <v>62</v>
      </c>
      <c r="Q26" s="39" t="n">
        <v>1</v>
      </c>
      <c r="S26" s="44" t="n">
        <v>20</v>
      </c>
      <c r="W26" s="24"/>
      <c r="X26" s="42"/>
      <c r="Y26" s="43"/>
      <c r="Z26" s="28" t="s">
        <v>72</v>
      </c>
      <c r="AA26" s="41" t="s">
        <v>62</v>
      </c>
      <c r="AB26" s="39" t="n">
        <v>1</v>
      </c>
      <c r="AD26" s="44" t="n">
        <v>20</v>
      </c>
      <c r="AH26" s="24"/>
      <c r="AI26" s="42"/>
      <c r="AJ26" s="43"/>
      <c r="AK26" s="28" t="s">
        <v>72</v>
      </c>
      <c r="AL26" s="41" t="s">
        <v>62</v>
      </c>
      <c r="AM26" s="39" t="n">
        <v>1</v>
      </c>
      <c r="AO26" s="44" t="n">
        <v>20</v>
      </c>
      <c r="AS26" s="24"/>
      <c r="AT26" s="42"/>
      <c r="AU26" s="43"/>
      <c r="AV26" s="28" t="s">
        <v>72</v>
      </c>
      <c r="AW26" s="41" t="s">
        <v>62</v>
      </c>
      <c r="AX26" s="39" t="n">
        <v>1</v>
      </c>
      <c r="AZ26" s="44" t="n">
        <v>20</v>
      </c>
      <c r="BD26" s="24"/>
      <c r="BE26" s="42"/>
      <c r="BF26" s="43"/>
      <c r="BG26" s="28" t="s">
        <v>72</v>
      </c>
      <c r="BH26" s="41" t="s">
        <v>62</v>
      </c>
      <c r="BI26" s="39" t="n">
        <v>1</v>
      </c>
      <c r="BK26" s="44" t="n">
        <v>20</v>
      </c>
      <c r="BO26" s="24"/>
      <c r="BP26" s="42"/>
      <c r="BQ26" s="43"/>
      <c r="BR26" s="28" t="s">
        <v>72</v>
      </c>
      <c r="BS26" s="41" t="s">
        <v>62</v>
      </c>
      <c r="BT26" s="39" t="n">
        <v>1</v>
      </c>
      <c r="BV26" s="44" t="n">
        <v>20</v>
      </c>
      <c r="BZ26" s="24"/>
      <c r="CA26" s="42"/>
      <c r="CB26" s="43"/>
      <c r="CC26" s="28" t="s">
        <v>72</v>
      </c>
      <c r="CD26" s="41" t="s">
        <v>62</v>
      </c>
      <c r="CE26" s="39" t="n">
        <v>1</v>
      </c>
      <c r="CG26" s="44" t="n">
        <v>20</v>
      </c>
      <c r="CK26" s="17" t="s">
        <v>62</v>
      </c>
      <c r="CL26" s="18" t="n">
        <f aca="false">IF(X59=0%,0%,Y66/SUM(Y60:Y67))</f>
        <v>0</v>
      </c>
      <c r="CM26" s="17" t="str">
        <f aca="false">AA65</f>
        <v>mobile</v>
      </c>
      <c r="CN26" s="19" t="n">
        <f aca="false">AB65</f>
        <v>0</v>
      </c>
      <c r="CO26" s="17" t="str">
        <f aca="false">AC63</f>
        <v>sanitari</v>
      </c>
      <c r="CP26" s="19" t="n">
        <f aca="false">AD63</f>
        <v>0</v>
      </c>
      <c r="CQ26" s="19"/>
      <c r="CR26" s="19"/>
      <c r="CS26" s="19" t="s">
        <v>63</v>
      </c>
      <c r="CT26" s="19" t="n">
        <f aca="false">X4</f>
        <v>0</v>
      </c>
    </row>
    <row r="27" customFormat="false" ht="15" hidden="false" customHeight="false" outlineLevel="0" collapsed="false">
      <c r="A27" s="24"/>
      <c r="B27" s="42"/>
      <c r="C27" s="43"/>
      <c r="D27" s="28" t="s">
        <v>73</v>
      </c>
      <c r="E27" s="41" t="s">
        <v>22</v>
      </c>
      <c r="F27" s="39" t="n">
        <v>1</v>
      </c>
      <c r="H27" s="44"/>
      <c r="L27" s="24"/>
      <c r="M27" s="42"/>
      <c r="N27" s="43"/>
      <c r="O27" s="28" t="s">
        <v>73</v>
      </c>
      <c r="P27" s="41" t="s">
        <v>22</v>
      </c>
      <c r="Q27" s="39" t="n">
        <v>1</v>
      </c>
      <c r="S27" s="44"/>
      <c r="W27" s="24"/>
      <c r="X27" s="42"/>
      <c r="Y27" s="43"/>
      <c r="Z27" s="28" t="s">
        <v>73</v>
      </c>
      <c r="AA27" s="41" t="s">
        <v>22</v>
      </c>
      <c r="AB27" s="39" t="n">
        <v>1</v>
      </c>
      <c r="AD27" s="44"/>
      <c r="AH27" s="24"/>
      <c r="AI27" s="42"/>
      <c r="AJ27" s="43"/>
      <c r="AK27" s="28" t="s">
        <v>73</v>
      </c>
      <c r="AL27" s="41" t="s">
        <v>22</v>
      </c>
      <c r="AM27" s="39" t="n">
        <v>1</v>
      </c>
      <c r="AO27" s="44"/>
      <c r="AS27" s="24"/>
      <c r="AT27" s="42"/>
      <c r="AU27" s="43"/>
      <c r="AV27" s="28" t="s">
        <v>73</v>
      </c>
      <c r="AW27" s="41" t="s">
        <v>22</v>
      </c>
      <c r="AX27" s="39" t="n">
        <v>1</v>
      </c>
      <c r="AZ27" s="44"/>
      <c r="BD27" s="24"/>
      <c r="BE27" s="42"/>
      <c r="BF27" s="43"/>
      <c r="BG27" s="28" t="s">
        <v>73</v>
      </c>
      <c r="BH27" s="41" t="s">
        <v>22</v>
      </c>
      <c r="BI27" s="39" t="n">
        <v>1</v>
      </c>
      <c r="BK27" s="44"/>
      <c r="BO27" s="24"/>
      <c r="BP27" s="42"/>
      <c r="BQ27" s="43"/>
      <c r="BR27" s="28" t="s">
        <v>73</v>
      </c>
      <c r="BS27" s="41" t="s">
        <v>22</v>
      </c>
      <c r="BT27" s="39" t="n">
        <v>1</v>
      </c>
      <c r="BV27" s="44"/>
      <c r="BZ27" s="24"/>
      <c r="CA27" s="42"/>
      <c r="CB27" s="43"/>
      <c r="CC27" s="28" t="s">
        <v>73</v>
      </c>
      <c r="CD27" s="41" t="s">
        <v>22</v>
      </c>
      <c r="CE27" s="39" t="n">
        <v>1</v>
      </c>
      <c r="CG27" s="44"/>
      <c r="CK27" s="33" t="s">
        <v>65</v>
      </c>
      <c r="CL27" s="34" t="n">
        <f aca="false">IF(X59=0%,0%,Y67/SUM(Y60:Y67))</f>
        <v>0.99</v>
      </c>
      <c r="CM27" s="33" t="str">
        <f aca="false">AA66</f>
        <v>secchio</v>
      </c>
      <c r="CN27" s="35" t="n">
        <f aca="false">AB66</f>
        <v>0</v>
      </c>
      <c r="CO27" s="33" t="str">
        <f aca="false">AC64</f>
        <v>tubi</v>
      </c>
      <c r="CP27" s="35" t="n">
        <f aca="false">AD64</f>
        <v>0</v>
      </c>
      <c r="CQ27" s="35"/>
      <c r="CR27" s="35"/>
      <c r="CS27" s="35" t="s">
        <v>56</v>
      </c>
      <c r="CT27" s="35" t="n">
        <f aca="false">AD2</f>
        <v>0</v>
      </c>
      <c r="CU27" s="37" t="n">
        <f aca="false">SUM(CL21:CL27)</f>
        <v>1</v>
      </c>
    </row>
    <row r="28" customFormat="false" ht="15" hidden="false" customHeight="false" outlineLevel="0" collapsed="false">
      <c r="A28" s="24"/>
      <c r="B28" s="25"/>
      <c r="C28" s="67"/>
      <c r="D28" s="27" t="s">
        <v>74</v>
      </c>
      <c r="E28" s="41" t="s">
        <v>62</v>
      </c>
      <c r="F28" s="39" t="n">
        <v>0.8</v>
      </c>
      <c r="H28" s="32" t="n">
        <v>50</v>
      </c>
      <c r="L28" s="24"/>
      <c r="M28" s="25"/>
      <c r="N28" s="26"/>
      <c r="O28" s="27" t="s">
        <v>74</v>
      </c>
      <c r="P28" s="41" t="s">
        <v>62</v>
      </c>
      <c r="Q28" s="39" t="n">
        <v>0.8</v>
      </c>
      <c r="S28" s="32" t="n">
        <v>50</v>
      </c>
      <c r="W28" s="24"/>
      <c r="X28" s="25"/>
      <c r="Y28" s="67"/>
      <c r="Z28" s="27" t="s">
        <v>74</v>
      </c>
      <c r="AA28" s="41" t="s">
        <v>62</v>
      </c>
      <c r="AB28" s="39" t="n">
        <v>0.8</v>
      </c>
      <c r="AD28" s="32" t="n">
        <v>50</v>
      </c>
      <c r="AH28" s="24"/>
      <c r="AI28" s="25"/>
      <c r="AJ28" s="67"/>
      <c r="AK28" s="27" t="s">
        <v>74</v>
      </c>
      <c r="AL28" s="41" t="s">
        <v>62</v>
      </c>
      <c r="AM28" s="39" t="n">
        <v>0.8</v>
      </c>
      <c r="AO28" s="32" t="n">
        <v>50</v>
      </c>
      <c r="AS28" s="24"/>
      <c r="AT28" s="25"/>
      <c r="AU28" s="67"/>
      <c r="AV28" s="27" t="s">
        <v>74</v>
      </c>
      <c r="AW28" s="41" t="s">
        <v>62</v>
      </c>
      <c r="AX28" s="39" t="n">
        <v>0.8</v>
      </c>
      <c r="AZ28" s="32" t="n">
        <v>50</v>
      </c>
      <c r="BD28" s="24"/>
      <c r="BE28" s="25"/>
      <c r="BF28" s="67"/>
      <c r="BG28" s="27" t="s">
        <v>74</v>
      </c>
      <c r="BH28" s="41" t="s">
        <v>62</v>
      </c>
      <c r="BI28" s="39" t="n">
        <v>0.8</v>
      </c>
      <c r="BK28" s="32" t="n">
        <v>50</v>
      </c>
      <c r="BO28" s="24"/>
      <c r="BP28" s="66"/>
      <c r="BQ28" s="67"/>
      <c r="BR28" s="27" t="s">
        <v>74</v>
      </c>
      <c r="BS28" s="41" t="s">
        <v>62</v>
      </c>
      <c r="BT28" s="39" t="n">
        <v>0.8</v>
      </c>
      <c r="BV28" s="32" t="n">
        <v>50</v>
      </c>
      <c r="BZ28" s="24"/>
      <c r="CA28" s="25"/>
      <c r="CB28" s="26"/>
      <c r="CC28" s="27" t="s">
        <v>74</v>
      </c>
      <c r="CD28" s="41" t="s">
        <v>62</v>
      </c>
      <c r="CE28" s="39" t="n">
        <v>0.8</v>
      </c>
      <c r="CG28" s="32" t="n">
        <v>50</v>
      </c>
      <c r="CK28" s="10" t="str">
        <f aca="false">AH1</f>
        <v>SITO O89</v>
      </c>
      <c r="CL28" s="10"/>
      <c r="CM28" s="10"/>
      <c r="CN28" s="10"/>
      <c r="CO28" s="10"/>
      <c r="CP28" s="10"/>
      <c r="CQ28" s="10"/>
      <c r="CR28" s="10"/>
      <c r="CS28" s="10"/>
      <c r="CT28" s="10"/>
    </row>
    <row r="29" customFormat="false" ht="14.4" hidden="false" customHeight="false" outlineLevel="0" collapsed="false">
      <c r="A29" s="24"/>
      <c r="B29" s="25"/>
      <c r="C29" s="67"/>
      <c r="D29" s="27"/>
      <c r="E29" s="41" t="s">
        <v>60</v>
      </c>
      <c r="F29" s="39" t="n">
        <v>0.2</v>
      </c>
      <c r="H29" s="32"/>
      <c r="L29" s="24"/>
      <c r="M29" s="25"/>
      <c r="N29" s="26"/>
      <c r="O29" s="27"/>
      <c r="P29" s="41" t="s">
        <v>60</v>
      </c>
      <c r="Q29" s="39" t="n">
        <v>0.2</v>
      </c>
      <c r="S29" s="32"/>
      <c r="W29" s="24"/>
      <c r="X29" s="25"/>
      <c r="Y29" s="67"/>
      <c r="Z29" s="27"/>
      <c r="AA29" s="41" t="s">
        <v>60</v>
      </c>
      <c r="AB29" s="39" t="n">
        <v>0.2</v>
      </c>
      <c r="AD29" s="32"/>
      <c r="AH29" s="24"/>
      <c r="AI29" s="25"/>
      <c r="AJ29" s="67"/>
      <c r="AK29" s="27"/>
      <c r="AL29" s="41" t="s">
        <v>60</v>
      </c>
      <c r="AM29" s="39" t="n">
        <v>0.2</v>
      </c>
      <c r="AO29" s="32"/>
      <c r="AS29" s="24"/>
      <c r="AT29" s="25"/>
      <c r="AU29" s="67"/>
      <c r="AV29" s="27"/>
      <c r="AW29" s="41" t="s">
        <v>60</v>
      </c>
      <c r="AX29" s="39" t="n">
        <v>0.2</v>
      </c>
      <c r="AZ29" s="32"/>
      <c r="BD29" s="24"/>
      <c r="BE29" s="25"/>
      <c r="BF29" s="67"/>
      <c r="BG29" s="27"/>
      <c r="BH29" s="41" t="s">
        <v>60</v>
      </c>
      <c r="BI29" s="39" t="n">
        <v>0.2</v>
      </c>
      <c r="BK29" s="32"/>
      <c r="BO29" s="24"/>
      <c r="BP29" s="66"/>
      <c r="BQ29" s="67"/>
      <c r="BR29" s="27"/>
      <c r="BS29" s="41" t="s">
        <v>60</v>
      </c>
      <c r="BT29" s="39" t="n">
        <v>0.2</v>
      </c>
      <c r="BV29" s="32"/>
      <c r="BZ29" s="24"/>
      <c r="CA29" s="25"/>
      <c r="CB29" s="26"/>
      <c r="CC29" s="27"/>
      <c r="CD29" s="41" t="s">
        <v>60</v>
      </c>
      <c r="CE29" s="39" t="n">
        <v>0.2</v>
      </c>
      <c r="CG29" s="32"/>
      <c r="CK29" s="11" t="s">
        <v>31</v>
      </c>
      <c r="CL29" s="11"/>
      <c r="CM29" s="11" t="s">
        <v>32</v>
      </c>
      <c r="CN29" s="11"/>
      <c r="CO29" s="11"/>
      <c r="CP29" s="11"/>
      <c r="CQ29" s="11"/>
      <c r="CR29" s="11"/>
      <c r="CS29" s="11" t="s">
        <v>33</v>
      </c>
      <c r="CT29" s="11"/>
    </row>
    <row r="30" customFormat="false" ht="14.4" hidden="false" customHeight="true" outlineLevel="0" collapsed="false">
      <c r="A30" s="21" t="s">
        <v>75</v>
      </c>
      <c r="B30" s="42"/>
      <c r="C30" s="4"/>
      <c r="D30" s="41" t="s">
        <v>76</v>
      </c>
      <c r="E30" s="20" t="s">
        <v>61</v>
      </c>
      <c r="F30" s="39" t="n">
        <v>1</v>
      </c>
      <c r="G30" s="47" t="n">
        <v>1000</v>
      </c>
      <c r="H30" s="44"/>
      <c r="L30" s="21" t="s">
        <v>75</v>
      </c>
      <c r="M30" s="42"/>
      <c r="N30" s="43"/>
      <c r="O30" s="41" t="s">
        <v>76</v>
      </c>
      <c r="P30" s="20" t="s">
        <v>61</v>
      </c>
      <c r="Q30" s="39" t="n">
        <v>1</v>
      </c>
      <c r="R30" s="47" t="n">
        <v>1000</v>
      </c>
      <c r="S30" s="44"/>
      <c r="W30" s="21" t="s">
        <v>75</v>
      </c>
      <c r="X30" s="42"/>
      <c r="Y30" s="4"/>
      <c r="Z30" s="41" t="s">
        <v>76</v>
      </c>
      <c r="AA30" s="20" t="s">
        <v>61</v>
      </c>
      <c r="AB30" s="39" t="n">
        <v>1</v>
      </c>
      <c r="AC30" s="47" t="n">
        <v>1000</v>
      </c>
      <c r="AD30" s="44"/>
      <c r="AH30" s="21" t="s">
        <v>75</v>
      </c>
      <c r="AI30" s="42"/>
      <c r="AJ30" s="4"/>
      <c r="AK30" s="41" t="s">
        <v>76</v>
      </c>
      <c r="AL30" s="20" t="s">
        <v>61</v>
      </c>
      <c r="AM30" s="39" t="n">
        <v>1</v>
      </c>
      <c r="AN30" s="47" t="n">
        <v>1000</v>
      </c>
      <c r="AO30" s="44"/>
      <c r="AS30" s="21" t="s">
        <v>75</v>
      </c>
      <c r="AT30" s="42"/>
      <c r="AU30" s="4"/>
      <c r="AV30" s="41" t="s">
        <v>76</v>
      </c>
      <c r="AW30" s="20" t="s">
        <v>61</v>
      </c>
      <c r="AX30" s="39" t="n">
        <v>1</v>
      </c>
      <c r="AY30" s="47" t="n">
        <v>1000</v>
      </c>
      <c r="AZ30" s="44"/>
      <c r="BD30" s="21" t="s">
        <v>75</v>
      </c>
      <c r="BE30" s="42"/>
      <c r="BF30" s="4"/>
      <c r="BG30" s="41" t="s">
        <v>76</v>
      </c>
      <c r="BH30" s="20" t="s">
        <v>61</v>
      </c>
      <c r="BI30" s="39" t="n">
        <v>1</v>
      </c>
      <c r="BJ30" s="47" t="n">
        <v>1000</v>
      </c>
      <c r="BK30" s="44"/>
      <c r="BO30" s="21" t="s">
        <v>75</v>
      </c>
      <c r="BP30" s="51"/>
      <c r="BQ30" s="4"/>
      <c r="BR30" s="41" t="s">
        <v>76</v>
      </c>
      <c r="BS30" s="20" t="s">
        <v>61</v>
      </c>
      <c r="BT30" s="39" t="n">
        <v>1</v>
      </c>
      <c r="BU30" s="47" t="n">
        <v>1000</v>
      </c>
      <c r="BV30" s="44"/>
      <c r="BZ30" s="21" t="s">
        <v>75</v>
      </c>
      <c r="CA30" s="42"/>
      <c r="CB30" s="43"/>
      <c r="CC30" s="41" t="s">
        <v>76</v>
      </c>
      <c r="CD30" s="20" t="s">
        <v>61</v>
      </c>
      <c r="CE30" s="39" t="n">
        <v>1</v>
      </c>
      <c r="CF30" s="47" t="n">
        <v>1000</v>
      </c>
      <c r="CG30" s="44"/>
      <c r="CK30" s="12" t="s">
        <v>14</v>
      </c>
      <c r="CL30" s="13" t="n">
        <f aca="false">IF(AI59=0%,0%,AJ60/SUM(AJ60:AJ67))</f>
        <v>0.88</v>
      </c>
      <c r="CM30" s="12" t="str">
        <f aca="false">AL60</f>
        <v>lavatrice</v>
      </c>
      <c r="CN30" s="14" t="n">
        <f aca="false">AM60</f>
        <v>0</v>
      </c>
      <c r="CO30" s="12" t="str">
        <f aca="false">AL67</f>
        <v>sedie</v>
      </c>
      <c r="CP30" s="14" t="n">
        <f aca="false">AM67</f>
        <v>0</v>
      </c>
      <c r="CQ30" s="12" t="str">
        <f aca="false">AN65</f>
        <v>guaina</v>
      </c>
      <c r="CR30" s="14" t="n">
        <f aca="false">AO65</f>
        <v>0</v>
      </c>
      <c r="CS30" s="14" t="s">
        <v>41</v>
      </c>
      <c r="CT30" s="38" t="n">
        <f aca="false">AJ3</f>
        <v>0</v>
      </c>
    </row>
    <row r="31" customFormat="false" ht="14.4" hidden="false" customHeight="true" outlineLevel="0" collapsed="false">
      <c r="A31" s="24" t="s">
        <v>77</v>
      </c>
      <c r="B31" s="42" t="n">
        <v>0.1</v>
      </c>
      <c r="C31" s="4"/>
      <c r="D31" s="41" t="s">
        <v>14</v>
      </c>
      <c r="E31" s="28"/>
      <c r="F31" s="39" t="n">
        <v>1</v>
      </c>
      <c r="G31" s="47" t="n">
        <v>900</v>
      </c>
      <c r="H31" s="44"/>
      <c r="L31" s="24" t="s">
        <v>77</v>
      </c>
      <c r="M31" s="42" t="n">
        <v>0.25</v>
      </c>
      <c r="N31" s="43"/>
      <c r="O31" s="41" t="s">
        <v>14</v>
      </c>
      <c r="P31" s="28"/>
      <c r="Q31" s="39" t="n">
        <v>1</v>
      </c>
      <c r="R31" s="47" t="n">
        <v>900</v>
      </c>
      <c r="S31" s="44"/>
      <c r="W31" s="24" t="s">
        <v>77</v>
      </c>
      <c r="X31" s="42" t="n">
        <v>0.01</v>
      </c>
      <c r="Y31" s="4"/>
      <c r="Z31" s="41" t="s">
        <v>14</v>
      </c>
      <c r="AA31" s="28"/>
      <c r="AB31" s="39" t="n">
        <v>1</v>
      </c>
      <c r="AC31" s="47" t="n">
        <v>900</v>
      </c>
      <c r="AD31" s="44"/>
      <c r="AH31" s="24" t="s">
        <v>77</v>
      </c>
      <c r="AI31" s="42" t="n">
        <v>0.88</v>
      </c>
      <c r="AJ31" s="4"/>
      <c r="AK31" s="41" t="s">
        <v>14</v>
      </c>
      <c r="AL31" s="28"/>
      <c r="AM31" s="39" t="n">
        <v>1</v>
      </c>
      <c r="AN31" s="47" t="n">
        <v>900</v>
      </c>
      <c r="AO31" s="44"/>
      <c r="AS31" s="24" t="s">
        <v>77</v>
      </c>
      <c r="AT31" s="42"/>
      <c r="AU31" s="4"/>
      <c r="AV31" s="41" t="s">
        <v>14</v>
      </c>
      <c r="AW31" s="28"/>
      <c r="AX31" s="39" t="n">
        <v>1</v>
      </c>
      <c r="AY31" s="47" t="n">
        <v>900</v>
      </c>
      <c r="AZ31" s="44"/>
      <c r="BD31" s="24" t="s">
        <v>77</v>
      </c>
      <c r="BE31" s="42" t="n">
        <v>0.7</v>
      </c>
      <c r="BF31" s="4"/>
      <c r="BG31" s="41" t="s">
        <v>14</v>
      </c>
      <c r="BH31" s="28"/>
      <c r="BI31" s="39" t="n">
        <v>1</v>
      </c>
      <c r="BJ31" s="47" t="n">
        <v>900</v>
      </c>
      <c r="BK31" s="44"/>
      <c r="BO31" s="24" t="s">
        <v>77</v>
      </c>
      <c r="BP31" s="45"/>
      <c r="BQ31" s="4"/>
      <c r="BR31" s="41" t="s">
        <v>14</v>
      </c>
      <c r="BS31" s="28"/>
      <c r="BT31" s="39" t="n">
        <v>1</v>
      </c>
      <c r="BU31" s="47" t="n">
        <v>900</v>
      </c>
      <c r="BV31" s="44"/>
      <c r="BZ31" s="24" t="s">
        <v>77</v>
      </c>
      <c r="CA31" s="42"/>
      <c r="CB31" s="26"/>
      <c r="CC31" s="41" t="s">
        <v>14</v>
      </c>
      <c r="CD31" s="28"/>
      <c r="CE31" s="39" t="n">
        <v>1</v>
      </c>
      <c r="CF31" s="47" t="n">
        <v>900</v>
      </c>
      <c r="CG31" s="44"/>
      <c r="CK31" s="17" t="s">
        <v>49</v>
      </c>
      <c r="CL31" s="18" t="n">
        <f aca="false">IF(AI59=0%,0%,AJ61/SUM(AJ60:AJ67))</f>
        <v>0.02</v>
      </c>
      <c r="CM31" s="17" t="str">
        <f aca="false">AL61</f>
        <v>frigorifero</v>
      </c>
      <c r="CN31" s="19" t="n">
        <f aca="false">AM61</f>
        <v>0</v>
      </c>
      <c r="CO31" s="17" t="str">
        <f aca="false">AL68</f>
        <v>materasso</v>
      </c>
      <c r="CP31" s="19" t="n">
        <f aca="false">AM68</f>
        <v>0</v>
      </c>
      <c r="CQ31" s="17" t="str">
        <f aca="false">AN66</f>
        <v>lamiere</v>
      </c>
      <c r="CR31" s="19" t="n">
        <f aca="false">AO66</f>
        <v>0</v>
      </c>
      <c r="CS31" s="19" t="str">
        <f aca="false">AK2</f>
        <v>altezza cumulo</v>
      </c>
      <c r="CT31" s="19" t="n">
        <f aca="false">AL2</f>
        <v>15</v>
      </c>
    </row>
    <row r="32" customFormat="false" ht="14.4" hidden="false" customHeight="false" outlineLevel="0" collapsed="false">
      <c r="A32" s="24"/>
      <c r="B32" s="42"/>
      <c r="C32" s="43"/>
      <c r="D32" s="41" t="s">
        <v>49</v>
      </c>
      <c r="E32" s="28"/>
      <c r="F32" s="39" t="n">
        <v>1</v>
      </c>
      <c r="G32" s="47" t="n">
        <v>2600</v>
      </c>
      <c r="H32" s="44"/>
      <c r="L32" s="24"/>
      <c r="M32" s="42"/>
      <c r="N32" s="43"/>
      <c r="O32" s="41" t="s">
        <v>49</v>
      </c>
      <c r="P32" s="28"/>
      <c r="Q32" s="39" t="n">
        <v>1</v>
      </c>
      <c r="R32" s="47" t="n">
        <v>2600</v>
      </c>
      <c r="S32" s="44"/>
      <c r="W32" s="24"/>
      <c r="X32" s="42"/>
      <c r="Y32" s="43"/>
      <c r="Z32" s="41" t="s">
        <v>49</v>
      </c>
      <c r="AA32" s="28"/>
      <c r="AB32" s="39" t="n">
        <v>1</v>
      </c>
      <c r="AC32" s="47" t="n">
        <v>2600</v>
      </c>
      <c r="AD32" s="44"/>
      <c r="AH32" s="24"/>
      <c r="AI32" s="42" t="n">
        <v>0.02</v>
      </c>
      <c r="AJ32" s="43"/>
      <c r="AK32" s="41" t="s">
        <v>49</v>
      </c>
      <c r="AL32" s="28"/>
      <c r="AM32" s="39" t="n">
        <v>1</v>
      </c>
      <c r="AN32" s="47" t="n">
        <v>2600</v>
      </c>
      <c r="AO32" s="44"/>
      <c r="AS32" s="24"/>
      <c r="AT32" s="42"/>
      <c r="AU32" s="43"/>
      <c r="AV32" s="41" t="s">
        <v>49</v>
      </c>
      <c r="AW32" s="28"/>
      <c r="AX32" s="39" t="n">
        <v>1</v>
      </c>
      <c r="AY32" s="47" t="n">
        <v>2600</v>
      </c>
      <c r="AZ32" s="44"/>
      <c r="BD32" s="24"/>
      <c r="BE32" s="42" t="n">
        <v>0.05</v>
      </c>
      <c r="BF32" s="43"/>
      <c r="BG32" s="41" t="s">
        <v>49</v>
      </c>
      <c r="BH32" s="28"/>
      <c r="BI32" s="39" t="n">
        <v>1</v>
      </c>
      <c r="BJ32" s="47" t="n">
        <v>2600</v>
      </c>
      <c r="BK32" s="44"/>
      <c r="BO32" s="24"/>
      <c r="BP32" s="42"/>
      <c r="BQ32" s="43"/>
      <c r="BR32" s="41" t="s">
        <v>49</v>
      </c>
      <c r="BS32" s="28"/>
      <c r="BT32" s="39" t="n">
        <v>1</v>
      </c>
      <c r="BU32" s="47" t="n">
        <v>2600</v>
      </c>
      <c r="BV32" s="44"/>
      <c r="BZ32" s="24"/>
      <c r="CA32" s="42"/>
      <c r="CB32" s="26"/>
      <c r="CC32" s="41" t="s">
        <v>49</v>
      </c>
      <c r="CD32" s="28"/>
      <c r="CE32" s="39" t="n">
        <v>1</v>
      </c>
      <c r="CF32" s="47" t="n">
        <v>2600</v>
      </c>
      <c r="CG32" s="44"/>
      <c r="CK32" s="17" t="s">
        <v>57</v>
      </c>
      <c r="CL32" s="18" t="n">
        <f aca="false">IF(AI59=0%,0%,(AJ62+AJ63)/SUM(AJ60:AJ67))</f>
        <v>0</v>
      </c>
      <c r="CM32" s="17" t="str">
        <f aca="false">AL62</f>
        <v>forno</v>
      </c>
      <c r="CN32" s="19" t="n">
        <f aca="false">AM62</f>
        <v>0</v>
      </c>
      <c r="CO32" s="17" t="str">
        <f aca="false">AN60</f>
        <v>brandina</v>
      </c>
      <c r="CP32" s="19" t="n">
        <f aca="false">AO60</f>
        <v>0</v>
      </c>
      <c r="CQ32" s="17" t="str">
        <f aca="false">AN67</f>
        <v>buste</v>
      </c>
      <c r="CR32" s="19" t="n">
        <f aca="false">AO67</f>
        <v>0</v>
      </c>
      <c r="CS32" s="19" t="str">
        <f aca="false">AK3</f>
        <v>combustione</v>
      </c>
      <c r="CT32" s="19" t="str">
        <f aca="false">AL3</f>
        <v>no</v>
      </c>
    </row>
    <row r="33" customFormat="false" ht="14.4" hidden="false" customHeight="false" outlineLevel="0" collapsed="false">
      <c r="A33" s="24"/>
      <c r="B33" s="25" t="n">
        <v>0.03</v>
      </c>
      <c r="C33" s="43"/>
      <c r="D33" s="41" t="s">
        <v>13</v>
      </c>
      <c r="E33" s="28"/>
      <c r="F33" s="39" t="n">
        <v>0.2</v>
      </c>
      <c r="G33" s="47" t="n">
        <v>2700</v>
      </c>
      <c r="H33" s="44"/>
      <c r="L33" s="24"/>
      <c r="M33" s="25" t="n">
        <v>0.05</v>
      </c>
      <c r="N33" s="43"/>
      <c r="O33" s="41" t="s">
        <v>13</v>
      </c>
      <c r="P33" s="28"/>
      <c r="Q33" s="39" t="n">
        <v>0.2</v>
      </c>
      <c r="R33" s="47" t="n">
        <v>2700</v>
      </c>
      <c r="S33" s="44"/>
      <c r="W33" s="24"/>
      <c r="X33" s="25"/>
      <c r="Y33" s="43"/>
      <c r="Z33" s="41" t="s">
        <v>13</v>
      </c>
      <c r="AA33" s="28"/>
      <c r="AB33" s="39" t="n">
        <v>0.2</v>
      </c>
      <c r="AC33" s="47" t="n">
        <v>2700</v>
      </c>
      <c r="AD33" s="44"/>
      <c r="AH33" s="24"/>
      <c r="AI33" s="25"/>
      <c r="AJ33" s="43"/>
      <c r="AK33" s="41" t="s">
        <v>13</v>
      </c>
      <c r="AL33" s="28"/>
      <c r="AM33" s="39" t="n">
        <v>0.2</v>
      </c>
      <c r="AN33" s="47" t="n">
        <v>2700</v>
      </c>
      <c r="AO33" s="44"/>
      <c r="AS33" s="24"/>
      <c r="AT33" s="25"/>
      <c r="AU33" s="43"/>
      <c r="AV33" s="41" t="s">
        <v>13</v>
      </c>
      <c r="AW33" s="28"/>
      <c r="AX33" s="39" t="n">
        <v>0.2</v>
      </c>
      <c r="AY33" s="47" t="n">
        <v>2700</v>
      </c>
      <c r="AZ33" s="44"/>
      <c r="BD33" s="24"/>
      <c r="BE33" s="25" t="n">
        <v>0.1</v>
      </c>
      <c r="BF33" s="43"/>
      <c r="BG33" s="41" t="s">
        <v>13</v>
      </c>
      <c r="BH33" s="28"/>
      <c r="BI33" s="39" t="n">
        <v>0.2</v>
      </c>
      <c r="BJ33" s="47" t="n">
        <v>2700</v>
      </c>
      <c r="BK33" s="44"/>
      <c r="BO33" s="24"/>
      <c r="BP33" s="25"/>
      <c r="BQ33" s="43"/>
      <c r="BR33" s="41" t="s">
        <v>13</v>
      </c>
      <c r="BS33" s="28"/>
      <c r="BT33" s="39" t="n">
        <v>0.2</v>
      </c>
      <c r="BU33" s="47" t="n">
        <v>2700</v>
      </c>
      <c r="BV33" s="44"/>
      <c r="BZ33" s="24"/>
      <c r="CA33" s="25"/>
      <c r="CB33" s="26"/>
      <c r="CC33" s="41" t="s">
        <v>13</v>
      </c>
      <c r="CD33" s="28"/>
      <c r="CE33" s="39" t="n">
        <v>0.2</v>
      </c>
      <c r="CF33" s="47" t="n">
        <v>2700</v>
      </c>
      <c r="CG33" s="44"/>
      <c r="CK33" s="17" t="s">
        <v>60</v>
      </c>
      <c r="CL33" s="37" t="n">
        <f aca="false">IF(AI59=0%,0%,AJ64/SUM(AJ60:AJ67))</f>
        <v>0.1</v>
      </c>
      <c r="CM33" s="17" t="str">
        <f aca="false">AL63</f>
        <v>televisore</v>
      </c>
      <c r="CN33" s="19" t="n">
        <f aca="false">AM63</f>
        <v>0</v>
      </c>
      <c r="CO33" s="17" t="str">
        <f aca="false">AN61</f>
        <v>Scatoloni</v>
      </c>
      <c r="CP33" s="19" t="n">
        <f aca="false">AO61</f>
        <v>0</v>
      </c>
      <c r="CQ33" s="19"/>
      <c r="CR33" s="19"/>
      <c r="CS33" s="19" t="str">
        <f aca="false">AK4</f>
        <v>bonifica</v>
      </c>
      <c r="CT33" s="19" t="str">
        <f aca="false">AL4</f>
        <v>no</v>
      </c>
    </row>
    <row r="34" customFormat="false" ht="14.4" hidden="false" customHeight="false" outlineLevel="0" collapsed="false">
      <c r="A34" s="24"/>
      <c r="B34" s="25"/>
      <c r="C34" s="43"/>
      <c r="D34" s="41" t="s">
        <v>12</v>
      </c>
      <c r="E34" s="28"/>
      <c r="F34" s="39" t="n">
        <v>0.8</v>
      </c>
      <c r="G34" s="47" t="n">
        <v>7500</v>
      </c>
      <c r="H34" s="44"/>
      <c r="L34" s="24"/>
      <c r="M34" s="25"/>
      <c r="N34" s="43"/>
      <c r="O34" s="41" t="s">
        <v>12</v>
      </c>
      <c r="P34" s="28"/>
      <c r="Q34" s="39" t="n">
        <v>0.8</v>
      </c>
      <c r="R34" s="47" t="n">
        <v>7500</v>
      </c>
      <c r="S34" s="44"/>
      <c r="W34" s="24"/>
      <c r="X34" s="25"/>
      <c r="Y34" s="43"/>
      <c r="Z34" s="41" t="s">
        <v>12</v>
      </c>
      <c r="AA34" s="28"/>
      <c r="AB34" s="39" t="n">
        <v>0.8</v>
      </c>
      <c r="AC34" s="47" t="n">
        <v>7500</v>
      </c>
      <c r="AD34" s="44"/>
      <c r="AH34" s="24"/>
      <c r="AI34" s="25"/>
      <c r="AJ34" s="43"/>
      <c r="AK34" s="41" t="s">
        <v>12</v>
      </c>
      <c r="AL34" s="28"/>
      <c r="AM34" s="39" t="n">
        <v>0.8</v>
      </c>
      <c r="AN34" s="47" t="n">
        <v>7500</v>
      </c>
      <c r="AO34" s="44"/>
      <c r="AS34" s="24"/>
      <c r="AT34" s="25"/>
      <c r="AU34" s="43"/>
      <c r="AV34" s="41" t="s">
        <v>12</v>
      </c>
      <c r="AW34" s="28"/>
      <c r="AX34" s="39" t="n">
        <v>0.8</v>
      </c>
      <c r="AY34" s="47" t="n">
        <v>7500</v>
      </c>
      <c r="AZ34" s="44"/>
      <c r="BD34" s="24"/>
      <c r="BE34" s="25"/>
      <c r="BF34" s="43"/>
      <c r="BG34" s="41" t="s">
        <v>12</v>
      </c>
      <c r="BH34" s="28"/>
      <c r="BI34" s="39" t="n">
        <v>0.8</v>
      </c>
      <c r="BJ34" s="47" t="n">
        <v>7500</v>
      </c>
      <c r="BK34" s="44"/>
      <c r="BO34" s="24"/>
      <c r="BP34" s="25"/>
      <c r="BQ34" s="43"/>
      <c r="BR34" s="41" t="s">
        <v>12</v>
      </c>
      <c r="BS34" s="28"/>
      <c r="BT34" s="39" t="n">
        <v>0.8</v>
      </c>
      <c r="BU34" s="47" t="n">
        <v>7500</v>
      </c>
      <c r="BV34" s="44"/>
      <c r="BZ34" s="24"/>
      <c r="CA34" s="25"/>
      <c r="CB34" s="26"/>
      <c r="CC34" s="41" t="s">
        <v>12</v>
      </c>
      <c r="CD34" s="28"/>
      <c r="CE34" s="39" t="n">
        <v>0.8</v>
      </c>
      <c r="CF34" s="47" t="n">
        <v>7500</v>
      </c>
      <c r="CG34" s="44"/>
      <c r="CK34" s="17" t="s">
        <v>61</v>
      </c>
      <c r="CL34" s="18" t="n">
        <f aca="false">IF(AI59=0%,0%,AJ65/SUM(AJ60:AJ67))</f>
        <v>0</v>
      </c>
      <c r="CM34" s="17" t="str">
        <f aca="false">AL64</f>
        <v>scaldabagno</v>
      </c>
      <c r="CN34" s="19" t="n">
        <f aca="false">AM64</f>
        <v>0</v>
      </c>
      <c r="CO34" s="17" t="str">
        <f aca="false">AN62</f>
        <v>divano</v>
      </c>
      <c r="CP34" s="19" t="n">
        <f aca="false">AO62</f>
        <v>0</v>
      </c>
      <c r="CQ34" s="19"/>
      <c r="CR34" s="19"/>
      <c r="CS34" s="19" t="str">
        <f aca="false">AM4</f>
        <v>substrato</v>
      </c>
      <c r="CT34" s="19" t="str">
        <f aca="false">AN4</f>
        <v>battisrada</v>
      </c>
    </row>
    <row r="35" customFormat="false" ht="14.4" hidden="false" customHeight="false" outlineLevel="0" collapsed="false">
      <c r="A35" s="24"/>
      <c r="B35" s="42" t="n">
        <v>0.07</v>
      </c>
      <c r="C35" s="43"/>
      <c r="D35" s="41" t="s">
        <v>61</v>
      </c>
      <c r="E35" s="28"/>
      <c r="F35" s="39" t="n">
        <v>1</v>
      </c>
      <c r="G35" s="47" t="n">
        <v>1000</v>
      </c>
      <c r="H35" s="44"/>
      <c r="L35" s="24"/>
      <c r="M35" s="42"/>
      <c r="N35" s="43"/>
      <c r="O35" s="41" t="s">
        <v>61</v>
      </c>
      <c r="P35" s="28"/>
      <c r="Q35" s="39" t="n">
        <v>1</v>
      </c>
      <c r="R35" s="47" t="n">
        <v>1000</v>
      </c>
      <c r="S35" s="44"/>
      <c r="W35" s="24"/>
      <c r="X35" s="42"/>
      <c r="Y35" s="43"/>
      <c r="Z35" s="41" t="s">
        <v>61</v>
      </c>
      <c r="AA35" s="28"/>
      <c r="AB35" s="39" t="n">
        <v>1</v>
      </c>
      <c r="AC35" s="47" t="n">
        <v>1000</v>
      </c>
      <c r="AD35" s="44"/>
      <c r="AH35" s="24"/>
      <c r="AI35" s="42"/>
      <c r="AJ35" s="43"/>
      <c r="AK35" s="41" t="s">
        <v>61</v>
      </c>
      <c r="AL35" s="28"/>
      <c r="AM35" s="39" t="n">
        <v>1</v>
      </c>
      <c r="AN35" s="47" t="n">
        <v>1000</v>
      </c>
      <c r="AO35" s="44"/>
      <c r="AS35" s="24"/>
      <c r="AT35" s="42"/>
      <c r="AU35" s="43"/>
      <c r="AV35" s="41" t="s">
        <v>61</v>
      </c>
      <c r="AW35" s="28"/>
      <c r="AX35" s="39" t="n">
        <v>1</v>
      </c>
      <c r="AY35" s="47" t="n">
        <v>1000</v>
      </c>
      <c r="AZ35" s="44"/>
      <c r="BD35" s="24"/>
      <c r="BE35" s="42" t="n">
        <v>0.15</v>
      </c>
      <c r="BF35" s="43"/>
      <c r="BG35" s="41" t="s">
        <v>61</v>
      </c>
      <c r="BH35" s="28"/>
      <c r="BI35" s="39" t="n">
        <v>1</v>
      </c>
      <c r="BJ35" s="47" t="n">
        <v>1000</v>
      </c>
      <c r="BK35" s="44"/>
      <c r="BO35" s="24"/>
      <c r="BP35" s="42"/>
      <c r="BQ35" s="43"/>
      <c r="BR35" s="41" t="s">
        <v>61</v>
      </c>
      <c r="BS35" s="28"/>
      <c r="BT35" s="39" t="n">
        <v>1</v>
      </c>
      <c r="BU35" s="47" t="n">
        <v>1000</v>
      </c>
      <c r="BV35" s="44"/>
      <c r="BZ35" s="24"/>
      <c r="CA35" s="42"/>
      <c r="CB35" s="26"/>
      <c r="CC35" s="41" t="s">
        <v>61</v>
      </c>
      <c r="CD35" s="28"/>
      <c r="CE35" s="39" t="n">
        <v>1</v>
      </c>
      <c r="CF35" s="47" t="n">
        <v>1000</v>
      </c>
      <c r="CG35" s="44"/>
      <c r="CK35" s="17" t="s">
        <v>62</v>
      </c>
      <c r="CL35" s="18" t="n">
        <f aca="false">IF(AI59=0%,0%,AJ66/SUM(AJ60:AJ67))</f>
        <v>0</v>
      </c>
      <c r="CM35" s="17" t="str">
        <f aca="false">AL65</f>
        <v>mobile</v>
      </c>
      <c r="CN35" s="19" t="n">
        <f aca="false">AM65</f>
        <v>0</v>
      </c>
      <c r="CO35" s="17" t="str">
        <f aca="false">AN63</f>
        <v>sanitari</v>
      </c>
      <c r="CP35" s="19" t="n">
        <f aca="false">AO63</f>
        <v>0</v>
      </c>
      <c r="CQ35" s="19"/>
      <c r="CR35" s="19"/>
      <c r="CS35" s="19" t="s">
        <v>63</v>
      </c>
      <c r="CT35" s="19" t="n">
        <f aca="false">AI4</f>
        <v>0</v>
      </c>
    </row>
    <row r="36" customFormat="false" ht="15" hidden="false" customHeight="false" outlineLevel="0" collapsed="false">
      <c r="A36" s="24"/>
      <c r="B36" s="42"/>
      <c r="C36" s="43"/>
      <c r="D36" s="41" t="s">
        <v>78</v>
      </c>
      <c r="E36" s="28"/>
      <c r="F36" s="39" t="n">
        <v>1</v>
      </c>
      <c r="G36" s="47" t="n">
        <v>800</v>
      </c>
      <c r="H36" s="44"/>
      <c r="L36" s="24"/>
      <c r="M36" s="42"/>
      <c r="N36" s="43"/>
      <c r="O36" s="41" t="s">
        <v>78</v>
      </c>
      <c r="P36" s="28"/>
      <c r="Q36" s="39" t="n">
        <v>1</v>
      </c>
      <c r="R36" s="47" t="n">
        <v>800</v>
      </c>
      <c r="S36" s="44"/>
      <c r="W36" s="24"/>
      <c r="X36" s="42"/>
      <c r="Y36" s="43"/>
      <c r="Z36" s="41" t="s">
        <v>78</v>
      </c>
      <c r="AA36" s="28"/>
      <c r="AB36" s="39" t="n">
        <v>1</v>
      </c>
      <c r="AC36" s="47" t="n">
        <v>800</v>
      </c>
      <c r="AD36" s="44"/>
      <c r="AH36" s="24"/>
      <c r="AI36" s="42"/>
      <c r="AJ36" s="43"/>
      <c r="AK36" s="41" t="s">
        <v>78</v>
      </c>
      <c r="AL36" s="28"/>
      <c r="AM36" s="39" t="n">
        <v>1</v>
      </c>
      <c r="AN36" s="47" t="n">
        <v>800</v>
      </c>
      <c r="AO36" s="44"/>
      <c r="AS36" s="24"/>
      <c r="AT36" s="42"/>
      <c r="AU36" s="43"/>
      <c r="AV36" s="41" t="s">
        <v>78</v>
      </c>
      <c r="AW36" s="28"/>
      <c r="AX36" s="39" t="n">
        <v>1</v>
      </c>
      <c r="AY36" s="47" t="n">
        <v>800</v>
      </c>
      <c r="AZ36" s="44"/>
      <c r="BD36" s="24"/>
      <c r="BE36" s="42"/>
      <c r="BF36" s="43"/>
      <c r="BG36" s="41" t="s">
        <v>78</v>
      </c>
      <c r="BH36" s="28"/>
      <c r="BI36" s="39" t="n">
        <v>1</v>
      </c>
      <c r="BJ36" s="47" t="n">
        <v>800</v>
      </c>
      <c r="BK36" s="44"/>
      <c r="BO36" s="24"/>
      <c r="BP36" s="42"/>
      <c r="BQ36" s="43"/>
      <c r="BR36" s="41" t="s">
        <v>78</v>
      </c>
      <c r="BS36" s="28"/>
      <c r="BT36" s="39" t="n">
        <v>1</v>
      </c>
      <c r="BU36" s="47" t="n">
        <v>800</v>
      </c>
      <c r="BV36" s="44"/>
      <c r="BZ36" s="24"/>
      <c r="CA36" s="42"/>
      <c r="CB36" s="26"/>
      <c r="CC36" s="41" t="s">
        <v>78</v>
      </c>
      <c r="CD36" s="28"/>
      <c r="CE36" s="39" t="n">
        <v>1</v>
      </c>
      <c r="CF36" s="47" t="n">
        <v>800</v>
      </c>
      <c r="CG36" s="44"/>
      <c r="CK36" s="17" t="s">
        <v>65</v>
      </c>
      <c r="CL36" s="18" t="n">
        <f aca="false">IF(AI59=0%,0%,AJ67/SUM(AJ60:AJ67))</f>
        <v>0</v>
      </c>
      <c r="CM36" s="17" t="str">
        <f aca="false">AL66</f>
        <v>secchio</v>
      </c>
      <c r="CN36" s="19" t="n">
        <f aca="false">AM66</f>
        <v>0</v>
      </c>
      <c r="CO36" s="17" t="str">
        <f aca="false">AN64</f>
        <v>tubi</v>
      </c>
      <c r="CP36" s="19" t="n">
        <f aca="false">AO64</f>
        <v>0</v>
      </c>
      <c r="CQ36" s="19"/>
      <c r="CR36" s="19"/>
      <c r="CS36" s="35" t="s">
        <v>56</v>
      </c>
      <c r="CT36" s="35" t="n">
        <f aca="false">AO2</f>
        <v>0</v>
      </c>
      <c r="CU36" s="37" t="n">
        <f aca="false">SUM(CL30:CL36)</f>
        <v>1</v>
      </c>
    </row>
    <row r="37" customFormat="false" ht="15" hidden="false" customHeight="false" outlineLevel="0" collapsed="false">
      <c r="A37" s="24"/>
      <c r="B37" s="42"/>
      <c r="C37" s="43"/>
      <c r="D37" s="41" t="s">
        <v>79</v>
      </c>
      <c r="E37" s="28"/>
      <c r="F37" s="39" t="n">
        <v>1</v>
      </c>
      <c r="G37" s="47" t="n">
        <v>170</v>
      </c>
      <c r="H37" s="44"/>
      <c r="L37" s="24"/>
      <c r="M37" s="42" t="n">
        <v>0.35</v>
      </c>
      <c r="N37" s="43"/>
      <c r="O37" s="41" t="s">
        <v>79</v>
      </c>
      <c r="P37" s="28"/>
      <c r="Q37" s="39" t="n">
        <v>1</v>
      </c>
      <c r="R37" s="47" t="n">
        <v>170</v>
      </c>
      <c r="S37" s="44"/>
      <c r="W37" s="24"/>
      <c r="X37" s="42"/>
      <c r="Y37" s="43"/>
      <c r="Z37" s="41" t="s">
        <v>79</v>
      </c>
      <c r="AA37" s="28"/>
      <c r="AB37" s="39" t="n">
        <v>1</v>
      </c>
      <c r="AC37" s="47" t="n">
        <v>170</v>
      </c>
      <c r="AD37" s="44"/>
      <c r="AH37" s="24"/>
      <c r="AI37" s="42"/>
      <c r="AJ37" s="43"/>
      <c r="AK37" s="41" t="s">
        <v>79</v>
      </c>
      <c r="AL37" s="28"/>
      <c r="AM37" s="39" t="n">
        <v>1</v>
      </c>
      <c r="AN37" s="47" t="n">
        <v>170</v>
      </c>
      <c r="AO37" s="44"/>
      <c r="AS37" s="24"/>
      <c r="AT37" s="42"/>
      <c r="AU37" s="43"/>
      <c r="AV37" s="41" t="s">
        <v>79</v>
      </c>
      <c r="AW37" s="28"/>
      <c r="AX37" s="39" t="n">
        <v>1</v>
      </c>
      <c r="AY37" s="47" t="n">
        <v>170</v>
      </c>
      <c r="AZ37" s="44"/>
      <c r="BD37" s="24"/>
      <c r="BE37" s="42"/>
      <c r="BF37" s="43"/>
      <c r="BG37" s="41" t="s">
        <v>79</v>
      </c>
      <c r="BH37" s="28"/>
      <c r="BI37" s="39" t="n">
        <v>1</v>
      </c>
      <c r="BJ37" s="47" t="n">
        <v>170</v>
      </c>
      <c r="BK37" s="44"/>
      <c r="BO37" s="24"/>
      <c r="BP37" s="42"/>
      <c r="BQ37" s="43"/>
      <c r="BR37" s="41" t="s">
        <v>79</v>
      </c>
      <c r="BS37" s="28"/>
      <c r="BT37" s="39" t="n">
        <v>1</v>
      </c>
      <c r="BU37" s="47" t="n">
        <v>170</v>
      </c>
      <c r="BV37" s="44"/>
      <c r="BZ37" s="24"/>
      <c r="CA37" s="42"/>
      <c r="CB37" s="26"/>
      <c r="CC37" s="41" t="s">
        <v>79</v>
      </c>
      <c r="CD37" s="28"/>
      <c r="CE37" s="39" t="n">
        <v>1</v>
      </c>
      <c r="CF37" s="47" t="n">
        <v>170</v>
      </c>
      <c r="CG37" s="44"/>
      <c r="CK37" s="10" t="str">
        <f aca="false">AS1</f>
        <v>SITO O90</v>
      </c>
      <c r="CL37" s="10"/>
      <c r="CM37" s="10"/>
      <c r="CN37" s="10"/>
      <c r="CO37" s="10"/>
      <c r="CP37" s="10"/>
      <c r="CQ37" s="10"/>
      <c r="CR37" s="10"/>
      <c r="CS37" s="10"/>
      <c r="CT37" s="10"/>
    </row>
    <row r="38" customFormat="false" ht="14.4" hidden="false" customHeight="false" outlineLevel="0" collapsed="false">
      <c r="A38" s="24"/>
      <c r="B38" s="42" t="n">
        <v>0.3</v>
      </c>
      <c r="C38" s="43"/>
      <c r="D38" s="41" t="s">
        <v>80</v>
      </c>
      <c r="E38" s="28"/>
      <c r="F38" s="39" t="n">
        <v>1</v>
      </c>
      <c r="G38" s="47" t="n">
        <v>550</v>
      </c>
      <c r="H38" s="44"/>
      <c r="L38" s="24"/>
      <c r="M38" s="42" t="n">
        <v>0.3</v>
      </c>
      <c r="N38" s="43"/>
      <c r="O38" s="41" t="s">
        <v>80</v>
      </c>
      <c r="P38" s="28"/>
      <c r="Q38" s="39" t="n">
        <v>1</v>
      </c>
      <c r="R38" s="47" t="n">
        <v>550</v>
      </c>
      <c r="S38" s="44"/>
      <c r="W38" s="24"/>
      <c r="X38" s="42"/>
      <c r="Y38" s="43"/>
      <c r="Z38" s="41" t="s">
        <v>80</v>
      </c>
      <c r="AA38" s="28"/>
      <c r="AB38" s="39" t="n">
        <v>1</v>
      </c>
      <c r="AC38" s="47" t="n">
        <v>550</v>
      </c>
      <c r="AD38" s="44"/>
      <c r="AH38" s="24"/>
      <c r="AI38" s="42" t="n">
        <v>0.1</v>
      </c>
      <c r="AJ38" s="43"/>
      <c r="AK38" s="41" t="s">
        <v>80</v>
      </c>
      <c r="AL38" s="28"/>
      <c r="AM38" s="39" t="n">
        <v>1</v>
      </c>
      <c r="AN38" s="47" t="n">
        <v>550</v>
      </c>
      <c r="AO38" s="44"/>
      <c r="AS38" s="24"/>
      <c r="AT38" s="42" t="n">
        <v>0.2</v>
      </c>
      <c r="AU38" s="43"/>
      <c r="AV38" s="41" t="s">
        <v>80</v>
      </c>
      <c r="AW38" s="28"/>
      <c r="AX38" s="39" t="n">
        <v>1</v>
      </c>
      <c r="AY38" s="47" t="n">
        <v>550</v>
      </c>
      <c r="AZ38" s="44"/>
      <c r="BD38" s="24"/>
      <c r="BE38" s="42"/>
      <c r="BF38" s="43"/>
      <c r="BG38" s="41" t="s">
        <v>80</v>
      </c>
      <c r="BH38" s="28"/>
      <c r="BI38" s="39" t="n">
        <v>1</v>
      </c>
      <c r="BJ38" s="47" t="n">
        <v>550</v>
      </c>
      <c r="BK38" s="44"/>
      <c r="BO38" s="24"/>
      <c r="BP38" s="42"/>
      <c r="BQ38" s="43"/>
      <c r="BR38" s="41" t="s">
        <v>80</v>
      </c>
      <c r="BS38" s="28"/>
      <c r="BT38" s="39" t="n">
        <v>1</v>
      </c>
      <c r="BU38" s="47" t="n">
        <v>550</v>
      </c>
      <c r="BV38" s="44"/>
      <c r="BZ38" s="24"/>
      <c r="CA38" s="42" t="n">
        <v>0.05</v>
      </c>
      <c r="CB38" s="26"/>
      <c r="CC38" s="41" t="s">
        <v>80</v>
      </c>
      <c r="CD38" s="28"/>
      <c r="CE38" s="39" t="n">
        <v>1</v>
      </c>
      <c r="CF38" s="47" t="n">
        <v>550</v>
      </c>
      <c r="CG38" s="44"/>
      <c r="CK38" s="11" t="s">
        <v>31</v>
      </c>
      <c r="CL38" s="11"/>
      <c r="CM38" s="11" t="s">
        <v>32</v>
      </c>
      <c r="CN38" s="11"/>
      <c r="CO38" s="11"/>
      <c r="CP38" s="11"/>
      <c r="CQ38" s="11"/>
      <c r="CR38" s="11"/>
      <c r="CS38" s="11" t="s">
        <v>33</v>
      </c>
      <c r="CT38" s="11"/>
    </row>
    <row r="39" customFormat="false" ht="14.4" hidden="false" customHeight="true" outlineLevel="0" collapsed="false">
      <c r="A39" s="24" t="s">
        <v>81</v>
      </c>
      <c r="B39" s="25"/>
      <c r="C39" s="73"/>
      <c r="D39" s="28" t="s">
        <v>14</v>
      </c>
      <c r="E39" s="28"/>
      <c r="F39" s="52" t="n">
        <f aca="false">INFO!$B$17/SUM(INFO!$B$17:$B$21)</f>
        <v>0.101580928968505</v>
      </c>
      <c r="G39" s="47" t="n">
        <v>900</v>
      </c>
      <c r="H39" s="44"/>
      <c r="L39" s="24" t="s">
        <v>81</v>
      </c>
      <c r="M39" s="25"/>
      <c r="N39" s="26"/>
      <c r="O39" s="28" t="s">
        <v>14</v>
      </c>
      <c r="P39" s="28"/>
      <c r="Q39" s="52" t="n">
        <f aca="false">INFO!$B$17/SUM(INFO!$B$17:$B$21)</f>
        <v>0.101580928968505</v>
      </c>
      <c r="R39" s="47" t="n">
        <v>900</v>
      </c>
      <c r="S39" s="44"/>
      <c r="W39" s="24" t="s">
        <v>81</v>
      </c>
      <c r="X39" s="25"/>
      <c r="Y39" s="73"/>
      <c r="Z39" s="28" t="s">
        <v>14</v>
      </c>
      <c r="AA39" s="28"/>
      <c r="AB39" s="52" t="n">
        <f aca="false">INFO!$B$17/SUM(INFO!$B$17:$B$21)</f>
        <v>0.101580928968505</v>
      </c>
      <c r="AC39" s="47" t="n">
        <v>900</v>
      </c>
      <c r="AD39" s="44"/>
      <c r="AH39" s="24" t="s">
        <v>81</v>
      </c>
      <c r="AI39" s="25"/>
      <c r="AJ39" s="73"/>
      <c r="AK39" s="28" t="s">
        <v>14</v>
      </c>
      <c r="AL39" s="28"/>
      <c r="AM39" s="52" t="n">
        <f aca="false">INFO!$B$17/SUM(INFO!$B$17:$B$21)</f>
        <v>0.101580928968505</v>
      </c>
      <c r="AN39" s="47" t="n">
        <v>900</v>
      </c>
      <c r="AO39" s="44"/>
      <c r="AS39" s="24" t="s">
        <v>81</v>
      </c>
      <c r="AT39" s="25"/>
      <c r="AU39" s="73"/>
      <c r="AV39" s="28" t="s">
        <v>14</v>
      </c>
      <c r="AW39" s="28"/>
      <c r="AX39" s="52" t="n">
        <f aca="false">INFO!$B$17/SUM(INFO!$B$17:$B$21)</f>
        <v>0.101580928968505</v>
      </c>
      <c r="AY39" s="47" t="n">
        <v>900</v>
      </c>
      <c r="AZ39" s="44"/>
      <c r="BD39" s="24" t="s">
        <v>81</v>
      </c>
      <c r="BE39" s="25"/>
      <c r="BF39" s="73"/>
      <c r="BG39" s="28" t="s">
        <v>14</v>
      </c>
      <c r="BH39" s="28"/>
      <c r="BI39" s="52" t="n">
        <f aca="false">INFO!$B$17/SUM(INFO!$B$17:$B$21)</f>
        <v>0.101580928968505</v>
      </c>
      <c r="BJ39" s="47" t="n">
        <v>900</v>
      </c>
      <c r="BK39" s="44"/>
      <c r="BO39" s="24" t="s">
        <v>81</v>
      </c>
      <c r="BP39" s="25"/>
      <c r="BQ39" s="73"/>
      <c r="BR39" s="28" t="s">
        <v>14</v>
      </c>
      <c r="BS39" s="28"/>
      <c r="BT39" s="52" t="n">
        <f aca="false">INFO!$B$17/SUM(INFO!$B$17:$B$21)</f>
        <v>0.101580928968505</v>
      </c>
      <c r="BU39" s="47" t="n">
        <v>900</v>
      </c>
      <c r="BV39" s="44"/>
      <c r="BZ39" s="24" t="s">
        <v>81</v>
      </c>
      <c r="CA39" s="25" t="n">
        <v>0.75</v>
      </c>
      <c r="CB39" s="26" t="n">
        <v>3</v>
      </c>
      <c r="CC39" s="28" t="s">
        <v>14</v>
      </c>
      <c r="CD39" s="28"/>
      <c r="CE39" s="52" t="n">
        <f aca="false">INFO!$B$17/SUM(INFO!$B$17:$B$21)</f>
        <v>0.101580928968505</v>
      </c>
      <c r="CF39" s="47" t="n">
        <v>900</v>
      </c>
      <c r="CG39" s="44"/>
      <c r="CK39" s="12" t="s">
        <v>14</v>
      </c>
      <c r="CL39" s="13" t="n">
        <f aca="false">IF(AT59=0%,0%,AU60/SUM(AU60:AU67))</f>
        <v>0</v>
      </c>
      <c r="CM39" s="12" t="str">
        <f aca="false">AW60</f>
        <v>lavatrice</v>
      </c>
      <c r="CN39" s="14" t="n">
        <f aca="false">AX60</f>
        <v>0</v>
      </c>
      <c r="CO39" s="12" t="str">
        <f aca="false">AW67</f>
        <v>sedie</v>
      </c>
      <c r="CP39" s="14" t="n">
        <f aca="false">AX67</f>
        <v>0</v>
      </c>
      <c r="CQ39" s="12" t="str">
        <f aca="false">AY65</f>
        <v>guaina</v>
      </c>
      <c r="CR39" s="14" t="n">
        <f aca="false">AZ65</f>
        <v>0</v>
      </c>
      <c r="CS39" s="14" t="s">
        <v>41</v>
      </c>
      <c r="CT39" s="38" t="n">
        <f aca="false">AU3</f>
        <v>0</v>
      </c>
    </row>
    <row r="40" customFormat="false" ht="14.4" hidden="false" customHeight="false" outlineLevel="0" collapsed="false">
      <c r="A40" s="24"/>
      <c r="B40" s="25"/>
      <c r="C40" s="73"/>
      <c r="D40" s="28" t="s">
        <v>49</v>
      </c>
      <c r="E40" s="28"/>
      <c r="F40" s="52" t="n">
        <f aca="false">INFO!$B$18/SUM(INFO!$B$17:$B$21)</f>
        <v>0.314328729462591</v>
      </c>
      <c r="G40" s="47" t="n">
        <v>2600</v>
      </c>
      <c r="H40" s="44"/>
      <c r="L40" s="24"/>
      <c r="M40" s="25"/>
      <c r="N40" s="26"/>
      <c r="O40" s="28" t="s">
        <v>49</v>
      </c>
      <c r="P40" s="28"/>
      <c r="Q40" s="52" t="n">
        <f aca="false">INFO!$B$18/SUM(INFO!$B$17:$B$21)</f>
        <v>0.314328729462591</v>
      </c>
      <c r="R40" s="47" t="n">
        <v>2600</v>
      </c>
      <c r="S40" s="44"/>
      <c r="W40" s="24"/>
      <c r="X40" s="25"/>
      <c r="Y40" s="73"/>
      <c r="Z40" s="28" t="s">
        <v>49</v>
      </c>
      <c r="AA40" s="28"/>
      <c r="AB40" s="52" t="n">
        <f aca="false">INFO!$B$18/SUM(INFO!$B$17:$B$21)</f>
        <v>0.314328729462591</v>
      </c>
      <c r="AC40" s="47" t="n">
        <v>2600</v>
      </c>
      <c r="AD40" s="44"/>
      <c r="AH40" s="24"/>
      <c r="AI40" s="25"/>
      <c r="AJ40" s="73"/>
      <c r="AK40" s="28" t="s">
        <v>49</v>
      </c>
      <c r="AL40" s="28"/>
      <c r="AM40" s="52" t="n">
        <f aca="false">INFO!$B$18/SUM(INFO!$B$17:$B$21)</f>
        <v>0.314328729462591</v>
      </c>
      <c r="AN40" s="47" t="n">
        <v>2600</v>
      </c>
      <c r="AO40" s="44"/>
      <c r="AS40" s="24"/>
      <c r="AT40" s="25"/>
      <c r="AU40" s="73"/>
      <c r="AV40" s="28" t="s">
        <v>49</v>
      </c>
      <c r="AW40" s="28"/>
      <c r="AX40" s="52" t="n">
        <f aca="false">INFO!$B$18/SUM(INFO!$B$17:$B$21)</f>
        <v>0.314328729462591</v>
      </c>
      <c r="AY40" s="47" t="n">
        <v>2600</v>
      </c>
      <c r="AZ40" s="44"/>
      <c r="BD40" s="24"/>
      <c r="BE40" s="25"/>
      <c r="BF40" s="73"/>
      <c r="BG40" s="28" t="s">
        <v>49</v>
      </c>
      <c r="BH40" s="28"/>
      <c r="BI40" s="52" t="n">
        <f aca="false">INFO!$B$18/SUM(INFO!$B$17:$B$21)</f>
        <v>0.314328729462591</v>
      </c>
      <c r="BJ40" s="47" t="n">
        <v>2600</v>
      </c>
      <c r="BK40" s="44"/>
      <c r="BO40" s="24"/>
      <c r="BP40" s="25"/>
      <c r="BQ40" s="73"/>
      <c r="BR40" s="28" t="s">
        <v>49</v>
      </c>
      <c r="BS40" s="28"/>
      <c r="BT40" s="52" t="n">
        <f aca="false">INFO!$B$18/SUM(INFO!$B$17:$B$21)</f>
        <v>0.314328729462591</v>
      </c>
      <c r="BU40" s="47" t="n">
        <v>2600</v>
      </c>
      <c r="BV40" s="44"/>
      <c r="BZ40" s="24"/>
      <c r="CA40" s="25"/>
      <c r="CB40" s="26"/>
      <c r="CC40" s="28" t="s">
        <v>49</v>
      </c>
      <c r="CD40" s="28"/>
      <c r="CE40" s="52" t="n">
        <f aca="false">INFO!$B$18/SUM(INFO!$B$17:$B$21)</f>
        <v>0.314328729462591</v>
      </c>
      <c r="CF40" s="47" t="n">
        <v>2600</v>
      </c>
      <c r="CG40" s="44"/>
      <c r="CK40" s="17" t="s">
        <v>49</v>
      </c>
      <c r="CL40" s="18" t="n">
        <f aca="false">IF(AT59=0%,0%,AU61/SUM(AU60:AU67))</f>
        <v>0</v>
      </c>
      <c r="CM40" s="17" t="str">
        <f aca="false">AW61</f>
        <v>frigorifero</v>
      </c>
      <c r="CN40" s="19" t="n">
        <f aca="false">AX61</f>
        <v>0</v>
      </c>
      <c r="CO40" s="17" t="str">
        <f aca="false">AW68</f>
        <v>materasso</v>
      </c>
      <c r="CP40" s="19" t="n">
        <f aca="false">AX68</f>
        <v>0</v>
      </c>
      <c r="CQ40" s="17" t="str">
        <f aca="false">AY66</f>
        <v>lamiere</v>
      </c>
      <c r="CR40" s="19" t="n">
        <f aca="false">AZ66</f>
        <v>0</v>
      </c>
      <c r="CS40" s="19" t="str">
        <f aca="false">AV2</f>
        <v>altezza cumulo</v>
      </c>
      <c r="CT40" s="19" t="n">
        <f aca="false">AW2</f>
        <v>20</v>
      </c>
    </row>
    <row r="41" customFormat="false" ht="14.4" hidden="false" customHeight="false" outlineLevel="0" collapsed="false">
      <c r="A41" s="24"/>
      <c r="B41" s="25"/>
      <c r="C41" s="73"/>
      <c r="D41" s="28" t="s">
        <v>13</v>
      </c>
      <c r="E41" s="28"/>
      <c r="F41" s="52" t="n">
        <f aca="false">INFO!$B$19/SUM(INFO!$B$17:$B$21)*0.2</f>
        <v>0.00439973913823492</v>
      </c>
      <c r="G41" s="47" t="n">
        <v>2700</v>
      </c>
      <c r="H41" s="44"/>
      <c r="L41" s="24"/>
      <c r="M41" s="25"/>
      <c r="N41" s="26"/>
      <c r="O41" s="28" t="s">
        <v>13</v>
      </c>
      <c r="P41" s="28"/>
      <c r="Q41" s="52" t="n">
        <f aca="false">INFO!$B$19/SUM(INFO!$B$17:$B$21)*0.2</f>
        <v>0.00439973913823492</v>
      </c>
      <c r="R41" s="47" t="n">
        <v>2700</v>
      </c>
      <c r="S41" s="44"/>
      <c r="W41" s="24"/>
      <c r="X41" s="25"/>
      <c r="Y41" s="73"/>
      <c r="Z41" s="28" t="s">
        <v>13</v>
      </c>
      <c r="AA41" s="28"/>
      <c r="AB41" s="52" t="n">
        <f aca="false">INFO!$B$19/SUM(INFO!$B$17:$B$21)*0.2</f>
        <v>0.00439973913823492</v>
      </c>
      <c r="AC41" s="47" t="n">
        <v>2700</v>
      </c>
      <c r="AD41" s="44"/>
      <c r="AH41" s="24"/>
      <c r="AI41" s="25"/>
      <c r="AJ41" s="73"/>
      <c r="AK41" s="28" t="s">
        <v>13</v>
      </c>
      <c r="AL41" s="28"/>
      <c r="AM41" s="52" t="n">
        <f aca="false">INFO!$B$19/SUM(INFO!$B$17:$B$21)*0.2</f>
        <v>0.00439973913823492</v>
      </c>
      <c r="AN41" s="47" t="n">
        <v>2700</v>
      </c>
      <c r="AO41" s="44"/>
      <c r="AS41" s="24"/>
      <c r="AT41" s="25"/>
      <c r="AU41" s="73"/>
      <c r="AV41" s="28" t="s">
        <v>13</v>
      </c>
      <c r="AW41" s="28"/>
      <c r="AX41" s="52" t="n">
        <f aca="false">INFO!$B$19/SUM(INFO!$B$17:$B$21)*0.2</f>
        <v>0.00439973913823492</v>
      </c>
      <c r="AY41" s="47" t="n">
        <v>2700</v>
      </c>
      <c r="AZ41" s="44"/>
      <c r="BD41" s="24"/>
      <c r="BE41" s="25"/>
      <c r="BF41" s="73"/>
      <c r="BG41" s="28" t="s">
        <v>13</v>
      </c>
      <c r="BH41" s="28"/>
      <c r="BI41" s="52" t="n">
        <f aca="false">INFO!$B$19/SUM(INFO!$B$17:$B$21)*0.2</f>
        <v>0.00439973913823492</v>
      </c>
      <c r="BJ41" s="47" t="n">
        <v>2700</v>
      </c>
      <c r="BK41" s="44"/>
      <c r="BO41" s="24"/>
      <c r="BP41" s="25"/>
      <c r="BQ41" s="73"/>
      <c r="BR41" s="28" t="s">
        <v>13</v>
      </c>
      <c r="BS41" s="28"/>
      <c r="BT41" s="52" t="n">
        <f aca="false">INFO!$B$19/SUM(INFO!$B$17:$B$21)*0.2</f>
        <v>0.00439973913823492</v>
      </c>
      <c r="BU41" s="47" t="n">
        <v>2700</v>
      </c>
      <c r="BV41" s="44"/>
      <c r="BZ41" s="24"/>
      <c r="CA41" s="25"/>
      <c r="CB41" s="26"/>
      <c r="CC41" s="28" t="s">
        <v>13</v>
      </c>
      <c r="CD41" s="28"/>
      <c r="CE41" s="52" t="n">
        <f aca="false">INFO!$B$19/SUM(INFO!$B$17:$B$21)*0.2</f>
        <v>0.00439973913823492</v>
      </c>
      <c r="CF41" s="47" t="n">
        <v>2700</v>
      </c>
      <c r="CG41" s="44"/>
      <c r="CK41" s="17" t="s">
        <v>57</v>
      </c>
      <c r="CL41" s="18" t="n">
        <f aca="false">IF(AT59=0%,0%,(AU62+AU63)/SUM(AU60:AU67))</f>
        <v>0</v>
      </c>
      <c r="CM41" s="17" t="str">
        <f aca="false">AW62</f>
        <v>forno</v>
      </c>
      <c r="CN41" s="19" t="n">
        <f aca="false">AX62</f>
        <v>0</v>
      </c>
      <c r="CO41" s="17" t="str">
        <f aca="false">AY60</f>
        <v>brandina</v>
      </c>
      <c r="CP41" s="19" t="n">
        <f aca="false">AZ60</f>
        <v>0</v>
      </c>
      <c r="CQ41" s="17" t="str">
        <f aca="false">AY67</f>
        <v>buste</v>
      </c>
      <c r="CR41" s="19" t="n">
        <f aca="false">AZ67</f>
        <v>0</v>
      </c>
      <c r="CS41" s="19" t="str">
        <f aca="false">AV3</f>
        <v>combustione</v>
      </c>
      <c r="CT41" s="19" t="str">
        <f aca="false">AW3</f>
        <v>no</v>
      </c>
    </row>
    <row r="42" customFormat="false" ht="14.4" hidden="false" customHeight="false" outlineLevel="0" collapsed="false">
      <c r="A42" s="24"/>
      <c r="B42" s="25"/>
      <c r="C42" s="73"/>
      <c r="D42" s="28" t="s">
        <v>12</v>
      </c>
      <c r="E42" s="28"/>
      <c r="F42" s="52" t="n">
        <f aca="false">INFO!$B$19/SUM(INFO!$B$17:$B$21)*0.8</f>
        <v>0.0175989565529397</v>
      </c>
      <c r="G42" s="47" t="n">
        <v>7500</v>
      </c>
      <c r="H42" s="44"/>
      <c r="L42" s="24"/>
      <c r="M42" s="25"/>
      <c r="N42" s="26"/>
      <c r="O42" s="28" t="s">
        <v>12</v>
      </c>
      <c r="P42" s="28"/>
      <c r="Q42" s="52" t="n">
        <f aca="false">INFO!$B$19/SUM(INFO!$B$17:$B$21)*0.8</f>
        <v>0.0175989565529397</v>
      </c>
      <c r="R42" s="47" t="n">
        <v>7500</v>
      </c>
      <c r="S42" s="44"/>
      <c r="W42" s="24"/>
      <c r="X42" s="25"/>
      <c r="Y42" s="73"/>
      <c r="Z42" s="28" t="s">
        <v>12</v>
      </c>
      <c r="AA42" s="28"/>
      <c r="AB42" s="52" t="n">
        <f aca="false">INFO!$B$19/SUM(INFO!$B$17:$B$21)*0.8</f>
        <v>0.0175989565529397</v>
      </c>
      <c r="AC42" s="47" t="n">
        <v>7500</v>
      </c>
      <c r="AD42" s="44"/>
      <c r="AH42" s="24"/>
      <c r="AI42" s="25"/>
      <c r="AJ42" s="73"/>
      <c r="AK42" s="28" t="s">
        <v>12</v>
      </c>
      <c r="AL42" s="28"/>
      <c r="AM42" s="52" t="n">
        <f aca="false">INFO!$B$19/SUM(INFO!$B$17:$B$21)*0.8</f>
        <v>0.0175989565529397</v>
      </c>
      <c r="AN42" s="47" t="n">
        <v>7500</v>
      </c>
      <c r="AO42" s="44"/>
      <c r="AS42" s="24"/>
      <c r="AT42" s="25"/>
      <c r="AU42" s="73"/>
      <c r="AV42" s="28" t="s">
        <v>12</v>
      </c>
      <c r="AW42" s="28"/>
      <c r="AX42" s="52" t="n">
        <f aca="false">INFO!$B$19/SUM(INFO!$B$17:$B$21)*0.8</f>
        <v>0.0175989565529397</v>
      </c>
      <c r="AY42" s="47" t="n">
        <v>7500</v>
      </c>
      <c r="AZ42" s="44"/>
      <c r="BD42" s="24"/>
      <c r="BE42" s="25"/>
      <c r="BF42" s="73"/>
      <c r="BG42" s="28" t="s">
        <v>12</v>
      </c>
      <c r="BH42" s="28"/>
      <c r="BI42" s="52" t="n">
        <f aca="false">INFO!$B$19/SUM(INFO!$B$17:$B$21)*0.8</f>
        <v>0.0175989565529397</v>
      </c>
      <c r="BJ42" s="47" t="n">
        <v>7500</v>
      </c>
      <c r="BK42" s="44"/>
      <c r="BO42" s="24"/>
      <c r="BP42" s="25"/>
      <c r="BQ42" s="73"/>
      <c r="BR42" s="28" t="s">
        <v>12</v>
      </c>
      <c r="BS42" s="28"/>
      <c r="BT42" s="52" t="n">
        <f aca="false">INFO!$B$19/SUM(INFO!$B$17:$B$21)*0.8</f>
        <v>0.0175989565529397</v>
      </c>
      <c r="BU42" s="47" t="n">
        <v>7500</v>
      </c>
      <c r="BV42" s="44"/>
      <c r="BZ42" s="24"/>
      <c r="CA42" s="25"/>
      <c r="CB42" s="26"/>
      <c r="CC42" s="28" t="s">
        <v>12</v>
      </c>
      <c r="CD42" s="28"/>
      <c r="CE42" s="52" t="n">
        <f aca="false">INFO!$B$19/SUM(INFO!$B$17:$B$21)*0.8</f>
        <v>0.0175989565529397</v>
      </c>
      <c r="CF42" s="47" t="n">
        <v>7500</v>
      </c>
      <c r="CG42" s="44"/>
      <c r="CK42" s="17" t="s">
        <v>60</v>
      </c>
      <c r="CL42" s="37" t="n">
        <f aca="false">IF(AT59=0%,0%,AU64/SUM(AU60:AU67))</f>
        <v>0.363636363636364</v>
      </c>
      <c r="CM42" s="17" t="str">
        <f aca="false">AW63</f>
        <v>televisore</v>
      </c>
      <c r="CN42" s="19" t="n">
        <f aca="false">AX63</f>
        <v>0</v>
      </c>
      <c r="CO42" s="17" t="str">
        <f aca="false">AY61</f>
        <v>Scatoloni</v>
      </c>
      <c r="CP42" s="19" t="n">
        <f aca="false">AZ61</f>
        <v>0</v>
      </c>
      <c r="CQ42" s="19"/>
      <c r="CR42" s="19"/>
      <c r="CS42" s="19" t="str">
        <f aca="false">AV4</f>
        <v>bonifica</v>
      </c>
      <c r="CT42" s="19" t="str">
        <f aca="false">AW4</f>
        <v>no</v>
      </c>
    </row>
    <row r="43" customFormat="false" ht="14.4" hidden="false" customHeight="false" outlineLevel="0" collapsed="false">
      <c r="A43" s="24"/>
      <c r="B43" s="25"/>
      <c r="C43" s="73"/>
      <c r="D43" s="28" t="s">
        <v>60</v>
      </c>
      <c r="E43" s="28"/>
      <c r="F43" s="52" t="n">
        <f aca="false">INFO!$B$20/SUM(INFO!$B$17:$B$21)</f>
        <v>0.0226205455308028</v>
      </c>
      <c r="G43" s="47" t="n">
        <v>1000</v>
      </c>
      <c r="H43" s="44"/>
      <c r="L43" s="24"/>
      <c r="M43" s="25"/>
      <c r="N43" s="26"/>
      <c r="O43" s="28" t="s">
        <v>60</v>
      </c>
      <c r="P43" s="28"/>
      <c r="Q43" s="52" t="n">
        <f aca="false">INFO!$B$20/SUM(INFO!$B$17:$B$21)</f>
        <v>0.0226205455308028</v>
      </c>
      <c r="R43" s="47" t="n">
        <v>1000</v>
      </c>
      <c r="S43" s="44"/>
      <c r="W43" s="24"/>
      <c r="X43" s="25"/>
      <c r="Y43" s="73"/>
      <c r="Z43" s="28" t="s">
        <v>60</v>
      </c>
      <c r="AA43" s="28"/>
      <c r="AB43" s="52" t="n">
        <f aca="false">INFO!$B$20/SUM(INFO!$B$17:$B$21)</f>
        <v>0.0226205455308028</v>
      </c>
      <c r="AC43" s="47" t="n">
        <v>1000</v>
      </c>
      <c r="AD43" s="44"/>
      <c r="AH43" s="24"/>
      <c r="AI43" s="25"/>
      <c r="AJ43" s="73"/>
      <c r="AK43" s="28" t="s">
        <v>60</v>
      </c>
      <c r="AL43" s="28"/>
      <c r="AM43" s="52" t="n">
        <f aca="false">INFO!$B$20/SUM(INFO!$B$17:$B$21)</f>
        <v>0.0226205455308028</v>
      </c>
      <c r="AN43" s="47" t="n">
        <v>1000</v>
      </c>
      <c r="AO43" s="44"/>
      <c r="AS43" s="24"/>
      <c r="AT43" s="25"/>
      <c r="AU43" s="73"/>
      <c r="AV43" s="28" t="s">
        <v>60</v>
      </c>
      <c r="AW43" s="28"/>
      <c r="AX43" s="52" t="n">
        <f aca="false">INFO!$B$20/SUM(INFO!$B$17:$B$21)</f>
        <v>0.0226205455308028</v>
      </c>
      <c r="AY43" s="47" t="n">
        <v>1000</v>
      </c>
      <c r="AZ43" s="44"/>
      <c r="BD43" s="24"/>
      <c r="BE43" s="25"/>
      <c r="BF43" s="73"/>
      <c r="BG43" s="28" t="s">
        <v>60</v>
      </c>
      <c r="BH43" s="28"/>
      <c r="BI43" s="52" t="n">
        <f aca="false">INFO!$B$20/SUM(INFO!$B$17:$B$21)</f>
        <v>0.0226205455308028</v>
      </c>
      <c r="BJ43" s="47" t="n">
        <v>1000</v>
      </c>
      <c r="BK43" s="44"/>
      <c r="BO43" s="24"/>
      <c r="BP43" s="25"/>
      <c r="BQ43" s="73"/>
      <c r="BR43" s="28" t="s">
        <v>60</v>
      </c>
      <c r="BS43" s="28"/>
      <c r="BT43" s="52" t="n">
        <f aca="false">INFO!$B$20/SUM(INFO!$B$17:$B$21)</f>
        <v>0.0226205455308028</v>
      </c>
      <c r="BU43" s="47" t="n">
        <v>1000</v>
      </c>
      <c r="BV43" s="44"/>
      <c r="BZ43" s="24"/>
      <c r="CA43" s="25"/>
      <c r="CB43" s="26"/>
      <c r="CC43" s="28" t="s">
        <v>60</v>
      </c>
      <c r="CD43" s="28"/>
      <c r="CE43" s="52" t="n">
        <f aca="false">INFO!$B$20/SUM(INFO!$B$17:$B$21)</f>
        <v>0.0226205455308028</v>
      </c>
      <c r="CF43" s="47" t="n">
        <v>1000</v>
      </c>
      <c r="CG43" s="44"/>
      <c r="CK43" s="17" t="s">
        <v>61</v>
      </c>
      <c r="CL43" s="18" t="n">
        <f aca="false">IF(AT59=0%,0%,AU65/SUM(AU60:AU67))</f>
        <v>0</v>
      </c>
      <c r="CM43" s="17" t="str">
        <f aca="false">AW64</f>
        <v>scaldabagno</v>
      </c>
      <c r="CN43" s="19" t="n">
        <f aca="false">AX64</f>
        <v>0</v>
      </c>
      <c r="CO43" s="17" t="str">
        <f aca="false">AY62</f>
        <v>divano</v>
      </c>
      <c r="CP43" s="19" t="n">
        <f aca="false">AZ62</f>
        <v>0</v>
      </c>
      <c r="CQ43" s="19"/>
      <c r="CR43" s="19"/>
      <c r="CS43" s="19" t="str">
        <f aca="false">AX4</f>
        <v>substrato</v>
      </c>
      <c r="CT43" s="19" t="str">
        <f aca="false">AY4</f>
        <v>suolo</v>
      </c>
    </row>
    <row r="44" customFormat="false" ht="14.4" hidden="false" customHeight="false" outlineLevel="0" collapsed="false">
      <c r="A44" s="24"/>
      <c r="B44" s="25"/>
      <c r="C44" s="73"/>
      <c r="D44" s="28" t="s">
        <v>61</v>
      </c>
      <c r="E44" s="28"/>
      <c r="F44" s="52" t="n">
        <f aca="false">INFO!$B$21/SUM(INFO!$B$17:$B$21)</f>
        <v>0.539471100346927</v>
      </c>
      <c r="G44" s="47" t="n">
        <v>550</v>
      </c>
      <c r="H44" s="44"/>
      <c r="L44" s="24"/>
      <c r="M44" s="25"/>
      <c r="N44" s="26"/>
      <c r="O44" s="28" t="s">
        <v>61</v>
      </c>
      <c r="P44" s="28"/>
      <c r="Q44" s="52" t="n">
        <f aca="false">INFO!$B$21/SUM(INFO!$B$17:$B$21)</f>
        <v>0.539471100346927</v>
      </c>
      <c r="R44" s="47" t="n">
        <v>550</v>
      </c>
      <c r="S44" s="44"/>
      <c r="W44" s="24"/>
      <c r="X44" s="25"/>
      <c r="Y44" s="73"/>
      <c r="Z44" s="28" t="s">
        <v>61</v>
      </c>
      <c r="AA44" s="28"/>
      <c r="AB44" s="52" t="n">
        <f aca="false">INFO!$B$21/SUM(INFO!$B$17:$B$21)</f>
        <v>0.539471100346927</v>
      </c>
      <c r="AC44" s="47" t="n">
        <v>550</v>
      </c>
      <c r="AD44" s="44"/>
      <c r="AH44" s="24"/>
      <c r="AI44" s="25"/>
      <c r="AJ44" s="73"/>
      <c r="AK44" s="28" t="s">
        <v>61</v>
      </c>
      <c r="AL44" s="28"/>
      <c r="AM44" s="52" t="n">
        <f aca="false">INFO!$B$21/SUM(INFO!$B$17:$B$21)</f>
        <v>0.539471100346927</v>
      </c>
      <c r="AN44" s="47" t="n">
        <v>550</v>
      </c>
      <c r="AO44" s="44"/>
      <c r="AS44" s="24"/>
      <c r="AT44" s="25"/>
      <c r="AU44" s="73"/>
      <c r="AV44" s="28" t="s">
        <v>61</v>
      </c>
      <c r="AW44" s="28"/>
      <c r="AX44" s="52" t="n">
        <f aca="false">INFO!$B$21/SUM(INFO!$B$17:$B$21)</f>
        <v>0.539471100346927</v>
      </c>
      <c r="AY44" s="47" t="n">
        <v>550</v>
      </c>
      <c r="AZ44" s="44"/>
      <c r="BD44" s="24"/>
      <c r="BE44" s="25"/>
      <c r="BF44" s="73"/>
      <c r="BG44" s="28" t="s">
        <v>61</v>
      </c>
      <c r="BH44" s="28"/>
      <c r="BI44" s="52" t="n">
        <f aca="false">INFO!$B$21/SUM(INFO!$B$17:$B$21)</f>
        <v>0.539471100346927</v>
      </c>
      <c r="BJ44" s="47" t="n">
        <v>550</v>
      </c>
      <c r="BK44" s="44"/>
      <c r="BO44" s="24"/>
      <c r="BP44" s="25"/>
      <c r="BQ44" s="73"/>
      <c r="BR44" s="28" t="s">
        <v>61</v>
      </c>
      <c r="BS44" s="28"/>
      <c r="BT44" s="52" t="n">
        <f aca="false">INFO!$B$21/SUM(INFO!$B$17:$B$21)</f>
        <v>0.539471100346927</v>
      </c>
      <c r="BU44" s="47" t="n">
        <v>550</v>
      </c>
      <c r="BV44" s="44"/>
      <c r="BZ44" s="24"/>
      <c r="CA44" s="25"/>
      <c r="CB44" s="26"/>
      <c r="CC44" s="28" t="s">
        <v>61</v>
      </c>
      <c r="CD44" s="28"/>
      <c r="CE44" s="52" t="n">
        <f aca="false">INFO!$B$21/SUM(INFO!$B$17:$B$21)</f>
        <v>0.539471100346927</v>
      </c>
      <c r="CF44" s="47" t="n">
        <v>550</v>
      </c>
      <c r="CG44" s="44"/>
      <c r="CK44" s="17" t="s">
        <v>62</v>
      </c>
      <c r="CL44" s="18" t="n">
        <f aca="false">IF(AT59=0%,0%,AU66/SUM(AU60:AU67))</f>
        <v>0</v>
      </c>
      <c r="CM44" s="17" t="str">
        <f aca="false">AW65</f>
        <v>mobile</v>
      </c>
      <c r="CN44" s="19" t="n">
        <f aca="false">AX65</f>
        <v>0</v>
      </c>
      <c r="CO44" s="17" t="str">
        <f aca="false">AY63</f>
        <v>sanitari</v>
      </c>
      <c r="CP44" s="19" t="n">
        <f aca="false">AZ63</f>
        <v>0</v>
      </c>
      <c r="CQ44" s="19"/>
      <c r="CR44" s="19"/>
      <c r="CS44" s="19" t="s">
        <v>63</v>
      </c>
      <c r="CT44" s="19" t="n">
        <f aca="false">AT4</f>
        <v>0</v>
      </c>
    </row>
    <row r="45" customFormat="false" ht="15" hidden="false" customHeight="false" outlineLevel="0" collapsed="false">
      <c r="A45" s="53" t="s">
        <v>82</v>
      </c>
      <c r="B45" s="42"/>
      <c r="C45" s="43"/>
      <c r="D45" s="28" t="s">
        <v>83</v>
      </c>
      <c r="E45" s="41" t="s">
        <v>65</v>
      </c>
      <c r="F45" s="39" t="n">
        <v>1</v>
      </c>
      <c r="G45" s="47" t="n">
        <v>1700</v>
      </c>
      <c r="H45" s="44"/>
      <c r="L45" s="53" t="s">
        <v>82</v>
      </c>
      <c r="O45" s="28" t="s">
        <v>83</v>
      </c>
      <c r="P45" s="41" t="s">
        <v>65</v>
      </c>
      <c r="Q45" s="39" t="n">
        <v>1</v>
      </c>
      <c r="R45" s="47" t="n">
        <v>1700</v>
      </c>
      <c r="S45" s="44"/>
      <c r="W45" s="53" t="s">
        <v>82</v>
      </c>
      <c r="X45" s="42" t="n">
        <v>0.8</v>
      </c>
      <c r="Y45" s="43"/>
      <c r="Z45" s="28" t="s">
        <v>83</v>
      </c>
      <c r="AA45" s="41" t="s">
        <v>65</v>
      </c>
      <c r="AB45" s="39" t="n">
        <v>1</v>
      </c>
      <c r="AC45" s="47" t="n">
        <v>1700</v>
      </c>
      <c r="AD45" s="44"/>
      <c r="AH45" s="53" t="s">
        <v>82</v>
      </c>
      <c r="AI45" s="42"/>
      <c r="AJ45" s="43"/>
      <c r="AK45" s="28" t="s">
        <v>83</v>
      </c>
      <c r="AL45" s="41" t="s">
        <v>65</v>
      </c>
      <c r="AM45" s="39" t="n">
        <v>1</v>
      </c>
      <c r="AN45" s="47" t="n">
        <v>1700</v>
      </c>
      <c r="AO45" s="44"/>
      <c r="AS45" s="53" t="s">
        <v>82</v>
      </c>
      <c r="AT45" s="42"/>
      <c r="AU45" s="43"/>
      <c r="AV45" s="28" t="s">
        <v>83</v>
      </c>
      <c r="AW45" s="41" t="s">
        <v>65</v>
      </c>
      <c r="AX45" s="39" t="n">
        <v>1</v>
      </c>
      <c r="AY45" s="47" t="n">
        <v>1700</v>
      </c>
      <c r="AZ45" s="44"/>
      <c r="BD45" s="53" t="s">
        <v>82</v>
      </c>
      <c r="BE45" s="42"/>
      <c r="BF45" s="43"/>
      <c r="BG45" s="28" t="s">
        <v>83</v>
      </c>
      <c r="BH45" s="41" t="s">
        <v>65</v>
      </c>
      <c r="BI45" s="39" t="n">
        <v>1</v>
      </c>
      <c r="BJ45" s="47" t="n">
        <v>1700</v>
      </c>
      <c r="BK45" s="44"/>
      <c r="BO45" s="53" t="s">
        <v>82</v>
      </c>
      <c r="BP45" s="42"/>
      <c r="BQ45" s="43"/>
      <c r="BR45" s="28" t="s">
        <v>83</v>
      </c>
      <c r="BS45" s="41" t="s">
        <v>65</v>
      </c>
      <c r="BT45" s="39" t="n">
        <v>1</v>
      </c>
      <c r="BU45" s="47" t="n">
        <v>1700</v>
      </c>
      <c r="BV45" s="44"/>
      <c r="BZ45" s="53" t="s">
        <v>82</v>
      </c>
      <c r="CA45" s="42"/>
      <c r="CB45" s="43"/>
      <c r="CC45" s="28" t="s">
        <v>83</v>
      </c>
      <c r="CD45" s="41" t="s">
        <v>65</v>
      </c>
      <c r="CE45" s="39" t="n">
        <v>1</v>
      </c>
      <c r="CF45" s="47" t="n">
        <v>1700</v>
      </c>
      <c r="CG45" s="44"/>
      <c r="CK45" s="17" t="s">
        <v>65</v>
      </c>
      <c r="CL45" s="18" t="n">
        <f aca="false">IF(AT59=0%,0%,AU67/SUM(AU60:AU67))</f>
        <v>0.636363636363636</v>
      </c>
      <c r="CM45" s="17" t="str">
        <f aca="false">AW66</f>
        <v>secchio</v>
      </c>
      <c r="CN45" s="19" t="n">
        <f aca="false">AX66</f>
        <v>0</v>
      </c>
      <c r="CO45" s="17" t="str">
        <f aca="false">AY64</f>
        <v>tubi</v>
      </c>
      <c r="CP45" s="19" t="n">
        <f aca="false">AZ64</f>
        <v>0</v>
      </c>
      <c r="CQ45" s="19"/>
      <c r="CR45" s="19"/>
      <c r="CS45" s="35" t="s">
        <v>56</v>
      </c>
      <c r="CT45" s="35" t="n">
        <f aca="false">AZ2</f>
        <v>0</v>
      </c>
      <c r="CU45" s="37" t="n">
        <f aca="false">SUM(CL39:CL45)</f>
        <v>1</v>
      </c>
    </row>
    <row r="46" customFormat="false" ht="15" hidden="false" customHeight="false" outlineLevel="0" collapsed="false">
      <c r="A46" s="53"/>
      <c r="B46" s="42"/>
      <c r="C46" s="43"/>
      <c r="D46" s="28" t="s">
        <v>84</v>
      </c>
      <c r="E46" s="41" t="s">
        <v>65</v>
      </c>
      <c r="F46" s="39" t="n">
        <v>1</v>
      </c>
      <c r="G46" s="47" t="n">
        <v>1500</v>
      </c>
      <c r="H46" s="44"/>
      <c r="L46" s="53"/>
      <c r="O46" s="28" t="s">
        <v>84</v>
      </c>
      <c r="P46" s="41" t="s">
        <v>65</v>
      </c>
      <c r="Q46" s="39" t="n">
        <v>1</v>
      </c>
      <c r="R46" s="47" t="n">
        <v>1500</v>
      </c>
      <c r="S46" s="44"/>
      <c r="W46" s="53"/>
      <c r="X46" s="42" t="n">
        <v>0.19</v>
      </c>
      <c r="Y46" s="43"/>
      <c r="Z46" s="28" t="s">
        <v>84</v>
      </c>
      <c r="AA46" s="41" t="s">
        <v>65</v>
      </c>
      <c r="AB46" s="39" t="n">
        <v>1</v>
      </c>
      <c r="AC46" s="47" t="n">
        <v>1500</v>
      </c>
      <c r="AD46" s="44"/>
      <c r="AH46" s="53"/>
      <c r="AI46" s="45"/>
      <c r="AJ46" s="43"/>
      <c r="AK46" s="28" t="s">
        <v>84</v>
      </c>
      <c r="AL46" s="41" t="s">
        <v>65</v>
      </c>
      <c r="AM46" s="39" t="n">
        <v>1</v>
      </c>
      <c r="AN46" s="47" t="n">
        <v>1500</v>
      </c>
      <c r="AO46" s="44"/>
      <c r="AS46" s="53"/>
      <c r="AT46" s="42" t="n">
        <v>0.35</v>
      </c>
      <c r="AU46" s="43"/>
      <c r="AV46" s="28" t="s">
        <v>84</v>
      </c>
      <c r="AW46" s="41" t="s">
        <v>65</v>
      </c>
      <c r="AX46" s="39" t="n">
        <v>1</v>
      </c>
      <c r="AY46" s="47" t="n">
        <v>1500</v>
      </c>
      <c r="AZ46" s="44"/>
      <c r="BD46" s="53"/>
      <c r="BE46" s="45"/>
      <c r="BF46" s="43"/>
      <c r="BG46" s="28" t="s">
        <v>84</v>
      </c>
      <c r="BH46" s="41" t="s">
        <v>65</v>
      </c>
      <c r="BI46" s="39" t="n">
        <v>1</v>
      </c>
      <c r="BJ46" s="47" t="n">
        <v>1500</v>
      </c>
      <c r="BK46" s="44"/>
      <c r="BO46" s="53"/>
      <c r="BP46" s="45" t="n">
        <v>1</v>
      </c>
      <c r="BQ46" s="43"/>
      <c r="BR46" s="28" t="s">
        <v>84</v>
      </c>
      <c r="BS46" s="41" t="s">
        <v>65</v>
      </c>
      <c r="BT46" s="39" t="n">
        <v>1</v>
      </c>
      <c r="BU46" s="47" t="n">
        <v>1500</v>
      </c>
      <c r="BV46" s="44"/>
      <c r="BZ46" s="53"/>
      <c r="CA46" s="42" t="n">
        <v>0.2</v>
      </c>
      <c r="CB46" s="43"/>
      <c r="CC46" s="28" t="s">
        <v>84</v>
      </c>
      <c r="CD46" s="41" t="s">
        <v>65</v>
      </c>
      <c r="CE46" s="39" t="n">
        <v>1</v>
      </c>
      <c r="CF46" s="47" t="n">
        <v>1500</v>
      </c>
      <c r="CG46" s="44"/>
      <c r="CK46" s="10" t="str">
        <f aca="false">BD1</f>
        <v>SITO O91</v>
      </c>
      <c r="CL46" s="10"/>
      <c r="CM46" s="10"/>
      <c r="CN46" s="10"/>
      <c r="CO46" s="10"/>
      <c r="CP46" s="10"/>
      <c r="CQ46" s="10"/>
      <c r="CR46" s="10"/>
      <c r="CS46" s="10"/>
      <c r="CT46" s="10"/>
    </row>
    <row r="47" customFormat="false" ht="14.4" hidden="false" customHeight="false" outlineLevel="0" collapsed="false">
      <c r="A47" s="53"/>
      <c r="B47" s="42"/>
      <c r="C47" s="43"/>
      <c r="D47" s="28" t="s">
        <v>85</v>
      </c>
      <c r="E47" s="41" t="s">
        <v>65</v>
      </c>
      <c r="F47" s="39" t="n">
        <v>1</v>
      </c>
      <c r="G47" s="47" t="n">
        <v>2300</v>
      </c>
      <c r="H47" s="44"/>
      <c r="L47" s="53"/>
      <c r="O47" s="28" t="s">
        <v>85</v>
      </c>
      <c r="P47" s="41" t="s">
        <v>65</v>
      </c>
      <c r="Q47" s="39" t="n">
        <v>1</v>
      </c>
      <c r="R47" s="47" t="n">
        <v>2300</v>
      </c>
      <c r="S47" s="44"/>
      <c r="W47" s="53"/>
      <c r="Y47" s="43"/>
      <c r="Z47" s="28" t="s">
        <v>85</v>
      </c>
      <c r="AA47" s="41" t="s">
        <v>65</v>
      </c>
      <c r="AB47" s="39" t="n">
        <v>1</v>
      </c>
      <c r="AC47" s="47" t="n">
        <v>2300</v>
      </c>
      <c r="AD47" s="44"/>
      <c r="AH47" s="53"/>
      <c r="AI47" s="42"/>
      <c r="AJ47" s="43"/>
      <c r="AK47" s="28" t="s">
        <v>85</v>
      </c>
      <c r="AL47" s="41" t="s">
        <v>65</v>
      </c>
      <c r="AM47" s="39" t="n">
        <v>1</v>
      </c>
      <c r="AN47" s="47" t="n">
        <v>2300</v>
      </c>
      <c r="AO47" s="44"/>
      <c r="AS47" s="53"/>
      <c r="AT47" s="42"/>
      <c r="AU47" s="43"/>
      <c r="AV47" s="28" t="s">
        <v>85</v>
      </c>
      <c r="AW47" s="41" t="s">
        <v>65</v>
      </c>
      <c r="AX47" s="39" t="n">
        <v>1</v>
      </c>
      <c r="AY47" s="47" t="n">
        <v>2300</v>
      </c>
      <c r="AZ47" s="44"/>
      <c r="BD47" s="53"/>
      <c r="BE47" s="42"/>
      <c r="BF47" s="43"/>
      <c r="BG47" s="28" t="s">
        <v>85</v>
      </c>
      <c r="BH47" s="41" t="s">
        <v>65</v>
      </c>
      <c r="BI47" s="39" t="n">
        <v>1</v>
      </c>
      <c r="BJ47" s="47" t="n">
        <v>2300</v>
      </c>
      <c r="BK47" s="44"/>
      <c r="BO47" s="53"/>
      <c r="BP47" s="42"/>
      <c r="BQ47" s="43"/>
      <c r="BR47" s="28" t="s">
        <v>85</v>
      </c>
      <c r="BS47" s="41" t="s">
        <v>65</v>
      </c>
      <c r="BT47" s="39" t="n">
        <v>1</v>
      </c>
      <c r="BU47" s="47" t="n">
        <v>2300</v>
      </c>
      <c r="BV47" s="44"/>
      <c r="BZ47" s="53"/>
      <c r="CC47" s="28" t="s">
        <v>85</v>
      </c>
      <c r="CD47" s="41" t="s">
        <v>65</v>
      </c>
      <c r="CE47" s="39" t="n">
        <v>1</v>
      </c>
      <c r="CF47" s="47" t="n">
        <v>2300</v>
      </c>
      <c r="CG47" s="44"/>
      <c r="CK47" s="11" t="s">
        <v>31</v>
      </c>
      <c r="CL47" s="11"/>
      <c r="CM47" s="11" t="s">
        <v>32</v>
      </c>
      <c r="CN47" s="11"/>
      <c r="CO47" s="11"/>
      <c r="CP47" s="11"/>
      <c r="CQ47" s="11"/>
      <c r="CR47" s="11"/>
      <c r="CS47" s="11" t="s">
        <v>33</v>
      </c>
      <c r="CT47" s="11"/>
    </row>
    <row r="48" customFormat="false" ht="14.4" hidden="false" customHeight="false" outlineLevel="0" collapsed="false">
      <c r="A48" s="53"/>
      <c r="B48" s="42"/>
      <c r="C48" s="43"/>
      <c r="D48" s="28" t="s">
        <v>86</v>
      </c>
      <c r="E48" s="41" t="s">
        <v>87</v>
      </c>
      <c r="F48" s="39" t="n">
        <v>1</v>
      </c>
      <c r="G48" s="47" t="n">
        <v>1400</v>
      </c>
      <c r="H48" s="44"/>
      <c r="L48" s="53"/>
      <c r="O48" s="28" t="s">
        <v>86</v>
      </c>
      <c r="P48" s="41" t="s">
        <v>87</v>
      </c>
      <c r="Q48" s="39" t="n">
        <v>1</v>
      </c>
      <c r="R48" s="47" t="n">
        <v>1400</v>
      </c>
      <c r="S48" s="44"/>
      <c r="W48" s="53"/>
      <c r="Y48" s="43"/>
      <c r="Z48" s="28" t="s">
        <v>86</v>
      </c>
      <c r="AA48" s="41" t="s">
        <v>87</v>
      </c>
      <c r="AB48" s="39" t="n">
        <v>1</v>
      </c>
      <c r="AC48" s="47" t="n">
        <v>1400</v>
      </c>
      <c r="AD48" s="44"/>
      <c r="AH48" s="53"/>
      <c r="AI48" s="42"/>
      <c r="AJ48" s="43"/>
      <c r="AK48" s="28" t="s">
        <v>86</v>
      </c>
      <c r="AL48" s="41" t="s">
        <v>87</v>
      </c>
      <c r="AM48" s="39" t="n">
        <v>1</v>
      </c>
      <c r="AN48" s="47" t="n">
        <v>1400</v>
      </c>
      <c r="AO48" s="44"/>
      <c r="AS48" s="53"/>
      <c r="AT48" s="42"/>
      <c r="AU48" s="43"/>
      <c r="AV48" s="28" t="s">
        <v>86</v>
      </c>
      <c r="AW48" s="41" t="s">
        <v>87</v>
      </c>
      <c r="AX48" s="39" t="n">
        <v>1</v>
      </c>
      <c r="AY48" s="47" t="n">
        <v>1400</v>
      </c>
      <c r="AZ48" s="44"/>
      <c r="BD48" s="53"/>
      <c r="BE48" s="42"/>
      <c r="BF48" s="43"/>
      <c r="BG48" s="28" t="s">
        <v>86</v>
      </c>
      <c r="BH48" s="41" t="s">
        <v>87</v>
      </c>
      <c r="BI48" s="39" t="n">
        <v>1</v>
      </c>
      <c r="BJ48" s="47" t="n">
        <v>1400</v>
      </c>
      <c r="BK48" s="44"/>
      <c r="BO48" s="53"/>
      <c r="BP48" s="42"/>
      <c r="BQ48" s="43"/>
      <c r="BR48" s="28" t="s">
        <v>86</v>
      </c>
      <c r="BS48" s="41" t="s">
        <v>87</v>
      </c>
      <c r="BT48" s="39" t="n">
        <v>1</v>
      </c>
      <c r="BU48" s="47" t="n">
        <v>1400</v>
      </c>
      <c r="BV48" s="44"/>
      <c r="BZ48" s="53"/>
      <c r="CC48" s="28" t="s">
        <v>86</v>
      </c>
      <c r="CD48" s="41" t="s">
        <v>87</v>
      </c>
      <c r="CE48" s="39" t="n">
        <v>1</v>
      </c>
      <c r="CF48" s="47" t="n">
        <v>1400</v>
      </c>
      <c r="CG48" s="44"/>
      <c r="CK48" s="12" t="s">
        <v>14</v>
      </c>
      <c r="CL48" s="13" t="n">
        <f aca="false">IF(BE59=0%,0%,BF60/SUM(BF60:BF67))</f>
        <v>0.7</v>
      </c>
      <c r="CM48" s="12" t="str">
        <f aca="false">BH60</f>
        <v>lavatrice</v>
      </c>
      <c r="CN48" s="14" t="n">
        <f aca="false">BI60</f>
        <v>0</v>
      </c>
      <c r="CO48" s="12" t="str">
        <f aca="false">BH67</f>
        <v>sedie</v>
      </c>
      <c r="CP48" s="14" t="n">
        <f aca="false">BI67</f>
        <v>0</v>
      </c>
      <c r="CQ48" s="12" t="str">
        <f aca="false">BJ65</f>
        <v>guaina</v>
      </c>
      <c r="CR48" s="15" t="n">
        <f aca="false">BK65</f>
        <v>0</v>
      </c>
      <c r="CS48" s="14" t="s">
        <v>41</v>
      </c>
      <c r="CT48" s="14" t="n">
        <f aca="false">BF3</f>
        <v>0</v>
      </c>
    </row>
    <row r="49" customFormat="false" ht="14.4" hidden="false" customHeight="false" outlineLevel="0" collapsed="false">
      <c r="A49" s="53"/>
      <c r="B49" s="42"/>
      <c r="C49" s="43"/>
      <c r="D49" s="28" t="s">
        <v>88</v>
      </c>
      <c r="E49" s="41" t="s">
        <v>14</v>
      </c>
      <c r="F49" s="39" t="n">
        <v>1</v>
      </c>
      <c r="G49" s="47" t="n">
        <v>1400</v>
      </c>
      <c r="H49" s="44"/>
      <c r="L49" s="53"/>
      <c r="M49" s="42"/>
      <c r="N49" s="43"/>
      <c r="O49" s="28" t="s">
        <v>88</v>
      </c>
      <c r="P49" s="41" t="s">
        <v>14</v>
      </c>
      <c r="Q49" s="39" t="n">
        <v>1</v>
      </c>
      <c r="R49" s="47" t="n">
        <v>1400</v>
      </c>
      <c r="S49" s="44"/>
      <c r="W49" s="53"/>
      <c r="Y49" s="43"/>
      <c r="Z49" s="28" t="s">
        <v>88</v>
      </c>
      <c r="AA49" s="41" t="s">
        <v>14</v>
      </c>
      <c r="AB49" s="39" t="n">
        <v>1</v>
      </c>
      <c r="AC49" s="47" t="n">
        <v>1400</v>
      </c>
      <c r="AD49" s="44"/>
      <c r="AH49" s="53"/>
      <c r="AI49" s="42"/>
      <c r="AJ49" s="43"/>
      <c r="AK49" s="28" t="s">
        <v>88</v>
      </c>
      <c r="AL49" s="41" t="s">
        <v>14</v>
      </c>
      <c r="AM49" s="39" t="n">
        <v>1</v>
      </c>
      <c r="AN49" s="47" t="n">
        <v>1400</v>
      </c>
      <c r="AO49" s="44"/>
      <c r="AS49" s="53"/>
      <c r="AT49" s="42"/>
      <c r="AU49" s="43"/>
      <c r="AV49" s="28" t="s">
        <v>88</v>
      </c>
      <c r="AW49" s="41" t="s">
        <v>14</v>
      </c>
      <c r="AX49" s="39" t="n">
        <v>1</v>
      </c>
      <c r="AY49" s="47" t="n">
        <v>1400</v>
      </c>
      <c r="AZ49" s="44"/>
      <c r="BD49" s="53"/>
      <c r="BE49" s="42"/>
      <c r="BF49" s="43"/>
      <c r="BG49" s="28" t="s">
        <v>88</v>
      </c>
      <c r="BH49" s="41" t="s">
        <v>14</v>
      </c>
      <c r="BI49" s="39" t="n">
        <v>1</v>
      </c>
      <c r="BJ49" s="47" t="n">
        <v>1400</v>
      </c>
      <c r="BK49" s="44"/>
      <c r="BO49" s="53"/>
      <c r="BP49" s="42"/>
      <c r="BQ49" s="43"/>
      <c r="BR49" s="28" t="s">
        <v>88</v>
      </c>
      <c r="BS49" s="41" t="s">
        <v>14</v>
      </c>
      <c r="BT49" s="39" t="n">
        <v>1</v>
      </c>
      <c r="BU49" s="47" t="n">
        <v>1400</v>
      </c>
      <c r="BV49" s="44"/>
      <c r="BZ49" s="53"/>
      <c r="CC49" s="28" t="s">
        <v>88</v>
      </c>
      <c r="CD49" s="41" t="s">
        <v>14</v>
      </c>
      <c r="CE49" s="39" t="n">
        <v>1</v>
      </c>
      <c r="CF49" s="47" t="n">
        <v>1400</v>
      </c>
      <c r="CG49" s="44"/>
      <c r="CK49" s="17" t="s">
        <v>49</v>
      </c>
      <c r="CL49" s="18" t="n">
        <f aca="false">IF(BE59=0%,0%,BF61/SUM(BF60:BF67))</f>
        <v>0.05</v>
      </c>
      <c r="CM49" s="17" t="str">
        <f aca="false">BH61</f>
        <v>frigorifero</v>
      </c>
      <c r="CN49" s="19" t="n">
        <f aca="false">BI61</f>
        <v>0</v>
      </c>
      <c r="CO49" s="17" t="str">
        <f aca="false">BH68</f>
        <v>materasso</v>
      </c>
      <c r="CP49" s="19" t="n">
        <f aca="false">BI68</f>
        <v>0</v>
      </c>
      <c r="CQ49" s="17" t="str">
        <f aca="false">BJ66</f>
        <v>lamiere</v>
      </c>
      <c r="CR49" s="20" t="n">
        <f aca="false">BK66</f>
        <v>0</v>
      </c>
      <c r="CS49" s="19" t="str">
        <f aca="false">BG2</f>
        <v>altezza cumulo</v>
      </c>
      <c r="CT49" s="19" t="n">
        <f aca="false">BH2</f>
        <v>15</v>
      </c>
    </row>
    <row r="50" customFormat="false" ht="14.4" hidden="false" customHeight="false" outlineLevel="0" collapsed="false">
      <c r="A50" s="53"/>
      <c r="B50" s="42"/>
      <c r="C50" s="43"/>
      <c r="D50" s="27" t="s">
        <v>89</v>
      </c>
      <c r="E50" s="41" t="s">
        <v>14</v>
      </c>
      <c r="F50" s="39" t="n">
        <v>1</v>
      </c>
      <c r="G50" s="55" t="n">
        <v>1500</v>
      </c>
      <c r="H50" s="44"/>
      <c r="L50" s="53"/>
      <c r="M50" s="42"/>
      <c r="N50" s="43"/>
      <c r="O50" s="27" t="s">
        <v>89</v>
      </c>
      <c r="P50" s="41" t="s">
        <v>14</v>
      </c>
      <c r="Q50" s="39" t="n">
        <v>1</v>
      </c>
      <c r="R50" s="55" t="n">
        <v>1500</v>
      </c>
      <c r="S50" s="44"/>
      <c r="W50" s="53"/>
      <c r="X50" s="42"/>
      <c r="Y50" s="43"/>
      <c r="Z50" s="27" t="s">
        <v>89</v>
      </c>
      <c r="AA50" s="41" t="s">
        <v>14</v>
      </c>
      <c r="AB50" s="39" t="n">
        <v>1</v>
      </c>
      <c r="AC50" s="55" t="n">
        <v>1500</v>
      </c>
      <c r="AD50" s="44"/>
      <c r="AH50" s="53"/>
      <c r="AI50" s="42"/>
      <c r="AJ50" s="43"/>
      <c r="AK50" s="27" t="s">
        <v>89</v>
      </c>
      <c r="AL50" s="41" t="s">
        <v>14</v>
      </c>
      <c r="AM50" s="39" t="n">
        <v>1</v>
      </c>
      <c r="AN50" s="55" t="n">
        <v>1500</v>
      </c>
      <c r="AO50" s="44"/>
      <c r="AS50" s="53"/>
      <c r="AT50" s="42"/>
      <c r="AU50" s="43"/>
      <c r="AV50" s="27" t="s">
        <v>89</v>
      </c>
      <c r="AW50" s="41" t="s">
        <v>14</v>
      </c>
      <c r="AX50" s="39" t="n">
        <v>1</v>
      </c>
      <c r="AY50" s="55" t="n">
        <v>1500</v>
      </c>
      <c r="AZ50" s="44"/>
      <c r="BD50" s="53"/>
      <c r="BE50" s="42"/>
      <c r="BF50" s="43"/>
      <c r="BG50" s="27" t="s">
        <v>89</v>
      </c>
      <c r="BH50" s="41" t="s">
        <v>14</v>
      </c>
      <c r="BI50" s="39" t="n">
        <v>1</v>
      </c>
      <c r="BJ50" s="55" t="n">
        <v>1500</v>
      </c>
      <c r="BK50" s="44"/>
      <c r="BO50" s="53"/>
      <c r="BP50" s="42"/>
      <c r="BQ50" s="43"/>
      <c r="BR50" s="27" t="s">
        <v>89</v>
      </c>
      <c r="BS50" s="41" t="s">
        <v>14</v>
      </c>
      <c r="BT50" s="39" t="n">
        <v>1</v>
      </c>
      <c r="BU50" s="55" t="n">
        <v>1500</v>
      </c>
      <c r="BV50" s="44"/>
      <c r="BZ50" s="53"/>
      <c r="CC50" s="27" t="s">
        <v>89</v>
      </c>
      <c r="CD50" s="41" t="s">
        <v>14</v>
      </c>
      <c r="CE50" s="39" t="n">
        <v>1</v>
      </c>
      <c r="CF50" s="55" t="n">
        <v>1500</v>
      </c>
      <c r="CG50" s="44"/>
      <c r="CK50" s="17" t="s">
        <v>57</v>
      </c>
      <c r="CL50" s="18" t="n">
        <f aca="false">IF(BE59=0%,0%,(BF62+BF63)/SUM(BF60:BF67))</f>
        <v>0.1</v>
      </c>
      <c r="CM50" s="17" t="str">
        <f aca="false">BH62</f>
        <v>forno</v>
      </c>
      <c r="CN50" s="19" t="n">
        <f aca="false">BI62</f>
        <v>0</v>
      </c>
      <c r="CO50" s="17" t="str">
        <f aca="false">BJ60</f>
        <v>brandina</v>
      </c>
      <c r="CP50" s="19" t="n">
        <f aca="false">BK60</f>
        <v>0</v>
      </c>
      <c r="CQ50" s="17" t="str">
        <f aca="false">BJ67</f>
        <v>buste</v>
      </c>
      <c r="CR50" s="20" t="n">
        <f aca="false">BK67</f>
        <v>0</v>
      </c>
      <c r="CS50" s="19" t="str">
        <f aca="false">BG3</f>
        <v>combustione</v>
      </c>
      <c r="CT50" s="19" t="str">
        <f aca="false">BH3</f>
        <v>no</v>
      </c>
    </row>
    <row r="51" customFormat="false" ht="14.4" hidden="false" customHeight="false" outlineLevel="0" collapsed="false">
      <c r="A51" s="53"/>
      <c r="B51" s="42"/>
      <c r="C51" s="43"/>
      <c r="D51" s="27"/>
      <c r="E51" s="41" t="s">
        <v>22</v>
      </c>
      <c r="F51" s="39" t="n">
        <v>1</v>
      </c>
      <c r="G51" s="47" t="n">
        <v>7850</v>
      </c>
      <c r="H51" s="44"/>
      <c r="L51" s="53"/>
      <c r="M51" s="42"/>
      <c r="N51" s="43"/>
      <c r="O51" s="27"/>
      <c r="P51" s="41" t="s">
        <v>22</v>
      </c>
      <c r="Q51" s="39" t="n">
        <v>1</v>
      </c>
      <c r="R51" s="47" t="n">
        <v>7850</v>
      </c>
      <c r="S51" s="44"/>
      <c r="W51" s="53"/>
      <c r="X51" s="42"/>
      <c r="Y51" s="43"/>
      <c r="Z51" s="27"/>
      <c r="AA51" s="41" t="s">
        <v>22</v>
      </c>
      <c r="AB51" s="39" t="n">
        <v>1</v>
      </c>
      <c r="AC51" s="47" t="n">
        <v>7850</v>
      </c>
      <c r="AD51" s="44"/>
      <c r="AH51" s="53"/>
      <c r="AI51" s="42"/>
      <c r="AJ51" s="43"/>
      <c r="AK51" s="27"/>
      <c r="AL51" s="41" t="s">
        <v>22</v>
      </c>
      <c r="AM51" s="39" t="n">
        <v>1</v>
      </c>
      <c r="AN51" s="47" t="n">
        <v>7850</v>
      </c>
      <c r="AO51" s="44"/>
      <c r="AS51" s="53"/>
      <c r="AT51" s="42"/>
      <c r="AU51" s="43"/>
      <c r="AV51" s="27"/>
      <c r="AW51" s="41" t="s">
        <v>22</v>
      </c>
      <c r="AX51" s="39" t="n">
        <v>1</v>
      </c>
      <c r="AY51" s="47" t="n">
        <v>7850</v>
      </c>
      <c r="AZ51" s="44"/>
      <c r="BD51" s="53"/>
      <c r="BE51" s="42"/>
      <c r="BF51" s="43"/>
      <c r="BG51" s="27"/>
      <c r="BH51" s="41" t="s">
        <v>22</v>
      </c>
      <c r="BI51" s="39" t="n">
        <v>1</v>
      </c>
      <c r="BJ51" s="47" t="n">
        <v>7850</v>
      </c>
      <c r="BK51" s="44"/>
      <c r="BO51" s="53"/>
      <c r="BP51" s="42"/>
      <c r="BQ51" s="43"/>
      <c r="BR51" s="27"/>
      <c r="BS51" s="41" t="s">
        <v>22</v>
      </c>
      <c r="BT51" s="39" t="n">
        <v>1</v>
      </c>
      <c r="BU51" s="47" t="n">
        <v>7850</v>
      </c>
      <c r="BV51" s="44"/>
      <c r="BZ51" s="53"/>
      <c r="CC51" s="27"/>
      <c r="CD51" s="41" t="s">
        <v>22</v>
      </c>
      <c r="CE51" s="39" t="n">
        <v>1</v>
      </c>
      <c r="CF51" s="47" t="n">
        <v>7850</v>
      </c>
      <c r="CG51" s="44"/>
      <c r="CK51" s="17" t="s">
        <v>60</v>
      </c>
      <c r="CL51" s="18" t="n">
        <f aca="false">IF(BE59=0%,0%,BF64/SUM(BF60:BF67))</f>
        <v>0</v>
      </c>
      <c r="CM51" s="17" t="str">
        <f aca="false">BH63</f>
        <v>televisore</v>
      </c>
      <c r="CN51" s="19" t="n">
        <f aca="false">BI63</f>
        <v>0</v>
      </c>
      <c r="CO51" s="17" t="str">
        <f aca="false">BJ61</f>
        <v>Scatoloni</v>
      </c>
      <c r="CP51" s="19" t="n">
        <f aca="false">BK61</f>
        <v>0</v>
      </c>
      <c r="CQ51" s="19"/>
      <c r="CR51" s="20"/>
      <c r="CS51" s="19" t="str">
        <f aca="false">BG4</f>
        <v>bonifica</v>
      </c>
      <c r="CT51" s="19" t="str">
        <f aca="false">BH4</f>
        <v>no</v>
      </c>
    </row>
    <row r="52" customFormat="false" ht="14.4" hidden="false" customHeight="false" outlineLevel="0" collapsed="false">
      <c r="A52" s="53"/>
      <c r="B52" s="42"/>
      <c r="C52" s="43"/>
      <c r="D52" s="27"/>
      <c r="E52" s="41" t="s">
        <v>90</v>
      </c>
      <c r="F52" s="39" t="n">
        <v>1</v>
      </c>
      <c r="G52" s="55" t="n">
        <v>2000</v>
      </c>
      <c r="H52" s="44"/>
      <c r="L52" s="53"/>
      <c r="M52" s="42"/>
      <c r="N52" s="43"/>
      <c r="O52" s="27"/>
      <c r="P52" s="41" t="s">
        <v>90</v>
      </c>
      <c r="Q52" s="39" t="n">
        <v>1</v>
      </c>
      <c r="R52" s="55" t="n">
        <v>2000</v>
      </c>
      <c r="S52" s="44"/>
      <c r="W52" s="53"/>
      <c r="X52" s="42"/>
      <c r="Y52" s="43"/>
      <c r="Z52" s="27"/>
      <c r="AA52" s="41" t="s">
        <v>90</v>
      </c>
      <c r="AB52" s="39" t="n">
        <v>1</v>
      </c>
      <c r="AC52" s="55" t="n">
        <v>2000</v>
      </c>
      <c r="AD52" s="44"/>
      <c r="AH52" s="53"/>
      <c r="AI52" s="42"/>
      <c r="AJ52" s="43"/>
      <c r="AK52" s="27"/>
      <c r="AL52" s="41" t="s">
        <v>90</v>
      </c>
      <c r="AM52" s="39" t="n">
        <v>1</v>
      </c>
      <c r="AN52" s="55" t="n">
        <v>2000</v>
      </c>
      <c r="AO52" s="44"/>
      <c r="AS52" s="53"/>
      <c r="AT52" s="42"/>
      <c r="AU52" s="43"/>
      <c r="AV52" s="27"/>
      <c r="AW52" s="41" t="s">
        <v>90</v>
      </c>
      <c r="AX52" s="39" t="n">
        <v>1</v>
      </c>
      <c r="AY52" s="55" t="n">
        <v>2000</v>
      </c>
      <c r="AZ52" s="44"/>
      <c r="BD52" s="53"/>
      <c r="BE52" s="42"/>
      <c r="BF52" s="43"/>
      <c r="BG52" s="27"/>
      <c r="BH52" s="41" t="s">
        <v>90</v>
      </c>
      <c r="BI52" s="39" t="n">
        <v>1</v>
      </c>
      <c r="BJ52" s="55" t="n">
        <v>2000</v>
      </c>
      <c r="BK52" s="44"/>
      <c r="BO52" s="53"/>
      <c r="BP52" s="42"/>
      <c r="BQ52" s="43"/>
      <c r="BR52" s="27"/>
      <c r="BS52" s="41" t="s">
        <v>90</v>
      </c>
      <c r="BT52" s="39" t="n">
        <v>1</v>
      </c>
      <c r="BU52" s="55" t="n">
        <v>2000</v>
      </c>
      <c r="BV52" s="44"/>
      <c r="BZ52" s="53"/>
      <c r="CA52" s="42"/>
      <c r="CB52" s="43"/>
      <c r="CC52" s="27"/>
      <c r="CD52" s="41" t="s">
        <v>90</v>
      </c>
      <c r="CE52" s="39" t="n">
        <v>1</v>
      </c>
      <c r="CF52" s="55" t="n">
        <v>2000</v>
      </c>
      <c r="CG52" s="44"/>
      <c r="CK52" s="17" t="s">
        <v>61</v>
      </c>
      <c r="CL52" s="18" t="n">
        <f aca="false">IF(BE59=0%,0%,BF65/SUM(BF60:BF67))</f>
        <v>0.15</v>
      </c>
      <c r="CM52" s="17" t="str">
        <f aca="false">BH64</f>
        <v>scaldabagno</v>
      </c>
      <c r="CN52" s="19" t="n">
        <f aca="false">BI64</f>
        <v>0</v>
      </c>
      <c r="CO52" s="17" t="str">
        <f aca="false">BJ62</f>
        <v>divano</v>
      </c>
      <c r="CP52" s="19" t="n">
        <f aca="false">BK62</f>
        <v>0</v>
      </c>
      <c r="CQ52" s="19"/>
      <c r="CR52" s="20"/>
      <c r="CS52" s="19" t="str">
        <f aca="false">BI4</f>
        <v>substrato</v>
      </c>
      <c r="CT52" s="19" t="str">
        <f aca="false">BJ4</f>
        <v>stradale</v>
      </c>
    </row>
    <row r="53" customFormat="false" ht="14.4" hidden="false" customHeight="false" outlineLevel="0" collapsed="false">
      <c r="A53" s="53" t="s">
        <v>91</v>
      </c>
      <c r="B53" s="42"/>
      <c r="C53" s="43"/>
      <c r="D53" s="28" t="s">
        <v>92</v>
      </c>
      <c r="E53" s="41" t="s">
        <v>49</v>
      </c>
      <c r="F53" s="39" t="n">
        <v>1</v>
      </c>
      <c r="H53" s="44"/>
      <c r="L53" s="53" t="s">
        <v>91</v>
      </c>
      <c r="M53" s="42"/>
      <c r="N53" s="43"/>
      <c r="O53" s="28" t="s">
        <v>92</v>
      </c>
      <c r="P53" s="41" t="s">
        <v>49</v>
      </c>
      <c r="Q53" s="39" t="n">
        <v>1</v>
      </c>
      <c r="S53" s="44"/>
      <c r="W53" s="53" t="s">
        <v>91</v>
      </c>
      <c r="X53" s="42"/>
      <c r="Y53" s="43"/>
      <c r="Z53" s="28" t="s">
        <v>92</v>
      </c>
      <c r="AA53" s="41" t="s">
        <v>49</v>
      </c>
      <c r="AB53" s="39" t="n">
        <v>1</v>
      </c>
      <c r="AD53" s="44"/>
      <c r="AH53" s="53" t="s">
        <v>91</v>
      </c>
      <c r="AI53" s="42"/>
      <c r="AJ53" s="43"/>
      <c r="AK53" s="28" t="s">
        <v>92</v>
      </c>
      <c r="AL53" s="41" t="s">
        <v>49</v>
      </c>
      <c r="AM53" s="39" t="n">
        <v>1</v>
      </c>
      <c r="AO53" s="44"/>
      <c r="AS53" s="53" t="s">
        <v>91</v>
      </c>
      <c r="AT53" s="42"/>
      <c r="AU53" s="43"/>
      <c r="AV53" s="28" t="s">
        <v>92</v>
      </c>
      <c r="AW53" s="41" t="s">
        <v>49</v>
      </c>
      <c r="AX53" s="39" t="n">
        <v>1</v>
      </c>
      <c r="AZ53" s="44"/>
      <c r="BD53" s="53" t="s">
        <v>91</v>
      </c>
      <c r="BE53" s="42"/>
      <c r="BF53" s="43"/>
      <c r="BG53" s="28" t="s">
        <v>92</v>
      </c>
      <c r="BH53" s="41" t="s">
        <v>49</v>
      </c>
      <c r="BI53" s="39" t="n">
        <v>1</v>
      </c>
      <c r="BK53" s="44"/>
      <c r="BO53" s="53" t="s">
        <v>91</v>
      </c>
      <c r="BP53" s="42"/>
      <c r="BQ53" s="43"/>
      <c r="BR53" s="28" t="s">
        <v>92</v>
      </c>
      <c r="BS53" s="41" t="s">
        <v>49</v>
      </c>
      <c r="BT53" s="39" t="n">
        <v>1</v>
      </c>
      <c r="BV53" s="44"/>
      <c r="BZ53" s="53" t="s">
        <v>91</v>
      </c>
      <c r="CA53" s="42"/>
      <c r="CB53" s="43"/>
      <c r="CC53" s="28" t="s">
        <v>92</v>
      </c>
      <c r="CD53" s="41" t="s">
        <v>49</v>
      </c>
      <c r="CE53" s="39" t="n">
        <v>1</v>
      </c>
      <c r="CG53" s="44"/>
      <c r="CK53" s="17" t="s">
        <v>62</v>
      </c>
      <c r="CL53" s="18" t="n">
        <f aca="false">IF(BE59=0%,0%,BF66/SUM(BF60:BF67))</f>
        <v>0</v>
      </c>
      <c r="CM53" s="17" t="str">
        <f aca="false">BH65</f>
        <v>mobile</v>
      </c>
      <c r="CN53" s="19" t="n">
        <f aca="false">BI65</f>
        <v>0</v>
      </c>
      <c r="CO53" s="17" t="str">
        <f aca="false">BJ63</f>
        <v>sanitari</v>
      </c>
      <c r="CP53" s="19" t="n">
        <f aca="false">BK63</f>
        <v>0</v>
      </c>
      <c r="CQ53" s="19"/>
      <c r="CR53" s="20"/>
      <c r="CS53" s="19" t="s">
        <v>63</v>
      </c>
      <c r="CT53" s="19" t="n">
        <f aca="false">BE4</f>
        <v>0</v>
      </c>
    </row>
    <row r="54" customFormat="false" ht="15" hidden="false" customHeight="false" outlineLevel="0" collapsed="false">
      <c r="A54" s="53"/>
      <c r="B54" s="42"/>
      <c r="C54" s="43"/>
      <c r="D54" s="28" t="s">
        <v>93</v>
      </c>
      <c r="E54" s="41" t="s">
        <v>14</v>
      </c>
      <c r="F54" s="39" t="n">
        <v>1</v>
      </c>
      <c r="H54" s="44"/>
      <c r="L54" s="53"/>
      <c r="M54" s="42"/>
      <c r="N54" s="43"/>
      <c r="O54" s="28" t="s">
        <v>93</v>
      </c>
      <c r="P54" s="41" t="s">
        <v>14</v>
      </c>
      <c r="Q54" s="39" t="n">
        <v>1</v>
      </c>
      <c r="S54" s="44"/>
      <c r="W54" s="53"/>
      <c r="X54" s="42"/>
      <c r="Y54" s="43"/>
      <c r="Z54" s="28" t="s">
        <v>93</v>
      </c>
      <c r="AA54" s="41" t="s">
        <v>14</v>
      </c>
      <c r="AB54" s="39" t="n">
        <v>1</v>
      </c>
      <c r="AD54" s="44"/>
      <c r="AH54" s="53"/>
      <c r="AI54" s="42"/>
      <c r="AJ54" s="43"/>
      <c r="AK54" s="28" t="s">
        <v>93</v>
      </c>
      <c r="AL54" s="41" t="s">
        <v>14</v>
      </c>
      <c r="AM54" s="39" t="n">
        <v>1</v>
      </c>
      <c r="AO54" s="44"/>
      <c r="AS54" s="53"/>
      <c r="AT54" s="42"/>
      <c r="AU54" s="43"/>
      <c r="AV54" s="28" t="s">
        <v>93</v>
      </c>
      <c r="AW54" s="41" t="s">
        <v>14</v>
      </c>
      <c r="AX54" s="39" t="n">
        <v>1</v>
      </c>
      <c r="AZ54" s="44"/>
      <c r="BD54" s="53"/>
      <c r="BE54" s="42"/>
      <c r="BF54" s="43"/>
      <c r="BG54" s="28" t="s">
        <v>93</v>
      </c>
      <c r="BH54" s="41" t="s">
        <v>14</v>
      </c>
      <c r="BI54" s="39" t="n">
        <v>1</v>
      </c>
      <c r="BK54" s="44"/>
      <c r="BO54" s="53"/>
      <c r="BP54" s="42"/>
      <c r="BQ54" s="43"/>
      <c r="BR54" s="28" t="s">
        <v>93</v>
      </c>
      <c r="BS54" s="41" t="s">
        <v>14</v>
      </c>
      <c r="BT54" s="39" t="n">
        <v>1</v>
      </c>
      <c r="BV54" s="44"/>
      <c r="BZ54" s="53"/>
      <c r="CA54" s="42"/>
      <c r="CB54" s="43"/>
      <c r="CC54" s="28" t="s">
        <v>93</v>
      </c>
      <c r="CD54" s="41" t="s">
        <v>14</v>
      </c>
      <c r="CE54" s="39" t="n">
        <v>1</v>
      </c>
      <c r="CG54" s="44"/>
      <c r="CK54" s="33" t="s">
        <v>65</v>
      </c>
      <c r="CL54" s="34" t="n">
        <f aca="false">IF(BE59=0%,0%,BF67/SUM(BF60:BF67))</f>
        <v>0</v>
      </c>
      <c r="CM54" s="33" t="str">
        <f aca="false">BH66</f>
        <v>secchio</v>
      </c>
      <c r="CN54" s="35" t="n">
        <f aca="false">BI66</f>
        <v>0</v>
      </c>
      <c r="CO54" s="33" t="str">
        <f aca="false">BJ64</f>
        <v>tubi</v>
      </c>
      <c r="CP54" s="35" t="n">
        <f aca="false">BK64</f>
        <v>0</v>
      </c>
      <c r="CQ54" s="35"/>
      <c r="CR54" s="36"/>
      <c r="CS54" s="35" t="s">
        <v>56</v>
      </c>
      <c r="CT54" s="35" t="n">
        <f aca="false">BK2</f>
        <v>0</v>
      </c>
      <c r="CU54" s="37" t="n">
        <f aca="false">SUM(CL48:CL54)</f>
        <v>1</v>
      </c>
    </row>
    <row r="55" customFormat="false" ht="15" hidden="false" customHeight="false" outlineLevel="0" collapsed="false">
      <c r="A55" s="53"/>
      <c r="B55" s="42"/>
      <c r="C55" s="43"/>
      <c r="D55" s="28" t="s">
        <v>94</v>
      </c>
      <c r="E55" s="41" t="s">
        <v>22</v>
      </c>
      <c r="F55" s="39" t="n">
        <v>1</v>
      </c>
      <c r="H55" s="44"/>
      <c r="L55" s="53"/>
      <c r="M55" s="42"/>
      <c r="N55" s="43"/>
      <c r="O55" s="28" t="s">
        <v>94</v>
      </c>
      <c r="P55" s="41" t="s">
        <v>22</v>
      </c>
      <c r="Q55" s="39" t="n">
        <v>1</v>
      </c>
      <c r="S55" s="44"/>
      <c r="W55" s="53"/>
      <c r="X55" s="42"/>
      <c r="Y55" s="43"/>
      <c r="Z55" s="28" t="s">
        <v>94</v>
      </c>
      <c r="AA55" s="41" t="s">
        <v>22</v>
      </c>
      <c r="AB55" s="39" t="n">
        <v>1</v>
      </c>
      <c r="AD55" s="44"/>
      <c r="AH55" s="53"/>
      <c r="AI55" s="42"/>
      <c r="AJ55" s="43"/>
      <c r="AK55" s="28" t="s">
        <v>94</v>
      </c>
      <c r="AL55" s="41" t="s">
        <v>22</v>
      </c>
      <c r="AM55" s="39" t="n">
        <v>1</v>
      </c>
      <c r="AO55" s="44"/>
      <c r="AS55" s="53"/>
      <c r="AT55" s="42"/>
      <c r="AU55" s="43"/>
      <c r="AV55" s="28" t="s">
        <v>94</v>
      </c>
      <c r="AW55" s="41" t="s">
        <v>22</v>
      </c>
      <c r="AX55" s="39" t="n">
        <v>1</v>
      </c>
      <c r="AZ55" s="44"/>
      <c r="BD55" s="53"/>
      <c r="BE55" s="42"/>
      <c r="BF55" s="43"/>
      <c r="BG55" s="28" t="s">
        <v>94</v>
      </c>
      <c r="BH55" s="41" t="s">
        <v>22</v>
      </c>
      <c r="BI55" s="39" t="n">
        <v>1</v>
      </c>
      <c r="BK55" s="44"/>
      <c r="BO55" s="53"/>
      <c r="BP55" s="42"/>
      <c r="BQ55" s="43"/>
      <c r="BR55" s="28" t="s">
        <v>94</v>
      </c>
      <c r="BS55" s="41" t="s">
        <v>22</v>
      </c>
      <c r="BT55" s="39" t="n">
        <v>1</v>
      </c>
      <c r="BV55" s="44"/>
      <c r="BZ55" s="53"/>
      <c r="CA55" s="42"/>
      <c r="CB55" s="43"/>
      <c r="CC55" s="28" t="s">
        <v>94</v>
      </c>
      <c r="CD55" s="41" t="s">
        <v>22</v>
      </c>
      <c r="CE55" s="39" t="n">
        <v>1</v>
      </c>
      <c r="CG55" s="44"/>
      <c r="CK55" s="10" t="str">
        <f aca="false">BO1</f>
        <v>SITO O92</v>
      </c>
      <c r="CL55" s="10"/>
      <c r="CM55" s="10"/>
      <c r="CN55" s="10"/>
      <c r="CO55" s="10"/>
      <c r="CP55" s="10"/>
      <c r="CQ55" s="10"/>
      <c r="CR55" s="10"/>
      <c r="CS55" s="10"/>
      <c r="CT55" s="10"/>
    </row>
    <row r="56" customFormat="false" ht="14.4" hidden="false" customHeight="false" outlineLevel="0" collapsed="false">
      <c r="A56" s="53"/>
      <c r="B56" s="42"/>
      <c r="C56" s="43"/>
      <c r="D56" s="28" t="s">
        <v>95</v>
      </c>
      <c r="E56" s="41" t="s">
        <v>61</v>
      </c>
      <c r="F56" s="39" t="n">
        <v>1</v>
      </c>
      <c r="H56" s="44"/>
      <c r="L56" s="53"/>
      <c r="M56" s="42"/>
      <c r="N56" s="43"/>
      <c r="O56" s="28" t="s">
        <v>95</v>
      </c>
      <c r="P56" s="41" t="s">
        <v>61</v>
      </c>
      <c r="Q56" s="39" t="n">
        <v>1</v>
      </c>
      <c r="S56" s="44"/>
      <c r="W56" s="53"/>
      <c r="X56" s="42"/>
      <c r="Y56" s="43"/>
      <c r="Z56" s="28" t="s">
        <v>95</v>
      </c>
      <c r="AA56" s="41" t="s">
        <v>61</v>
      </c>
      <c r="AB56" s="39" t="n">
        <v>1</v>
      </c>
      <c r="AD56" s="44"/>
      <c r="AH56" s="53"/>
      <c r="AI56" s="42"/>
      <c r="AJ56" s="43"/>
      <c r="AK56" s="28" t="s">
        <v>95</v>
      </c>
      <c r="AL56" s="41" t="s">
        <v>61</v>
      </c>
      <c r="AM56" s="39" t="n">
        <v>1</v>
      </c>
      <c r="AO56" s="44"/>
      <c r="AS56" s="53"/>
      <c r="AT56" s="42"/>
      <c r="AU56" s="43"/>
      <c r="AV56" s="28" t="s">
        <v>95</v>
      </c>
      <c r="AW56" s="41" t="s">
        <v>61</v>
      </c>
      <c r="AX56" s="39" t="n">
        <v>1</v>
      </c>
      <c r="AZ56" s="44"/>
      <c r="BD56" s="53"/>
      <c r="BE56" s="42"/>
      <c r="BF56" s="43"/>
      <c r="BG56" s="28" t="s">
        <v>95</v>
      </c>
      <c r="BH56" s="41" t="s">
        <v>61</v>
      </c>
      <c r="BI56" s="39" t="n">
        <v>1</v>
      </c>
      <c r="BK56" s="44"/>
      <c r="BO56" s="53"/>
      <c r="BP56" s="42"/>
      <c r="BQ56" s="43"/>
      <c r="BR56" s="28" t="s">
        <v>95</v>
      </c>
      <c r="BS56" s="41" t="s">
        <v>61</v>
      </c>
      <c r="BT56" s="39" t="n">
        <v>1</v>
      </c>
      <c r="BV56" s="44"/>
      <c r="BZ56" s="53"/>
      <c r="CA56" s="42"/>
      <c r="CB56" s="43"/>
      <c r="CC56" s="28" t="s">
        <v>95</v>
      </c>
      <c r="CD56" s="41" t="s">
        <v>61</v>
      </c>
      <c r="CE56" s="39" t="n">
        <v>1</v>
      </c>
      <c r="CG56" s="44"/>
      <c r="CK56" s="11" t="s">
        <v>31</v>
      </c>
      <c r="CL56" s="11"/>
      <c r="CM56" s="11" t="s">
        <v>32</v>
      </c>
      <c r="CN56" s="11"/>
      <c r="CO56" s="11"/>
      <c r="CP56" s="11"/>
      <c r="CQ56" s="11"/>
      <c r="CR56" s="11"/>
      <c r="CS56" s="11" t="s">
        <v>33</v>
      </c>
      <c r="CT56" s="11"/>
    </row>
    <row r="57" customFormat="false" ht="14.4" hidden="false" customHeight="false" outlineLevel="0" collapsed="false">
      <c r="A57" s="53"/>
      <c r="B57" s="42" t="n">
        <v>0.5</v>
      </c>
      <c r="C57" s="43"/>
      <c r="D57" s="28" t="s">
        <v>96</v>
      </c>
      <c r="E57" s="41" t="s">
        <v>97</v>
      </c>
      <c r="F57" s="39" t="n">
        <v>1</v>
      </c>
      <c r="G57" s="55" t="n">
        <v>400</v>
      </c>
      <c r="H57" s="44"/>
      <c r="L57" s="53"/>
      <c r="M57" s="42"/>
      <c r="N57" s="43"/>
      <c r="O57" s="28" t="s">
        <v>96</v>
      </c>
      <c r="P57" s="41" t="s">
        <v>97</v>
      </c>
      <c r="Q57" s="39" t="n">
        <v>1</v>
      </c>
      <c r="R57" s="55" t="n">
        <v>400</v>
      </c>
      <c r="S57" s="44"/>
      <c r="W57" s="53"/>
      <c r="X57" s="42"/>
      <c r="Y57" s="43"/>
      <c r="Z57" s="28" t="s">
        <v>96</v>
      </c>
      <c r="AA57" s="41" t="s">
        <v>97</v>
      </c>
      <c r="AB57" s="39" t="n">
        <v>1</v>
      </c>
      <c r="AC57" s="55" t="n">
        <v>400</v>
      </c>
      <c r="AD57" s="44"/>
      <c r="AH57" s="53"/>
      <c r="AI57" s="42"/>
      <c r="AJ57" s="43"/>
      <c r="AK57" s="28" t="s">
        <v>96</v>
      </c>
      <c r="AL57" s="41" t="s">
        <v>97</v>
      </c>
      <c r="AM57" s="39" t="n">
        <v>1</v>
      </c>
      <c r="AN57" s="55" t="n">
        <v>400</v>
      </c>
      <c r="AO57" s="44"/>
      <c r="AS57" s="53"/>
      <c r="AT57" s="42" t="n">
        <v>0.45</v>
      </c>
      <c r="AU57" s="43"/>
      <c r="AV57" s="28" t="s">
        <v>96</v>
      </c>
      <c r="AW57" s="41" t="s">
        <v>97</v>
      </c>
      <c r="AX57" s="39" t="n">
        <v>1</v>
      </c>
      <c r="AY57" s="55" t="n">
        <v>400</v>
      </c>
      <c r="AZ57" s="44"/>
      <c r="BD57" s="53"/>
      <c r="BE57" s="42"/>
      <c r="BF57" s="43"/>
      <c r="BG57" s="28" t="s">
        <v>96</v>
      </c>
      <c r="BH57" s="41" t="s">
        <v>97</v>
      </c>
      <c r="BI57" s="39" t="n">
        <v>1</v>
      </c>
      <c r="BJ57" s="55" t="n">
        <v>400</v>
      </c>
      <c r="BK57" s="44"/>
      <c r="BO57" s="53"/>
      <c r="BP57" s="42"/>
      <c r="BQ57" s="43"/>
      <c r="BR57" s="28" t="s">
        <v>96</v>
      </c>
      <c r="BS57" s="41" t="s">
        <v>97</v>
      </c>
      <c r="BT57" s="39" t="n">
        <v>1</v>
      </c>
      <c r="BU57" s="55" t="n">
        <v>400</v>
      </c>
      <c r="BV57" s="44"/>
      <c r="BZ57" s="53"/>
      <c r="CA57" s="42"/>
      <c r="CB57" s="43"/>
      <c r="CC57" s="28" t="s">
        <v>96</v>
      </c>
      <c r="CD57" s="41" t="s">
        <v>97</v>
      </c>
      <c r="CE57" s="39" t="n">
        <v>1</v>
      </c>
      <c r="CF57" s="55" t="n">
        <v>400</v>
      </c>
      <c r="CG57" s="44"/>
      <c r="CK57" s="12" t="s">
        <v>14</v>
      </c>
      <c r="CL57" s="13" t="n">
        <f aca="false">IF(BP59=0%,0%,BQ60/SUM(BQ60:BQ67))</f>
        <v>0</v>
      </c>
      <c r="CM57" s="12" t="str">
        <f aca="false">BS60</f>
        <v>lavatrice</v>
      </c>
      <c r="CN57" s="14" t="n">
        <f aca="false">BT60</f>
        <v>0</v>
      </c>
      <c r="CO57" s="12" t="str">
        <f aca="false">BS67</f>
        <v>sedie</v>
      </c>
      <c r="CP57" s="14" t="n">
        <f aca="false">BT67</f>
        <v>0</v>
      </c>
      <c r="CQ57" s="12" t="str">
        <f aca="false">BU65</f>
        <v>guaina</v>
      </c>
      <c r="CR57" s="14" t="n">
        <f aca="false">BV65</f>
        <v>0</v>
      </c>
      <c r="CS57" s="14" t="s">
        <v>41</v>
      </c>
      <c r="CT57" s="38" t="str">
        <f aca="false">BQ3</f>
        <v>dubbia</v>
      </c>
    </row>
    <row r="58" customFormat="false" ht="14.4" hidden="false" customHeight="false" outlineLevel="0" collapsed="false">
      <c r="A58" s="53"/>
      <c r="B58" s="56"/>
      <c r="C58" s="57"/>
      <c r="D58" s="28" t="s">
        <v>98</v>
      </c>
      <c r="E58" s="41" t="s">
        <v>65</v>
      </c>
      <c r="F58" s="39" t="n">
        <v>1</v>
      </c>
      <c r="G58" s="55" t="n">
        <v>1000</v>
      </c>
      <c r="H58" s="58"/>
      <c r="L58" s="53"/>
      <c r="M58" s="56"/>
      <c r="N58" s="57"/>
      <c r="O58" s="28" t="s">
        <v>98</v>
      </c>
      <c r="P58" s="41" t="s">
        <v>65</v>
      </c>
      <c r="Q58" s="39" t="n">
        <v>1</v>
      </c>
      <c r="R58" s="55" t="n">
        <v>1000</v>
      </c>
      <c r="S58" s="58"/>
      <c r="W58" s="53"/>
      <c r="X58" s="56"/>
      <c r="Y58" s="57"/>
      <c r="Z58" s="28" t="s">
        <v>98</v>
      </c>
      <c r="AA58" s="41" t="s">
        <v>65</v>
      </c>
      <c r="AB58" s="39" t="n">
        <v>1</v>
      </c>
      <c r="AC58" s="55" t="n">
        <v>1000</v>
      </c>
      <c r="AD58" s="58"/>
      <c r="AH58" s="53"/>
      <c r="AI58" s="56"/>
      <c r="AJ58" s="57"/>
      <c r="AK58" s="28" t="s">
        <v>98</v>
      </c>
      <c r="AL58" s="41" t="s">
        <v>65</v>
      </c>
      <c r="AM58" s="39" t="n">
        <v>1</v>
      </c>
      <c r="AN58" s="55" t="n">
        <v>1000</v>
      </c>
      <c r="AO58" s="58"/>
      <c r="AS58" s="53"/>
      <c r="AU58" s="57"/>
      <c r="AV58" s="28" t="s">
        <v>98</v>
      </c>
      <c r="AW58" s="41" t="s">
        <v>65</v>
      </c>
      <c r="AX58" s="39" t="n">
        <v>1</v>
      </c>
      <c r="AY58" s="55" t="n">
        <v>1000</v>
      </c>
      <c r="AZ58" s="58"/>
      <c r="BD58" s="53"/>
      <c r="BE58" s="56"/>
      <c r="BF58" s="57"/>
      <c r="BG58" s="28" t="s">
        <v>98</v>
      </c>
      <c r="BH58" s="41" t="s">
        <v>65</v>
      </c>
      <c r="BI58" s="39" t="n">
        <v>1</v>
      </c>
      <c r="BJ58" s="55" t="n">
        <v>1000</v>
      </c>
      <c r="BK58" s="58"/>
      <c r="BO58" s="53"/>
      <c r="BP58" s="56"/>
      <c r="BQ58" s="57"/>
      <c r="BR58" s="28" t="s">
        <v>98</v>
      </c>
      <c r="BS58" s="41" t="s">
        <v>65</v>
      </c>
      <c r="BT58" s="39" t="n">
        <v>1</v>
      </c>
      <c r="BU58" s="55" t="n">
        <v>1000</v>
      </c>
      <c r="BV58" s="58"/>
      <c r="BZ58" s="53"/>
      <c r="CA58" s="56"/>
      <c r="CB58" s="57"/>
      <c r="CC58" s="28" t="s">
        <v>98</v>
      </c>
      <c r="CD58" s="41" t="s">
        <v>65</v>
      </c>
      <c r="CE58" s="39" t="n">
        <v>1</v>
      </c>
      <c r="CF58" s="55" t="n">
        <v>1000</v>
      </c>
      <c r="CG58" s="58"/>
      <c r="CK58" s="17" t="s">
        <v>49</v>
      </c>
      <c r="CL58" s="18" t="n">
        <f aca="false">IF(BP59=0%,0%,BQ61/SUM(BQ60:BQ67))</f>
        <v>0</v>
      </c>
      <c r="CM58" s="17" t="str">
        <f aca="false">BS61</f>
        <v>frigorifero</v>
      </c>
      <c r="CN58" s="19" t="n">
        <f aca="false">BT61</f>
        <v>0</v>
      </c>
      <c r="CO58" s="17" t="str">
        <f aca="false">BS68</f>
        <v>materasso</v>
      </c>
      <c r="CP58" s="19" t="n">
        <f aca="false">BT68</f>
        <v>0</v>
      </c>
      <c r="CQ58" s="17" t="str">
        <f aca="false">BU66</f>
        <v>lamiere</v>
      </c>
      <c r="CR58" s="19" t="n">
        <f aca="false">BV66</f>
        <v>0</v>
      </c>
      <c r="CS58" s="19" t="str">
        <f aca="false">BR2</f>
        <v>altezza cumulo</v>
      </c>
      <c r="CT58" s="19" t="n">
        <f aca="false">BS2</f>
        <v>20</v>
      </c>
    </row>
    <row r="59" customFormat="false" ht="14.4" hidden="false" customHeight="false" outlineLevel="0" collapsed="false">
      <c r="B59" s="70" t="n">
        <f aca="false">SUM(B6:B58)</f>
        <v>1</v>
      </c>
      <c r="C59" s="54"/>
      <c r="M59" s="70" t="n">
        <f aca="false">SUM(M6:M58)</f>
        <v>1</v>
      </c>
      <c r="X59" s="70" t="n">
        <f aca="false">SUM(X6:X58)</f>
        <v>1</v>
      </c>
      <c r="AI59" s="70" t="n">
        <f aca="false">SUM(AI6:AI58)</f>
        <v>1</v>
      </c>
      <c r="AT59" s="70" t="n">
        <f aca="false">SUM(AT6:AT58)</f>
        <v>1</v>
      </c>
      <c r="BE59" s="70" t="n">
        <f aca="false">SUM(BE6:BE58)</f>
        <v>1</v>
      </c>
      <c r="BP59" s="70" t="n">
        <f aca="false">SUM(BP6:BP58)</f>
        <v>1</v>
      </c>
      <c r="CA59" s="70" t="n">
        <f aca="false">SUM(CA6:CA58)</f>
        <v>1</v>
      </c>
      <c r="CK59" s="17" t="s">
        <v>57</v>
      </c>
      <c r="CL59" s="18" t="n">
        <f aca="false">IF(BP59=0%,0%,(BQ62+BQ63)/SUM(BQ60:BQ67))</f>
        <v>0</v>
      </c>
      <c r="CM59" s="17" t="str">
        <f aca="false">BS62</f>
        <v>forno</v>
      </c>
      <c r="CN59" s="19" t="n">
        <f aca="false">BT62</f>
        <v>0</v>
      </c>
      <c r="CO59" s="17" t="str">
        <f aca="false">BU60</f>
        <v>brandina</v>
      </c>
      <c r="CP59" s="19" t="n">
        <f aca="false">BV60</f>
        <v>0</v>
      </c>
      <c r="CQ59" s="17" t="str">
        <f aca="false">BU67</f>
        <v>buste</v>
      </c>
      <c r="CR59" s="19" t="n">
        <f aca="false">BV67</f>
        <v>0</v>
      </c>
      <c r="CS59" s="19" t="str">
        <f aca="false">BR3</f>
        <v>combustione</v>
      </c>
      <c r="CT59" s="19" t="str">
        <f aca="false">BS3</f>
        <v>no</v>
      </c>
    </row>
    <row r="60" customFormat="false" ht="14.4" hidden="false" customHeight="true" outlineLevel="0" collapsed="false">
      <c r="A60" s="24" t="s">
        <v>99</v>
      </c>
      <c r="B60" s="28" t="s">
        <v>14</v>
      </c>
      <c r="C60" s="29" t="n">
        <f aca="false">B6*F8+B9*F11+B12*F14+B15*F16+B22*F22+B24*F24+B31*F31+B39*F39+B48*F48+B49*F49+B50*F50+B54*F54</f>
        <v>0.1</v>
      </c>
      <c r="D60" s="24" t="s">
        <v>100</v>
      </c>
      <c r="E60" s="28" t="str">
        <f aca="false">D6</f>
        <v>lavatrice</v>
      </c>
      <c r="F60" s="28" t="n">
        <f aca="false">C6</f>
        <v>0</v>
      </c>
      <c r="G60" s="28" t="str">
        <f aca="false">D27</f>
        <v>brandina</v>
      </c>
      <c r="H60" s="28" t="n">
        <f aca="false">C27</f>
        <v>0</v>
      </c>
      <c r="L60" s="24" t="s">
        <v>99</v>
      </c>
      <c r="M60" s="28" t="s">
        <v>14</v>
      </c>
      <c r="N60" s="29" t="n">
        <f aca="false">M6*Q8+M9*Q11+M12*Q14+M15*Q16+M22*Q22+M24*Q24+M31*Q31+M39*Q39+M48*Q48+M49*Q49+M50*Q50+M54*Q54</f>
        <v>0.25</v>
      </c>
      <c r="O60" s="24" t="s">
        <v>100</v>
      </c>
      <c r="P60" s="28" t="str">
        <f aca="false">O6</f>
        <v>lavatrice</v>
      </c>
      <c r="Q60" s="28" t="n">
        <f aca="false">N6</f>
        <v>0</v>
      </c>
      <c r="R60" s="28" t="str">
        <f aca="false">O27</f>
        <v>brandina</v>
      </c>
      <c r="S60" s="28" t="n">
        <f aca="false">N27</f>
        <v>0</v>
      </c>
      <c r="W60" s="24" t="s">
        <v>99</v>
      </c>
      <c r="X60" s="28" t="s">
        <v>14</v>
      </c>
      <c r="Y60" s="29" t="n">
        <f aca="false">X6*AB8+X9*AB11+X12*AB14+X15*AB16+X22*AB22+X24*AB24+X31*AB31+X39*AB39+X48*AB48+X49*AB49+X50*AB50+X54*AB54</f>
        <v>0.01</v>
      </c>
      <c r="Z60" s="24" t="s">
        <v>100</v>
      </c>
      <c r="AA60" s="28" t="str">
        <f aca="false">Z6</f>
        <v>lavatrice</v>
      </c>
      <c r="AB60" s="28" t="n">
        <f aca="false">Y6</f>
        <v>0</v>
      </c>
      <c r="AC60" s="28" t="str">
        <f aca="false">Z27</f>
        <v>brandina</v>
      </c>
      <c r="AD60" s="28" t="n">
        <f aca="false">Y27</f>
        <v>0</v>
      </c>
      <c r="AH60" s="24" t="s">
        <v>99</v>
      </c>
      <c r="AI60" s="28" t="s">
        <v>14</v>
      </c>
      <c r="AJ60" s="29" t="n">
        <f aca="false">AI6*AM8+AI9*AM11+AI12*AM14+AI15*AM16+AI22*AM22+AI24*AM24+AI31*AM31+AI39*AM39+AI48*AM48+AI49*AM49+AI50*AM50+AI54*AM54</f>
        <v>0.88</v>
      </c>
      <c r="AK60" s="24" t="s">
        <v>100</v>
      </c>
      <c r="AL60" s="28" t="str">
        <f aca="false">AK6</f>
        <v>lavatrice</v>
      </c>
      <c r="AM60" s="28" t="n">
        <f aca="false">AJ6</f>
        <v>0</v>
      </c>
      <c r="AN60" s="28" t="str">
        <f aca="false">AK27</f>
        <v>brandina</v>
      </c>
      <c r="AO60" s="28" t="n">
        <f aca="false">AJ27</f>
        <v>0</v>
      </c>
      <c r="AS60" s="24" t="s">
        <v>99</v>
      </c>
      <c r="AT60" s="28" t="s">
        <v>14</v>
      </c>
      <c r="AU60" s="29" t="n">
        <f aca="false">AT6*AX8+AT9*AX11+AT12*AX14+AT15*AX16+AT22*AX22+AT24*AX24+AT31*AX31+AT39*AX39+AT48*AX48+AT49*AX49+AT50*AX50+AT54*AX54</f>
        <v>0</v>
      </c>
      <c r="AV60" s="24" t="s">
        <v>100</v>
      </c>
      <c r="AW60" s="28" t="str">
        <f aca="false">AV6</f>
        <v>lavatrice</v>
      </c>
      <c r="AX60" s="28" t="n">
        <f aca="false">AU6</f>
        <v>0</v>
      </c>
      <c r="AY60" s="28" t="str">
        <f aca="false">AV27</f>
        <v>brandina</v>
      </c>
      <c r="AZ60" s="28" t="n">
        <f aca="false">AU27</f>
        <v>0</v>
      </c>
      <c r="BD60" s="24" t="s">
        <v>99</v>
      </c>
      <c r="BE60" s="28" t="s">
        <v>14</v>
      </c>
      <c r="BF60" s="29" t="n">
        <f aca="false">BE6*BI8+BE9*BI11+BE12*BI14+BE15*BI16+BE22*BI22+BE24*BI24+BE31*BI31+BE39*BI39+BE48*BI48+BE49*BI49+BE50*BI50+BE54*BI54</f>
        <v>0.7</v>
      </c>
      <c r="BG60" s="24" t="s">
        <v>100</v>
      </c>
      <c r="BH60" s="28" t="str">
        <f aca="false">BG6</f>
        <v>lavatrice</v>
      </c>
      <c r="BI60" s="28" t="n">
        <f aca="false">BF6</f>
        <v>0</v>
      </c>
      <c r="BJ60" s="28" t="str">
        <f aca="false">BG27</f>
        <v>brandina</v>
      </c>
      <c r="BK60" s="28" t="n">
        <f aca="false">BF27</f>
        <v>0</v>
      </c>
      <c r="BO60" s="24" t="s">
        <v>99</v>
      </c>
      <c r="BP60" s="28" t="s">
        <v>14</v>
      </c>
      <c r="BQ60" s="29" t="n">
        <f aca="false">BP6*BT8+BP9*BT11+BP12*BT14+BP15*BT16+BP22*BT22+BP24*BT24+BP31*BT31+BP39*BT39+BP48*BT48+BP49*BT49+BP50*BT50+BP54*BT54</f>
        <v>0</v>
      </c>
      <c r="BR60" s="24" t="s">
        <v>100</v>
      </c>
      <c r="BS60" s="28" t="str">
        <f aca="false">BR6</f>
        <v>lavatrice</v>
      </c>
      <c r="BT60" s="28" t="n">
        <f aca="false">BQ6</f>
        <v>0</v>
      </c>
      <c r="BU60" s="28" t="str">
        <f aca="false">BR27</f>
        <v>brandina</v>
      </c>
      <c r="BV60" s="28" t="n">
        <f aca="false">BQ27</f>
        <v>0</v>
      </c>
      <c r="BZ60" s="24" t="s">
        <v>99</v>
      </c>
      <c r="CA60" s="28" t="s">
        <v>14</v>
      </c>
      <c r="CB60" s="29" t="n">
        <f aca="false">CA6*CE8+CA9*CE11+CA12*CE14+CA15*CE16+CA22*CE22+CA24*CE24+CA31*CE31+CA39*CE39+CA48*CE48+CA49*CE49+CA50*CE50+CA54*CE54</f>
        <v>0.0761856967263788</v>
      </c>
      <c r="CC60" s="24" t="s">
        <v>100</v>
      </c>
      <c r="CD60" s="28" t="str">
        <f aca="false">CC6</f>
        <v>lavatrice</v>
      </c>
      <c r="CE60" s="28" t="n">
        <f aca="false">CB6</f>
        <v>0</v>
      </c>
      <c r="CF60" s="28" t="str">
        <f aca="false">CC27</f>
        <v>brandina</v>
      </c>
      <c r="CG60" s="28" t="n">
        <f aca="false">CB27</f>
        <v>0</v>
      </c>
      <c r="CK60" s="17" t="s">
        <v>60</v>
      </c>
      <c r="CL60" s="37" t="n">
        <f aca="false">IF(BP59=0%,0%,BQ64/SUM(BQ60:BQ67))</f>
        <v>0</v>
      </c>
      <c r="CM60" s="17" t="str">
        <f aca="false">BS63</f>
        <v>televisore</v>
      </c>
      <c r="CN60" s="19" t="n">
        <f aca="false">BT63</f>
        <v>0</v>
      </c>
      <c r="CO60" s="17" t="str">
        <f aca="false">BU61</f>
        <v>Scatoloni</v>
      </c>
      <c r="CP60" s="19" t="n">
        <f aca="false">BV61</f>
        <v>0</v>
      </c>
      <c r="CQ60" s="19"/>
      <c r="CR60" s="19"/>
      <c r="CS60" s="19" t="str">
        <f aca="false">BR4</f>
        <v>bonifica</v>
      </c>
      <c r="CT60" s="19" t="str">
        <f aca="false">BS4</f>
        <v>no</v>
      </c>
    </row>
    <row r="61" customFormat="false" ht="14.4" hidden="false" customHeight="false" outlineLevel="0" collapsed="false">
      <c r="A61" s="24"/>
      <c r="B61" s="28" t="s">
        <v>49</v>
      </c>
      <c r="C61" s="29" t="n">
        <f aca="false">B15*F15+B32*F32+B39*F40</f>
        <v>0</v>
      </c>
      <c r="D61" s="24"/>
      <c r="E61" s="28" t="str">
        <f aca="false">D9</f>
        <v>frigorifero</v>
      </c>
      <c r="F61" s="28" t="n">
        <f aca="false">C9</f>
        <v>0</v>
      </c>
      <c r="G61" s="28" t="str">
        <f aca="false">A30</f>
        <v>Scatoloni</v>
      </c>
      <c r="H61" s="28" t="n">
        <f aca="false">C30</f>
        <v>0</v>
      </c>
      <c r="L61" s="24"/>
      <c r="M61" s="28" t="s">
        <v>49</v>
      </c>
      <c r="N61" s="29" t="n">
        <f aca="false">M15*Q15+M32*Q32+M39*Q40</f>
        <v>0</v>
      </c>
      <c r="O61" s="24"/>
      <c r="P61" s="28" t="str">
        <f aca="false">O9</f>
        <v>frigorifero</v>
      </c>
      <c r="Q61" s="28" t="n">
        <f aca="false">N9</f>
        <v>0</v>
      </c>
      <c r="R61" s="28" t="str">
        <f aca="false">L30</f>
        <v>Scatoloni</v>
      </c>
      <c r="S61" s="28" t="n">
        <f aca="false">N30</f>
        <v>0</v>
      </c>
      <c r="W61" s="24"/>
      <c r="X61" s="28" t="s">
        <v>49</v>
      </c>
      <c r="Y61" s="29" t="n">
        <f aca="false">X15*AB15+X32*AB32+X39*AB40</f>
        <v>0</v>
      </c>
      <c r="Z61" s="24"/>
      <c r="AA61" s="28" t="str">
        <f aca="false">Z9</f>
        <v>frigorifero</v>
      </c>
      <c r="AB61" s="28" t="n">
        <f aca="false">Y9</f>
        <v>0</v>
      </c>
      <c r="AC61" s="28" t="str">
        <f aca="false">W30</f>
        <v>Scatoloni</v>
      </c>
      <c r="AD61" s="28" t="n">
        <f aca="false">Y30</f>
        <v>0</v>
      </c>
      <c r="AH61" s="24"/>
      <c r="AI61" s="28" t="s">
        <v>49</v>
      </c>
      <c r="AJ61" s="29" t="n">
        <f aca="false">AI15*AM15+AI32*AM32+AI39*AM40</f>
        <v>0.02</v>
      </c>
      <c r="AK61" s="24"/>
      <c r="AL61" s="28" t="str">
        <f aca="false">AK9</f>
        <v>frigorifero</v>
      </c>
      <c r="AM61" s="28" t="n">
        <f aca="false">AJ9</f>
        <v>0</v>
      </c>
      <c r="AN61" s="28" t="str">
        <f aca="false">AH30</f>
        <v>Scatoloni</v>
      </c>
      <c r="AO61" s="28" t="n">
        <f aca="false">AJ30</f>
        <v>0</v>
      </c>
      <c r="AS61" s="24"/>
      <c r="AT61" s="28" t="s">
        <v>49</v>
      </c>
      <c r="AU61" s="29" t="n">
        <f aca="false">AT15*AX15+AT32*AX32+AT39*AX40</f>
        <v>0</v>
      </c>
      <c r="AV61" s="24"/>
      <c r="AW61" s="28" t="str">
        <f aca="false">AV9</f>
        <v>frigorifero</v>
      </c>
      <c r="AX61" s="28" t="n">
        <f aca="false">AU9</f>
        <v>0</v>
      </c>
      <c r="AY61" s="28" t="str">
        <f aca="false">AS30</f>
        <v>Scatoloni</v>
      </c>
      <c r="AZ61" s="28" t="n">
        <f aca="false">AU30</f>
        <v>0</v>
      </c>
      <c r="BD61" s="24"/>
      <c r="BE61" s="28" t="s">
        <v>49</v>
      </c>
      <c r="BF61" s="29" t="n">
        <f aca="false">BE15*BI15+BE32*BI32+BE39*BI40</f>
        <v>0.05</v>
      </c>
      <c r="BG61" s="24"/>
      <c r="BH61" s="28" t="str">
        <f aca="false">BG9</f>
        <v>frigorifero</v>
      </c>
      <c r="BI61" s="28" t="n">
        <f aca="false">BF9</f>
        <v>0</v>
      </c>
      <c r="BJ61" s="28" t="str">
        <f aca="false">BD30</f>
        <v>Scatoloni</v>
      </c>
      <c r="BK61" s="28" t="n">
        <f aca="false">BF30</f>
        <v>0</v>
      </c>
      <c r="BO61" s="24"/>
      <c r="BP61" s="28" t="s">
        <v>49</v>
      </c>
      <c r="BQ61" s="29" t="n">
        <f aca="false">BP15*BT15+BP32*BT32+BP39*BT40</f>
        <v>0</v>
      </c>
      <c r="BR61" s="24"/>
      <c r="BS61" s="28" t="str">
        <f aca="false">BR9</f>
        <v>frigorifero</v>
      </c>
      <c r="BT61" s="28" t="n">
        <f aca="false">BQ9</f>
        <v>0</v>
      </c>
      <c r="BU61" s="28" t="str">
        <f aca="false">BO30</f>
        <v>Scatoloni</v>
      </c>
      <c r="BV61" s="28" t="n">
        <f aca="false">BQ30</f>
        <v>0</v>
      </c>
      <c r="BZ61" s="24"/>
      <c r="CA61" s="28" t="s">
        <v>49</v>
      </c>
      <c r="CB61" s="29" t="n">
        <f aca="false">CA15*CE15+CA32*CE32+CA39*CE40</f>
        <v>0.235746547096943</v>
      </c>
      <c r="CC61" s="24"/>
      <c r="CD61" s="28" t="str">
        <f aca="false">CC9</f>
        <v>frigorifero</v>
      </c>
      <c r="CE61" s="28" t="n">
        <f aca="false">CB9</f>
        <v>0</v>
      </c>
      <c r="CF61" s="28" t="str">
        <f aca="false">BZ30</f>
        <v>Scatoloni</v>
      </c>
      <c r="CG61" s="28" t="n">
        <f aca="false">CB30</f>
        <v>0</v>
      </c>
      <c r="CK61" s="17" t="s">
        <v>61</v>
      </c>
      <c r="CL61" s="18" t="n">
        <f aca="false">IF(BP59=0%,0%,BQ65/SUM(BQ60:BQ67))</f>
        <v>0</v>
      </c>
      <c r="CM61" s="17" t="str">
        <f aca="false">BS64</f>
        <v>scaldabagno</v>
      </c>
      <c r="CN61" s="19" t="n">
        <f aca="false">BT64</f>
        <v>0</v>
      </c>
      <c r="CO61" s="17" t="str">
        <f aca="false">BU62</f>
        <v>divano</v>
      </c>
      <c r="CP61" s="19" t="n">
        <f aca="false">BV62</f>
        <v>0</v>
      </c>
      <c r="CQ61" s="19"/>
      <c r="CR61" s="19"/>
      <c r="CS61" s="19" t="str">
        <f aca="false">BT4</f>
        <v>substrato</v>
      </c>
      <c r="CT61" s="19" t="str">
        <f aca="false">BU4</f>
        <v>battistrada</v>
      </c>
    </row>
    <row r="62" customFormat="false" ht="14.4" hidden="false" customHeight="false" outlineLevel="0" collapsed="false">
      <c r="A62" s="24"/>
      <c r="B62" s="28" t="s">
        <v>101</v>
      </c>
      <c r="C62" s="29" t="n">
        <f aca="false">B6*F7+B9*F10+B12*F13+B15*F18+B19*F20+B33*F33+B39*F41</f>
        <v>0.006</v>
      </c>
      <c r="D62" s="24"/>
      <c r="E62" s="28" t="str">
        <f aca="false">D12</f>
        <v>forno</v>
      </c>
      <c r="F62" s="28" t="n">
        <f aca="false">C12</f>
        <v>0</v>
      </c>
      <c r="G62" s="28" t="str">
        <f aca="false">D28</f>
        <v>divano</v>
      </c>
      <c r="H62" s="28" t="n">
        <f aca="false">C28</f>
        <v>0</v>
      </c>
      <c r="L62" s="24"/>
      <c r="M62" s="28" t="s">
        <v>101</v>
      </c>
      <c r="N62" s="29" t="n">
        <f aca="false">M6*Q7+M9*Q10+M12*Q13+M15*Q18+M19*Q20+M33*Q33+M39*Q41</f>
        <v>0.01</v>
      </c>
      <c r="O62" s="24"/>
      <c r="P62" s="28" t="str">
        <f aca="false">O12</f>
        <v>forno</v>
      </c>
      <c r="Q62" s="28" t="n">
        <f aca="false">N12</f>
        <v>0</v>
      </c>
      <c r="R62" s="28" t="str">
        <f aca="false">O28</f>
        <v>divano</v>
      </c>
      <c r="S62" s="28" t="n">
        <f aca="false">N28</f>
        <v>0</v>
      </c>
      <c r="W62" s="24"/>
      <c r="X62" s="28" t="s">
        <v>101</v>
      </c>
      <c r="Y62" s="29" t="n">
        <f aca="false">X6*AB7+X9*AB10+X12*AB13+X15*AB18+X19*AB20+X33*AB33+X39*AB41</f>
        <v>0</v>
      </c>
      <c r="Z62" s="24"/>
      <c r="AA62" s="28" t="str">
        <f aca="false">Z12</f>
        <v>forno</v>
      </c>
      <c r="AB62" s="28" t="n">
        <f aca="false">Y12</f>
        <v>0</v>
      </c>
      <c r="AC62" s="28" t="str">
        <f aca="false">Z28</f>
        <v>divano</v>
      </c>
      <c r="AD62" s="28" t="n">
        <f aca="false">Y28</f>
        <v>0</v>
      </c>
      <c r="AH62" s="24"/>
      <c r="AI62" s="28" t="s">
        <v>101</v>
      </c>
      <c r="AJ62" s="29" t="n">
        <f aca="false">AI6*AM7+AI9*AM10+AI12*AM13+AI15*AM18+AI19*AM20+AI33*AM33+AI39*AM41</f>
        <v>0</v>
      </c>
      <c r="AK62" s="24"/>
      <c r="AL62" s="28" t="str">
        <f aca="false">AK12</f>
        <v>forno</v>
      </c>
      <c r="AM62" s="28" t="n">
        <f aca="false">AJ12</f>
        <v>0</v>
      </c>
      <c r="AN62" s="28" t="str">
        <f aca="false">AK28</f>
        <v>divano</v>
      </c>
      <c r="AO62" s="28" t="n">
        <f aca="false">AJ28</f>
        <v>0</v>
      </c>
      <c r="AS62" s="24"/>
      <c r="AT62" s="28" t="s">
        <v>101</v>
      </c>
      <c r="AU62" s="29" t="n">
        <f aca="false">AT6*AX7+AT9*AX10+AT12*AX13+AT15*AX18+AT19*AX20+AT33*AX33+AT39*AX41</f>
        <v>0</v>
      </c>
      <c r="AV62" s="24"/>
      <c r="AW62" s="28" t="str">
        <f aca="false">AV12</f>
        <v>forno</v>
      </c>
      <c r="AX62" s="28" t="n">
        <f aca="false">AU12</f>
        <v>0</v>
      </c>
      <c r="AY62" s="28" t="str">
        <f aca="false">AV28</f>
        <v>divano</v>
      </c>
      <c r="AZ62" s="28" t="n">
        <f aca="false">AU28</f>
        <v>0</v>
      </c>
      <c r="BD62" s="24"/>
      <c r="BE62" s="28" t="s">
        <v>101</v>
      </c>
      <c r="BF62" s="29" t="n">
        <f aca="false">BE6*BI7+BE9*BI10+BE12*BI13+BE15*BI18+BE19*BI20+BE33*BI33+BE39*BI41</f>
        <v>0.02</v>
      </c>
      <c r="BG62" s="24"/>
      <c r="BH62" s="28" t="str">
        <f aca="false">BG12</f>
        <v>forno</v>
      </c>
      <c r="BI62" s="28" t="n">
        <f aca="false">BF12</f>
        <v>0</v>
      </c>
      <c r="BJ62" s="28" t="str">
        <f aca="false">BG28</f>
        <v>divano</v>
      </c>
      <c r="BK62" s="28" t="n">
        <f aca="false">BF28</f>
        <v>0</v>
      </c>
      <c r="BO62" s="24"/>
      <c r="BP62" s="28" t="s">
        <v>101</v>
      </c>
      <c r="BQ62" s="29" t="n">
        <f aca="false">BP6*BT7+BP9*BT10+BP12*BT13+BP15*BT18+BP19*BT20+BP33*BT33+BP39*BT41</f>
        <v>0</v>
      </c>
      <c r="BR62" s="24"/>
      <c r="BS62" s="28" t="str">
        <f aca="false">BR12</f>
        <v>forno</v>
      </c>
      <c r="BT62" s="28" t="n">
        <f aca="false">BQ12</f>
        <v>0</v>
      </c>
      <c r="BU62" s="28" t="str">
        <f aca="false">BR28</f>
        <v>divano</v>
      </c>
      <c r="BV62" s="28" t="n">
        <f aca="false">BQ28</f>
        <v>0</v>
      </c>
      <c r="BZ62" s="24"/>
      <c r="CA62" s="28" t="s">
        <v>101</v>
      </c>
      <c r="CB62" s="29" t="n">
        <f aca="false">CA6*CE7+CA9*CE10+CA12*CE13+CA15*CE18+CA19*CE20+CA33*CE33+CA39*CE41</f>
        <v>0.00329980435367619</v>
      </c>
      <c r="CC62" s="24"/>
      <c r="CD62" s="28" t="str">
        <f aca="false">CC12</f>
        <v>forno</v>
      </c>
      <c r="CE62" s="28" t="n">
        <f aca="false">CB12</f>
        <v>0</v>
      </c>
      <c r="CF62" s="28" t="str">
        <f aca="false">CC28</f>
        <v>divano</v>
      </c>
      <c r="CG62" s="28" t="n">
        <f aca="false">CB28</f>
        <v>0</v>
      </c>
      <c r="CK62" s="17" t="s">
        <v>62</v>
      </c>
      <c r="CL62" s="18" t="n">
        <f aca="false">IF(BP59=0%,0%,BQ66/SUM(BQ60:BQ67))</f>
        <v>0</v>
      </c>
      <c r="CM62" s="17" t="str">
        <f aca="false">BS65</f>
        <v>mobile</v>
      </c>
      <c r="CN62" s="19" t="n">
        <f aca="false">BT65</f>
        <v>0</v>
      </c>
      <c r="CO62" s="17" t="str">
        <f aca="false">BU63</f>
        <v>sanitari</v>
      </c>
      <c r="CP62" s="19" t="n">
        <f aca="false">BV63</f>
        <v>0</v>
      </c>
      <c r="CQ62" s="19"/>
      <c r="CR62" s="19"/>
      <c r="CS62" s="19" t="s">
        <v>63</v>
      </c>
      <c r="CT62" s="19" t="n">
        <f aca="false">BP4</f>
        <v>0</v>
      </c>
    </row>
    <row r="63" customFormat="false" ht="15" hidden="false" customHeight="false" outlineLevel="0" collapsed="false">
      <c r="A63" s="24"/>
      <c r="B63" s="28" t="s">
        <v>12</v>
      </c>
      <c r="C63" s="29" t="n">
        <f aca="false">B6*F6+B9*F9+B12*F12+B15*F17+B19*F19+B23*F23+B27*F27+B33*F34+B39*F42+B51*F51+B55*F55</f>
        <v>0.024</v>
      </c>
      <c r="D63" s="24"/>
      <c r="E63" s="28" t="str">
        <f aca="false">D15</f>
        <v>televisore</v>
      </c>
      <c r="F63" s="28" t="n">
        <f aca="false">C15</f>
        <v>0</v>
      </c>
      <c r="G63" s="28" t="str">
        <f aca="false">D47</f>
        <v>sanitari</v>
      </c>
      <c r="H63" s="28" t="n">
        <f aca="false">C47</f>
        <v>0</v>
      </c>
      <c r="L63" s="24"/>
      <c r="M63" s="28" t="s">
        <v>12</v>
      </c>
      <c r="N63" s="29" t="n">
        <f aca="false">M6*Q6+M9*Q9+M12*Q12+M15*Q17+M19*Q19+M23*Q23+M27*Q27+M33*Q34+M39*Q42+M51*Q51+M55*Q55</f>
        <v>0.04</v>
      </c>
      <c r="O63" s="24"/>
      <c r="P63" s="28" t="str">
        <f aca="false">O15</f>
        <v>televisore</v>
      </c>
      <c r="Q63" s="28" t="n">
        <f aca="false">N15</f>
        <v>0</v>
      </c>
      <c r="R63" s="28" t="str">
        <f aca="false">O47</f>
        <v>sanitari</v>
      </c>
      <c r="S63" s="28" t="n">
        <f aca="false">N47</f>
        <v>0</v>
      </c>
      <c r="W63" s="24"/>
      <c r="X63" s="28" t="s">
        <v>12</v>
      </c>
      <c r="Y63" s="29" t="n">
        <f aca="false">X6*AB6+X9*AB9+X12*AB12+X15*AB17+X19*AB19+X23*AB23+X27*AB27+X33*AB34+X39*AB42+X51*AB51+X55*AB55</f>
        <v>0</v>
      </c>
      <c r="Z63" s="24"/>
      <c r="AA63" s="28" t="str">
        <f aca="false">Z15</f>
        <v>televisore</v>
      </c>
      <c r="AB63" s="28" t="n">
        <f aca="false">Y15</f>
        <v>0</v>
      </c>
      <c r="AC63" s="28" t="str">
        <f aca="false">Z47</f>
        <v>sanitari</v>
      </c>
      <c r="AD63" s="28" t="n">
        <f aca="false">Y47</f>
        <v>0</v>
      </c>
      <c r="AH63" s="24"/>
      <c r="AI63" s="28" t="s">
        <v>12</v>
      </c>
      <c r="AJ63" s="29" t="n">
        <f aca="false">AI6*AM6+AI9*AM9+AI12*AM12+AI15*AM17+AI19*AM19+AI23*AM23+AI27*AM27+AI33*AM34+AI39*AM42+AI51*AM51+AI55*AM55</f>
        <v>0</v>
      </c>
      <c r="AK63" s="24"/>
      <c r="AL63" s="28" t="str">
        <f aca="false">AK15</f>
        <v>televisore</v>
      </c>
      <c r="AM63" s="28" t="n">
        <f aca="false">AJ15</f>
        <v>0</v>
      </c>
      <c r="AN63" s="28" t="str">
        <f aca="false">AK47</f>
        <v>sanitari</v>
      </c>
      <c r="AO63" s="28" t="n">
        <f aca="false">AJ47</f>
        <v>0</v>
      </c>
      <c r="AS63" s="24"/>
      <c r="AT63" s="28" t="s">
        <v>12</v>
      </c>
      <c r="AU63" s="29" t="n">
        <f aca="false">AT6*AX6+AT9*AX9+AT12*AX12+AT15*AX17+AT19*AX19+AT23*AX23+AT27*AX27+AT33*AX34+AT39*AX42+AT51*AX51+AT55*AX55</f>
        <v>0</v>
      </c>
      <c r="AV63" s="24"/>
      <c r="AW63" s="28" t="str">
        <f aca="false">AV15</f>
        <v>televisore</v>
      </c>
      <c r="AX63" s="28" t="n">
        <f aca="false">AU15</f>
        <v>0</v>
      </c>
      <c r="AY63" s="28" t="str">
        <f aca="false">AV47</f>
        <v>sanitari</v>
      </c>
      <c r="AZ63" s="28" t="n">
        <f aca="false">AU47</f>
        <v>0</v>
      </c>
      <c r="BD63" s="24"/>
      <c r="BE63" s="28" t="s">
        <v>12</v>
      </c>
      <c r="BF63" s="29" t="n">
        <f aca="false">BE6*BI6+BE9*BI9+BE12*BI12+BE15*BI17+BE19*BI19+BE23*BI23+BE27*BI27+BE33*BI34+BE39*BI42+BE51*BI51+BE55*BI55</f>
        <v>0.08</v>
      </c>
      <c r="BG63" s="24"/>
      <c r="BH63" s="28" t="str">
        <f aca="false">BG15</f>
        <v>televisore</v>
      </c>
      <c r="BI63" s="28" t="n">
        <f aca="false">BF15</f>
        <v>0</v>
      </c>
      <c r="BJ63" s="28" t="str">
        <f aca="false">BG47</f>
        <v>sanitari</v>
      </c>
      <c r="BK63" s="28" t="n">
        <f aca="false">BF47</f>
        <v>0</v>
      </c>
      <c r="BO63" s="24"/>
      <c r="BP63" s="28" t="s">
        <v>12</v>
      </c>
      <c r="BQ63" s="29" t="n">
        <f aca="false">BP6*BT6+BP9*BT9+BP12*BT12+BP15*BT17+BP19*BT19+BP23*BT23+BP27*BT27+BP33*BT34+BP39*BT42+BP51*BT51+BP55*BT55</f>
        <v>0</v>
      </c>
      <c r="BR63" s="24"/>
      <c r="BS63" s="28" t="str">
        <f aca="false">BR15</f>
        <v>televisore</v>
      </c>
      <c r="BT63" s="28" t="n">
        <f aca="false">BQ15</f>
        <v>0</v>
      </c>
      <c r="BU63" s="28" t="str">
        <f aca="false">BR47</f>
        <v>sanitari</v>
      </c>
      <c r="BV63" s="28" t="n">
        <f aca="false">BQ47</f>
        <v>0</v>
      </c>
      <c r="BZ63" s="24"/>
      <c r="CA63" s="28" t="s">
        <v>12</v>
      </c>
      <c r="CB63" s="29" t="n">
        <f aca="false">CA6*CE6+CA9*CE9+CA12*CE12+CA15*CE17+CA19*CE19+CA23*CE23+CA27*CE27+CA33*CE34+CA39*CE42+CA51*CE51+CA55*CE55</f>
        <v>0.0131992174147048</v>
      </c>
      <c r="CC63" s="24"/>
      <c r="CD63" s="28" t="str">
        <f aca="false">CC15</f>
        <v>televisore</v>
      </c>
      <c r="CE63" s="28" t="n">
        <f aca="false">CB15</f>
        <v>0</v>
      </c>
      <c r="CF63" s="28" t="str">
        <f aca="false">CC47</f>
        <v>sanitari</v>
      </c>
      <c r="CG63" s="28" t="n">
        <f aca="false">CB47</f>
        <v>0</v>
      </c>
      <c r="CK63" s="33" t="s">
        <v>65</v>
      </c>
      <c r="CL63" s="34" t="n">
        <f aca="false">IF(BP59=0%,0%,BQ67/SUM(BQ60:BQ67))</f>
        <v>1</v>
      </c>
      <c r="CM63" s="33" t="str">
        <f aca="false">BS66</f>
        <v>secchio</v>
      </c>
      <c r="CN63" s="35" t="n">
        <f aca="false">BT66</f>
        <v>0</v>
      </c>
      <c r="CO63" s="33" t="str">
        <f aca="false">BU64</f>
        <v>tubi</v>
      </c>
      <c r="CP63" s="35" t="n">
        <f aca="false">BV64</f>
        <v>0</v>
      </c>
      <c r="CQ63" s="35"/>
      <c r="CR63" s="35"/>
      <c r="CS63" s="35" t="s">
        <v>56</v>
      </c>
      <c r="CT63" s="35" t="n">
        <f aca="false">BV2</f>
        <v>0</v>
      </c>
      <c r="CU63" s="37" t="n">
        <f aca="false">SUM(CL57:CL63)</f>
        <v>1</v>
      </c>
    </row>
    <row r="64" customFormat="false" ht="15" hidden="false" customHeight="false" outlineLevel="0" collapsed="false">
      <c r="A64" s="24"/>
      <c r="B64" s="28" t="s">
        <v>60</v>
      </c>
      <c r="C64" s="29" t="n">
        <f aca="false">B21*F21+B25*F25+B28*F29+B38*F38+B39*F43</f>
        <v>0.3</v>
      </c>
      <c r="D64" s="24"/>
      <c r="E64" s="28" t="str">
        <f aca="false">D19</f>
        <v>scaldabagno</v>
      </c>
      <c r="F64" s="28" t="n">
        <f aca="false">C19</f>
        <v>0</v>
      </c>
      <c r="G64" s="28" t="str">
        <f aca="false">D48</f>
        <v>tubi</v>
      </c>
      <c r="H64" s="28" t="n">
        <f aca="false">C48</f>
        <v>0</v>
      </c>
      <c r="L64" s="24"/>
      <c r="M64" s="28" t="s">
        <v>60</v>
      </c>
      <c r="N64" s="29" t="n">
        <f aca="false">M21*Q21+M25*Q25+M28*Q29+M38*Q38+M39*Q43</f>
        <v>0.35</v>
      </c>
      <c r="O64" s="24"/>
      <c r="P64" s="28" t="str">
        <f aca="false">O19</f>
        <v>scaldabagno</v>
      </c>
      <c r="Q64" s="28" t="n">
        <f aca="false">N19</f>
        <v>0</v>
      </c>
      <c r="R64" s="28" t="str">
        <f aca="false">O48</f>
        <v>tubi</v>
      </c>
      <c r="S64" s="28" t="n">
        <f aca="false">N48</f>
        <v>0</v>
      </c>
      <c r="W64" s="24"/>
      <c r="X64" s="28" t="s">
        <v>60</v>
      </c>
      <c r="Y64" s="29" t="n">
        <f aca="false">X21*AB21+X25*AB25+X28*AB29+X38*AB38+X39*AB43</f>
        <v>0</v>
      </c>
      <c r="Z64" s="24"/>
      <c r="AA64" s="28" t="str">
        <f aca="false">Z19</f>
        <v>scaldabagno</v>
      </c>
      <c r="AB64" s="28" t="n">
        <f aca="false">Y19</f>
        <v>0</v>
      </c>
      <c r="AC64" s="28" t="str">
        <f aca="false">Z48</f>
        <v>tubi</v>
      </c>
      <c r="AD64" s="28" t="n">
        <f aca="false">Y48</f>
        <v>0</v>
      </c>
      <c r="AH64" s="24"/>
      <c r="AI64" s="28" t="s">
        <v>60</v>
      </c>
      <c r="AJ64" s="29" t="n">
        <f aca="false">AI21*AM21+AI25*AM25+AI28*AM29+AI38*AM38+AI39*AM43</f>
        <v>0.1</v>
      </c>
      <c r="AK64" s="24"/>
      <c r="AL64" s="28" t="str">
        <f aca="false">AK19</f>
        <v>scaldabagno</v>
      </c>
      <c r="AM64" s="28" t="n">
        <f aca="false">AJ19</f>
        <v>0</v>
      </c>
      <c r="AN64" s="28" t="str">
        <f aca="false">AK48</f>
        <v>tubi</v>
      </c>
      <c r="AO64" s="28" t="n">
        <f aca="false">AJ48</f>
        <v>0</v>
      </c>
      <c r="AS64" s="24"/>
      <c r="AT64" s="28" t="s">
        <v>60</v>
      </c>
      <c r="AU64" s="29" t="n">
        <f aca="false">AT21*AX21+AT25*AX25+AT28*AX29+AT38*AX38+AT39*AX43</f>
        <v>0.2</v>
      </c>
      <c r="AV64" s="24"/>
      <c r="AW64" s="28" t="str">
        <f aca="false">AV19</f>
        <v>scaldabagno</v>
      </c>
      <c r="AX64" s="28" t="n">
        <f aca="false">AU19</f>
        <v>0</v>
      </c>
      <c r="AY64" s="28" t="str">
        <f aca="false">AV48</f>
        <v>tubi</v>
      </c>
      <c r="AZ64" s="28" t="n">
        <f aca="false">AU48</f>
        <v>0</v>
      </c>
      <c r="BD64" s="24"/>
      <c r="BE64" s="28" t="s">
        <v>60</v>
      </c>
      <c r="BF64" s="29" t="n">
        <f aca="false">BE21*BI21+BE25*BI25+BE28*BI29+BE38*BI38+BE39*BI43</f>
        <v>0</v>
      </c>
      <c r="BG64" s="24"/>
      <c r="BH64" s="28" t="str">
        <f aca="false">BG19</f>
        <v>scaldabagno</v>
      </c>
      <c r="BI64" s="28" t="n">
        <f aca="false">BF19</f>
        <v>0</v>
      </c>
      <c r="BJ64" s="28" t="str">
        <f aca="false">BG48</f>
        <v>tubi</v>
      </c>
      <c r="BK64" s="28" t="n">
        <f aca="false">BF48</f>
        <v>0</v>
      </c>
      <c r="BO64" s="24"/>
      <c r="BP64" s="28" t="s">
        <v>60</v>
      </c>
      <c r="BQ64" s="29" t="n">
        <f aca="false">BP21*BT21+BP25*BT25+BP28*BT29+BP38*BT38+BP39*BT43</f>
        <v>0</v>
      </c>
      <c r="BR64" s="24"/>
      <c r="BS64" s="28" t="str">
        <f aca="false">BR19</f>
        <v>scaldabagno</v>
      </c>
      <c r="BT64" s="28" t="n">
        <f aca="false">BQ19</f>
        <v>0</v>
      </c>
      <c r="BU64" s="28" t="str">
        <f aca="false">BR48</f>
        <v>tubi</v>
      </c>
      <c r="BV64" s="28" t="n">
        <f aca="false">BQ48</f>
        <v>0</v>
      </c>
      <c r="BZ64" s="24"/>
      <c r="CA64" s="28" t="s">
        <v>60</v>
      </c>
      <c r="CB64" s="29" t="n">
        <f aca="false">CA21*CE21+CA25*CE25+CA28*CE29+CA38*CE38+CA39*CE43</f>
        <v>0.0669654091481021</v>
      </c>
      <c r="CC64" s="24"/>
      <c r="CD64" s="28" t="str">
        <f aca="false">CC19</f>
        <v>scaldabagno</v>
      </c>
      <c r="CE64" s="28" t="n">
        <f aca="false">CB19</f>
        <v>0</v>
      </c>
      <c r="CF64" s="28" t="str">
        <f aca="false">CC48</f>
        <v>tubi</v>
      </c>
      <c r="CG64" s="28" t="n">
        <f aca="false">CB48</f>
        <v>0</v>
      </c>
      <c r="CK64" s="10" t="str">
        <f aca="false">BZ1</f>
        <v>SITO O93</v>
      </c>
      <c r="CL64" s="10"/>
      <c r="CM64" s="10"/>
      <c r="CN64" s="10"/>
      <c r="CO64" s="10"/>
      <c r="CP64" s="10"/>
      <c r="CQ64" s="10"/>
      <c r="CR64" s="10"/>
      <c r="CS64" s="10"/>
      <c r="CT64" s="10"/>
    </row>
    <row r="65" customFormat="false" ht="14.4" hidden="false" customHeight="false" outlineLevel="0" collapsed="false">
      <c r="A65" s="24"/>
      <c r="B65" s="28" t="s">
        <v>61</v>
      </c>
      <c r="C65" s="29" t="n">
        <f aca="false">B30*F30+B35*F35+B39*F44+B56*F56</f>
        <v>0.07</v>
      </c>
      <c r="D65" s="24"/>
      <c r="E65" s="28" t="str">
        <f aca="false">D21</f>
        <v>mobile</v>
      </c>
      <c r="F65" s="28" t="n">
        <f aca="false">SUM(C21:C23)</f>
        <v>0</v>
      </c>
      <c r="G65" s="28" t="str">
        <f aca="false">D49</f>
        <v>guaina</v>
      </c>
      <c r="H65" s="28" t="n">
        <f aca="false">C49</f>
        <v>0</v>
      </c>
      <c r="L65" s="24"/>
      <c r="M65" s="28" t="s">
        <v>61</v>
      </c>
      <c r="N65" s="29" t="n">
        <f aca="false">M30*Q30+M35*Q35+M39*Q44+M56*Q56</f>
        <v>0</v>
      </c>
      <c r="O65" s="24"/>
      <c r="P65" s="28" t="str">
        <f aca="false">O21</f>
        <v>mobile</v>
      </c>
      <c r="Q65" s="28" t="n">
        <f aca="false">SUM(N21:N23)</f>
        <v>0</v>
      </c>
      <c r="R65" s="28" t="str">
        <f aca="false">O49</f>
        <v>guaina</v>
      </c>
      <c r="S65" s="28" t="n">
        <f aca="false">N49</f>
        <v>0</v>
      </c>
      <c r="W65" s="24"/>
      <c r="X65" s="28" t="s">
        <v>61</v>
      </c>
      <c r="Y65" s="29" t="n">
        <f aca="false">X30*AB30+X35*AB35+X39*AB44+X56*AB56</f>
        <v>0</v>
      </c>
      <c r="Z65" s="24"/>
      <c r="AA65" s="28" t="str">
        <f aca="false">Z21</f>
        <v>mobile</v>
      </c>
      <c r="AB65" s="28" t="n">
        <f aca="false">SUM(Y21:Y23)</f>
        <v>0</v>
      </c>
      <c r="AC65" s="28" t="str">
        <f aca="false">Z49</f>
        <v>guaina</v>
      </c>
      <c r="AD65" s="28" t="n">
        <f aca="false">Y49</f>
        <v>0</v>
      </c>
      <c r="AH65" s="24"/>
      <c r="AI65" s="28" t="s">
        <v>61</v>
      </c>
      <c r="AJ65" s="29" t="n">
        <f aca="false">AI30*AM30+AI35*AM35+AI39*AM44+AI56*AM56</f>
        <v>0</v>
      </c>
      <c r="AK65" s="24"/>
      <c r="AL65" s="28" t="str">
        <f aca="false">AK21</f>
        <v>mobile</v>
      </c>
      <c r="AM65" s="28" t="n">
        <f aca="false">SUM(AJ21:AJ23)</f>
        <v>0</v>
      </c>
      <c r="AN65" s="28" t="str">
        <f aca="false">AK49</f>
        <v>guaina</v>
      </c>
      <c r="AO65" s="28" t="n">
        <f aca="false">AJ49</f>
        <v>0</v>
      </c>
      <c r="AS65" s="24"/>
      <c r="AT65" s="28" t="s">
        <v>61</v>
      </c>
      <c r="AU65" s="29" t="n">
        <f aca="false">AT30*AX30+AT35*AX35+AT39*AX44+AT56*AX56</f>
        <v>0</v>
      </c>
      <c r="AV65" s="24"/>
      <c r="AW65" s="28" t="str">
        <f aca="false">AV21</f>
        <v>mobile</v>
      </c>
      <c r="AX65" s="28" t="n">
        <f aca="false">SUM(AU21:AU23)</f>
        <v>0</v>
      </c>
      <c r="AY65" s="28" t="str">
        <f aca="false">AV49</f>
        <v>guaina</v>
      </c>
      <c r="AZ65" s="28" t="n">
        <f aca="false">AU49</f>
        <v>0</v>
      </c>
      <c r="BD65" s="24"/>
      <c r="BE65" s="28" t="s">
        <v>61</v>
      </c>
      <c r="BF65" s="29" t="n">
        <f aca="false">BE30*BI30+BE35*BI35+BE39*BI44+BE56*BI56</f>
        <v>0.15</v>
      </c>
      <c r="BG65" s="24"/>
      <c r="BH65" s="28" t="str">
        <f aca="false">BG21</f>
        <v>mobile</v>
      </c>
      <c r="BI65" s="28" t="n">
        <f aca="false">SUM(BF21:BF23)</f>
        <v>0</v>
      </c>
      <c r="BJ65" s="28" t="str">
        <f aca="false">BG49</f>
        <v>guaina</v>
      </c>
      <c r="BK65" s="28" t="n">
        <f aca="false">BF49</f>
        <v>0</v>
      </c>
      <c r="BO65" s="24"/>
      <c r="BP65" s="28" t="s">
        <v>61</v>
      </c>
      <c r="BQ65" s="29" t="n">
        <f aca="false">BP30*BT30+BP35*BT35+BP39*BT44+BP56*BT56</f>
        <v>0</v>
      </c>
      <c r="BR65" s="24"/>
      <c r="BS65" s="28" t="str">
        <f aca="false">BR21</f>
        <v>mobile</v>
      </c>
      <c r="BT65" s="28" t="n">
        <f aca="false">SUM(BQ21:BQ23)</f>
        <v>0</v>
      </c>
      <c r="BU65" s="28" t="str">
        <f aca="false">BR49</f>
        <v>guaina</v>
      </c>
      <c r="BV65" s="28" t="n">
        <f aca="false">BQ49</f>
        <v>0</v>
      </c>
      <c r="BZ65" s="24"/>
      <c r="CA65" s="28" t="s">
        <v>61</v>
      </c>
      <c r="CB65" s="29" t="n">
        <f aca="false">CA30*CE30+CA35*CE35+CA39*CE44+CA56*CE56</f>
        <v>0.404603325260195</v>
      </c>
      <c r="CC65" s="24"/>
      <c r="CD65" s="28" t="str">
        <f aca="false">CC21</f>
        <v>mobile</v>
      </c>
      <c r="CE65" s="28" t="n">
        <f aca="false">SUM(CB21:CB23)</f>
        <v>0</v>
      </c>
      <c r="CF65" s="28" t="str">
        <f aca="false">CC49</f>
        <v>guaina</v>
      </c>
      <c r="CG65" s="28" t="n">
        <f aca="false">CB49</f>
        <v>0</v>
      </c>
      <c r="CK65" s="11" t="s">
        <v>31</v>
      </c>
      <c r="CL65" s="11"/>
      <c r="CM65" s="11" t="s">
        <v>32</v>
      </c>
      <c r="CN65" s="11"/>
      <c r="CO65" s="11"/>
      <c r="CP65" s="11"/>
      <c r="CQ65" s="11"/>
      <c r="CR65" s="11"/>
      <c r="CS65" s="11" t="s">
        <v>33</v>
      </c>
      <c r="CT65" s="11"/>
    </row>
    <row r="66" customFormat="false" ht="14.4" hidden="false" customHeight="false" outlineLevel="0" collapsed="false">
      <c r="A66" s="24"/>
      <c r="B66" s="28" t="s">
        <v>62</v>
      </c>
      <c r="C66" s="39" t="n">
        <f aca="false">B26*F26+B28*F28+B37*F37</f>
        <v>0</v>
      </c>
      <c r="D66" s="24"/>
      <c r="E66" s="28" t="str">
        <f aca="false">D24</f>
        <v>secchio</v>
      </c>
      <c r="F66" s="28" t="n">
        <f aca="false">C24</f>
        <v>0</v>
      </c>
      <c r="G66" s="28" t="str">
        <f aca="false">D50</f>
        <v>lamiere</v>
      </c>
      <c r="H66" s="28" t="n">
        <f aca="false">SUM(C50:C52)</f>
        <v>0</v>
      </c>
      <c r="L66" s="24"/>
      <c r="M66" s="28" t="s">
        <v>62</v>
      </c>
      <c r="N66" s="39" t="n">
        <f aca="false">M26*Q26+M28*Q28+M37*Q37</f>
        <v>0.35</v>
      </c>
      <c r="O66" s="24"/>
      <c r="P66" s="28" t="str">
        <f aca="false">O24</f>
        <v>secchio</v>
      </c>
      <c r="Q66" s="28" t="n">
        <f aca="false">N24</f>
        <v>0</v>
      </c>
      <c r="R66" s="28" t="str">
        <f aca="false">O50</f>
        <v>lamiere</v>
      </c>
      <c r="S66" s="28" t="n">
        <f aca="false">SUM(N50:N52)</f>
        <v>0</v>
      </c>
      <c r="W66" s="24"/>
      <c r="X66" s="28" t="s">
        <v>62</v>
      </c>
      <c r="Y66" s="39" t="n">
        <f aca="false">X26*AB26+X28*AB28+X37*AB37</f>
        <v>0</v>
      </c>
      <c r="Z66" s="24"/>
      <c r="AA66" s="28" t="str">
        <f aca="false">Z24</f>
        <v>secchio</v>
      </c>
      <c r="AB66" s="28" t="n">
        <f aca="false">Y24</f>
        <v>0</v>
      </c>
      <c r="AC66" s="28" t="str">
        <f aca="false">Z50</f>
        <v>lamiere</v>
      </c>
      <c r="AD66" s="28" t="n">
        <f aca="false">SUM(Y50:Y52)</f>
        <v>0</v>
      </c>
      <c r="AH66" s="24"/>
      <c r="AI66" s="28" t="s">
        <v>62</v>
      </c>
      <c r="AJ66" s="39" t="n">
        <f aca="false">AI26*AM26+AI28*AM28+AI37*AM37</f>
        <v>0</v>
      </c>
      <c r="AK66" s="24"/>
      <c r="AL66" s="28" t="str">
        <f aca="false">AK24</f>
        <v>secchio</v>
      </c>
      <c r="AM66" s="28" t="n">
        <f aca="false">AJ24</f>
        <v>0</v>
      </c>
      <c r="AN66" s="28" t="str">
        <f aca="false">AK50</f>
        <v>lamiere</v>
      </c>
      <c r="AO66" s="28" t="n">
        <f aca="false">SUM(AJ50:AJ52)</f>
        <v>0</v>
      </c>
      <c r="AS66" s="24"/>
      <c r="AT66" s="28" t="s">
        <v>62</v>
      </c>
      <c r="AU66" s="39" t="n">
        <f aca="false">AT26*AX26+AT28*AX28+AT37*AX37</f>
        <v>0</v>
      </c>
      <c r="AV66" s="24"/>
      <c r="AW66" s="28" t="str">
        <f aca="false">AV24</f>
        <v>secchio</v>
      </c>
      <c r="AX66" s="28" t="n">
        <f aca="false">AU24</f>
        <v>0</v>
      </c>
      <c r="AY66" s="28" t="str">
        <f aca="false">AV50</f>
        <v>lamiere</v>
      </c>
      <c r="AZ66" s="28" t="n">
        <f aca="false">SUM(AU50:AU52)</f>
        <v>0</v>
      </c>
      <c r="BD66" s="24"/>
      <c r="BE66" s="28" t="s">
        <v>62</v>
      </c>
      <c r="BF66" s="39" t="n">
        <f aca="false">BE26*BI26+BE28*BI28+BE37*BI37</f>
        <v>0</v>
      </c>
      <c r="BG66" s="24"/>
      <c r="BH66" s="28" t="str">
        <f aca="false">BG24</f>
        <v>secchio</v>
      </c>
      <c r="BI66" s="28" t="n">
        <f aca="false">BF24</f>
        <v>0</v>
      </c>
      <c r="BJ66" s="28" t="str">
        <f aca="false">BG50</f>
        <v>lamiere</v>
      </c>
      <c r="BK66" s="28" t="n">
        <f aca="false">SUM(BF50:BF52)</f>
        <v>0</v>
      </c>
      <c r="BO66" s="24"/>
      <c r="BP66" s="28" t="s">
        <v>62</v>
      </c>
      <c r="BQ66" s="39" t="n">
        <f aca="false">BP26*BT26+BP28*BT28+BP37*BT37</f>
        <v>0</v>
      </c>
      <c r="BR66" s="24"/>
      <c r="BS66" s="28" t="str">
        <f aca="false">BR24</f>
        <v>secchio</v>
      </c>
      <c r="BT66" s="28" t="n">
        <f aca="false">BQ24</f>
        <v>0</v>
      </c>
      <c r="BU66" s="28" t="str">
        <f aca="false">BR50</f>
        <v>lamiere</v>
      </c>
      <c r="BV66" s="28" t="n">
        <f aca="false">SUM(BQ50:BQ52)</f>
        <v>0</v>
      </c>
      <c r="BZ66" s="24"/>
      <c r="CA66" s="28" t="s">
        <v>62</v>
      </c>
      <c r="CB66" s="39" t="n">
        <f aca="false">CA26*CE26+CA28*CE28+CA37*CE37</f>
        <v>0</v>
      </c>
      <c r="CC66" s="24"/>
      <c r="CD66" s="28" t="str">
        <f aca="false">CC24</f>
        <v>secchio</v>
      </c>
      <c r="CE66" s="28" t="n">
        <f aca="false">CB24</f>
        <v>0</v>
      </c>
      <c r="CF66" s="28" t="str">
        <f aca="false">CC50</f>
        <v>lamiere</v>
      </c>
      <c r="CG66" s="28" t="n">
        <f aca="false">SUM(CB50:CB52)</f>
        <v>0</v>
      </c>
      <c r="CK66" s="12" t="s">
        <v>14</v>
      </c>
      <c r="CL66" s="13" t="n">
        <f aca="false">IF(CA59=0%,0%,CB60/SUM(CB60:CB67))</f>
        <v>0.0761856967263788</v>
      </c>
      <c r="CM66" s="12" t="str">
        <f aca="false">CD60</f>
        <v>lavatrice</v>
      </c>
      <c r="CN66" s="14" t="n">
        <f aca="false">CE60</f>
        <v>0</v>
      </c>
      <c r="CO66" s="12" t="str">
        <f aca="false">CD67</f>
        <v>sedie</v>
      </c>
      <c r="CP66" s="14" t="n">
        <f aca="false">CE67</f>
        <v>0</v>
      </c>
      <c r="CQ66" s="12" t="str">
        <f aca="false">CF65</f>
        <v>guaina</v>
      </c>
      <c r="CR66" s="14" t="n">
        <f aca="false">CG65</f>
        <v>0</v>
      </c>
      <c r="CS66" s="14" t="s">
        <v>41</v>
      </c>
      <c r="CT66" s="38" t="n">
        <f aca="false">CB3</f>
        <v>0</v>
      </c>
    </row>
    <row r="67" customFormat="false" ht="14.4" hidden="false" customHeight="false" outlineLevel="0" collapsed="false">
      <c r="A67" s="24"/>
      <c r="B67" s="28" t="s">
        <v>65</v>
      </c>
      <c r="C67" s="39" t="n">
        <f aca="false">B45*F45+B46*F46+B47*F47+B58*F58</f>
        <v>0</v>
      </c>
      <c r="D67" s="24"/>
      <c r="E67" s="28" t="str">
        <f aca="false">D25</f>
        <v>sedie</v>
      </c>
      <c r="F67" s="28" t="n">
        <f aca="false">C25</f>
        <v>0</v>
      </c>
      <c r="G67" s="28" t="s">
        <v>102</v>
      </c>
      <c r="H67" s="28" t="n">
        <f aca="false">SUM(C31:C44)</f>
        <v>0</v>
      </c>
      <c r="L67" s="24"/>
      <c r="M67" s="28" t="s">
        <v>65</v>
      </c>
      <c r="N67" s="39" t="n">
        <f aca="false">M45*Q45+M46*Q46+M47*Q47+M58*Q58</f>
        <v>0</v>
      </c>
      <c r="O67" s="24"/>
      <c r="P67" s="28" t="str">
        <f aca="false">O25</f>
        <v>sedie</v>
      </c>
      <c r="Q67" s="28" t="n">
        <f aca="false">N25</f>
        <v>2</v>
      </c>
      <c r="R67" s="28" t="s">
        <v>102</v>
      </c>
      <c r="S67" s="28" t="n">
        <f aca="false">SUM(N31:N44)</f>
        <v>0</v>
      </c>
      <c r="W67" s="24"/>
      <c r="X67" s="28" t="s">
        <v>65</v>
      </c>
      <c r="Y67" s="39" t="n">
        <f aca="false">X45*AB45+X46*AB46+X47*AB47+X58*AB58</f>
        <v>0.99</v>
      </c>
      <c r="Z67" s="24"/>
      <c r="AA67" s="28" t="str">
        <f aca="false">Z25</f>
        <v>sedie</v>
      </c>
      <c r="AB67" s="28" t="n">
        <f aca="false">Y25</f>
        <v>0</v>
      </c>
      <c r="AC67" s="28" t="s">
        <v>102</v>
      </c>
      <c r="AD67" s="28" t="n">
        <f aca="false">SUM(Y31:Y44)</f>
        <v>0</v>
      </c>
      <c r="AH67" s="24"/>
      <c r="AI67" s="28" t="s">
        <v>65</v>
      </c>
      <c r="AJ67" s="39" t="n">
        <f aca="false">AI45*AM45+AI46*AM46+AI47*AM47+AI58*AM58</f>
        <v>0</v>
      </c>
      <c r="AK67" s="24"/>
      <c r="AL67" s="28" t="str">
        <f aca="false">AK25</f>
        <v>sedie</v>
      </c>
      <c r="AM67" s="28" t="n">
        <f aca="false">AJ25</f>
        <v>0</v>
      </c>
      <c r="AN67" s="28" t="s">
        <v>102</v>
      </c>
      <c r="AO67" s="28" t="n">
        <f aca="false">SUM(AJ31:AJ44)</f>
        <v>0</v>
      </c>
      <c r="AS67" s="24"/>
      <c r="AT67" s="28" t="s">
        <v>65</v>
      </c>
      <c r="AU67" s="39" t="n">
        <f aca="false">AT45*AX45+AT46*AX46+AT47*AX47+AT58*AX58</f>
        <v>0.35</v>
      </c>
      <c r="AV67" s="24"/>
      <c r="AW67" s="28" t="str">
        <f aca="false">AV25</f>
        <v>sedie</v>
      </c>
      <c r="AX67" s="28" t="n">
        <f aca="false">AU25</f>
        <v>0</v>
      </c>
      <c r="AY67" s="28" t="s">
        <v>102</v>
      </c>
      <c r="AZ67" s="28" t="n">
        <f aca="false">SUM(AU31:AU44)</f>
        <v>0</v>
      </c>
      <c r="BD67" s="24"/>
      <c r="BE67" s="28" t="s">
        <v>65</v>
      </c>
      <c r="BF67" s="39" t="n">
        <f aca="false">BE45*BI45+BE46*BI46+BE47*BI47+BE58*BI58</f>
        <v>0</v>
      </c>
      <c r="BG67" s="24"/>
      <c r="BH67" s="28" t="str">
        <f aca="false">BG25</f>
        <v>sedie</v>
      </c>
      <c r="BI67" s="28" t="n">
        <f aca="false">BF25</f>
        <v>0</v>
      </c>
      <c r="BJ67" s="28" t="s">
        <v>102</v>
      </c>
      <c r="BK67" s="28" t="n">
        <f aca="false">SUM(BF31:BF44)</f>
        <v>0</v>
      </c>
      <c r="BO67" s="24"/>
      <c r="BP67" s="28" t="s">
        <v>65</v>
      </c>
      <c r="BQ67" s="39" t="n">
        <f aca="false">BP45*BT45+BP46*BT46+BP47*BT47+BP58*BT58</f>
        <v>1</v>
      </c>
      <c r="BR67" s="24"/>
      <c r="BS67" s="28" t="str">
        <f aca="false">BR25</f>
        <v>sedie</v>
      </c>
      <c r="BT67" s="28" t="n">
        <f aca="false">BQ25</f>
        <v>0</v>
      </c>
      <c r="BU67" s="28" t="s">
        <v>102</v>
      </c>
      <c r="BV67" s="28" t="n">
        <f aca="false">SUM(BQ31:BQ44)</f>
        <v>0</v>
      </c>
      <c r="BZ67" s="24"/>
      <c r="CA67" s="28" t="s">
        <v>65</v>
      </c>
      <c r="CB67" s="39" t="n">
        <f aca="false">CA45*CE45+CA46*CE46+CA47*CE47+CA58*CE58</f>
        <v>0.2</v>
      </c>
      <c r="CC67" s="24"/>
      <c r="CD67" s="28" t="str">
        <f aca="false">CC25</f>
        <v>sedie</v>
      </c>
      <c r="CE67" s="28" t="n">
        <f aca="false">CB25</f>
        <v>0</v>
      </c>
      <c r="CF67" s="28" t="s">
        <v>102</v>
      </c>
      <c r="CG67" s="28" t="n">
        <f aca="false">SUM(CB31:CB44)</f>
        <v>3</v>
      </c>
      <c r="CK67" s="17" t="s">
        <v>49</v>
      </c>
      <c r="CL67" s="18" t="n">
        <f aca="false">IF(CA59=0%,0%,CB61/SUM(CB60:CB67))</f>
        <v>0.235746547096943</v>
      </c>
      <c r="CM67" s="17" t="str">
        <f aca="false">CD61</f>
        <v>frigorifero</v>
      </c>
      <c r="CN67" s="19" t="n">
        <f aca="false">CE61</f>
        <v>0</v>
      </c>
      <c r="CO67" s="17" t="str">
        <f aca="false">CD68</f>
        <v>materasso</v>
      </c>
      <c r="CP67" s="19" t="n">
        <f aca="false">CE68</f>
        <v>0</v>
      </c>
      <c r="CQ67" s="17" t="str">
        <f aca="false">CF66</f>
        <v>lamiere</v>
      </c>
      <c r="CR67" s="19" t="n">
        <f aca="false">CG66</f>
        <v>0</v>
      </c>
      <c r="CS67" s="19" t="str">
        <f aca="false">CC2</f>
        <v>altezza cumulo</v>
      </c>
      <c r="CT67" s="19" t="n">
        <f aca="false">CD2</f>
        <v>80</v>
      </c>
    </row>
    <row r="68" customFormat="false" ht="14.4" hidden="false" customHeight="false" outlineLevel="0" collapsed="false">
      <c r="A68" s="24"/>
      <c r="B68" s="28" t="s">
        <v>103</v>
      </c>
      <c r="C68" s="39" t="n">
        <f aca="false">B36*F36+B57*F57</f>
        <v>0.5</v>
      </c>
      <c r="D68" s="24"/>
      <c r="E68" s="28" t="str">
        <f aca="false">D26</f>
        <v>materasso</v>
      </c>
      <c r="F68" s="28" t="n">
        <f aca="false">C26</f>
        <v>0</v>
      </c>
      <c r="G68" s="28"/>
      <c r="H68" s="28"/>
      <c r="L68" s="24"/>
      <c r="M68" s="28" t="s">
        <v>103</v>
      </c>
      <c r="N68" s="39" t="n">
        <f aca="false">M36*Q36+M57*Q57</f>
        <v>0</v>
      </c>
      <c r="O68" s="24"/>
      <c r="P68" s="28" t="str">
        <f aca="false">O26</f>
        <v>materasso</v>
      </c>
      <c r="Q68" s="28" t="n">
        <f aca="false">N26</f>
        <v>0</v>
      </c>
      <c r="R68" s="28"/>
      <c r="S68" s="28"/>
      <c r="W68" s="24"/>
      <c r="X68" s="28" t="s">
        <v>103</v>
      </c>
      <c r="Y68" s="39" t="n">
        <f aca="false">X36*AB36+X57*AB57</f>
        <v>0</v>
      </c>
      <c r="Z68" s="24"/>
      <c r="AA68" s="28" t="str">
        <f aca="false">Z26</f>
        <v>materasso</v>
      </c>
      <c r="AB68" s="28" t="n">
        <f aca="false">Y26</f>
        <v>0</v>
      </c>
      <c r="AC68" s="28"/>
      <c r="AD68" s="28"/>
      <c r="AH68" s="24"/>
      <c r="AI68" s="28" t="s">
        <v>103</v>
      </c>
      <c r="AJ68" s="39" t="n">
        <f aca="false">AI36*AM36+AI57*AM57</f>
        <v>0</v>
      </c>
      <c r="AK68" s="24"/>
      <c r="AL68" s="28" t="str">
        <f aca="false">AK26</f>
        <v>materasso</v>
      </c>
      <c r="AM68" s="28" t="n">
        <f aca="false">AJ26</f>
        <v>0</v>
      </c>
      <c r="AN68" s="28"/>
      <c r="AO68" s="28"/>
      <c r="AS68" s="24"/>
      <c r="AT68" s="28" t="s">
        <v>103</v>
      </c>
      <c r="AU68" s="39" t="n">
        <f aca="false">AT36*AX36+AT57*AX57</f>
        <v>0.45</v>
      </c>
      <c r="AV68" s="24"/>
      <c r="AW68" s="28" t="str">
        <f aca="false">AV26</f>
        <v>materasso</v>
      </c>
      <c r="AX68" s="28" t="n">
        <f aca="false">AU26</f>
        <v>0</v>
      </c>
      <c r="AY68" s="28"/>
      <c r="AZ68" s="28"/>
      <c r="BD68" s="24"/>
      <c r="BE68" s="28" t="s">
        <v>103</v>
      </c>
      <c r="BF68" s="39" t="n">
        <f aca="false">BE36*BI36+BE57*BI57</f>
        <v>0</v>
      </c>
      <c r="BG68" s="24"/>
      <c r="BH68" s="28" t="str">
        <f aca="false">BG26</f>
        <v>materasso</v>
      </c>
      <c r="BI68" s="28" t="n">
        <f aca="false">BF26</f>
        <v>0</v>
      </c>
      <c r="BJ68" s="28"/>
      <c r="BK68" s="28"/>
      <c r="BO68" s="24"/>
      <c r="BP68" s="28" t="s">
        <v>103</v>
      </c>
      <c r="BQ68" s="39" t="n">
        <f aca="false">BP36*BT36+BP57*BT57</f>
        <v>0</v>
      </c>
      <c r="BR68" s="24"/>
      <c r="BS68" s="28" t="str">
        <f aca="false">BR26</f>
        <v>materasso</v>
      </c>
      <c r="BT68" s="28" t="n">
        <f aca="false">BQ26</f>
        <v>0</v>
      </c>
      <c r="BU68" s="28"/>
      <c r="BV68" s="28"/>
      <c r="BZ68" s="24"/>
      <c r="CA68" s="28" t="s">
        <v>103</v>
      </c>
      <c r="CB68" s="39" t="n">
        <f aca="false">CA36*CE36+CA57*CE57</f>
        <v>0</v>
      </c>
      <c r="CC68" s="24"/>
      <c r="CD68" s="28" t="str">
        <f aca="false">CC26</f>
        <v>materasso</v>
      </c>
      <c r="CE68" s="28" t="n">
        <f aca="false">CB26</f>
        <v>0</v>
      </c>
      <c r="CF68" s="28"/>
      <c r="CG68" s="28"/>
      <c r="CK68" s="17" t="s">
        <v>57</v>
      </c>
      <c r="CL68" s="18" t="n">
        <f aca="false">IF(CA59=0%,0%,(CB62+CB63)/SUM(CB60:CB67))</f>
        <v>0.0164990217683809</v>
      </c>
      <c r="CM68" s="17" t="str">
        <f aca="false">CD62</f>
        <v>forno</v>
      </c>
      <c r="CN68" s="19" t="n">
        <f aca="false">CE62</f>
        <v>0</v>
      </c>
      <c r="CO68" s="17" t="str">
        <f aca="false">CF60</f>
        <v>brandina</v>
      </c>
      <c r="CP68" s="19" t="n">
        <f aca="false">CG60</f>
        <v>0</v>
      </c>
      <c r="CQ68" s="17" t="str">
        <f aca="false">CF67</f>
        <v>buste</v>
      </c>
      <c r="CR68" s="19" t="n">
        <f aca="false">CG67</f>
        <v>3</v>
      </c>
      <c r="CS68" s="19" t="str">
        <f aca="false">CC3</f>
        <v>combustione</v>
      </c>
      <c r="CT68" s="19" t="str">
        <f aca="false">CD3</f>
        <v>no</v>
      </c>
    </row>
    <row r="69" customFormat="false" ht="14.4" hidden="false" customHeight="false" outlineLevel="0" collapsed="false">
      <c r="CK69" s="17" t="s">
        <v>60</v>
      </c>
      <c r="CL69" s="37" t="n">
        <f aca="false">IF(CA59=0%,0%,CB64/SUM(CB60:CB67))</f>
        <v>0.0669654091481021</v>
      </c>
      <c r="CM69" s="17" t="str">
        <f aca="false">CD63</f>
        <v>televisore</v>
      </c>
      <c r="CN69" s="19" t="n">
        <f aca="false">CE63</f>
        <v>0</v>
      </c>
      <c r="CO69" s="17" t="str">
        <f aca="false">CF61</f>
        <v>Scatoloni</v>
      </c>
      <c r="CP69" s="19" t="n">
        <f aca="false">CG61</f>
        <v>0</v>
      </c>
      <c r="CQ69" s="19"/>
      <c r="CR69" s="19"/>
      <c r="CS69" s="19" t="str">
        <f aca="false">CC4</f>
        <v>bonifica</v>
      </c>
      <c r="CT69" s="19" t="str">
        <f aca="false">CD4</f>
        <v>no</v>
      </c>
    </row>
    <row r="70" customFormat="false" ht="14.4" hidden="false" customHeight="false" outlineLevel="0" collapsed="false">
      <c r="A70" s="14"/>
      <c r="B70" s="59" t="s">
        <v>14</v>
      </c>
      <c r="C70" s="28" t="s">
        <v>49</v>
      </c>
      <c r="D70" s="28" t="s">
        <v>101</v>
      </c>
      <c r="E70" s="28" t="s">
        <v>12</v>
      </c>
      <c r="F70" s="28" t="s">
        <v>60</v>
      </c>
      <c r="G70" s="28" t="s">
        <v>61</v>
      </c>
      <c r="H70" s="28" t="s">
        <v>62</v>
      </c>
      <c r="I70" s="28" t="s">
        <v>65</v>
      </c>
      <c r="J70" s="28" t="s">
        <v>103</v>
      </c>
      <c r="L70" s="14"/>
      <c r="M70" s="59" t="s">
        <v>14</v>
      </c>
      <c r="N70" s="28" t="s">
        <v>49</v>
      </c>
      <c r="O70" s="28" t="s">
        <v>101</v>
      </c>
      <c r="P70" s="28" t="s">
        <v>12</v>
      </c>
      <c r="Q70" s="28" t="s">
        <v>60</v>
      </c>
      <c r="R70" s="28" t="s">
        <v>61</v>
      </c>
      <c r="S70" s="28" t="s">
        <v>62</v>
      </c>
      <c r="T70" s="28" t="s">
        <v>65</v>
      </c>
      <c r="U70" s="28" t="s">
        <v>103</v>
      </c>
      <c r="W70" s="14"/>
      <c r="X70" s="59" t="s">
        <v>14</v>
      </c>
      <c r="Y70" s="28" t="s">
        <v>49</v>
      </c>
      <c r="Z70" s="28" t="s">
        <v>101</v>
      </c>
      <c r="AA70" s="28" t="s">
        <v>12</v>
      </c>
      <c r="AB70" s="28" t="s">
        <v>60</v>
      </c>
      <c r="AC70" s="28" t="s">
        <v>61</v>
      </c>
      <c r="AD70" s="28" t="s">
        <v>62</v>
      </c>
      <c r="AE70" s="28" t="s">
        <v>65</v>
      </c>
      <c r="AF70" s="28" t="s">
        <v>103</v>
      </c>
      <c r="AH70" s="14"/>
      <c r="AI70" s="59" t="s">
        <v>14</v>
      </c>
      <c r="AJ70" s="28" t="s">
        <v>49</v>
      </c>
      <c r="AK70" s="28" t="s">
        <v>101</v>
      </c>
      <c r="AL70" s="28" t="s">
        <v>12</v>
      </c>
      <c r="AM70" s="28" t="s">
        <v>60</v>
      </c>
      <c r="AN70" s="28" t="s">
        <v>61</v>
      </c>
      <c r="AO70" s="28" t="s">
        <v>62</v>
      </c>
      <c r="AP70" s="28" t="s">
        <v>65</v>
      </c>
      <c r="AQ70" s="28" t="s">
        <v>103</v>
      </c>
      <c r="AS70" s="14"/>
      <c r="AT70" s="59" t="s">
        <v>14</v>
      </c>
      <c r="AU70" s="28" t="s">
        <v>49</v>
      </c>
      <c r="AV70" s="28" t="s">
        <v>101</v>
      </c>
      <c r="AW70" s="28" t="s">
        <v>12</v>
      </c>
      <c r="AX70" s="28" t="s">
        <v>60</v>
      </c>
      <c r="AY70" s="28" t="s">
        <v>61</v>
      </c>
      <c r="AZ70" s="28" t="s">
        <v>62</v>
      </c>
      <c r="BA70" s="28" t="s">
        <v>65</v>
      </c>
      <c r="BB70" s="28" t="s">
        <v>103</v>
      </c>
      <c r="BD70" s="14"/>
      <c r="BE70" s="59" t="s">
        <v>14</v>
      </c>
      <c r="BF70" s="28" t="s">
        <v>49</v>
      </c>
      <c r="BG70" s="28" t="s">
        <v>101</v>
      </c>
      <c r="BH70" s="28" t="s">
        <v>12</v>
      </c>
      <c r="BI70" s="28" t="s">
        <v>60</v>
      </c>
      <c r="BJ70" s="28" t="s">
        <v>61</v>
      </c>
      <c r="BK70" s="28" t="s">
        <v>62</v>
      </c>
      <c r="BL70" s="28" t="s">
        <v>65</v>
      </c>
      <c r="BM70" s="28" t="s">
        <v>103</v>
      </c>
      <c r="BO70" s="14"/>
      <c r="BP70" s="59" t="s">
        <v>14</v>
      </c>
      <c r="BQ70" s="28" t="s">
        <v>49</v>
      </c>
      <c r="BR70" s="28" t="s">
        <v>101</v>
      </c>
      <c r="BS70" s="28" t="s">
        <v>12</v>
      </c>
      <c r="BT70" s="28" t="s">
        <v>60</v>
      </c>
      <c r="BU70" s="28" t="s">
        <v>61</v>
      </c>
      <c r="BV70" s="28" t="s">
        <v>62</v>
      </c>
      <c r="BW70" s="28" t="s">
        <v>65</v>
      </c>
      <c r="BX70" s="28" t="s">
        <v>103</v>
      </c>
      <c r="BZ70" s="14"/>
      <c r="CA70" s="59" t="s">
        <v>14</v>
      </c>
      <c r="CB70" s="28" t="s">
        <v>49</v>
      </c>
      <c r="CC70" s="28" t="s">
        <v>101</v>
      </c>
      <c r="CD70" s="28" t="s">
        <v>12</v>
      </c>
      <c r="CE70" s="28" t="s">
        <v>60</v>
      </c>
      <c r="CF70" s="28" t="s">
        <v>61</v>
      </c>
      <c r="CG70" s="28" t="s">
        <v>62</v>
      </c>
      <c r="CH70" s="28" t="s">
        <v>65</v>
      </c>
      <c r="CI70" s="28" t="s">
        <v>103</v>
      </c>
      <c r="CK70" s="17" t="s">
        <v>61</v>
      </c>
      <c r="CL70" s="18" t="n">
        <f aca="false">IF(CA59=0%,0%,CB65/SUM(CB60:CB67))</f>
        <v>0.404603325260195</v>
      </c>
      <c r="CM70" s="17" t="str">
        <f aca="false">CD64</f>
        <v>scaldabagno</v>
      </c>
      <c r="CN70" s="19" t="n">
        <f aca="false">CE64</f>
        <v>0</v>
      </c>
      <c r="CO70" s="17" t="str">
        <f aca="false">CF62</f>
        <v>divano</v>
      </c>
      <c r="CP70" s="19" t="n">
        <f aca="false">CG62</f>
        <v>0</v>
      </c>
      <c r="CQ70" s="19"/>
      <c r="CR70" s="19"/>
      <c r="CS70" s="19" t="str">
        <f aca="false">CE4</f>
        <v>substrato</v>
      </c>
      <c r="CT70" s="19" t="str">
        <f aca="false">CF4</f>
        <v>stradale</v>
      </c>
    </row>
    <row r="71" customFormat="false" ht="14.4" hidden="false" customHeight="false" outlineLevel="0" collapsed="false">
      <c r="A71" s="17" t="s">
        <v>105</v>
      </c>
      <c r="B71" s="16" t="n">
        <f aca="false">H6*F8*C6+H9*F11*C9+H12*F14*C12+H15*F16*C15</f>
        <v>0</v>
      </c>
      <c r="C71" s="16" t="n">
        <f aca="false">H15*F15*C15</f>
        <v>0</v>
      </c>
      <c r="D71" s="16" t="n">
        <f aca="false">H6*F7*C6+H9*F10*C9+H12*F13*C12+H15*F18*C15+C19*F20*H19</f>
        <v>0</v>
      </c>
      <c r="E71" s="16" t="n">
        <f aca="false">H6*F6*C6+H9*F9*C9+H12*F12*C12+H15*F17*C15+H19*F19*C19</f>
        <v>0</v>
      </c>
      <c r="F71" s="16" t="n">
        <f aca="false">C28*F29*H28</f>
        <v>0</v>
      </c>
      <c r="H71" s="16" t="n">
        <f aca="false">C26*H26+C28*F28*H28</f>
        <v>0</v>
      </c>
      <c r="J71" s="44"/>
      <c r="L71" s="17" t="s">
        <v>105</v>
      </c>
      <c r="M71" s="16" t="n">
        <f aca="false">S6*Q8*N6+S9*Q11*N9+S12*Q14*N12+S15*Q16*N15</f>
        <v>0</v>
      </c>
      <c r="N71" s="16" t="n">
        <f aca="false">S15*Q15*N15</f>
        <v>0</v>
      </c>
      <c r="O71" s="16" t="n">
        <f aca="false">S6*Q7*N6+S9*Q10*N9+S12*Q13*N12+S15*Q18*N15+N19*Q20*S19</f>
        <v>0</v>
      </c>
      <c r="P71" s="16" t="n">
        <f aca="false">S6*Q6*N6+S9*Q9*N9+S12*Q12*N12+S15*Q17*N15+S19*Q19*N19</f>
        <v>0</v>
      </c>
      <c r="Q71" s="16" t="n">
        <f aca="false">N28*Q29*S28</f>
        <v>0</v>
      </c>
      <c r="S71" s="16" t="n">
        <f aca="false">N26*S26+N28*Q28*S28</f>
        <v>0</v>
      </c>
      <c r="U71" s="44"/>
      <c r="W71" s="17" t="s">
        <v>105</v>
      </c>
      <c r="X71" s="16" t="n">
        <f aca="false">AD6*AB8*Y6+AD9*AB11*Y9+AD12*AB14*Y12+AD15*AB16*Y15</f>
        <v>0</v>
      </c>
      <c r="Y71" s="16" t="n">
        <f aca="false">AD15*AB15*Y15</f>
        <v>0</v>
      </c>
      <c r="Z71" s="16" t="n">
        <f aca="false">AD6*AB7*Y6+AD9*AB10*Y9+AD12*AB13*Y12+AD15*AB18*Y15+Y19*AB20*AD19</f>
        <v>0</v>
      </c>
      <c r="AA71" s="16" t="n">
        <f aca="false">AD6*AB6*Y6+AD9*AB9*Y9+AD12*AB12*Y12+AD15*AB17*Y15+AD19*AB19*Y19</f>
        <v>0</v>
      </c>
      <c r="AB71" s="16" t="n">
        <f aca="false">Y28*AB29*AD28</f>
        <v>0</v>
      </c>
      <c r="AD71" s="16" t="n">
        <f aca="false">Y26*AD26+Y28*AB28*AD28</f>
        <v>0</v>
      </c>
      <c r="AF71" s="44"/>
      <c r="AH71" s="17" t="s">
        <v>105</v>
      </c>
      <c r="AI71" s="16" t="n">
        <f aca="false">AO6*AM8*AJ6+AO9*AM11*AJ9+AO12*AM14*AJ12+AO15*AM16*AJ15</f>
        <v>0</v>
      </c>
      <c r="AJ71" s="16" t="n">
        <f aca="false">AO15*AM15*AJ15</f>
        <v>0</v>
      </c>
      <c r="AK71" s="16" t="n">
        <f aca="false">AO6*AM7*AJ6+AO9*AM10*AJ9+AO12*AM13*AJ12+AO15*AM18*AJ15+AJ19*AM20*AO19</f>
        <v>0</v>
      </c>
      <c r="AL71" s="16" t="n">
        <f aca="false">AO6*AM6*AJ6+AO9*AM9*AJ9+AO12*AM12*AJ12+AO15*AM17*AJ15+AO19*AM19*AJ19</f>
        <v>0</v>
      </c>
      <c r="AM71" s="16" t="n">
        <f aca="false">AJ28*AM29*AO28</f>
        <v>0</v>
      </c>
      <c r="AO71" s="16" t="n">
        <f aca="false">AJ26*AO26+AJ28*AM28*AO28</f>
        <v>0</v>
      </c>
      <c r="AQ71" s="44"/>
      <c r="AS71" s="17" t="s">
        <v>105</v>
      </c>
      <c r="AT71" s="16" t="n">
        <f aca="false">AZ6*AX8*AU6+AZ9*AX11*AU9+AZ12*AX14*AU12+AZ15*AX16*AU15</f>
        <v>0</v>
      </c>
      <c r="AU71" s="16" t="n">
        <f aca="false">AZ15*AX15*AU15</f>
        <v>0</v>
      </c>
      <c r="AV71" s="16" t="n">
        <f aca="false">AZ6*AX7*AU6+AZ9*AX10*AU9+AZ12*AX13*AU12+AZ15*AX18*AU15+AU19*AX20*AZ19</f>
        <v>0</v>
      </c>
      <c r="AW71" s="16" t="n">
        <f aca="false">AZ6*AX6*AU6+AZ9*AX9*AU9+AZ12*AX12*AU12+AZ15*AX17*AU15+AZ19*AX19*AU19</f>
        <v>0</v>
      </c>
      <c r="AX71" s="16" t="n">
        <f aca="false">AU28*AX29*AZ28</f>
        <v>0</v>
      </c>
      <c r="AZ71" s="16" t="n">
        <f aca="false">AU26*AZ26+AU28*AX28*AZ28</f>
        <v>0</v>
      </c>
      <c r="BB71" s="44"/>
      <c r="BD71" s="17" t="s">
        <v>105</v>
      </c>
      <c r="BE71" s="16" t="n">
        <f aca="false">BK6*BI8*BF6+BK9*BI11*BF9+BK12*BI14*BF12+BK15*BI16*BF15</f>
        <v>0</v>
      </c>
      <c r="BF71" s="16" t="n">
        <f aca="false">BK15*BI15*BF15</f>
        <v>0</v>
      </c>
      <c r="BG71" s="16" t="n">
        <f aca="false">BK6*BI7*BF6+BK9*BI10*BF9+BK12*BI13*BF12+BK15*BI18*BF15+BF19*BI20*BK19</f>
        <v>0</v>
      </c>
      <c r="BH71" s="16" t="n">
        <f aca="false">BK6*BI6*BF6+BK9*BI9*BF9+BK12*BI12*BF12+BK15*BI17*BF15+BK19*BI19*BF19</f>
        <v>0</v>
      </c>
      <c r="BI71" s="16" t="n">
        <f aca="false">BF28*BI29*BK28</f>
        <v>0</v>
      </c>
      <c r="BK71" s="16" t="n">
        <f aca="false">BF26*BK26+BF28*BI28*BK28</f>
        <v>0</v>
      </c>
      <c r="BM71" s="44"/>
      <c r="BO71" s="17" t="s">
        <v>105</v>
      </c>
      <c r="BP71" s="16" t="n">
        <f aca="false">BV6*BT8*BQ6+BV9*BT11*BQ9+BV12*BT14*BQ12+BV15*BT16*BQ15</f>
        <v>0</v>
      </c>
      <c r="BQ71" s="16" t="n">
        <f aca="false">BV15*BT15*BQ15</f>
        <v>0</v>
      </c>
      <c r="BR71" s="16" t="n">
        <f aca="false">BV6*BT7*BQ6+BV9*BT10*BQ9+BV12*BT13*BQ12+BV15*BT18*BQ15+BQ19*BT20*BV19</f>
        <v>0</v>
      </c>
      <c r="BS71" s="16" t="n">
        <f aca="false">BV6*BT6*BQ6+BV9*BT9*BQ9+BV12*BT12*BQ12+BV15*BT17*BQ15+BV19*BT19*BQ19</f>
        <v>0</v>
      </c>
      <c r="BT71" s="16" t="n">
        <f aca="false">BQ28*BT29*BV28</f>
        <v>0</v>
      </c>
      <c r="BV71" s="16" t="n">
        <f aca="false">BQ26*BV26+BQ28*BT28*BV28</f>
        <v>0</v>
      </c>
      <c r="BX71" s="44"/>
      <c r="BZ71" s="17" t="s">
        <v>105</v>
      </c>
      <c r="CA71" s="16" t="n">
        <f aca="false">CG6*CE8*CB6+CG9*CE11*CB9+CG12*CE14*CB12+CG15*CE16*CB15</f>
        <v>0</v>
      </c>
      <c r="CB71" s="16" t="n">
        <f aca="false">CG15*CE15*CB15</f>
        <v>0</v>
      </c>
      <c r="CC71" s="16" t="n">
        <f aca="false">CG6*CE7*CB6+CG9*CE10*CB9+CG12*CE13*CB12+CG15*CE18*CB15+CB19*CE20*CG19</f>
        <v>0</v>
      </c>
      <c r="CD71" s="16" t="n">
        <f aca="false">CG6*CE6*CB6+CG9*CE9*CB9+CG12*CE12*CB12+CG15*CE17*CB15+CG19*CE19*CB19</f>
        <v>0</v>
      </c>
      <c r="CE71" s="16" t="n">
        <f aca="false">CB28*CE29*CG28</f>
        <v>0</v>
      </c>
      <c r="CG71" s="16" t="n">
        <f aca="false">CB26*CG26+CB28*CE28*CG28</f>
        <v>0</v>
      </c>
      <c r="CI71" s="44"/>
      <c r="CK71" s="17" t="s">
        <v>62</v>
      </c>
      <c r="CL71" s="18" t="n">
        <f aca="false">IF(CA59=0%,0%,CB66/SUM(CB60:CB67))</f>
        <v>0</v>
      </c>
      <c r="CM71" s="17" t="str">
        <f aca="false">CD65</f>
        <v>mobile</v>
      </c>
      <c r="CN71" s="19" t="n">
        <f aca="false">CE65</f>
        <v>0</v>
      </c>
      <c r="CO71" s="17" t="str">
        <f aca="false">CF63</f>
        <v>sanitari</v>
      </c>
      <c r="CP71" s="19" t="n">
        <f aca="false">CG63</f>
        <v>0</v>
      </c>
      <c r="CQ71" s="19"/>
      <c r="CR71" s="19"/>
      <c r="CS71" s="19" t="s">
        <v>63</v>
      </c>
      <c r="CT71" s="19" t="n">
        <f aca="false">CA4</f>
        <v>0</v>
      </c>
    </row>
    <row r="72" customFormat="false" ht="14.4" hidden="false" customHeight="true" outlineLevel="0" collapsed="false">
      <c r="A72" s="33" t="s">
        <v>106</v>
      </c>
      <c r="B72" s="60" t="n">
        <f aca="false">IF(B4=100%,0,(B22*G22+B24*G24+B31*G31+B39*F39*G39+B48*G48+B49*G49+B50*G50)/(1-B4))</f>
        <v>90</v>
      </c>
      <c r="C72" s="60" t="n">
        <f aca="false">IF(B4=100%,0,(B32*G32+B39*F40*G40)/(1-B4))</f>
        <v>0</v>
      </c>
      <c r="D72" s="60" t="n">
        <f aca="false">IF(B4=100%,0,(B39*F41*G41+B33*F33*G33)/(1-B4))</f>
        <v>16.2</v>
      </c>
      <c r="E72" s="60" t="n">
        <f aca="false">IF(B4=100%,0,(B23*G23+B33*G34*F34+B39*F42*G42+B51*G51)/(1-B4))</f>
        <v>180</v>
      </c>
      <c r="F72" s="60" t="n">
        <f aca="false">IF(B4=100%,0,(B21*G21+B25*G25+B38*G38+B39*F43*G43)/(1-B4))</f>
        <v>165</v>
      </c>
      <c r="G72" s="61" t="n">
        <f aca="false">IF(B4=100%,0,(B30*G30+B35*G35+B39*F44*G44)/(1-B4))</f>
        <v>70</v>
      </c>
      <c r="H72" s="60" t="n">
        <f aca="false">IF(B4=100%,0,(B37*G37)/(1-B4))</f>
        <v>0</v>
      </c>
      <c r="I72" s="61" t="n">
        <f aca="false">IF(B4=100%,0,(B45*G45+B46*G46+B47*G47+B58*G58)/(1-B4))</f>
        <v>0</v>
      </c>
      <c r="J72" s="62" t="n">
        <f aca="false">IF(B4=100%,0,(B36*G36+B57*G57)/(1-B4))</f>
        <v>200</v>
      </c>
      <c r="L72" s="33" t="s">
        <v>106</v>
      </c>
      <c r="M72" s="60" t="n">
        <f aca="false">IF(M4=100%,0,(M22*R22+M24*R24+M31*R31+M39*Q39*R39+M48*R48+M49*R49+M50*R50)/(1-M4))</f>
        <v>225</v>
      </c>
      <c r="N72" s="60" t="n">
        <f aca="false">IF(M4=100%,0,(M32*R32+M39*Q40*R40)/(1-M4))</f>
        <v>0</v>
      </c>
      <c r="O72" s="60" t="n">
        <f aca="false">IF(M4=100%,0,(M39*Q41*R41+M33*Q33*R33)/(1-M4))</f>
        <v>27</v>
      </c>
      <c r="P72" s="60" t="n">
        <f aca="false">IF(M4=100%,0,(M23*R23+M33*R34*Q34+M39*Q42*R42+M51*R51)/(1-M4))</f>
        <v>300</v>
      </c>
      <c r="Q72" s="60" t="n">
        <f aca="false">IF(M4=100%,0,(M21*R21+M25*R25+M38*R38+M39*Q43*R43)/(1-M4))</f>
        <v>192.5</v>
      </c>
      <c r="R72" s="61" t="n">
        <f aca="false">IF(M4=100%,0,(M30*R30+M35*R35+M39*Q44*R44)/(1-M4))</f>
        <v>0</v>
      </c>
      <c r="S72" s="60" t="n">
        <f aca="false">IF(M4=100%,0,(M37*R37)/(1-M4))</f>
        <v>59.5</v>
      </c>
      <c r="T72" s="61" t="n">
        <f aca="false">IF(M4=100%,0,(M45*R45+M46*R46+M47*R47+M58*R58)/(1-M4))</f>
        <v>0</v>
      </c>
      <c r="U72" s="62" t="n">
        <f aca="false">IF(M4=100%,0,(M36*R36+M57*R57)/(1-M4))</f>
        <v>0</v>
      </c>
      <c r="W72" s="33" t="s">
        <v>106</v>
      </c>
      <c r="X72" s="60" t="n">
        <f aca="false">IF(X4=100%,0,(X22*AC22+X24*AC24+X31*AC31+X39*AB39*AC39+X48*AC48+X49*AC49+X50*AC50)/(1-X4))</f>
        <v>9</v>
      </c>
      <c r="Y72" s="60" t="n">
        <f aca="false">IF(X4=100%,0,(X32*AC32+X39*AB40*AC40)/(1-X4))</f>
        <v>0</v>
      </c>
      <c r="Z72" s="60" t="n">
        <f aca="false">IF(X4=100%,0,(X39*AB41*AC41+X33*AB33*AC33)/(1-X4))</f>
        <v>0</v>
      </c>
      <c r="AA72" s="60" t="n">
        <f aca="false">IF(X4=100%,0,(X23*AC23+X33*AC34*AB34+X39*AB42*AC42+X51*AC51)/(1-X4))</f>
        <v>0</v>
      </c>
      <c r="AB72" s="60" t="n">
        <f aca="false">IF(X4=100%,0,(X21*AC21+X25*AC25+X38*AC38+X39*AB43*AC43)/(1-X4))</f>
        <v>0</v>
      </c>
      <c r="AC72" s="61" t="n">
        <f aca="false">IF(X4=100%,0,(X30*AC30+X35*AC35+X39*AB44*AC44)/(1-X4))</f>
        <v>0</v>
      </c>
      <c r="AD72" s="60" t="n">
        <f aca="false">IF(X4=100%,0,(X37*AC37)/(1-X4))</f>
        <v>0</v>
      </c>
      <c r="AE72" s="61" t="n">
        <f aca="false">IF(X4=100%,0,(X45*AC45+X46*AC46+X47*AC47+X58*AC58)/(1-X4))</f>
        <v>1645</v>
      </c>
      <c r="AF72" s="62" t="n">
        <f aca="false">IF(X4=100%,0,(X36*AC36+X57*AC57)/(1-X4))</f>
        <v>0</v>
      </c>
      <c r="AH72" s="33" t="s">
        <v>106</v>
      </c>
      <c r="AI72" s="60" t="n">
        <f aca="false">IF(AI4=100%,0,(AI22*AN22+AI24*AN24+AI31*AN31+AI39*AM39*AN39+AI48*AN48+AI49*AN49+AI50*AN50)/(1-AI4))</f>
        <v>792</v>
      </c>
      <c r="AJ72" s="60" t="n">
        <f aca="false">IF(AI4=100%,0,(AI32*AN32+AI39*AM40*AN40)/(1-AI4))</f>
        <v>52</v>
      </c>
      <c r="AK72" s="60" t="n">
        <f aca="false">IF(AI4=100%,0,(AI39*AM41*AN41+AI33*AM33*AN33)/(1-AI4))</f>
        <v>0</v>
      </c>
      <c r="AL72" s="60" t="n">
        <f aca="false">IF(AI4=100%,0,(AI23*AN23+AI33*AN34*AM34+AI39*AM42*AN42+AI51*AN51)/(1-AI4))</f>
        <v>0</v>
      </c>
      <c r="AM72" s="60" t="n">
        <f aca="false">IF(AI4=100%,0,(AI21*AN21+AI25*AN25+AI38*AN38+AI39*AM43*AN43)/(1-AI4))</f>
        <v>55</v>
      </c>
      <c r="AN72" s="61" t="n">
        <f aca="false">IF(AI4=100%,0,(AI30*AN30+AI35*AN35+AI39*AM44*AN44)/(1-AI4))</f>
        <v>0</v>
      </c>
      <c r="AO72" s="60" t="n">
        <f aca="false">IF(AI4=100%,0,(AI37*AN37)/(1-AI4))</f>
        <v>0</v>
      </c>
      <c r="AP72" s="61" t="n">
        <f aca="false">IF(AI4=100%,0,(AI45*AN45+AI46*AN46+AI47*AN47+AI58*AN58)/(1-AI4))</f>
        <v>0</v>
      </c>
      <c r="AQ72" s="62" t="n">
        <f aca="false">IF(AI4=100%,0,(AI36*AN36+AI57*AN57)/(1-AI4))</f>
        <v>0</v>
      </c>
      <c r="AS72" s="33" t="s">
        <v>106</v>
      </c>
      <c r="AT72" s="60" t="n">
        <f aca="false">IF(AT4=100%,0,(AT22*AY22+AT24*AY24+AT31*AY31+AT39*AX39*AY39+AT48*AY48+AT49*AY49+AT50*AY50)/(1-AT4))</f>
        <v>0</v>
      </c>
      <c r="AU72" s="60" t="n">
        <f aca="false">IF(AT4=100%,0,(AT32*AY32+AT39*AX40*AY40)/(1-AT4))</f>
        <v>0</v>
      </c>
      <c r="AV72" s="60" t="n">
        <f aca="false">IF(AT4=100%,0,(AT39*AX41*AY41+AT33*AX33*AY33)/(1-AT4))</f>
        <v>0</v>
      </c>
      <c r="AW72" s="60" t="n">
        <f aca="false">IF(AT4=100%,0,(AT23*AY23+AT33*AY34*AX34+AT39*AX42*AY42+AT51*AY51)/(1-AT4))</f>
        <v>0</v>
      </c>
      <c r="AX72" s="60" t="n">
        <f aca="false">IF(AT4=100%,0,(AT21*AY21+AT25*AY25+AT38*AY38+AT39*AX43*AY43)/(1-AT4))</f>
        <v>110</v>
      </c>
      <c r="AY72" s="61" t="n">
        <f aca="false">IF(AT4=100%,0,(AT30*AY30+AT35*AY35+AT39*AX44*AY44)/(1-AT4))</f>
        <v>0</v>
      </c>
      <c r="AZ72" s="60" t="n">
        <f aca="false">IF(AT4=100%,0,(AT37*AY37)/(1-AT4))</f>
        <v>0</v>
      </c>
      <c r="BA72" s="61" t="n">
        <f aca="false">IF(AT4=100%,0,(AT45*AY45+AT46*AY46+AT47*AY47+AT58*AY58)/(1-AT4))</f>
        <v>525</v>
      </c>
      <c r="BB72" s="62" t="n">
        <f aca="false">IF(AT4=100%,0,(AT36*AY36+AT57*AY57)/(1-AT4))</f>
        <v>180</v>
      </c>
      <c r="BD72" s="33" t="s">
        <v>106</v>
      </c>
      <c r="BE72" s="60" t="n">
        <f aca="false">IF(BE4=100%,0,(BE22*BJ22+BE24*BJ24+BE31*BJ31+BE39*BI39*BJ39+BE48*BJ48+BE49*BJ49+BE50*BJ50)/(1-BE4))</f>
        <v>630</v>
      </c>
      <c r="BF72" s="60" t="n">
        <f aca="false">IF(BE4=100%,0,(BE32*BJ32+BE39*BI40*BJ40)/(1-BE4))</f>
        <v>130</v>
      </c>
      <c r="BG72" s="60" t="n">
        <f aca="false">IF(BE4=100%,0,(BE39*BI41*BJ41+BE33*BI33*BJ33)/(1-BE4))</f>
        <v>54</v>
      </c>
      <c r="BH72" s="60" t="n">
        <f aca="false">IF(BE4=100%,0,(BE23*BJ23+BE33*BJ34*BI34+BE39*BI42*BJ42+BE51*BJ51)/(1-BE4))</f>
        <v>600</v>
      </c>
      <c r="BI72" s="60" t="n">
        <f aca="false">IF(BE4=100%,0,(BE21*BJ21+BE25*BJ25+BE38*BJ38+BE39*BI43*BJ43)/(1-BE4))</f>
        <v>0</v>
      </c>
      <c r="BJ72" s="61" t="n">
        <f aca="false">IF(BE4=100%,0,(BE30*BJ30+BE35*BJ35+BE39*BI44*BJ44)/(1-BE4))</f>
        <v>150</v>
      </c>
      <c r="BK72" s="60" t="n">
        <f aca="false">IF(BE4=100%,0,(BE37*BJ37)/(1-BE4))</f>
        <v>0</v>
      </c>
      <c r="BL72" s="61" t="n">
        <f aca="false">IF(BE4=100%,0,(BE45*BJ45+BE46*BJ46+BE47*BJ47+BE58*BJ58)/(1-BE4))</f>
        <v>0</v>
      </c>
      <c r="BM72" s="62" t="n">
        <f aca="false">IF(BE4=100%,0,(BE36*BJ36+BE57*BJ57)/(1-BE4))</f>
        <v>0</v>
      </c>
      <c r="BO72" s="33" t="s">
        <v>106</v>
      </c>
      <c r="BP72" s="60" t="n">
        <f aca="false">IF(BP4=100%,0,(BP22*BU22+BP24*BU24+BP31*BU31+BP39*BT39*BU39+BP48*BU48+BP49*BU49+BP50*BU50)/(1-BP4))</f>
        <v>0</v>
      </c>
      <c r="BQ72" s="60" t="n">
        <f aca="false">IF(BP4=100%,0,(BP32*BU32+BP39*BT40*BU40)/(1-BP4))</f>
        <v>0</v>
      </c>
      <c r="BR72" s="60" t="n">
        <f aca="false">IF(BP4=100%,0,(BP39*BT41*BU41+BP33*BT33*BU33)/(1-BP4))</f>
        <v>0</v>
      </c>
      <c r="BS72" s="60" t="n">
        <f aca="false">IF(BP4=100%,0,(BP23*BU23+BP33*BU34*BT34+BP39*BT42*BU42+BP51*BU51)/(1-BP4))</f>
        <v>0</v>
      </c>
      <c r="BT72" s="60" t="n">
        <f aca="false">IF(BP4=100%,0,(BP21*BU21+BP25*BU25+BP38*BU38+BP39*BT43*BU43)/(1-BP4))</f>
        <v>0</v>
      </c>
      <c r="BU72" s="61" t="n">
        <f aca="false">IF(BP4=100%,0,(BP30*BU30+BP35*BU35+BP39*BT44*BU44)/(1-BP4))</f>
        <v>0</v>
      </c>
      <c r="BV72" s="60" t="n">
        <f aca="false">IF(BP4=100%,0,(BP37*BU37)/(1-BP4))</f>
        <v>0</v>
      </c>
      <c r="BW72" s="61" t="n">
        <f aca="false">IF(BP4=100%,0,(BP45*BU45+BP46*BU46+BP47*BU47+BP58*BU58)/(1-BP4))</f>
        <v>1500</v>
      </c>
      <c r="BX72" s="62" t="n">
        <f aca="false">IF(BP4=100%,0,(BP36*BU36+BP57*BU57)/(1-BP4))</f>
        <v>0</v>
      </c>
      <c r="BZ72" s="33" t="s">
        <v>106</v>
      </c>
      <c r="CA72" s="60" t="n">
        <f aca="false">IF(CA4=100%,0,(CA22*CF22+CA24*CF24+CA31*CF31+CA39*CE39*CF39+CA48*CF48+CA49*CF49+CA50*CF50)/(1-CA4))</f>
        <v>68.5671270537409</v>
      </c>
      <c r="CB72" s="60" t="n">
        <f aca="false">IF(CA4=100%,0,(CA32*CF32+CA39*CE40*CF40)/(1-CA4))</f>
        <v>612.941022452052</v>
      </c>
      <c r="CC72" s="60" t="n">
        <f aca="false">IF(CA4=100%,0,(CA39*CE41*CF41+CA33*CE33*CF33)/(1-CA4))</f>
        <v>8.90947175492571</v>
      </c>
      <c r="CD72" s="60" t="n">
        <f aca="false">IF(CA4=100%,0,(CA23*CF23+CA33*CF34*CE34+CA39*CE42*CF42+CA51*CF51)/(1-CA4))</f>
        <v>98.9941306102856</v>
      </c>
      <c r="CE72" s="60" t="n">
        <f aca="false">IF(CA4=100%,0,(CA21*CF21+CA25*CF25+CA38*CF38+CA39*CE43*CF43)/(1-CA4))</f>
        <v>44.4654091481021</v>
      </c>
      <c r="CF72" s="61" t="n">
        <f aca="false">IF(CA4=100%,0,(CA30*CF30+CA35*CF35+CA39*CE44*CF44)/(1-CA4))</f>
        <v>222.531828893107</v>
      </c>
      <c r="CG72" s="60" t="n">
        <f aca="false">IF(CA4=100%,0,(CA37*CF37)/(1-CA4))</f>
        <v>0</v>
      </c>
      <c r="CH72" s="61" t="n">
        <f aca="false">IF(CA4=100%,0,(CA45*CF45+CA46*CF46+CA47*CF47+CA58*CF58)/(1-CA4))</f>
        <v>300</v>
      </c>
      <c r="CI72" s="62" t="n">
        <f aca="false">IF(CA4=100%,0,(CA36*CF36+CA57*CF57)/(1-CA4))</f>
        <v>0</v>
      </c>
      <c r="CK72" s="17" t="s">
        <v>65</v>
      </c>
      <c r="CL72" s="18" t="n">
        <f aca="false">IF(CA59=0%,0%,CB67/SUM(CB60:CB67))</f>
        <v>0.2</v>
      </c>
      <c r="CM72" s="17" t="str">
        <f aca="false">CD66</f>
        <v>secchio</v>
      </c>
      <c r="CN72" s="19" t="n">
        <f aca="false">CE66</f>
        <v>0</v>
      </c>
      <c r="CO72" s="17" t="str">
        <f aca="false">CF64</f>
        <v>tubi</v>
      </c>
      <c r="CP72" s="19" t="n">
        <f aca="false">CG64</f>
        <v>0</v>
      </c>
      <c r="CQ72" s="19"/>
      <c r="CR72" s="19"/>
      <c r="CS72" s="35" t="s">
        <v>56</v>
      </c>
      <c r="CT72" s="35" t="n">
        <f aca="false">CG2</f>
        <v>0</v>
      </c>
      <c r="CU72" s="37" t="n">
        <f aca="false">SUM(CL66:CL72)</f>
        <v>1</v>
      </c>
    </row>
    <row r="73" customFormat="false" ht="15" hidden="false" customHeight="false" outlineLevel="0" collapsed="false">
      <c r="CK73" s="10" t="str">
        <f aca="false">A74</f>
        <v>SITO O94</v>
      </c>
      <c r="CL73" s="10"/>
      <c r="CM73" s="10"/>
      <c r="CN73" s="10"/>
      <c r="CO73" s="10"/>
      <c r="CP73" s="10"/>
      <c r="CQ73" s="10"/>
      <c r="CR73" s="10"/>
      <c r="CS73" s="10"/>
      <c r="CT73" s="10"/>
    </row>
    <row r="74" customFormat="false" ht="15" hidden="false" customHeight="false" outlineLevel="0" collapsed="false">
      <c r="A74" s="9" t="s">
        <v>455</v>
      </c>
      <c r="B74" s="9"/>
      <c r="C74" s="9"/>
      <c r="D74" s="9"/>
      <c r="E74" s="9"/>
      <c r="F74" s="9"/>
      <c r="G74" s="9"/>
      <c r="L74" s="9" t="s">
        <v>456</v>
      </c>
      <c r="M74" s="9"/>
      <c r="N74" s="9"/>
      <c r="O74" s="9"/>
      <c r="P74" s="9"/>
      <c r="Q74" s="9"/>
      <c r="R74" s="9"/>
      <c r="W74" s="9" t="s">
        <v>457</v>
      </c>
      <c r="X74" s="9"/>
      <c r="Y74" s="9"/>
      <c r="Z74" s="9"/>
      <c r="AA74" s="9"/>
      <c r="AB74" s="9"/>
      <c r="AC74" s="9"/>
      <c r="AE74" s="26"/>
      <c r="AH74" s="9" t="s">
        <v>458</v>
      </c>
      <c r="AI74" s="9"/>
      <c r="AJ74" s="9"/>
      <c r="AK74" s="9"/>
      <c r="AL74" s="9"/>
      <c r="AM74" s="9"/>
      <c r="AN74" s="9"/>
      <c r="AS74" s="9" t="s">
        <v>459</v>
      </c>
      <c r="AT74" s="9"/>
      <c r="AU74" s="9"/>
      <c r="AV74" s="9"/>
      <c r="AW74" s="9"/>
      <c r="AX74" s="9"/>
      <c r="AY74" s="9"/>
      <c r="BD74" s="9" t="s">
        <v>460</v>
      </c>
      <c r="BE74" s="9"/>
      <c r="BF74" s="9"/>
      <c r="BG74" s="9"/>
      <c r="BH74" s="9"/>
      <c r="BI74" s="9"/>
      <c r="BJ74" s="9"/>
      <c r="BL74" s="26"/>
      <c r="BO74" s="9" t="s">
        <v>461</v>
      </c>
      <c r="BP74" s="9"/>
      <c r="BQ74" s="9"/>
      <c r="BR74" s="9"/>
      <c r="BS74" s="9"/>
      <c r="BT74" s="9"/>
      <c r="BU74" s="9"/>
      <c r="BZ74" s="9" t="s">
        <v>462</v>
      </c>
      <c r="CA74" s="9"/>
      <c r="CB74" s="9"/>
      <c r="CC74" s="9"/>
      <c r="CD74" s="9"/>
      <c r="CE74" s="9"/>
      <c r="CF74" s="9"/>
      <c r="CK74" s="11" t="s">
        <v>31</v>
      </c>
      <c r="CL74" s="11"/>
      <c r="CM74" s="11" t="s">
        <v>32</v>
      </c>
      <c r="CN74" s="11"/>
      <c r="CO74" s="11"/>
      <c r="CP74" s="11"/>
      <c r="CQ74" s="11"/>
      <c r="CR74" s="11"/>
      <c r="CS74" s="11" t="s">
        <v>33</v>
      </c>
      <c r="CT74" s="11"/>
    </row>
    <row r="75" customFormat="false" ht="14.4" hidden="false" customHeight="false" outlineLevel="0" collapsed="false">
      <c r="A75" s="2" t="s">
        <v>26</v>
      </c>
      <c r="B75" s="2" t="s">
        <v>446</v>
      </c>
      <c r="D75" s="4" t="s">
        <v>28</v>
      </c>
      <c r="E75" s="2" t="n">
        <v>30</v>
      </c>
      <c r="F75" s="2" t="s">
        <v>29</v>
      </c>
      <c r="G75" s="4" t="s">
        <v>30</v>
      </c>
      <c r="H75" s="2" t="n">
        <f aca="false">SUMPRODUCT(C79:C93,H79:H93)+C99*H99+C101*H101</f>
        <v>0</v>
      </c>
      <c r="L75" s="2" t="s">
        <v>26</v>
      </c>
      <c r="M75" s="2" t="s">
        <v>446</v>
      </c>
      <c r="O75" s="4" t="s">
        <v>28</v>
      </c>
      <c r="P75" s="2" t="n">
        <v>15</v>
      </c>
      <c r="Q75" s="2" t="s">
        <v>29</v>
      </c>
      <c r="R75" s="4" t="s">
        <v>30</v>
      </c>
      <c r="S75" s="2" t="n">
        <f aca="false">SUMPRODUCT(N79:N93,S79:S93)+N99*S99+N101*S101</f>
        <v>0</v>
      </c>
      <c r="W75" s="2" t="s">
        <v>26</v>
      </c>
      <c r="X75" s="2" t="s">
        <v>446</v>
      </c>
      <c r="Z75" s="4" t="s">
        <v>28</v>
      </c>
      <c r="AB75" s="2" t="s">
        <v>29</v>
      </c>
      <c r="AC75" s="4" t="s">
        <v>30</v>
      </c>
      <c r="AD75" s="2" t="n">
        <f aca="false">SUMPRODUCT(Y79:Y93,AD79:AD93)+Y99*AD99+Y101*AD101</f>
        <v>0</v>
      </c>
      <c r="AE75" s="26"/>
      <c r="AH75" s="2" t="s">
        <v>26</v>
      </c>
      <c r="AI75" s="2" t="s">
        <v>446</v>
      </c>
      <c r="AK75" s="4" t="s">
        <v>28</v>
      </c>
      <c r="AL75" s="2" t="n">
        <v>30</v>
      </c>
      <c r="AM75" s="2" t="s">
        <v>29</v>
      </c>
      <c r="AN75" s="4" t="s">
        <v>30</v>
      </c>
      <c r="AO75" s="2" t="n">
        <f aca="false">SUMPRODUCT(AJ79:AJ93,AO79:AO93)+AJ99*AO99+AJ101*AO101</f>
        <v>12</v>
      </c>
      <c r="AS75" s="2" t="s">
        <v>26</v>
      </c>
      <c r="AT75" s="2" t="s">
        <v>446</v>
      </c>
      <c r="AV75" s="4" t="s">
        <v>28</v>
      </c>
      <c r="AW75" s="2" t="n">
        <v>40</v>
      </c>
      <c r="AX75" s="2" t="s">
        <v>29</v>
      </c>
      <c r="AY75" s="4" t="s">
        <v>30</v>
      </c>
      <c r="AZ75" s="2" t="n">
        <f aca="false">SUMPRODUCT(AU79:AU93,AZ79:AZ93)+AU99*AZ99+AU101*AZ101</f>
        <v>80</v>
      </c>
      <c r="BD75" s="2" t="s">
        <v>26</v>
      </c>
      <c r="BE75" s="2" t="s">
        <v>446</v>
      </c>
      <c r="BG75" s="4" t="s">
        <v>28</v>
      </c>
      <c r="BH75" s="2" t="n">
        <v>20</v>
      </c>
      <c r="BI75" s="2" t="s">
        <v>29</v>
      </c>
      <c r="BJ75" s="4" t="s">
        <v>30</v>
      </c>
      <c r="BK75" s="2" t="n">
        <f aca="false">SUMPRODUCT(BF79:BF93,BK79:BK93)+BF99*BK99+BF101*BK101</f>
        <v>0</v>
      </c>
      <c r="BL75" s="26"/>
      <c r="BO75" s="2" t="s">
        <v>26</v>
      </c>
      <c r="BP75" s="2" t="s">
        <v>446</v>
      </c>
      <c r="BR75" s="4" t="s">
        <v>28</v>
      </c>
      <c r="BS75" s="2" t="n">
        <v>15</v>
      </c>
      <c r="BT75" s="2" t="s">
        <v>29</v>
      </c>
      <c r="BU75" s="4" t="s">
        <v>30</v>
      </c>
      <c r="BV75" s="2" t="n">
        <f aca="false">SUMPRODUCT(BQ79:BQ93,BV79:BV93)+BQ99*BV99+BQ101*BV101</f>
        <v>0</v>
      </c>
      <c r="BZ75" s="2" t="s">
        <v>26</v>
      </c>
      <c r="CA75" s="2" t="s">
        <v>446</v>
      </c>
      <c r="CC75" s="4" t="s">
        <v>28</v>
      </c>
      <c r="CD75" s="2" t="n">
        <v>100</v>
      </c>
      <c r="CE75" s="2" t="s">
        <v>29</v>
      </c>
      <c r="CF75" s="4" t="s">
        <v>30</v>
      </c>
      <c r="CG75" s="2" t="n">
        <f aca="false">SUMPRODUCT(CB79:CB93,CG79:CG93)+CB99*CG99+CB101*CG101</f>
        <v>0</v>
      </c>
      <c r="CK75" s="12" t="s">
        <v>14</v>
      </c>
      <c r="CL75" s="13" t="n">
        <f aca="false">IF(B132=0%,0%,C133/SUM(C133:C140))</f>
        <v>0.0507904644842525</v>
      </c>
      <c r="CM75" s="12" t="str">
        <f aca="false">E133</f>
        <v>lavatrice</v>
      </c>
      <c r="CN75" s="14" t="n">
        <f aca="false">F133</f>
        <v>0</v>
      </c>
      <c r="CO75" s="12" t="str">
        <f aca="false">E140</f>
        <v>sedie</v>
      </c>
      <c r="CP75" s="14" t="n">
        <f aca="false">F140</f>
        <v>0</v>
      </c>
      <c r="CQ75" s="12" t="str">
        <f aca="false">G138</f>
        <v>guaina</v>
      </c>
      <c r="CR75" s="14" t="n">
        <f aca="false">H138</f>
        <v>0</v>
      </c>
      <c r="CS75" s="14" t="s">
        <v>41</v>
      </c>
      <c r="CT75" s="38" t="n">
        <f aca="false">C76</f>
        <v>0</v>
      </c>
    </row>
    <row r="76" customFormat="false" ht="14.4" hidden="false" customHeight="false" outlineLevel="0" collapsed="false">
      <c r="A76" s="2" t="s">
        <v>34</v>
      </c>
      <c r="B76" s="2" t="s">
        <v>463</v>
      </c>
      <c r="D76" s="4" t="s">
        <v>36</v>
      </c>
      <c r="E76" s="2" t="s">
        <v>37</v>
      </c>
      <c r="L76" s="2" t="s">
        <v>34</v>
      </c>
      <c r="M76" s="2" t="s">
        <v>464</v>
      </c>
      <c r="O76" s="4" t="s">
        <v>36</v>
      </c>
      <c r="P76" s="2" t="s">
        <v>37</v>
      </c>
      <c r="W76" s="2" t="s">
        <v>34</v>
      </c>
      <c r="X76" s="2" t="s">
        <v>465</v>
      </c>
      <c r="Y76" s="2" t="s">
        <v>41</v>
      </c>
      <c r="Z76" s="4" t="s">
        <v>36</v>
      </c>
      <c r="AE76" s="26"/>
      <c r="AH76" s="2" t="s">
        <v>34</v>
      </c>
      <c r="AI76" s="2" t="s">
        <v>466</v>
      </c>
      <c r="AK76" s="4" t="s">
        <v>36</v>
      </c>
      <c r="AL76" s="2" t="s">
        <v>37</v>
      </c>
      <c r="AS76" s="2" t="s">
        <v>34</v>
      </c>
      <c r="AT76" s="2" t="s">
        <v>467</v>
      </c>
      <c r="AV76" s="4" t="s">
        <v>36</v>
      </c>
      <c r="AW76" s="2" t="s">
        <v>37</v>
      </c>
      <c r="BD76" s="2" t="s">
        <v>34</v>
      </c>
      <c r="BE76" s="2" t="s">
        <v>468</v>
      </c>
      <c r="BG76" s="4" t="s">
        <v>36</v>
      </c>
      <c r="BH76" s="2" t="s">
        <v>37</v>
      </c>
      <c r="BL76" s="26"/>
      <c r="BO76" s="2" t="s">
        <v>34</v>
      </c>
      <c r="BP76" s="2" t="s">
        <v>469</v>
      </c>
      <c r="BR76" s="4" t="s">
        <v>36</v>
      </c>
      <c r="BS76" s="2" t="s">
        <v>37</v>
      </c>
      <c r="BZ76" s="2" t="s">
        <v>34</v>
      </c>
      <c r="CA76" s="2" t="s">
        <v>470</v>
      </c>
      <c r="CC76" s="4" t="s">
        <v>36</v>
      </c>
      <c r="CD76" s="2" t="s">
        <v>37</v>
      </c>
      <c r="CK76" s="17" t="s">
        <v>49</v>
      </c>
      <c r="CL76" s="18" t="n">
        <f aca="false">IF(B132=0%,0%,C134/SUM(C133:C140))</f>
        <v>0.157164364731295</v>
      </c>
      <c r="CM76" s="17" t="str">
        <f aca="false">E134</f>
        <v>frigorifero</v>
      </c>
      <c r="CN76" s="19" t="n">
        <f aca="false">F134</f>
        <v>0</v>
      </c>
      <c r="CO76" s="17" t="str">
        <f aca="false">E141</f>
        <v>materasso</v>
      </c>
      <c r="CP76" s="19" t="n">
        <f aca="false">F141</f>
        <v>0</v>
      </c>
      <c r="CQ76" s="17" t="str">
        <f aca="false">G139</f>
        <v>lamiere</v>
      </c>
      <c r="CR76" s="19" t="n">
        <f aca="false">H139</f>
        <v>0</v>
      </c>
      <c r="CS76" s="19" t="str">
        <f aca="false">D75</f>
        <v>altezza cumulo</v>
      </c>
      <c r="CT76" s="19" t="n">
        <f aca="false">E75</f>
        <v>30</v>
      </c>
    </row>
    <row r="77" customFormat="false" ht="14.4" hidden="false" customHeight="false" outlineLevel="0" collapsed="false">
      <c r="A77" s="2" t="s">
        <v>46</v>
      </c>
      <c r="B77" s="8" t="n">
        <f aca="false">SUM(B79:B93,B99,B101)</f>
        <v>0</v>
      </c>
      <c r="C77" s="16" t="n">
        <f aca="false">SUMPRODUCT(B94:B98,G94:G98)+SUMPRODUCT(B103:B105,G103:G105)+SUMPRODUCT(B130:B131,G130:G131)+SUMPRODUCT(B118:B125,G118:G125)+SUMPRODUCT(F112:F117,G112:G117)*B112+SUMPRODUCT(G106:G107,F106:F107)*B106+SUMPRODUCT(B108:B111,G108:G111)</f>
        <v>1662.93932660814</v>
      </c>
      <c r="D77" s="4" t="s">
        <v>43</v>
      </c>
      <c r="E77" s="2" t="s">
        <v>37</v>
      </c>
      <c r="F77" s="4" t="s">
        <v>44</v>
      </c>
      <c r="G77" s="2" t="s">
        <v>48</v>
      </c>
      <c r="L77" s="2" t="s">
        <v>46</v>
      </c>
      <c r="M77" s="8" t="n">
        <f aca="false">SUM(M79:M93,M99,M101)</f>
        <v>0</v>
      </c>
      <c r="N77" s="16" t="n">
        <f aca="false">SUMPRODUCT(M94:M98,R94:R98)+SUMPRODUCT(M103:M105,R103:R105)+SUMPRODUCT(M130:M131,R130:R131)+SUMPRODUCT(M118:M125,R118:R125)+SUMPRODUCT(Q112:Q117,R112:R117)*M112+SUMPRODUCT(R106:R107,Q106:Q107)*M106+SUMPRODUCT(M108:M111,R108:R111)</f>
        <v>484.03150572514</v>
      </c>
      <c r="O77" s="4" t="s">
        <v>43</v>
      </c>
      <c r="P77" s="2" t="s">
        <v>37</v>
      </c>
      <c r="Q77" s="4" t="s">
        <v>44</v>
      </c>
      <c r="R77" s="2" t="s">
        <v>48</v>
      </c>
      <c r="W77" s="2" t="s">
        <v>46</v>
      </c>
      <c r="X77" s="8" t="n">
        <f aca="false">SUM(X79:X93,X99,X101)</f>
        <v>0</v>
      </c>
      <c r="Y77" s="16" t="n">
        <f aca="false">SUMPRODUCT(X94:X98,AC94:AC98)+SUMPRODUCT(X103:X105,AC103:AC105)+SUMPRODUCT(X130:X131,AC130:AC131)+SUMPRODUCT(X118:X125,AC118:AC125)+SUMPRODUCT(AB112:AB117,AC112:AC117)*X112+SUMPRODUCT(AC106:AC107,AB106:AB107)*X106+SUMPRODUCT(X108:X111,AC108:AC111)</f>
        <v>0</v>
      </c>
      <c r="Z77" s="4" t="s">
        <v>43</v>
      </c>
      <c r="AB77" s="4" t="s">
        <v>44</v>
      </c>
      <c r="AE77" s="26"/>
      <c r="AH77" s="2" t="s">
        <v>46</v>
      </c>
      <c r="AI77" s="8" t="n">
        <f aca="false">SUM(AI79:AI93,AI99,AI101)</f>
        <v>0.05</v>
      </c>
      <c r="AJ77" s="16" t="n">
        <f aca="false">SUMPRODUCT(AI94:AI98,AN94:AN98)+SUMPRODUCT(AI103:AI105,AN103:AN105)+SUMPRODUCT(AI130:AI131,AN130:AN131)+SUMPRODUCT(AI118:AI125,AN118:AN125)+SUMPRODUCT(AM112:AM117,AN112:AN117)*AI112+SUMPRODUCT(AN106:AN107,AM106:AM107)*AI106+SUMPRODUCT(AI108:AI111,AN108:AN111)</f>
        <v>634.344224918117</v>
      </c>
      <c r="AK77" s="4" t="s">
        <v>43</v>
      </c>
      <c r="AL77" s="2" t="s">
        <v>37</v>
      </c>
      <c r="AM77" s="4" t="s">
        <v>44</v>
      </c>
      <c r="AN77" s="2" t="s">
        <v>91</v>
      </c>
      <c r="AS77" s="2" t="s">
        <v>46</v>
      </c>
      <c r="AT77" s="8" t="n">
        <f aca="false">SUM(AT79:AT93,AT99,AT101)</f>
        <v>1</v>
      </c>
      <c r="AU77" s="16" t="n">
        <f aca="false">SUMPRODUCT(AT94:AT98,AY94:AY98)+SUMPRODUCT(AT103:AT105,AY103:AY105)+SUMPRODUCT(AT130:AT131,AY130:AY131)+SUMPRODUCT(AT118:AT125,AY118:AY125)+SUMPRODUCT(AX112:AX117,AY112:AY117)*AT112+SUMPRODUCT(AY106:AY107,AX106:AX107)*AT106+SUMPRODUCT(AT108:AT111,AY108:AY111)</f>
        <v>0</v>
      </c>
      <c r="AV77" s="4" t="s">
        <v>43</v>
      </c>
      <c r="AW77" s="2" t="s">
        <v>37</v>
      </c>
      <c r="AX77" s="4" t="s">
        <v>44</v>
      </c>
      <c r="AY77" s="2" t="s">
        <v>45</v>
      </c>
      <c r="BD77" s="2" t="s">
        <v>46</v>
      </c>
      <c r="BE77" s="8" t="n">
        <f aca="false">SUM(BE79:BE93,BE99,BE101)</f>
        <v>0</v>
      </c>
      <c r="BF77" s="16" t="n">
        <f aca="false">SUMPRODUCT(BE94:BE98,BJ94:BJ98)+SUMPRODUCT(BE103:BE105,BJ103:BJ105)+SUMPRODUCT(BE130:BE131,BJ130:BJ131)+SUMPRODUCT(BE118:BE125,BJ118:BJ125)+SUMPRODUCT(BI112:BI117,BJ112:BJ117)*BE112+SUMPRODUCT(BJ106:BJ107,BI106:BI107)*BE106+SUMPRODUCT(BE108:BE111,BJ108:BJ111)</f>
        <v>900</v>
      </c>
      <c r="BG77" s="4" t="s">
        <v>43</v>
      </c>
      <c r="BH77" s="2" t="s">
        <v>37</v>
      </c>
      <c r="BI77" s="4" t="s">
        <v>44</v>
      </c>
      <c r="BJ77" s="2" t="s">
        <v>45</v>
      </c>
      <c r="BL77" s="26"/>
      <c r="BO77" s="2" t="s">
        <v>46</v>
      </c>
      <c r="BP77" s="8" t="n">
        <f aca="false">SUM(BP79:BP93,BP99,BP101)</f>
        <v>0</v>
      </c>
      <c r="BQ77" s="16" t="n">
        <f aca="false">SUMPRODUCT(BP94:BP98,BU94:BU98)+SUMPRODUCT(BP103:BP105,BU103:BU105)+SUMPRODUCT(BP130:BP131,BU130:BU131)+SUMPRODUCT(BP118:BP125,BU118:BU125)+SUMPRODUCT(BT112:BT117,BU112:BU117)*BP112+SUMPRODUCT(BU106:BU107,BT106:BT107)*BP106+SUMPRODUCT(BP108:BP111,BU108:BU111)</f>
        <v>1286.6</v>
      </c>
      <c r="BR77" s="4" t="s">
        <v>43</v>
      </c>
      <c r="BS77" s="2" t="s">
        <v>37</v>
      </c>
      <c r="BT77" s="4" t="s">
        <v>44</v>
      </c>
      <c r="BU77" s="2" t="s">
        <v>48</v>
      </c>
      <c r="BZ77" s="2" t="s">
        <v>46</v>
      </c>
      <c r="CA77" s="8" t="n">
        <f aca="false">SUM(CA79:CA93,CA99,CA101)</f>
        <v>0</v>
      </c>
      <c r="CB77" s="16" t="n">
        <f aca="false">SUMPRODUCT(CA94:CA98,CF94:CF98)+SUMPRODUCT(CA103:CA105,CF103:CF105)+SUMPRODUCT(CA130:CA131,CF130:CF131)+SUMPRODUCT(CA118:CA125,CF118:CF125)+SUMPRODUCT(CE112:CE117,CF112:CF117)*CA112+SUMPRODUCT(CF106:CF107,CE106:CE107)*CA106+SUMPRODUCT(CA108:CA111,CF108:CF111)</f>
        <v>1579.7</v>
      </c>
      <c r="CC77" s="4" t="s">
        <v>43</v>
      </c>
      <c r="CD77" s="2" t="s">
        <v>37</v>
      </c>
      <c r="CE77" s="4" t="s">
        <v>44</v>
      </c>
      <c r="CF77" s="2" t="s">
        <v>45</v>
      </c>
      <c r="CK77" s="17" t="s">
        <v>57</v>
      </c>
      <c r="CL77" s="18" t="n">
        <f aca="false">IF(B132=0%,0%,(C135+C136)/SUM(C133:C140))</f>
        <v>0.0609993478455873</v>
      </c>
      <c r="CM77" s="17" t="str">
        <f aca="false">E135</f>
        <v>forno</v>
      </c>
      <c r="CN77" s="19" t="n">
        <f aca="false">F135</f>
        <v>0</v>
      </c>
      <c r="CO77" s="17" t="str">
        <f aca="false">G133</f>
        <v>brandina</v>
      </c>
      <c r="CP77" s="19" t="n">
        <f aca="false">H133</f>
        <v>0</v>
      </c>
      <c r="CQ77" s="17" t="str">
        <f aca="false">G140</f>
        <v>buste</v>
      </c>
      <c r="CR77" s="19" t="n">
        <f aca="false">H140</f>
        <v>2</v>
      </c>
      <c r="CS77" s="19" t="str">
        <f aca="false">D76</f>
        <v>combustione</v>
      </c>
      <c r="CT77" s="19" t="str">
        <f aca="false">E76</f>
        <v>no</v>
      </c>
    </row>
    <row r="78" customFormat="false" ht="14.4" hidden="false" customHeight="false" outlineLevel="0" collapsed="false">
      <c r="A78" s="21" t="s">
        <v>50</v>
      </c>
      <c r="B78" s="22" t="s">
        <v>51</v>
      </c>
      <c r="C78" s="22" t="s">
        <v>52</v>
      </c>
      <c r="D78" s="23" t="s">
        <v>53</v>
      </c>
      <c r="E78" s="22" t="s">
        <v>54</v>
      </c>
      <c r="F78" s="22"/>
      <c r="G78" s="22" t="s">
        <v>55</v>
      </c>
      <c r="H78" s="22" t="s">
        <v>56</v>
      </c>
      <c r="L78" s="21" t="s">
        <v>50</v>
      </c>
      <c r="M78" s="22" t="s">
        <v>51</v>
      </c>
      <c r="N78" s="22" t="s">
        <v>52</v>
      </c>
      <c r="O78" s="23" t="s">
        <v>53</v>
      </c>
      <c r="P78" s="22" t="s">
        <v>54</v>
      </c>
      <c r="Q78" s="22"/>
      <c r="R78" s="22" t="s">
        <v>55</v>
      </c>
      <c r="S78" s="22" t="s">
        <v>56</v>
      </c>
      <c r="W78" s="21" t="s">
        <v>50</v>
      </c>
      <c r="X78" s="22" t="s">
        <v>51</v>
      </c>
      <c r="Y78" s="22" t="s">
        <v>52</v>
      </c>
      <c r="Z78" s="23" t="s">
        <v>53</v>
      </c>
      <c r="AA78" s="22" t="s">
        <v>54</v>
      </c>
      <c r="AB78" s="22"/>
      <c r="AC78" s="22" t="s">
        <v>55</v>
      </c>
      <c r="AD78" s="22" t="s">
        <v>56</v>
      </c>
      <c r="AE78" s="26"/>
      <c r="AH78" s="21" t="s">
        <v>50</v>
      </c>
      <c r="AI78" s="22" t="s">
        <v>51</v>
      </c>
      <c r="AJ78" s="22" t="s">
        <v>52</v>
      </c>
      <c r="AK78" s="23" t="s">
        <v>53</v>
      </c>
      <c r="AL78" s="22" t="s">
        <v>54</v>
      </c>
      <c r="AM78" s="22"/>
      <c r="AN78" s="22" t="s">
        <v>55</v>
      </c>
      <c r="AO78" s="22" t="s">
        <v>56</v>
      </c>
      <c r="AS78" s="21" t="s">
        <v>50</v>
      </c>
      <c r="AT78" s="22" t="s">
        <v>51</v>
      </c>
      <c r="AU78" s="22" t="s">
        <v>52</v>
      </c>
      <c r="AV78" s="23" t="s">
        <v>53</v>
      </c>
      <c r="AW78" s="22" t="s">
        <v>54</v>
      </c>
      <c r="AX78" s="22"/>
      <c r="AY78" s="22" t="s">
        <v>55</v>
      </c>
      <c r="AZ78" s="22" t="s">
        <v>56</v>
      </c>
      <c r="BD78" s="21" t="s">
        <v>50</v>
      </c>
      <c r="BE78" s="22" t="s">
        <v>51</v>
      </c>
      <c r="BF78" s="22" t="s">
        <v>52</v>
      </c>
      <c r="BG78" s="23" t="s">
        <v>53</v>
      </c>
      <c r="BH78" s="22" t="s">
        <v>54</v>
      </c>
      <c r="BI78" s="22"/>
      <c r="BJ78" s="22" t="s">
        <v>55</v>
      </c>
      <c r="BK78" s="22" t="s">
        <v>56</v>
      </c>
      <c r="BL78" s="26"/>
      <c r="BO78" s="21" t="s">
        <v>50</v>
      </c>
      <c r="BP78" s="22" t="s">
        <v>51</v>
      </c>
      <c r="BQ78" s="22" t="s">
        <v>52</v>
      </c>
      <c r="BR78" s="23" t="s">
        <v>53</v>
      </c>
      <c r="BS78" s="22" t="s">
        <v>54</v>
      </c>
      <c r="BT78" s="22"/>
      <c r="BU78" s="22" t="s">
        <v>55</v>
      </c>
      <c r="BV78" s="22" t="s">
        <v>56</v>
      </c>
      <c r="BZ78" s="21" t="s">
        <v>50</v>
      </c>
      <c r="CA78" s="22" t="s">
        <v>51</v>
      </c>
      <c r="CB78" s="22" t="s">
        <v>52</v>
      </c>
      <c r="CC78" s="23" t="s">
        <v>53</v>
      </c>
      <c r="CD78" s="22" t="s">
        <v>54</v>
      </c>
      <c r="CE78" s="22"/>
      <c r="CF78" s="22" t="s">
        <v>55</v>
      </c>
      <c r="CG78" s="22" t="s">
        <v>56</v>
      </c>
      <c r="CK78" s="17" t="s">
        <v>60</v>
      </c>
      <c r="CL78" s="37" t="n">
        <f aca="false">IF(B132=0%,0%,C137/SUM(C133:C140))</f>
        <v>0.0113102727654014</v>
      </c>
      <c r="CM78" s="17" t="str">
        <f aca="false">E136</f>
        <v>televisore</v>
      </c>
      <c r="CN78" s="19" t="n">
        <f aca="false">F136</f>
        <v>0</v>
      </c>
      <c r="CO78" s="17" t="str">
        <f aca="false">G134</f>
        <v>Scatoloni</v>
      </c>
      <c r="CP78" s="19" t="n">
        <f aca="false">H134</f>
        <v>0</v>
      </c>
      <c r="CQ78" s="19"/>
      <c r="CR78" s="19"/>
      <c r="CS78" s="19" t="str">
        <f aca="false">D77</f>
        <v>bonifica</v>
      </c>
      <c r="CT78" s="19" t="str">
        <f aca="false">E77</f>
        <v>no</v>
      </c>
    </row>
    <row r="79" customFormat="false" ht="14.4" hidden="false" customHeight="true" outlineLevel="0" collapsed="false">
      <c r="A79" s="24" t="s">
        <v>58</v>
      </c>
      <c r="B79" s="25"/>
      <c r="C79" s="26"/>
      <c r="D79" s="27" t="s">
        <v>59</v>
      </c>
      <c r="E79" s="28" t="s">
        <v>12</v>
      </c>
      <c r="F79" s="29" t="n">
        <f aca="false">INFO!$D$13</f>
        <v>0.751592356687898</v>
      </c>
      <c r="H79" s="30" t="n">
        <v>40</v>
      </c>
      <c r="L79" s="24" t="s">
        <v>58</v>
      </c>
      <c r="M79" s="25"/>
      <c r="N79" s="65"/>
      <c r="O79" s="27" t="s">
        <v>59</v>
      </c>
      <c r="P79" s="28" t="s">
        <v>12</v>
      </c>
      <c r="Q79" s="29" t="n">
        <f aca="false">INFO!$D$13</f>
        <v>0.751592356687898</v>
      </c>
      <c r="S79" s="30" t="n">
        <v>40</v>
      </c>
      <c r="W79" s="24" t="s">
        <v>58</v>
      </c>
      <c r="X79" s="64"/>
      <c r="Y79" s="65"/>
      <c r="Z79" s="27" t="s">
        <v>59</v>
      </c>
      <c r="AA79" s="28" t="s">
        <v>12</v>
      </c>
      <c r="AB79" s="29" t="n">
        <f aca="false">INFO!$D$13</f>
        <v>0.751592356687898</v>
      </c>
      <c r="AD79" s="30" t="n">
        <v>40</v>
      </c>
      <c r="AE79" s="26"/>
      <c r="AH79" s="24" t="s">
        <v>58</v>
      </c>
      <c r="AI79" s="25"/>
      <c r="AJ79" s="26"/>
      <c r="AK79" s="27" t="s">
        <v>59</v>
      </c>
      <c r="AL79" s="28" t="s">
        <v>12</v>
      </c>
      <c r="AM79" s="29" t="n">
        <f aca="false">INFO!$D$13</f>
        <v>0.751592356687898</v>
      </c>
      <c r="AO79" s="30" t="n">
        <v>40</v>
      </c>
      <c r="AS79" s="24" t="s">
        <v>58</v>
      </c>
      <c r="AT79" s="25"/>
      <c r="AU79" s="26"/>
      <c r="AV79" s="27" t="s">
        <v>59</v>
      </c>
      <c r="AW79" s="28" t="s">
        <v>12</v>
      </c>
      <c r="AX79" s="29" t="n">
        <f aca="false">INFO!$D$13</f>
        <v>0.751592356687898</v>
      </c>
      <c r="AZ79" s="30" t="n">
        <v>40</v>
      </c>
      <c r="BD79" s="24" t="s">
        <v>58</v>
      </c>
      <c r="BE79" s="25"/>
      <c r="BF79" s="65"/>
      <c r="BG79" s="27" t="s">
        <v>59</v>
      </c>
      <c r="BH79" s="28" t="s">
        <v>12</v>
      </c>
      <c r="BI79" s="29" t="n">
        <f aca="false">INFO!$D$13</f>
        <v>0.751592356687898</v>
      </c>
      <c r="BK79" s="30" t="n">
        <v>40</v>
      </c>
      <c r="BL79" s="26"/>
      <c r="BO79" s="24" t="s">
        <v>58</v>
      </c>
      <c r="BP79" s="25"/>
      <c r="BQ79" s="65"/>
      <c r="BR79" s="27" t="s">
        <v>59</v>
      </c>
      <c r="BS79" s="28" t="s">
        <v>12</v>
      </c>
      <c r="BT79" s="29" t="n">
        <f aca="false">INFO!$D$13</f>
        <v>0.751592356687898</v>
      </c>
      <c r="BV79" s="30" t="n">
        <v>40</v>
      </c>
      <c r="BZ79" s="24" t="s">
        <v>58</v>
      </c>
      <c r="CA79" s="25"/>
      <c r="CB79" s="26"/>
      <c r="CC79" s="27" t="s">
        <v>59</v>
      </c>
      <c r="CD79" s="28" t="s">
        <v>12</v>
      </c>
      <c r="CE79" s="29" t="n">
        <f aca="false">INFO!$D$13</f>
        <v>0.751592356687898</v>
      </c>
      <c r="CG79" s="30" t="n">
        <v>40</v>
      </c>
      <c r="CK79" s="17" t="s">
        <v>61</v>
      </c>
      <c r="CL79" s="18" t="n">
        <f aca="false">IF(B132=0%,0%,C138/SUM(C133:C140))</f>
        <v>0.319735550173463</v>
      </c>
      <c r="CM79" s="17" t="str">
        <f aca="false">E137</f>
        <v>scaldabagno</v>
      </c>
      <c r="CN79" s="19" t="n">
        <f aca="false">F137</f>
        <v>0</v>
      </c>
      <c r="CO79" s="17" t="str">
        <f aca="false">G135</f>
        <v>divano</v>
      </c>
      <c r="CP79" s="19" t="n">
        <f aca="false">H135</f>
        <v>0</v>
      </c>
      <c r="CQ79" s="19"/>
      <c r="CR79" s="19"/>
      <c r="CS79" s="19" t="str">
        <f aca="false">F77</f>
        <v>substrato</v>
      </c>
      <c r="CT79" s="19" t="str">
        <f aca="false">G77</f>
        <v>battistrada</v>
      </c>
    </row>
    <row r="80" customFormat="false" ht="14.4" hidden="false" customHeight="false" outlineLevel="0" collapsed="false">
      <c r="A80" s="24"/>
      <c r="B80" s="25"/>
      <c r="C80" s="26"/>
      <c r="D80" s="27"/>
      <c r="E80" s="28" t="s">
        <v>13</v>
      </c>
      <c r="F80" s="29" t="n">
        <f aca="false">INFO!$D$14</f>
        <v>0.0812101910828025</v>
      </c>
      <c r="H80" s="30"/>
      <c r="L80" s="24"/>
      <c r="M80" s="25"/>
      <c r="N80" s="65"/>
      <c r="O80" s="27"/>
      <c r="P80" s="28" t="s">
        <v>13</v>
      </c>
      <c r="Q80" s="29" t="n">
        <f aca="false">INFO!$D$14</f>
        <v>0.0812101910828025</v>
      </c>
      <c r="S80" s="30"/>
      <c r="W80" s="24"/>
      <c r="X80" s="64"/>
      <c r="Y80" s="65"/>
      <c r="Z80" s="27"/>
      <c r="AA80" s="28" t="s">
        <v>13</v>
      </c>
      <c r="AB80" s="29" t="n">
        <f aca="false">INFO!$D$14</f>
        <v>0.0812101910828025</v>
      </c>
      <c r="AD80" s="30"/>
      <c r="AE80" s="26"/>
      <c r="AH80" s="24"/>
      <c r="AI80" s="25"/>
      <c r="AJ80" s="26"/>
      <c r="AK80" s="27"/>
      <c r="AL80" s="28" t="s">
        <v>13</v>
      </c>
      <c r="AM80" s="29" t="n">
        <f aca="false">INFO!$D$14</f>
        <v>0.0812101910828025</v>
      </c>
      <c r="AO80" s="30"/>
      <c r="AS80" s="24"/>
      <c r="AT80" s="25"/>
      <c r="AU80" s="26"/>
      <c r="AV80" s="27"/>
      <c r="AW80" s="28" t="s">
        <v>13</v>
      </c>
      <c r="AX80" s="29" t="n">
        <f aca="false">INFO!$D$14</f>
        <v>0.0812101910828025</v>
      </c>
      <c r="AZ80" s="30"/>
      <c r="BD80" s="24"/>
      <c r="BE80" s="25"/>
      <c r="BF80" s="65"/>
      <c r="BG80" s="27"/>
      <c r="BH80" s="28" t="s">
        <v>13</v>
      </c>
      <c r="BI80" s="29" t="n">
        <f aca="false">INFO!$D$14</f>
        <v>0.0812101910828025</v>
      </c>
      <c r="BK80" s="30"/>
      <c r="BL80" s="26"/>
      <c r="BO80" s="24"/>
      <c r="BP80" s="25"/>
      <c r="BQ80" s="65"/>
      <c r="BR80" s="27"/>
      <c r="BS80" s="28" t="s">
        <v>13</v>
      </c>
      <c r="BT80" s="29" t="n">
        <f aca="false">INFO!$D$14</f>
        <v>0.0812101910828025</v>
      </c>
      <c r="BV80" s="30"/>
      <c r="BZ80" s="24"/>
      <c r="CA80" s="25"/>
      <c r="CB80" s="26"/>
      <c r="CC80" s="27"/>
      <c r="CD80" s="28" t="s">
        <v>13</v>
      </c>
      <c r="CE80" s="29" t="n">
        <f aca="false">INFO!$D$14</f>
        <v>0.0812101910828025</v>
      </c>
      <c r="CG80" s="30"/>
      <c r="CK80" s="17" t="s">
        <v>62</v>
      </c>
      <c r="CL80" s="18" t="n">
        <f aca="false">IF(B132=0%,0%,C139/SUM(C133:C140))</f>
        <v>0</v>
      </c>
      <c r="CM80" s="17" t="str">
        <f aca="false">E138</f>
        <v>mobile</v>
      </c>
      <c r="CN80" s="19" t="n">
        <f aca="false">F138</f>
        <v>0</v>
      </c>
      <c r="CO80" s="17" t="str">
        <f aca="false">G136</f>
        <v>sanitari</v>
      </c>
      <c r="CP80" s="19" t="n">
        <f aca="false">H136</f>
        <v>0</v>
      </c>
      <c r="CQ80" s="19"/>
      <c r="CR80" s="19"/>
      <c r="CS80" s="19" t="s">
        <v>63</v>
      </c>
      <c r="CT80" s="19" t="n">
        <f aca="false">B77</f>
        <v>0</v>
      </c>
    </row>
    <row r="81" customFormat="false" ht="15" hidden="false" customHeight="false" outlineLevel="0" collapsed="false">
      <c r="A81" s="24"/>
      <c r="B81" s="25"/>
      <c r="C81" s="26"/>
      <c r="D81" s="27"/>
      <c r="E81" s="28" t="s">
        <v>14</v>
      </c>
      <c r="F81" s="29" t="n">
        <f aca="false">INFO!$D$15</f>
        <v>0.167197452229299</v>
      </c>
      <c r="H81" s="30"/>
      <c r="L81" s="24"/>
      <c r="M81" s="25"/>
      <c r="N81" s="65"/>
      <c r="O81" s="27"/>
      <c r="P81" s="28" t="s">
        <v>14</v>
      </c>
      <c r="Q81" s="29" t="n">
        <f aca="false">INFO!$D$15</f>
        <v>0.167197452229299</v>
      </c>
      <c r="S81" s="30"/>
      <c r="W81" s="24"/>
      <c r="X81" s="64"/>
      <c r="Y81" s="65"/>
      <c r="Z81" s="27"/>
      <c r="AA81" s="28" t="s">
        <v>14</v>
      </c>
      <c r="AB81" s="29" t="n">
        <f aca="false">INFO!$D$15</f>
        <v>0.167197452229299</v>
      </c>
      <c r="AD81" s="30"/>
      <c r="AE81" s="26"/>
      <c r="AH81" s="24"/>
      <c r="AI81" s="25"/>
      <c r="AJ81" s="26"/>
      <c r="AK81" s="27"/>
      <c r="AL81" s="28" t="s">
        <v>14</v>
      </c>
      <c r="AM81" s="29" t="n">
        <f aca="false">INFO!$D$15</f>
        <v>0.167197452229299</v>
      </c>
      <c r="AO81" s="30"/>
      <c r="AS81" s="24"/>
      <c r="AT81" s="25"/>
      <c r="AU81" s="26"/>
      <c r="AV81" s="27"/>
      <c r="AW81" s="28" t="s">
        <v>14</v>
      </c>
      <c r="AX81" s="29" t="n">
        <f aca="false">INFO!$D$15</f>
        <v>0.167197452229299</v>
      </c>
      <c r="AZ81" s="30"/>
      <c r="BD81" s="24"/>
      <c r="BE81" s="25"/>
      <c r="BF81" s="65"/>
      <c r="BG81" s="27"/>
      <c r="BH81" s="28" t="s">
        <v>14</v>
      </c>
      <c r="BI81" s="29" t="n">
        <f aca="false">INFO!$D$15</f>
        <v>0.167197452229299</v>
      </c>
      <c r="BK81" s="30"/>
      <c r="BL81" s="26"/>
      <c r="BO81" s="24"/>
      <c r="BP81" s="25"/>
      <c r="BQ81" s="65"/>
      <c r="BR81" s="27"/>
      <c r="BS81" s="28" t="s">
        <v>14</v>
      </c>
      <c r="BT81" s="29" t="n">
        <f aca="false">INFO!$D$15</f>
        <v>0.167197452229299</v>
      </c>
      <c r="BV81" s="30"/>
      <c r="BZ81" s="24"/>
      <c r="CA81" s="25"/>
      <c r="CB81" s="26"/>
      <c r="CC81" s="27"/>
      <c r="CD81" s="28" t="s">
        <v>14</v>
      </c>
      <c r="CE81" s="29" t="n">
        <f aca="false">INFO!$D$15</f>
        <v>0.167197452229299</v>
      </c>
      <c r="CG81" s="30"/>
      <c r="CK81" s="17" t="s">
        <v>65</v>
      </c>
      <c r="CL81" s="18" t="n">
        <f aca="false">IF(B132=0%,0%,C140/SUM(C133:C140))</f>
        <v>0.4</v>
      </c>
      <c r="CM81" s="17" t="str">
        <f aca="false">E139</f>
        <v>secchio</v>
      </c>
      <c r="CN81" s="19" t="n">
        <f aca="false">F139</f>
        <v>0</v>
      </c>
      <c r="CO81" s="17" t="str">
        <f aca="false">G137</f>
        <v>tubi</v>
      </c>
      <c r="CP81" s="19" t="n">
        <f aca="false">H137</f>
        <v>0</v>
      </c>
      <c r="CQ81" s="19"/>
      <c r="CR81" s="19"/>
      <c r="CS81" s="35" t="s">
        <v>56</v>
      </c>
      <c r="CT81" s="35" t="n">
        <f aca="false">H75</f>
        <v>0</v>
      </c>
      <c r="CU81" s="37" t="n">
        <f aca="false">SUM(CL75:CL81)</f>
        <v>1</v>
      </c>
    </row>
    <row r="82" customFormat="false" ht="15" hidden="false" customHeight="false" outlineLevel="0" collapsed="false">
      <c r="A82" s="24"/>
      <c r="B82" s="25"/>
      <c r="C82" s="26"/>
      <c r="D82" s="27" t="s">
        <v>64</v>
      </c>
      <c r="E82" s="28" t="s">
        <v>12</v>
      </c>
      <c r="F82" s="29" t="n">
        <f aca="false">INFO!$D$13</f>
        <v>0.751592356687898</v>
      </c>
      <c r="H82" s="32" t="n">
        <v>50</v>
      </c>
      <c r="L82" s="24"/>
      <c r="M82" s="25"/>
      <c r="N82" s="67"/>
      <c r="O82" s="27" t="s">
        <v>64</v>
      </c>
      <c r="P82" s="28" t="s">
        <v>12</v>
      </c>
      <c r="Q82" s="29" t="n">
        <f aca="false">INFO!$D$13</f>
        <v>0.751592356687898</v>
      </c>
      <c r="S82" s="32" t="n">
        <v>50</v>
      </c>
      <c r="W82" s="24"/>
      <c r="X82" s="66"/>
      <c r="Y82" s="67"/>
      <c r="Z82" s="27" t="s">
        <v>64</v>
      </c>
      <c r="AA82" s="28" t="s">
        <v>12</v>
      </c>
      <c r="AB82" s="29" t="n">
        <f aca="false">INFO!$D$13</f>
        <v>0.751592356687898</v>
      </c>
      <c r="AD82" s="32" t="n">
        <v>50</v>
      </c>
      <c r="AE82" s="26"/>
      <c r="AH82" s="24"/>
      <c r="AI82" s="25"/>
      <c r="AJ82" s="26"/>
      <c r="AK82" s="27" t="s">
        <v>64</v>
      </c>
      <c r="AL82" s="28" t="s">
        <v>12</v>
      </c>
      <c r="AM82" s="29" t="n">
        <f aca="false">INFO!$D$13</f>
        <v>0.751592356687898</v>
      </c>
      <c r="AO82" s="32" t="n">
        <v>50</v>
      </c>
      <c r="AS82" s="24"/>
      <c r="AT82" s="25"/>
      <c r="AU82" s="26"/>
      <c r="AV82" s="27" t="s">
        <v>64</v>
      </c>
      <c r="AW82" s="28" t="s">
        <v>12</v>
      </c>
      <c r="AX82" s="29" t="n">
        <f aca="false">INFO!$D$13</f>
        <v>0.751592356687898</v>
      </c>
      <c r="AZ82" s="32" t="n">
        <v>50</v>
      </c>
      <c r="BD82" s="24"/>
      <c r="BE82" s="25"/>
      <c r="BF82" s="67"/>
      <c r="BG82" s="27" t="s">
        <v>64</v>
      </c>
      <c r="BH82" s="28" t="s">
        <v>12</v>
      </c>
      <c r="BI82" s="29" t="n">
        <f aca="false">INFO!$D$13</f>
        <v>0.751592356687898</v>
      </c>
      <c r="BK82" s="32" t="n">
        <v>50</v>
      </c>
      <c r="BL82" s="26"/>
      <c r="BO82" s="24"/>
      <c r="BP82" s="25"/>
      <c r="BQ82" s="67"/>
      <c r="BR82" s="27" t="s">
        <v>64</v>
      </c>
      <c r="BS82" s="28" t="s">
        <v>12</v>
      </c>
      <c r="BT82" s="29" t="n">
        <f aca="false">INFO!$D$13</f>
        <v>0.751592356687898</v>
      </c>
      <c r="BV82" s="32" t="n">
        <v>50</v>
      </c>
      <c r="BZ82" s="24"/>
      <c r="CA82" s="25"/>
      <c r="CB82" s="26"/>
      <c r="CC82" s="27" t="s">
        <v>64</v>
      </c>
      <c r="CD82" s="28" t="s">
        <v>12</v>
      </c>
      <c r="CE82" s="29" t="n">
        <f aca="false">INFO!$D$13</f>
        <v>0.751592356687898</v>
      </c>
      <c r="CG82" s="32" t="n">
        <v>50</v>
      </c>
      <c r="CK82" s="10" t="str">
        <f aca="false">L74</f>
        <v>SITO O95</v>
      </c>
      <c r="CL82" s="10"/>
      <c r="CM82" s="10"/>
      <c r="CN82" s="10"/>
      <c r="CO82" s="10"/>
      <c r="CP82" s="10"/>
      <c r="CQ82" s="10"/>
      <c r="CR82" s="10"/>
      <c r="CS82" s="10"/>
      <c r="CT82" s="10"/>
    </row>
    <row r="83" customFormat="false" ht="14.4" hidden="false" customHeight="false" outlineLevel="0" collapsed="false">
      <c r="A83" s="24"/>
      <c r="B83" s="25"/>
      <c r="C83" s="26"/>
      <c r="D83" s="27"/>
      <c r="E83" s="28" t="s">
        <v>13</v>
      </c>
      <c r="F83" s="29" t="n">
        <f aca="false">INFO!$D$14</f>
        <v>0.0812101910828025</v>
      </c>
      <c r="H83" s="32"/>
      <c r="L83" s="24"/>
      <c r="M83" s="25"/>
      <c r="N83" s="67"/>
      <c r="O83" s="27"/>
      <c r="P83" s="28" t="s">
        <v>13</v>
      </c>
      <c r="Q83" s="29" t="n">
        <f aca="false">INFO!$D$14</f>
        <v>0.0812101910828025</v>
      </c>
      <c r="S83" s="32"/>
      <c r="W83" s="24"/>
      <c r="X83" s="66"/>
      <c r="Y83" s="67"/>
      <c r="Z83" s="27"/>
      <c r="AA83" s="28" t="s">
        <v>13</v>
      </c>
      <c r="AB83" s="29" t="n">
        <f aca="false">INFO!$D$14</f>
        <v>0.0812101910828025</v>
      </c>
      <c r="AD83" s="32"/>
      <c r="AE83" s="26"/>
      <c r="AH83" s="24"/>
      <c r="AI83" s="25"/>
      <c r="AJ83" s="26"/>
      <c r="AK83" s="27"/>
      <c r="AL83" s="28" t="s">
        <v>13</v>
      </c>
      <c r="AM83" s="29" t="n">
        <f aca="false">INFO!$D$14</f>
        <v>0.0812101910828025</v>
      </c>
      <c r="AO83" s="32"/>
      <c r="AS83" s="24"/>
      <c r="AT83" s="25"/>
      <c r="AU83" s="26"/>
      <c r="AV83" s="27"/>
      <c r="AW83" s="28" t="s">
        <v>13</v>
      </c>
      <c r="AX83" s="29" t="n">
        <f aca="false">INFO!$D$14</f>
        <v>0.0812101910828025</v>
      </c>
      <c r="AZ83" s="32"/>
      <c r="BD83" s="24"/>
      <c r="BE83" s="25"/>
      <c r="BF83" s="67"/>
      <c r="BG83" s="27"/>
      <c r="BH83" s="28" t="s">
        <v>13</v>
      </c>
      <c r="BI83" s="29" t="n">
        <f aca="false">INFO!$D$14</f>
        <v>0.0812101910828025</v>
      </c>
      <c r="BK83" s="32"/>
      <c r="BL83" s="26"/>
      <c r="BO83" s="24"/>
      <c r="BP83" s="25"/>
      <c r="BQ83" s="67"/>
      <c r="BR83" s="27"/>
      <c r="BS83" s="28" t="s">
        <v>13</v>
      </c>
      <c r="BT83" s="29" t="n">
        <f aca="false">INFO!$D$14</f>
        <v>0.0812101910828025</v>
      </c>
      <c r="BV83" s="32"/>
      <c r="BZ83" s="24"/>
      <c r="CA83" s="25"/>
      <c r="CB83" s="26"/>
      <c r="CC83" s="27"/>
      <c r="CD83" s="28" t="s">
        <v>13</v>
      </c>
      <c r="CE83" s="29" t="n">
        <f aca="false">INFO!$D$14</f>
        <v>0.0812101910828025</v>
      </c>
      <c r="CG83" s="32"/>
      <c r="CK83" s="11" t="s">
        <v>31</v>
      </c>
      <c r="CL83" s="11"/>
      <c r="CM83" s="11" t="s">
        <v>32</v>
      </c>
      <c r="CN83" s="11"/>
      <c r="CO83" s="11"/>
      <c r="CP83" s="11"/>
      <c r="CQ83" s="11"/>
      <c r="CR83" s="11"/>
      <c r="CS83" s="11" t="s">
        <v>33</v>
      </c>
      <c r="CT83" s="11"/>
    </row>
    <row r="84" customFormat="false" ht="14.4" hidden="false" customHeight="false" outlineLevel="0" collapsed="false">
      <c r="A84" s="24"/>
      <c r="B84" s="25"/>
      <c r="C84" s="26"/>
      <c r="D84" s="27"/>
      <c r="E84" s="28" t="s">
        <v>14</v>
      </c>
      <c r="F84" s="29" t="n">
        <f aca="false">INFO!$D$15</f>
        <v>0.167197452229299</v>
      </c>
      <c r="H84" s="32"/>
      <c r="L84" s="24"/>
      <c r="M84" s="25"/>
      <c r="N84" s="67"/>
      <c r="O84" s="27"/>
      <c r="P84" s="28" t="s">
        <v>14</v>
      </c>
      <c r="Q84" s="29" t="n">
        <f aca="false">INFO!$D$15</f>
        <v>0.167197452229299</v>
      </c>
      <c r="S84" s="32"/>
      <c r="W84" s="24"/>
      <c r="X84" s="66"/>
      <c r="Y84" s="67"/>
      <c r="Z84" s="27"/>
      <c r="AA84" s="28" t="s">
        <v>14</v>
      </c>
      <c r="AB84" s="29" t="n">
        <f aca="false">INFO!$D$15</f>
        <v>0.167197452229299</v>
      </c>
      <c r="AD84" s="32"/>
      <c r="AE84" s="26"/>
      <c r="AH84" s="24"/>
      <c r="AI84" s="25"/>
      <c r="AJ84" s="26"/>
      <c r="AK84" s="27"/>
      <c r="AL84" s="28" t="s">
        <v>14</v>
      </c>
      <c r="AM84" s="29" t="n">
        <f aca="false">INFO!$D$15</f>
        <v>0.167197452229299</v>
      </c>
      <c r="AO84" s="32"/>
      <c r="AS84" s="24"/>
      <c r="AT84" s="25"/>
      <c r="AU84" s="26"/>
      <c r="AV84" s="27"/>
      <c r="AW84" s="28" t="s">
        <v>14</v>
      </c>
      <c r="AX84" s="29" t="n">
        <f aca="false">INFO!$D$15</f>
        <v>0.167197452229299</v>
      </c>
      <c r="AZ84" s="32"/>
      <c r="BD84" s="24"/>
      <c r="BE84" s="25"/>
      <c r="BF84" s="67"/>
      <c r="BG84" s="27"/>
      <c r="BH84" s="28" t="s">
        <v>14</v>
      </c>
      <c r="BI84" s="29" t="n">
        <f aca="false">INFO!$D$15</f>
        <v>0.167197452229299</v>
      </c>
      <c r="BK84" s="32"/>
      <c r="BL84" s="26"/>
      <c r="BO84" s="24"/>
      <c r="BP84" s="25"/>
      <c r="BQ84" s="67"/>
      <c r="BR84" s="27"/>
      <c r="BS84" s="28" t="s">
        <v>14</v>
      </c>
      <c r="BT84" s="29" t="n">
        <f aca="false">INFO!$D$15</f>
        <v>0.167197452229299</v>
      </c>
      <c r="BV84" s="32"/>
      <c r="BZ84" s="24"/>
      <c r="CA84" s="25"/>
      <c r="CB84" s="26"/>
      <c r="CC84" s="27"/>
      <c r="CD84" s="28" t="s">
        <v>14</v>
      </c>
      <c r="CE84" s="29" t="n">
        <f aca="false">INFO!$D$15</f>
        <v>0.167197452229299</v>
      </c>
      <c r="CG84" s="32"/>
      <c r="CK84" s="12" t="s">
        <v>14</v>
      </c>
      <c r="CL84" s="13" t="n">
        <f aca="false">IF(M132=0%,0%,N133/SUM(N133:N140))</f>
        <v>0.271106650277954</v>
      </c>
      <c r="CM84" s="12" t="str">
        <f aca="false">P133</f>
        <v>lavatrice</v>
      </c>
      <c r="CN84" s="14" t="n">
        <f aca="false">Q133</f>
        <v>0</v>
      </c>
      <c r="CO84" s="12" t="str">
        <f aca="false">P140</f>
        <v>sedie</v>
      </c>
      <c r="CP84" s="14" t="n">
        <f aca="false">Q140</f>
        <v>0</v>
      </c>
      <c r="CQ84" s="12" t="str">
        <f aca="false">R138</f>
        <v>guaina</v>
      </c>
      <c r="CR84" s="15" t="n">
        <f aca="false">S138</f>
        <v>0</v>
      </c>
      <c r="CS84" s="14" t="s">
        <v>41</v>
      </c>
      <c r="CT84" s="14" t="n">
        <f aca="false">N76</f>
        <v>0</v>
      </c>
    </row>
    <row r="85" customFormat="false" ht="14.4" hidden="false" customHeight="false" outlineLevel="0" collapsed="false">
      <c r="A85" s="24"/>
      <c r="B85" s="25"/>
      <c r="C85" s="26"/>
      <c r="D85" s="27" t="s">
        <v>66</v>
      </c>
      <c r="E85" s="28" t="s">
        <v>12</v>
      </c>
      <c r="F85" s="29" t="n">
        <f aca="false">INFO!$D$13</f>
        <v>0.751592356687898</v>
      </c>
      <c r="H85" s="32" t="n">
        <v>15</v>
      </c>
      <c r="L85" s="24"/>
      <c r="M85" s="25"/>
      <c r="N85" s="67"/>
      <c r="O85" s="27" t="s">
        <v>66</v>
      </c>
      <c r="P85" s="28" t="s">
        <v>12</v>
      </c>
      <c r="Q85" s="29" t="n">
        <f aca="false">INFO!$D$13</f>
        <v>0.751592356687898</v>
      </c>
      <c r="S85" s="32" t="n">
        <v>15</v>
      </c>
      <c r="W85" s="24"/>
      <c r="X85" s="66"/>
      <c r="Y85" s="67"/>
      <c r="Z85" s="27" t="s">
        <v>66</v>
      </c>
      <c r="AA85" s="28" t="s">
        <v>12</v>
      </c>
      <c r="AB85" s="29" t="n">
        <f aca="false">INFO!$D$13</f>
        <v>0.751592356687898</v>
      </c>
      <c r="AD85" s="32" t="n">
        <v>15</v>
      </c>
      <c r="AE85" s="26"/>
      <c r="AH85" s="24"/>
      <c r="AI85" s="25"/>
      <c r="AJ85" s="26"/>
      <c r="AK85" s="27" t="s">
        <v>66</v>
      </c>
      <c r="AL85" s="28" t="s">
        <v>12</v>
      </c>
      <c r="AM85" s="29" t="n">
        <f aca="false">INFO!$D$13</f>
        <v>0.751592356687898</v>
      </c>
      <c r="AO85" s="32" t="n">
        <v>15</v>
      </c>
      <c r="AS85" s="24"/>
      <c r="AT85" s="25"/>
      <c r="AU85" s="26"/>
      <c r="AV85" s="27" t="s">
        <v>66</v>
      </c>
      <c r="AW85" s="28" t="s">
        <v>12</v>
      </c>
      <c r="AX85" s="29" t="n">
        <f aca="false">INFO!$D$13</f>
        <v>0.751592356687898</v>
      </c>
      <c r="AZ85" s="32" t="n">
        <v>15</v>
      </c>
      <c r="BD85" s="24"/>
      <c r="BE85" s="25"/>
      <c r="BF85" s="67"/>
      <c r="BG85" s="27" t="s">
        <v>66</v>
      </c>
      <c r="BH85" s="28" t="s">
        <v>12</v>
      </c>
      <c r="BI85" s="29" t="n">
        <f aca="false">INFO!$D$13</f>
        <v>0.751592356687898</v>
      </c>
      <c r="BK85" s="32" t="n">
        <v>15</v>
      </c>
      <c r="BL85" s="26"/>
      <c r="BO85" s="24"/>
      <c r="BP85" s="25"/>
      <c r="BQ85" s="67"/>
      <c r="BR85" s="27" t="s">
        <v>66</v>
      </c>
      <c r="BS85" s="28" t="s">
        <v>12</v>
      </c>
      <c r="BT85" s="29" t="n">
        <f aca="false">INFO!$D$13</f>
        <v>0.751592356687898</v>
      </c>
      <c r="BV85" s="32" t="n">
        <v>15</v>
      </c>
      <c r="BZ85" s="24"/>
      <c r="CA85" s="25"/>
      <c r="CB85" s="26"/>
      <c r="CC85" s="27" t="s">
        <v>66</v>
      </c>
      <c r="CD85" s="28" t="s">
        <v>12</v>
      </c>
      <c r="CE85" s="29" t="n">
        <f aca="false">INFO!$D$13</f>
        <v>0.751592356687898</v>
      </c>
      <c r="CG85" s="32" t="n">
        <v>15</v>
      </c>
      <c r="CK85" s="17" t="s">
        <v>49</v>
      </c>
      <c r="CL85" s="18" t="n">
        <f aca="false">IF(M132=0%,0%,N134/SUM(N133:N140))</f>
        <v>0.220030110623814</v>
      </c>
      <c r="CM85" s="17" t="str">
        <f aca="false">P134</f>
        <v>frigorifero</v>
      </c>
      <c r="CN85" s="19" t="n">
        <f aca="false">Q134</f>
        <v>0</v>
      </c>
      <c r="CO85" s="17" t="str">
        <f aca="false">P141</f>
        <v>materasso</v>
      </c>
      <c r="CP85" s="19" t="n">
        <f aca="false">Q141</f>
        <v>0</v>
      </c>
      <c r="CQ85" s="17" t="str">
        <f aca="false">R139</f>
        <v>lamiere</v>
      </c>
      <c r="CR85" s="20" t="n">
        <f aca="false">S139</f>
        <v>0</v>
      </c>
      <c r="CS85" s="19" t="str">
        <f aca="false">O75</f>
        <v>altezza cumulo</v>
      </c>
      <c r="CT85" s="19" t="n">
        <f aca="false">P75</f>
        <v>15</v>
      </c>
    </row>
    <row r="86" customFormat="false" ht="14.4" hidden="false" customHeight="false" outlineLevel="0" collapsed="false">
      <c r="A86" s="24"/>
      <c r="B86" s="25"/>
      <c r="C86" s="26"/>
      <c r="D86" s="27"/>
      <c r="E86" s="28" t="s">
        <v>13</v>
      </c>
      <c r="F86" s="29" t="n">
        <f aca="false">INFO!$D$14</f>
        <v>0.0812101910828025</v>
      </c>
      <c r="H86" s="32"/>
      <c r="L86" s="24"/>
      <c r="M86" s="25"/>
      <c r="N86" s="67"/>
      <c r="O86" s="27"/>
      <c r="P86" s="28" t="s">
        <v>13</v>
      </c>
      <c r="Q86" s="29" t="n">
        <f aca="false">INFO!$D$14</f>
        <v>0.0812101910828025</v>
      </c>
      <c r="S86" s="32"/>
      <c r="W86" s="24"/>
      <c r="X86" s="66"/>
      <c r="Y86" s="67"/>
      <c r="Z86" s="27"/>
      <c r="AA86" s="28" t="s">
        <v>13</v>
      </c>
      <c r="AB86" s="29" t="n">
        <f aca="false">INFO!$D$14</f>
        <v>0.0812101910828025</v>
      </c>
      <c r="AD86" s="32"/>
      <c r="AE86" s="26"/>
      <c r="AH86" s="24"/>
      <c r="AI86" s="25"/>
      <c r="AJ86" s="26"/>
      <c r="AK86" s="27"/>
      <c r="AL86" s="28" t="s">
        <v>13</v>
      </c>
      <c r="AM86" s="29" t="n">
        <f aca="false">INFO!$D$14</f>
        <v>0.0812101910828025</v>
      </c>
      <c r="AO86" s="32"/>
      <c r="AS86" s="24"/>
      <c r="AT86" s="25"/>
      <c r="AU86" s="26"/>
      <c r="AV86" s="27"/>
      <c r="AW86" s="28" t="s">
        <v>13</v>
      </c>
      <c r="AX86" s="29" t="n">
        <f aca="false">INFO!$D$14</f>
        <v>0.0812101910828025</v>
      </c>
      <c r="AZ86" s="32"/>
      <c r="BD86" s="24"/>
      <c r="BE86" s="25"/>
      <c r="BF86" s="67"/>
      <c r="BG86" s="27"/>
      <c r="BH86" s="28" t="s">
        <v>13</v>
      </c>
      <c r="BI86" s="29" t="n">
        <f aca="false">INFO!$D$14</f>
        <v>0.0812101910828025</v>
      </c>
      <c r="BK86" s="32"/>
      <c r="BL86" s="26"/>
      <c r="BO86" s="24"/>
      <c r="BP86" s="25"/>
      <c r="BQ86" s="67"/>
      <c r="BR86" s="27"/>
      <c r="BS86" s="28" t="s">
        <v>13</v>
      </c>
      <c r="BT86" s="29" t="n">
        <f aca="false">INFO!$D$14</f>
        <v>0.0812101910828025</v>
      </c>
      <c r="BV86" s="32"/>
      <c r="BZ86" s="24"/>
      <c r="CA86" s="25"/>
      <c r="CB86" s="26"/>
      <c r="CC86" s="27"/>
      <c r="CD86" s="28" t="s">
        <v>13</v>
      </c>
      <c r="CE86" s="29" t="n">
        <f aca="false">INFO!$D$14</f>
        <v>0.0812101910828025</v>
      </c>
      <c r="CG86" s="32"/>
      <c r="CK86" s="17" t="s">
        <v>57</v>
      </c>
      <c r="CL86" s="18" t="n">
        <f aca="false">IF(M132=0%,0%,(N135+N136)/SUM(N133:N140))</f>
        <v>0.0153990869838222</v>
      </c>
      <c r="CM86" s="17" t="str">
        <f aca="false">P135</f>
        <v>forno</v>
      </c>
      <c r="CN86" s="19" t="n">
        <f aca="false">Q135</f>
        <v>0</v>
      </c>
      <c r="CO86" s="17" t="str">
        <f aca="false">R133</f>
        <v>brandina</v>
      </c>
      <c r="CP86" s="19" t="n">
        <f aca="false">S133</f>
        <v>0</v>
      </c>
      <c r="CQ86" s="17" t="str">
        <f aca="false">R140</f>
        <v>buste</v>
      </c>
      <c r="CR86" s="20" t="n">
        <f aca="false">S140</f>
        <v>0</v>
      </c>
      <c r="CS86" s="19" t="str">
        <f aca="false">O76</f>
        <v>combustione</v>
      </c>
      <c r="CT86" s="19" t="str">
        <f aca="false">P76</f>
        <v>no</v>
      </c>
    </row>
    <row r="87" customFormat="false" ht="14.4" hidden="false" customHeight="false" outlineLevel="0" collapsed="false">
      <c r="A87" s="24"/>
      <c r="B87" s="25"/>
      <c r="C87" s="26"/>
      <c r="D87" s="27"/>
      <c r="E87" s="28" t="s">
        <v>14</v>
      </c>
      <c r="F87" s="29" t="n">
        <f aca="false">INFO!$D$15</f>
        <v>0.167197452229299</v>
      </c>
      <c r="H87" s="32"/>
      <c r="L87" s="24"/>
      <c r="M87" s="25"/>
      <c r="N87" s="67"/>
      <c r="O87" s="27"/>
      <c r="P87" s="28" t="s">
        <v>14</v>
      </c>
      <c r="Q87" s="29" t="n">
        <f aca="false">INFO!$D$15</f>
        <v>0.167197452229299</v>
      </c>
      <c r="S87" s="32"/>
      <c r="W87" s="24"/>
      <c r="X87" s="66"/>
      <c r="Y87" s="67"/>
      <c r="Z87" s="27"/>
      <c r="AA87" s="28" t="s">
        <v>14</v>
      </c>
      <c r="AB87" s="29" t="n">
        <f aca="false">INFO!$D$15</f>
        <v>0.167197452229299</v>
      </c>
      <c r="AD87" s="32"/>
      <c r="AE87" s="26"/>
      <c r="AH87" s="24"/>
      <c r="AI87" s="25"/>
      <c r="AJ87" s="26"/>
      <c r="AK87" s="27"/>
      <c r="AL87" s="28" t="s">
        <v>14</v>
      </c>
      <c r="AM87" s="29" t="n">
        <f aca="false">INFO!$D$15</f>
        <v>0.167197452229299</v>
      </c>
      <c r="AO87" s="32"/>
      <c r="AS87" s="24"/>
      <c r="AT87" s="25"/>
      <c r="AU87" s="26"/>
      <c r="AV87" s="27"/>
      <c r="AW87" s="28" t="s">
        <v>14</v>
      </c>
      <c r="AX87" s="29" t="n">
        <f aca="false">INFO!$D$15</f>
        <v>0.167197452229299</v>
      </c>
      <c r="AZ87" s="32"/>
      <c r="BD87" s="24"/>
      <c r="BE87" s="25"/>
      <c r="BF87" s="67"/>
      <c r="BG87" s="27"/>
      <c r="BH87" s="28" t="s">
        <v>14</v>
      </c>
      <c r="BI87" s="29" t="n">
        <f aca="false">INFO!$D$15</f>
        <v>0.167197452229299</v>
      </c>
      <c r="BK87" s="32"/>
      <c r="BL87" s="26"/>
      <c r="BO87" s="24"/>
      <c r="BP87" s="25"/>
      <c r="BQ87" s="67"/>
      <c r="BR87" s="27"/>
      <c r="BS87" s="28" t="s">
        <v>14</v>
      </c>
      <c r="BT87" s="29" t="n">
        <f aca="false">INFO!$D$15</f>
        <v>0.167197452229299</v>
      </c>
      <c r="BV87" s="32"/>
      <c r="BZ87" s="24"/>
      <c r="CA87" s="25"/>
      <c r="CB87" s="26"/>
      <c r="CC87" s="27"/>
      <c r="CD87" s="28" t="s">
        <v>14</v>
      </c>
      <c r="CE87" s="29" t="n">
        <f aca="false">INFO!$D$15</f>
        <v>0.167197452229299</v>
      </c>
      <c r="CG87" s="32"/>
      <c r="CK87" s="17" t="s">
        <v>60</v>
      </c>
      <c r="CL87" s="18" t="n">
        <f aca="false">IF(M132=0%,0%,N137/SUM(N133:N140))</f>
        <v>0.0158343818715619</v>
      </c>
      <c r="CM87" s="17" t="str">
        <f aca="false">P136</f>
        <v>televisore</v>
      </c>
      <c r="CN87" s="19" t="n">
        <f aca="false">Q136</f>
        <v>0</v>
      </c>
      <c r="CO87" s="17" t="str">
        <f aca="false">R134</f>
        <v>Scatoloni</v>
      </c>
      <c r="CP87" s="19" t="n">
        <f aca="false">S134</f>
        <v>0</v>
      </c>
      <c r="CQ87" s="19"/>
      <c r="CR87" s="20"/>
      <c r="CS87" s="19" t="str">
        <f aca="false">O77</f>
        <v>bonifica</v>
      </c>
      <c r="CT87" s="19" t="str">
        <f aca="false">P77</f>
        <v>no</v>
      </c>
    </row>
    <row r="88" customFormat="false" ht="14.4" hidden="false" customHeight="false" outlineLevel="0" collapsed="false">
      <c r="A88" s="24"/>
      <c r="B88" s="25"/>
      <c r="C88" s="26"/>
      <c r="D88" s="27" t="s">
        <v>67</v>
      </c>
      <c r="E88" s="28" t="s">
        <v>21</v>
      </c>
      <c r="F88" s="39" t="n">
        <f aca="false">INFO!$C$24</f>
        <v>0.607753705815279</v>
      </c>
      <c r="H88" s="32" t="n">
        <v>12</v>
      </c>
      <c r="L88" s="24"/>
      <c r="M88" s="25"/>
      <c r="N88" s="67"/>
      <c r="O88" s="27" t="s">
        <v>67</v>
      </c>
      <c r="P88" s="28" t="s">
        <v>21</v>
      </c>
      <c r="Q88" s="39" t="n">
        <f aca="false">INFO!$C$24</f>
        <v>0.607753705815279</v>
      </c>
      <c r="S88" s="32" t="n">
        <v>12</v>
      </c>
      <c r="W88" s="24"/>
      <c r="X88" s="66"/>
      <c r="Y88" s="67"/>
      <c r="Z88" s="27" t="s">
        <v>67</v>
      </c>
      <c r="AA88" s="28" t="s">
        <v>21</v>
      </c>
      <c r="AB88" s="39" t="n">
        <f aca="false">INFO!$C$24</f>
        <v>0.607753705815279</v>
      </c>
      <c r="AD88" s="32" t="n">
        <v>12</v>
      </c>
      <c r="AE88" s="26"/>
      <c r="AH88" s="24"/>
      <c r="AI88" s="25"/>
      <c r="AJ88" s="26"/>
      <c r="AK88" s="27" t="s">
        <v>67</v>
      </c>
      <c r="AL88" s="28" t="s">
        <v>21</v>
      </c>
      <c r="AM88" s="39" t="n">
        <f aca="false">INFO!$C$24</f>
        <v>0.607753705815279</v>
      </c>
      <c r="AO88" s="32" t="n">
        <v>12</v>
      </c>
      <c r="AS88" s="24"/>
      <c r="AT88" s="25"/>
      <c r="AU88" s="26"/>
      <c r="AV88" s="27" t="s">
        <v>67</v>
      </c>
      <c r="AW88" s="28" t="s">
        <v>21</v>
      </c>
      <c r="AX88" s="39" t="n">
        <f aca="false">INFO!$C$24</f>
        <v>0.607753705815279</v>
      </c>
      <c r="AZ88" s="32" t="n">
        <v>12</v>
      </c>
      <c r="BD88" s="24"/>
      <c r="BE88" s="25"/>
      <c r="BF88" s="67"/>
      <c r="BG88" s="27" t="s">
        <v>67</v>
      </c>
      <c r="BH88" s="28" t="s">
        <v>21</v>
      </c>
      <c r="BI88" s="39" t="n">
        <f aca="false">INFO!$C$24</f>
        <v>0.607753705815279</v>
      </c>
      <c r="BK88" s="32" t="n">
        <v>12</v>
      </c>
      <c r="BL88" s="26"/>
      <c r="BO88" s="24"/>
      <c r="BP88" s="25"/>
      <c r="BQ88" s="67"/>
      <c r="BR88" s="27" t="s">
        <v>67</v>
      </c>
      <c r="BS88" s="28" t="s">
        <v>21</v>
      </c>
      <c r="BT88" s="39" t="n">
        <f aca="false">INFO!$C$24</f>
        <v>0.607753705815279</v>
      </c>
      <c r="BV88" s="32" t="n">
        <v>12</v>
      </c>
      <c r="BZ88" s="24"/>
      <c r="CA88" s="25"/>
      <c r="CB88" s="26"/>
      <c r="CC88" s="27" t="s">
        <v>67</v>
      </c>
      <c r="CD88" s="28" t="s">
        <v>21</v>
      </c>
      <c r="CE88" s="39" t="n">
        <f aca="false">INFO!$C$24</f>
        <v>0.607753705815279</v>
      </c>
      <c r="CG88" s="32" t="n">
        <v>12</v>
      </c>
      <c r="CK88" s="17" t="s">
        <v>61</v>
      </c>
      <c r="CL88" s="18" t="n">
        <f aca="false">IF(M132=0%,0%,N138/SUM(N133:N140))</f>
        <v>0.477629770242849</v>
      </c>
      <c r="CM88" s="17" t="str">
        <f aca="false">P137</f>
        <v>scaldabagno</v>
      </c>
      <c r="CN88" s="19" t="n">
        <f aca="false">Q137</f>
        <v>0</v>
      </c>
      <c r="CO88" s="17" t="str">
        <f aca="false">R135</f>
        <v>divano</v>
      </c>
      <c r="CP88" s="19" t="n">
        <f aca="false">S135</f>
        <v>0</v>
      </c>
      <c r="CQ88" s="19"/>
      <c r="CR88" s="20"/>
      <c r="CS88" s="19" t="str">
        <f aca="false">Q77</f>
        <v>substrato</v>
      </c>
      <c r="CT88" s="19" t="str">
        <f aca="false">R77</f>
        <v>battistrada</v>
      </c>
    </row>
    <row r="89" customFormat="false" ht="14.4" hidden="false" customHeight="false" outlineLevel="0" collapsed="false">
      <c r="A89" s="24"/>
      <c r="B89" s="25"/>
      <c r="C89" s="26"/>
      <c r="D89" s="27"/>
      <c r="E89" s="28" t="s">
        <v>14</v>
      </c>
      <c r="F89" s="39" t="n">
        <f aca="false">INFO!$C$25</f>
        <v>0.182440136830103</v>
      </c>
      <c r="H89" s="32"/>
      <c r="L89" s="24"/>
      <c r="M89" s="25"/>
      <c r="N89" s="67"/>
      <c r="O89" s="27"/>
      <c r="P89" s="28" t="s">
        <v>14</v>
      </c>
      <c r="Q89" s="39" t="n">
        <f aca="false">INFO!$C$25</f>
        <v>0.182440136830103</v>
      </c>
      <c r="S89" s="32"/>
      <c r="W89" s="24"/>
      <c r="X89" s="66"/>
      <c r="Y89" s="67"/>
      <c r="Z89" s="27"/>
      <c r="AA89" s="28" t="s">
        <v>14</v>
      </c>
      <c r="AB89" s="39" t="n">
        <f aca="false">INFO!$C$25</f>
        <v>0.182440136830103</v>
      </c>
      <c r="AD89" s="32"/>
      <c r="AE89" s="43"/>
      <c r="AH89" s="24"/>
      <c r="AI89" s="25"/>
      <c r="AJ89" s="26"/>
      <c r="AK89" s="27"/>
      <c r="AL89" s="28" t="s">
        <v>14</v>
      </c>
      <c r="AM89" s="39" t="n">
        <f aca="false">INFO!$C$25</f>
        <v>0.182440136830103</v>
      </c>
      <c r="AO89" s="32"/>
      <c r="AS89" s="24"/>
      <c r="AT89" s="25"/>
      <c r="AU89" s="26"/>
      <c r="AV89" s="27"/>
      <c r="AW89" s="28" t="s">
        <v>14</v>
      </c>
      <c r="AX89" s="39" t="n">
        <f aca="false">INFO!$C$25</f>
        <v>0.182440136830103</v>
      </c>
      <c r="AZ89" s="32"/>
      <c r="BD89" s="24"/>
      <c r="BE89" s="25"/>
      <c r="BF89" s="67"/>
      <c r="BG89" s="27"/>
      <c r="BH89" s="28" t="s">
        <v>14</v>
      </c>
      <c r="BI89" s="39" t="n">
        <f aca="false">INFO!$C$25</f>
        <v>0.182440136830103</v>
      </c>
      <c r="BK89" s="32"/>
      <c r="BL89" s="43"/>
      <c r="BO89" s="24"/>
      <c r="BP89" s="25"/>
      <c r="BQ89" s="67"/>
      <c r="BR89" s="27"/>
      <c r="BS89" s="28" t="s">
        <v>14</v>
      </c>
      <c r="BT89" s="39" t="n">
        <f aca="false">INFO!$C$25</f>
        <v>0.182440136830103</v>
      </c>
      <c r="BV89" s="32"/>
      <c r="BZ89" s="24"/>
      <c r="CA89" s="25"/>
      <c r="CB89" s="26"/>
      <c r="CC89" s="27"/>
      <c r="CD89" s="28" t="s">
        <v>14</v>
      </c>
      <c r="CE89" s="39" t="n">
        <f aca="false">INFO!$C$25</f>
        <v>0.182440136830103</v>
      </c>
      <c r="CG89" s="32"/>
      <c r="CK89" s="17" t="s">
        <v>62</v>
      </c>
      <c r="CL89" s="18" t="n">
        <f aca="false">IF(M132=0%,0%,N139/SUM(N133:N140))</f>
        <v>0</v>
      </c>
      <c r="CM89" s="17" t="str">
        <f aca="false">P138</f>
        <v>mobile</v>
      </c>
      <c r="CN89" s="19" t="n">
        <f aca="false">Q138</f>
        <v>0</v>
      </c>
      <c r="CO89" s="17" t="str">
        <f aca="false">R136</f>
        <v>sanitari</v>
      </c>
      <c r="CP89" s="19" t="n">
        <f aca="false">S136</f>
        <v>0</v>
      </c>
      <c r="CQ89" s="19"/>
      <c r="CR89" s="20"/>
      <c r="CS89" s="19" t="s">
        <v>63</v>
      </c>
      <c r="CT89" s="19" t="n">
        <f aca="false">M77</f>
        <v>0</v>
      </c>
    </row>
    <row r="90" customFormat="false" ht="15" hidden="false" customHeight="false" outlineLevel="0" collapsed="false">
      <c r="A90" s="24"/>
      <c r="B90" s="25"/>
      <c r="C90" s="26"/>
      <c r="D90" s="27"/>
      <c r="E90" s="28" t="s">
        <v>22</v>
      </c>
      <c r="F90" s="39" t="n">
        <f aca="false">INFO!$C$26</f>
        <v>0.122006841505131</v>
      </c>
      <c r="H90" s="32"/>
      <c r="L90" s="24"/>
      <c r="M90" s="25"/>
      <c r="N90" s="67"/>
      <c r="O90" s="27"/>
      <c r="P90" s="28" t="s">
        <v>22</v>
      </c>
      <c r="Q90" s="39" t="n">
        <f aca="false">INFO!$C$26</f>
        <v>0.122006841505131</v>
      </c>
      <c r="S90" s="32"/>
      <c r="W90" s="24"/>
      <c r="X90" s="66"/>
      <c r="Y90" s="67"/>
      <c r="Z90" s="27"/>
      <c r="AA90" s="28" t="s">
        <v>22</v>
      </c>
      <c r="AB90" s="39" t="n">
        <f aca="false">INFO!$C$26</f>
        <v>0.122006841505131</v>
      </c>
      <c r="AD90" s="32"/>
      <c r="AE90" s="43"/>
      <c r="AH90" s="24"/>
      <c r="AI90" s="25"/>
      <c r="AJ90" s="26"/>
      <c r="AK90" s="27"/>
      <c r="AL90" s="28" t="s">
        <v>22</v>
      </c>
      <c r="AM90" s="39" t="n">
        <f aca="false">INFO!$C$26</f>
        <v>0.122006841505131</v>
      </c>
      <c r="AO90" s="32"/>
      <c r="AS90" s="24"/>
      <c r="AT90" s="25"/>
      <c r="AU90" s="26"/>
      <c r="AV90" s="27"/>
      <c r="AW90" s="28" t="s">
        <v>22</v>
      </c>
      <c r="AX90" s="39" t="n">
        <f aca="false">INFO!$C$26</f>
        <v>0.122006841505131</v>
      </c>
      <c r="AZ90" s="32"/>
      <c r="BD90" s="24"/>
      <c r="BE90" s="25"/>
      <c r="BF90" s="67"/>
      <c r="BG90" s="27"/>
      <c r="BH90" s="28" t="s">
        <v>22</v>
      </c>
      <c r="BI90" s="39" t="n">
        <f aca="false">INFO!$C$26</f>
        <v>0.122006841505131</v>
      </c>
      <c r="BK90" s="32"/>
      <c r="BL90" s="43"/>
      <c r="BO90" s="24"/>
      <c r="BP90" s="25"/>
      <c r="BQ90" s="67"/>
      <c r="BR90" s="27"/>
      <c r="BS90" s="28" t="s">
        <v>22</v>
      </c>
      <c r="BT90" s="39" t="n">
        <f aca="false">INFO!$C$26</f>
        <v>0.122006841505131</v>
      </c>
      <c r="BV90" s="32"/>
      <c r="BZ90" s="24"/>
      <c r="CA90" s="25"/>
      <c r="CB90" s="26"/>
      <c r="CC90" s="27"/>
      <c r="CD90" s="28" t="s">
        <v>22</v>
      </c>
      <c r="CE90" s="39" t="n">
        <f aca="false">INFO!$C$26</f>
        <v>0.122006841505131</v>
      </c>
      <c r="CG90" s="32"/>
      <c r="CK90" s="33" t="s">
        <v>65</v>
      </c>
      <c r="CL90" s="34" t="n">
        <f aca="false">IF(M132=0%,0%,N140/SUM(N133:N140))</f>
        <v>0</v>
      </c>
      <c r="CM90" s="33" t="str">
        <f aca="false">P139</f>
        <v>secchio</v>
      </c>
      <c r="CN90" s="35" t="n">
        <f aca="false">Q139</f>
        <v>0</v>
      </c>
      <c r="CO90" s="33" t="str">
        <f aca="false">R137</f>
        <v>tubi</v>
      </c>
      <c r="CP90" s="35" t="n">
        <f aca="false">S137</f>
        <v>0</v>
      </c>
      <c r="CQ90" s="35"/>
      <c r="CR90" s="36"/>
      <c r="CS90" s="35" t="s">
        <v>56</v>
      </c>
      <c r="CT90" s="35" t="n">
        <f aca="false">S75</f>
        <v>0</v>
      </c>
      <c r="CU90" s="37" t="n">
        <f aca="false">SUM(CL84:CL90)</f>
        <v>1</v>
      </c>
    </row>
    <row r="91" customFormat="false" ht="15" hidden="false" customHeight="false" outlineLevel="0" collapsed="false">
      <c r="A91" s="24"/>
      <c r="B91" s="25"/>
      <c r="C91" s="26"/>
      <c r="D91" s="27"/>
      <c r="E91" s="28" t="s">
        <v>13</v>
      </c>
      <c r="F91" s="39" t="n">
        <f aca="false">INFO!$C$27</f>
        <v>0.0877993158494869</v>
      </c>
      <c r="H91" s="32"/>
      <c r="L91" s="24"/>
      <c r="M91" s="25"/>
      <c r="N91" s="67"/>
      <c r="O91" s="27"/>
      <c r="P91" s="28" t="s">
        <v>13</v>
      </c>
      <c r="Q91" s="39" t="n">
        <f aca="false">INFO!$C$27</f>
        <v>0.0877993158494869</v>
      </c>
      <c r="S91" s="32"/>
      <c r="W91" s="24"/>
      <c r="X91" s="66"/>
      <c r="Y91" s="67"/>
      <c r="Z91" s="27"/>
      <c r="AA91" s="28" t="s">
        <v>13</v>
      </c>
      <c r="AB91" s="39" t="n">
        <f aca="false">INFO!$C$27</f>
        <v>0.0877993158494869</v>
      </c>
      <c r="AD91" s="32"/>
      <c r="AE91" s="43"/>
      <c r="AH91" s="24"/>
      <c r="AI91" s="25"/>
      <c r="AJ91" s="26"/>
      <c r="AK91" s="27"/>
      <c r="AL91" s="28" t="s">
        <v>13</v>
      </c>
      <c r="AM91" s="39" t="n">
        <f aca="false">INFO!$C$27</f>
        <v>0.0877993158494869</v>
      </c>
      <c r="AO91" s="32"/>
      <c r="AS91" s="24"/>
      <c r="AT91" s="25"/>
      <c r="AU91" s="26"/>
      <c r="AV91" s="27"/>
      <c r="AW91" s="28" t="s">
        <v>13</v>
      </c>
      <c r="AX91" s="39" t="n">
        <f aca="false">INFO!$C$27</f>
        <v>0.0877993158494869</v>
      </c>
      <c r="AZ91" s="32"/>
      <c r="BD91" s="24"/>
      <c r="BE91" s="25"/>
      <c r="BF91" s="67"/>
      <c r="BG91" s="27"/>
      <c r="BH91" s="28" t="s">
        <v>13</v>
      </c>
      <c r="BI91" s="39" t="n">
        <f aca="false">INFO!$C$27</f>
        <v>0.0877993158494869</v>
      </c>
      <c r="BK91" s="32"/>
      <c r="BL91" s="43"/>
      <c r="BO91" s="24"/>
      <c r="BP91" s="25"/>
      <c r="BQ91" s="67"/>
      <c r="BR91" s="27"/>
      <c r="BS91" s="28" t="s">
        <v>13</v>
      </c>
      <c r="BT91" s="39" t="n">
        <f aca="false">INFO!$C$27</f>
        <v>0.0877993158494869</v>
      </c>
      <c r="BV91" s="32"/>
      <c r="BZ91" s="24"/>
      <c r="CA91" s="25"/>
      <c r="CB91" s="26"/>
      <c r="CC91" s="27"/>
      <c r="CD91" s="28" t="s">
        <v>13</v>
      </c>
      <c r="CE91" s="39" t="n">
        <f aca="false">INFO!$C$27</f>
        <v>0.0877993158494869</v>
      </c>
      <c r="CG91" s="32"/>
      <c r="CK91" s="10" t="str">
        <f aca="false">W74</f>
        <v>SITO O96</v>
      </c>
      <c r="CL91" s="10"/>
      <c r="CM91" s="10"/>
      <c r="CN91" s="10"/>
      <c r="CO91" s="10"/>
      <c r="CP91" s="10"/>
      <c r="CQ91" s="10"/>
      <c r="CR91" s="10"/>
      <c r="CS91" s="10"/>
      <c r="CT91" s="10"/>
    </row>
    <row r="92" customFormat="false" ht="14.4" hidden="false" customHeight="false" outlineLevel="0" collapsed="false">
      <c r="A92" s="24"/>
      <c r="B92" s="25"/>
      <c r="C92" s="26"/>
      <c r="D92" s="40" t="s">
        <v>68</v>
      </c>
      <c r="E92" s="41" t="s">
        <v>22</v>
      </c>
      <c r="F92" s="39" t="n">
        <v>0.8</v>
      </c>
      <c r="H92" s="32" t="n">
        <v>12</v>
      </c>
      <c r="L92" s="24"/>
      <c r="M92" s="25"/>
      <c r="N92" s="67"/>
      <c r="O92" s="40" t="s">
        <v>68</v>
      </c>
      <c r="P92" s="41" t="s">
        <v>22</v>
      </c>
      <c r="Q92" s="39" t="n">
        <v>0.8</v>
      </c>
      <c r="S92" s="32" t="n">
        <v>12</v>
      </c>
      <c r="W92" s="24"/>
      <c r="X92" s="66"/>
      <c r="Y92" s="67"/>
      <c r="Z92" s="40" t="s">
        <v>68</v>
      </c>
      <c r="AA92" s="41" t="s">
        <v>22</v>
      </c>
      <c r="AB92" s="39" t="n">
        <v>0.8</v>
      </c>
      <c r="AD92" s="32" t="n">
        <v>12</v>
      </c>
      <c r="AE92" s="43"/>
      <c r="AH92" s="24"/>
      <c r="AI92" s="25" t="n">
        <v>0.05</v>
      </c>
      <c r="AJ92" s="26" t="n">
        <v>1</v>
      </c>
      <c r="AK92" s="40" t="s">
        <v>68</v>
      </c>
      <c r="AL92" s="41" t="s">
        <v>22</v>
      </c>
      <c r="AM92" s="39" t="n">
        <v>0.8</v>
      </c>
      <c r="AO92" s="32" t="n">
        <v>12</v>
      </c>
      <c r="AS92" s="24"/>
      <c r="AT92" s="25"/>
      <c r="AU92" s="26"/>
      <c r="AV92" s="40" t="s">
        <v>68</v>
      </c>
      <c r="AW92" s="41" t="s">
        <v>22</v>
      </c>
      <c r="AX92" s="39" t="n">
        <v>0.8</v>
      </c>
      <c r="AZ92" s="32" t="n">
        <v>12</v>
      </c>
      <c r="BD92" s="24"/>
      <c r="BE92" s="25"/>
      <c r="BF92" s="67"/>
      <c r="BG92" s="40" t="s">
        <v>68</v>
      </c>
      <c r="BH92" s="41" t="s">
        <v>22</v>
      </c>
      <c r="BI92" s="39" t="n">
        <v>0.8</v>
      </c>
      <c r="BK92" s="32" t="n">
        <v>12</v>
      </c>
      <c r="BL92" s="43"/>
      <c r="BO92" s="24"/>
      <c r="BP92" s="25"/>
      <c r="BQ92" s="67"/>
      <c r="BR92" s="40" t="s">
        <v>68</v>
      </c>
      <c r="BS92" s="41" t="s">
        <v>22</v>
      </c>
      <c r="BT92" s="39" t="n">
        <v>0.8</v>
      </c>
      <c r="BV92" s="32" t="n">
        <v>12</v>
      </c>
      <c r="BZ92" s="24"/>
      <c r="CA92" s="25"/>
      <c r="CB92" s="26"/>
      <c r="CC92" s="40" t="s">
        <v>68</v>
      </c>
      <c r="CD92" s="41" t="s">
        <v>22</v>
      </c>
      <c r="CE92" s="39" t="n">
        <v>0.8</v>
      </c>
      <c r="CG92" s="32" t="n">
        <v>12</v>
      </c>
      <c r="CK92" s="11" t="s">
        <v>31</v>
      </c>
      <c r="CL92" s="11"/>
      <c r="CM92" s="11" t="s">
        <v>32</v>
      </c>
      <c r="CN92" s="11"/>
      <c r="CO92" s="11"/>
      <c r="CP92" s="11"/>
      <c r="CQ92" s="11"/>
      <c r="CR92" s="11"/>
      <c r="CS92" s="11" t="s">
        <v>33</v>
      </c>
      <c r="CT92" s="11"/>
    </row>
    <row r="93" customFormat="false" ht="14.4" hidden="false" customHeight="false" outlineLevel="0" collapsed="false">
      <c r="A93" s="24"/>
      <c r="B93" s="25"/>
      <c r="C93" s="26"/>
      <c r="D93" s="40"/>
      <c r="E93" s="41" t="s">
        <v>13</v>
      </c>
      <c r="F93" s="39" t="n">
        <v>0.2</v>
      </c>
      <c r="H93" s="32"/>
      <c r="L93" s="24"/>
      <c r="M93" s="25"/>
      <c r="N93" s="67"/>
      <c r="O93" s="40"/>
      <c r="P93" s="41" t="s">
        <v>13</v>
      </c>
      <c r="Q93" s="39" t="n">
        <v>0.2</v>
      </c>
      <c r="S93" s="32"/>
      <c r="W93" s="24"/>
      <c r="X93" s="66"/>
      <c r="Y93" s="67"/>
      <c r="Z93" s="40"/>
      <c r="AA93" s="41" t="s">
        <v>13</v>
      </c>
      <c r="AB93" s="39" t="n">
        <v>0.2</v>
      </c>
      <c r="AD93" s="32"/>
      <c r="AE93" s="43"/>
      <c r="AH93" s="24"/>
      <c r="AI93" s="25"/>
      <c r="AJ93" s="26"/>
      <c r="AK93" s="40"/>
      <c r="AL93" s="41" t="s">
        <v>13</v>
      </c>
      <c r="AM93" s="39" t="n">
        <v>0.2</v>
      </c>
      <c r="AO93" s="32"/>
      <c r="AS93" s="24"/>
      <c r="AT93" s="25"/>
      <c r="AU93" s="26"/>
      <c r="AV93" s="40"/>
      <c r="AW93" s="41" t="s">
        <v>13</v>
      </c>
      <c r="AX93" s="39" t="n">
        <v>0.2</v>
      </c>
      <c r="AZ93" s="32"/>
      <c r="BD93" s="24"/>
      <c r="BE93" s="25"/>
      <c r="BF93" s="67"/>
      <c r="BG93" s="40"/>
      <c r="BH93" s="41" t="s">
        <v>13</v>
      </c>
      <c r="BI93" s="39" t="n">
        <v>0.2</v>
      </c>
      <c r="BK93" s="32"/>
      <c r="BL93" s="43"/>
      <c r="BO93" s="24"/>
      <c r="BP93" s="25"/>
      <c r="BQ93" s="67"/>
      <c r="BR93" s="40"/>
      <c r="BS93" s="41" t="s">
        <v>13</v>
      </c>
      <c r="BT93" s="39" t="n">
        <v>0.2</v>
      </c>
      <c r="BV93" s="32"/>
      <c r="BZ93" s="24"/>
      <c r="CA93" s="25"/>
      <c r="CB93" s="26"/>
      <c r="CC93" s="40"/>
      <c r="CD93" s="41" t="s">
        <v>13</v>
      </c>
      <c r="CE93" s="39" t="n">
        <v>0.2</v>
      </c>
      <c r="CG93" s="32"/>
      <c r="CK93" s="12" t="s">
        <v>14</v>
      </c>
      <c r="CL93" s="13" t="n">
        <f aca="false">IF(X132=0%,0%,Y133/SUM(Y133:Y140))</f>
        <v>0</v>
      </c>
      <c r="CM93" s="12" t="str">
        <f aca="false">AA133</f>
        <v>lavatrice</v>
      </c>
      <c r="CN93" s="14" t="n">
        <f aca="false">AB133</f>
        <v>0</v>
      </c>
      <c r="CO93" s="12" t="str">
        <f aca="false">AA140</f>
        <v>sedie</v>
      </c>
      <c r="CP93" s="14" t="n">
        <f aca="false">AB140</f>
        <v>0</v>
      </c>
      <c r="CQ93" s="12" t="str">
        <f aca="false">AC138</f>
        <v>guaina</v>
      </c>
      <c r="CR93" s="14" t="n">
        <f aca="false">AD138</f>
        <v>0</v>
      </c>
      <c r="CS93" s="14" t="s">
        <v>41</v>
      </c>
      <c r="CT93" s="38" t="str">
        <f aca="false">Y76</f>
        <v>dubbia</v>
      </c>
    </row>
    <row r="94" customFormat="false" ht="14.4" hidden="false" customHeight="false" outlineLevel="0" collapsed="false">
      <c r="A94" s="24"/>
      <c r="B94" s="42"/>
      <c r="C94" s="43"/>
      <c r="D94" s="27" t="s">
        <v>69</v>
      </c>
      <c r="E94" s="41" t="s">
        <v>60</v>
      </c>
      <c r="F94" s="39" t="n">
        <v>1</v>
      </c>
      <c r="G94" s="2" t="n">
        <v>550</v>
      </c>
      <c r="H94" s="44"/>
      <c r="L94" s="24"/>
      <c r="M94" s="42"/>
      <c r="N94" s="43"/>
      <c r="O94" s="27" t="s">
        <v>69</v>
      </c>
      <c r="P94" s="41" t="s">
        <v>60</v>
      </c>
      <c r="Q94" s="39" t="n">
        <v>1</v>
      </c>
      <c r="R94" s="2" t="n">
        <v>550</v>
      </c>
      <c r="S94" s="44"/>
      <c r="W94" s="24"/>
      <c r="X94" s="45"/>
      <c r="Y94" s="43"/>
      <c r="Z94" s="27" t="s">
        <v>69</v>
      </c>
      <c r="AA94" s="41" t="s">
        <v>60</v>
      </c>
      <c r="AB94" s="39" t="n">
        <v>1</v>
      </c>
      <c r="AC94" s="2" t="n">
        <v>550</v>
      </c>
      <c r="AD94" s="44"/>
      <c r="AE94" s="43"/>
      <c r="AH94" s="24"/>
      <c r="AI94" s="42" t="n">
        <v>0.8</v>
      </c>
      <c r="AJ94" s="43"/>
      <c r="AK94" s="27" t="s">
        <v>69</v>
      </c>
      <c r="AL94" s="41" t="s">
        <v>60</v>
      </c>
      <c r="AM94" s="39" t="n">
        <v>1</v>
      </c>
      <c r="AN94" s="2" t="n">
        <v>550</v>
      </c>
      <c r="AO94" s="44"/>
      <c r="AS94" s="24"/>
      <c r="AT94" s="42"/>
      <c r="AU94" s="43"/>
      <c r="AV94" s="27" t="s">
        <v>69</v>
      </c>
      <c r="AW94" s="41" t="s">
        <v>60</v>
      </c>
      <c r="AX94" s="39" t="n">
        <v>1</v>
      </c>
      <c r="AY94" s="2" t="n">
        <v>550</v>
      </c>
      <c r="AZ94" s="44"/>
      <c r="BD94" s="24"/>
      <c r="BE94" s="42"/>
      <c r="BF94" s="43"/>
      <c r="BG94" s="27" t="s">
        <v>69</v>
      </c>
      <c r="BH94" s="41" t="s">
        <v>60</v>
      </c>
      <c r="BI94" s="39" t="n">
        <v>1</v>
      </c>
      <c r="BJ94" s="2" t="n">
        <v>550</v>
      </c>
      <c r="BK94" s="44"/>
      <c r="BL94" s="43"/>
      <c r="BO94" s="24"/>
      <c r="BP94" s="42"/>
      <c r="BQ94" s="43"/>
      <c r="BR94" s="27" t="s">
        <v>69</v>
      </c>
      <c r="BS94" s="41" t="s">
        <v>60</v>
      </c>
      <c r="BT94" s="39" t="n">
        <v>1</v>
      </c>
      <c r="BU94" s="2" t="n">
        <v>550</v>
      </c>
      <c r="BV94" s="44"/>
      <c r="BZ94" s="24"/>
      <c r="CA94" s="42"/>
      <c r="CB94" s="43"/>
      <c r="CC94" s="27" t="s">
        <v>69</v>
      </c>
      <c r="CD94" s="41" t="s">
        <v>60</v>
      </c>
      <c r="CE94" s="39" t="n">
        <v>1</v>
      </c>
      <c r="CF94" s="2" t="n">
        <v>550</v>
      </c>
      <c r="CG94" s="44"/>
      <c r="CK94" s="17" t="s">
        <v>49</v>
      </c>
      <c r="CL94" s="18" t="n">
        <f aca="false">IF(X132=0%,0%,Y134/SUM(Y133:Y140))</f>
        <v>0</v>
      </c>
      <c r="CM94" s="17" t="str">
        <f aca="false">AA134</f>
        <v>frigorifero</v>
      </c>
      <c r="CN94" s="19" t="n">
        <f aca="false">AB134</f>
        <v>0</v>
      </c>
      <c r="CO94" s="17" t="str">
        <f aca="false">AA141</f>
        <v>materasso</v>
      </c>
      <c r="CP94" s="19" t="n">
        <f aca="false">AB141</f>
        <v>0</v>
      </c>
      <c r="CQ94" s="17" t="str">
        <f aca="false">AC139</f>
        <v>lamiere</v>
      </c>
      <c r="CR94" s="19" t="n">
        <f aca="false">AD139</f>
        <v>0</v>
      </c>
      <c r="CS94" s="19" t="str">
        <f aca="false">Z75</f>
        <v>altezza cumulo</v>
      </c>
      <c r="CT94" s="19" t="n">
        <f aca="false">AA75</f>
        <v>0</v>
      </c>
    </row>
    <row r="95" customFormat="false" ht="14.4" hidden="false" customHeight="false" outlineLevel="0" collapsed="false">
      <c r="A95" s="24"/>
      <c r="B95" s="42"/>
      <c r="C95" s="43"/>
      <c r="D95" s="27"/>
      <c r="E95" s="41" t="s">
        <v>14</v>
      </c>
      <c r="F95" s="39" t="n">
        <v>1</v>
      </c>
      <c r="G95" s="47" t="n">
        <v>1400</v>
      </c>
      <c r="H95" s="44"/>
      <c r="L95" s="24"/>
      <c r="M95" s="42"/>
      <c r="N95" s="43"/>
      <c r="O95" s="27"/>
      <c r="P95" s="41" t="s">
        <v>14</v>
      </c>
      <c r="Q95" s="39" t="n">
        <v>1</v>
      </c>
      <c r="R95" s="47" t="n">
        <v>1400</v>
      </c>
      <c r="S95" s="44"/>
      <c r="W95" s="24"/>
      <c r="X95" s="42"/>
      <c r="Y95" s="43"/>
      <c r="Z95" s="27"/>
      <c r="AA95" s="41" t="s">
        <v>14</v>
      </c>
      <c r="AB95" s="39" t="n">
        <v>1</v>
      </c>
      <c r="AC95" s="47" t="n">
        <v>1400</v>
      </c>
      <c r="AD95" s="44"/>
      <c r="AE95" s="43"/>
      <c r="AH95" s="24"/>
      <c r="AI95" s="42"/>
      <c r="AJ95" s="43"/>
      <c r="AK95" s="27"/>
      <c r="AL95" s="41" t="s">
        <v>14</v>
      </c>
      <c r="AM95" s="39" t="n">
        <v>1</v>
      </c>
      <c r="AN95" s="47" t="n">
        <v>1400</v>
      </c>
      <c r="AO95" s="44"/>
      <c r="AS95" s="24"/>
      <c r="AT95" s="42"/>
      <c r="AU95" s="43"/>
      <c r="AV95" s="27"/>
      <c r="AW95" s="41" t="s">
        <v>14</v>
      </c>
      <c r="AX95" s="39" t="n">
        <v>1</v>
      </c>
      <c r="AY95" s="47" t="n">
        <v>1400</v>
      </c>
      <c r="AZ95" s="44"/>
      <c r="BD95" s="24"/>
      <c r="BE95" s="42"/>
      <c r="BF95" s="43"/>
      <c r="BG95" s="27"/>
      <c r="BH95" s="41" t="s">
        <v>14</v>
      </c>
      <c r="BI95" s="39" t="n">
        <v>1</v>
      </c>
      <c r="BJ95" s="47" t="n">
        <v>1400</v>
      </c>
      <c r="BK95" s="44"/>
      <c r="BL95" s="43"/>
      <c r="BO95" s="24"/>
      <c r="BP95" s="42"/>
      <c r="BQ95" s="43"/>
      <c r="BR95" s="27"/>
      <c r="BS95" s="41" t="s">
        <v>14</v>
      </c>
      <c r="BT95" s="39" t="n">
        <v>1</v>
      </c>
      <c r="BU95" s="47" t="n">
        <v>1400</v>
      </c>
      <c r="BV95" s="44"/>
      <c r="BZ95" s="24"/>
      <c r="CA95" s="42"/>
      <c r="CB95" s="43"/>
      <c r="CC95" s="27"/>
      <c r="CD95" s="41" t="s">
        <v>14</v>
      </c>
      <c r="CE95" s="39" t="n">
        <v>1</v>
      </c>
      <c r="CF95" s="47" t="n">
        <v>1400</v>
      </c>
      <c r="CG95" s="44"/>
      <c r="CK95" s="17" t="s">
        <v>57</v>
      </c>
      <c r="CL95" s="18" t="n">
        <f aca="false">IF(X132=0%,0%,(Y135+Y136)/SUM(Y133:Y140))</f>
        <v>0</v>
      </c>
      <c r="CM95" s="17" t="str">
        <f aca="false">AA135</f>
        <v>forno</v>
      </c>
      <c r="CN95" s="19" t="n">
        <f aca="false">AB135</f>
        <v>0</v>
      </c>
      <c r="CO95" s="17" t="str">
        <f aca="false">AC133</f>
        <v>brandina</v>
      </c>
      <c r="CP95" s="19" t="n">
        <f aca="false">AD133</f>
        <v>0</v>
      </c>
      <c r="CQ95" s="17" t="str">
        <f aca="false">AC140</f>
        <v>buste</v>
      </c>
      <c r="CR95" s="19" t="n">
        <f aca="false">AD140</f>
        <v>0</v>
      </c>
      <c r="CS95" s="19" t="str">
        <f aca="false">Z76</f>
        <v>combustione</v>
      </c>
      <c r="CT95" s="19" t="n">
        <f aca="false">AA76</f>
        <v>0</v>
      </c>
    </row>
    <row r="96" customFormat="false" ht="14.4" hidden="false" customHeight="false" outlineLevel="0" collapsed="false">
      <c r="A96" s="24"/>
      <c r="B96" s="42"/>
      <c r="C96" s="43"/>
      <c r="D96" s="27"/>
      <c r="E96" s="41" t="s">
        <v>22</v>
      </c>
      <c r="F96" s="39" t="n">
        <v>1</v>
      </c>
      <c r="G96" s="47" t="n">
        <v>7500</v>
      </c>
      <c r="H96" s="44"/>
      <c r="L96" s="24"/>
      <c r="M96" s="42"/>
      <c r="N96" s="43"/>
      <c r="O96" s="27"/>
      <c r="P96" s="41" t="s">
        <v>22</v>
      </c>
      <c r="Q96" s="39" t="n">
        <v>1</v>
      </c>
      <c r="R96" s="47" t="n">
        <v>7500</v>
      </c>
      <c r="S96" s="44"/>
      <c r="W96" s="24"/>
      <c r="X96" s="42"/>
      <c r="Y96" s="43"/>
      <c r="Z96" s="27"/>
      <c r="AA96" s="41" t="s">
        <v>22</v>
      </c>
      <c r="AB96" s="39" t="n">
        <v>1</v>
      </c>
      <c r="AC96" s="47" t="n">
        <v>7500</v>
      </c>
      <c r="AD96" s="44"/>
      <c r="AE96" s="26"/>
      <c r="AH96" s="24"/>
      <c r="AI96" s="42"/>
      <c r="AJ96" s="43"/>
      <c r="AK96" s="27"/>
      <c r="AL96" s="41" t="s">
        <v>22</v>
      </c>
      <c r="AM96" s="39" t="n">
        <v>1</v>
      </c>
      <c r="AN96" s="47" t="n">
        <v>7500</v>
      </c>
      <c r="AO96" s="44"/>
      <c r="AS96" s="24"/>
      <c r="AT96" s="42"/>
      <c r="AU96" s="43"/>
      <c r="AV96" s="27"/>
      <c r="AW96" s="41" t="s">
        <v>22</v>
      </c>
      <c r="AX96" s="39" t="n">
        <v>1</v>
      </c>
      <c r="AY96" s="47" t="n">
        <v>7500</v>
      </c>
      <c r="AZ96" s="44"/>
      <c r="BD96" s="24"/>
      <c r="BE96" s="42"/>
      <c r="BF96" s="43"/>
      <c r="BG96" s="27"/>
      <c r="BH96" s="41" t="s">
        <v>22</v>
      </c>
      <c r="BI96" s="39" t="n">
        <v>1</v>
      </c>
      <c r="BJ96" s="47" t="n">
        <v>7500</v>
      </c>
      <c r="BK96" s="44"/>
      <c r="BL96" s="26"/>
      <c r="BO96" s="24"/>
      <c r="BP96" s="42"/>
      <c r="BQ96" s="43"/>
      <c r="BR96" s="27"/>
      <c r="BS96" s="41" t="s">
        <v>22</v>
      </c>
      <c r="BT96" s="39" t="n">
        <v>1</v>
      </c>
      <c r="BU96" s="47" t="n">
        <v>7500</v>
      </c>
      <c r="BV96" s="44"/>
      <c r="BZ96" s="24"/>
      <c r="CA96" s="42"/>
      <c r="CB96" s="43"/>
      <c r="CC96" s="27"/>
      <c r="CD96" s="41" t="s">
        <v>22</v>
      </c>
      <c r="CE96" s="39" t="n">
        <v>1</v>
      </c>
      <c r="CF96" s="47" t="n">
        <v>7500</v>
      </c>
      <c r="CG96" s="44"/>
      <c r="CK96" s="17" t="s">
        <v>60</v>
      </c>
      <c r="CL96" s="37" t="n">
        <f aca="false">IF(X132=0%,0%,Y137/SUM(Y133:Y140))</f>
        <v>0</v>
      </c>
      <c r="CM96" s="17" t="str">
        <f aca="false">AA136</f>
        <v>televisore</v>
      </c>
      <c r="CN96" s="19" t="n">
        <f aca="false">AB136</f>
        <v>0</v>
      </c>
      <c r="CO96" s="17" t="str">
        <f aca="false">AC134</f>
        <v>Scatoloni</v>
      </c>
      <c r="CP96" s="19" t="n">
        <f aca="false">AD134</f>
        <v>0</v>
      </c>
      <c r="CQ96" s="19"/>
      <c r="CR96" s="19"/>
      <c r="CS96" s="19" t="str">
        <f aca="false">Z77</f>
        <v>bonifica</v>
      </c>
      <c r="CT96" s="19" t="n">
        <f aca="false">AA77</f>
        <v>0</v>
      </c>
    </row>
    <row r="97" customFormat="false" ht="14.4" hidden="false" customHeight="true" outlineLevel="0" collapsed="false">
      <c r="A97" s="24"/>
      <c r="B97" s="42"/>
      <c r="C97" s="43"/>
      <c r="D97" s="28" t="s">
        <v>70</v>
      </c>
      <c r="E97" s="41" t="s">
        <v>14</v>
      </c>
      <c r="F97" s="39" t="n">
        <v>1</v>
      </c>
      <c r="G97" s="47" t="n">
        <v>1400</v>
      </c>
      <c r="H97" s="44"/>
      <c r="L97" s="24"/>
      <c r="M97" s="42"/>
      <c r="N97" s="4"/>
      <c r="O97" s="28" t="s">
        <v>70</v>
      </c>
      <c r="P97" s="41" t="s">
        <v>14</v>
      </c>
      <c r="Q97" s="39" t="n">
        <v>1</v>
      </c>
      <c r="R97" s="47" t="n">
        <v>1400</v>
      </c>
      <c r="S97" s="44"/>
      <c r="W97" s="24"/>
      <c r="X97" s="45"/>
      <c r="Y97" s="4"/>
      <c r="Z97" s="28" t="s">
        <v>70</v>
      </c>
      <c r="AA97" s="41" t="s">
        <v>14</v>
      </c>
      <c r="AB97" s="39" t="n">
        <v>1</v>
      </c>
      <c r="AC97" s="47" t="n">
        <v>1400</v>
      </c>
      <c r="AD97" s="44"/>
      <c r="AE97" s="26"/>
      <c r="AH97" s="24"/>
      <c r="AI97" s="42"/>
      <c r="AJ97" s="43"/>
      <c r="AK97" s="28" t="s">
        <v>70</v>
      </c>
      <c r="AL97" s="41" t="s">
        <v>14</v>
      </c>
      <c r="AM97" s="39" t="n">
        <v>1</v>
      </c>
      <c r="AN97" s="47" t="n">
        <v>1400</v>
      </c>
      <c r="AO97" s="44"/>
      <c r="AS97" s="24"/>
      <c r="AT97" s="42"/>
      <c r="AU97" s="43"/>
      <c r="AV97" s="28" t="s">
        <v>70</v>
      </c>
      <c r="AW97" s="41" t="s">
        <v>14</v>
      </c>
      <c r="AX97" s="39" t="n">
        <v>1</v>
      </c>
      <c r="AY97" s="47" t="n">
        <v>1400</v>
      </c>
      <c r="AZ97" s="44"/>
      <c r="BD97" s="24"/>
      <c r="BE97" s="42"/>
      <c r="BF97" s="4"/>
      <c r="BG97" s="28" t="s">
        <v>70</v>
      </c>
      <c r="BH97" s="41" t="s">
        <v>14</v>
      </c>
      <c r="BI97" s="39" t="n">
        <v>1</v>
      </c>
      <c r="BJ97" s="47" t="n">
        <v>1400</v>
      </c>
      <c r="BK97" s="44"/>
      <c r="BL97" s="26"/>
      <c r="BO97" s="24"/>
      <c r="BP97" s="42"/>
      <c r="BQ97" s="4"/>
      <c r="BR97" s="28" t="s">
        <v>70</v>
      </c>
      <c r="BS97" s="41" t="s">
        <v>14</v>
      </c>
      <c r="BT97" s="39" t="n">
        <v>1</v>
      </c>
      <c r="BU97" s="47" t="n">
        <v>1400</v>
      </c>
      <c r="BV97" s="44"/>
      <c r="BZ97" s="24"/>
      <c r="CA97" s="42"/>
      <c r="CB97" s="43"/>
      <c r="CC97" s="28" t="s">
        <v>70</v>
      </c>
      <c r="CD97" s="41" t="s">
        <v>14</v>
      </c>
      <c r="CE97" s="39" t="n">
        <v>1</v>
      </c>
      <c r="CF97" s="47" t="n">
        <v>1400</v>
      </c>
      <c r="CG97" s="44"/>
      <c r="CK97" s="17" t="s">
        <v>61</v>
      </c>
      <c r="CL97" s="18" t="n">
        <f aca="false">IF(X132=0%,0%,Y138/SUM(Y133:Y140))</f>
        <v>0</v>
      </c>
      <c r="CM97" s="17" t="str">
        <f aca="false">AA137</f>
        <v>scaldabagno</v>
      </c>
      <c r="CN97" s="19" t="n">
        <f aca="false">AB137</f>
        <v>0</v>
      </c>
      <c r="CO97" s="17" t="str">
        <f aca="false">AC135</f>
        <v>divano</v>
      </c>
      <c r="CP97" s="19" t="n">
        <f aca="false">AD135</f>
        <v>0</v>
      </c>
      <c r="CQ97" s="19"/>
      <c r="CR97" s="19"/>
      <c r="CS97" s="19" t="str">
        <f aca="false">AB77</f>
        <v>substrato</v>
      </c>
      <c r="CT97" s="19" t="n">
        <f aca="false">AC77</f>
        <v>0</v>
      </c>
    </row>
    <row r="98" customFormat="false" ht="14.4" hidden="false" customHeight="false" outlineLevel="0" collapsed="false">
      <c r="A98" s="24"/>
      <c r="B98" s="42"/>
      <c r="C98" s="43"/>
      <c r="D98" s="28" t="s">
        <v>71</v>
      </c>
      <c r="E98" s="41" t="s">
        <v>60</v>
      </c>
      <c r="F98" s="39" t="n">
        <v>1</v>
      </c>
      <c r="G98" s="47" t="n">
        <v>550</v>
      </c>
      <c r="H98" s="44"/>
      <c r="L98" s="24"/>
      <c r="M98" s="42"/>
      <c r="N98" s="43"/>
      <c r="O98" s="28" t="s">
        <v>71</v>
      </c>
      <c r="P98" s="41" t="s">
        <v>60</v>
      </c>
      <c r="Q98" s="39" t="n">
        <v>1</v>
      </c>
      <c r="R98" s="47" t="n">
        <v>550</v>
      </c>
      <c r="S98" s="44"/>
      <c r="W98" s="24"/>
      <c r="X98" s="42"/>
      <c r="Y98" s="43"/>
      <c r="Z98" s="28" t="s">
        <v>71</v>
      </c>
      <c r="AA98" s="41" t="s">
        <v>60</v>
      </c>
      <c r="AB98" s="39" t="n">
        <v>1</v>
      </c>
      <c r="AC98" s="47" t="n">
        <v>550</v>
      </c>
      <c r="AD98" s="44"/>
      <c r="AE98" s="43"/>
      <c r="AH98" s="24"/>
      <c r="AI98" s="42"/>
      <c r="AJ98" s="43"/>
      <c r="AK98" s="28" t="s">
        <v>71</v>
      </c>
      <c r="AL98" s="41" t="s">
        <v>60</v>
      </c>
      <c r="AM98" s="39" t="n">
        <v>1</v>
      </c>
      <c r="AN98" s="47" t="n">
        <v>550</v>
      </c>
      <c r="AO98" s="44"/>
      <c r="AS98" s="24"/>
      <c r="AT98" s="42"/>
      <c r="AU98" s="43"/>
      <c r="AV98" s="28" t="s">
        <v>71</v>
      </c>
      <c r="AW98" s="41" t="s">
        <v>60</v>
      </c>
      <c r="AX98" s="39" t="n">
        <v>1</v>
      </c>
      <c r="AY98" s="47" t="n">
        <v>550</v>
      </c>
      <c r="AZ98" s="44"/>
      <c r="BD98" s="24"/>
      <c r="BE98" s="42"/>
      <c r="BF98" s="43"/>
      <c r="BG98" s="28" t="s">
        <v>71</v>
      </c>
      <c r="BH98" s="41" t="s">
        <v>60</v>
      </c>
      <c r="BI98" s="39" t="n">
        <v>1</v>
      </c>
      <c r="BJ98" s="47" t="n">
        <v>550</v>
      </c>
      <c r="BK98" s="44"/>
      <c r="BL98" s="43"/>
      <c r="BO98" s="24"/>
      <c r="BP98" s="42"/>
      <c r="BQ98" s="43"/>
      <c r="BR98" s="28" t="s">
        <v>71</v>
      </c>
      <c r="BS98" s="41" t="s">
        <v>60</v>
      </c>
      <c r="BT98" s="39" t="n">
        <v>1</v>
      </c>
      <c r="BU98" s="47" t="n">
        <v>550</v>
      </c>
      <c r="BV98" s="44"/>
      <c r="BZ98" s="24"/>
      <c r="CA98" s="42"/>
      <c r="CB98" s="43"/>
      <c r="CC98" s="28" t="s">
        <v>71</v>
      </c>
      <c r="CD98" s="41" t="s">
        <v>60</v>
      </c>
      <c r="CE98" s="39" t="n">
        <v>1</v>
      </c>
      <c r="CF98" s="47" t="n">
        <v>550</v>
      </c>
      <c r="CG98" s="44"/>
      <c r="CK98" s="17" t="s">
        <v>62</v>
      </c>
      <c r="CL98" s="18" t="n">
        <f aca="false">IF(X132=0%,0%,Y139/SUM(Y133:Y140))</f>
        <v>0</v>
      </c>
      <c r="CM98" s="17" t="str">
        <f aca="false">AA138</f>
        <v>mobile</v>
      </c>
      <c r="CN98" s="19" t="n">
        <f aca="false">AB138</f>
        <v>0</v>
      </c>
      <c r="CO98" s="17" t="str">
        <f aca="false">AC136</f>
        <v>sanitari</v>
      </c>
      <c r="CP98" s="19" t="n">
        <f aca="false">AD136</f>
        <v>0</v>
      </c>
      <c r="CQ98" s="19"/>
      <c r="CR98" s="19"/>
      <c r="CS98" s="19" t="s">
        <v>63</v>
      </c>
      <c r="CT98" s="19" t="n">
        <f aca="false">X77</f>
        <v>0</v>
      </c>
    </row>
    <row r="99" customFormat="false" ht="15" hidden="false" customHeight="false" outlineLevel="0" collapsed="false">
      <c r="A99" s="24"/>
      <c r="B99" s="42"/>
      <c r="C99" s="43"/>
      <c r="D99" s="28" t="s">
        <v>72</v>
      </c>
      <c r="E99" s="41" t="s">
        <v>62</v>
      </c>
      <c r="F99" s="39" t="n">
        <v>1</v>
      </c>
      <c r="H99" s="44" t="n">
        <v>20</v>
      </c>
      <c r="L99" s="24"/>
      <c r="M99" s="42"/>
      <c r="N99" s="43"/>
      <c r="O99" s="28" t="s">
        <v>72</v>
      </c>
      <c r="P99" s="41" t="s">
        <v>62</v>
      </c>
      <c r="Q99" s="39" t="n">
        <v>1</v>
      </c>
      <c r="S99" s="44" t="n">
        <v>20</v>
      </c>
      <c r="W99" s="24"/>
      <c r="X99" s="42"/>
      <c r="Y99" s="43"/>
      <c r="Z99" s="28" t="s">
        <v>72</v>
      </c>
      <c r="AA99" s="41" t="s">
        <v>62</v>
      </c>
      <c r="AB99" s="39" t="n">
        <v>1</v>
      </c>
      <c r="AD99" s="44" t="n">
        <v>20</v>
      </c>
      <c r="AE99" s="43"/>
      <c r="AH99" s="24"/>
      <c r="AI99" s="42"/>
      <c r="AJ99" s="43"/>
      <c r="AK99" s="28" t="s">
        <v>72</v>
      </c>
      <c r="AL99" s="41" t="s">
        <v>62</v>
      </c>
      <c r="AM99" s="39" t="n">
        <v>1</v>
      </c>
      <c r="AO99" s="44" t="n">
        <v>20</v>
      </c>
      <c r="AS99" s="24"/>
      <c r="AT99" s="42" t="n">
        <v>1</v>
      </c>
      <c r="AU99" s="43" t="n">
        <v>4</v>
      </c>
      <c r="AV99" s="28" t="s">
        <v>72</v>
      </c>
      <c r="AW99" s="41" t="s">
        <v>62</v>
      </c>
      <c r="AX99" s="39" t="n">
        <v>1</v>
      </c>
      <c r="AZ99" s="44" t="n">
        <v>20</v>
      </c>
      <c r="BD99" s="24"/>
      <c r="BE99" s="42"/>
      <c r="BF99" s="43"/>
      <c r="BG99" s="28" t="s">
        <v>72</v>
      </c>
      <c r="BH99" s="41" t="s">
        <v>62</v>
      </c>
      <c r="BI99" s="39" t="n">
        <v>1</v>
      </c>
      <c r="BK99" s="44" t="n">
        <v>20</v>
      </c>
      <c r="BL99" s="43"/>
      <c r="BO99" s="24"/>
      <c r="BP99" s="42"/>
      <c r="BQ99" s="43"/>
      <c r="BR99" s="28" t="s">
        <v>72</v>
      </c>
      <c r="BS99" s="41" t="s">
        <v>62</v>
      </c>
      <c r="BT99" s="39" t="n">
        <v>1</v>
      </c>
      <c r="BV99" s="44" t="n">
        <v>20</v>
      </c>
      <c r="BZ99" s="24"/>
      <c r="CA99" s="42"/>
      <c r="CB99" s="43"/>
      <c r="CC99" s="28" t="s">
        <v>72</v>
      </c>
      <c r="CD99" s="41" t="s">
        <v>62</v>
      </c>
      <c r="CE99" s="39" t="n">
        <v>1</v>
      </c>
      <c r="CG99" s="44" t="n">
        <v>20</v>
      </c>
      <c r="CK99" s="33" t="s">
        <v>65</v>
      </c>
      <c r="CL99" s="34" t="n">
        <f aca="false">IF(X132=0%,0%,Y140/SUM(Y133:Y140))</f>
        <v>0</v>
      </c>
      <c r="CM99" s="33" t="str">
        <f aca="false">AA139</f>
        <v>secchio</v>
      </c>
      <c r="CN99" s="35" t="n">
        <f aca="false">AB139</f>
        <v>0</v>
      </c>
      <c r="CO99" s="33" t="str">
        <f aca="false">AC137</f>
        <v>tubi</v>
      </c>
      <c r="CP99" s="35" t="n">
        <f aca="false">AD137</f>
        <v>0</v>
      </c>
      <c r="CQ99" s="35"/>
      <c r="CR99" s="35"/>
      <c r="CS99" s="35" t="s">
        <v>56</v>
      </c>
      <c r="CT99" s="35" t="n">
        <f aca="false">AD75</f>
        <v>0</v>
      </c>
      <c r="CU99" s="37" t="n">
        <f aca="false">SUM(CL93:CL99)</f>
        <v>0</v>
      </c>
    </row>
    <row r="100" customFormat="false" ht="15" hidden="false" customHeight="false" outlineLevel="0" collapsed="false">
      <c r="A100" s="24"/>
      <c r="B100" s="42"/>
      <c r="C100" s="43"/>
      <c r="D100" s="28" t="s">
        <v>73</v>
      </c>
      <c r="E100" s="41" t="s">
        <v>22</v>
      </c>
      <c r="F100" s="39" t="n">
        <v>1</v>
      </c>
      <c r="H100" s="44"/>
      <c r="L100" s="24"/>
      <c r="M100" s="42"/>
      <c r="N100" s="43"/>
      <c r="O100" s="28" t="s">
        <v>73</v>
      </c>
      <c r="P100" s="41" t="s">
        <v>22</v>
      </c>
      <c r="Q100" s="39" t="n">
        <v>1</v>
      </c>
      <c r="S100" s="44"/>
      <c r="W100" s="24"/>
      <c r="X100" s="42"/>
      <c r="Y100" s="43"/>
      <c r="Z100" s="28" t="s">
        <v>73</v>
      </c>
      <c r="AA100" s="41" t="s">
        <v>22</v>
      </c>
      <c r="AB100" s="39" t="n">
        <v>1</v>
      </c>
      <c r="AD100" s="44"/>
      <c r="AE100" s="43"/>
      <c r="AH100" s="24"/>
      <c r="AI100" s="42"/>
      <c r="AJ100" s="43"/>
      <c r="AK100" s="28" t="s">
        <v>73</v>
      </c>
      <c r="AL100" s="41" t="s">
        <v>22</v>
      </c>
      <c r="AM100" s="39" t="n">
        <v>1</v>
      </c>
      <c r="AO100" s="44"/>
      <c r="AS100" s="24"/>
      <c r="AT100" s="42"/>
      <c r="AU100" s="43"/>
      <c r="AV100" s="28" t="s">
        <v>73</v>
      </c>
      <c r="AW100" s="41" t="s">
        <v>22</v>
      </c>
      <c r="AX100" s="39" t="n">
        <v>1</v>
      </c>
      <c r="AZ100" s="44"/>
      <c r="BD100" s="24"/>
      <c r="BE100" s="42"/>
      <c r="BF100" s="43"/>
      <c r="BG100" s="28" t="s">
        <v>73</v>
      </c>
      <c r="BH100" s="41" t="s">
        <v>22</v>
      </c>
      <c r="BI100" s="39" t="n">
        <v>1</v>
      </c>
      <c r="BK100" s="44"/>
      <c r="BL100" s="43"/>
      <c r="BO100" s="24"/>
      <c r="BP100" s="42"/>
      <c r="BQ100" s="43"/>
      <c r="BR100" s="28" t="s">
        <v>73</v>
      </c>
      <c r="BS100" s="41" t="s">
        <v>22</v>
      </c>
      <c r="BT100" s="39" t="n">
        <v>1</v>
      </c>
      <c r="BV100" s="44"/>
      <c r="BZ100" s="24"/>
      <c r="CA100" s="42"/>
      <c r="CB100" s="43"/>
      <c r="CC100" s="28" t="s">
        <v>73</v>
      </c>
      <c r="CD100" s="41" t="s">
        <v>22</v>
      </c>
      <c r="CE100" s="39" t="n">
        <v>1</v>
      </c>
      <c r="CG100" s="44"/>
      <c r="CK100" s="10" t="str">
        <f aca="false">AH74</f>
        <v>SITO O97</v>
      </c>
      <c r="CL100" s="10"/>
      <c r="CM100" s="10"/>
      <c r="CN100" s="10"/>
      <c r="CO100" s="10"/>
      <c r="CP100" s="10"/>
      <c r="CQ100" s="10"/>
      <c r="CR100" s="10"/>
      <c r="CS100" s="10"/>
      <c r="CT100" s="10"/>
    </row>
    <row r="101" customFormat="false" ht="14.4" hidden="false" customHeight="false" outlineLevel="0" collapsed="false">
      <c r="A101" s="24"/>
      <c r="B101" s="25"/>
      <c r="C101" s="26"/>
      <c r="D101" s="27" t="s">
        <v>74</v>
      </c>
      <c r="E101" s="41" t="s">
        <v>62</v>
      </c>
      <c r="F101" s="39" t="n">
        <v>0.8</v>
      </c>
      <c r="H101" s="32" t="n">
        <v>50</v>
      </c>
      <c r="L101" s="24"/>
      <c r="M101" s="25"/>
      <c r="N101" s="67"/>
      <c r="O101" s="27" t="s">
        <v>74</v>
      </c>
      <c r="P101" s="41" t="s">
        <v>62</v>
      </c>
      <c r="Q101" s="39" t="n">
        <v>0.8</v>
      </c>
      <c r="S101" s="32" t="n">
        <v>50</v>
      </c>
      <c r="W101" s="24"/>
      <c r="X101" s="66"/>
      <c r="Y101" s="67"/>
      <c r="Z101" s="27" t="s">
        <v>74</v>
      </c>
      <c r="AA101" s="41" t="s">
        <v>62</v>
      </c>
      <c r="AB101" s="39" t="n">
        <v>0.8</v>
      </c>
      <c r="AD101" s="32" t="n">
        <v>50</v>
      </c>
      <c r="AE101" s="43"/>
      <c r="AH101" s="24"/>
      <c r="AI101" s="25"/>
      <c r="AJ101" s="26"/>
      <c r="AK101" s="27" t="s">
        <v>74</v>
      </c>
      <c r="AL101" s="41" t="s">
        <v>62</v>
      </c>
      <c r="AM101" s="39" t="n">
        <v>0.8</v>
      </c>
      <c r="AO101" s="32" t="n">
        <v>50</v>
      </c>
      <c r="AS101" s="24"/>
      <c r="AT101" s="66"/>
      <c r="AU101" s="67"/>
      <c r="AV101" s="27" t="s">
        <v>74</v>
      </c>
      <c r="AW101" s="41" t="s">
        <v>62</v>
      </c>
      <c r="AX101" s="39" t="n">
        <v>0.8</v>
      </c>
      <c r="AZ101" s="32" t="n">
        <v>50</v>
      </c>
      <c r="BD101" s="24"/>
      <c r="BE101" s="25"/>
      <c r="BF101" s="67"/>
      <c r="BG101" s="27" t="s">
        <v>74</v>
      </c>
      <c r="BH101" s="41" t="s">
        <v>62</v>
      </c>
      <c r="BI101" s="39" t="n">
        <v>0.8</v>
      </c>
      <c r="BK101" s="32" t="n">
        <v>50</v>
      </c>
      <c r="BL101" s="43"/>
      <c r="BO101" s="24"/>
      <c r="BP101" s="25"/>
      <c r="BQ101" s="67"/>
      <c r="BR101" s="27" t="s">
        <v>74</v>
      </c>
      <c r="BS101" s="41" t="s">
        <v>62</v>
      </c>
      <c r="BT101" s="39" t="n">
        <v>0.8</v>
      </c>
      <c r="BV101" s="32" t="n">
        <v>50</v>
      </c>
      <c r="BZ101" s="24"/>
      <c r="CA101" s="25"/>
      <c r="CB101" s="26"/>
      <c r="CC101" s="27" t="s">
        <v>74</v>
      </c>
      <c r="CD101" s="41" t="s">
        <v>62</v>
      </c>
      <c r="CE101" s="39" t="n">
        <v>0.8</v>
      </c>
      <c r="CG101" s="32" t="n">
        <v>50</v>
      </c>
      <c r="CK101" s="11" t="s">
        <v>31</v>
      </c>
      <c r="CL101" s="11"/>
      <c r="CM101" s="11" t="s">
        <v>32</v>
      </c>
      <c r="CN101" s="11"/>
      <c r="CO101" s="11"/>
      <c r="CP101" s="11"/>
      <c r="CQ101" s="11"/>
      <c r="CR101" s="11"/>
      <c r="CS101" s="11" t="s">
        <v>33</v>
      </c>
      <c r="CT101" s="11"/>
    </row>
    <row r="102" customFormat="false" ht="14.4" hidden="false" customHeight="false" outlineLevel="0" collapsed="false">
      <c r="A102" s="24"/>
      <c r="B102" s="25"/>
      <c r="C102" s="26"/>
      <c r="D102" s="27"/>
      <c r="E102" s="41" t="s">
        <v>60</v>
      </c>
      <c r="F102" s="39" t="n">
        <v>0.2</v>
      </c>
      <c r="H102" s="32"/>
      <c r="L102" s="24"/>
      <c r="M102" s="25"/>
      <c r="N102" s="67"/>
      <c r="O102" s="27"/>
      <c r="P102" s="41" t="s">
        <v>60</v>
      </c>
      <c r="Q102" s="39" t="n">
        <v>0.2</v>
      </c>
      <c r="S102" s="32"/>
      <c r="W102" s="24"/>
      <c r="X102" s="66"/>
      <c r="Y102" s="67"/>
      <c r="Z102" s="27"/>
      <c r="AA102" s="41" t="s">
        <v>60</v>
      </c>
      <c r="AB102" s="39" t="n">
        <v>0.2</v>
      </c>
      <c r="AD102" s="32"/>
      <c r="AE102" s="43"/>
      <c r="AH102" s="24"/>
      <c r="AI102" s="25"/>
      <c r="AJ102" s="26"/>
      <c r="AK102" s="27"/>
      <c r="AL102" s="41" t="s">
        <v>60</v>
      </c>
      <c r="AM102" s="39" t="n">
        <v>0.2</v>
      </c>
      <c r="AO102" s="32"/>
      <c r="AS102" s="24"/>
      <c r="AT102" s="66"/>
      <c r="AU102" s="67"/>
      <c r="AV102" s="27"/>
      <c r="AW102" s="41" t="s">
        <v>60</v>
      </c>
      <c r="AX102" s="39" t="n">
        <v>0.2</v>
      </c>
      <c r="AZ102" s="32"/>
      <c r="BD102" s="24"/>
      <c r="BE102" s="25"/>
      <c r="BF102" s="67"/>
      <c r="BG102" s="27"/>
      <c r="BH102" s="41" t="s">
        <v>60</v>
      </c>
      <c r="BI102" s="39" t="n">
        <v>0.2</v>
      </c>
      <c r="BK102" s="32"/>
      <c r="BL102" s="43"/>
      <c r="BO102" s="24"/>
      <c r="BP102" s="25"/>
      <c r="BQ102" s="67"/>
      <c r="BR102" s="27"/>
      <c r="BS102" s="41" t="s">
        <v>60</v>
      </c>
      <c r="BT102" s="39" t="n">
        <v>0.2</v>
      </c>
      <c r="BV102" s="32"/>
      <c r="BZ102" s="24"/>
      <c r="CA102" s="25"/>
      <c r="CB102" s="26"/>
      <c r="CC102" s="27"/>
      <c r="CD102" s="41" t="s">
        <v>60</v>
      </c>
      <c r="CE102" s="39" t="n">
        <v>0.2</v>
      </c>
      <c r="CG102" s="32"/>
      <c r="CK102" s="12" t="s">
        <v>14</v>
      </c>
      <c r="CL102" s="13" t="n">
        <f aca="false">IF(AI132=0%,0%,AJ133/SUM(AJ133:AJ140))</f>
        <v>0.0134750211896997</v>
      </c>
      <c r="CM102" s="12" t="str">
        <f aca="false">AL133</f>
        <v>lavatrice</v>
      </c>
      <c r="CN102" s="14" t="n">
        <f aca="false">AM133</f>
        <v>0</v>
      </c>
      <c r="CO102" s="12" t="str">
        <f aca="false">AL140</f>
        <v>sedie</v>
      </c>
      <c r="CP102" s="14" t="n">
        <f aca="false">AM140</f>
        <v>0</v>
      </c>
      <c r="CQ102" s="12" t="str">
        <f aca="false">AN138</f>
        <v>guaina</v>
      </c>
      <c r="CR102" s="14" t="n">
        <f aca="false">AO138</f>
        <v>0</v>
      </c>
      <c r="CS102" s="14" t="s">
        <v>41</v>
      </c>
      <c r="CT102" s="38" t="n">
        <f aca="false">AJ76</f>
        <v>0</v>
      </c>
    </row>
    <row r="103" customFormat="false" ht="14.4" hidden="false" customHeight="false" outlineLevel="0" collapsed="false">
      <c r="A103" s="21" t="s">
        <v>75</v>
      </c>
      <c r="B103" s="42"/>
      <c r="C103" s="43"/>
      <c r="D103" s="41" t="s">
        <v>76</v>
      </c>
      <c r="E103" s="20" t="s">
        <v>61</v>
      </c>
      <c r="F103" s="39" t="n">
        <v>1</v>
      </c>
      <c r="G103" s="47" t="n">
        <v>1000</v>
      </c>
      <c r="H103" s="44"/>
      <c r="L103" s="21" t="s">
        <v>75</v>
      </c>
      <c r="M103" s="42"/>
      <c r="N103" s="4"/>
      <c r="O103" s="41" t="s">
        <v>76</v>
      </c>
      <c r="P103" s="20" t="s">
        <v>61</v>
      </c>
      <c r="Q103" s="39" t="n">
        <v>1</v>
      </c>
      <c r="R103" s="47" t="n">
        <v>1000</v>
      </c>
      <c r="S103" s="44"/>
      <c r="W103" s="21" t="s">
        <v>75</v>
      </c>
      <c r="X103" s="51"/>
      <c r="Y103" s="4"/>
      <c r="Z103" s="41" t="s">
        <v>76</v>
      </c>
      <c r="AA103" s="20" t="s">
        <v>61</v>
      </c>
      <c r="AB103" s="39" t="n">
        <v>1</v>
      </c>
      <c r="AC103" s="47" t="n">
        <v>1000</v>
      </c>
      <c r="AD103" s="44"/>
      <c r="AE103" s="43"/>
      <c r="AH103" s="21" t="s">
        <v>75</v>
      </c>
      <c r="AI103" s="42"/>
      <c r="AJ103" s="43"/>
      <c r="AK103" s="41" t="s">
        <v>76</v>
      </c>
      <c r="AL103" s="20" t="s">
        <v>61</v>
      </c>
      <c r="AM103" s="39" t="n">
        <v>1</v>
      </c>
      <c r="AN103" s="47" t="n">
        <v>1000</v>
      </c>
      <c r="AO103" s="44"/>
      <c r="AS103" s="21" t="s">
        <v>75</v>
      </c>
      <c r="AT103" s="51"/>
      <c r="AU103" s="4"/>
      <c r="AV103" s="41" t="s">
        <v>76</v>
      </c>
      <c r="AW103" s="20" t="s">
        <v>61</v>
      </c>
      <c r="AX103" s="39" t="n">
        <v>1</v>
      </c>
      <c r="AY103" s="47" t="n">
        <v>1000</v>
      </c>
      <c r="AZ103" s="44"/>
      <c r="BD103" s="21" t="s">
        <v>75</v>
      </c>
      <c r="BE103" s="42"/>
      <c r="BF103" s="4"/>
      <c r="BG103" s="41" t="s">
        <v>76</v>
      </c>
      <c r="BH103" s="20" t="s">
        <v>61</v>
      </c>
      <c r="BI103" s="39" t="n">
        <v>1</v>
      </c>
      <c r="BJ103" s="47" t="n">
        <v>1000</v>
      </c>
      <c r="BK103" s="44"/>
      <c r="BL103" s="43"/>
      <c r="BO103" s="21" t="s">
        <v>75</v>
      </c>
      <c r="BP103" s="42" t="n">
        <v>0.6</v>
      </c>
      <c r="BQ103" s="4"/>
      <c r="BR103" s="41" t="s">
        <v>76</v>
      </c>
      <c r="BS103" s="20" t="s">
        <v>61</v>
      </c>
      <c r="BT103" s="39" t="n">
        <v>1</v>
      </c>
      <c r="BU103" s="47" t="n">
        <v>1000</v>
      </c>
      <c r="BV103" s="44"/>
      <c r="BZ103" s="21" t="s">
        <v>75</v>
      </c>
      <c r="CA103" s="42"/>
      <c r="CB103" s="43"/>
      <c r="CC103" s="41" t="s">
        <v>76</v>
      </c>
      <c r="CD103" s="20" t="s">
        <v>61</v>
      </c>
      <c r="CE103" s="39" t="n">
        <v>1</v>
      </c>
      <c r="CF103" s="47" t="n">
        <v>1000</v>
      </c>
      <c r="CG103" s="44"/>
      <c r="CK103" s="17" t="s">
        <v>49</v>
      </c>
      <c r="CL103" s="18" t="n">
        <f aca="false">IF(AI132=0%,0%,AJ134/SUM(AJ133:AJ140))</f>
        <v>0.0416966681940172</v>
      </c>
      <c r="CM103" s="17" t="str">
        <f aca="false">AL134</f>
        <v>frigorifero</v>
      </c>
      <c r="CN103" s="19" t="n">
        <f aca="false">AM134</f>
        <v>0</v>
      </c>
      <c r="CO103" s="17" t="str">
        <f aca="false">AL141</f>
        <v>materasso</v>
      </c>
      <c r="CP103" s="19" t="n">
        <f aca="false">AM141</f>
        <v>0</v>
      </c>
      <c r="CQ103" s="17" t="str">
        <f aca="false">AN139</f>
        <v>lamiere</v>
      </c>
      <c r="CR103" s="19" t="n">
        <f aca="false">AO139</f>
        <v>0</v>
      </c>
      <c r="CS103" s="19" t="str">
        <f aca="false">AK75</f>
        <v>altezza cumulo</v>
      </c>
      <c r="CT103" s="19" t="n">
        <f aca="false">AL75</f>
        <v>30</v>
      </c>
    </row>
    <row r="104" customFormat="false" ht="14.4" hidden="false" customHeight="true" outlineLevel="0" collapsed="false">
      <c r="A104" s="24" t="s">
        <v>77</v>
      </c>
      <c r="B104" s="42"/>
      <c r="C104" s="43"/>
      <c r="D104" s="41" t="s">
        <v>14</v>
      </c>
      <c r="E104" s="28"/>
      <c r="F104" s="39" t="n">
        <v>1</v>
      </c>
      <c r="G104" s="47" t="n">
        <v>900</v>
      </c>
      <c r="H104" s="44"/>
      <c r="L104" s="24" t="s">
        <v>77</v>
      </c>
      <c r="M104" s="42" t="n">
        <v>0.02</v>
      </c>
      <c r="N104" s="4"/>
      <c r="O104" s="41" t="s">
        <v>14</v>
      </c>
      <c r="P104" s="28"/>
      <c r="Q104" s="39" t="n">
        <v>1</v>
      </c>
      <c r="R104" s="47" t="n">
        <v>900</v>
      </c>
      <c r="S104" s="44"/>
      <c r="W104" s="24" t="s">
        <v>77</v>
      </c>
      <c r="X104" s="45"/>
      <c r="Y104" s="4"/>
      <c r="Z104" s="41" t="s">
        <v>14</v>
      </c>
      <c r="AA104" s="28"/>
      <c r="AB104" s="39" t="n">
        <v>1</v>
      </c>
      <c r="AC104" s="47" t="n">
        <v>900</v>
      </c>
      <c r="AD104" s="44"/>
      <c r="AE104" s="43"/>
      <c r="AH104" s="24" t="s">
        <v>77</v>
      </c>
      <c r="AI104" s="42"/>
      <c r="AJ104" s="43"/>
      <c r="AK104" s="41" t="s">
        <v>14</v>
      </c>
      <c r="AL104" s="28"/>
      <c r="AM104" s="39" t="n">
        <v>1</v>
      </c>
      <c r="AN104" s="47" t="n">
        <v>900</v>
      </c>
      <c r="AO104" s="44"/>
      <c r="AS104" s="24" t="s">
        <v>77</v>
      </c>
      <c r="AT104" s="45"/>
      <c r="AU104" s="4"/>
      <c r="AV104" s="41" t="s">
        <v>14</v>
      </c>
      <c r="AW104" s="28"/>
      <c r="AX104" s="39" t="n">
        <v>1</v>
      </c>
      <c r="AY104" s="47" t="n">
        <v>900</v>
      </c>
      <c r="AZ104" s="44"/>
      <c r="BD104" s="24" t="s">
        <v>77</v>
      </c>
      <c r="BE104" s="42" t="n">
        <v>1</v>
      </c>
      <c r="BF104" s="4"/>
      <c r="BG104" s="41" t="s">
        <v>14</v>
      </c>
      <c r="BH104" s="28"/>
      <c r="BI104" s="39" t="n">
        <v>1</v>
      </c>
      <c r="BJ104" s="47" t="n">
        <v>900</v>
      </c>
      <c r="BK104" s="44"/>
      <c r="BL104" s="43"/>
      <c r="BO104" s="24" t="s">
        <v>77</v>
      </c>
      <c r="BP104" s="42" t="n">
        <v>0.1</v>
      </c>
      <c r="BQ104" s="4"/>
      <c r="BR104" s="41" t="s">
        <v>14</v>
      </c>
      <c r="BS104" s="28"/>
      <c r="BT104" s="39" t="n">
        <v>1</v>
      </c>
      <c r="BU104" s="47" t="n">
        <v>900</v>
      </c>
      <c r="BV104" s="44"/>
      <c r="BZ104" s="24" t="s">
        <v>77</v>
      </c>
      <c r="CA104" s="42" t="n">
        <v>0.02</v>
      </c>
      <c r="CB104" s="43"/>
      <c r="CC104" s="41" t="s">
        <v>14</v>
      </c>
      <c r="CD104" s="28"/>
      <c r="CE104" s="39" t="n">
        <v>1</v>
      </c>
      <c r="CF104" s="47" t="n">
        <v>900</v>
      </c>
      <c r="CG104" s="44"/>
      <c r="CK104" s="17" t="s">
        <v>57</v>
      </c>
      <c r="CL104" s="18" t="n">
        <f aca="false">IF(AI132=0%,0%,(AJ135+AJ136)/SUM(AJ133:AJ140))</f>
        <v>0.0539386024896456</v>
      </c>
      <c r="CM104" s="17" t="str">
        <f aca="false">AL135</f>
        <v>forno</v>
      </c>
      <c r="CN104" s="19" t="n">
        <f aca="false">AM135</f>
        <v>0</v>
      </c>
      <c r="CO104" s="17" t="str">
        <f aca="false">AN133</f>
        <v>brandina</v>
      </c>
      <c r="CP104" s="19" t="n">
        <f aca="false">AO133</f>
        <v>0</v>
      </c>
      <c r="CQ104" s="17" t="str">
        <f aca="false">AN140</f>
        <v>buste</v>
      </c>
      <c r="CR104" s="19" t="n">
        <f aca="false">AO140</f>
        <v>0</v>
      </c>
      <c r="CS104" s="19" t="str">
        <f aca="false">AK76</f>
        <v>combustione</v>
      </c>
      <c r="CT104" s="19" t="str">
        <f aca="false">AL76</f>
        <v>no</v>
      </c>
    </row>
    <row r="105" customFormat="false" ht="14.4" hidden="false" customHeight="true" outlineLevel="0" collapsed="false">
      <c r="A105" s="24"/>
      <c r="B105" s="42"/>
      <c r="C105" s="43"/>
      <c r="D105" s="41" t="s">
        <v>49</v>
      </c>
      <c r="E105" s="28"/>
      <c r="F105" s="39" t="n">
        <v>1</v>
      </c>
      <c r="G105" s="47" t="n">
        <v>2600</v>
      </c>
      <c r="H105" s="44"/>
      <c r="L105" s="24"/>
      <c r="M105" s="42"/>
      <c r="N105" s="43"/>
      <c r="O105" s="41" t="s">
        <v>49</v>
      </c>
      <c r="P105" s="28"/>
      <c r="Q105" s="39" t="n">
        <v>1</v>
      </c>
      <c r="R105" s="47" t="n">
        <v>2600</v>
      </c>
      <c r="S105" s="44"/>
      <c r="W105" s="24"/>
      <c r="X105" s="42"/>
      <c r="Y105" s="43"/>
      <c r="Z105" s="41" t="s">
        <v>49</v>
      </c>
      <c r="AA105" s="28"/>
      <c r="AB105" s="39" t="n">
        <v>1</v>
      </c>
      <c r="AC105" s="47" t="n">
        <v>2600</v>
      </c>
      <c r="AD105" s="44"/>
      <c r="AE105" s="43"/>
      <c r="AH105" s="24"/>
      <c r="AI105" s="42"/>
      <c r="AJ105" s="43"/>
      <c r="AK105" s="41" t="s">
        <v>49</v>
      </c>
      <c r="AL105" s="28"/>
      <c r="AM105" s="39" t="n">
        <v>1</v>
      </c>
      <c r="AN105" s="47" t="n">
        <v>2600</v>
      </c>
      <c r="AO105" s="44"/>
      <c r="AS105" s="24"/>
      <c r="AT105" s="42"/>
      <c r="AU105" s="43"/>
      <c r="AV105" s="41" t="s">
        <v>49</v>
      </c>
      <c r="AW105" s="28"/>
      <c r="AX105" s="39" t="n">
        <v>1</v>
      </c>
      <c r="AY105" s="47" t="n">
        <v>2600</v>
      </c>
      <c r="AZ105" s="44"/>
      <c r="BD105" s="24"/>
      <c r="BF105" s="43"/>
      <c r="BG105" s="41" t="s">
        <v>49</v>
      </c>
      <c r="BH105" s="28"/>
      <c r="BI105" s="39" t="n">
        <v>1</v>
      </c>
      <c r="BJ105" s="47" t="n">
        <v>2600</v>
      </c>
      <c r="BK105" s="44"/>
      <c r="BO105" s="24"/>
      <c r="BP105" s="42" t="n">
        <v>0.07</v>
      </c>
      <c r="BQ105" s="43"/>
      <c r="BR105" s="41" t="s">
        <v>49</v>
      </c>
      <c r="BS105" s="28"/>
      <c r="BT105" s="39" t="n">
        <v>1</v>
      </c>
      <c r="BU105" s="47" t="n">
        <v>2600</v>
      </c>
      <c r="BV105" s="44"/>
      <c r="BZ105" s="24"/>
      <c r="CA105" s="100" t="n">
        <v>0.005</v>
      </c>
      <c r="CB105" s="43"/>
      <c r="CC105" s="41" t="s">
        <v>49</v>
      </c>
      <c r="CD105" s="28"/>
      <c r="CE105" s="39" t="n">
        <v>1</v>
      </c>
      <c r="CF105" s="47" t="n">
        <v>2600</v>
      </c>
      <c r="CG105" s="44"/>
      <c r="CK105" s="17" t="s">
        <v>60</v>
      </c>
      <c r="CL105" s="37" t="n">
        <f aca="false">IF(AI132=0%,0%,AJ137/SUM(AJ133:AJ140))</f>
        <v>0.819327215223474</v>
      </c>
      <c r="CM105" s="17" t="str">
        <f aca="false">AL136</f>
        <v>televisore</v>
      </c>
      <c r="CN105" s="19" t="n">
        <f aca="false">AM136</f>
        <v>0</v>
      </c>
      <c r="CO105" s="17" t="str">
        <f aca="false">AN134</f>
        <v>Scatoloni</v>
      </c>
      <c r="CP105" s="19" t="n">
        <f aca="false">AO134</f>
        <v>0</v>
      </c>
      <c r="CQ105" s="19"/>
      <c r="CR105" s="19"/>
      <c r="CS105" s="19" t="str">
        <f aca="false">AK77</f>
        <v>bonifica</v>
      </c>
      <c r="CT105" s="19" t="str">
        <f aca="false">AL77</f>
        <v>no</v>
      </c>
    </row>
    <row r="106" customFormat="false" ht="14.4" hidden="false" customHeight="false" outlineLevel="0" collapsed="false">
      <c r="A106" s="24"/>
      <c r="B106" s="25" t="n">
        <v>0.05</v>
      </c>
      <c r="C106" s="43"/>
      <c r="D106" s="41" t="s">
        <v>13</v>
      </c>
      <c r="E106" s="28"/>
      <c r="F106" s="39" t="n">
        <v>0.2</v>
      </c>
      <c r="G106" s="47" t="n">
        <v>2700</v>
      </c>
      <c r="H106" s="44"/>
      <c r="L106" s="24"/>
      <c r="M106" s="25"/>
      <c r="N106" s="43"/>
      <c r="O106" s="41" t="s">
        <v>13</v>
      </c>
      <c r="P106" s="28"/>
      <c r="Q106" s="39" t="n">
        <v>0.2</v>
      </c>
      <c r="R106" s="47" t="n">
        <v>2700</v>
      </c>
      <c r="S106" s="44"/>
      <c r="W106" s="24"/>
      <c r="X106" s="25"/>
      <c r="Y106" s="43"/>
      <c r="Z106" s="41" t="s">
        <v>13</v>
      </c>
      <c r="AA106" s="28"/>
      <c r="AB106" s="39" t="n">
        <v>0.2</v>
      </c>
      <c r="AC106" s="47" t="n">
        <v>2700</v>
      </c>
      <c r="AD106" s="44"/>
      <c r="AE106" s="43"/>
      <c r="AH106" s="24"/>
      <c r="AI106" s="25"/>
      <c r="AJ106" s="43"/>
      <c r="AK106" s="41" t="s">
        <v>13</v>
      </c>
      <c r="AL106" s="28"/>
      <c r="AM106" s="39" t="n">
        <v>0.2</v>
      </c>
      <c r="AN106" s="47" t="n">
        <v>2700</v>
      </c>
      <c r="AO106" s="44"/>
      <c r="AS106" s="24"/>
      <c r="AT106" s="25"/>
      <c r="AU106" s="43"/>
      <c r="AV106" s="41" t="s">
        <v>13</v>
      </c>
      <c r="AW106" s="28"/>
      <c r="AX106" s="39" t="n">
        <v>0.2</v>
      </c>
      <c r="AY106" s="47" t="n">
        <v>2700</v>
      </c>
      <c r="AZ106" s="44"/>
      <c r="BD106" s="24"/>
      <c r="BF106" s="43"/>
      <c r="BG106" s="41" t="s">
        <v>13</v>
      </c>
      <c r="BH106" s="28"/>
      <c r="BI106" s="39" t="n">
        <v>0.2</v>
      </c>
      <c r="BJ106" s="47" t="n">
        <v>2700</v>
      </c>
      <c r="BK106" s="44"/>
      <c r="BO106" s="24"/>
      <c r="BP106" s="25" t="n">
        <v>0.05</v>
      </c>
      <c r="BQ106" s="43"/>
      <c r="BR106" s="41" t="s">
        <v>13</v>
      </c>
      <c r="BS106" s="28"/>
      <c r="BT106" s="39" t="n">
        <v>0.2</v>
      </c>
      <c r="BU106" s="47" t="n">
        <v>2700</v>
      </c>
      <c r="BV106" s="44"/>
      <c r="BZ106" s="24"/>
      <c r="CA106" s="101" t="n">
        <v>0.005</v>
      </c>
      <c r="CB106" s="43"/>
      <c r="CC106" s="41" t="s">
        <v>13</v>
      </c>
      <c r="CD106" s="28"/>
      <c r="CE106" s="39" t="n">
        <v>0.2</v>
      </c>
      <c r="CF106" s="47" t="n">
        <v>2700</v>
      </c>
      <c r="CG106" s="44"/>
      <c r="CK106" s="17" t="s">
        <v>61</v>
      </c>
      <c r="CL106" s="18" t="n">
        <f aca="false">IF(AI132=0%,0%,AJ138/SUM(AJ133:AJ140))</f>
        <v>0.0715624929031637</v>
      </c>
      <c r="CM106" s="17" t="str">
        <f aca="false">AL137</f>
        <v>scaldabagno</v>
      </c>
      <c r="CN106" s="19" t="n">
        <f aca="false">AM137</f>
        <v>1</v>
      </c>
      <c r="CO106" s="17" t="str">
        <f aca="false">AN135</f>
        <v>divano</v>
      </c>
      <c r="CP106" s="19" t="n">
        <f aca="false">AO135</f>
        <v>0</v>
      </c>
      <c r="CQ106" s="19"/>
      <c r="CR106" s="19"/>
      <c r="CS106" s="19" t="str">
        <f aca="false">AM77</f>
        <v>substrato</v>
      </c>
      <c r="CT106" s="19" t="str">
        <f aca="false">AN77</f>
        <v>stradale</v>
      </c>
    </row>
    <row r="107" customFormat="false" ht="14.4" hidden="false" customHeight="false" outlineLevel="0" collapsed="false">
      <c r="A107" s="24"/>
      <c r="B107" s="25"/>
      <c r="C107" s="43"/>
      <c r="D107" s="41" t="s">
        <v>12</v>
      </c>
      <c r="E107" s="28"/>
      <c r="F107" s="39" t="n">
        <v>0.8</v>
      </c>
      <c r="G107" s="47" t="n">
        <v>7500</v>
      </c>
      <c r="H107" s="44"/>
      <c r="L107" s="24"/>
      <c r="M107" s="25"/>
      <c r="N107" s="43"/>
      <c r="O107" s="41" t="s">
        <v>12</v>
      </c>
      <c r="P107" s="28"/>
      <c r="Q107" s="39" t="n">
        <v>0.8</v>
      </c>
      <c r="R107" s="47" t="n">
        <v>7500</v>
      </c>
      <c r="S107" s="44"/>
      <c r="W107" s="24"/>
      <c r="X107" s="25"/>
      <c r="Y107" s="43"/>
      <c r="Z107" s="41" t="s">
        <v>12</v>
      </c>
      <c r="AA107" s="28"/>
      <c r="AB107" s="39" t="n">
        <v>0.8</v>
      </c>
      <c r="AC107" s="47" t="n">
        <v>7500</v>
      </c>
      <c r="AD107" s="44"/>
      <c r="AE107" s="26"/>
      <c r="AH107" s="24"/>
      <c r="AI107" s="25"/>
      <c r="AJ107" s="43"/>
      <c r="AK107" s="41" t="s">
        <v>12</v>
      </c>
      <c r="AL107" s="28"/>
      <c r="AM107" s="39" t="n">
        <v>0.8</v>
      </c>
      <c r="AN107" s="47" t="n">
        <v>7500</v>
      </c>
      <c r="AO107" s="44"/>
      <c r="AS107" s="24"/>
      <c r="AT107" s="25"/>
      <c r="AU107" s="43"/>
      <c r="AV107" s="41" t="s">
        <v>12</v>
      </c>
      <c r="AW107" s="28"/>
      <c r="AX107" s="39" t="n">
        <v>0.8</v>
      </c>
      <c r="AY107" s="47" t="n">
        <v>7500</v>
      </c>
      <c r="AZ107" s="44"/>
      <c r="BD107" s="24"/>
      <c r="BE107" s="25"/>
      <c r="BF107" s="43"/>
      <c r="BG107" s="41" t="s">
        <v>12</v>
      </c>
      <c r="BH107" s="28"/>
      <c r="BI107" s="39" t="n">
        <v>0.8</v>
      </c>
      <c r="BJ107" s="47" t="n">
        <v>7500</v>
      </c>
      <c r="BK107" s="44"/>
      <c r="BO107" s="24"/>
      <c r="BP107" s="25"/>
      <c r="BQ107" s="43"/>
      <c r="BR107" s="41" t="s">
        <v>12</v>
      </c>
      <c r="BS107" s="28"/>
      <c r="BT107" s="39" t="n">
        <v>0.8</v>
      </c>
      <c r="BU107" s="47" t="n">
        <v>7500</v>
      </c>
      <c r="BV107" s="44"/>
      <c r="BZ107" s="24"/>
      <c r="CA107" s="101"/>
      <c r="CB107" s="43"/>
      <c r="CC107" s="41" t="s">
        <v>12</v>
      </c>
      <c r="CD107" s="28"/>
      <c r="CE107" s="39" t="n">
        <v>0.8</v>
      </c>
      <c r="CF107" s="47" t="n">
        <v>7500</v>
      </c>
      <c r="CG107" s="44"/>
      <c r="CK107" s="17" t="s">
        <v>62</v>
      </c>
      <c r="CL107" s="18" t="n">
        <f aca="false">IF(AI132=0%,0%,AJ139/SUM(AJ133:AJ140))</f>
        <v>0</v>
      </c>
      <c r="CM107" s="17" t="str">
        <f aca="false">AL138</f>
        <v>mobile</v>
      </c>
      <c r="CN107" s="19" t="n">
        <f aca="false">AM138</f>
        <v>0</v>
      </c>
      <c r="CO107" s="17" t="str">
        <f aca="false">AN136</f>
        <v>sanitari</v>
      </c>
      <c r="CP107" s="19" t="n">
        <f aca="false">AO136</f>
        <v>0</v>
      </c>
      <c r="CQ107" s="19"/>
      <c r="CR107" s="19"/>
      <c r="CS107" s="19" t="s">
        <v>63</v>
      </c>
      <c r="CT107" s="19" t="n">
        <f aca="false">AI77</f>
        <v>0.05</v>
      </c>
    </row>
    <row r="108" customFormat="false" ht="15" hidden="false" customHeight="false" outlineLevel="0" collapsed="false">
      <c r="A108" s="24"/>
      <c r="B108" s="42" t="n">
        <v>0.05</v>
      </c>
      <c r="C108" s="43"/>
      <c r="D108" s="41" t="s">
        <v>61</v>
      </c>
      <c r="E108" s="28"/>
      <c r="F108" s="39" t="n">
        <v>1</v>
      </c>
      <c r="G108" s="47" t="n">
        <v>1000</v>
      </c>
      <c r="H108" s="44"/>
      <c r="L108" s="24"/>
      <c r="M108" s="42" t="n">
        <v>0.01</v>
      </c>
      <c r="N108" s="43"/>
      <c r="O108" s="41" t="s">
        <v>61</v>
      </c>
      <c r="P108" s="28"/>
      <c r="Q108" s="39" t="n">
        <v>1</v>
      </c>
      <c r="R108" s="47" t="n">
        <v>1000</v>
      </c>
      <c r="S108" s="44"/>
      <c r="W108" s="24"/>
      <c r="X108" s="42"/>
      <c r="Y108" s="43"/>
      <c r="Z108" s="41" t="s">
        <v>61</v>
      </c>
      <c r="AA108" s="28"/>
      <c r="AB108" s="39" t="n">
        <v>1</v>
      </c>
      <c r="AC108" s="47" t="n">
        <v>1000</v>
      </c>
      <c r="AD108" s="44"/>
      <c r="AE108" s="26"/>
      <c r="AH108" s="24"/>
      <c r="AI108" s="42"/>
      <c r="AJ108" s="43"/>
      <c r="AK108" s="41" t="s">
        <v>61</v>
      </c>
      <c r="AL108" s="28"/>
      <c r="AM108" s="39" t="n">
        <v>1</v>
      </c>
      <c r="AN108" s="47" t="n">
        <v>1000</v>
      </c>
      <c r="AO108" s="44"/>
      <c r="AS108" s="24"/>
      <c r="AT108" s="42"/>
      <c r="AU108" s="43"/>
      <c r="AV108" s="41" t="s">
        <v>61</v>
      </c>
      <c r="AW108" s="28"/>
      <c r="AX108" s="39" t="n">
        <v>1</v>
      </c>
      <c r="AY108" s="47" t="n">
        <v>1000</v>
      </c>
      <c r="AZ108" s="44"/>
      <c r="BD108" s="24"/>
      <c r="BE108" s="42"/>
      <c r="BF108" s="43"/>
      <c r="BG108" s="41" t="s">
        <v>61</v>
      </c>
      <c r="BH108" s="28"/>
      <c r="BI108" s="39" t="n">
        <v>1</v>
      </c>
      <c r="BJ108" s="47" t="n">
        <v>1000</v>
      </c>
      <c r="BK108" s="44"/>
      <c r="BO108" s="24"/>
      <c r="BQ108" s="43"/>
      <c r="BR108" s="41" t="s">
        <v>61</v>
      </c>
      <c r="BS108" s="28"/>
      <c r="BT108" s="39" t="n">
        <v>1</v>
      </c>
      <c r="BU108" s="47" t="n">
        <v>1000</v>
      </c>
      <c r="BV108" s="44"/>
      <c r="BZ108" s="24"/>
      <c r="CA108" s="42" t="n">
        <v>0.02</v>
      </c>
      <c r="CB108" s="43"/>
      <c r="CC108" s="41" t="s">
        <v>61</v>
      </c>
      <c r="CD108" s="28"/>
      <c r="CE108" s="39" t="n">
        <v>1</v>
      </c>
      <c r="CF108" s="47" t="n">
        <v>1000</v>
      </c>
      <c r="CG108" s="44"/>
      <c r="CK108" s="17" t="s">
        <v>65</v>
      </c>
      <c r="CL108" s="18" t="n">
        <f aca="false">IF(AI132=0%,0%,AJ140/SUM(AJ133:AJ140))</f>
        <v>0</v>
      </c>
      <c r="CM108" s="17" t="str">
        <f aca="false">AL139</f>
        <v>secchio</v>
      </c>
      <c r="CN108" s="19" t="n">
        <f aca="false">AM139</f>
        <v>0</v>
      </c>
      <c r="CO108" s="17" t="str">
        <f aca="false">AN137</f>
        <v>tubi</v>
      </c>
      <c r="CP108" s="19" t="n">
        <f aca="false">AO137</f>
        <v>0</v>
      </c>
      <c r="CQ108" s="19"/>
      <c r="CR108" s="19"/>
      <c r="CS108" s="35" t="s">
        <v>56</v>
      </c>
      <c r="CT108" s="35" t="n">
        <f aca="false">AO75</f>
        <v>12</v>
      </c>
      <c r="CU108" s="37" t="n">
        <f aca="false">SUM(CL102:CL108)</f>
        <v>1</v>
      </c>
    </row>
    <row r="109" customFormat="false" ht="15" hidden="false" customHeight="false" outlineLevel="0" collapsed="false">
      <c r="A109" s="24"/>
      <c r="B109" s="42"/>
      <c r="C109" s="43"/>
      <c r="D109" s="41" t="s">
        <v>78</v>
      </c>
      <c r="E109" s="28"/>
      <c r="F109" s="39" t="n">
        <v>1</v>
      </c>
      <c r="G109" s="47" t="n">
        <v>800</v>
      </c>
      <c r="H109" s="44"/>
      <c r="L109" s="24"/>
      <c r="M109" s="42"/>
      <c r="N109" s="43"/>
      <c r="O109" s="41" t="s">
        <v>78</v>
      </c>
      <c r="P109" s="28"/>
      <c r="Q109" s="39" t="n">
        <v>1</v>
      </c>
      <c r="R109" s="47" t="n">
        <v>800</v>
      </c>
      <c r="S109" s="44"/>
      <c r="W109" s="24"/>
      <c r="X109" s="42"/>
      <c r="Y109" s="43"/>
      <c r="Z109" s="41" t="s">
        <v>78</v>
      </c>
      <c r="AA109" s="28"/>
      <c r="AB109" s="39" t="n">
        <v>1</v>
      </c>
      <c r="AC109" s="47" t="n">
        <v>800</v>
      </c>
      <c r="AD109" s="44"/>
      <c r="AE109" s="26"/>
      <c r="AH109" s="24"/>
      <c r="AI109" s="42" t="n">
        <v>0.02</v>
      </c>
      <c r="AJ109" s="43"/>
      <c r="AK109" s="41" t="s">
        <v>78</v>
      </c>
      <c r="AL109" s="28"/>
      <c r="AM109" s="39" t="n">
        <v>1</v>
      </c>
      <c r="AN109" s="47" t="n">
        <v>800</v>
      </c>
      <c r="AO109" s="44"/>
      <c r="AS109" s="24"/>
      <c r="AT109" s="42"/>
      <c r="AU109" s="43"/>
      <c r="AV109" s="41" t="s">
        <v>78</v>
      </c>
      <c r="AW109" s="28"/>
      <c r="AX109" s="39" t="n">
        <v>1</v>
      </c>
      <c r="AY109" s="47" t="n">
        <v>800</v>
      </c>
      <c r="AZ109" s="44"/>
      <c r="BD109" s="24"/>
      <c r="BE109" s="42"/>
      <c r="BF109" s="43"/>
      <c r="BG109" s="41" t="s">
        <v>78</v>
      </c>
      <c r="BH109" s="28"/>
      <c r="BI109" s="39" t="n">
        <v>1</v>
      </c>
      <c r="BJ109" s="47" t="n">
        <v>800</v>
      </c>
      <c r="BK109" s="44"/>
      <c r="BO109" s="24"/>
      <c r="BP109" s="42"/>
      <c r="BQ109" s="43"/>
      <c r="BR109" s="41" t="s">
        <v>78</v>
      </c>
      <c r="BS109" s="28"/>
      <c r="BT109" s="39" t="n">
        <v>1</v>
      </c>
      <c r="BU109" s="47" t="n">
        <v>800</v>
      </c>
      <c r="BV109" s="44"/>
      <c r="BZ109" s="24"/>
      <c r="CA109" s="42"/>
      <c r="CB109" s="43"/>
      <c r="CC109" s="41" t="s">
        <v>78</v>
      </c>
      <c r="CD109" s="28"/>
      <c r="CE109" s="39" t="n">
        <v>1</v>
      </c>
      <c r="CF109" s="47" t="n">
        <v>800</v>
      </c>
      <c r="CG109" s="44"/>
      <c r="CK109" s="10" t="str">
        <f aca="false">AS74</f>
        <v>SITO O98</v>
      </c>
      <c r="CL109" s="10"/>
      <c r="CM109" s="10"/>
      <c r="CN109" s="10"/>
      <c r="CO109" s="10"/>
      <c r="CP109" s="10"/>
      <c r="CQ109" s="10"/>
      <c r="CR109" s="10"/>
      <c r="CS109" s="10"/>
      <c r="CT109" s="10"/>
    </row>
    <row r="110" customFormat="false" ht="14.4" hidden="false" customHeight="false" outlineLevel="0" collapsed="false">
      <c r="A110" s="24"/>
      <c r="B110" s="42"/>
      <c r="C110" s="43"/>
      <c r="D110" s="41" t="s">
        <v>79</v>
      </c>
      <c r="E110" s="28"/>
      <c r="F110" s="39" t="n">
        <v>1</v>
      </c>
      <c r="G110" s="47" t="n">
        <v>170</v>
      </c>
      <c r="H110" s="44"/>
      <c r="L110" s="24"/>
      <c r="M110" s="42"/>
      <c r="N110" s="43"/>
      <c r="O110" s="41" t="s">
        <v>79</v>
      </c>
      <c r="P110" s="28"/>
      <c r="Q110" s="39" t="n">
        <v>1</v>
      </c>
      <c r="R110" s="47" t="n">
        <v>170</v>
      </c>
      <c r="S110" s="44"/>
      <c r="W110" s="24"/>
      <c r="X110" s="42"/>
      <c r="Y110" s="43"/>
      <c r="Z110" s="41" t="s">
        <v>79</v>
      </c>
      <c r="AA110" s="28"/>
      <c r="AB110" s="39" t="n">
        <v>1</v>
      </c>
      <c r="AC110" s="47" t="n">
        <v>170</v>
      </c>
      <c r="AD110" s="44"/>
      <c r="AE110" s="26"/>
      <c r="AH110" s="24"/>
      <c r="AI110" s="42"/>
      <c r="AJ110" s="43"/>
      <c r="AK110" s="41" t="s">
        <v>79</v>
      </c>
      <c r="AL110" s="28"/>
      <c r="AM110" s="39" t="n">
        <v>1</v>
      </c>
      <c r="AN110" s="47" t="n">
        <v>170</v>
      </c>
      <c r="AO110" s="44"/>
      <c r="AS110" s="24"/>
      <c r="AT110" s="42"/>
      <c r="AU110" s="43"/>
      <c r="AV110" s="41" t="s">
        <v>79</v>
      </c>
      <c r="AW110" s="28"/>
      <c r="AX110" s="39" t="n">
        <v>1</v>
      </c>
      <c r="AY110" s="47" t="n">
        <v>170</v>
      </c>
      <c r="AZ110" s="44"/>
      <c r="BD110" s="24"/>
      <c r="BE110" s="42"/>
      <c r="BF110" s="43"/>
      <c r="BG110" s="41" t="s">
        <v>79</v>
      </c>
      <c r="BH110" s="28"/>
      <c r="BI110" s="39" t="n">
        <v>1</v>
      </c>
      <c r="BJ110" s="47" t="n">
        <v>170</v>
      </c>
      <c r="BK110" s="44"/>
      <c r="BO110" s="24"/>
      <c r="BP110" s="42" t="n">
        <v>0.03</v>
      </c>
      <c r="BQ110" s="43"/>
      <c r="BR110" s="41" t="s">
        <v>79</v>
      </c>
      <c r="BS110" s="28"/>
      <c r="BT110" s="39" t="n">
        <v>1</v>
      </c>
      <c r="BU110" s="47" t="n">
        <v>170</v>
      </c>
      <c r="BV110" s="44"/>
      <c r="BZ110" s="24"/>
      <c r="CA110" s="42"/>
      <c r="CB110" s="43"/>
      <c r="CC110" s="41" t="s">
        <v>79</v>
      </c>
      <c r="CD110" s="28"/>
      <c r="CE110" s="39" t="n">
        <v>1</v>
      </c>
      <c r="CF110" s="47" t="n">
        <v>170</v>
      </c>
      <c r="CG110" s="44"/>
      <c r="CK110" s="11" t="s">
        <v>31</v>
      </c>
      <c r="CL110" s="11"/>
      <c r="CM110" s="11" t="s">
        <v>32</v>
      </c>
      <c r="CN110" s="11"/>
      <c r="CO110" s="11"/>
      <c r="CP110" s="11"/>
      <c r="CQ110" s="11"/>
      <c r="CR110" s="11"/>
      <c r="CS110" s="11" t="s">
        <v>33</v>
      </c>
      <c r="CT110" s="11"/>
    </row>
    <row r="111" customFormat="false" ht="14.4" hidden="false" customHeight="false" outlineLevel="0" collapsed="false">
      <c r="A111" s="24"/>
      <c r="B111" s="42"/>
      <c r="C111" s="43"/>
      <c r="D111" s="41" t="s">
        <v>80</v>
      </c>
      <c r="E111" s="28"/>
      <c r="F111" s="39" t="n">
        <v>1</v>
      </c>
      <c r="G111" s="47" t="n">
        <v>550</v>
      </c>
      <c r="H111" s="44"/>
      <c r="L111" s="24"/>
      <c r="M111" s="42"/>
      <c r="N111" s="43"/>
      <c r="O111" s="41" t="s">
        <v>80</v>
      </c>
      <c r="P111" s="28"/>
      <c r="Q111" s="39" t="n">
        <v>1</v>
      </c>
      <c r="R111" s="47" t="n">
        <v>550</v>
      </c>
      <c r="S111" s="44"/>
      <c r="W111" s="24"/>
      <c r="X111" s="42"/>
      <c r="Y111" s="43"/>
      <c r="Z111" s="41" t="s">
        <v>80</v>
      </c>
      <c r="AA111" s="28"/>
      <c r="AB111" s="39" t="n">
        <v>1</v>
      </c>
      <c r="AC111" s="47" t="n">
        <v>550</v>
      </c>
      <c r="AD111" s="44"/>
      <c r="AE111" s="26"/>
      <c r="AH111" s="24"/>
      <c r="AI111" s="42"/>
      <c r="AJ111" s="43"/>
      <c r="AK111" s="41" t="s">
        <v>80</v>
      </c>
      <c r="AL111" s="28"/>
      <c r="AM111" s="39" t="n">
        <v>1</v>
      </c>
      <c r="AN111" s="47" t="n">
        <v>550</v>
      </c>
      <c r="AO111" s="44"/>
      <c r="AS111" s="24"/>
      <c r="AT111" s="42"/>
      <c r="AU111" s="43"/>
      <c r="AV111" s="41" t="s">
        <v>80</v>
      </c>
      <c r="AW111" s="28"/>
      <c r="AX111" s="39" t="n">
        <v>1</v>
      </c>
      <c r="AY111" s="47" t="n">
        <v>550</v>
      </c>
      <c r="AZ111" s="44"/>
      <c r="BD111" s="24"/>
      <c r="BE111" s="42"/>
      <c r="BF111" s="43"/>
      <c r="BG111" s="41" t="s">
        <v>80</v>
      </c>
      <c r="BH111" s="28"/>
      <c r="BI111" s="39" t="n">
        <v>1</v>
      </c>
      <c r="BJ111" s="47" t="n">
        <v>550</v>
      </c>
      <c r="BK111" s="44"/>
      <c r="BO111" s="24"/>
      <c r="BP111" s="42" t="n">
        <v>0.15</v>
      </c>
      <c r="BQ111" s="43"/>
      <c r="BR111" s="41" t="s">
        <v>80</v>
      </c>
      <c r="BS111" s="28"/>
      <c r="BT111" s="39" t="n">
        <v>1</v>
      </c>
      <c r="BU111" s="47" t="n">
        <v>550</v>
      </c>
      <c r="BV111" s="44"/>
      <c r="BZ111" s="24"/>
      <c r="CA111" s="42" t="n">
        <v>0.02</v>
      </c>
      <c r="CB111" s="43"/>
      <c r="CC111" s="41" t="s">
        <v>80</v>
      </c>
      <c r="CD111" s="28"/>
      <c r="CE111" s="39" t="n">
        <v>1</v>
      </c>
      <c r="CF111" s="47" t="n">
        <v>550</v>
      </c>
      <c r="CG111" s="44"/>
      <c r="CK111" s="12" t="s">
        <v>14</v>
      </c>
      <c r="CL111" s="13" t="n">
        <f aca="false">IF(AT132=0%,0%,AU133/SUM(AU133:AU140))</f>
        <v>0</v>
      </c>
      <c r="CM111" s="12" t="str">
        <f aca="false">AW133</f>
        <v>lavatrice</v>
      </c>
      <c r="CN111" s="14" t="n">
        <f aca="false">AX133</f>
        <v>0</v>
      </c>
      <c r="CO111" s="12" t="str">
        <f aca="false">AW140</f>
        <v>sedie</v>
      </c>
      <c r="CP111" s="14" t="n">
        <f aca="false">AX140</f>
        <v>0</v>
      </c>
      <c r="CQ111" s="12" t="str">
        <f aca="false">AY138</f>
        <v>guaina</v>
      </c>
      <c r="CR111" s="14" t="n">
        <f aca="false">AZ138</f>
        <v>0</v>
      </c>
      <c r="CS111" s="14" t="s">
        <v>41</v>
      </c>
      <c r="CT111" s="38" t="n">
        <f aca="false">AU76</f>
        <v>0</v>
      </c>
    </row>
    <row r="112" customFormat="false" ht="14.4" hidden="false" customHeight="true" outlineLevel="0" collapsed="false">
      <c r="A112" s="24" t="s">
        <v>81</v>
      </c>
      <c r="B112" s="25" t="n">
        <v>0.5</v>
      </c>
      <c r="C112" s="26" t="n">
        <v>2</v>
      </c>
      <c r="D112" s="28" t="s">
        <v>14</v>
      </c>
      <c r="E112" s="28"/>
      <c r="F112" s="52" t="n">
        <f aca="false">INFO!$B$17/SUM(INFO!$B$17:$B$21)</f>
        <v>0.101580928968505</v>
      </c>
      <c r="G112" s="47" t="n">
        <v>900</v>
      </c>
      <c r="H112" s="44"/>
      <c r="L112" s="24" t="s">
        <v>81</v>
      </c>
      <c r="M112" s="25" t="n">
        <v>0.07</v>
      </c>
      <c r="N112" s="73"/>
      <c r="O112" s="28" t="s">
        <v>14</v>
      </c>
      <c r="P112" s="28"/>
      <c r="Q112" s="52" t="n">
        <f aca="false">INFO!$B$17/SUM(INFO!$B$17:$B$21)</f>
        <v>0.101580928968505</v>
      </c>
      <c r="R112" s="47" t="n">
        <v>900</v>
      </c>
      <c r="S112" s="44"/>
      <c r="W112" s="24" t="s">
        <v>81</v>
      </c>
      <c r="X112" s="25"/>
      <c r="Y112" s="73"/>
      <c r="Z112" s="28" t="s">
        <v>14</v>
      </c>
      <c r="AA112" s="28"/>
      <c r="AB112" s="52" t="n">
        <f aca="false">INFO!$B$17/SUM(INFO!$B$17:$B$21)</f>
        <v>0.101580928968505</v>
      </c>
      <c r="AC112" s="47" t="n">
        <v>900</v>
      </c>
      <c r="AD112" s="44"/>
      <c r="AE112" s="26"/>
      <c r="AH112" s="24" t="s">
        <v>81</v>
      </c>
      <c r="AI112" s="25" t="n">
        <v>0.13</v>
      </c>
      <c r="AJ112" s="26"/>
      <c r="AK112" s="28" t="s">
        <v>14</v>
      </c>
      <c r="AL112" s="28"/>
      <c r="AM112" s="52" t="n">
        <f aca="false">INFO!$B$17/SUM(INFO!$B$17:$B$21)</f>
        <v>0.101580928968505</v>
      </c>
      <c r="AN112" s="47" t="n">
        <v>900</v>
      </c>
      <c r="AO112" s="44"/>
      <c r="AS112" s="24" t="s">
        <v>81</v>
      </c>
      <c r="AT112" s="25"/>
      <c r="AU112" s="73"/>
      <c r="AV112" s="28" t="s">
        <v>14</v>
      </c>
      <c r="AW112" s="28"/>
      <c r="AX112" s="52" t="n">
        <f aca="false">INFO!$B$17/SUM(INFO!$B$17:$B$21)</f>
        <v>0.101580928968505</v>
      </c>
      <c r="AY112" s="47" t="n">
        <v>900</v>
      </c>
      <c r="AZ112" s="44"/>
      <c r="BD112" s="24" t="s">
        <v>81</v>
      </c>
      <c r="BE112" s="25"/>
      <c r="BF112" s="73"/>
      <c r="BG112" s="28" t="s">
        <v>14</v>
      </c>
      <c r="BH112" s="28"/>
      <c r="BI112" s="52" t="n">
        <f aca="false">INFO!$B$17/SUM(INFO!$B$17:$B$21)</f>
        <v>0.101580928968505</v>
      </c>
      <c r="BJ112" s="47" t="n">
        <v>900</v>
      </c>
      <c r="BK112" s="44"/>
      <c r="BO112" s="24" t="s">
        <v>81</v>
      </c>
      <c r="BP112" s="25"/>
      <c r="BQ112" s="73"/>
      <c r="BR112" s="28" t="s">
        <v>14</v>
      </c>
      <c r="BS112" s="28"/>
      <c r="BT112" s="52" t="n">
        <f aca="false">INFO!$B$17/SUM(INFO!$B$17:$B$21)</f>
        <v>0.101580928968505</v>
      </c>
      <c r="BU112" s="47" t="n">
        <v>900</v>
      </c>
      <c r="BV112" s="44"/>
      <c r="BZ112" s="24" t="s">
        <v>81</v>
      </c>
      <c r="CA112" s="25"/>
      <c r="CB112" s="26"/>
      <c r="CC112" s="28" t="s">
        <v>14</v>
      </c>
      <c r="CD112" s="28"/>
      <c r="CE112" s="52" t="n">
        <f aca="false">INFO!$B$17/SUM(INFO!$B$17:$B$21)</f>
        <v>0.101580928968505</v>
      </c>
      <c r="CF112" s="47" t="n">
        <v>900</v>
      </c>
      <c r="CG112" s="44"/>
      <c r="CK112" s="17" t="s">
        <v>49</v>
      </c>
      <c r="CL112" s="18" t="n">
        <f aca="false">IF(AT132=0%,0%,AU134/SUM(AU133:AU140))</f>
        <v>0</v>
      </c>
      <c r="CM112" s="17" t="str">
        <f aca="false">AW134</f>
        <v>frigorifero</v>
      </c>
      <c r="CN112" s="19" t="n">
        <f aca="false">AX134</f>
        <v>0</v>
      </c>
      <c r="CO112" s="17" t="str">
        <f aca="false">AW141</f>
        <v>materasso</v>
      </c>
      <c r="CP112" s="19" t="n">
        <f aca="false">AX141</f>
        <v>4</v>
      </c>
      <c r="CQ112" s="17" t="str">
        <f aca="false">AY139</f>
        <v>lamiere</v>
      </c>
      <c r="CR112" s="19" t="n">
        <f aca="false">AZ139</f>
        <v>0</v>
      </c>
      <c r="CS112" s="19" t="str">
        <f aca="false">AV75</f>
        <v>altezza cumulo</v>
      </c>
      <c r="CT112" s="19" t="n">
        <f aca="false">AW75</f>
        <v>40</v>
      </c>
    </row>
    <row r="113" customFormat="false" ht="14.4" hidden="false" customHeight="false" outlineLevel="0" collapsed="false">
      <c r="A113" s="24"/>
      <c r="B113" s="25"/>
      <c r="C113" s="26"/>
      <c r="D113" s="28" t="s">
        <v>49</v>
      </c>
      <c r="E113" s="28"/>
      <c r="F113" s="52" t="n">
        <f aca="false">INFO!$B$18/SUM(INFO!$B$17:$B$21)</f>
        <v>0.314328729462591</v>
      </c>
      <c r="G113" s="47" t="n">
        <v>2600</v>
      </c>
      <c r="H113" s="44"/>
      <c r="L113" s="24"/>
      <c r="M113" s="25"/>
      <c r="N113" s="73"/>
      <c r="O113" s="28" t="s">
        <v>49</v>
      </c>
      <c r="P113" s="28"/>
      <c r="Q113" s="52" t="n">
        <f aca="false">INFO!$B$18/SUM(INFO!$B$17:$B$21)</f>
        <v>0.314328729462591</v>
      </c>
      <c r="R113" s="47" t="n">
        <v>2600</v>
      </c>
      <c r="S113" s="44"/>
      <c r="W113" s="24"/>
      <c r="X113" s="25"/>
      <c r="Y113" s="73"/>
      <c r="Z113" s="28" t="s">
        <v>49</v>
      </c>
      <c r="AA113" s="28"/>
      <c r="AB113" s="52" t="n">
        <f aca="false">INFO!$B$18/SUM(INFO!$B$17:$B$21)</f>
        <v>0.314328729462591</v>
      </c>
      <c r="AC113" s="47" t="n">
        <v>2600</v>
      </c>
      <c r="AD113" s="44"/>
      <c r="AE113" s="43"/>
      <c r="AH113" s="24"/>
      <c r="AI113" s="25"/>
      <c r="AJ113" s="26"/>
      <c r="AK113" s="28" t="s">
        <v>49</v>
      </c>
      <c r="AL113" s="28"/>
      <c r="AM113" s="52" t="n">
        <f aca="false">INFO!$B$18/SUM(INFO!$B$17:$B$21)</f>
        <v>0.314328729462591</v>
      </c>
      <c r="AN113" s="47" t="n">
        <v>2600</v>
      </c>
      <c r="AO113" s="44"/>
      <c r="AS113" s="24"/>
      <c r="AT113" s="25"/>
      <c r="AU113" s="73"/>
      <c r="AV113" s="28" t="s">
        <v>49</v>
      </c>
      <c r="AW113" s="28"/>
      <c r="AX113" s="52" t="n">
        <f aca="false">INFO!$B$18/SUM(INFO!$B$17:$B$21)</f>
        <v>0.314328729462591</v>
      </c>
      <c r="AY113" s="47" t="n">
        <v>2600</v>
      </c>
      <c r="AZ113" s="44"/>
      <c r="BD113" s="24"/>
      <c r="BE113" s="25"/>
      <c r="BF113" s="73"/>
      <c r="BG113" s="28" t="s">
        <v>49</v>
      </c>
      <c r="BH113" s="28"/>
      <c r="BI113" s="52" t="n">
        <f aca="false">INFO!$B$18/SUM(INFO!$B$17:$B$21)</f>
        <v>0.314328729462591</v>
      </c>
      <c r="BJ113" s="47" t="n">
        <v>2600</v>
      </c>
      <c r="BK113" s="44"/>
      <c r="BO113" s="24"/>
      <c r="BP113" s="25"/>
      <c r="BQ113" s="73"/>
      <c r="BR113" s="28" t="s">
        <v>49</v>
      </c>
      <c r="BS113" s="28"/>
      <c r="BT113" s="52" t="n">
        <f aca="false">INFO!$B$18/SUM(INFO!$B$17:$B$21)</f>
        <v>0.314328729462591</v>
      </c>
      <c r="BU113" s="47" t="n">
        <v>2600</v>
      </c>
      <c r="BV113" s="44"/>
      <c r="BZ113" s="24"/>
      <c r="CA113" s="25"/>
      <c r="CB113" s="26"/>
      <c r="CC113" s="28" t="s">
        <v>49</v>
      </c>
      <c r="CD113" s="28"/>
      <c r="CE113" s="52" t="n">
        <f aca="false">INFO!$B$18/SUM(INFO!$B$17:$B$21)</f>
        <v>0.314328729462591</v>
      </c>
      <c r="CF113" s="47" t="n">
        <v>2600</v>
      </c>
      <c r="CG113" s="44"/>
      <c r="CK113" s="17" t="s">
        <v>57</v>
      </c>
      <c r="CL113" s="18" t="n">
        <f aca="false">IF(AT132=0%,0%,(AU135+AU136)/SUM(AU133:AU140))</f>
        <v>0</v>
      </c>
      <c r="CM113" s="17" t="str">
        <f aca="false">AW135</f>
        <v>forno</v>
      </c>
      <c r="CN113" s="19" t="n">
        <f aca="false">AX135</f>
        <v>0</v>
      </c>
      <c r="CO113" s="17" t="str">
        <f aca="false">AY133</f>
        <v>brandina</v>
      </c>
      <c r="CP113" s="19" t="n">
        <f aca="false">AZ133</f>
        <v>0</v>
      </c>
      <c r="CQ113" s="17" t="str">
        <f aca="false">AY140</f>
        <v>buste</v>
      </c>
      <c r="CR113" s="19" t="n">
        <f aca="false">AZ140</f>
        <v>0</v>
      </c>
      <c r="CS113" s="19" t="str">
        <f aca="false">AV76</f>
        <v>combustione</v>
      </c>
      <c r="CT113" s="19" t="str">
        <f aca="false">AW76</f>
        <v>no</v>
      </c>
    </row>
    <row r="114" customFormat="false" ht="14.4" hidden="false" customHeight="false" outlineLevel="0" collapsed="false">
      <c r="A114" s="24"/>
      <c r="B114" s="25"/>
      <c r="C114" s="26"/>
      <c r="D114" s="28" t="s">
        <v>13</v>
      </c>
      <c r="E114" s="28"/>
      <c r="F114" s="52" t="n">
        <f aca="false">INFO!$B$19/SUM(INFO!$B$17:$B$21)*0.2</f>
        <v>0.00439973913823492</v>
      </c>
      <c r="G114" s="47" t="n">
        <v>2700</v>
      </c>
      <c r="H114" s="44"/>
      <c r="L114" s="24"/>
      <c r="M114" s="25"/>
      <c r="N114" s="73"/>
      <c r="O114" s="28" t="s">
        <v>13</v>
      </c>
      <c r="P114" s="28"/>
      <c r="Q114" s="52" t="n">
        <f aca="false">INFO!$B$19/SUM(INFO!$B$17:$B$21)*0.2</f>
        <v>0.00439973913823492</v>
      </c>
      <c r="R114" s="47" t="n">
        <v>2700</v>
      </c>
      <c r="S114" s="44"/>
      <c r="W114" s="24"/>
      <c r="X114" s="25"/>
      <c r="Y114" s="73"/>
      <c r="Z114" s="28" t="s">
        <v>13</v>
      </c>
      <c r="AA114" s="28"/>
      <c r="AB114" s="52" t="n">
        <f aca="false">INFO!$B$19/SUM(INFO!$B$17:$B$21)*0.2</f>
        <v>0.00439973913823492</v>
      </c>
      <c r="AC114" s="47" t="n">
        <v>2700</v>
      </c>
      <c r="AD114" s="44"/>
      <c r="AE114" s="43"/>
      <c r="AH114" s="24"/>
      <c r="AI114" s="25"/>
      <c r="AJ114" s="26"/>
      <c r="AK114" s="28" t="s">
        <v>13</v>
      </c>
      <c r="AL114" s="28"/>
      <c r="AM114" s="52" t="n">
        <f aca="false">INFO!$B$19/SUM(INFO!$B$17:$B$21)*0.2</f>
        <v>0.00439973913823492</v>
      </c>
      <c r="AN114" s="47" t="n">
        <v>2700</v>
      </c>
      <c r="AO114" s="44"/>
      <c r="AS114" s="24"/>
      <c r="AT114" s="25"/>
      <c r="AU114" s="73"/>
      <c r="AV114" s="28" t="s">
        <v>13</v>
      </c>
      <c r="AW114" s="28"/>
      <c r="AX114" s="52" t="n">
        <f aca="false">INFO!$B$19/SUM(INFO!$B$17:$B$21)*0.2</f>
        <v>0.00439973913823492</v>
      </c>
      <c r="AY114" s="47" t="n">
        <v>2700</v>
      </c>
      <c r="AZ114" s="44"/>
      <c r="BD114" s="24"/>
      <c r="BE114" s="25"/>
      <c r="BF114" s="73"/>
      <c r="BG114" s="28" t="s">
        <v>13</v>
      </c>
      <c r="BH114" s="28"/>
      <c r="BI114" s="52" t="n">
        <f aca="false">INFO!$B$19/SUM(INFO!$B$17:$B$21)*0.2</f>
        <v>0.00439973913823492</v>
      </c>
      <c r="BJ114" s="47" t="n">
        <v>2700</v>
      </c>
      <c r="BK114" s="44"/>
      <c r="BO114" s="24"/>
      <c r="BP114" s="25"/>
      <c r="BQ114" s="73"/>
      <c r="BR114" s="28" t="s">
        <v>13</v>
      </c>
      <c r="BS114" s="28"/>
      <c r="BT114" s="52" t="n">
        <f aca="false">INFO!$B$19/SUM(INFO!$B$17:$B$21)*0.2</f>
        <v>0.00439973913823492</v>
      </c>
      <c r="BU114" s="47" t="n">
        <v>2700</v>
      </c>
      <c r="BV114" s="44"/>
      <c r="BZ114" s="24"/>
      <c r="CA114" s="25"/>
      <c r="CB114" s="26"/>
      <c r="CC114" s="28" t="s">
        <v>13</v>
      </c>
      <c r="CD114" s="28"/>
      <c r="CE114" s="52" t="n">
        <f aca="false">INFO!$B$19/SUM(INFO!$B$17:$B$21)*0.2</f>
        <v>0.00439973913823492</v>
      </c>
      <c r="CF114" s="47" t="n">
        <v>2700</v>
      </c>
      <c r="CG114" s="44"/>
      <c r="CK114" s="17" t="s">
        <v>60</v>
      </c>
      <c r="CL114" s="37" t="n">
        <f aca="false">IF(AT132=0%,0%,AU137/SUM(AU133:AU140))</f>
        <v>0</v>
      </c>
      <c r="CM114" s="17" t="str">
        <f aca="false">AW136</f>
        <v>televisore</v>
      </c>
      <c r="CN114" s="19" t="n">
        <f aca="false">AX136</f>
        <v>0</v>
      </c>
      <c r="CO114" s="17" t="str">
        <f aca="false">AY134</f>
        <v>Scatoloni</v>
      </c>
      <c r="CP114" s="19" t="n">
        <f aca="false">AZ134</f>
        <v>0</v>
      </c>
      <c r="CQ114" s="19"/>
      <c r="CR114" s="19"/>
      <c r="CS114" s="19" t="str">
        <f aca="false">AV77</f>
        <v>bonifica</v>
      </c>
      <c r="CT114" s="19" t="str">
        <f aca="false">AW77</f>
        <v>no</v>
      </c>
    </row>
    <row r="115" customFormat="false" ht="14.4" hidden="false" customHeight="false" outlineLevel="0" collapsed="false">
      <c r="A115" s="24"/>
      <c r="B115" s="25"/>
      <c r="C115" s="26"/>
      <c r="D115" s="28" t="s">
        <v>12</v>
      </c>
      <c r="E115" s="28"/>
      <c r="F115" s="52" t="n">
        <f aca="false">INFO!$B$19/SUM(INFO!$B$17:$B$21)*0.8</f>
        <v>0.0175989565529397</v>
      </c>
      <c r="G115" s="47" t="n">
        <v>7500</v>
      </c>
      <c r="H115" s="44"/>
      <c r="L115" s="24"/>
      <c r="M115" s="25"/>
      <c r="N115" s="73"/>
      <c r="O115" s="28" t="s">
        <v>12</v>
      </c>
      <c r="P115" s="28"/>
      <c r="Q115" s="52" t="n">
        <f aca="false">INFO!$B$19/SUM(INFO!$B$17:$B$21)*0.8</f>
        <v>0.0175989565529397</v>
      </c>
      <c r="R115" s="47" t="n">
        <v>7500</v>
      </c>
      <c r="S115" s="44"/>
      <c r="W115" s="24"/>
      <c r="X115" s="25"/>
      <c r="Y115" s="73"/>
      <c r="Z115" s="28" t="s">
        <v>12</v>
      </c>
      <c r="AA115" s="28"/>
      <c r="AB115" s="52" t="n">
        <f aca="false">INFO!$B$19/SUM(INFO!$B$17:$B$21)*0.8</f>
        <v>0.0175989565529397</v>
      </c>
      <c r="AC115" s="47" t="n">
        <v>7500</v>
      </c>
      <c r="AD115" s="44"/>
      <c r="AH115" s="24"/>
      <c r="AI115" s="25"/>
      <c r="AJ115" s="26"/>
      <c r="AK115" s="28" t="s">
        <v>12</v>
      </c>
      <c r="AL115" s="28"/>
      <c r="AM115" s="52" t="n">
        <f aca="false">INFO!$B$19/SUM(INFO!$B$17:$B$21)*0.8</f>
        <v>0.0175989565529397</v>
      </c>
      <c r="AN115" s="47" t="n">
        <v>7500</v>
      </c>
      <c r="AO115" s="44"/>
      <c r="AS115" s="24"/>
      <c r="AT115" s="25"/>
      <c r="AU115" s="73"/>
      <c r="AV115" s="28" t="s">
        <v>12</v>
      </c>
      <c r="AW115" s="28"/>
      <c r="AX115" s="52" t="n">
        <f aca="false">INFO!$B$19/SUM(INFO!$B$17:$B$21)*0.8</f>
        <v>0.0175989565529397</v>
      </c>
      <c r="AY115" s="47" t="n">
        <v>7500</v>
      </c>
      <c r="AZ115" s="44"/>
      <c r="BD115" s="24"/>
      <c r="BE115" s="25"/>
      <c r="BF115" s="73"/>
      <c r="BG115" s="28" t="s">
        <v>12</v>
      </c>
      <c r="BH115" s="28"/>
      <c r="BI115" s="52" t="n">
        <f aca="false">INFO!$B$19/SUM(INFO!$B$17:$B$21)*0.8</f>
        <v>0.0175989565529397</v>
      </c>
      <c r="BJ115" s="47" t="n">
        <v>7500</v>
      </c>
      <c r="BK115" s="44"/>
      <c r="BO115" s="24"/>
      <c r="BP115" s="25"/>
      <c r="BQ115" s="73"/>
      <c r="BR115" s="28" t="s">
        <v>12</v>
      </c>
      <c r="BS115" s="28"/>
      <c r="BT115" s="52" t="n">
        <f aca="false">INFO!$B$19/SUM(INFO!$B$17:$B$21)*0.8</f>
        <v>0.0175989565529397</v>
      </c>
      <c r="BU115" s="47" t="n">
        <v>7500</v>
      </c>
      <c r="BV115" s="44"/>
      <c r="BZ115" s="24"/>
      <c r="CA115" s="25"/>
      <c r="CB115" s="26"/>
      <c r="CC115" s="28" t="s">
        <v>12</v>
      </c>
      <c r="CD115" s="28"/>
      <c r="CE115" s="52" t="n">
        <f aca="false">INFO!$B$19/SUM(INFO!$B$17:$B$21)*0.8</f>
        <v>0.0175989565529397</v>
      </c>
      <c r="CF115" s="47" t="n">
        <v>7500</v>
      </c>
      <c r="CG115" s="44"/>
      <c r="CK115" s="17" t="s">
        <v>61</v>
      </c>
      <c r="CL115" s="18" t="n">
        <f aca="false">IF(AT132=0%,0%,AU138/SUM(AU133:AU140))</f>
        <v>0</v>
      </c>
      <c r="CM115" s="17" t="str">
        <f aca="false">AW137</f>
        <v>scaldabagno</v>
      </c>
      <c r="CN115" s="19" t="n">
        <f aca="false">AX137</f>
        <v>0</v>
      </c>
      <c r="CO115" s="17" t="str">
        <f aca="false">AY135</f>
        <v>divano</v>
      </c>
      <c r="CP115" s="19" t="n">
        <f aca="false">AZ135</f>
        <v>0</v>
      </c>
      <c r="CQ115" s="19"/>
      <c r="CR115" s="19"/>
      <c r="CS115" s="19" t="str">
        <f aca="false">AX77</f>
        <v>substrato</v>
      </c>
      <c r="CT115" s="19" t="str">
        <f aca="false">AY77</f>
        <v>suolo</v>
      </c>
    </row>
    <row r="116" customFormat="false" ht="14.4" hidden="false" customHeight="false" outlineLevel="0" collapsed="false">
      <c r="A116" s="24"/>
      <c r="B116" s="25"/>
      <c r="C116" s="26"/>
      <c r="D116" s="28" t="s">
        <v>60</v>
      </c>
      <c r="E116" s="28"/>
      <c r="F116" s="52" t="n">
        <f aca="false">INFO!$B$20/SUM(INFO!$B$17:$B$21)</f>
        <v>0.0226205455308028</v>
      </c>
      <c r="G116" s="47" t="n">
        <v>1000</v>
      </c>
      <c r="H116" s="44"/>
      <c r="L116" s="24"/>
      <c r="M116" s="25"/>
      <c r="N116" s="73"/>
      <c r="O116" s="28" t="s">
        <v>60</v>
      </c>
      <c r="P116" s="28"/>
      <c r="Q116" s="52" t="n">
        <f aca="false">INFO!$B$20/SUM(INFO!$B$17:$B$21)</f>
        <v>0.0226205455308028</v>
      </c>
      <c r="R116" s="47" t="n">
        <v>1000</v>
      </c>
      <c r="S116" s="44"/>
      <c r="W116" s="24"/>
      <c r="X116" s="25"/>
      <c r="Y116" s="73"/>
      <c r="Z116" s="28" t="s">
        <v>60</v>
      </c>
      <c r="AA116" s="28"/>
      <c r="AB116" s="52" t="n">
        <f aca="false">INFO!$B$20/SUM(INFO!$B$17:$B$21)</f>
        <v>0.0226205455308028</v>
      </c>
      <c r="AC116" s="47" t="n">
        <v>1000</v>
      </c>
      <c r="AD116" s="44"/>
      <c r="AH116" s="24"/>
      <c r="AI116" s="25"/>
      <c r="AJ116" s="26"/>
      <c r="AK116" s="28" t="s">
        <v>60</v>
      </c>
      <c r="AL116" s="28"/>
      <c r="AM116" s="52" t="n">
        <f aca="false">INFO!$B$20/SUM(INFO!$B$17:$B$21)</f>
        <v>0.0226205455308028</v>
      </c>
      <c r="AN116" s="47" t="n">
        <v>1000</v>
      </c>
      <c r="AO116" s="44"/>
      <c r="AS116" s="24"/>
      <c r="AT116" s="25"/>
      <c r="AU116" s="73"/>
      <c r="AV116" s="28" t="s">
        <v>60</v>
      </c>
      <c r="AW116" s="28"/>
      <c r="AX116" s="52" t="n">
        <f aca="false">INFO!$B$20/SUM(INFO!$B$17:$B$21)</f>
        <v>0.0226205455308028</v>
      </c>
      <c r="AY116" s="47" t="n">
        <v>1000</v>
      </c>
      <c r="AZ116" s="44"/>
      <c r="BD116" s="24"/>
      <c r="BE116" s="25"/>
      <c r="BF116" s="73"/>
      <c r="BG116" s="28" t="s">
        <v>60</v>
      </c>
      <c r="BH116" s="28"/>
      <c r="BI116" s="52" t="n">
        <f aca="false">INFO!$B$20/SUM(INFO!$B$17:$B$21)</f>
        <v>0.0226205455308028</v>
      </c>
      <c r="BJ116" s="47" t="n">
        <v>1000</v>
      </c>
      <c r="BK116" s="44"/>
      <c r="BO116" s="24"/>
      <c r="BP116" s="25"/>
      <c r="BQ116" s="73"/>
      <c r="BR116" s="28" t="s">
        <v>60</v>
      </c>
      <c r="BS116" s="28"/>
      <c r="BT116" s="52" t="n">
        <f aca="false">INFO!$B$20/SUM(INFO!$B$17:$B$21)</f>
        <v>0.0226205455308028</v>
      </c>
      <c r="BU116" s="47" t="n">
        <v>1000</v>
      </c>
      <c r="BV116" s="44"/>
      <c r="BZ116" s="24"/>
      <c r="CA116" s="25"/>
      <c r="CB116" s="26"/>
      <c r="CC116" s="28" t="s">
        <v>60</v>
      </c>
      <c r="CD116" s="28"/>
      <c r="CE116" s="52" t="n">
        <f aca="false">INFO!$B$20/SUM(INFO!$B$17:$B$21)</f>
        <v>0.0226205455308028</v>
      </c>
      <c r="CF116" s="47" t="n">
        <v>1000</v>
      </c>
      <c r="CG116" s="44"/>
      <c r="CK116" s="17" t="s">
        <v>62</v>
      </c>
      <c r="CL116" s="18" t="n">
        <f aca="false">IF(AT132=0%,0%,AU139/SUM(AU133:AU140))</f>
        <v>1</v>
      </c>
      <c r="CM116" s="17" t="str">
        <f aca="false">AW138</f>
        <v>mobile</v>
      </c>
      <c r="CN116" s="19" t="n">
        <f aca="false">AX138</f>
        <v>0</v>
      </c>
      <c r="CO116" s="17" t="str">
        <f aca="false">AY136</f>
        <v>sanitari</v>
      </c>
      <c r="CP116" s="19" t="n">
        <f aca="false">AZ136</f>
        <v>0</v>
      </c>
      <c r="CQ116" s="19"/>
      <c r="CR116" s="19"/>
      <c r="CS116" s="19" t="s">
        <v>63</v>
      </c>
      <c r="CT116" s="19" t="n">
        <f aca="false">AT77</f>
        <v>1</v>
      </c>
    </row>
    <row r="117" customFormat="false" ht="15" hidden="false" customHeight="false" outlineLevel="0" collapsed="false">
      <c r="A117" s="24"/>
      <c r="B117" s="25"/>
      <c r="C117" s="26"/>
      <c r="D117" s="28" t="s">
        <v>61</v>
      </c>
      <c r="E117" s="28"/>
      <c r="F117" s="52" t="n">
        <f aca="false">INFO!$B$21/SUM(INFO!$B$17:$B$21)</f>
        <v>0.539471100346927</v>
      </c>
      <c r="G117" s="47" t="n">
        <v>550</v>
      </c>
      <c r="H117" s="44"/>
      <c r="L117" s="24"/>
      <c r="M117" s="25"/>
      <c r="N117" s="73"/>
      <c r="O117" s="28" t="s">
        <v>61</v>
      </c>
      <c r="P117" s="28"/>
      <c r="Q117" s="52" t="n">
        <f aca="false">INFO!$B$21/SUM(INFO!$B$17:$B$21)</f>
        <v>0.539471100346927</v>
      </c>
      <c r="R117" s="47" t="n">
        <v>550</v>
      </c>
      <c r="S117" s="44"/>
      <c r="W117" s="24"/>
      <c r="X117" s="25"/>
      <c r="Y117" s="73"/>
      <c r="Z117" s="28" t="s">
        <v>61</v>
      </c>
      <c r="AA117" s="28"/>
      <c r="AB117" s="52" t="n">
        <f aca="false">INFO!$B$21/SUM(INFO!$B$17:$B$21)</f>
        <v>0.539471100346927</v>
      </c>
      <c r="AC117" s="47" t="n">
        <v>550</v>
      </c>
      <c r="AD117" s="44"/>
      <c r="AH117" s="24"/>
      <c r="AI117" s="25"/>
      <c r="AJ117" s="26"/>
      <c r="AK117" s="28" t="s">
        <v>61</v>
      </c>
      <c r="AL117" s="28"/>
      <c r="AM117" s="52" t="n">
        <f aca="false">INFO!$B$21/SUM(INFO!$B$17:$B$21)</f>
        <v>0.539471100346927</v>
      </c>
      <c r="AN117" s="47" t="n">
        <v>550</v>
      </c>
      <c r="AO117" s="44"/>
      <c r="AS117" s="24"/>
      <c r="AT117" s="25"/>
      <c r="AU117" s="73"/>
      <c r="AV117" s="28" t="s">
        <v>61</v>
      </c>
      <c r="AW117" s="28"/>
      <c r="AX117" s="52" t="n">
        <f aca="false">INFO!$B$21/SUM(INFO!$B$17:$B$21)</f>
        <v>0.539471100346927</v>
      </c>
      <c r="AY117" s="47" t="n">
        <v>550</v>
      </c>
      <c r="AZ117" s="44"/>
      <c r="BD117" s="24"/>
      <c r="BE117" s="25"/>
      <c r="BF117" s="73"/>
      <c r="BG117" s="28" t="s">
        <v>61</v>
      </c>
      <c r="BH117" s="28"/>
      <c r="BI117" s="52" t="n">
        <f aca="false">INFO!$B$21/SUM(INFO!$B$17:$B$21)</f>
        <v>0.539471100346927</v>
      </c>
      <c r="BJ117" s="47" t="n">
        <v>550</v>
      </c>
      <c r="BK117" s="44"/>
      <c r="BO117" s="24"/>
      <c r="BP117" s="25"/>
      <c r="BQ117" s="73"/>
      <c r="BR117" s="28" t="s">
        <v>61</v>
      </c>
      <c r="BS117" s="28"/>
      <c r="BT117" s="52" t="n">
        <f aca="false">INFO!$B$21/SUM(INFO!$B$17:$B$21)</f>
        <v>0.539471100346927</v>
      </c>
      <c r="BU117" s="47" t="n">
        <v>550</v>
      </c>
      <c r="BV117" s="44"/>
      <c r="BZ117" s="24"/>
      <c r="CA117" s="25"/>
      <c r="CB117" s="26"/>
      <c r="CC117" s="28" t="s">
        <v>61</v>
      </c>
      <c r="CD117" s="28"/>
      <c r="CE117" s="52" t="n">
        <f aca="false">INFO!$B$21/SUM(INFO!$B$17:$B$21)</f>
        <v>0.539471100346927</v>
      </c>
      <c r="CF117" s="47" t="n">
        <v>550</v>
      </c>
      <c r="CG117" s="44"/>
      <c r="CK117" s="17" t="s">
        <v>65</v>
      </c>
      <c r="CL117" s="18" t="n">
        <f aca="false">IF(AT132=0%,0%,AU140/SUM(AU133:AU140))</f>
        <v>0</v>
      </c>
      <c r="CM117" s="17" t="str">
        <f aca="false">AW139</f>
        <v>secchio</v>
      </c>
      <c r="CN117" s="19" t="n">
        <f aca="false">AX139</f>
        <v>0</v>
      </c>
      <c r="CO117" s="17" t="str">
        <f aca="false">AY137</f>
        <v>tubi</v>
      </c>
      <c r="CP117" s="19" t="n">
        <f aca="false">AZ137</f>
        <v>0</v>
      </c>
      <c r="CQ117" s="19"/>
      <c r="CR117" s="19"/>
      <c r="CS117" s="35" t="s">
        <v>56</v>
      </c>
      <c r="CT117" s="35" t="n">
        <f aca="false">AZ75</f>
        <v>80</v>
      </c>
      <c r="CU117" s="37" t="n">
        <f aca="false">SUM(CL111:CL117)</f>
        <v>1</v>
      </c>
    </row>
    <row r="118" customFormat="false" ht="15" hidden="false" customHeight="false" outlineLevel="0" collapsed="false">
      <c r="A118" s="53" t="s">
        <v>82</v>
      </c>
      <c r="B118" s="42"/>
      <c r="C118" s="43"/>
      <c r="D118" s="28" t="s">
        <v>83</v>
      </c>
      <c r="E118" s="41" t="s">
        <v>65</v>
      </c>
      <c r="F118" s="39" t="n">
        <v>1</v>
      </c>
      <c r="G118" s="47" t="n">
        <v>1700</v>
      </c>
      <c r="H118" s="44"/>
      <c r="L118" s="53" t="s">
        <v>82</v>
      </c>
      <c r="M118" s="42"/>
      <c r="N118" s="43"/>
      <c r="O118" s="28" t="s">
        <v>83</v>
      </c>
      <c r="P118" s="41" t="s">
        <v>65</v>
      </c>
      <c r="Q118" s="39" t="n">
        <v>1</v>
      </c>
      <c r="R118" s="47" t="n">
        <v>1700</v>
      </c>
      <c r="S118" s="44"/>
      <c r="W118" s="53" t="s">
        <v>82</v>
      </c>
      <c r="X118" s="42"/>
      <c r="Y118" s="43"/>
      <c r="Z118" s="28" t="s">
        <v>83</v>
      </c>
      <c r="AA118" s="41" t="s">
        <v>65</v>
      </c>
      <c r="AB118" s="39" t="n">
        <v>1</v>
      </c>
      <c r="AC118" s="47" t="n">
        <v>1700</v>
      </c>
      <c r="AD118" s="44"/>
      <c r="AH118" s="53" t="s">
        <v>82</v>
      </c>
      <c r="AI118" s="42"/>
      <c r="AJ118" s="43"/>
      <c r="AK118" s="28" t="s">
        <v>83</v>
      </c>
      <c r="AL118" s="41" t="s">
        <v>65</v>
      </c>
      <c r="AM118" s="39" t="n">
        <v>1</v>
      </c>
      <c r="AN118" s="47" t="n">
        <v>1700</v>
      </c>
      <c r="AO118" s="44"/>
      <c r="AS118" s="53" t="s">
        <v>82</v>
      </c>
      <c r="AT118" s="42"/>
      <c r="AU118" s="43"/>
      <c r="AV118" s="28" t="s">
        <v>83</v>
      </c>
      <c r="AW118" s="41" t="s">
        <v>65</v>
      </c>
      <c r="AX118" s="39" t="n">
        <v>1</v>
      </c>
      <c r="AY118" s="47" t="n">
        <v>1700</v>
      </c>
      <c r="AZ118" s="44"/>
      <c r="BD118" s="53" t="s">
        <v>82</v>
      </c>
      <c r="BE118" s="42"/>
      <c r="BF118" s="43"/>
      <c r="BG118" s="28" t="s">
        <v>83</v>
      </c>
      <c r="BH118" s="41" t="s">
        <v>65</v>
      </c>
      <c r="BI118" s="39" t="n">
        <v>1</v>
      </c>
      <c r="BJ118" s="47" t="n">
        <v>1700</v>
      </c>
      <c r="BK118" s="44"/>
      <c r="BO118" s="53" t="s">
        <v>82</v>
      </c>
      <c r="BP118" s="42"/>
      <c r="BQ118" s="43"/>
      <c r="BR118" s="28" t="s">
        <v>83</v>
      </c>
      <c r="BS118" s="41" t="s">
        <v>65</v>
      </c>
      <c r="BT118" s="39" t="n">
        <v>1</v>
      </c>
      <c r="BU118" s="47" t="n">
        <v>1700</v>
      </c>
      <c r="BV118" s="44"/>
      <c r="BZ118" s="53" t="s">
        <v>82</v>
      </c>
      <c r="CA118" s="42" t="n">
        <v>0.45</v>
      </c>
      <c r="CB118" s="43"/>
      <c r="CC118" s="28" t="s">
        <v>83</v>
      </c>
      <c r="CD118" s="41" t="s">
        <v>65</v>
      </c>
      <c r="CE118" s="39" t="n">
        <v>1</v>
      </c>
      <c r="CF118" s="47" t="n">
        <v>1700</v>
      </c>
      <c r="CG118" s="44"/>
      <c r="CK118" s="10" t="str">
        <f aca="false">BD74</f>
        <v>SITO O99</v>
      </c>
      <c r="CL118" s="10"/>
      <c r="CM118" s="10"/>
      <c r="CN118" s="10"/>
      <c r="CO118" s="10"/>
      <c r="CP118" s="10"/>
      <c r="CQ118" s="10"/>
      <c r="CR118" s="10"/>
      <c r="CS118" s="10"/>
      <c r="CT118" s="10"/>
    </row>
    <row r="119" customFormat="false" ht="14.4" hidden="false" customHeight="false" outlineLevel="0" collapsed="false">
      <c r="A119" s="53"/>
      <c r="B119" s="42" t="n">
        <v>0.4</v>
      </c>
      <c r="C119" s="43"/>
      <c r="D119" s="28" t="s">
        <v>84</v>
      </c>
      <c r="E119" s="41" t="s">
        <v>65</v>
      </c>
      <c r="F119" s="39" t="n">
        <v>1</v>
      </c>
      <c r="G119" s="47" t="n">
        <v>1500</v>
      </c>
      <c r="H119" s="44"/>
      <c r="L119" s="53"/>
      <c r="M119" s="42"/>
      <c r="N119" s="43"/>
      <c r="O119" s="28" t="s">
        <v>84</v>
      </c>
      <c r="P119" s="41" t="s">
        <v>65</v>
      </c>
      <c r="Q119" s="39" t="n">
        <v>1</v>
      </c>
      <c r="R119" s="47" t="n">
        <v>1500</v>
      </c>
      <c r="S119" s="44"/>
      <c r="W119" s="53"/>
      <c r="X119" s="45"/>
      <c r="Y119" s="43"/>
      <c r="Z119" s="28" t="s">
        <v>84</v>
      </c>
      <c r="AA119" s="41" t="s">
        <v>65</v>
      </c>
      <c r="AB119" s="39" t="n">
        <v>1</v>
      </c>
      <c r="AC119" s="47" t="n">
        <v>1500</v>
      </c>
      <c r="AD119" s="44"/>
      <c r="AH119" s="53"/>
      <c r="AK119" s="28" t="s">
        <v>84</v>
      </c>
      <c r="AL119" s="41" t="s">
        <v>65</v>
      </c>
      <c r="AM119" s="39" t="n">
        <v>1</v>
      </c>
      <c r="AN119" s="47" t="n">
        <v>1500</v>
      </c>
      <c r="AO119" s="44"/>
      <c r="AS119" s="53"/>
      <c r="AT119" s="45"/>
      <c r="AU119" s="43"/>
      <c r="AV119" s="28" t="s">
        <v>84</v>
      </c>
      <c r="AW119" s="41" t="s">
        <v>65</v>
      </c>
      <c r="AX119" s="39" t="n">
        <v>1</v>
      </c>
      <c r="AY119" s="47" t="n">
        <v>1500</v>
      </c>
      <c r="AZ119" s="44"/>
      <c r="BD119" s="53"/>
      <c r="BE119" s="45"/>
      <c r="BF119" s="43"/>
      <c r="BG119" s="28" t="s">
        <v>84</v>
      </c>
      <c r="BH119" s="41" t="s">
        <v>65</v>
      </c>
      <c r="BI119" s="39" t="n">
        <v>1</v>
      </c>
      <c r="BJ119" s="47" t="n">
        <v>1500</v>
      </c>
      <c r="BK119" s="44"/>
      <c r="BO119" s="53"/>
      <c r="BP119" s="45"/>
      <c r="BQ119" s="43"/>
      <c r="BR119" s="28" t="s">
        <v>84</v>
      </c>
      <c r="BS119" s="41" t="s">
        <v>65</v>
      </c>
      <c r="BT119" s="39" t="n">
        <v>1</v>
      </c>
      <c r="BU119" s="47" t="n">
        <v>1500</v>
      </c>
      <c r="BV119" s="44"/>
      <c r="BZ119" s="53"/>
      <c r="CA119" s="42" t="n">
        <v>0.48</v>
      </c>
      <c r="CB119" s="43"/>
      <c r="CC119" s="28" t="s">
        <v>84</v>
      </c>
      <c r="CD119" s="41" t="s">
        <v>65</v>
      </c>
      <c r="CE119" s="39" t="n">
        <v>1</v>
      </c>
      <c r="CF119" s="47" t="n">
        <v>1500</v>
      </c>
      <c r="CG119" s="44"/>
      <c r="CK119" s="11" t="s">
        <v>31</v>
      </c>
      <c r="CL119" s="11"/>
      <c r="CM119" s="11" t="s">
        <v>32</v>
      </c>
      <c r="CN119" s="11"/>
      <c r="CO119" s="11"/>
      <c r="CP119" s="11"/>
      <c r="CQ119" s="11"/>
      <c r="CR119" s="11"/>
      <c r="CS119" s="11" t="s">
        <v>33</v>
      </c>
      <c r="CT119" s="11"/>
    </row>
    <row r="120" customFormat="false" ht="14.4" hidden="false" customHeight="false" outlineLevel="0" collapsed="false">
      <c r="A120" s="53"/>
      <c r="B120" s="42"/>
      <c r="C120" s="43"/>
      <c r="D120" s="28" t="s">
        <v>85</v>
      </c>
      <c r="E120" s="41" t="s">
        <v>65</v>
      </c>
      <c r="F120" s="39" t="n">
        <v>1</v>
      </c>
      <c r="G120" s="47" t="n">
        <v>2300</v>
      </c>
      <c r="H120" s="44"/>
      <c r="L120" s="53"/>
      <c r="M120" s="42"/>
      <c r="N120" s="43"/>
      <c r="O120" s="28" t="s">
        <v>85</v>
      </c>
      <c r="P120" s="41" t="s">
        <v>65</v>
      </c>
      <c r="Q120" s="39" t="n">
        <v>1</v>
      </c>
      <c r="R120" s="47" t="n">
        <v>2300</v>
      </c>
      <c r="S120" s="44"/>
      <c r="W120" s="53"/>
      <c r="X120" s="42"/>
      <c r="Y120" s="43"/>
      <c r="Z120" s="28" t="s">
        <v>85</v>
      </c>
      <c r="AA120" s="41" t="s">
        <v>65</v>
      </c>
      <c r="AB120" s="39" t="n">
        <v>1</v>
      </c>
      <c r="AC120" s="47" t="n">
        <v>2300</v>
      </c>
      <c r="AD120" s="44"/>
      <c r="AH120" s="53"/>
      <c r="AK120" s="28" t="s">
        <v>85</v>
      </c>
      <c r="AL120" s="41" t="s">
        <v>65</v>
      </c>
      <c r="AM120" s="39" t="n">
        <v>1</v>
      </c>
      <c r="AN120" s="47" t="n">
        <v>2300</v>
      </c>
      <c r="AO120" s="44"/>
      <c r="AS120" s="53"/>
      <c r="AT120" s="42"/>
      <c r="AU120" s="43"/>
      <c r="AV120" s="28" t="s">
        <v>85</v>
      </c>
      <c r="AW120" s="41" t="s">
        <v>65</v>
      </c>
      <c r="AX120" s="39" t="n">
        <v>1</v>
      </c>
      <c r="AY120" s="47" t="n">
        <v>2300</v>
      </c>
      <c r="AZ120" s="44"/>
      <c r="BD120" s="53"/>
      <c r="BE120" s="42"/>
      <c r="BF120" s="43"/>
      <c r="BG120" s="28" t="s">
        <v>85</v>
      </c>
      <c r="BH120" s="41" t="s">
        <v>65</v>
      </c>
      <c r="BI120" s="39" t="n">
        <v>1</v>
      </c>
      <c r="BJ120" s="47" t="n">
        <v>2300</v>
      </c>
      <c r="BK120" s="44"/>
      <c r="BO120" s="53"/>
      <c r="BP120" s="42"/>
      <c r="BQ120" s="43"/>
      <c r="BR120" s="28" t="s">
        <v>85</v>
      </c>
      <c r="BS120" s="41" t="s">
        <v>65</v>
      </c>
      <c r="BT120" s="39" t="n">
        <v>1</v>
      </c>
      <c r="BU120" s="47" t="n">
        <v>2300</v>
      </c>
      <c r="BV120" s="44"/>
      <c r="BZ120" s="53"/>
      <c r="CC120" s="28" t="s">
        <v>85</v>
      </c>
      <c r="CD120" s="41" t="s">
        <v>65</v>
      </c>
      <c r="CE120" s="39" t="n">
        <v>1</v>
      </c>
      <c r="CF120" s="47" t="n">
        <v>2300</v>
      </c>
      <c r="CG120" s="44"/>
      <c r="CK120" s="12" t="s">
        <v>14</v>
      </c>
      <c r="CL120" s="13" t="n">
        <f aca="false">IF(BE132=0%,0%,BF133/SUM(BF133:BF140))</f>
        <v>1</v>
      </c>
      <c r="CM120" s="12" t="str">
        <f aca="false">BH133</f>
        <v>lavatrice</v>
      </c>
      <c r="CN120" s="14" t="n">
        <f aca="false">BI133</f>
        <v>0</v>
      </c>
      <c r="CO120" s="12" t="str">
        <f aca="false">BH140</f>
        <v>sedie</v>
      </c>
      <c r="CP120" s="14" t="n">
        <f aca="false">BI140</f>
        <v>0</v>
      </c>
      <c r="CQ120" s="12" t="str">
        <f aca="false">BJ138</f>
        <v>guaina</v>
      </c>
      <c r="CR120" s="15" t="n">
        <f aca="false">BK138</f>
        <v>0</v>
      </c>
      <c r="CS120" s="14" t="s">
        <v>41</v>
      </c>
      <c r="CT120" s="14" t="n">
        <f aca="false">BF76</f>
        <v>0</v>
      </c>
    </row>
    <row r="121" customFormat="false" ht="14.4" hidden="false" customHeight="false" outlineLevel="0" collapsed="false">
      <c r="A121" s="53"/>
      <c r="B121" s="42"/>
      <c r="C121" s="43"/>
      <c r="D121" s="28" t="s">
        <v>86</v>
      </c>
      <c r="E121" s="41" t="s">
        <v>87</v>
      </c>
      <c r="F121" s="39" t="n">
        <v>1</v>
      </c>
      <c r="G121" s="47" t="n">
        <v>1400</v>
      </c>
      <c r="H121" s="44"/>
      <c r="L121" s="53"/>
      <c r="M121" s="42"/>
      <c r="N121" s="43"/>
      <c r="O121" s="28" t="s">
        <v>86</v>
      </c>
      <c r="P121" s="41" t="s">
        <v>87</v>
      </c>
      <c r="Q121" s="39" t="n">
        <v>1</v>
      </c>
      <c r="R121" s="47" t="n">
        <v>1400</v>
      </c>
      <c r="S121" s="44"/>
      <c r="W121" s="53"/>
      <c r="X121" s="42"/>
      <c r="Y121" s="43"/>
      <c r="Z121" s="28" t="s">
        <v>86</v>
      </c>
      <c r="AA121" s="41" t="s">
        <v>87</v>
      </c>
      <c r="AB121" s="39" t="n">
        <v>1</v>
      </c>
      <c r="AC121" s="47" t="n">
        <v>1400</v>
      </c>
      <c r="AD121" s="44"/>
      <c r="AH121" s="53"/>
      <c r="AK121" s="28" t="s">
        <v>86</v>
      </c>
      <c r="AL121" s="41" t="s">
        <v>87</v>
      </c>
      <c r="AM121" s="39" t="n">
        <v>1</v>
      </c>
      <c r="AN121" s="47" t="n">
        <v>1400</v>
      </c>
      <c r="AO121" s="44"/>
      <c r="AS121" s="53"/>
      <c r="AT121" s="42"/>
      <c r="AU121" s="43"/>
      <c r="AV121" s="28" t="s">
        <v>86</v>
      </c>
      <c r="AW121" s="41" t="s">
        <v>87</v>
      </c>
      <c r="AX121" s="39" t="n">
        <v>1</v>
      </c>
      <c r="AY121" s="47" t="n">
        <v>1400</v>
      </c>
      <c r="AZ121" s="44"/>
      <c r="BD121" s="53"/>
      <c r="BE121" s="42"/>
      <c r="BF121" s="43"/>
      <c r="BG121" s="28" t="s">
        <v>86</v>
      </c>
      <c r="BH121" s="41" t="s">
        <v>87</v>
      </c>
      <c r="BI121" s="39" t="n">
        <v>1</v>
      </c>
      <c r="BJ121" s="47" t="n">
        <v>1400</v>
      </c>
      <c r="BK121" s="44"/>
      <c r="BO121" s="53"/>
      <c r="BP121" s="42"/>
      <c r="BQ121" s="43"/>
      <c r="BR121" s="28" t="s">
        <v>86</v>
      </c>
      <c r="BS121" s="41" t="s">
        <v>87</v>
      </c>
      <c r="BT121" s="39" t="n">
        <v>1</v>
      </c>
      <c r="BU121" s="47" t="n">
        <v>1400</v>
      </c>
      <c r="BV121" s="44"/>
      <c r="BZ121" s="53"/>
      <c r="CC121" s="28" t="s">
        <v>86</v>
      </c>
      <c r="CD121" s="41" t="s">
        <v>87</v>
      </c>
      <c r="CE121" s="39" t="n">
        <v>1</v>
      </c>
      <c r="CF121" s="47" t="n">
        <v>1400</v>
      </c>
      <c r="CG121" s="44"/>
      <c r="CK121" s="17" t="s">
        <v>49</v>
      </c>
      <c r="CL121" s="18" t="n">
        <f aca="false">IF(BE132=0%,0%,BF134/SUM(BF133:BF140))</f>
        <v>0</v>
      </c>
      <c r="CM121" s="17" t="str">
        <f aca="false">BH134</f>
        <v>frigorifero</v>
      </c>
      <c r="CN121" s="19" t="n">
        <f aca="false">BI134</f>
        <v>0</v>
      </c>
      <c r="CO121" s="17" t="str">
        <f aca="false">BH141</f>
        <v>materasso</v>
      </c>
      <c r="CP121" s="19" t="n">
        <f aca="false">BI141</f>
        <v>0</v>
      </c>
      <c r="CQ121" s="17" t="str">
        <f aca="false">BJ139</f>
        <v>lamiere</v>
      </c>
      <c r="CR121" s="20" t="n">
        <f aca="false">BK139</f>
        <v>0</v>
      </c>
      <c r="CS121" s="19" t="str">
        <f aca="false">BG75</f>
        <v>altezza cumulo</v>
      </c>
      <c r="CT121" s="19" t="n">
        <f aca="false">BH75</f>
        <v>20</v>
      </c>
    </row>
    <row r="122" customFormat="false" ht="14.4" hidden="false" customHeight="false" outlineLevel="0" collapsed="false">
      <c r="A122" s="53"/>
      <c r="B122" s="42"/>
      <c r="C122" s="43"/>
      <c r="D122" s="28" t="s">
        <v>88</v>
      </c>
      <c r="E122" s="41" t="s">
        <v>14</v>
      </c>
      <c r="F122" s="39" t="n">
        <v>1</v>
      </c>
      <c r="G122" s="47" t="n">
        <v>1400</v>
      </c>
      <c r="H122" s="44"/>
      <c r="L122" s="53"/>
      <c r="M122" s="42"/>
      <c r="N122" s="43"/>
      <c r="O122" s="28" t="s">
        <v>88</v>
      </c>
      <c r="P122" s="41" t="s">
        <v>14</v>
      </c>
      <c r="Q122" s="39" t="n">
        <v>1</v>
      </c>
      <c r="R122" s="47" t="n">
        <v>1400</v>
      </c>
      <c r="S122" s="44"/>
      <c r="W122" s="53"/>
      <c r="X122" s="42"/>
      <c r="Y122" s="43"/>
      <c r="Z122" s="28" t="s">
        <v>88</v>
      </c>
      <c r="AA122" s="41" t="s">
        <v>14</v>
      </c>
      <c r="AB122" s="39" t="n">
        <v>1</v>
      </c>
      <c r="AC122" s="47" t="n">
        <v>1400</v>
      </c>
      <c r="AD122" s="44"/>
      <c r="AH122" s="53"/>
      <c r="AI122" s="42"/>
      <c r="AJ122" s="43"/>
      <c r="AK122" s="28" t="s">
        <v>88</v>
      </c>
      <c r="AL122" s="41" t="s">
        <v>14</v>
      </c>
      <c r="AM122" s="39" t="n">
        <v>1</v>
      </c>
      <c r="AN122" s="47" t="n">
        <v>1400</v>
      </c>
      <c r="AO122" s="44"/>
      <c r="AS122" s="53"/>
      <c r="AT122" s="42"/>
      <c r="AU122" s="43"/>
      <c r="AV122" s="28" t="s">
        <v>88</v>
      </c>
      <c r="AW122" s="41" t="s">
        <v>14</v>
      </c>
      <c r="AX122" s="39" t="n">
        <v>1</v>
      </c>
      <c r="AY122" s="47" t="n">
        <v>1400</v>
      </c>
      <c r="AZ122" s="44"/>
      <c r="BD122" s="53"/>
      <c r="BE122" s="42"/>
      <c r="BF122" s="43"/>
      <c r="BG122" s="28" t="s">
        <v>88</v>
      </c>
      <c r="BH122" s="41" t="s">
        <v>14</v>
      </c>
      <c r="BI122" s="39" t="n">
        <v>1</v>
      </c>
      <c r="BJ122" s="47" t="n">
        <v>1400</v>
      </c>
      <c r="BK122" s="44"/>
      <c r="BO122" s="53"/>
      <c r="BP122" s="42"/>
      <c r="BQ122" s="43"/>
      <c r="BR122" s="28" t="s">
        <v>88</v>
      </c>
      <c r="BS122" s="41" t="s">
        <v>14</v>
      </c>
      <c r="BT122" s="39" t="n">
        <v>1</v>
      </c>
      <c r="BU122" s="47" t="n">
        <v>1400</v>
      </c>
      <c r="BV122" s="44"/>
      <c r="BZ122" s="53"/>
      <c r="CA122" s="42"/>
      <c r="CB122" s="43"/>
      <c r="CC122" s="28" t="s">
        <v>88</v>
      </c>
      <c r="CD122" s="41" t="s">
        <v>14</v>
      </c>
      <c r="CE122" s="39" t="n">
        <v>1</v>
      </c>
      <c r="CF122" s="47" t="n">
        <v>1400</v>
      </c>
      <c r="CG122" s="44"/>
      <c r="CK122" s="17" t="s">
        <v>57</v>
      </c>
      <c r="CL122" s="18" t="n">
        <f aca="false">IF(BE132=0%,0%,(BF135+BF136)/SUM(BF133:BF140))</f>
        <v>0</v>
      </c>
      <c r="CM122" s="17" t="str">
        <f aca="false">BH135</f>
        <v>forno</v>
      </c>
      <c r="CN122" s="19" t="n">
        <f aca="false">BI135</f>
        <v>0</v>
      </c>
      <c r="CO122" s="17" t="str">
        <f aca="false">BJ133</f>
        <v>brandina</v>
      </c>
      <c r="CP122" s="19" t="n">
        <f aca="false">BK133</f>
        <v>0</v>
      </c>
      <c r="CQ122" s="17" t="str">
        <f aca="false">BJ140</f>
        <v>buste</v>
      </c>
      <c r="CR122" s="20" t="n">
        <f aca="false">BK140</f>
        <v>0</v>
      </c>
      <c r="CS122" s="19" t="str">
        <f aca="false">BG76</f>
        <v>combustione</v>
      </c>
      <c r="CT122" s="19" t="str">
        <f aca="false">BH76</f>
        <v>no</v>
      </c>
    </row>
    <row r="123" customFormat="false" ht="14.4" hidden="false" customHeight="false" outlineLevel="0" collapsed="false">
      <c r="A123" s="53"/>
      <c r="B123" s="42"/>
      <c r="C123" s="43"/>
      <c r="D123" s="27" t="s">
        <v>89</v>
      </c>
      <c r="E123" s="41" t="s">
        <v>14</v>
      </c>
      <c r="F123" s="39" t="n">
        <v>1</v>
      </c>
      <c r="G123" s="55" t="n">
        <v>1500</v>
      </c>
      <c r="H123" s="44"/>
      <c r="L123" s="53"/>
      <c r="M123" s="42"/>
      <c r="N123" s="43"/>
      <c r="O123" s="27" t="s">
        <v>89</v>
      </c>
      <c r="P123" s="41" t="s">
        <v>14</v>
      </c>
      <c r="Q123" s="39" t="n">
        <v>1</v>
      </c>
      <c r="R123" s="55" t="n">
        <v>1500</v>
      </c>
      <c r="S123" s="44"/>
      <c r="W123" s="53"/>
      <c r="X123" s="42"/>
      <c r="Y123" s="43"/>
      <c r="Z123" s="27" t="s">
        <v>89</v>
      </c>
      <c r="AA123" s="41" t="s">
        <v>14</v>
      </c>
      <c r="AB123" s="39" t="n">
        <v>1</v>
      </c>
      <c r="AC123" s="55" t="n">
        <v>1500</v>
      </c>
      <c r="AD123" s="44"/>
      <c r="AH123" s="53"/>
      <c r="AI123" s="42"/>
      <c r="AJ123" s="43"/>
      <c r="AK123" s="27" t="s">
        <v>89</v>
      </c>
      <c r="AL123" s="41" t="s">
        <v>14</v>
      </c>
      <c r="AM123" s="39" t="n">
        <v>1</v>
      </c>
      <c r="AN123" s="55" t="n">
        <v>1500</v>
      </c>
      <c r="AO123" s="44"/>
      <c r="AS123" s="53"/>
      <c r="AT123" s="42"/>
      <c r="AU123" s="43"/>
      <c r="AV123" s="27" t="s">
        <v>89</v>
      </c>
      <c r="AW123" s="41" t="s">
        <v>14</v>
      </c>
      <c r="AX123" s="39" t="n">
        <v>1</v>
      </c>
      <c r="AY123" s="55" t="n">
        <v>1500</v>
      </c>
      <c r="AZ123" s="44"/>
      <c r="BD123" s="53"/>
      <c r="BE123" s="42"/>
      <c r="BF123" s="43"/>
      <c r="BG123" s="27" t="s">
        <v>89</v>
      </c>
      <c r="BH123" s="41" t="s">
        <v>14</v>
      </c>
      <c r="BI123" s="39" t="n">
        <v>1</v>
      </c>
      <c r="BJ123" s="55" t="n">
        <v>1500</v>
      </c>
      <c r="BK123" s="44"/>
      <c r="BO123" s="53"/>
      <c r="BP123" s="42"/>
      <c r="BQ123" s="43"/>
      <c r="BR123" s="27" t="s">
        <v>89</v>
      </c>
      <c r="BS123" s="41" t="s">
        <v>14</v>
      </c>
      <c r="BT123" s="39" t="n">
        <v>1</v>
      </c>
      <c r="BU123" s="55" t="n">
        <v>1500</v>
      </c>
      <c r="BV123" s="44"/>
      <c r="BZ123" s="53"/>
      <c r="CA123" s="42"/>
      <c r="CB123" s="43"/>
      <c r="CC123" s="27" t="s">
        <v>89</v>
      </c>
      <c r="CD123" s="41" t="s">
        <v>14</v>
      </c>
      <c r="CE123" s="39" t="n">
        <v>1</v>
      </c>
      <c r="CF123" s="55" t="n">
        <v>1500</v>
      </c>
      <c r="CG123" s="44"/>
      <c r="CK123" s="17" t="s">
        <v>60</v>
      </c>
      <c r="CL123" s="18" t="n">
        <f aca="false">IF(BE132=0%,0%,BF137/SUM(BF133:BF140))</f>
        <v>0</v>
      </c>
      <c r="CM123" s="17" t="str">
        <f aca="false">BH136</f>
        <v>televisore</v>
      </c>
      <c r="CN123" s="19" t="n">
        <f aca="false">BI136</f>
        <v>0</v>
      </c>
      <c r="CO123" s="17" t="str">
        <f aca="false">BJ134</f>
        <v>Scatoloni</v>
      </c>
      <c r="CP123" s="19" t="n">
        <f aca="false">BK134</f>
        <v>0</v>
      </c>
      <c r="CQ123" s="19"/>
      <c r="CR123" s="20"/>
      <c r="CS123" s="19" t="str">
        <f aca="false">BG77</f>
        <v>bonifica</v>
      </c>
      <c r="CT123" s="19" t="str">
        <f aca="false">BH77</f>
        <v>no</v>
      </c>
    </row>
    <row r="124" customFormat="false" ht="14.4" hidden="false" customHeight="false" outlineLevel="0" collapsed="false">
      <c r="A124" s="53"/>
      <c r="B124" s="42"/>
      <c r="C124" s="43"/>
      <c r="D124" s="27"/>
      <c r="E124" s="41" t="s">
        <v>22</v>
      </c>
      <c r="F124" s="39" t="n">
        <v>1</v>
      </c>
      <c r="G124" s="47" t="n">
        <v>7850</v>
      </c>
      <c r="H124" s="44"/>
      <c r="L124" s="53"/>
      <c r="M124" s="42"/>
      <c r="N124" s="43"/>
      <c r="O124" s="27"/>
      <c r="P124" s="41" t="s">
        <v>22</v>
      </c>
      <c r="Q124" s="39" t="n">
        <v>1</v>
      </c>
      <c r="R124" s="47" t="n">
        <v>7850</v>
      </c>
      <c r="S124" s="44"/>
      <c r="W124" s="53"/>
      <c r="X124" s="42"/>
      <c r="Y124" s="43"/>
      <c r="Z124" s="27"/>
      <c r="AA124" s="41" t="s">
        <v>22</v>
      </c>
      <c r="AB124" s="39" t="n">
        <v>1</v>
      </c>
      <c r="AC124" s="47" t="n">
        <v>7850</v>
      </c>
      <c r="AD124" s="44"/>
      <c r="AH124" s="53"/>
      <c r="AI124" s="42"/>
      <c r="AJ124" s="43"/>
      <c r="AK124" s="27"/>
      <c r="AL124" s="41" t="s">
        <v>22</v>
      </c>
      <c r="AM124" s="39" t="n">
        <v>1</v>
      </c>
      <c r="AN124" s="47" t="n">
        <v>7850</v>
      </c>
      <c r="AO124" s="44"/>
      <c r="AS124" s="53"/>
      <c r="AT124" s="42"/>
      <c r="AU124" s="43"/>
      <c r="AV124" s="27"/>
      <c r="AW124" s="41" t="s">
        <v>22</v>
      </c>
      <c r="AX124" s="39" t="n">
        <v>1</v>
      </c>
      <c r="AY124" s="47" t="n">
        <v>7850</v>
      </c>
      <c r="AZ124" s="44"/>
      <c r="BD124" s="53"/>
      <c r="BE124" s="42"/>
      <c r="BF124" s="43"/>
      <c r="BG124" s="27"/>
      <c r="BH124" s="41" t="s">
        <v>22</v>
      </c>
      <c r="BI124" s="39" t="n">
        <v>1</v>
      </c>
      <c r="BJ124" s="47" t="n">
        <v>7850</v>
      </c>
      <c r="BK124" s="44"/>
      <c r="BO124" s="53"/>
      <c r="BP124" s="42"/>
      <c r="BQ124" s="43"/>
      <c r="BR124" s="27"/>
      <c r="BS124" s="41" t="s">
        <v>22</v>
      </c>
      <c r="BT124" s="39" t="n">
        <v>1</v>
      </c>
      <c r="BU124" s="47" t="n">
        <v>7850</v>
      </c>
      <c r="BV124" s="44"/>
      <c r="BZ124" s="53"/>
      <c r="CA124" s="42"/>
      <c r="CB124" s="43"/>
      <c r="CC124" s="27"/>
      <c r="CD124" s="41" t="s">
        <v>22</v>
      </c>
      <c r="CE124" s="39" t="n">
        <v>1</v>
      </c>
      <c r="CF124" s="47" t="n">
        <v>7850</v>
      </c>
      <c r="CG124" s="44"/>
      <c r="CK124" s="17" t="s">
        <v>61</v>
      </c>
      <c r="CL124" s="18" t="n">
        <f aca="false">IF(BE132=0%,0%,BF138/SUM(BF133:BF140))</f>
        <v>0</v>
      </c>
      <c r="CM124" s="17" t="str">
        <f aca="false">BH137</f>
        <v>scaldabagno</v>
      </c>
      <c r="CN124" s="19" t="n">
        <f aca="false">BI137</f>
        <v>0</v>
      </c>
      <c r="CO124" s="17" t="str">
        <f aca="false">BJ135</f>
        <v>divano</v>
      </c>
      <c r="CP124" s="19" t="n">
        <f aca="false">BK135</f>
        <v>0</v>
      </c>
      <c r="CQ124" s="19"/>
      <c r="CR124" s="20"/>
      <c r="CS124" s="19" t="str">
        <f aca="false">BI77</f>
        <v>substrato</v>
      </c>
      <c r="CT124" s="19" t="str">
        <f aca="false">BJ77</f>
        <v>suolo</v>
      </c>
    </row>
    <row r="125" customFormat="false" ht="14.4" hidden="false" customHeight="false" outlineLevel="0" collapsed="false">
      <c r="A125" s="53"/>
      <c r="B125" s="42"/>
      <c r="C125" s="43"/>
      <c r="D125" s="27"/>
      <c r="E125" s="41" t="s">
        <v>90</v>
      </c>
      <c r="F125" s="39" t="n">
        <v>1</v>
      </c>
      <c r="G125" s="55" t="n">
        <v>2000</v>
      </c>
      <c r="H125" s="44"/>
      <c r="L125" s="53"/>
      <c r="M125" s="42"/>
      <c r="N125" s="43"/>
      <c r="O125" s="27"/>
      <c r="P125" s="41" t="s">
        <v>90</v>
      </c>
      <c r="Q125" s="39" t="n">
        <v>1</v>
      </c>
      <c r="R125" s="55" t="n">
        <v>2000</v>
      </c>
      <c r="S125" s="44"/>
      <c r="W125" s="53"/>
      <c r="X125" s="42"/>
      <c r="Y125" s="43"/>
      <c r="Z125" s="27"/>
      <c r="AA125" s="41" t="s">
        <v>90</v>
      </c>
      <c r="AB125" s="39" t="n">
        <v>1</v>
      </c>
      <c r="AC125" s="55" t="n">
        <v>2000</v>
      </c>
      <c r="AD125" s="44"/>
      <c r="AH125" s="53"/>
      <c r="AI125" s="42"/>
      <c r="AJ125" s="43"/>
      <c r="AK125" s="27"/>
      <c r="AL125" s="41" t="s">
        <v>90</v>
      </c>
      <c r="AM125" s="39" t="n">
        <v>1</v>
      </c>
      <c r="AN125" s="55" t="n">
        <v>2000</v>
      </c>
      <c r="AO125" s="44"/>
      <c r="AS125" s="53"/>
      <c r="AT125" s="42"/>
      <c r="AU125" s="43"/>
      <c r="AV125" s="27"/>
      <c r="AW125" s="41" t="s">
        <v>90</v>
      </c>
      <c r="AX125" s="39" t="n">
        <v>1</v>
      </c>
      <c r="AY125" s="55" t="n">
        <v>2000</v>
      </c>
      <c r="AZ125" s="44"/>
      <c r="BD125" s="53"/>
      <c r="BE125" s="42"/>
      <c r="BF125" s="43"/>
      <c r="BG125" s="27"/>
      <c r="BH125" s="41" t="s">
        <v>90</v>
      </c>
      <c r="BI125" s="39" t="n">
        <v>1</v>
      </c>
      <c r="BJ125" s="55" t="n">
        <v>2000</v>
      </c>
      <c r="BK125" s="44"/>
      <c r="BO125" s="53"/>
      <c r="BP125" s="42"/>
      <c r="BQ125" s="43"/>
      <c r="BR125" s="27"/>
      <c r="BS125" s="41" t="s">
        <v>90</v>
      </c>
      <c r="BT125" s="39" t="n">
        <v>1</v>
      </c>
      <c r="BU125" s="55" t="n">
        <v>2000</v>
      </c>
      <c r="BV125" s="44"/>
      <c r="BZ125" s="53"/>
      <c r="CA125" s="42"/>
      <c r="CB125" s="43"/>
      <c r="CC125" s="27"/>
      <c r="CD125" s="41" t="s">
        <v>90</v>
      </c>
      <c r="CE125" s="39" t="n">
        <v>1</v>
      </c>
      <c r="CF125" s="55" t="n">
        <v>2000</v>
      </c>
      <c r="CG125" s="44"/>
      <c r="CK125" s="17" t="s">
        <v>62</v>
      </c>
      <c r="CL125" s="18" t="n">
        <f aca="false">IF(BE132=0%,0%,BF139/SUM(BF133:BF140))</f>
        <v>0</v>
      </c>
      <c r="CM125" s="17" t="str">
        <f aca="false">BH138</f>
        <v>mobile</v>
      </c>
      <c r="CN125" s="19" t="n">
        <f aca="false">BI138</f>
        <v>0</v>
      </c>
      <c r="CO125" s="17" t="str">
        <f aca="false">BJ136</f>
        <v>sanitari</v>
      </c>
      <c r="CP125" s="19" t="n">
        <f aca="false">BK136</f>
        <v>0</v>
      </c>
      <c r="CQ125" s="19"/>
      <c r="CR125" s="20"/>
      <c r="CS125" s="19" t="s">
        <v>63</v>
      </c>
      <c r="CT125" s="19" t="n">
        <f aca="false">BE77</f>
        <v>0</v>
      </c>
    </row>
    <row r="126" customFormat="false" ht="15" hidden="false" customHeight="false" outlineLevel="0" collapsed="false">
      <c r="A126" s="53" t="s">
        <v>91</v>
      </c>
      <c r="B126" s="42"/>
      <c r="C126" s="43"/>
      <c r="D126" s="28" t="s">
        <v>92</v>
      </c>
      <c r="E126" s="41" t="s">
        <v>49</v>
      </c>
      <c r="F126" s="39" t="n">
        <v>1</v>
      </c>
      <c r="H126" s="44"/>
      <c r="L126" s="53" t="s">
        <v>91</v>
      </c>
      <c r="M126" s="42"/>
      <c r="N126" s="43"/>
      <c r="O126" s="28" t="s">
        <v>92</v>
      </c>
      <c r="P126" s="41" t="s">
        <v>49</v>
      </c>
      <c r="Q126" s="39" t="n">
        <v>1</v>
      </c>
      <c r="S126" s="44"/>
      <c r="W126" s="53" t="s">
        <v>91</v>
      </c>
      <c r="X126" s="42"/>
      <c r="Y126" s="43"/>
      <c r="Z126" s="28" t="s">
        <v>92</v>
      </c>
      <c r="AA126" s="41" t="s">
        <v>49</v>
      </c>
      <c r="AB126" s="39" t="n">
        <v>1</v>
      </c>
      <c r="AD126" s="44"/>
      <c r="AH126" s="53" t="s">
        <v>91</v>
      </c>
      <c r="AI126" s="42"/>
      <c r="AJ126" s="43"/>
      <c r="AK126" s="28" t="s">
        <v>92</v>
      </c>
      <c r="AL126" s="41" t="s">
        <v>49</v>
      </c>
      <c r="AM126" s="39" t="n">
        <v>1</v>
      </c>
      <c r="AO126" s="44"/>
      <c r="AS126" s="53" t="s">
        <v>91</v>
      </c>
      <c r="AT126" s="42"/>
      <c r="AU126" s="43"/>
      <c r="AV126" s="28" t="s">
        <v>92</v>
      </c>
      <c r="AW126" s="41" t="s">
        <v>49</v>
      </c>
      <c r="AX126" s="39" t="n">
        <v>1</v>
      </c>
      <c r="AZ126" s="44"/>
      <c r="BD126" s="53" t="s">
        <v>91</v>
      </c>
      <c r="BE126" s="42"/>
      <c r="BF126" s="43"/>
      <c r="BG126" s="28" t="s">
        <v>92</v>
      </c>
      <c r="BH126" s="41" t="s">
        <v>49</v>
      </c>
      <c r="BI126" s="39" t="n">
        <v>1</v>
      </c>
      <c r="BK126" s="44"/>
      <c r="BO126" s="53" t="s">
        <v>91</v>
      </c>
      <c r="BP126" s="42"/>
      <c r="BQ126" s="43"/>
      <c r="BR126" s="28" t="s">
        <v>92</v>
      </c>
      <c r="BS126" s="41" t="s">
        <v>49</v>
      </c>
      <c r="BT126" s="39" t="n">
        <v>1</v>
      </c>
      <c r="BV126" s="44"/>
      <c r="BZ126" s="53" t="s">
        <v>91</v>
      </c>
      <c r="CA126" s="42"/>
      <c r="CB126" s="43"/>
      <c r="CC126" s="28" t="s">
        <v>92</v>
      </c>
      <c r="CD126" s="41" t="s">
        <v>49</v>
      </c>
      <c r="CE126" s="39" t="n">
        <v>1</v>
      </c>
      <c r="CG126" s="44"/>
      <c r="CK126" s="33" t="s">
        <v>65</v>
      </c>
      <c r="CL126" s="34" t="n">
        <f aca="false">IF(BE132=0%,0%,BF140/SUM(BF133:BF140))</f>
        <v>0</v>
      </c>
      <c r="CM126" s="33" t="str">
        <f aca="false">BH139</f>
        <v>secchio</v>
      </c>
      <c r="CN126" s="35" t="n">
        <f aca="false">BI139</f>
        <v>0</v>
      </c>
      <c r="CO126" s="33" t="str">
        <f aca="false">BJ137</f>
        <v>tubi</v>
      </c>
      <c r="CP126" s="35" t="n">
        <f aca="false">BK137</f>
        <v>0</v>
      </c>
      <c r="CQ126" s="35"/>
      <c r="CR126" s="36"/>
      <c r="CS126" s="35" t="s">
        <v>56</v>
      </c>
      <c r="CT126" s="35" t="n">
        <f aca="false">BK75</f>
        <v>0</v>
      </c>
      <c r="CU126" s="37" t="n">
        <f aca="false">SUM(CL120:CL126)</f>
        <v>1</v>
      </c>
    </row>
    <row r="127" customFormat="false" ht="15" hidden="false" customHeight="false" outlineLevel="0" collapsed="false">
      <c r="A127" s="53"/>
      <c r="B127" s="42"/>
      <c r="C127" s="43"/>
      <c r="D127" s="28" t="s">
        <v>93</v>
      </c>
      <c r="E127" s="41" t="s">
        <v>14</v>
      </c>
      <c r="F127" s="39" t="n">
        <v>1</v>
      </c>
      <c r="H127" s="44"/>
      <c r="L127" s="53"/>
      <c r="M127" s="42"/>
      <c r="N127" s="43"/>
      <c r="O127" s="28" t="s">
        <v>93</v>
      </c>
      <c r="P127" s="41" t="s">
        <v>14</v>
      </c>
      <c r="Q127" s="39" t="n">
        <v>1</v>
      </c>
      <c r="S127" s="44"/>
      <c r="W127" s="53"/>
      <c r="X127" s="42"/>
      <c r="Y127" s="43"/>
      <c r="Z127" s="28" t="s">
        <v>93</v>
      </c>
      <c r="AA127" s="41" t="s">
        <v>14</v>
      </c>
      <c r="AB127" s="39" t="n">
        <v>1</v>
      </c>
      <c r="AD127" s="44"/>
      <c r="AH127" s="53"/>
      <c r="AI127" s="42"/>
      <c r="AJ127" s="43"/>
      <c r="AK127" s="28" t="s">
        <v>93</v>
      </c>
      <c r="AL127" s="41" t="s">
        <v>14</v>
      </c>
      <c r="AM127" s="39" t="n">
        <v>1</v>
      </c>
      <c r="AO127" s="44"/>
      <c r="AS127" s="53"/>
      <c r="AT127" s="42"/>
      <c r="AU127" s="43"/>
      <c r="AV127" s="28" t="s">
        <v>93</v>
      </c>
      <c r="AW127" s="41" t="s">
        <v>14</v>
      </c>
      <c r="AX127" s="39" t="n">
        <v>1</v>
      </c>
      <c r="AZ127" s="44"/>
      <c r="BD127" s="53"/>
      <c r="BE127" s="42"/>
      <c r="BF127" s="43"/>
      <c r="BG127" s="28" t="s">
        <v>93</v>
      </c>
      <c r="BH127" s="41" t="s">
        <v>14</v>
      </c>
      <c r="BI127" s="39" t="n">
        <v>1</v>
      </c>
      <c r="BK127" s="44"/>
      <c r="BO127" s="53"/>
      <c r="BP127" s="42"/>
      <c r="BQ127" s="43"/>
      <c r="BR127" s="28" t="s">
        <v>93</v>
      </c>
      <c r="BS127" s="41" t="s">
        <v>14</v>
      </c>
      <c r="BT127" s="39" t="n">
        <v>1</v>
      </c>
      <c r="BV127" s="44"/>
      <c r="BZ127" s="53"/>
      <c r="CA127" s="42"/>
      <c r="CB127" s="43"/>
      <c r="CC127" s="28" t="s">
        <v>93</v>
      </c>
      <c r="CD127" s="41" t="s">
        <v>14</v>
      </c>
      <c r="CE127" s="39" t="n">
        <v>1</v>
      </c>
      <c r="CG127" s="44"/>
      <c r="CK127" s="10" t="str">
        <f aca="false">BO74</f>
        <v>SITO O100</v>
      </c>
      <c r="CL127" s="10"/>
      <c r="CM127" s="10"/>
      <c r="CN127" s="10"/>
      <c r="CO127" s="10"/>
      <c r="CP127" s="10"/>
      <c r="CQ127" s="10"/>
      <c r="CR127" s="10"/>
      <c r="CS127" s="10"/>
      <c r="CT127" s="10"/>
    </row>
    <row r="128" customFormat="false" ht="14.4" hidden="false" customHeight="false" outlineLevel="0" collapsed="false">
      <c r="A128" s="53"/>
      <c r="B128" s="42"/>
      <c r="C128" s="43"/>
      <c r="D128" s="28" t="s">
        <v>94</v>
      </c>
      <c r="E128" s="41" t="s">
        <v>22</v>
      </c>
      <c r="F128" s="39" t="n">
        <v>1</v>
      </c>
      <c r="H128" s="44"/>
      <c r="L128" s="53"/>
      <c r="M128" s="42"/>
      <c r="N128" s="43"/>
      <c r="O128" s="28" t="s">
        <v>94</v>
      </c>
      <c r="P128" s="41" t="s">
        <v>22</v>
      </c>
      <c r="Q128" s="39" t="n">
        <v>1</v>
      </c>
      <c r="S128" s="44"/>
      <c r="W128" s="53"/>
      <c r="X128" s="42"/>
      <c r="Y128" s="43"/>
      <c r="Z128" s="28" t="s">
        <v>94</v>
      </c>
      <c r="AA128" s="41" t="s">
        <v>22</v>
      </c>
      <c r="AB128" s="39" t="n">
        <v>1</v>
      </c>
      <c r="AD128" s="44"/>
      <c r="AH128" s="53"/>
      <c r="AI128" s="42"/>
      <c r="AJ128" s="43"/>
      <c r="AK128" s="28" t="s">
        <v>94</v>
      </c>
      <c r="AL128" s="41" t="s">
        <v>22</v>
      </c>
      <c r="AM128" s="39" t="n">
        <v>1</v>
      </c>
      <c r="AO128" s="44"/>
      <c r="AS128" s="53"/>
      <c r="AT128" s="42"/>
      <c r="AU128" s="43"/>
      <c r="AV128" s="28" t="s">
        <v>94</v>
      </c>
      <c r="AW128" s="41" t="s">
        <v>22</v>
      </c>
      <c r="AX128" s="39" t="n">
        <v>1</v>
      </c>
      <c r="AZ128" s="44"/>
      <c r="BD128" s="53"/>
      <c r="BE128" s="42"/>
      <c r="BF128" s="43"/>
      <c r="BG128" s="28" t="s">
        <v>94</v>
      </c>
      <c r="BH128" s="41" t="s">
        <v>22</v>
      </c>
      <c r="BI128" s="39" t="n">
        <v>1</v>
      </c>
      <c r="BK128" s="44"/>
      <c r="BO128" s="53"/>
      <c r="BP128" s="42"/>
      <c r="BQ128" s="43"/>
      <c r="BR128" s="28" t="s">
        <v>94</v>
      </c>
      <c r="BS128" s="41" t="s">
        <v>22</v>
      </c>
      <c r="BT128" s="39" t="n">
        <v>1</v>
      </c>
      <c r="BV128" s="44"/>
      <c r="BZ128" s="53"/>
      <c r="CA128" s="42"/>
      <c r="CB128" s="43"/>
      <c r="CC128" s="28" t="s">
        <v>94</v>
      </c>
      <c r="CD128" s="41" t="s">
        <v>22</v>
      </c>
      <c r="CE128" s="39" t="n">
        <v>1</v>
      </c>
      <c r="CG128" s="44"/>
      <c r="CK128" s="11" t="s">
        <v>31</v>
      </c>
      <c r="CL128" s="11"/>
      <c r="CM128" s="11" t="s">
        <v>32</v>
      </c>
      <c r="CN128" s="11"/>
      <c r="CO128" s="11"/>
      <c r="CP128" s="11"/>
      <c r="CQ128" s="11"/>
      <c r="CR128" s="11"/>
      <c r="CS128" s="11" t="s">
        <v>33</v>
      </c>
      <c r="CT128" s="11"/>
    </row>
    <row r="129" customFormat="false" ht="14.4" hidden="false" customHeight="false" outlineLevel="0" collapsed="false">
      <c r="A129" s="53"/>
      <c r="B129" s="42"/>
      <c r="C129" s="43"/>
      <c r="D129" s="28" t="s">
        <v>95</v>
      </c>
      <c r="E129" s="41" t="s">
        <v>61</v>
      </c>
      <c r="F129" s="39" t="n">
        <v>1</v>
      </c>
      <c r="H129" s="44"/>
      <c r="L129" s="53"/>
      <c r="M129" s="42"/>
      <c r="N129" s="43"/>
      <c r="O129" s="28" t="s">
        <v>95</v>
      </c>
      <c r="P129" s="41" t="s">
        <v>61</v>
      </c>
      <c r="Q129" s="39" t="n">
        <v>1</v>
      </c>
      <c r="S129" s="44"/>
      <c r="W129" s="53"/>
      <c r="X129" s="42"/>
      <c r="Y129" s="43"/>
      <c r="Z129" s="28" t="s">
        <v>95</v>
      </c>
      <c r="AA129" s="41" t="s">
        <v>61</v>
      </c>
      <c r="AB129" s="39" t="n">
        <v>1</v>
      </c>
      <c r="AD129" s="44"/>
      <c r="AH129" s="53"/>
      <c r="AI129" s="42"/>
      <c r="AJ129" s="43"/>
      <c r="AK129" s="28" t="s">
        <v>95</v>
      </c>
      <c r="AL129" s="41" t="s">
        <v>61</v>
      </c>
      <c r="AM129" s="39" t="n">
        <v>1</v>
      </c>
      <c r="AO129" s="44"/>
      <c r="AS129" s="53"/>
      <c r="AT129" s="42"/>
      <c r="AU129" s="43"/>
      <c r="AV129" s="28" t="s">
        <v>95</v>
      </c>
      <c r="AW129" s="41" t="s">
        <v>61</v>
      </c>
      <c r="AX129" s="39" t="n">
        <v>1</v>
      </c>
      <c r="AZ129" s="44"/>
      <c r="BD129" s="53"/>
      <c r="BE129" s="42"/>
      <c r="BF129" s="43"/>
      <c r="BG129" s="28" t="s">
        <v>95</v>
      </c>
      <c r="BH129" s="41" t="s">
        <v>61</v>
      </c>
      <c r="BI129" s="39" t="n">
        <v>1</v>
      </c>
      <c r="BK129" s="44"/>
      <c r="BO129" s="53"/>
      <c r="BP129" s="42"/>
      <c r="BQ129" s="43"/>
      <c r="BR129" s="28" t="s">
        <v>95</v>
      </c>
      <c r="BS129" s="41" t="s">
        <v>61</v>
      </c>
      <c r="BT129" s="39" t="n">
        <v>1</v>
      </c>
      <c r="BV129" s="44"/>
      <c r="BZ129" s="53"/>
      <c r="CA129" s="42"/>
      <c r="CB129" s="43"/>
      <c r="CC129" s="28" t="s">
        <v>95</v>
      </c>
      <c r="CD129" s="41" t="s">
        <v>61</v>
      </c>
      <c r="CE129" s="39" t="n">
        <v>1</v>
      </c>
      <c r="CG129" s="44"/>
      <c r="CK129" s="12" t="s">
        <v>14</v>
      </c>
      <c r="CL129" s="13" t="n">
        <f aca="false">IF(BP132=0%,0%,BQ133/SUM(BQ133:BQ140))</f>
        <v>0.1</v>
      </c>
      <c r="CM129" s="12" t="str">
        <f aca="false">BS133</f>
        <v>lavatrice</v>
      </c>
      <c r="CN129" s="14" t="n">
        <f aca="false">BT133</f>
        <v>0</v>
      </c>
      <c r="CO129" s="12" t="str">
        <f aca="false">BS140</f>
        <v>sedie</v>
      </c>
      <c r="CP129" s="14" t="n">
        <f aca="false">BT140</f>
        <v>0</v>
      </c>
      <c r="CQ129" s="12" t="str">
        <f aca="false">BU138</f>
        <v>guaina</v>
      </c>
      <c r="CR129" s="14" t="n">
        <f aca="false">BV138</f>
        <v>0</v>
      </c>
      <c r="CS129" s="14" t="s">
        <v>41</v>
      </c>
      <c r="CT129" s="38" t="n">
        <f aca="false">BQ76</f>
        <v>0</v>
      </c>
    </row>
    <row r="130" customFormat="false" ht="14.4" hidden="false" customHeight="false" outlineLevel="0" collapsed="false">
      <c r="A130" s="53"/>
      <c r="B130" s="42"/>
      <c r="C130" s="43"/>
      <c r="D130" s="28" t="s">
        <v>96</v>
      </c>
      <c r="E130" s="41" t="s">
        <v>97</v>
      </c>
      <c r="F130" s="39" t="n">
        <v>1</v>
      </c>
      <c r="G130" s="55" t="n">
        <v>400</v>
      </c>
      <c r="H130" s="44"/>
      <c r="L130" s="53"/>
      <c r="M130" s="42" t="n">
        <v>0.9</v>
      </c>
      <c r="N130" s="43"/>
      <c r="O130" s="28" t="s">
        <v>96</v>
      </c>
      <c r="P130" s="41" t="s">
        <v>97</v>
      </c>
      <c r="Q130" s="39" t="n">
        <v>1</v>
      </c>
      <c r="R130" s="55" t="n">
        <v>400</v>
      </c>
      <c r="S130" s="44"/>
      <c r="W130" s="53"/>
      <c r="X130" s="42"/>
      <c r="Y130" s="43"/>
      <c r="Z130" s="28" t="s">
        <v>96</v>
      </c>
      <c r="AA130" s="41" t="s">
        <v>97</v>
      </c>
      <c r="AB130" s="39" t="n">
        <v>1</v>
      </c>
      <c r="AC130" s="55" t="n">
        <v>400</v>
      </c>
      <c r="AD130" s="44"/>
      <c r="AH130" s="53"/>
      <c r="AI130" s="42"/>
      <c r="AJ130" s="43"/>
      <c r="AK130" s="28" t="s">
        <v>96</v>
      </c>
      <c r="AL130" s="41" t="s">
        <v>97</v>
      </c>
      <c r="AM130" s="39" t="n">
        <v>1</v>
      </c>
      <c r="AN130" s="55" t="n">
        <v>400</v>
      </c>
      <c r="AO130" s="44"/>
      <c r="AS130" s="53"/>
      <c r="AT130" s="42"/>
      <c r="AU130" s="43"/>
      <c r="AV130" s="28" t="s">
        <v>96</v>
      </c>
      <c r="AW130" s="41" t="s">
        <v>97</v>
      </c>
      <c r="AX130" s="39" t="n">
        <v>1</v>
      </c>
      <c r="AY130" s="55" t="n">
        <v>400</v>
      </c>
      <c r="AZ130" s="44"/>
      <c r="BD130" s="53"/>
      <c r="BE130" s="42"/>
      <c r="BF130" s="43"/>
      <c r="BG130" s="28" t="s">
        <v>96</v>
      </c>
      <c r="BH130" s="41" t="s">
        <v>97</v>
      </c>
      <c r="BI130" s="39" t="n">
        <v>1</v>
      </c>
      <c r="BJ130" s="55" t="n">
        <v>400</v>
      </c>
      <c r="BK130" s="44"/>
      <c r="BO130" s="53"/>
      <c r="BP130" s="42"/>
      <c r="BQ130" s="43"/>
      <c r="BR130" s="28" t="s">
        <v>96</v>
      </c>
      <c r="BS130" s="41" t="s">
        <v>97</v>
      </c>
      <c r="BT130" s="39" t="n">
        <v>1</v>
      </c>
      <c r="BU130" s="55" t="n">
        <v>400</v>
      </c>
      <c r="BV130" s="44"/>
      <c r="BZ130" s="53"/>
      <c r="CA130" s="42"/>
      <c r="CB130" s="43"/>
      <c r="CC130" s="28" t="s">
        <v>96</v>
      </c>
      <c r="CD130" s="41" t="s">
        <v>97</v>
      </c>
      <c r="CE130" s="39" t="n">
        <v>1</v>
      </c>
      <c r="CF130" s="55" t="n">
        <v>400</v>
      </c>
      <c r="CG130" s="44"/>
      <c r="CK130" s="17" t="s">
        <v>49</v>
      </c>
      <c r="CL130" s="18" t="n">
        <f aca="false">IF(BP132=0%,0%,BQ134/SUM(BQ133:BQ140))</f>
        <v>0.07</v>
      </c>
      <c r="CM130" s="17" t="str">
        <f aca="false">BS134</f>
        <v>frigorifero</v>
      </c>
      <c r="CN130" s="19" t="n">
        <f aca="false">BT134</f>
        <v>0</v>
      </c>
      <c r="CO130" s="17" t="str">
        <f aca="false">BS141</f>
        <v>materasso</v>
      </c>
      <c r="CP130" s="19" t="n">
        <f aca="false">BT141</f>
        <v>0</v>
      </c>
      <c r="CQ130" s="17" t="str">
        <f aca="false">BU139</f>
        <v>lamiere</v>
      </c>
      <c r="CR130" s="19" t="n">
        <f aca="false">BV139</f>
        <v>0</v>
      </c>
      <c r="CS130" s="19" t="str">
        <f aca="false">BR75</f>
        <v>altezza cumulo</v>
      </c>
      <c r="CT130" s="19" t="n">
        <f aca="false">BS75</f>
        <v>15</v>
      </c>
    </row>
    <row r="131" customFormat="false" ht="14.4" hidden="false" customHeight="false" outlineLevel="0" collapsed="false">
      <c r="A131" s="53"/>
      <c r="B131" s="56"/>
      <c r="C131" s="57"/>
      <c r="D131" s="28" t="s">
        <v>98</v>
      </c>
      <c r="E131" s="41" t="s">
        <v>65</v>
      </c>
      <c r="F131" s="39" t="n">
        <v>1</v>
      </c>
      <c r="G131" s="55" t="n">
        <v>1000</v>
      </c>
      <c r="H131" s="58"/>
      <c r="L131" s="53"/>
      <c r="N131" s="57"/>
      <c r="O131" s="28" t="s">
        <v>98</v>
      </c>
      <c r="P131" s="41" t="s">
        <v>65</v>
      </c>
      <c r="Q131" s="39" t="n">
        <v>1</v>
      </c>
      <c r="R131" s="55" t="n">
        <v>1000</v>
      </c>
      <c r="S131" s="58"/>
      <c r="W131" s="53"/>
      <c r="X131" s="56"/>
      <c r="Y131" s="57"/>
      <c r="Z131" s="28" t="s">
        <v>98</v>
      </c>
      <c r="AA131" s="41" t="s">
        <v>65</v>
      </c>
      <c r="AB131" s="39" t="n">
        <v>1</v>
      </c>
      <c r="AC131" s="55" t="n">
        <v>1000</v>
      </c>
      <c r="AD131" s="58"/>
      <c r="AH131" s="53"/>
      <c r="AI131" s="56"/>
      <c r="AJ131" s="57"/>
      <c r="AK131" s="28" t="s">
        <v>98</v>
      </c>
      <c r="AL131" s="41" t="s">
        <v>65</v>
      </c>
      <c r="AM131" s="39" t="n">
        <v>1</v>
      </c>
      <c r="AN131" s="55" t="n">
        <v>1000</v>
      </c>
      <c r="AO131" s="58"/>
      <c r="AS131" s="53"/>
      <c r="AT131" s="56"/>
      <c r="AU131" s="57"/>
      <c r="AV131" s="28" t="s">
        <v>98</v>
      </c>
      <c r="AW131" s="41" t="s">
        <v>65</v>
      </c>
      <c r="AX131" s="39" t="n">
        <v>1</v>
      </c>
      <c r="AY131" s="55" t="n">
        <v>1000</v>
      </c>
      <c r="AZ131" s="58"/>
      <c r="BD131" s="53"/>
      <c r="BE131" s="56"/>
      <c r="BF131" s="57"/>
      <c r="BG131" s="28" t="s">
        <v>98</v>
      </c>
      <c r="BH131" s="41" t="s">
        <v>65</v>
      </c>
      <c r="BI131" s="39" t="n">
        <v>1</v>
      </c>
      <c r="BJ131" s="55" t="n">
        <v>1000</v>
      </c>
      <c r="BK131" s="58"/>
      <c r="BO131" s="53"/>
      <c r="BP131" s="56"/>
      <c r="BQ131" s="57"/>
      <c r="BR131" s="28" t="s">
        <v>98</v>
      </c>
      <c r="BS131" s="41" t="s">
        <v>65</v>
      </c>
      <c r="BT131" s="39" t="n">
        <v>1</v>
      </c>
      <c r="BU131" s="55" t="n">
        <v>1000</v>
      </c>
      <c r="BV131" s="58"/>
      <c r="BZ131" s="53"/>
      <c r="CA131" s="56"/>
      <c r="CB131" s="57"/>
      <c r="CC131" s="28" t="s">
        <v>98</v>
      </c>
      <c r="CD131" s="41" t="s">
        <v>65</v>
      </c>
      <c r="CE131" s="39" t="n">
        <v>1</v>
      </c>
      <c r="CF131" s="55" t="n">
        <v>1000</v>
      </c>
      <c r="CG131" s="58"/>
      <c r="CK131" s="17" t="s">
        <v>57</v>
      </c>
      <c r="CL131" s="18" t="n">
        <f aca="false">IF(BP132=0%,0%,(BQ135+BQ136)/SUM(BQ133:BQ140))</f>
        <v>0.05</v>
      </c>
      <c r="CM131" s="17" t="str">
        <f aca="false">BS135</f>
        <v>forno</v>
      </c>
      <c r="CN131" s="19" t="n">
        <f aca="false">BT135</f>
        <v>0</v>
      </c>
      <c r="CO131" s="17" t="str">
        <f aca="false">BU133</f>
        <v>brandina</v>
      </c>
      <c r="CP131" s="19" t="n">
        <f aca="false">BV133</f>
        <v>0</v>
      </c>
      <c r="CQ131" s="17" t="str">
        <f aca="false">BU140</f>
        <v>buste</v>
      </c>
      <c r="CR131" s="19" t="n">
        <f aca="false">BV140</f>
        <v>0</v>
      </c>
      <c r="CS131" s="19" t="str">
        <f aca="false">BR76</f>
        <v>combustione</v>
      </c>
      <c r="CT131" s="19" t="str">
        <f aca="false">BS76</f>
        <v>no</v>
      </c>
    </row>
    <row r="132" customFormat="false" ht="14.4" hidden="false" customHeight="false" outlineLevel="0" collapsed="false">
      <c r="B132" s="70" t="n">
        <f aca="false">SUM(B79:B131)</f>
        <v>1</v>
      </c>
      <c r="C132" s="54"/>
      <c r="M132" s="70" t="n">
        <f aca="false">SUM(M79:M131)</f>
        <v>1</v>
      </c>
      <c r="X132" s="70" t="n">
        <f aca="false">SUM(X79:X131)</f>
        <v>0</v>
      </c>
      <c r="AI132" s="70" t="n">
        <f aca="false">SUM(AI79:AI131)</f>
        <v>1</v>
      </c>
      <c r="AT132" s="70" t="n">
        <f aca="false">SUM(AT79:AT131)</f>
        <v>1</v>
      </c>
      <c r="BE132" s="70" t="n">
        <f aca="false">SUM(BE79:BE131)</f>
        <v>1</v>
      </c>
      <c r="BP132" s="70" t="n">
        <f aca="false">SUM(BP79:BP131)</f>
        <v>1</v>
      </c>
      <c r="CA132" s="70" t="n">
        <f aca="false">SUM(CA79:CA131)</f>
        <v>1</v>
      </c>
      <c r="CK132" s="17" t="s">
        <v>60</v>
      </c>
      <c r="CL132" s="37" t="n">
        <f aca="false">IF(BP132=0%,0%,BQ137/SUM(BQ133:BQ140))</f>
        <v>0.15</v>
      </c>
      <c r="CM132" s="17" t="str">
        <f aca="false">BS136</f>
        <v>televisore</v>
      </c>
      <c r="CN132" s="19" t="n">
        <f aca="false">BT136</f>
        <v>0</v>
      </c>
      <c r="CO132" s="17" t="str">
        <f aca="false">BU134</f>
        <v>Scatoloni</v>
      </c>
      <c r="CP132" s="19" t="n">
        <f aca="false">BV134</f>
        <v>0</v>
      </c>
      <c r="CQ132" s="19"/>
      <c r="CR132" s="19"/>
      <c r="CS132" s="19" t="str">
        <f aca="false">BR77</f>
        <v>bonifica</v>
      </c>
      <c r="CT132" s="19" t="str">
        <f aca="false">BS77</f>
        <v>no</v>
      </c>
    </row>
    <row r="133" customFormat="false" ht="14.4" hidden="false" customHeight="true" outlineLevel="0" collapsed="false">
      <c r="A133" s="24" t="s">
        <v>99</v>
      </c>
      <c r="B133" s="28" t="s">
        <v>14</v>
      </c>
      <c r="C133" s="29" t="n">
        <f aca="false">B79*F81+B82*F84+B85*F87+B88*F89+B95*F95+B97*F97+B104*F104+B112*F112+B121*F121+B122*F122+B123*F123+B127*F127</f>
        <v>0.0507904644842525</v>
      </c>
      <c r="D133" s="24" t="s">
        <v>100</v>
      </c>
      <c r="E133" s="28" t="str">
        <f aca="false">D79</f>
        <v>lavatrice</v>
      </c>
      <c r="F133" s="28" t="n">
        <f aca="false">C79</f>
        <v>0</v>
      </c>
      <c r="G133" s="28" t="str">
        <f aca="false">D100</f>
        <v>brandina</v>
      </c>
      <c r="H133" s="28" t="n">
        <f aca="false">C100</f>
        <v>0</v>
      </c>
      <c r="L133" s="24" t="s">
        <v>99</v>
      </c>
      <c r="M133" s="28" t="s">
        <v>14</v>
      </c>
      <c r="N133" s="29" t="n">
        <f aca="false">M79*Q81+M82*Q84+M85*Q87+M88*Q89+M95*Q95+M97*Q97+M104*Q104+M112*Q112+M121*Q121+M122*Q122+M123*Q123+M127*Q127</f>
        <v>0.0271106650277954</v>
      </c>
      <c r="O133" s="24" t="s">
        <v>100</v>
      </c>
      <c r="P133" s="28" t="str">
        <f aca="false">O79</f>
        <v>lavatrice</v>
      </c>
      <c r="Q133" s="28" t="n">
        <f aca="false">N79</f>
        <v>0</v>
      </c>
      <c r="R133" s="28" t="str">
        <f aca="false">O100</f>
        <v>brandina</v>
      </c>
      <c r="S133" s="28" t="n">
        <f aca="false">N100</f>
        <v>0</v>
      </c>
      <c r="W133" s="24" t="s">
        <v>99</v>
      </c>
      <c r="X133" s="28" t="s">
        <v>14</v>
      </c>
      <c r="Y133" s="29" t="n">
        <f aca="false">X79*AB81+X82*AB84+X85*AB87+X88*AB89+X95*AB95+X97*AB97+X104*AB104+X112*AB112+X121*AB121+X122*AB122+X123*AB123+X127*AB127</f>
        <v>0</v>
      </c>
      <c r="Z133" s="24" t="s">
        <v>100</v>
      </c>
      <c r="AA133" s="28" t="str">
        <f aca="false">Z79</f>
        <v>lavatrice</v>
      </c>
      <c r="AB133" s="28" t="n">
        <f aca="false">Y79</f>
        <v>0</v>
      </c>
      <c r="AC133" s="28" t="str">
        <f aca="false">Z100</f>
        <v>brandina</v>
      </c>
      <c r="AD133" s="28" t="n">
        <f aca="false">Y100</f>
        <v>0</v>
      </c>
      <c r="AH133" s="24" t="s">
        <v>99</v>
      </c>
      <c r="AI133" s="28" t="s">
        <v>14</v>
      </c>
      <c r="AJ133" s="29" t="n">
        <f aca="false">AI79*AM81+AI82*AM84+AI85*AM87+AI88*AM89+AI95*AM95+AI97*AM97+AI104*AM104+AI112*AM112+AI121*AM121+AI122*AM122+AI123*AM123+AI127*AM127</f>
        <v>0.0132055207659057</v>
      </c>
      <c r="AK133" s="24" t="s">
        <v>100</v>
      </c>
      <c r="AL133" s="28" t="str">
        <f aca="false">AK79</f>
        <v>lavatrice</v>
      </c>
      <c r="AM133" s="28" t="n">
        <f aca="false">AJ79</f>
        <v>0</v>
      </c>
      <c r="AN133" s="28" t="str">
        <f aca="false">AK100</f>
        <v>brandina</v>
      </c>
      <c r="AO133" s="28" t="n">
        <f aca="false">AJ100</f>
        <v>0</v>
      </c>
      <c r="AS133" s="24" t="s">
        <v>99</v>
      </c>
      <c r="AT133" s="28" t="s">
        <v>14</v>
      </c>
      <c r="AU133" s="29" t="n">
        <f aca="false">AT79*AX81+AT82*AX84+AT85*AX87+AT88*AX89+AT95*AX95+AT97*AX97+AT104*AX104+AT112*AX112+AT121*AX121+AT122*AX122+AT123*AX123+AT127*AX127</f>
        <v>0</v>
      </c>
      <c r="AV133" s="24" t="s">
        <v>100</v>
      </c>
      <c r="AW133" s="28" t="str">
        <f aca="false">AV79</f>
        <v>lavatrice</v>
      </c>
      <c r="AX133" s="28" t="n">
        <f aca="false">AU79</f>
        <v>0</v>
      </c>
      <c r="AY133" s="28" t="str">
        <f aca="false">AV100</f>
        <v>brandina</v>
      </c>
      <c r="AZ133" s="28" t="n">
        <f aca="false">AU100</f>
        <v>0</v>
      </c>
      <c r="BD133" s="24" t="s">
        <v>99</v>
      </c>
      <c r="BE133" s="28" t="s">
        <v>14</v>
      </c>
      <c r="BF133" s="29" t="n">
        <f aca="false">BE79*BI81+BE82*BI84+BE85*BI87+BE88*BI89+BE95*BI95+BE97*BI97+BE104*BI104+BE112*BI112+BE121*BI121+BE122*BI122+BE123*BI123+BE127*BI127</f>
        <v>1</v>
      </c>
      <c r="BG133" s="24" t="s">
        <v>100</v>
      </c>
      <c r="BH133" s="28" t="str">
        <f aca="false">BG79</f>
        <v>lavatrice</v>
      </c>
      <c r="BI133" s="28" t="n">
        <f aca="false">BF79</f>
        <v>0</v>
      </c>
      <c r="BJ133" s="28" t="str">
        <f aca="false">BG100</f>
        <v>brandina</v>
      </c>
      <c r="BK133" s="28" t="n">
        <f aca="false">BF100</f>
        <v>0</v>
      </c>
      <c r="BO133" s="24" t="s">
        <v>99</v>
      </c>
      <c r="BP133" s="28" t="s">
        <v>14</v>
      </c>
      <c r="BQ133" s="29" t="n">
        <f aca="false">BP79*BT81+BP82*BT84+BP85*BT87+BP88*BT89+BP95*BT95+BP97*BT97+BP104*BT104+BP112*BT112+BP121*BT121+BP122*BT122+BP123*BT123+BP127*BT127</f>
        <v>0.1</v>
      </c>
      <c r="BR133" s="24" t="s">
        <v>100</v>
      </c>
      <c r="BS133" s="28" t="str">
        <f aca="false">BR79</f>
        <v>lavatrice</v>
      </c>
      <c r="BT133" s="28" t="n">
        <f aca="false">BQ79</f>
        <v>0</v>
      </c>
      <c r="BU133" s="28" t="str">
        <f aca="false">BR100</f>
        <v>brandina</v>
      </c>
      <c r="BV133" s="28" t="n">
        <f aca="false">BQ100</f>
        <v>0</v>
      </c>
      <c r="BZ133" s="24" t="s">
        <v>99</v>
      </c>
      <c r="CA133" s="28" t="s">
        <v>14</v>
      </c>
      <c r="CB133" s="29" t="n">
        <f aca="false">CA79*CE81+CA82*CE84+CA85*CE87+CA88*CE89+CA95*CE95+CA97*CE97+CA104*CE104+CA112*CE112+CA121*CE121+CA122*CE122+CA123*CE123+CA127*CE127</f>
        <v>0.02</v>
      </c>
      <c r="CC133" s="24" t="s">
        <v>100</v>
      </c>
      <c r="CD133" s="28" t="str">
        <f aca="false">CC79</f>
        <v>lavatrice</v>
      </c>
      <c r="CE133" s="28" t="n">
        <f aca="false">CB79</f>
        <v>0</v>
      </c>
      <c r="CF133" s="28" t="str">
        <f aca="false">CC100</f>
        <v>brandina</v>
      </c>
      <c r="CG133" s="28" t="n">
        <f aca="false">CB100</f>
        <v>0</v>
      </c>
      <c r="CK133" s="17" t="s">
        <v>61</v>
      </c>
      <c r="CL133" s="18" t="n">
        <f aca="false">IF(BP132=0%,0%,BQ138/SUM(BQ133:BQ140))</f>
        <v>0.6</v>
      </c>
      <c r="CM133" s="17" t="str">
        <f aca="false">BS137</f>
        <v>scaldabagno</v>
      </c>
      <c r="CN133" s="19" t="n">
        <f aca="false">BT137</f>
        <v>0</v>
      </c>
      <c r="CO133" s="17" t="str">
        <f aca="false">BU135</f>
        <v>divano</v>
      </c>
      <c r="CP133" s="19" t="n">
        <f aca="false">BV135</f>
        <v>0</v>
      </c>
      <c r="CQ133" s="19"/>
      <c r="CR133" s="19"/>
      <c r="CS133" s="19" t="str">
        <f aca="false">BT77</f>
        <v>substrato</v>
      </c>
      <c r="CT133" s="19" t="str">
        <f aca="false">BU77</f>
        <v>battistrada</v>
      </c>
    </row>
    <row r="134" customFormat="false" ht="14.4" hidden="false" customHeight="true" outlineLevel="0" collapsed="false">
      <c r="A134" s="24"/>
      <c r="B134" s="28" t="s">
        <v>49</v>
      </c>
      <c r="C134" s="29" t="n">
        <f aca="false">B88*F88+B105*F105+B112*F113</f>
        <v>0.157164364731295</v>
      </c>
      <c r="D134" s="24"/>
      <c r="E134" s="28" t="str">
        <f aca="false">D82</f>
        <v>frigorifero</v>
      </c>
      <c r="F134" s="28" t="n">
        <f aca="false">C82</f>
        <v>0</v>
      </c>
      <c r="G134" s="28" t="str">
        <f aca="false">A103</f>
        <v>Scatoloni</v>
      </c>
      <c r="H134" s="28" t="n">
        <f aca="false">C103</f>
        <v>0</v>
      </c>
      <c r="L134" s="24"/>
      <c r="M134" s="28" t="s">
        <v>49</v>
      </c>
      <c r="N134" s="29" t="n">
        <f aca="false">M88*Q88+M105*Q105+M112*Q113</f>
        <v>0.0220030110623814</v>
      </c>
      <c r="O134" s="24"/>
      <c r="P134" s="28" t="str">
        <f aca="false">O82</f>
        <v>frigorifero</v>
      </c>
      <c r="Q134" s="28" t="n">
        <f aca="false">N82</f>
        <v>0</v>
      </c>
      <c r="R134" s="28" t="str">
        <f aca="false">L103</f>
        <v>Scatoloni</v>
      </c>
      <c r="S134" s="28" t="n">
        <f aca="false">N103</f>
        <v>0</v>
      </c>
      <c r="W134" s="24"/>
      <c r="X134" s="28" t="s">
        <v>49</v>
      </c>
      <c r="Y134" s="29" t="n">
        <f aca="false">X88*AB88+X105*AB105+X112*AB113</f>
        <v>0</v>
      </c>
      <c r="Z134" s="24"/>
      <c r="AA134" s="28" t="str">
        <f aca="false">Z82</f>
        <v>frigorifero</v>
      </c>
      <c r="AB134" s="28" t="n">
        <f aca="false">Y82</f>
        <v>0</v>
      </c>
      <c r="AC134" s="28" t="str">
        <f aca="false">W103</f>
        <v>Scatoloni</v>
      </c>
      <c r="AD134" s="28" t="n">
        <f aca="false">Y103</f>
        <v>0</v>
      </c>
      <c r="AH134" s="24"/>
      <c r="AI134" s="28" t="s">
        <v>49</v>
      </c>
      <c r="AJ134" s="29" t="n">
        <f aca="false">AI88*AM88+AI105*AM105+AI112*AM113</f>
        <v>0.0408627348301368</v>
      </c>
      <c r="AK134" s="24"/>
      <c r="AL134" s="28" t="str">
        <f aca="false">AK82</f>
        <v>frigorifero</v>
      </c>
      <c r="AM134" s="28" t="n">
        <f aca="false">AJ82</f>
        <v>0</v>
      </c>
      <c r="AN134" s="28" t="str">
        <f aca="false">AH103</f>
        <v>Scatoloni</v>
      </c>
      <c r="AO134" s="28" t="n">
        <f aca="false">AJ103</f>
        <v>0</v>
      </c>
      <c r="AS134" s="24"/>
      <c r="AT134" s="28" t="s">
        <v>49</v>
      </c>
      <c r="AU134" s="29" t="n">
        <f aca="false">AT88*AX88+AT105*AX105+AT112*AX113</f>
        <v>0</v>
      </c>
      <c r="AV134" s="24"/>
      <c r="AW134" s="28" t="str">
        <f aca="false">AV82</f>
        <v>frigorifero</v>
      </c>
      <c r="AX134" s="28" t="n">
        <f aca="false">AU82</f>
        <v>0</v>
      </c>
      <c r="AY134" s="28" t="str">
        <f aca="false">AS103</f>
        <v>Scatoloni</v>
      </c>
      <c r="AZ134" s="28" t="n">
        <f aca="false">AU103</f>
        <v>0</v>
      </c>
      <c r="BD134" s="24"/>
      <c r="BE134" s="28" t="s">
        <v>49</v>
      </c>
      <c r="BF134" s="29" t="n">
        <f aca="false">BE88*BI88+BE105*BI105+BE112*BI113</f>
        <v>0</v>
      </c>
      <c r="BG134" s="24"/>
      <c r="BH134" s="28" t="str">
        <f aca="false">BG82</f>
        <v>frigorifero</v>
      </c>
      <c r="BI134" s="28" t="n">
        <f aca="false">BF82</f>
        <v>0</v>
      </c>
      <c r="BJ134" s="28" t="str">
        <f aca="false">BD103</f>
        <v>Scatoloni</v>
      </c>
      <c r="BK134" s="28" t="n">
        <f aca="false">BF103</f>
        <v>0</v>
      </c>
      <c r="BO134" s="24"/>
      <c r="BP134" s="28" t="s">
        <v>49</v>
      </c>
      <c r="BQ134" s="29" t="n">
        <f aca="false">BP88*BT88+BP105*BT105+BP112*BT113</f>
        <v>0.07</v>
      </c>
      <c r="BR134" s="24"/>
      <c r="BS134" s="28" t="str">
        <f aca="false">BR82</f>
        <v>frigorifero</v>
      </c>
      <c r="BT134" s="28" t="n">
        <f aca="false">BQ82</f>
        <v>0</v>
      </c>
      <c r="BU134" s="28" t="str">
        <f aca="false">BO103</f>
        <v>Scatoloni</v>
      </c>
      <c r="BV134" s="28" t="n">
        <f aca="false">BQ103</f>
        <v>0</v>
      </c>
      <c r="BZ134" s="24"/>
      <c r="CA134" s="28" t="s">
        <v>49</v>
      </c>
      <c r="CB134" s="29" t="n">
        <f aca="false">CA88*CE88+CA105*CE105+CA112*CE113</f>
        <v>0.005</v>
      </c>
      <c r="CC134" s="24"/>
      <c r="CD134" s="28" t="str">
        <f aca="false">CC82</f>
        <v>frigorifero</v>
      </c>
      <c r="CE134" s="28" t="n">
        <f aca="false">CB82</f>
        <v>0</v>
      </c>
      <c r="CF134" s="28" t="str">
        <f aca="false">BZ103</f>
        <v>Scatoloni</v>
      </c>
      <c r="CG134" s="28" t="n">
        <f aca="false">CB103</f>
        <v>0</v>
      </c>
      <c r="CK134" s="17" t="s">
        <v>62</v>
      </c>
      <c r="CL134" s="18" t="n">
        <f aca="false">IF(BP132=0%,0%,BQ139/SUM(BQ133:BQ140))</f>
        <v>0.03</v>
      </c>
      <c r="CM134" s="17" t="str">
        <f aca="false">BS138</f>
        <v>mobile</v>
      </c>
      <c r="CN134" s="19" t="n">
        <f aca="false">BT138</f>
        <v>0</v>
      </c>
      <c r="CO134" s="17" t="str">
        <f aca="false">BU136</f>
        <v>sanitari</v>
      </c>
      <c r="CP134" s="19" t="n">
        <f aca="false">BV136</f>
        <v>0</v>
      </c>
      <c r="CQ134" s="19"/>
      <c r="CR134" s="19"/>
      <c r="CS134" s="19" t="s">
        <v>63</v>
      </c>
      <c r="CT134" s="19" t="n">
        <f aca="false">BP77</f>
        <v>0</v>
      </c>
    </row>
    <row r="135" customFormat="false" ht="14.4" hidden="false" customHeight="true" outlineLevel="0" collapsed="false">
      <c r="A135" s="24"/>
      <c r="B135" s="28" t="s">
        <v>101</v>
      </c>
      <c r="C135" s="29" t="n">
        <f aca="false">B79*F80+B82*F83+B85*F86+B88*F91+B92*F93+B106*F106+B112*F114</f>
        <v>0.0121998695691175</v>
      </c>
      <c r="D135" s="24"/>
      <c r="E135" s="28" t="str">
        <f aca="false">D85</f>
        <v>forno</v>
      </c>
      <c r="F135" s="28" t="n">
        <f aca="false">C85</f>
        <v>0</v>
      </c>
      <c r="G135" s="28" t="str">
        <f aca="false">D101</f>
        <v>divano</v>
      </c>
      <c r="H135" s="28" t="n">
        <f aca="false">C101</f>
        <v>0</v>
      </c>
      <c r="L135" s="24"/>
      <c r="M135" s="28" t="s">
        <v>101</v>
      </c>
      <c r="N135" s="29" t="n">
        <f aca="false">M79*Q80+M82*Q83+M85*Q86+M88*Q91+M92*Q93+M106*Q106+M112*Q114</f>
        <v>0.000307981739676444</v>
      </c>
      <c r="O135" s="24"/>
      <c r="P135" s="28" t="str">
        <f aca="false">O85</f>
        <v>forno</v>
      </c>
      <c r="Q135" s="28" t="n">
        <f aca="false">N85</f>
        <v>0</v>
      </c>
      <c r="R135" s="28" t="str">
        <f aca="false">O101</f>
        <v>divano</v>
      </c>
      <c r="S135" s="28" t="n">
        <f aca="false">N101</f>
        <v>0</v>
      </c>
      <c r="W135" s="24"/>
      <c r="X135" s="28" t="s">
        <v>101</v>
      </c>
      <c r="Y135" s="29" t="n">
        <f aca="false">X79*AB80+X82*AB83+X85*AB86+X88*AB91+X92*AB93+X106*AB106+X112*AB114</f>
        <v>0</v>
      </c>
      <c r="Z135" s="24"/>
      <c r="AA135" s="28" t="str">
        <f aca="false">Z85</f>
        <v>forno</v>
      </c>
      <c r="AB135" s="28" t="n">
        <f aca="false">Y85</f>
        <v>0</v>
      </c>
      <c r="AC135" s="28" t="str">
        <f aca="false">Z101</f>
        <v>divano</v>
      </c>
      <c r="AD135" s="28" t="n">
        <f aca="false">Y101</f>
        <v>0</v>
      </c>
      <c r="AH135" s="24"/>
      <c r="AI135" s="28" t="s">
        <v>101</v>
      </c>
      <c r="AJ135" s="29" t="n">
        <f aca="false">AI79*AM80+AI82*AM83+AI85*AM86+AI88*AM91+AI92*AM93+AI106*AM106+AI112*AM114</f>
        <v>0.0105719660879705</v>
      </c>
      <c r="AK135" s="24"/>
      <c r="AL135" s="28" t="str">
        <f aca="false">AK85</f>
        <v>forno</v>
      </c>
      <c r="AM135" s="28" t="n">
        <f aca="false">AJ85</f>
        <v>0</v>
      </c>
      <c r="AN135" s="28" t="str">
        <f aca="false">AK101</f>
        <v>divano</v>
      </c>
      <c r="AO135" s="28" t="n">
        <f aca="false">AJ101</f>
        <v>0</v>
      </c>
      <c r="AS135" s="24"/>
      <c r="AT135" s="28" t="s">
        <v>101</v>
      </c>
      <c r="AU135" s="29" t="n">
        <f aca="false">AT79*AX80+AT82*AX83+AT85*AX86+AT88*AX91+AT92*AX93+AT106*AX106+AT112*AX114</f>
        <v>0</v>
      </c>
      <c r="AV135" s="24"/>
      <c r="AW135" s="28" t="str">
        <f aca="false">AV85</f>
        <v>forno</v>
      </c>
      <c r="AX135" s="28" t="n">
        <f aca="false">AU85</f>
        <v>0</v>
      </c>
      <c r="AY135" s="28" t="str">
        <f aca="false">AV101</f>
        <v>divano</v>
      </c>
      <c r="AZ135" s="28" t="n">
        <f aca="false">AU101</f>
        <v>0</v>
      </c>
      <c r="BD135" s="24"/>
      <c r="BE135" s="28" t="s">
        <v>101</v>
      </c>
      <c r="BF135" s="29" t="n">
        <f aca="false">BE79*BI80+BE82*BI83+BE85*BI86+BE88*BI91+BE92*BI93+BE106*BI106+BE112*BI114</f>
        <v>0</v>
      </c>
      <c r="BG135" s="24"/>
      <c r="BH135" s="28" t="str">
        <f aca="false">BG85</f>
        <v>forno</v>
      </c>
      <c r="BI135" s="28" t="n">
        <f aca="false">BF85</f>
        <v>0</v>
      </c>
      <c r="BJ135" s="28" t="str">
        <f aca="false">BG101</f>
        <v>divano</v>
      </c>
      <c r="BK135" s="28" t="n">
        <f aca="false">BF101</f>
        <v>0</v>
      </c>
      <c r="BO135" s="24"/>
      <c r="BP135" s="28" t="s">
        <v>101</v>
      </c>
      <c r="BQ135" s="29" t="n">
        <f aca="false">BP79*BT80+BP82*BT83+BP85*BT86+BP88*BT91+BP92*BT93+BP106*BT106+BP112*BT114</f>
        <v>0.01</v>
      </c>
      <c r="BR135" s="24"/>
      <c r="BS135" s="28" t="str">
        <f aca="false">BR85</f>
        <v>forno</v>
      </c>
      <c r="BT135" s="28" t="n">
        <f aca="false">BQ85</f>
        <v>0</v>
      </c>
      <c r="BU135" s="28" t="str">
        <f aca="false">BR101</f>
        <v>divano</v>
      </c>
      <c r="BV135" s="28" t="n">
        <f aca="false">BQ101</f>
        <v>0</v>
      </c>
      <c r="BZ135" s="24"/>
      <c r="CA135" s="28" t="s">
        <v>101</v>
      </c>
      <c r="CB135" s="29" t="n">
        <f aca="false">CA79*CE80+CA82*CE83+CA85*CE86+CA88*CE91+CA92*CE93+CA106*CE106+CA112*CE114</f>
        <v>0.001</v>
      </c>
      <c r="CC135" s="24"/>
      <c r="CD135" s="28" t="str">
        <f aca="false">CC85</f>
        <v>forno</v>
      </c>
      <c r="CE135" s="28" t="n">
        <f aca="false">CB85</f>
        <v>0</v>
      </c>
      <c r="CF135" s="28" t="str">
        <f aca="false">CC101</f>
        <v>divano</v>
      </c>
      <c r="CG135" s="28" t="n">
        <f aca="false">CB101</f>
        <v>0</v>
      </c>
      <c r="CI135" s="63"/>
      <c r="CK135" s="33" t="s">
        <v>65</v>
      </c>
      <c r="CL135" s="34" t="n">
        <f aca="false">IF(BP132=0%,0%,BQ140/SUM(BQ133:BQ140))</f>
        <v>0</v>
      </c>
      <c r="CM135" s="33" t="str">
        <f aca="false">BS139</f>
        <v>secchio</v>
      </c>
      <c r="CN135" s="35" t="n">
        <f aca="false">BT139</f>
        <v>0</v>
      </c>
      <c r="CO135" s="33" t="str">
        <f aca="false">BU137</f>
        <v>tubi</v>
      </c>
      <c r="CP135" s="35" t="n">
        <f aca="false">BV137</f>
        <v>0</v>
      </c>
      <c r="CQ135" s="35"/>
      <c r="CR135" s="35"/>
      <c r="CS135" s="35" t="s">
        <v>56</v>
      </c>
      <c r="CT135" s="35" t="n">
        <f aca="false">BV75</f>
        <v>0</v>
      </c>
      <c r="CU135" s="37" t="n">
        <f aca="false">SUM(CL129:CL135)</f>
        <v>1</v>
      </c>
    </row>
    <row r="136" customFormat="false" ht="15" hidden="false" customHeight="false" outlineLevel="0" collapsed="false">
      <c r="A136" s="24"/>
      <c r="B136" s="28" t="s">
        <v>12</v>
      </c>
      <c r="C136" s="29" t="n">
        <f aca="false">B79*F79+B82*F82+B85*F85+B88*F90+B92*F92+B96*F96+B100*F100+B106*F107+B112*F115+B124*F124+B128*F128</f>
        <v>0.0487994782764698</v>
      </c>
      <c r="D136" s="24"/>
      <c r="E136" s="28" t="str">
        <f aca="false">D88</f>
        <v>televisore</v>
      </c>
      <c r="F136" s="28" t="n">
        <f aca="false">C88</f>
        <v>0</v>
      </c>
      <c r="G136" s="28" t="str">
        <f aca="false">D120</f>
        <v>sanitari</v>
      </c>
      <c r="H136" s="28" t="n">
        <f aca="false">C120</f>
        <v>0</v>
      </c>
      <c r="L136" s="24"/>
      <c r="M136" s="28" t="s">
        <v>12</v>
      </c>
      <c r="N136" s="29" t="n">
        <f aca="false">M79*Q79+M82*Q82+M85*Q85+M88*Q90+M92*Q92+M96*Q96+M100*Q100+M106*Q107+M112*Q115+M124*Q124+M128*Q128</f>
        <v>0.00123192695870578</v>
      </c>
      <c r="O136" s="24"/>
      <c r="P136" s="28" t="str">
        <f aca="false">O88</f>
        <v>televisore</v>
      </c>
      <c r="Q136" s="28" t="n">
        <f aca="false">N88</f>
        <v>0</v>
      </c>
      <c r="R136" s="28" t="str">
        <f aca="false">O120</f>
        <v>sanitari</v>
      </c>
      <c r="S136" s="28" t="n">
        <f aca="false">N120</f>
        <v>0</v>
      </c>
      <c r="W136" s="24"/>
      <c r="X136" s="28" t="s">
        <v>12</v>
      </c>
      <c r="Y136" s="29" t="n">
        <f aca="false">X79*AB79+X82*AB82+X85*AB85+X88*AB90+X92*AB92+X96*AB96+X100*AB100+X106*AB107+X112*AB115+X124*AB124+X128*AB128</f>
        <v>0</v>
      </c>
      <c r="Z136" s="24"/>
      <c r="AA136" s="28" t="str">
        <f aca="false">Z88</f>
        <v>televisore</v>
      </c>
      <c r="AB136" s="28" t="n">
        <f aca="false">Y88</f>
        <v>0</v>
      </c>
      <c r="AC136" s="28" t="str">
        <f aca="false">Z120</f>
        <v>sanitari</v>
      </c>
      <c r="AD136" s="28" t="n">
        <f aca="false">Y120</f>
        <v>0</v>
      </c>
      <c r="AH136" s="24"/>
      <c r="AI136" s="28" t="s">
        <v>12</v>
      </c>
      <c r="AJ136" s="29" t="n">
        <f aca="false">AI79*AM79+AI82*AM82+AI85*AM85+AI88*AM90+AI92*AM92+AI96*AM96+AI100*AM100+AI106*AM107+AI112*AM115+AI124*AM124+AI128*AM128</f>
        <v>0.0422878643518822</v>
      </c>
      <c r="AK136" s="24"/>
      <c r="AL136" s="28" t="str">
        <f aca="false">AK88</f>
        <v>televisore</v>
      </c>
      <c r="AM136" s="28" t="n">
        <f aca="false">AJ88</f>
        <v>0</v>
      </c>
      <c r="AN136" s="28" t="str">
        <f aca="false">AK120</f>
        <v>sanitari</v>
      </c>
      <c r="AO136" s="28" t="n">
        <f aca="false">AJ120</f>
        <v>0</v>
      </c>
      <c r="AS136" s="24"/>
      <c r="AT136" s="28" t="s">
        <v>12</v>
      </c>
      <c r="AU136" s="29" t="n">
        <f aca="false">AT79*AX79+AT82*AX82+AT85*AX85+AT88*AX90+AT92*AX92+AT96*AX96+AT100*AX100+AT106*AX107+AT112*AX115+AT124*AX124+AT128*AX128</f>
        <v>0</v>
      </c>
      <c r="AV136" s="24"/>
      <c r="AW136" s="28" t="str">
        <f aca="false">AV88</f>
        <v>televisore</v>
      </c>
      <c r="AX136" s="28" t="n">
        <f aca="false">AU88</f>
        <v>0</v>
      </c>
      <c r="AY136" s="28" t="str">
        <f aca="false">AV120</f>
        <v>sanitari</v>
      </c>
      <c r="AZ136" s="28" t="n">
        <f aca="false">AU120</f>
        <v>0</v>
      </c>
      <c r="BD136" s="24"/>
      <c r="BE136" s="28" t="s">
        <v>12</v>
      </c>
      <c r="BF136" s="29" t="n">
        <f aca="false">BE79*BI79+BE82*BI82+BE85*BI85+BE88*BI90+BE92*BI92+BE96*BI96+BE100*BI100+BE106*BI107+BE112*BI115+BE124*BI124+BE128*BI128</f>
        <v>0</v>
      </c>
      <c r="BG136" s="24"/>
      <c r="BH136" s="28" t="str">
        <f aca="false">BG88</f>
        <v>televisore</v>
      </c>
      <c r="BI136" s="28" t="n">
        <f aca="false">BF88</f>
        <v>0</v>
      </c>
      <c r="BJ136" s="28" t="str">
        <f aca="false">BG120</f>
        <v>sanitari</v>
      </c>
      <c r="BK136" s="28" t="n">
        <f aca="false">BF120</f>
        <v>0</v>
      </c>
      <c r="BO136" s="24"/>
      <c r="BP136" s="28" t="s">
        <v>12</v>
      </c>
      <c r="BQ136" s="29" t="n">
        <f aca="false">BP79*BT79+BP82*BT82+BP85*BT85+BP88*BT90+BP92*BT92+BP96*BT96+BP100*BT100+BP106*BT107+BP112*BT115+BP124*BT124+BP128*BT128</f>
        <v>0.04</v>
      </c>
      <c r="BR136" s="24"/>
      <c r="BS136" s="28" t="str">
        <f aca="false">BR88</f>
        <v>televisore</v>
      </c>
      <c r="BT136" s="28" t="n">
        <f aca="false">BQ88</f>
        <v>0</v>
      </c>
      <c r="BU136" s="28" t="str">
        <f aca="false">BR120</f>
        <v>sanitari</v>
      </c>
      <c r="BV136" s="28" t="n">
        <f aca="false">BQ120</f>
        <v>0</v>
      </c>
      <c r="BZ136" s="24"/>
      <c r="CA136" s="28" t="s">
        <v>12</v>
      </c>
      <c r="CB136" s="29" t="n">
        <f aca="false">CA79*CE79+CA82*CE82+CA85*CE85+CA88*CE90+CA92*CE92+CA96*CE96+CA100*CE100+CA106*CE107+CA112*CE115+CA124*CE124+CA128*CE128</f>
        <v>0.004</v>
      </c>
      <c r="CC136" s="24"/>
      <c r="CD136" s="28" t="str">
        <f aca="false">CC88</f>
        <v>televisore</v>
      </c>
      <c r="CE136" s="28" t="n">
        <f aca="false">CB88</f>
        <v>0</v>
      </c>
      <c r="CF136" s="28" t="str">
        <f aca="false">CC120</f>
        <v>sanitari</v>
      </c>
      <c r="CG136" s="28" t="n">
        <f aca="false">CB120</f>
        <v>0</v>
      </c>
      <c r="CI136" s="63"/>
      <c r="CK136" s="10" t="str">
        <f aca="false">BZ74</f>
        <v>SITO O101</v>
      </c>
      <c r="CL136" s="10"/>
      <c r="CM136" s="10"/>
      <c r="CN136" s="10"/>
      <c r="CO136" s="10"/>
      <c r="CP136" s="10"/>
      <c r="CQ136" s="10"/>
      <c r="CR136" s="10"/>
      <c r="CS136" s="10"/>
      <c r="CT136" s="10"/>
    </row>
    <row r="137" customFormat="false" ht="14.4" hidden="false" customHeight="false" outlineLevel="0" collapsed="false">
      <c r="A137" s="24"/>
      <c r="B137" s="28" t="s">
        <v>60</v>
      </c>
      <c r="C137" s="29" t="n">
        <f aca="false">B94*F94+B98*F98+B101*F102+B111*F111+B112*F116</f>
        <v>0.0113102727654014</v>
      </c>
      <c r="D137" s="24"/>
      <c r="E137" s="28" t="str">
        <f aca="false">D92</f>
        <v>scaldabagno</v>
      </c>
      <c r="F137" s="28" t="n">
        <f aca="false">C92</f>
        <v>0</v>
      </c>
      <c r="G137" s="28" t="str">
        <f aca="false">D121</f>
        <v>tubi</v>
      </c>
      <c r="H137" s="28" t="n">
        <f aca="false">C121</f>
        <v>0</v>
      </c>
      <c r="L137" s="24"/>
      <c r="M137" s="28" t="s">
        <v>60</v>
      </c>
      <c r="N137" s="29" t="n">
        <f aca="false">M94*Q94+M98*Q98+M101*Q102+M111*Q111+M112*Q116</f>
        <v>0.0015834381871562</v>
      </c>
      <c r="O137" s="24"/>
      <c r="P137" s="28" t="str">
        <f aca="false">O92</f>
        <v>scaldabagno</v>
      </c>
      <c r="Q137" s="28" t="n">
        <f aca="false">N92</f>
        <v>0</v>
      </c>
      <c r="R137" s="28" t="str">
        <f aca="false">O121</f>
        <v>tubi</v>
      </c>
      <c r="S137" s="28" t="n">
        <f aca="false">N121</f>
        <v>0</v>
      </c>
      <c r="W137" s="24"/>
      <c r="X137" s="28" t="s">
        <v>60</v>
      </c>
      <c r="Y137" s="29" t="n">
        <f aca="false">X94*AB94+X98*AB98+X101*AB102+X111*AB111+X112*AB116</f>
        <v>0</v>
      </c>
      <c r="Z137" s="24"/>
      <c r="AA137" s="28" t="str">
        <f aca="false">Z92</f>
        <v>scaldabagno</v>
      </c>
      <c r="AB137" s="28" t="n">
        <f aca="false">Y92</f>
        <v>0</v>
      </c>
      <c r="AC137" s="28" t="str">
        <f aca="false">Z121</f>
        <v>tubi</v>
      </c>
      <c r="AD137" s="28" t="n">
        <f aca="false">Y121</f>
        <v>0</v>
      </c>
      <c r="AH137" s="24"/>
      <c r="AI137" s="28" t="s">
        <v>60</v>
      </c>
      <c r="AJ137" s="29" t="n">
        <f aca="false">AI94*AM94+AI98*AM98+AI101*AM102+AI111*AM111+AI112*AM116</f>
        <v>0.802940670919005</v>
      </c>
      <c r="AK137" s="24"/>
      <c r="AL137" s="28" t="str">
        <f aca="false">AK92</f>
        <v>scaldabagno</v>
      </c>
      <c r="AM137" s="28" t="n">
        <f aca="false">AJ92</f>
        <v>1</v>
      </c>
      <c r="AN137" s="28" t="str">
        <f aca="false">AK121</f>
        <v>tubi</v>
      </c>
      <c r="AO137" s="28" t="n">
        <f aca="false">AJ121</f>
        <v>0</v>
      </c>
      <c r="AS137" s="24"/>
      <c r="AT137" s="28" t="s">
        <v>60</v>
      </c>
      <c r="AU137" s="29" t="n">
        <f aca="false">AT94*AX94+AT98*AX98+AT101*AX102+AT111*AX111+AT112*AX116</f>
        <v>0</v>
      </c>
      <c r="AV137" s="24"/>
      <c r="AW137" s="28" t="str">
        <f aca="false">AV92</f>
        <v>scaldabagno</v>
      </c>
      <c r="AX137" s="28" t="n">
        <f aca="false">AU92</f>
        <v>0</v>
      </c>
      <c r="AY137" s="28" t="str">
        <f aca="false">AV121</f>
        <v>tubi</v>
      </c>
      <c r="AZ137" s="28" t="n">
        <f aca="false">AU121</f>
        <v>0</v>
      </c>
      <c r="BD137" s="24"/>
      <c r="BE137" s="28" t="s">
        <v>60</v>
      </c>
      <c r="BF137" s="29" t="n">
        <f aca="false">BE94*BI94+BE98*BI98+BE101*BI102+BE111*BI111+BE112*BI116</f>
        <v>0</v>
      </c>
      <c r="BG137" s="24"/>
      <c r="BH137" s="28" t="str">
        <f aca="false">BG92</f>
        <v>scaldabagno</v>
      </c>
      <c r="BI137" s="28" t="n">
        <f aca="false">BF92</f>
        <v>0</v>
      </c>
      <c r="BJ137" s="28" t="str">
        <f aca="false">BG121</f>
        <v>tubi</v>
      </c>
      <c r="BK137" s="28" t="n">
        <f aca="false">BF121</f>
        <v>0</v>
      </c>
      <c r="BO137" s="24"/>
      <c r="BP137" s="28" t="s">
        <v>60</v>
      </c>
      <c r="BQ137" s="29" t="n">
        <f aca="false">BP94*BT94+BP98*BT98+BP101*BT102+BP111*BT111+BP112*BT116</f>
        <v>0.15</v>
      </c>
      <c r="BR137" s="24"/>
      <c r="BS137" s="28" t="str">
        <f aca="false">BR92</f>
        <v>scaldabagno</v>
      </c>
      <c r="BT137" s="28" t="n">
        <f aca="false">BQ92</f>
        <v>0</v>
      </c>
      <c r="BU137" s="28" t="str">
        <f aca="false">BR121</f>
        <v>tubi</v>
      </c>
      <c r="BV137" s="28" t="n">
        <f aca="false">BQ121</f>
        <v>0</v>
      </c>
      <c r="BZ137" s="24"/>
      <c r="CA137" s="28" t="s">
        <v>60</v>
      </c>
      <c r="CB137" s="29" t="n">
        <f aca="false">CA94*CE94+CA98*CE98+CA101*CE102+CA111*CE111+CA112*CE116</f>
        <v>0.02</v>
      </c>
      <c r="CC137" s="24"/>
      <c r="CD137" s="28" t="str">
        <f aca="false">CC92</f>
        <v>scaldabagno</v>
      </c>
      <c r="CE137" s="28" t="n">
        <f aca="false">CB92</f>
        <v>0</v>
      </c>
      <c r="CF137" s="28" t="str">
        <f aca="false">CC121</f>
        <v>tubi</v>
      </c>
      <c r="CG137" s="28" t="n">
        <f aca="false">CB121</f>
        <v>0</v>
      </c>
      <c r="CI137" s="63"/>
      <c r="CK137" s="11" t="s">
        <v>31</v>
      </c>
      <c r="CL137" s="11"/>
      <c r="CM137" s="11" t="s">
        <v>32</v>
      </c>
      <c r="CN137" s="11"/>
      <c r="CO137" s="11"/>
      <c r="CP137" s="11"/>
      <c r="CQ137" s="11"/>
      <c r="CR137" s="11"/>
      <c r="CS137" s="11" t="s">
        <v>33</v>
      </c>
      <c r="CT137" s="11"/>
    </row>
    <row r="138" customFormat="false" ht="14.4" hidden="false" customHeight="false" outlineLevel="0" collapsed="false">
      <c r="A138" s="24"/>
      <c r="B138" s="28" t="s">
        <v>61</v>
      </c>
      <c r="C138" s="29" t="n">
        <f aca="false">B103*F103+B108*F108+B112*F117+B129*F129</f>
        <v>0.319735550173463</v>
      </c>
      <c r="D138" s="24"/>
      <c r="E138" s="28" t="str">
        <f aca="false">D94</f>
        <v>mobile</v>
      </c>
      <c r="F138" s="28" t="n">
        <f aca="false">SUM(C94:C96)</f>
        <v>0</v>
      </c>
      <c r="G138" s="28" t="str">
        <f aca="false">D122</f>
        <v>guaina</v>
      </c>
      <c r="H138" s="28" t="n">
        <f aca="false">C122</f>
        <v>0</v>
      </c>
      <c r="L138" s="24"/>
      <c r="M138" s="28" t="s">
        <v>61</v>
      </c>
      <c r="N138" s="29" t="n">
        <f aca="false">M103*Q103+M108*Q108+M112*Q117+M129*Q129</f>
        <v>0.0477629770242849</v>
      </c>
      <c r="O138" s="24"/>
      <c r="P138" s="28" t="str">
        <f aca="false">O94</f>
        <v>mobile</v>
      </c>
      <c r="Q138" s="28" t="n">
        <f aca="false">SUM(N94:N96)</f>
        <v>0</v>
      </c>
      <c r="R138" s="28" t="str">
        <f aca="false">O122</f>
        <v>guaina</v>
      </c>
      <c r="S138" s="28" t="n">
        <f aca="false">N122</f>
        <v>0</v>
      </c>
      <c r="W138" s="24"/>
      <c r="X138" s="28" t="s">
        <v>61</v>
      </c>
      <c r="Y138" s="29" t="n">
        <f aca="false">X103*AB103+X108*AB108+X112*AB117+X129*AB129</f>
        <v>0</v>
      </c>
      <c r="Z138" s="24"/>
      <c r="AA138" s="28" t="str">
        <f aca="false">Z94</f>
        <v>mobile</v>
      </c>
      <c r="AB138" s="28" t="n">
        <f aca="false">SUM(Y94:Y96)</f>
        <v>0</v>
      </c>
      <c r="AC138" s="28" t="str">
        <f aca="false">Z122</f>
        <v>guaina</v>
      </c>
      <c r="AD138" s="28" t="n">
        <f aca="false">Y122</f>
        <v>0</v>
      </c>
      <c r="AH138" s="24"/>
      <c r="AI138" s="28" t="s">
        <v>61</v>
      </c>
      <c r="AJ138" s="29" t="n">
        <f aca="false">AI103*AM103+AI108*AM108+AI112*AM117+AI129*AM129</f>
        <v>0.0701312430451005</v>
      </c>
      <c r="AK138" s="24"/>
      <c r="AL138" s="28" t="str">
        <f aca="false">AK94</f>
        <v>mobile</v>
      </c>
      <c r="AM138" s="28" t="n">
        <f aca="false">SUM(AJ94:AJ96)</f>
        <v>0</v>
      </c>
      <c r="AN138" s="28" t="str">
        <f aca="false">AK122</f>
        <v>guaina</v>
      </c>
      <c r="AO138" s="28" t="n">
        <f aca="false">AJ122</f>
        <v>0</v>
      </c>
      <c r="AS138" s="24"/>
      <c r="AT138" s="28" t="s">
        <v>61</v>
      </c>
      <c r="AU138" s="29" t="n">
        <f aca="false">AT103*AX103+AT108*AX108+AT112*AX117+AT129*AX129</f>
        <v>0</v>
      </c>
      <c r="AV138" s="24"/>
      <c r="AW138" s="28" t="str">
        <f aca="false">AV94</f>
        <v>mobile</v>
      </c>
      <c r="AX138" s="28" t="n">
        <f aca="false">SUM(AU94:AU96)</f>
        <v>0</v>
      </c>
      <c r="AY138" s="28" t="str">
        <f aca="false">AV122</f>
        <v>guaina</v>
      </c>
      <c r="AZ138" s="28" t="n">
        <f aca="false">AU122</f>
        <v>0</v>
      </c>
      <c r="BD138" s="24"/>
      <c r="BE138" s="28" t="s">
        <v>61</v>
      </c>
      <c r="BF138" s="29" t="n">
        <f aca="false">BE103*BI103+BE108*BI108+BE112*BI117+BE129*BI129</f>
        <v>0</v>
      </c>
      <c r="BG138" s="24"/>
      <c r="BH138" s="28" t="str">
        <f aca="false">BG94</f>
        <v>mobile</v>
      </c>
      <c r="BI138" s="28" t="n">
        <f aca="false">SUM(BF94:BF96)</f>
        <v>0</v>
      </c>
      <c r="BJ138" s="28" t="str">
        <f aca="false">BG122</f>
        <v>guaina</v>
      </c>
      <c r="BK138" s="28" t="n">
        <f aca="false">BF122</f>
        <v>0</v>
      </c>
      <c r="BO138" s="24"/>
      <c r="BP138" s="28" t="s">
        <v>61</v>
      </c>
      <c r="BQ138" s="29" t="n">
        <f aca="false">BP103*BT103+BP108*BT108+BP112*BT117+BP129*BT129</f>
        <v>0.6</v>
      </c>
      <c r="BR138" s="24"/>
      <c r="BS138" s="28" t="str">
        <f aca="false">BR94</f>
        <v>mobile</v>
      </c>
      <c r="BT138" s="28" t="n">
        <f aca="false">SUM(BQ94:BQ96)</f>
        <v>0</v>
      </c>
      <c r="BU138" s="28" t="str">
        <f aca="false">BR122</f>
        <v>guaina</v>
      </c>
      <c r="BV138" s="28" t="n">
        <f aca="false">BQ122</f>
        <v>0</v>
      </c>
      <c r="BZ138" s="24"/>
      <c r="CA138" s="28" t="s">
        <v>61</v>
      </c>
      <c r="CB138" s="29" t="n">
        <f aca="false">CA103*CE103+CA108*CE108+CA112*CE117+CA129*CE129</f>
        <v>0.02</v>
      </c>
      <c r="CC138" s="24"/>
      <c r="CD138" s="28" t="str">
        <f aca="false">CC94</f>
        <v>mobile</v>
      </c>
      <c r="CE138" s="28" t="n">
        <f aca="false">SUM(CB94:CB96)</f>
        <v>0</v>
      </c>
      <c r="CF138" s="28" t="str">
        <f aca="false">CC122</f>
        <v>guaina</v>
      </c>
      <c r="CG138" s="28" t="n">
        <f aca="false">CB122</f>
        <v>0</v>
      </c>
      <c r="CI138" s="63"/>
      <c r="CK138" s="12" t="s">
        <v>14</v>
      </c>
      <c r="CL138" s="13" t="n">
        <f aca="false">IF(CA132=0%,0%,CB133/SUM(CB133:CB140))</f>
        <v>0.02</v>
      </c>
      <c r="CM138" s="12" t="str">
        <f aca="false">CD133</f>
        <v>lavatrice</v>
      </c>
      <c r="CN138" s="14" t="n">
        <f aca="false">CE133</f>
        <v>0</v>
      </c>
      <c r="CO138" s="12" t="str">
        <f aca="false">CD140</f>
        <v>sedie</v>
      </c>
      <c r="CP138" s="14" t="n">
        <f aca="false">CE140</f>
        <v>0</v>
      </c>
      <c r="CQ138" s="12" t="str">
        <f aca="false">CF138</f>
        <v>guaina</v>
      </c>
      <c r="CR138" s="14" t="n">
        <f aca="false">CG138</f>
        <v>0</v>
      </c>
      <c r="CS138" s="14" t="s">
        <v>41</v>
      </c>
      <c r="CT138" s="38" t="n">
        <f aca="false">CB76</f>
        <v>0</v>
      </c>
    </row>
    <row r="139" customFormat="false" ht="14.4" hidden="false" customHeight="false" outlineLevel="0" collapsed="false">
      <c r="A139" s="24"/>
      <c r="B139" s="28" t="s">
        <v>62</v>
      </c>
      <c r="C139" s="39" t="n">
        <f aca="false">B99*F99+B101*F101+B110*F110</f>
        <v>0</v>
      </c>
      <c r="D139" s="24"/>
      <c r="E139" s="28" t="str">
        <f aca="false">D97</f>
        <v>secchio</v>
      </c>
      <c r="F139" s="28" t="n">
        <f aca="false">C97</f>
        <v>0</v>
      </c>
      <c r="G139" s="28" t="str">
        <f aca="false">D123</f>
        <v>lamiere</v>
      </c>
      <c r="H139" s="28" t="n">
        <f aca="false">SUM(C123:C125)</f>
        <v>0</v>
      </c>
      <c r="L139" s="24"/>
      <c r="M139" s="28" t="s">
        <v>62</v>
      </c>
      <c r="N139" s="39" t="n">
        <f aca="false">M99*Q99+M101*Q101+M110*Q110</f>
        <v>0</v>
      </c>
      <c r="O139" s="24"/>
      <c r="P139" s="28" t="str">
        <f aca="false">O97</f>
        <v>secchio</v>
      </c>
      <c r="Q139" s="28" t="n">
        <f aca="false">N97</f>
        <v>0</v>
      </c>
      <c r="R139" s="28" t="str">
        <f aca="false">O123</f>
        <v>lamiere</v>
      </c>
      <c r="S139" s="28" t="n">
        <f aca="false">SUM(N123:N125)</f>
        <v>0</v>
      </c>
      <c r="W139" s="24"/>
      <c r="X139" s="28" t="s">
        <v>62</v>
      </c>
      <c r="Y139" s="39" t="n">
        <f aca="false">X99*AB99+X101*AB101+X110*AB110</f>
        <v>0</v>
      </c>
      <c r="Z139" s="24"/>
      <c r="AA139" s="28" t="str">
        <f aca="false">Z97</f>
        <v>secchio</v>
      </c>
      <c r="AB139" s="28" t="n">
        <f aca="false">Y97</f>
        <v>0</v>
      </c>
      <c r="AC139" s="28" t="str">
        <f aca="false">Z123</f>
        <v>lamiere</v>
      </c>
      <c r="AD139" s="28" t="n">
        <f aca="false">SUM(Y123:Y125)</f>
        <v>0</v>
      </c>
      <c r="AH139" s="24"/>
      <c r="AI139" s="28" t="s">
        <v>62</v>
      </c>
      <c r="AJ139" s="39" t="n">
        <f aca="false">AI99*AM99+AI101*AM101+AI110*AM110</f>
        <v>0</v>
      </c>
      <c r="AK139" s="24"/>
      <c r="AL139" s="28" t="str">
        <f aca="false">AK97</f>
        <v>secchio</v>
      </c>
      <c r="AM139" s="28" t="n">
        <f aca="false">AJ97</f>
        <v>0</v>
      </c>
      <c r="AN139" s="28" t="str">
        <f aca="false">AK123</f>
        <v>lamiere</v>
      </c>
      <c r="AO139" s="28" t="n">
        <f aca="false">SUM(AJ123:AJ125)</f>
        <v>0</v>
      </c>
      <c r="AS139" s="24"/>
      <c r="AT139" s="28" t="s">
        <v>62</v>
      </c>
      <c r="AU139" s="39" t="n">
        <f aca="false">AT99*AX99+AT101*AX101+AT110*AX110</f>
        <v>1</v>
      </c>
      <c r="AV139" s="24"/>
      <c r="AW139" s="28" t="str">
        <f aca="false">AV97</f>
        <v>secchio</v>
      </c>
      <c r="AX139" s="28" t="n">
        <f aca="false">AU97</f>
        <v>0</v>
      </c>
      <c r="AY139" s="28" t="str">
        <f aca="false">AV123</f>
        <v>lamiere</v>
      </c>
      <c r="AZ139" s="28" t="n">
        <f aca="false">SUM(AU123:AU125)</f>
        <v>0</v>
      </c>
      <c r="BD139" s="24"/>
      <c r="BE139" s="28" t="s">
        <v>62</v>
      </c>
      <c r="BF139" s="39" t="n">
        <f aca="false">BE99*BI99+BE101*BI101+BE110*BI110</f>
        <v>0</v>
      </c>
      <c r="BG139" s="24"/>
      <c r="BH139" s="28" t="str">
        <f aca="false">BG97</f>
        <v>secchio</v>
      </c>
      <c r="BI139" s="28" t="n">
        <f aca="false">BF97</f>
        <v>0</v>
      </c>
      <c r="BJ139" s="28" t="str">
        <f aca="false">BG123</f>
        <v>lamiere</v>
      </c>
      <c r="BK139" s="28" t="n">
        <f aca="false">SUM(BF123:BF125)</f>
        <v>0</v>
      </c>
      <c r="BO139" s="24"/>
      <c r="BP139" s="28" t="s">
        <v>62</v>
      </c>
      <c r="BQ139" s="39" t="n">
        <f aca="false">BP99*BT99+BP101*BT101+BP110*BT110</f>
        <v>0.03</v>
      </c>
      <c r="BR139" s="24"/>
      <c r="BS139" s="28" t="str">
        <f aca="false">BR97</f>
        <v>secchio</v>
      </c>
      <c r="BT139" s="28" t="n">
        <f aca="false">BQ97</f>
        <v>0</v>
      </c>
      <c r="BU139" s="28" t="str">
        <f aca="false">BR123</f>
        <v>lamiere</v>
      </c>
      <c r="BV139" s="28" t="n">
        <f aca="false">SUM(BQ123:BQ125)</f>
        <v>0</v>
      </c>
      <c r="BZ139" s="24"/>
      <c r="CA139" s="28" t="s">
        <v>62</v>
      </c>
      <c r="CB139" s="39" t="n">
        <f aca="false">CA99*CE99+CA101*CE101+CA110*CE110</f>
        <v>0</v>
      </c>
      <c r="CC139" s="24"/>
      <c r="CD139" s="28" t="str">
        <f aca="false">CC97</f>
        <v>secchio</v>
      </c>
      <c r="CE139" s="28" t="n">
        <f aca="false">CB97</f>
        <v>0</v>
      </c>
      <c r="CF139" s="28" t="str">
        <f aca="false">CC123</f>
        <v>lamiere</v>
      </c>
      <c r="CG139" s="28" t="n">
        <f aca="false">SUM(CB123:CB125)</f>
        <v>0</v>
      </c>
      <c r="CI139" s="63"/>
      <c r="CK139" s="17" t="s">
        <v>49</v>
      </c>
      <c r="CL139" s="18" t="n">
        <f aca="false">IF(CA132=0%,0%,CB134/SUM(CB133:CB140))</f>
        <v>0.005</v>
      </c>
      <c r="CM139" s="17" t="str">
        <f aca="false">CD134</f>
        <v>frigorifero</v>
      </c>
      <c r="CN139" s="19" t="n">
        <f aca="false">CE134</f>
        <v>0</v>
      </c>
      <c r="CO139" s="17" t="str">
        <f aca="false">CD141</f>
        <v>materasso</v>
      </c>
      <c r="CP139" s="19" t="n">
        <f aca="false">CE141</f>
        <v>0</v>
      </c>
      <c r="CQ139" s="17" t="str">
        <f aca="false">CF139</f>
        <v>lamiere</v>
      </c>
      <c r="CR139" s="19" t="n">
        <f aca="false">CG139</f>
        <v>0</v>
      </c>
      <c r="CS139" s="19" t="str">
        <f aca="false">CC75</f>
        <v>altezza cumulo</v>
      </c>
      <c r="CT139" s="19" t="n">
        <f aca="false">CD75</f>
        <v>100</v>
      </c>
    </row>
    <row r="140" customFormat="false" ht="14.4" hidden="false" customHeight="false" outlineLevel="0" collapsed="false">
      <c r="A140" s="24"/>
      <c r="B140" s="28" t="s">
        <v>65</v>
      </c>
      <c r="C140" s="39" t="n">
        <f aca="false">B118*F118+B119*F119+B120*F120+B131*F131</f>
        <v>0.4</v>
      </c>
      <c r="D140" s="24"/>
      <c r="E140" s="28" t="str">
        <f aca="false">D98</f>
        <v>sedie</v>
      </c>
      <c r="F140" s="28" t="n">
        <f aca="false">C98</f>
        <v>0</v>
      </c>
      <c r="G140" s="28" t="s">
        <v>102</v>
      </c>
      <c r="H140" s="28" t="n">
        <f aca="false">SUM(C104:C117)</f>
        <v>2</v>
      </c>
      <c r="L140" s="24"/>
      <c r="M140" s="28" t="s">
        <v>65</v>
      </c>
      <c r="N140" s="39" t="n">
        <f aca="false">M118*Q118+M119*Q119+M120*Q120+M131*Q131</f>
        <v>0</v>
      </c>
      <c r="O140" s="24"/>
      <c r="P140" s="28" t="str">
        <f aca="false">O98</f>
        <v>sedie</v>
      </c>
      <c r="Q140" s="28" t="n">
        <f aca="false">N98</f>
        <v>0</v>
      </c>
      <c r="R140" s="28" t="s">
        <v>102</v>
      </c>
      <c r="S140" s="28" t="n">
        <f aca="false">SUM(N104:N117)</f>
        <v>0</v>
      </c>
      <c r="W140" s="24"/>
      <c r="X140" s="28" t="s">
        <v>65</v>
      </c>
      <c r="Y140" s="39" t="n">
        <f aca="false">X118*AB118+X119*AB119+X120*AB120+X131*AB131</f>
        <v>0</v>
      </c>
      <c r="Z140" s="24"/>
      <c r="AA140" s="28" t="str">
        <f aca="false">Z98</f>
        <v>sedie</v>
      </c>
      <c r="AB140" s="28" t="n">
        <f aca="false">Y98</f>
        <v>0</v>
      </c>
      <c r="AC140" s="28" t="s">
        <v>102</v>
      </c>
      <c r="AD140" s="28" t="n">
        <f aca="false">SUM(Y104:Y117)</f>
        <v>0</v>
      </c>
      <c r="AH140" s="24"/>
      <c r="AI140" s="28" t="s">
        <v>65</v>
      </c>
      <c r="AJ140" s="39" t="n">
        <f aca="false">AI118*AM118+AI119*AM119+AI120*AM120+AI131*AM131</f>
        <v>0</v>
      </c>
      <c r="AK140" s="24"/>
      <c r="AL140" s="28" t="str">
        <f aca="false">AK98</f>
        <v>sedie</v>
      </c>
      <c r="AM140" s="28" t="n">
        <f aca="false">AJ98</f>
        <v>0</v>
      </c>
      <c r="AN140" s="28" t="s">
        <v>102</v>
      </c>
      <c r="AO140" s="28" t="n">
        <f aca="false">SUM(AJ104:AJ117)</f>
        <v>0</v>
      </c>
      <c r="AS140" s="24"/>
      <c r="AT140" s="28" t="s">
        <v>65</v>
      </c>
      <c r="AU140" s="39" t="n">
        <f aca="false">AT118*AX118+AT119*AX119+AT120*AX120+AT131*AX131</f>
        <v>0</v>
      </c>
      <c r="AV140" s="24"/>
      <c r="AW140" s="28" t="str">
        <f aca="false">AV98</f>
        <v>sedie</v>
      </c>
      <c r="AX140" s="28" t="n">
        <f aca="false">AU98</f>
        <v>0</v>
      </c>
      <c r="AY140" s="28" t="s">
        <v>102</v>
      </c>
      <c r="AZ140" s="28" t="n">
        <f aca="false">SUM(AU104:AU117)</f>
        <v>0</v>
      </c>
      <c r="BD140" s="24"/>
      <c r="BE140" s="28" t="s">
        <v>65</v>
      </c>
      <c r="BF140" s="39" t="n">
        <f aca="false">BE118*BI118+BE119*BI119+BE120*BI120+BE131*BI131</f>
        <v>0</v>
      </c>
      <c r="BG140" s="24"/>
      <c r="BH140" s="28" t="str">
        <f aca="false">BG98</f>
        <v>sedie</v>
      </c>
      <c r="BI140" s="28" t="n">
        <f aca="false">BF98</f>
        <v>0</v>
      </c>
      <c r="BJ140" s="28" t="s">
        <v>102</v>
      </c>
      <c r="BK140" s="28" t="n">
        <f aca="false">SUM(BF104:BF117)</f>
        <v>0</v>
      </c>
      <c r="BO140" s="24"/>
      <c r="BP140" s="28" t="s">
        <v>65</v>
      </c>
      <c r="BQ140" s="39" t="n">
        <f aca="false">BP118*BT118+BP119*BT119+BP120*BT120+BP131*BT131</f>
        <v>0</v>
      </c>
      <c r="BR140" s="24"/>
      <c r="BS140" s="28" t="str">
        <f aca="false">BR98</f>
        <v>sedie</v>
      </c>
      <c r="BT140" s="28" t="n">
        <f aca="false">BQ98</f>
        <v>0</v>
      </c>
      <c r="BU140" s="28" t="s">
        <v>102</v>
      </c>
      <c r="BV140" s="28" t="n">
        <f aca="false">SUM(BQ104:BQ117)</f>
        <v>0</v>
      </c>
      <c r="BZ140" s="24"/>
      <c r="CA140" s="28" t="s">
        <v>65</v>
      </c>
      <c r="CB140" s="39" t="n">
        <f aca="false">CA118*CE118+CA119*CE119+CA120*CE120+CA131*CE131</f>
        <v>0.93</v>
      </c>
      <c r="CC140" s="24"/>
      <c r="CD140" s="28" t="str">
        <f aca="false">CC98</f>
        <v>sedie</v>
      </c>
      <c r="CE140" s="28" t="n">
        <f aca="false">CB98</f>
        <v>0</v>
      </c>
      <c r="CF140" s="28" t="s">
        <v>102</v>
      </c>
      <c r="CG140" s="28" t="n">
        <f aca="false">SUM(CB104:CB117)</f>
        <v>0</v>
      </c>
      <c r="CI140" s="63"/>
      <c r="CK140" s="17" t="s">
        <v>57</v>
      </c>
      <c r="CL140" s="18" t="n">
        <f aca="false">IF(CA132=0%,0%,(CB135+CB136)/SUM(CB133:CB140))</f>
        <v>0.005</v>
      </c>
      <c r="CM140" s="17" t="str">
        <f aca="false">CD135</f>
        <v>forno</v>
      </c>
      <c r="CN140" s="19" t="n">
        <f aca="false">CE135</f>
        <v>0</v>
      </c>
      <c r="CO140" s="17" t="str">
        <f aca="false">CF133</f>
        <v>brandina</v>
      </c>
      <c r="CP140" s="19" t="n">
        <f aca="false">CG133</f>
        <v>0</v>
      </c>
      <c r="CQ140" s="17" t="str">
        <f aca="false">CF140</f>
        <v>buste</v>
      </c>
      <c r="CR140" s="19" t="n">
        <f aca="false">CG140</f>
        <v>0</v>
      </c>
      <c r="CS140" s="19" t="str">
        <f aca="false">CC76</f>
        <v>combustione</v>
      </c>
      <c r="CT140" s="19" t="str">
        <f aca="false">CD76</f>
        <v>no</v>
      </c>
    </row>
    <row r="141" customFormat="false" ht="14.4" hidden="false" customHeight="false" outlineLevel="0" collapsed="false">
      <c r="A141" s="24"/>
      <c r="B141" s="28" t="s">
        <v>103</v>
      </c>
      <c r="C141" s="39" t="n">
        <f aca="false">B109*F109+B130*F130</f>
        <v>0</v>
      </c>
      <c r="D141" s="24"/>
      <c r="E141" s="28" t="str">
        <f aca="false">D99</f>
        <v>materasso</v>
      </c>
      <c r="F141" s="28" t="n">
        <f aca="false">C99</f>
        <v>0</v>
      </c>
      <c r="G141" s="28"/>
      <c r="H141" s="28"/>
      <c r="L141" s="24"/>
      <c r="M141" s="28" t="s">
        <v>103</v>
      </c>
      <c r="N141" s="39" t="n">
        <f aca="false">M109*Q109+M130*Q130</f>
        <v>0.9</v>
      </c>
      <c r="O141" s="24"/>
      <c r="P141" s="28" t="str">
        <f aca="false">O99</f>
        <v>materasso</v>
      </c>
      <c r="Q141" s="28" t="n">
        <f aca="false">N99</f>
        <v>0</v>
      </c>
      <c r="R141" s="28"/>
      <c r="S141" s="28"/>
      <c r="W141" s="24"/>
      <c r="X141" s="28" t="s">
        <v>103</v>
      </c>
      <c r="Y141" s="39" t="n">
        <f aca="false">X109*AB109+X130*AB130</f>
        <v>0</v>
      </c>
      <c r="Z141" s="24"/>
      <c r="AA141" s="28" t="str">
        <f aca="false">Z99</f>
        <v>materasso</v>
      </c>
      <c r="AB141" s="28" t="n">
        <f aca="false">Y99</f>
        <v>0</v>
      </c>
      <c r="AC141" s="28"/>
      <c r="AD141" s="28"/>
      <c r="AH141" s="24"/>
      <c r="AI141" s="28" t="s">
        <v>103</v>
      </c>
      <c r="AJ141" s="39" t="n">
        <f aca="false">AI109*AM109+AI130*AM130</f>
        <v>0.02</v>
      </c>
      <c r="AK141" s="24"/>
      <c r="AL141" s="28" t="str">
        <f aca="false">AK99</f>
        <v>materasso</v>
      </c>
      <c r="AM141" s="28" t="n">
        <f aca="false">AJ99</f>
        <v>0</v>
      </c>
      <c r="AN141" s="28"/>
      <c r="AO141" s="28"/>
      <c r="AS141" s="24"/>
      <c r="AT141" s="28" t="s">
        <v>103</v>
      </c>
      <c r="AU141" s="39" t="n">
        <f aca="false">AT109*AX109+AT130*AX130</f>
        <v>0</v>
      </c>
      <c r="AV141" s="24"/>
      <c r="AW141" s="28" t="str">
        <f aca="false">AV99</f>
        <v>materasso</v>
      </c>
      <c r="AX141" s="28" t="n">
        <f aca="false">AU99</f>
        <v>4</v>
      </c>
      <c r="AY141" s="28"/>
      <c r="AZ141" s="28"/>
      <c r="BD141" s="24"/>
      <c r="BE141" s="28" t="s">
        <v>103</v>
      </c>
      <c r="BF141" s="39" t="n">
        <f aca="false">BE109*BI109+BE130*BI130</f>
        <v>0</v>
      </c>
      <c r="BG141" s="24"/>
      <c r="BH141" s="28" t="str">
        <f aca="false">BG99</f>
        <v>materasso</v>
      </c>
      <c r="BI141" s="28" t="n">
        <f aca="false">BF99</f>
        <v>0</v>
      </c>
      <c r="BJ141" s="28"/>
      <c r="BK141" s="28"/>
      <c r="BO141" s="24"/>
      <c r="BP141" s="28" t="s">
        <v>103</v>
      </c>
      <c r="BQ141" s="39" t="n">
        <f aca="false">BP109*BT109+BP130*BT130</f>
        <v>0</v>
      </c>
      <c r="BR141" s="24"/>
      <c r="BS141" s="28" t="str">
        <f aca="false">BR99</f>
        <v>materasso</v>
      </c>
      <c r="BT141" s="28" t="n">
        <f aca="false">BQ99</f>
        <v>0</v>
      </c>
      <c r="BU141" s="28"/>
      <c r="BV141" s="28"/>
      <c r="BZ141" s="24"/>
      <c r="CA141" s="28" t="s">
        <v>103</v>
      </c>
      <c r="CB141" s="39" t="n">
        <f aca="false">CA109*CE109+CA130*CE130</f>
        <v>0</v>
      </c>
      <c r="CC141" s="24"/>
      <c r="CD141" s="28" t="str">
        <f aca="false">CC99</f>
        <v>materasso</v>
      </c>
      <c r="CE141" s="28" t="n">
        <f aca="false">CB99</f>
        <v>0</v>
      </c>
      <c r="CF141" s="28"/>
      <c r="CG141" s="28"/>
      <c r="CI141" s="63"/>
      <c r="CK141" s="17" t="s">
        <v>60</v>
      </c>
      <c r="CL141" s="37" t="n">
        <f aca="false">IF(CA132=0%,0%,CB137/SUM(CB133:CB140))</f>
        <v>0.02</v>
      </c>
      <c r="CM141" s="17" t="str">
        <f aca="false">CD136</f>
        <v>televisore</v>
      </c>
      <c r="CN141" s="19" t="n">
        <f aca="false">CE136</f>
        <v>0</v>
      </c>
      <c r="CO141" s="17" t="str">
        <f aca="false">CF134</f>
        <v>Scatoloni</v>
      </c>
      <c r="CP141" s="19" t="n">
        <f aca="false">CG134</f>
        <v>0</v>
      </c>
      <c r="CQ141" s="19"/>
      <c r="CR141" s="19"/>
      <c r="CS141" s="19" t="str">
        <f aca="false">CC77</f>
        <v>bonifica</v>
      </c>
      <c r="CT141" s="19" t="str">
        <f aca="false">CD77</f>
        <v>no</v>
      </c>
    </row>
    <row r="142" customFormat="false" ht="14.4" hidden="false" customHeight="false" outlineLevel="0" collapsed="false">
      <c r="CI142" s="63"/>
      <c r="CK142" s="17" t="s">
        <v>61</v>
      </c>
      <c r="CL142" s="18" t="n">
        <f aca="false">IF(CA132=0%,0%,CB138/SUM(CB133:CB140))</f>
        <v>0.02</v>
      </c>
      <c r="CM142" s="17" t="str">
        <f aca="false">CD137</f>
        <v>scaldabagno</v>
      </c>
      <c r="CN142" s="19" t="n">
        <f aca="false">CE137</f>
        <v>0</v>
      </c>
      <c r="CO142" s="17" t="str">
        <f aca="false">CF135</f>
        <v>divano</v>
      </c>
      <c r="CP142" s="19" t="n">
        <f aca="false">CG135</f>
        <v>0</v>
      </c>
      <c r="CQ142" s="19"/>
      <c r="CR142" s="19"/>
      <c r="CS142" s="19" t="str">
        <f aca="false">CE77</f>
        <v>substrato</v>
      </c>
      <c r="CT142" s="19" t="str">
        <f aca="false">CF77</f>
        <v>suolo</v>
      </c>
    </row>
    <row r="143" customFormat="false" ht="14.4" hidden="false" customHeight="false" outlineLevel="0" collapsed="false">
      <c r="A143" s="14"/>
      <c r="B143" s="59" t="s">
        <v>14</v>
      </c>
      <c r="C143" s="28" t="s">
        <v>49</v>
      </c>
      <c r="D143" s="28" t="s">
        <v>101</v>
      </c>
      <c r="E143" s="28" t="s">
        <v>12</v>
      </c>
      <c r="F143" s="28" t="s">
        <v>60</v>
      </c>
      <c r="G143" s="28" t="s">
        <v>61</v>
      </c>
      <c r="H143" s="28" t="s">
        <v>62</v>
      </c>
      <c r="I143" s="28" t="s">
        <v>65</v>
      </c>
      <c r="J143" s="28" t="s">
        <v>103</v>
      </c>
      <c r="L143" s="14"/>
      <c r="M143" s="59" t="s">
        <v>14</v>
      </c>
      <c r="N143" s="28" t="s">
        <v>49</v>
      </c>
      <c r="O143" s="28" t="s">
        <v>101</v>
      </c>
      <c r="P143" s="28" t="s">
        <v>12</v>
      </c>
      <c r="Q143" s="28" t="s">
        <v>60</v>
      </c>
      <c r="R143" s="28" t="s">
        <v>61</v>
      </c>
      <c r="S143" s="28" t="s">
        <v>62</v>
      </c>
      <c r="T143" s="28" t="s">
        <v>65</v>
      </c>
      <c r="U143" s="28" t="s">
        <v>103</v>
      </c>
      <c r="W143" s="14"/>
      <c r="X143" s="59" t="s">
        <v>14</v>
      </c>
      <c r="Y143" s="28" t="s">
        <v>49</v>
      </c>
      <c r="Z143" s="28" t="s">
        <v>101</v>
      </c>
      <c r="AA143" s="28" t="s">
        <v>12</v>
      </c>
      <c r="AB143" s="28" t="s">
        <v>60</v>
      </c>
      <c r="AC143" s="28" t="s">
        <v>61</v>
      </c>
      <c r="AD143" s="28" t="s">
        <v>62</v>
      </c>
      <c r="AE143" s="28" t="s">
        <v>65</v>
      </c>
      <c r="AF143" s="28" t="s">
        <v>103</v>
      </c>
      <c r="AH143" s="14"/>
      <c r="AI143" s="59" t="s">
        <v>14</v>
      </c>
      <c r="AJ143" s="28" t="s">
        <v>49</v>
      </c>
      <c r="AK143" s="28" t="s">
        <v>101</v>
      </c>
      <c r="AL143" s="28" t="s">
        <v>12</v>
      </c>
      <c r="AM143" s="28" t="s">
        <v>60</v>
      </c>
      <c r="AN143" s="28" t="s">
        <v>61</v>
      </c>
      <c r="AO143" s="28" t="s">
        <v>62</v>
      </c>
      <c r="AP143" s="28" t="s">
        <v>65</v>
      </c>
      <c r="AQ143" s="28" t="s">
        <v>103</v>
      </c>
      <c r="AS143" s="14"/>
      <c r="AT143" s="59" t="s">
        <v>14</v>
      </c>
      <c r="AU143" s="28" t="s">
        <v>49</v>
      </c>
      <c r="AV143" s="28" t="s">
        <v>101</v>
      </c>
      <c r="AW143" s="28" t="s">
        <v>12</v>
      </c>
      <c r="AX143" s="28" t="s">
        <v>60</v>
      </c>
      <c r="AY143" s="28" t="s">
        <v>61</v>
      </c>
      <c r="AZ143" s="28" t="s">
        <v>62</v>
      </c>
      <c r="BA143" s="28" t="s">
        <v>65</v>
      </c>
      <c r="BB143" s="28" t="s">
        <v>103</v>
      </c>
      <c r="BD143" s="14"/>
      <c r="BE143" s="59" t="s">
        <v>14</v>
      </c>
      <c r="BF143" s="28" t="s">
        <v>49</v>
      </c>
      <c r="BG143" s="28" t="s">
        <v>101</v>
      </c>
      <c r="BH143" s="28" t="s">
        <v>12</v>
      </c>
      <c r="BI143" s="28" t="s">
        <v>60</v>
      </c>
      <c r="BJ143" s="28" t="s">
        <v>61</v>
      </c>
      <c r="BK143" s="28" t="s">
        <v>62</v>
      </c>
      <c r="BL143" s="28" t="s">
        <v>65</v>
      </c>
      <c r="BM143" s="28" t="s">
        <v>103</v>
      </c>
      <c r="BO143" s="14"/>
      <c r="BP143" s="59" t="s">
        <v>14</v>
      </c>
      <c r="BQ143" s="28" t="s">
        <v>49</v>
      </c>
      <c r="BR143" s="28" t="s">
        <v>101</v>
      </c>
      <c r="BS143" s="28" t="s">
        <v>12</v>
      </c>
      <c r="BT143" s="28" t="s">
        <v>60</v>
      </c>
      <c r="BU143" s="28" t="s">
        <v>61</v>
      </c>
      <c r="BV143" s="28" t="s">
        <v>62</v>
      </c>
      <c r="BW143" s="28" t="s">
        <v>65</v>
      </c>
      <c r="BX143" s="28" t="s">
        <v>103</v>
      </c>
      <c r="BZ143" s="14"/>
      <c r="CA143" s="59" t="s">
        <v>14</v>
      </c>
      <c r="CB143" s="28" t="s">
        <v>49</v>
      </c>
      <c r="CC143" s="28" t="s">
        <v>101</v>
      </c>
      <c r="CD143" s="28" t="s">
        <v>12</v>
      </c>
      <c r="CE143" s="28" t="s">
        <v>60</v>
      </c>
      <c r="CF143" s="28" t="s">
        <v>61</v>
      </c>
      <c r="CG143" s="28" t="s">
        <v>62</v>
      </c>
      <c r="CH143" s="28" t="s">
        <v>65</v>
      </c>
      <c r="CI143" s="28" t="s">
        <v>103</v>
      </c>
      <c r="CK143" s="17" t="s">
        <v>62</v>
      </c>
      <c r="CL143" s="18" t="n">
        <f aca="false">IF(CA132=0%,0%,CB139/SUM(CB133:CB140))</f>
        <v>0</v>
      </c>
      <c r="CM143" s="17" t="str">
        <f aca="false">CD138</f>
        <v>mobile</v>
      </c>
      <c r="CN143" s="19" t="n">
        <f aca="false">CE138</f>
        <v>0</v>
      </c>
      <c r="CO143" s="17" t="str">
        <f aca="false">CF136</f>
        <v>sanitari</v>
      </c>
      <c r="CP143" s="19" t="n">
        <f aca="false">CG136</f>
        <v>0</v>
      </c>
      <c r="CQ143" s="19"/>
      <c r="CR143" s="19"/>
      <c r="CS143" s="19" t="s">
        <v>63</v>
      </c>
      <c r="CT143" s="19" t="n">
        <f aca="false">CA77</f>
        <v>0</v>
      </c>
    </row>
    <row r="144" customFormat="false" ht="15" hidden="false" customHeight="false" outlineLevel="0" collapsed="false">
      <c r="A144" s="17" t="s">
        <v>105</v>
      </c>
      <c r="B144" s="16" t="n">
        <f aca="false">H79*F81*C79+H82*F84*C82+H85*F87*C85+H88*F89*C88</f>
        <v>0</v>
      </c>
      <c r="C144" s="16" t="n">
        <f aca="false">H88*F88*C88</f>
        <v>0</v>
      </c>
      <c r="D144" s="16" t="n">
        <f aca="false">H79*F80*C79+H82*F83*C82+H85*F86*C85+H88*F91*C88+C92*F93*H92</f>
        <v>0</v>
      </c>
      <c r="E144" s="16" t="n">
        <f aca="false">H79*F79*C79+H82*F82*C82+H85*F85*C85+H88*F90*C88+H92*F92*C92</f>
        <v>0</v>
      </c>
      <c r="F144" s="16" t="n">
        <f aca="false">C101*F102*H101</f>
        <v>0</v>
      </c>
      <c r="H144" s="16" t="n">
        <f aca="false">C99*H99+C101*F101*H101</f>
        <v>0</v>
      </c>
      <c r="J144" s="44"/>
      <c r="L144" s="17" t="s">
        <v>105</v>
      </c>
      <c r="M144" s="16" t="n">
        <f aca="false">S79*Q81*N79+S82*Q84*N82+S85*Q87*N85+S88*Q89*N88</f>
        <v>0</v>
      </c>
      <c r="N144" s="16" t="n">
        <f aca="false">S88*Q88*N88</f>
        <v>0</v>
      </c>
      <c r="O144" s="16" t="n">
        <f aca="false">S79*Q80*N79+S82*Q83*N82+S85*Q86*N85+S88*Q91*N88+N92*Q93*S92</f>
        <v>0</v>
      </c>
      <c r="P144" s="16" t="n">
        <f aca="false">S79*Q79*N79+S82*Q82*N82+S85*Q85*N85+S88*Q90*N88+S92*Q92*N92</f>
        <v>0</v>
      </c>
      <c r="Q144" s="16" t="n">
        <f aca="false">N101*Q102*S101</f>
        <v>0</v>
      </c>
      <c r="S144" s="16" t="n">
        <f aca="false">N99*S99+N101*Q101*S101</f>
        <v>0</v>
      </c>
      <c r="U144" s="44"/>
      <c r="W144" s="17" t="s">
        <v>105</v>
      </c>
      <c r="X144" s="16" t="n">
        <f aca="false">AD79*AB81*Y79+AD82*AB84*Y82+AD85*AB87*Y85+AD88*AB89*Y88</f>
        <v>0</v>
      </c>
      <c r="Y144" s="16" t="n">
        <f aca="false">AD88*AB88*Y88</f>
        <v>0</v>
      </c>
      <c r="Z144" s="16" t="n">
        <f aca="false">AD79*AB80*Y79+AD82*AB83*Y82+AD85*AB86*Y85+AD88*AB91*Y88+Y92*AB93*AD92</f>
        <v>0</v>
      </c>
      <c r="AA144" s="16" t="n">
        <f aca="false">AD79*AB79*Y79+AD82*AB82*Y82+AD85*AB85*Y85+AD88*AB90*Y88+AD92*AB92*Y92</f>
        <v>0</v>
      </c>
      <c r="AB144" s="16" t="n">
        <f aca="false">Y101*AB102*AD101</f>
        <v>0</v>
      </c>
      <c r="AD144" s="16" t="n">
        <f aca="false">Y99*AD99+Y101*AB101*AD101</f>
        <v>0</v>
      </c>
      <c r="AF144" s="44"/>
      <c r="AH144" s="17" t="s">
        <v>105</v>
      </c>
      <c r="AI144" s="16" t="n">
        <f aca="false">AO79*AM81*AJ79+AO82*AM84*AJ82+AO85*AM87*AJ85+AO88*AM89*AJ88</f>
        <v>0</v>
      </c>
      <c r="AJ144" s="16" t="n">
        <f aca="false">AO88*AM88*AJ88</f>
        <v>0</v>
      </c>
      <c r="AK144" s="16" t="n">
        <f aca="false">AO79*AM80*AJ79+AO82*AM83*AJ82+AO85*AM86*AJ85+AO88*AM91*AJ88+AJ92*AM93*AO92</f>
        <v>2.4</v>
      </c>
      <c r="AL144" s="16" t="n">
        <f aca="false">AO79*AM79*AJ79+AO82*AM82*AJ82+AO85*AM85*AJ85+AO88*AM90*AJ88+AO92*AM92*AJ92</f>
        <v>9.6</v>
      </c>
      <c r="AM144" s="16" t="n">
        <f aca="false">AJ101*AM102*AO101</f>
        <v>0</v>
      </c>
      <c r="AO144" s="16" t="n">
        <f aca="false">AJ99*AO99+AJ101*AM101*AO101</f>
        <v>0</v>
      </c>
      <c r="AQ144" s="44"/>
      <c r="AS144" s="17" t="s">
        <v>105</v>
      </c>
      <c r="AT144" s="16" t="n">
        <f aca="false">AZ79*AX81*AU79+AZ82*AX84*AU82+AZ85*AX87*AU85+AZ88*AX89*AU88</f>
        <v>0</v>
      </c>
      <c r="AU144" s="16" t="n">
        <f aca="false">AZ88*AX88*AU88</f>
        <v>0</v>
      </c>
      <c r="AV144" s="16" t="n">
        <f aca="false">AZ79*AX80*AU79+AZ82*AX83*AU82+AZ85*AX86*AU85+AZ88*AX91*AU88+AU92*AX93*AZ92</f>
        <v>0</v>
      </c>
      <c r="AW144" s="16" t="n">
        <f aca="false">AZ79*AX79*AU79+AZ82*AX82*AU82+AZ85*AX85*AU85+AZ88*AX90*AU88+AZ92*AX92*AU92</f>
        <v>0</v>
      </c>
      <c r="AX144" s="16" t="n">
        <f aca="false">AU101*AX102*AZ101</f>
        <v>0</v>
      </c>
      <c r="AZ144" s="16" t="n">
        <f aca="false">AU99*AZ99+AU101*AX101*AZ101</f>
        <v>80</v>
      </c>
      <c r="BB144" s="44"/>
      <c r="BD144" s="17" t="s">
        <v>105</v>
      </c>
      <c r="BE144" s="16" t="n">
        <f aca="false">BK79*BI81*BF79+BK82*BI84*BF82+BK85*BI87*BF85+BK88*BI89*BF88</f>
        <v>0</v>
      </c>
      <c r="BF144" s="16" t="n">
        <f aca="false">BK88*BI88*BF88</f>
        <v>0</v>
      </c>
      <c r="BG144" s="16" t="n">
        <f aca="false">BK79*BI80*BF79+BK82*BI83*BF82+BK85*BI86*BF85+BK88*BI91*BF88+BF92*BI93*BK92</f>
        <v>0</v>
      </c>
      <c r="BH144" s="16" t="n">
        <f aca="false">BK79*BI79*BF79+BK82*BI82*BF82+BK85*BI85*BF85+BK88*BI90*BF88+BK92*BI92*BF92</f>
        <v>0</v>
      </c>
      <c r="BI144" s="16" t="n">
        <f aca="false">BF101*BI102*BK101</f>
        <v>0</v>
      </c>
      <c r="BK144" s="16" t="n">
        <f aca="false">BF99*BK99+BF101*BI101*BK101</f>
        <v>0</v>
      </c>
      <c r="BM144" s="44"/>
      <c r="BO144" s="17" t="s">
        <v>105</v>
      </c>
      <c r="BP144" s="16" t="n">
        <f aca="false">BV79*BT81*BQ79+BV82*BT84*BQ82+BV85*BT87*BQ85+BV88*BT89*BQ88</f>
        <v>0</v>
      </c>
      <c r="BQ144" s="16" t="n">
        <f aca="false">BV88*BT88*BQ88</f>
        <v>0</v>
      </c>
      <c r="BR144" s="16" t="n">
        <f aca="false">BV79*BT80*BQ79+BV82*BT83*BQ82+BV85*BT86*BQ85+BV88*BT91*BQ88+BQ92*BT93*BV92</f>
        <v>0</v>
      </c>
      <c r="BS144" s="16" t="n">
        <f aca="false">BV79*BT79*BQ79+BV82*BT82*BQ82+BV85*BT85*BQ85+BV88*BT90*BQ88+BV92*BT92*BQ92</f>
        <v>0</v>
      </c>
      <c r="BT144" s="16" t="n">
        <f aca="false">BQ101*BT102*BV101</f>
        <v>0</v>
      </c>
      <c r="BV144" s="16" t="n">
        <f aca="false">BQ99*BV99+BQ101*BT101*BV101</f>
        <v>0</v>
      </c>
      <c r="BX144" s="44"/>
      <c r="BZ144" s="17" t="s">
        <v>105</v>
      </c>
      <c r="CA144" s="16" t="n">
        <f aca="false">CG79*CE81*CB79+CG82*CE84*CB82+CG85*CE87*CB85+CG88*CE89*CB88</f>
        <v>0</v>
      </c>
      <c r="CB144" s="16" t="n">
        <f aca="false">CG88*CE88*CB88</f>
        <v>0</v>
      </c>
      <c r="CC144" s="16" t="n">
        <f aca="false">CG79*CE80*CB79+CG82*CE83*CB82+CG85*CE86*CB85+CG88*CE91*CB88+CB92*CE93*CG92</f>
        <v>0</v>
      </c>
      <c r="CD144" s="16" t="n">
        <f aca="false">CG79*CE79*CB79+CG82*CE82*CB82+CG85*CE85*CB85+CG88*CE90*CB88+CG92*CE92*CB92</f>
        <v>0</v>
      </c>
      <c r="CE144" s="16" t="n">
        <f aca="false">CB101*CE102*CG101</f>
        <v>0</v>
      </c>
      <c r="CG144" s="16" t="n">
        <f aca="false">CB99*CG99+CB101*CE101*CG101</f>
        <v>0</v>
      </c>
      <c r="CI144" s="44"/>
      <c r="CK144" s="17" t="s">
        <v>65</v>
      </c>
      <c r="CL144" s="18" t="n">
        <f aca="false">IF(CA132=0%,0%,CB140/SUM(CB133:CB140))</f>
        <v>0.93</v>
      </c>
      <c r="CM144" s="17" t="str">
        <f aca="false">CD139</f>
        <v>secchio</v>
      </c>
      <c r="CN144" s="19" t="n">
        <f aca="false">CE139</f>
        <v>0</v>
      </c>
      <c r="CO144" s="17" t="str">
        <f aca="false">CF137</f>
        <v>tubi</v>
      </c>
      <c r="CP144" s="19" t="n">
        <f aca="false">CG137</f>
        <v>0</v>
      </c>
      <c r="CQ144" s="19"/>
      <c r="CR144" s="19"/>
      <c r="CS144" s="35" t="s">
        <v>56</v>
      </c>
      <c r="CT144" s="35" t="n">
        <f aca="false">CG75</f>
        <v>0</v>
      </c>
      <c r="CU144" s="37" t="n">
        <f aca="false">SUM(CL138:CL144)</f>
        <v>1</v>
      </c>
    </row>
    <row r="145" customFormat="false" ht="15" hidden="false" customHeight="false" outlineLevel="0" collapsed="false">
      <c r="A145" s="33" t="s">
        <v>106</v>
      </c>
      <c r="B145" s="60" t="n">
        <f aca="false">IF(B77=100%,0,(B95*G95+B97*G97+B104*G104+B112*F112*G112+B121*G121+B122*G122+B123*G123)/(1-B77))</f>
        <v>45.7114180358273</v>
      </c>
      <c r="C145" s="60" t="n">
        <f aca="false">IF(B77=100%,0,(B105*G105+B112*F113*G113)/(1-B77))</f>
        <v>408.627348301368</v>
      </c>
      <c r="D145" s="60" t="n">
        <f aca="false">IF(B77=100%,0,(B112*F114*G114+B106*F106*G106)/(1-B77))</f>
        <v>32.9396478366171</v>
      </c>
      <c r="E145" s="60" t="n">
        <f aca="false">IF(B77=100%,0,(B96*G96+B106*G107*F107+B112*F115*G115+B124*G124)/(1-B77))</f>
        <v>365.996087073524</v>
      </c>
      <c r="F145" s="60" t="n">
        <f aca="false">IF(B77=100%,0,(B94*G94+B98*G98+B111*G111+B112*F116*G116)/(1-B77))</f>
        <v>11.3102727654014</v>
      </c>
      <c r="G145" s="61" t="n">
        <f aca="false">IF(B77=100%,0,(B103*G103+B108*G108+B112*F117*G117)/(1-B77))</f>
        <v>198.354552595405</v>
      </c>
      <c r="H145" s="60" t="n">
        <f aca="false">IF(B77=100%,0,(B110*G110)/(1-B77))</f>
        <v>0</v>
      </c>
      <c r="I145" s="61" t="n">
        <f aca="false">IF(B77=100%,0,(B118*G118+B119*G119+B120*G120+B131*G131)/(1-B77))</f>
        <v>600</v>
      </c>
      <c r="J145" s="62" t="n">
        <f aca="false">IF(B77=100%,0,(B109*G109+B130*G130)/(1-B77))</f>
        <v>0</v>
      </c>
      <c r="L145" s="33" t="s">
        <v>106</v>
      </c>
      <c r="M145" s="60" t="n">
        <f aca="false">IF(M77=100%,0,(M95*R95+M97*R97+M104*R104+M112*Q112*R112+M121*R121+M122*R122+M123*R123)/(1-M77))</f>
        <v>24.3995985250158</v>
      </c>
      <c r="N145" s="60" t="n">
        <f aca="false">IF(M77=100%,0,(M105*R105+M112*Q113*R113)/(1-M77))</f>
        <v>57.2078287621915</v>
      </c>
      <c r="O145" s="60" t="n">
        <f aca="false">IF(M77=100%,0,(M112*Q114*R114+M106*Q106*R106)/(1-M77))</f>
        <v>0.831550697126399</v>
      </c>
      <c r="P145" s="60" t="n">
        <f aca="false">IF(M77=100%,0,(M96*R96+M106*R107*Q107+M112*Q115*R115+M124*R124)/(1-M77))</f>
        <v>9.23945219029332</v>
      </c>
      <c r="Q145" s="60" t="n">
        <f aca="false">IF(M77=100%,0,(M94*R94+M98*R98+M111*R111+M112*Q116*R116)/(1-M77))</f>
        <v>1.5834381871562</v>
      </c>
      <c r="R145" s="61" t="n">
        <f aca="false">IF(M77=100%,0,(M103*R103+M108*R108+M112*Q117*R117)/(1-M77))</f>
        <v>30.7696373633567</v>
      </c>
      <c r="S145" s="60" t="n">
        <f aca="false">IF(M77=100%,0,(M110*R110)/(1-M77))</f>
        <v>0</v>
      </c>
      <c r="T145" s="61" t="n">
        <f aca="false">IF(M77=100%,0,(M118*R118+M119*R119+M120*R120+M131*R131)/(1-M77))</f>
        <v>0</v>
      </c>
      <c r="U145" s="62" t="n">
        <f aca="false">IF(M77=100%,0,(M109*R109+M130*R130)/(1-M77))</f>
        <v>360</v>
      </c>
      <c r="W145" s="33" t="s">
        <v>106</v>
      </c>
      <c r="X145" s="60" t="n">
        <f aca="false">IF(X77=100%,0,(X95*AC95+X97*AC97+X104*AC104+X112*AB112*AC112+X121*AC121+X122*AC122+X123*AC123)/(1-X77))</f>
        <v>0</v>
      </c>
      <c r="Y145" s="60" t="n">
        <f aca="false">IF(X77=100%,0,(X105*AC105+X112*AB113*AC113)/(1-X77))</f>
        <v>0</v>
      </c>
      <c r="Z145" s="60" t="n">
        <f aca="false">IF(X77=100%,0,(X112*AB114*AC114+X106*AB106*AC106)/(1-X77))</f>
        <v>0</v>
      </c>
      <c r="AA145" s="60" t="n">
        <f aca="false">IF(X77=100%,0,(X96*AC96+X106*AC107*AB107+X112*AB115*AC115+X124*AC124)/(1-X77))</f>
        <v>0</v>
      </c>
      <c r="AB145" s="60" t="n">
        <f aca="false">IF(X77=100%,0,(X94*AC94+X98*AC98+X111*AC111+X112*AB116*AC116)/(1-X77))</f>
        <v>0</v>
      </c>
      <c r="AC145" s="61" t="n">
        <f aca="false">IF(X77=100%,0,(X103*AC103+X108*AC108+X112*AB117*AC117)/(1-X77))</f>
        <v>0</v>
      </c>
      <c r="AD145" s="60" t="n">
        <f aca="false">IF(X77=100%,0,(X110*AC110)/(1-X77))</f>
        <v>0</v>
      </c>
      <c r="AE145" s="61" t="n">
        <f aca="false">IF(X77=100%,0,(X118*AC118+X119*AC119+X120*AC120+X131*AC131)/(1-X77))</f>
        <v>0</v>
      </c>
      <c r="AF145" s="62" t="n">
        <f aca="false">IF(X77=100%,0,(X109*AC109+X130*AC130)/(1-X77))</f>
        <v>0</v>
      </c>
      <c r="AH145" s="33" t="s">
        <v>106</v>
      </c>
      <c r="AI145" s="60" t="n">
        <f aca="false">IF(AI77=100%,0,(AI95*AN95+AI97*AN97+AI104*AN104+AI112*AM112*AN112+AI121*AN121+AI122*AN122+AI123*AN123)/(1-AI77))</f>
        <v>12.5104933571738</v>
      </c>
      <c r="AJ145" s="60" t="n">
        <f aca="false">IF(AI77=100%,0,(AI105*AN105+AI112*AM113*AN113)/(1-AI77))</f>
        <v>111.834853219322</v>
      </c>
      <c r="AK145" s="60" t="n">
        <f aca="false">IF(AI77=100%,0,(AI112*AM114*AN114+AI106*AM106*AN106)/(1-AI77))</f>
        <v>1.6255878289689</v>
      </c>
      <c r="AL145" s="60" t="n">
        <f aca="false">IF(AI77=100%,0,(AI96*AN96+AI106*AN107*AM107+AI112*AM115*AN115+AI124*AN124)/(1-AI77))</f>
        <v>18.0620869885433</v>
      </c>
      <c r="AM145" s="60" t="n">
        <f aca="false">IF(AI77=100%,0,(AI94*AN94+AI98*AN98+AI111*AN111+AI112*AM116*AN116)/(1-AI77))</f>
        <v>466.253337809478</v>
      </c>
      <c r="AN145" s="61" t="n">
        <f aca="false">IF(AI77=100%,0,(AI103*AN103+AI108*AN108+AI112*AM117*AN117)/(1-AI77))</f>
        <v>40.6022986050582</v>
      </c>
      <c r="AO145" s="60" t="n">
        <f aca="false">IF(AI77=100%,0,(AI110*AN110)/(1-AI77))</f>
        <v>0</v>
      </c>
      <c r="AP145" s="61" t="n">
        <f aca="false">IF(AI77=100%,0,(AI118*AN118+AI119*AN119+AI120*AN120+AI131*AN131)/(1-AI77))</f>
        <v>0</v>
      </c>
      <c r="AQ145" s="62" t="n">
        <f aca="false">IF(AI77=100%,0,(AI109*AN109+AI130*AN130)/(1-AI77))</f>
        <v>16.8421052631579</v>
      </c>
      <c r="AS145" s="33" t="s">
        <v>106</v>
      </c>
      <c r="AT145" s="60" t="n">
        <f aca="false">IF(AT77=100%,0,(AT95*AY95+AT97*AY97+AT104*AY104+AT112*AX112*AY112+AT121*AY121+AT122*AY122+AT123*AY123)/(1-AT77))</f>
        <v>0</v>
      </c>
      <c r="AU145" s="60" t="n">
        <f aca="false">IF(AT77=100%,0,(AT105*AY105+AT112*AX113*AY113)/(1-AT77))</f>
        <v>0</v>
      </c>
      <c r="AV145" s="60" t="n">
        <f aca="false">IF(AT77=100%,0,(AT112*AX114*AY114+AT106*AX106*AY106)/(1-AT77))</f>
        <v>0</v>
      </c>
      <c r="AW145" s="60" t="n">
        <f aca="false">IF(AT77=100%,0,(AT96*AY96+AT106*AY107*AX107+AT112*AX115*AY115+AT124*AY124)/(1-AT77))</f>
        <v>0</v>
      </c>
      <c r="AX145" s="60" t="n">
        <f aca="false">IF(AT77=100%,0,(AT94*AY94+AT98*AY98+AT111*AY111+AT112*AX116*AY116)/(1-AT77))</f>
        <v>0</v>
      </c>
      <c r="AY145" s="61" t="n">
        <f aca="false">IF(AT77=100%,0,(AT103*AY103+AT108*AY108+AT112*AX117*AY117)/(1-AT77))</f>
        <v>0</v>
      </c>
      <c r="AZ145" s="60" t="n">
        <f aca="false">IF(AT77=100%,0,(AT110*AY110)/(1-AT77))</f>
        <v>0</v>
      </c>
      <c r="BA145" s="61" t="n">
        <f aca="false">IF(AT77=100%,0,(AT118*AY118+AT119*AY119+AT120*AY120+AT131*AY131)/(1-AT77))</f>
        <v>0</v>
      </c>
      <c r="BB145" s="62" t="n">
        <f aca="false">IF(AT77=100%,0,(AT109*AY109+AT130*AY130)/(1-AT77))</f>
        <v>0</v>
      </c>
      <c r="BD145" s="33" t="s">
        <v>106</v>
      </c>
      <c r="BE145" s="60" t="n">
        <f aca="false">IF(BE77=100%,0,(BE95*BJ95+BE97*BJ97+BE104*BJ104+BE112*BI112*BJ112+BE121*BJ121+BE122*BJ122+BE123*BJ123)/(1-BE77))</f>
        <v>900</v>
      </c>
      <c r="BF145" s="60" t="n">
        <f aca="false">IF(BE77=100%,0,(BE105*BJ105+BE112*BI113*BJ113)/(1-BE77))</f>
        <v>0</v>
      </c>
      <c r="BG145" s="60" t="n">
        <f aca="false">IF(BE77=100%,0,(BE112*BI114*BJ114+BE106*BI106*BJ106)/(1-BE77))</f>
        <v>0</v>
      </c>
      <c r="BH145" s="60" t="n">
        <f aca="false">IF(BE77=100%,0,(BE96*BJ96+BE106*BJ107*BI107+BE112*BI115*BJ115+BE124*BJ124)/(1-BE77))</f>
        <v>0</v>
      </c>
      <c r="BI145" s="60" t="n">
        <f aca="false">IF(BE77=100%,0,(BE94*BJ94+BE98*BJ98+BE111*BJ111+BE112*BI116*BJ116)/(1-BE77))</f>
        <v>0</v>
      </c>
      <c r="BJ145" s="61" t="n">
        <f aca="false">IF(BE77=100%,0,(BE103*BJ103+BE108*BJ108+BE112*BI117*BJ117)/(1-BE77))</f>
        <v>0</v>
      </c>
      <c r="BK145" s="60" t="n">
        <f aca="false">IF(BE77=100%,0,(BE110*BJ110)/(1-BE77))</f>
        <v>0</v>
      </c>
      <c r="BL145" s="61" t="n">
        <f aca="false">IF(BE77=100%,0,(BE118*BJ118+BE119*BJ119+BE120*BJ120+BE131*BJ131)/(1-BE77))</f>
        <v>0</v>
      </c>
      <c r="BM145" s="62" t="n">
        <f aca="false">IF(BE77=100%,0,(BE109*BJ109+BE130*BJ130)/(1-BE77))</f>
        <v>0</v>
      </c>
      <c r="BO145" s="33" t="s">
        <v>106</v>
      </c>
      <c r="BP145" s="60" t="n">
        <f aca="false">IF(BP77=100%,0,(BP95*BU95+BP97*BU97+BP104*BU104+BP112*BT112*BU112+BP121*BU121+BP122*BU122+BP123*BU123)/(1-BP77))</f>
        <v>90</v>
      </c>
      <c r="BQ145" s="60" t="n">
        <f aca="false">IF(BP77=100%,0,(BP105*BU105+BP112*BT113*BU113)/(1-BP77))</f>
        <v>182</v>
      </c>
      <c r="BR145" s="60" t="n">
        <f aca="false">IF(BP77=100%,0,(BP112*BT114*BU114+BP106*BT106*BU106)/(1-BP77))</f>
        <v>27</v>
      </c>
      <c r="BS145" s="60" t="n">
        <f aca="false">IF(BP77=100%,0,(BP96*BU96+BP106*BU107*BT107+BP112*BT115*BU115+BP124*BU124)/(1-BP77))</f>
        <v>300</v>
      </c>
      <c r="BT145" s="60" t="n">
        <f aca="false">IF(BP77=100%,0,(BP94*BU94+BP98*BU98+BP111*BU111+BP112*BT116*BU116)/(1-BP77))</f>
        <v>82.5</v>
      </c>
      <c r="BU145" s="61" t="n">
        <f aca="false">IF(BP77=100%,0,(BP103*BU103+BP108*BU108+BP112*BT117*BU117)/(1-BP77))</f>
        <v>600</v>
      </c>
      <c r="BV145" s="60" t="n">
        <f aca="false">IF(BP77=100%,0,(BP110*BU110)/(1-BP77))</f>
        <v>5.1</v>
      </c>
      <c r="BW145" s="61" t="n">
        <f aca="false">IF(BP77=100%,0,(BP118*BU118+BP119*BU119+BP120*BU120+BP131*BU131)/(1-BP77))</f>
        <v>0</v>
      </c>
      <c r="BX145" s="62" t="n">
        <f aca="false">IF(BP77=100%,0,(BP109*BU109+BP130*BU130)/(1-BP77))</f>
        <v>0</v>
      </c>
      <c r="BZ145" s="33" t="s">
        <v>106</v>
      </c>
      <c r="CA145" s="60" t="n">
        <f aca="false">IF(CA77=100%,0,(CA95*CF95+CA97*CF97+CA104*CF104+CA112*CE112*CF112+CA121*CF121+CA122*CF122+CA123*CF123)/(1-CA77))</f>
        <v>18</v>
      </c>
      <c r="CB145" s="60" t="n">
        <f aca="false">IF(CA77=100%,0,(CA105*CF105+CA112*CE113*CF113)/(1-CA77))</f>
        <v>13</v>
      </c>
      <c r="CC145" s="60" t="n">
        <f aca="false">IF(CA77=100%,0,(CA112*CE114*CF114+CA106*CE106*CF106)/(1-CA77))</f>
        <v>2.7</v>
      </c>
      <c r="CD145" s="60" t="n">
        <f aca="false">IF(CA77=100%,0,(CA96*CF96+CA106*CF107*CE107+CA112*CE115*CF115+CA124*CF124)/(1-CA77))</f>
        <v>30</v>
      </c>
      <c r="CE145" s="60" t="n">
        <f aca="false">IF(CA77=100%,0,(CA94*CF94+CA98*CF98+CA111*CF111+CA112*CE116*CF116)/(1-CA77))</f>
        <v>11</v>
      </c>
      <c r="CF145" s="61" t="n">
        <f aca="false">IF(CA77=100%,0,(CA103*CF103+CA108*CF108+CA112*CE117*CF117)/(1-CA77))</f>
        <v>20</v>
      </c>
      <c r="CG145" s="60" t="n">
        <f aca="false">IF(CA77=100%,0,(CA110*CF110)/(1-CA77))</f>
        <v>0</v>
      </c>
      <c r="CH145" s="61" t="n">
        <f aca="false">IF(CA77=100%,0,(CA118*CF118+CA119*CF119+CA120*CF120+CA131*CF131)/(1-CA77))</f>
        <v>1485</v>
      </c>
      <c r="CI145" s="62" t="n">
        <f aca="false">IF(CA77=100%,0,(CA109*CF109+CA130*CF130)/(1-CA77))</f>
        <v>0</v>
      </c>
      <c r="CK145" s="10" t="str">
        <f aca="false">A147</f>
        <v>SITO O102</v>
      </c>
      <c r="CL145" s="10"/>
      <c r="CM145" s="10"/>
      <c r="CN145" s="10"/>
      <c r="CO145" s="10"/>
      <c r="CP145" s="10"/>
      <c r="CQ145" s="10"/>
      <c r="CR145" s="10"/>
      <c r="CS145" s="10"/>
      <c r="CT145" s="10"/>
    </row>
    <row r="146" customFormat="false" ht="15" hidden="false" customHeight="false" outlineLevel="0" collapsed="false">
      <c r="CK146" s="11" t="s">
        <v>31</v>
      </c>
      <c r="CL146" s="11"/>
      <c r="CM146" s="11" t="s">
        <v>32</v>
      </c>
      <c r="CN146" s="11"/>
      <c r="CO146" s="11"/>
      <c r="CP146" s="11"/>
      <c r="CQ146" s="11"/>
      <c r="CR146" s="11"/>
      <c r="CS146" s="11" t="s">
        <v>33</v>
      </c>
      <c r="CT146" s="11"/>
    </row>
    <row r="147" customFormat="false" ht="15" hidden="false" customHeight="false" outlineLevel="0" collapsed="false">
      <c r="A147" s="9" t="s">
        <v>471</v>
      </c>
      <c r="B147" s="9"/>
      <c r="C147" s="9"/>
      <c r="D147" s="9"/>
      <c r="E147" s="9"/>
      <c r="F147" s="9"/>
      <c r="G147" s="9"/>
      <c r="L147" s="9" t="s">
        <v>472</v>
      </c>
      <c r="M147" s="9"/>
      <c r="N147" s="9"/>
      <c r="O147" s="9"/>
      <c r="P147" s="9"/>
      <c r="Q147" s="9"/>
      <c r="R147" s="9"/>
      <c r="T147" s="26"/>
      <c r="W147" s="9" t="s">
        <v>473</v>
      </c>
      <c r="X147" s="9"/>
      <c r="Y147" s="9"/>
      <c r="Z147" s="9"/>
      <c r="AA147" s="9"/>
      <c r="AB147" s="9"/>
      <c r="AC147" s="9"/>
      <c r="AH147" s="9" t="s">
        <v>474</v>
      </c>
      <c r="AI147" s="9"/>
      <c r="AJ147" s="9"/>
      <c r="AK147" s="9"/>
      <c r="AL147" s="9"/>
      <c r="AM147" s="9"/>
      <c r="AN147" s="9"/>
      <c r="AS147" s="9" t="s">
        <v>475</v>
      </c>
      <c r="AT147" s="9"/>
      <c r="AU147" s="9"/>
      <c r="AV147" s="9"/>
      <c r="AW147" s="9"/>
      <c r="AX147" s="9"/>
      <c r="AY147" s="9"/>
      <c r="BD147" s="9" t="s">
        <v>476</v>
      </c>
      <c r="BE147" s="9"/>
      <c r="BF147" s="9"/>
      <c r="BG147" s="9"/>
      <c r="BH147" s="9"/>
      <c r="BI147" s="9"/>
      <c r="BJ147" s="9"/>
      <c r="BL147" s="26"/>
      <c r="BO147" s="9" t="s">
        <v>477</v>
      </c>
      <c r="BP147" s="9"/>
      <c r="BQ147" s="9"/>
      <c r="BR147" s="9"/>
      <c r="BS147" s="9"/>
      <c r="BT147" s="9"/>
      <c r="BU147" s="9"/>
      <c r="BW147" s="26"/>
      <c r="BZ147" s="9" t="s">
        <v>478</v>
      </c>
      <c r="CA147" s="9"/>
      <c r="CB147" s="9"/>
      <c r="CC147" s="9"/>
      <c r="CD147" s="9"/>
      <c r="CE147" s="9"/>
      <c r="CF147" s="9"/>
      <c r="CK147" s="12" t="s">
        <v>14</v>
      </c>
      <c r="CL147" s="13" t="n">
        <f aca="false">IF(B205=0%,0%,C206/SUM(C206:C213))</f>
        <v>0</v>
      </c>
      <c r="CM147" s="12" t="str">
        <f aca="false">E206</f>
        <v>lavatrice</v>
      </c>
      <c r="CN147" s="14" t="n">
        <f aca="false">F206</f>
        <v>0</v>
      </c>
      <c r="CO147" s="12" t="str">
        <f aca="false">E213</f>
        <v>sedie</v>
      </c>
      <c r="CP147" s="14" t="n">
        <f aca="false">F213</f>
        <v>0</v>
      </c>
      <c r="CQ147" s="12" t="str">
        <f aca="false">G211</f>
        <v>guaina</v>
      </c>
      <c r="CR147" s="14" t="n">
        <f aca="false">H211</f>
        <v>0</v>
      </c>
      <c r="CS147" s="14" t="s">
        <v>41</v>
      </c>
      <c r="CT147" s="38" t="n">
        <f aca="false">C149</f>
        <v>0</v>
      </c>
    </row>
    <row r="148" customFormat="false" ht="14.4" hidden="false" customHeight="false" outlineLevel="0" collapsed="false">
      <c r="A148" s="2" t="s">
        <v>26</v>
      </c>
      <c r="B148" s="2" t="s">
        <v>446</v>
      </c>
      <c r="D148" s="4" t="s">
        <v>28</v>
      </c>
      <c r="E148" s="2" t="n">
        <v>5</v>
      </c>
      <c r="F148" s="2" t="s">
        <v>29</v>
      </c>
      <c r="G148" s="4" t="s">
        <v>30</v>
      </c>
      <c r="H148" s="2" t="n">
        <f aca="false">SUMPRODUCT(C152:C166,H152:H166)+C172*H172+C174*H174</f>
        <v>0</v>
      </c>
      <c r="L148" s="2" t="s">
        <v>26</v>
      </c>
      <c r="M148" s="2" t="s">
        <v>446</v>
      </c>
      <c r="O148" s="4" t="s">
        <v>28</v>
      </c>
      <c r="P148" s="2" t="n">
        <v>15</v>
      </c>
      <c r="Q148" s="2" t="s">
        <v>29</v>
      </c>
      <c r="R148" s="4" t="s">
        <v>30</v>
      </c>
      <c r="S148" s="2" t="n">
        <f aca="false">SUMPRODUCT(N152:N166,S152:S166)+N172*S172+N174*S174</f>
        <v>0</v>
      </c>
      <c r="T148" s="26"/>
      <c r="W148" s="2" t="s">
        <v>26</v>
      </c>
      <c r="X148" s="2" t="s">
        <v>446</v>
      </c>
      <c r="Z148" s="4" t="s">
        <v>28</v>
      </c>
      <c r="AB148" s="2" t="s">
        <v>29</v>
      </c>
      <c r="AC148" s="4" t="s">
        <v>30</v>
      </c>
      <c r="AD148" s="2" t="n">
        <f aca="false">SUMPRODUCT(Y152:Y166,AD152:AD166)+Y172*AD172+Y174*AD174</f>
        <v>0</v>
      </c>
      <c r="AH148" s="2" t="s">
        <v>26</v>
      </c>
      <c r="AI148" s="2" t="s">
        <v>446</v>
      </c>
      <c r="AK148" s="4" t="s">
        <v>28</v>
      </c>
      <c r="AL148" s="2" t="n">
        <v>10</v>
      </c>
      <c r="AM148" s="2" t="s">
        <v>29</v>
      </c>
      <c r="AN148" s="4" t="s">
        <v>30</v>
      </c>
      <c r="AO148" s="2" t="n">
        <f aca="false">SUMPRODUCT(AJ152:AJ166,AO152:AO166)+AJ172*AO172+AJ174*AO174</f>
        <v>0</v>
      </c>
      <c r="AS148" s="2" t="s">
        <v>26</v>
      </c>
      <c r="AT148" s="2" t="s">
        <v>446</v>
      </c>
      <c r="AV148" s="4" t="s">
        <v>28</v>
      </c>
      <c r="AW148" s="2" t="n">
        <v>20</v>
      </c>
      <c r="AX148" s="2" t="s">
        <v>29</v>
      </c>
      <c r="AY148" s="4" t="s">
        <v>30</v>
      </c>
      <c r="AZ148" s="2" t="n">
        <f aca="false">SUMPRODUCT(AU152:AU166,AZ152:AZ166)+AU172*AZ172+AU174*AZ174</f>
        <v>0</v>
      </c>
      <c r="BD148" s="2" t="s">
        <v>26</v>
      </c>
      <c r="BE148" s="2" t="s">
        <v>446</v>
      </c>
      <c r="BG148" s="4" t="s">
        <v>28</v>
      </c>
      <c r="BH148" s="2" t="n">
        <v>10</v>
      </c>
      <c r="BI148" s="2" t="s">
        <v>29</v>
      </c>
      <c r="BJ148" s="4" t="s">
        <v>30</v>
      </c>
      <c r="BK148" s="2" t="n">
        <f aca="false">SUMPRODUCT(BF152:BF166,BK152:BK166)+BF172*BK172+BF174*BK174</f>
        <v>0</v>
      </c>
      <c r="BL148" s="26"/>
      <c r="BO148" s="2" t="s">
        <v>26</v>
      </c>
      <c r="BP148" s="2" t="s">
        <v>446</v>
      </c>
      <c r="BR148" s="4" t="s">
        <v>28</v>
      </c>
      <c r="BS148" s="2" t="n">
        <v>80</v>
      </c>
      <c r="BT148" s="2" t="s">
        <v>29</v>
      </c>
      <c r="BU148" s="4" t="s">
        <v>30</v>
      </c>
      <c r="BV148" s="2" t="n">
        <f aca="false">SUMPRODUCT(BQ152:BQ166,BV152:BV166)+BQ172*BV172+BQ174*BV174</f>
        <v>0</v>
      </c>
      <c r="BW148" s="26"/>
      <c r="BZ148" s="2" t="s">
        <v>26</v>
      </c>
      <c r="CA148" s="2" t="s">
        <v>446</v>
      </c>
      <c r="CC148" s="4" t="s">
        <v>28</v>
      </c>
      <c r="CD148" s="2" t="n">
        <v>20</v>
      </c>
      <c r="CE148" s="2" t="s">
        <v>29</v>
      </c>
      <c r="CF148" s="4" t="s">
        <v>30</v>
      </c>
      <c r="CG148" s="2" t="n">
        <f aca="false">SUMPRODUCT(CB152:CB166,CG152:CG166)+CB172*CG172+CB174*CG174</f>
        <v>0</v>
      </c>
      <c r="CK148" s="17" t="s">
        <v>49</v>
      </c>
      <c r="CL148" s="18" t="n">
        <f aca="false">IF(B205=0%,0%,C207/SUM(C206:C213))</f>
        <v>0</v>
      </c>
      <c r="CM148" s="17" t="str">
        <f aca="false">E207</f>
        <v>frigorifero</v>
      </c>
      <c r="CN148" s="19" t="n">
        <f aca="false">F207</f>
        <v>0</v>
      </c>
      <c r="CO148" s="17" t="str">
        <f aca="false">E214</f>
        <v>materasso</v>
      </c>
      <c r="CP148" s="19" t="n">
        <f aca="false">F214</f>
        <v>0</v>
      </c>
      <c r="CQ148" s="17" t="str">
        <f aca="false">G212</f>
        <v>lamiere</v>
      </c>
      <c r="CR148" s="19" t="n">
        <f aca="false">H212</f>
        <v>0</v>
      </c>
      <c r="CS148" s="19" t="str">
        <f aca="false">D148</f>
        <v>altezza cumulo</v>
      </c>
      <c r="CT148" s="19" t="n">
        <f aca="false">E148</f>
        <v>5</v>
      </c>
    </row>
    <row r="149" customFormat="false" ht="14.4" hidden="false" customHeight="false" outlineLevel="0" collapsed="false">
      <c r="A149" s="2" t="s">
        <v>34</v>
      </c>
      <c r="B149" s="2" t="s">
        <v>479</v>
      </c>
      <c r="D149" s="4" t="s">
        <v>36</v>
      </c>
      <c r="E149" s="2" t="s">
        <v>37</v>
      </c>
      <c r="L149" s="2" t="s">
        <v>34</v>
      </c>
      <c r="M149" s="2" t="s">
        <v>480</v>
      </c>
      <c r="O149" s="4" t="s">
        <v>36</v>
      </c>
      <c r="P149" s="2" t="s">
        <v>37</v>
      </c>
      <c r="T149" s="26"/>
      <c r="W149" s="2" t="s">
        <v>34</v>
      </c>
      <c r="X149" s="2" t="s">
        <v>481</v>
      </c>
      <c r="Y149" s="2" t="s">
        <v>41</v>
      </c>
      <c r="Z149" s="4" t="s">
        <v>36</v>
      </c>
      <c r="AH149" s="2" t="s">
        <v>34</v>
      </c>
      <c r="AI149" s="2" t="s">
        <v>482</v>
      </c>
      <c r="AK149" s="4" t="s">
        <v>36</v>
      </c>
      <c r="AL149" s="2" t="s">
        <v>330</v>
      </c>
      <c r="AS149" s="2" t="s">
        <v>34</v>
      </c>
      <c r="AT149" s="2" t="s">
        <v>483</v>
      </c>
      <c r="AV149" s="4" t="s">
        <v>36</v>
      </c>
      <c r="AW149" s="2" t="s">
        <v>37</v>
      </c>
      <c r="BD149" s="2" t="s">
        <v>34</v>
      </c>
      <c r="BE149" s="2" t="s">
        <v>484</v>
      </c>
      <c r="BG149" s="4" t="s">
        <v>36</v>
      </c>
      <c r="BH149" s="2" t="s">
        <v>37</v>
      </c>
      <c r="BL149" s="26"/>
      <c r="BO149" s="2" t="s">
        <v>34</v>
      </c>
      <c r="BP149" s="2" t="s">
        <v>485</v>
      </c>
      <c r="BR149" s="4" t="s">
        <v>36</v>
      </c>
      <c r="BS149" s="2" t="s">
        <v>37</v>
      </c>
      <c r="BW149" s="26"/>
      <c r="BZ149" s="2" t="s">
        <v>34</v>
      </c>
      <c r="CA149" s="2" t="s">
        <v>486</v>
      </c>
      <c r="CC149" s="4" t="s">
        <v>36</v>
      </c>
      <c r="CD149" s="2" t="s">
        <v>330</v>
      </c>
      <c r="CK149" s="17" t="s">
        <v>57</v>
      </c>
      <c r="CL149" s="18" t="n">
        <f aca="false">IF(B205=0%,0%,(C208+C209)/SUM(C206:C213))</f>
        <v>0</v>
      </c>
      <c r="CM149" s="17" t="str">
        <f aca="false">E208</f>
        <v>forno</v>
      </c>
      <c r="CN149" s="19" t="n">
        <f aca="false">F208</f>
        <v>0</v>
      </c>
      <c r="CO149" s="17" t="str">
        <f aca="false">G206</f>
        <v>brandina</v>
      </c>
      <c r="CP149" s="19" t="n">
        <f aca="false">H206</f>
        <v>0</v>
      </c>
      <c r="CQ149" s="17" t="str">
        <f aca="false">G213</f>
        <v>buste</v>
      </c>
      <c r="CR149" s="19" t="n">
        <f aca="false">H213</f>
        <v>0</v>
      </c>
      <c r="CS149" s="19" t="str">
        <f aca="false">D149</f>
        <v>combustione</v>
      </c>
      <c r="CT149" s="19" t="str">
        <f aca="false">E149</f>
        <v>no</v>
      </c>
    </row>
    <row r="150" customFormat="false" ht="14.4" hidden="false" customHeight="false" outlineLevel="0" collapsed="false">
      <c r="A150" s="2" t="s">
        <v>46</v>
      </c>
      <c r="B150" s="8" t="n">
        <f aca="false">SUM(B152:B166,B172,B174)</f>
        <v>0</v>
      </c>
      <c r="C150" s="16" t="n">
        <f aca="false">SUMPRODUCT(B167:B171,G167:G171)+SUMPRODUCT(B176:B178,G176:G178)+SUMPRODUCT(B203:B204,G203:G204)+SUMPRODUCT(B191:B198,G191:G198)+SUMPRODUCT(F185:F190,G185:G190)*B185+SUMPRODUCT(G179:G180,F179:F180)*B179+SUMPRODUCT(B181:B184,G181:G184)</f>
        <v>1050</v>
      </c>
      <c r="D150" s="4" t="s">
        <v>43</v>
      </c>
      <c r="E150" s="2" t="s">
        <v>37</v>
      </c>
      <c r="F150" s="4" t="s">
        <v>44</v>
      </c>
      <c r="G150" s="2" t="s">
        <v>45</v>
      </c>
      <c r="L150" s="2" t="s">
        <v>46</v>
      </c>
      <c r="M150" s="8" t="n">
        <f aca="false">SUM(M152:M166,M172,M174)</f>
        <v>0</v>
      </c>
      <c r="N150" s="16" t="n">
        <f aca="false">SUMPRODUCT(M167:M171,R167:R171)+SUMPRODUCT(M176:M178,R176:R178)+SUMPRODUCT(M203:M204,R203:R204)+SUMPRODUCT(M191:M198,R191:R198)+SUMPRODUCT(Q185:Q190,R185:R190)*M185+SUMPRODUCT(R179:R180,Q179:Q180)*M179+SUMPRODUCT(M181:M184,R181:R184)</f>
        <v>1145.5502922573</v>
      </c>
      <c r="O150" s="4" t="s">
        <v>43</v>
      </c>
      <c r="P150" s="2" t="s">
        <v>37</v>
      </c>
      <c r="Q150" s="4" t="s">
        <v>44</v>
      </c>
      <c r="R150" s="2" t="s">
        <v>48</v>
      </c>
      <c r="T150" s="26"/>
      <c r="W150" s="2" t="s">
        <v>46</v>
      </c>
      <c r="X150" s="8" t="n">
        <f aca="false">SUM(X152:X166,X172,X174)</f>
        <v>0</v>
      </c>
      <c r="Y150" s="16" t="n">
        <f aca="false">SUMPRODUCT(X167:X171,AC167:AC171)+SUMPRODUCT(X176:X178,AC176:AC178)+SUMPRODUCT(X203:X204,AC203:AC204)+SUMPRODUCT(X191:X198,AC191:AC198)+SUMPRODUCT(AB185:AB190,AC185:AC190)*X185+SUMPRODUCT(AC179:AC180,AB179:AB180)*X179+SUMPRODUCT(X181:X184,AC181:AC184)</f>
        <v>0</v>
      </c>
      <c r="Z150" s="4" t="s">
        <v>43</v>
      </c>
      <c r="AB150" s="4" t="s">
        <v>44</v>
      </c>
      <c r="AH150" s="2" t="s">
        <v>46</v>
      </c>
      <c r="AI150" s="8" t="n">
        <f aca="false">SUM(AI152:AI166,AI172,AI174)</f>
        <v>0</v>
      </c>
      <c r="AJ150" s="16" t="n">
        <f aca="false">SUMPRODUCT(AI167:AI171,AN167:AN171)+SUMPRODUCT(AI176:AI178,AN176:AN178)+SUMPRODUCT(AI203:AI204,AN203:AN204)+SUMPRODUCT(AI191:AI198,AN191:AN198)+SUMPRODUCT(AM185:AM190,AN185:AN190)*AI185+SUMPRODUCT(AN179:AN180,AM179:AM180)*AI179+SUMPRODUCT(AI181:AI184,AN181:AN184)</f>
        <v>945</v>
      </c>
      <c r="AK150" s="4" t="s">
        <v>43</v>
      </c>
      <c r="AL150" s="2" t="s">
        <v>37</v>
      </c>
      <c r="AM150" s="4" t="s">
        <v>44</v>
      </c>
      <c r="AN150" s="2" t="s">
        <v>434</v>
      </c>
      <c r="AS150" s="2" t="s">
        <v>46</v>
      </c>
      <c r="AT150" s="8" t="n">
        <f aca="false">SUM(AT152:AT166,AT172,AT174)</f>
        <v>0</v>
      </c>
      <c r="AU150" s="16" t="n">
        <f aca="false">SUMPRODUCT(AT167:AT171,AY167:AY171)+SUMPRODUCT(AT176:AT178,AY176:AY178)+SUMPRODUCT(AT203:AT204,AY203:AY204)+SUMPRODUCT(AT191:AT198,AY191:AY198)+SUMPRODUCT(AX185:AX190,AY185:AY190)*AT185+SUMPRODUCT(AY179:AY180,AX179:AX180)*AT179+SUMPRODUCT(AT181:AT184,AY181:AY184)</f>
        <v>1371.87865321628</v>
      </c>
      <c r="AV150" s="4" t="s">
        <v>43</v>
      </c>
      <c r="AW150" s="2" t="s">
        <v>37</v>
      </c>
      <c r="AX150" s="4" t="s">
        <v>44</v>
      </c>
      <c r="AY150" s="2" t="s">
        <v>45</v>
      </c>
      <c r="BD150" s="2" t="s">
        <v>46</v>
      </c>
      <c r="BE150" s="8" t="n">
        <f aca="false">SUM(BE152:BE166,BE172,BE174)</f>
        <v>0</v>
      </c>
      <c r="BF150" s="16" t="n">
        <f aca="false">SUMPRODUCT(BE167:BE171,BJ167:BJ171)+SUMPRODUCT(BE176:BE178,BJ176:BJ178)+SUMPRODUCT(BE203:BE204,BJ203:BJ204)+SUMPRODUCT(BE191:BE198,BJ191:BJ198)+SUMPRODUCT(BI185:BI190,BJ185:BJ190)*BE185+SUMPRODUCT(BJ179:BJ180,BI179:BI180)*BE179+SUMPRODUCT(BE181:BE184,BJ181:BJ184)</f>
        <v>604</v>
      </c>
      <c r="BG150" s="4" t="s">
        <v>43</v>
      </c>
      <c r="BH150" s="2" t="s">
        <v>37</v>
      </c>
      <c r="BI150" s="4" t="s">
        <v>44</v>
      </c>
      <c r="BJ150" s="2" t="s">
        <v>48</v>
      </c>
      <c r="BL150" s="26"/>
      <c r="BO150" s="2" t="s">
        <v>46</v>
      </c>
      <c r="BP150" s="8" t="n">
        <f aca="false">SUM(BP152:BP166,BP172,BP174)</f>
        <v>0</v>
      </c>
      <c r="BQ150" s="16" t="n">
        <f aca="false">SUMPRODUCT(BP167:BP171,BU167:BU171)+SUMPRODUCT(BP176:BP178,BU176:BU178)+SUMPRODUCT(BP203:BP204,BU203:BU204)+SUMPRODUCT(BP191:BP198,BU191:BU198)+SUMPRODUCT(BT185:BT190,BU185:BU190)*BP185+SUMPRODUCT(BU179:BU180,BT179:BT180)*BP179+SUMPRODUCT(BP181:BP184,BU181:BU184)</f>
        <v>585</v>
      </c>
      <c r="BR150" s="4" t="s">
        <v>43</v>
      </c>
      <c r="BS150" s="2" t="s">
        <v>37</v>
      </c>
      <c r="BT150" s="4" t="s">
        <v>44</v>
      </c>
      <c r="BU150" s="2" t="s">
        <v>45</v>
      </c>
      <c r="BW150" s="26"/>
      <c r="BZ150" s="2" t="s">
        <v>46</v>
      </c>
      <c r="CA150" s="8" t="n">
        <f aca="false">SUM(CA152:CA166,CA172,CA174)</f>
        <v>0</v>
      </c>
      <c r="CB150" s="16" t="n">
        <f aca="false">SUMPRODUCT(CA167:CA171,CF167:CF171)+SUMPRODUCT(CA176:CA178,CF176:CF178)+SUMPRODUCT(CA203:CA204,CF203:CF204)+SUMPRODUCT(CA191:CA198,CF191:CF198)+SUMPRODUCT(CE185:CE190,CF185:CF190)*CA185+SUMPRODUCT(CF179:CF180,CE179:CE180)*CA179+SUMPRODUCT(CA181:CA184,CF181:CF184)</f>
        <v>1100</v>
      </c>
      <c r="CC150" s="4" t="s">
        <v>43</v>
      </c>
      <c r="CD150" s="2" t="s">
        <v>140</v>
      </c>
      <c r="CE150" s="4" t="s">
        <v>44</v>
      </c>
      <c r="CF150" s="2" t="s">
        <v>45</v>
      </c>
      <c r="CK150" s="17" t="s">
        <v>60</v>
      </c>
      <c r="CL150" s="37" t="n">
        <f aca="false">IF(B205=0%,0%,C210/SUM(C206:C213))</f>
        <v>0</v>
      </c>
      <c r="CM150" s="17" t="str">
        <f aca="false">E209</f>
        <v>televisore</v>
      </c>
      <c r="CN150" s="19" t="n">
        <f aca="false">F209</f>
        <v>0</v>
      </c>
      <c r="CO150" s="17" t="str">
        <f aca="false">G207</f>
        <v>Scatoloni</v>
      </c>
      <c r="CP150" s="19" t="n">
        <f aca="false">H207</f>
        <v>0</v>
      </c>
      <c r="CQ150" s="19"/>
      <c r="CR150" s="19"/>
      <c r="CS150" s="19" t="str">
        <f aca="false">D150</f>
        <v>bonifica</v>
      </c>
      <c r="CT150" s="19" t="str">
        <f aca="false">E150</f>
        <v>no</v>
      </c>
    </row>
    <row r="151" customFormat="false" ht="14.4" hidden="false" customHeight="false" outlineLevel="0" collapsed="false">
      <c r="A151" s="21" t="s">
        <v>50</v>
      </c>
      <c r="B151" s="22" t="s">
        <v>51</v>
      </c>
      <c r="C151" s="22" t="s">
        <v>52</v>
      </c>
      <c r="D151" s="23" t="s">
        <v>53</v>
      </c>
      <c r="E151" s="22" t="s">
        <v>54</v>
      </c>
      <c r="F151" s="22"/>
      <c r="G151" s="22" t="s">
        <v>55</v>
      </c>
      <c r="H151" s="22" t="s">
        <v>56</v>
      </c>
      <c r="L151" s="21" t="s">
        <v>50</v>
      </c>
      <c r="M151" s="22" t="s">
        <v>51</v>
      </c>
      <c r="N151" s="22" t="s">
        <v>52</v>
      </c>
      <c r="O151" s="23" t="s">
        <v>53</v>
      </c>
      <c r="P151" s="22" t="s">
        <v>54</v>
      </c>
      <c r="Q151" s="22"/>
      <c r="R151" s="22" t="s">
        <v>55</v>
      </c>
      <c r="S151" s="22" t="s">
        <v>56</v>
      </c>
      <c r="T151" s="26"/>
      <c r="W151" s="21" t="s">
        <v>50</v>
      </c>
      <c r="X151" s="22" t="s">
        <v>51</v>
      </c>
      <c r="Y151" s="22" t="s">
        <v>52</v>
      </c>
      <c r="Z151" s="23" t="s">
        <v>53</v>
      </c>
      <c r="AA151" s="22" t="s">
        <v>54</v>
      </c>
      <c r="AB151" s="22"/>
      <c r="AC151" s="22" t="s">
        <v>55</v>
      </c>
      <c r="AD151" s="22" t="s">
        <v>56</v>
      </c>
      <c r="AH151" s="21" t="s">
        <v>50</v>
      </c>
      <c r="AI151" s="22" t="s">
        <v>51</v>
      </c>
      <c r="AJ151" s="22" t="s">
        <v>52</v>
      </c>
      <c r="AK151" s="23" t="s">
        <v>53</v>
      </c>
      <c r="AL151" s="22" t="s">
        <v>54</v>
      </c>
      <c r="AM151" s="22"/>
      <c r="AN151" s="22" t="s">
        <v>55</v>
      </c>
      <c r="AO151" s="22" t="s">
        <v>56</v>
      </c>
      <c r="AS151" s="21" t="s">
        <v>50</v>
      </c>
      <c r="AT151" s="22" t="s">
        <v>51</v>
      </c>
      <c r="AU151" s="22" t="s">
        <v>52</v>
      </c>
      <c r="AV151" s="23" t="s">
        <v>53</v>
      </c>
      <c r="AW151" s="22" t="s">
        <v>54</v>
      </c>
      <c r="AX151" s="22"/>
      <c r="AY151" s="22" t="s">
        <v>55</v>
      </c>
      <c r="AZ151" s="22" t="s">
        <v>56</v>
      </c>
      <c r="BD151" s="21" t="s">
        <v>50</v>
      </c>
      <c r="BE151" s="22" t="s">
        <v>51</v>
      </c>
      <c r="BF151" s="22" t="s">
        <v>52</v>
      </c>
      <c r="BG151" s="23" t="s">
        <v>53</v>
      </c>
      <c r="BH151" s="22" t="s">
        <v>54</v>
      </c>
      <c r="BI151" s="22"/>
      <c r="BJ151" s="22" t="s">
        <v>55</v>
      </c>
      <c r="BK151" s="22" t="s">
        <v>56</v>
      </c>
      <c r="BL151" s="26"/>
      <c r="BO151" s="21" t="s">
        <v>50</v>
      </c>
      <c r="BP151" s="22" t="s">
        <v>51</v>
      </c>
      <c r="BQ151" s="22" t="s">
        <v>52</v>
      </c>
      <c r="BR151" s="23" t="s">
        <v>53</v>
      </c>
      <c r="BS151" s="22" t="s">
        <v>54</v>
      </c>
      <c r="BT151" s="22"/>
      <c r="BU151" s="22" t="s">
        <v>55</v>
      </c>
      <c r="BV151" s="22" t="s">
        <v>56</v>
      </c>
      <c r="BW151" s="26"/>
      <c r="BZ151" s="21" t="s">
        <v>50</v>
      </c>
      <c r="CA151" s="22" t="s">
        <v>51</v>
      </c>
      <c r="CB151" s="22" t="s">
        <v>52</v>
      </c>
      <c r="CC151" s="23" t="s">
        <v>53</v>
      </c>
      <c r="CD151" s="22" t="s">
        <v>54</v>
      </c>
      <c r="CE151" s="22"/>
      <c r="CF151" s="22" t="s">
        <v>55</v>
      </c>
      <c r="CG151" s="22" t="s">
        <v>56</v>
      </c>
      <c r="CK151" s="17" t="s">
        <v>61</v>
      </c>
      <c r="CL151" s="18" t="n">
        <f aca="false">IF(B205=0%,0%,C211/SUM(C206:C213))</f>
        <v>0.9</v>
      </c>
      <c r="CM151" s="17" t="str">
        <f aca="false">E210</f>
        <v>scaldabagno</v>
      </c>
      <c r="CN151" s="19" t="n">
        <f aca="false">F210</f>
        <v>0</v>
      </c>
      <c r="CO151" s="17" t="str">
        <f aca="false">G208</f>
        <v>divano</v>
      </c>
      <c r="CP151" s="19" t="n">
        <f aca="false">H208</f>
        <v>0</v>
      </c>
      <c r="CQ151" s="19"/>
      <c r="CR151" s="19"/>
      <c r="CS151" s="19" t="str">
        <f aca="false">F150</f>
        <v>substrato</v>
      </c>
      <c r="CT151" s="19" t="str">
        <f aca="false">G150</f>
        <v>suolo</v>
      </c>
    </row>
    <row r="152" customFormat="false" ht="14.4" hidden="false" customHeight="true" outlineLevel="0" collapsed="false">
      <c r="A152" s="24" t="s">
        <v>58</v>
      </c>
      <c r="B152" s="25"/>
      <c r="C152" s="65"/>
      <c r="D152" s="27" t="s">
        <v>59</v>
      </c>
      <c r="E152" s="28" t="s">
        <v>12</v>
      </c>
      <c r="F152" s="29" t="n">
        <f aca="false">INFO!$D$13</f>
        <v>0.751592356687898</v>
      </c>
      <c r="H152" s="30" t="n">
        <v>40</v>
      </c>
      <c r="L152" s="24" t="s">
        <v>58</v>
      </c>
      <c r="M152" s="25"/>
      <c r="N152" s="65"/>
      <c r="O152" s="27" t="s">
        <v>59</v>
      </c>
      <c r="P152" s="28" t="s">
        <v>12</v>
      </c>
      <c r="Q152" s="29" t="n">
        <f aca="false">INFO!$D$13</f>
        <v>0.751592356687898</v>
      </c>
      <c r="S152" s="30" t="n">
        <v>40</v>
      </c>
      <c r="T152" s="26"/>
      <c r="W152" s="24" t="s">
        <v>58</v>
      </c>
      <c r="X152" s="64"/>
      <c r="Y152" s="65"/>
      <c r="Z152" s="27" t="s">
        <v>59</v>
      </c>
      <c r="AA152" s="28" t="s">
        <v>12</v>
      </c>
      <c r="AB152" s="29" t="n">
        <f aca="false">INFO!$D$13</f>
        <v>0.751592356687898</v>
      </c>
      <c r="AD152" s="30" t="n">
        <v>40</v>
      </c>
      <c r="AH152" s="24" t="s">
        <v>58</v>
      </c>
      <c r="AI152" s="25"/>
      <c r="AJ152" s="65"/>
      <c r="AK152" s="27" t="s">
        <v>59</v>
      </c>
      <c r="AL152" s="28" t="s">
        <v>12</v>
      </c>
      <c r="AM152" s="29" t="n">
        <f aca="false">INFO!$D$13</f>
        <v>0.751592356687898</v>
      </c>
      <c r="AO152" s="30" t="n">
        <v>40</v>
      </c>
      <c r="AS152" s="24" t="s">
        <v>58</v>
      </c>
      <c r="AT152" s="25"/>
      <c r="AU152" s="26"/>
      <c r="AV152" s="27" t="s">
        <v>59</v>
      </c>
      <c r="AW152" s="28" t="s">
        <v>12</v>
      </c>
      <c r="AX152" s="29" t="n">
        <f aca="false">INFO!$D$13</f>
        <v>0.751592356687898</v>
      </c>
      <c r="AZ152" s="30" t="n">
        <v>40</v>
      </c>
      <c r="BD152" s="24" t="s">
        <v>58</v>
      </c>
      <c r="BE152" s="25"/>
      <c r="BF152" s="65"/>
      <c r="BG152" s="27" t="s">
        <v>59</v>
      </c>
      <c r="BH152" s="28" t="s">
        <v>12</v>
      </c>
      <c r="BI152" s="29" t="n">
        <f aca="false">INFO!$D$13</f>
        <v>0.751592356687898</v>
      </c>
      <c r="BK152" s="30" t="n">
        <v>40</v>
      </c>
      <c r="BL152" s="26"/>
      <c r="BO152" s="24" t="s">
        <v>58</v>
      </c>
      <c r="BP152" s="25"/>
      <c r="BQ152" s="65"/>
      <c r="BR152" s="27" t="s">
        <v>59</v>
      </c>
      <c r="BS152" s="28" t="s">
        <v>12</v>
      </c>
      <c r="BT152" s="29" t="n">
        <f aca="false">INFO!$D$13</f>
        <v>0.751592356687898</v>
      </c>
      <c r="BV152" s="30" t="n">
        <v>40</v>
      </c>
      <c r="BW152" s="26"/>
      <c r="BZ152" s="24" t="s">
        <v>58</v>
      </c>
      <c r="CA152" s="25"/>
      <c r="CB152" s="65"/>
      <c r="CC152" s="27" t="s">
        <v>59</v>
      </c>
      <c r="CD152" s="28" t="s">
        <v>12</v>
      </c>
      <c r="CE152" s="29" t="n">
        <f aca="false">INFO!$D$13</f>
        <v>0.751592356687898</v>
      </c>
      <c r="CG152" s="30" t="n">
        <v>40</v>
      </c>
      <c r="CK152" s="17" t="s">
        <v>62</v>
      </c>
      <c r="CL152" s="18" t="n">
        <f aca="false">IF(B205=0%,0%,C212/SUM(C206:C213))</f>
        <v>0</v>
      </c>
      <c r="CM152" s="17" t="str">
        <f aca="false">E211</f>
        <v>mobile</v>
      </c>
      <c r="CN152" s="19" t="n">
        <f aca="false">F211</f>
        <v>0</v>
      </c>
      <c r="CO152" s="17" t="str">
        <f aca="false">G209</f>
        <v>sanitari</v>
      </c>
      <c r="CP152" s="19" t="n">
        <f aca="false">H209</f>
        <v>0</v>
      </c>
      <c r="CQ152" s="19"/>
      <c r="CR152" s="19"/>
      <c r="CS152" s="19" t="s">
        <v>63</v>
      </c>
      <c r="CT152" s="19" t="n">
        <f aca="false">B150</f>
        <v>0</v>
      </c>
    </row>
    <row r="153" customFormat="false" ht="15" hidden="false" customHeight="false" outlineLevel="0" collapsed="false">
      <c r="A153" s="24"/>
      <c r="B153" s="25"/>
      <c r="C153" s="65"/>
      <c r="D153" s="27"/>
      <c r="E153" s="28" t="s">
        <v>13</v>
      </c>
      <c r="F153" s="29" t="n">
        <f aca="false">INFO!$D$14</f>
        <v>0.0812101910828025</v>
      </c>
      <c r="H153" s="30"/>
      <c r="L153" s="24"/>
      <c r="M153" s="25"/>
      <c r="N153" s="65"/>
      <c r="O153" s="27"/>
      <c r="P153" s="28" t="s">
        <v>13</v>
      </c>
      <c r="Q153" s="29" t="n">
        <f aca="false">INFO!$D$14</f>
        <v>0.0812101910828025</v>
      </c>
      <c r="S153" s="30"/>
      <c r="T153" s="26"/>
      <c r="W153" s="24"/>
      <c r="X153" s="64"/>
      <c r="Y153" s="65"/>
      <c r="Z153" s="27"/>
      <c r="AA153" s="28" t="s">
        <v>13</v>
      </c>
      <c r="AB153" s="29" t="n">
        <f aca="false">INFO!$D$14</f>
        <v>0.0812101910828025</v>
      </c>
      <c r="AD153" s="30"/>
      <c r="AH153" s="24"/>
      <c r="AI153" s="25"/>
      <c r="AJ153" s="65"/>
      <c r="AK153" s="27"/>
      <c r="AL153" s="28" t="s">
        <v>13</v>
      </c>
      <c r="AM153" s="29" t="n">
        <f aca="false">INFO!$D$14</f>
        <v>0.0812101910828025</v>
      </c>
      <c r="AO153" s="30"/>
      <c r="AS153" s="24"/>
      <c r="AT153" s="25"/>
      <c r="AU153" s="26"/>
      <c r="AV153" s="27"/>
      <c r="AW153" s="28" t="s">
        <v>13</v>
      </c>
      <c r="AX153" s="29" t="n">
        <f aca="false">INFO!$D$14</f>
        <v>0.0812101910828025</v>
      </c>
      <c r="AZ153" s="30"/>
      <c r="BD153" s="24"/>
      <c r="BE153" s="25"/>
      <c r="BF153" s="65"/>
      <c r="BG153" s="27"/>
      <c r="BH153" s="28" t="s">
        <v>13</v>
      </c>
      <c r="BI153" s="29" t="n">
        <f aca="false">INFO!$D$14</f>
        <v>0.0812101910828025</v>
      </c>
      <c r="BK153" s="30"/>
      <c r="BL153" s="26"/>
      <c r="BO153" s="24"/>
      <c r="BP153" s="25"/>
      <c r="BQ153" s="65"/>
      <c r="BR153" s="27"/>
      <c r="BS153" s="28" t="s">
        <v>13</v>
      </c>
      <c r="BT153" s="29" t="n">
        <f aca="false">INFO!$D$14</f>
        <v>0.0812101910828025</v>
      </c>
      <c r="BV153" s="30"/>
      <c r="BW153" s="26"/>
      <c r="BZ153" s="24"/>
      <c r="CA153" s="25"/>
      <c r="CB153" s="65"/>
      <c r="CC153" s="27"/>
      <c r="CD153" s="28" t="s">
        <v>13</v>
      </c>
      <c r="CE153" s="29" t="n">
        <f aca="false">INFO!$D$14</f>
        <v>0.0812101910828025</v>
      </c>
      <c r="CG153" s="30"/>
      <c r="CK153" s="17" t="s">
        <v>65</v>
      </c>
      <c r="CL153" s="18" t="n">
        <f aca="false">IF(B205=0%,0%,C213/SUM(C206:C213))</f>
        <v>0.1</v>
      </c>
      <c r="CM153" s="17" t="str">
        <f aca="false">E212</f>
        <v>secchio</v>
      </c>
      <c r="CN153" s="19" t="n">
        <f aca="false">F212</f>
        <v>0</v>
      </c>
      <c r="CO153" s="17" t="str">
        <f aca="false">G210</f>
        <v>tubi</v>
      </c>
      <c r="CP153" s="19" t="n">
        <f aca="false">H210</f>
        <v>0</v>
      </c>
      <c r="CQ153" s="19"/>
      <c r="CR153" s="19"/>
      <c r="CS153" s="35" t="s">
        <v>56</v>
      </c>
      <c r="CT153" s="35" t="n">
        <f aca="false">H148</f>
        <v>0</v>
      </c>
      <c r="CU153" s="37" t="n">
        <f aca="false">SUM(CL147:CL153)</f>
        <v>1</v>
      </c>
    </row>
    <row r="154" customFormat="false" ht="15" hidden="false" customHeight="false" outlineLevel="0" collapsed="false">
      <c r="A154" s="24"/>
      <c r="B154" s="25"/>
      <c r="C154" s="65"/>
      <c r="D154" s="27"/>
      <c r="E154" s="28" t="s">
        <v>14</v>
      </c>
      <c r="F154" s="29" t="n">
        <f aca="false">INFO!$D$15</f>
        <v>0.167197452229299</v>
      </c>
      <c r="H154" s="30"/>
      <c r="L154" s="24"/>
      <c r="M154" s="25"/>
      <c r="N154" s="65"/>
      <c r="O154" s="27"/>
      <c r="P154" s="28" t="s">
        <v>14</v>
      </c>
      <c r="Q154" s="29" t="n">
        <f aca="false">INFO!$D$15</f>
        <v>0.167197452229299</v>
      </c>
      <c r="S154" s="30"/>
      <c r="T154" s="26"/>
      <c r="W154" s="24"/>
      <c r="X154" s="64"/>
      <c r="Y154" s="65"/>
      <c r="Z154" s="27"/>
      <c r="AA154" s="28" t="s">
        <v>14</v>
      </c>
      <c r="AB154" s="29" t="n">
        <f aca="false">INFO!$D$15</f>
        <v>0.167197452229299</v>
      </c>
      <c r="AD154" s="30"/>
      <c r="AH154" s="24"/>
      <c r="AI154" s="25"/>
      <c r="AJ154" s="65"/>
      <c r="AK154" s="27"/>
      <c r="AL154" s="28" t="s">
        <v>14</v>
      </c>
      <c r="AM154" s="29" t="n">
        <f aca="false">INFO!$D$15</f>
        <v>0.167197452229299</v>
      </c>
      <c r="AO154" s="30"/>
      <c r="AS154" s="24"/>
      <c r="AT154" s="25"/>
      <c r="AU154" s="26"/>
      <c r="AV154" s="27"/>
      <c r="AW154" s="28" t="s">
        <v>14</v>
      </c>
      <c r="AX154" s="29" t="n">
        <f aca="false">INFO!$D$15</f>
        <v>0.167197452229299</v>
      </c>
      <c r="AZ154" s="30"/>
      <c r="BD154" s="24"/>
      <c r="BE154" s="25"/>
      <c r="BF154" s="65"/>
      <c r="BG154" s="27"/>
      <c r="BH154" s="28" t="s">
        <v>14</v>
      </c>
      <c r="BI154" s="29" t="n">
        <f aca="false">INFO!$D$15</f>
        <v>0.167197452229299</v>
      </c>
      <c r="BK154" s="30"/>
      <c r="BL154" s="26"/>
      <c r="BO154" s="24"/>
      <c r="BP154" s="25"/>
      <c r="BQ154" s="65"/>
      <c r="BR154" s="27"/>
      <c r="BS154" s="28" t="s">
        <v>14</v>
      </c>
      <c r="BT154" s="29" t="n">
        <f aca="false">INFO!$D$15</f>
        <v>0.167197452229299</v>
      </c>
      <c r="BV154" s="30"/>
      <c r="BW154" s="26"/>
      <c r="BZ154" s="24"/>
      <c r="CA154" s="25"/>
      <c r="CB154" s="65"/>
      <c r="CC154" s="27"/>
      <c r="CD154" s="28" t="s">
        <v>14</v>
      </c>
      <c r="CE154" s="29" t="n">
        <f aca="false">INFO!$D$15</f>
        <v>0.167197452229299</v>
      </c>
      <c r="CG154" s="30"/>
      <c r="CK154" s="10" t="str">
        <f aca="false">L147</f>
        <v>SITO O103</v>
      </c>
      <c r="CL154" s="10"/>
      <c r="CM154" s="10"/>
      <c r="CN154" s="10"/>
      <c r="CO154" s="10"/>
      <c r="CP154" s="10"/>
      <c r="CQ154" s="10"/>
      <c r="CR154" s="10"/>
      <c r="CS154" s="10"/>
      <c r="CT154" s="10"/>
    </row>
    <row r="155" customFormat="false" ht="14.4" hidden="false" customHeight="false" outlineLevel="0" collapsed="false">
      <c r="A155" s="24"/>
      <c r="B155" s="25"/>
      <c r="C155" s="67"/>
      <c r="D155" s="27" t="s">
        <v>64</v>
      </c>
      <c r="E155" s="28" t="s">
        <v>12</v>
      </c>
      <c r="F155" s="29" t="n">
        <f aca="false">INFO!$D$13</f>
        <v>0.751592356687898</v>
      </c>
      <c r="H155" s="32" t="n">
        <v>50</v>
      </c>
      <c r="L155" s="24"/>
      <c r="M155" s="25"/>
      <c r="N155" s="67"/>
      <c r="O155" s="27" t="s">
        <v>64</v>
      </c>
      <c r="P155" s="28" t="s">
        <v>12</v>
      </c>
      <c r="Q155" s="29" t="n">
        <f aca="false">INFO!$D$13</f>
        <v>0.751592356687898</v>
      </c>
      <c r="S155" s="32" t="n">
        <v>50</v>
      </c>
      <c r="T155" s="26"/>
      <c r="W155" s="24"/>
      <c r="X155" s="66"/>
      <c r="Y155" s="67"/>
      <c r="Z155" s="27" t="s">
        <v>64</v>
      </c>
      <c r="AA155" s="28" t="s">
        <v>12</v>
      </c>
      <c r="AB155" s="29" t="n">
        <f aca="false">INFO!$D$13</f>
        <v>0.751592356687898</v>
      </c>
      <c r="AD155" s="32" t="n">
        <v>50</v>
      </c>
      <c r="AH155" s="24"/>
      <c r="AI155" s="25"/>
      <c r="AJ155" s="67"/>
      <c r="AK155" s="27" t="s">
        <v>64</v>
      </c>
      <c r="AL155" s="28" t="s">
        <v>12</v>
      </c>
      <c r="AM155" s="29" t="n">
        <f aca="false">INFO!$D$13</f>
        <v>0.751592356687898</v>
      </c>
      <c r="AO155" s="32" t="n">
        <v>50</v>
      </c>
      <c r="AS155" s="24"/>
      <c r="AT155" s="25"/>
      <c r="AU155" s="26"/>
      <c r="AV155" s="27" t="s">
        <v>64</v>
      </c>
      <c r="AW155" s="28" t="s">
        <v>12</v>
      </c>
      <c r="AX155" s="29" t="n">
        <f aca="false">INFO!$D$13</f>
        <v>0.751592356687898</v>
      </c>
      <c r="AZ155" s="32" t="n">
        <v>50</v>
      </c>
      <c r="BD155" s="24"/>
      <c r="BE155" s="25"/>
      <c r="BF155" s="67"/>
      <c r="BG155" s="27" t="s">
        <v>64</v>
      </c>
      <c r="BH155" s="28" t="s">
        <v>12</v>
      </c>
      <c r="BI155" s="29" t="n">
        <f aca="false">INFO!$D$13</f>
        <v>0.751592356687898</v>
      </c>
      <c r="BK155" s="32" t="n">
        <v>50</v>
      </c>
      <c r="BL155" s="26"/>
      <c r="BO155" s="24"/>
      <c r="BP155" s="25"/>
      <c r="BQ155" s="67"/>
      <c r="BR155" s="27" t="s">
        <v>64</v>
      </c>
      <c r="BS155" s="28" t="s">
        <v>12</v>
      </c>
      <c r="BT155" s="29" t="n">
        <f aca="false">INFO!$D$13</f>
        <v>0.751592356687898</v>
      </c>
      <c r="BV155" s="32" t="n">
        <v>50</v>
      </c>
      <c r="BW155" s="26"/>
      <c r="BZ155" s="24"/>
      <c r="CA155" s="25"/>
      <c r="CB155" s="67"/>
      <c r="CC155" s="27" t="s">
        <v>64</v>
      </c>
      <c r="CD155" s="28" t="s">
        <v>12</v>
      </c>
      <c r="CE155" s="29" t="n">
        <f aca="false">INFO!$D$13</f>
        <v>0.751592356687898</v>
      </c>
      <c r="CG155" s="32" t="n">
        <v>50</v>
      </c>
      <c r="CK155" s="11" t="s">
        <v>31</v>
      </c>
      <c r="CL155" s="11"/>
      <c r="CM155" s="11" t="s">
        <v>32</v>
      </c>
      <c r="CN155" s="11"/>
      <c r="CO155" s="11"/>
      <c r="CP155" s="11"/>
      <c r="CQ155" s="11"/>
      <c r="CR155" s="11"/>
      <c r="CS155" s="11" t="s">
        <v>33</v>
      </c>
      <c r="CT155" s="11"/>
    </row>
    <row r="156" customFormat="false" ht="14.4" hidden="false" customHeight="false" outlineLevel="0" collapsed="false">
      <c r="A156" s="24"/>
      <c r="B156" s="25"/>
      <c r="C156" s="67"/>
      <c r="D156" s="27"/>
      <c r="E156" s="28" t="s">
        <v>13</v>
      </c>
      <c r="F156" s="29" t="n">
        <f aca="false">INFO!$D$14</f>
        <v>0.0812101910828025</v>
      </c>
      <c r="H156" s="32"/>
      <c r="L156" s="24"/>
      <c r="M156" s="25"/>
      <c r="N156" s="67"/>
      <c r="O156" s="27"/>
      <c r="P156" s="28" t="s">
        <v>13</v>
      </c>
      <c r="Q156" s="29" t="n">
        <f aca="false">INFO!$D$14</f>
        <v>0.0812101910828025</v>
      </c>
      <c r="S156" s="32"/>
      <c r="T156" s="26"/>
      <c r="W156" s="24"/>
      <c r="X156" s="66"/>
      <c r="Y156" s="67"/>
      <c r="Z156" s="27"/>
      <c r="AA156" s="28" t="s">
        <v>13</v>
      </c>
      <c r="AB156" s="29" t="n">
        <f aca="false">INFO!$D$14</f>
        <v>0.0812101910828025</v>
      </c>
      <c r="AD156" s="32"/>
      <c r="AH156" s="24"/>
      <c r="AI156" s="25"/>
      <c r="AJ156" s="67"/>
      <c r="AK156" s="27"/>
      <c r="AL156" s="28" t="s">
        <v>13</v>
      </c>
      <c r="AM156" s="29" t="n">
        <f aca="false">INFO!$D$14</f>
        <v>0.0812101910828025</v>
      </c>
      <c r="AO156" s="32"/>
      <c r="AS156" s="24"/>
      <c r="AT156" s="25"/>
      <c r="AU156" s="26"/>
      <c r="AV156" s="27"/>
      <c r="AW156" s="28" t="s">
        <v>13</v>
      </c>
      <c r="AX156" s="29" t="n">
        <f aca="false">INFO!$D$14</f>
        <v>0.0812101910828025</v>
      </c>
      <c r="AZ156" s="32"/>
      <c r="BD156" s="24"/>
      <c r="BE156" s="25"/>
      <c r="BF156" s="67"/>
      <c r="BG156" s="27"/>
      <c r="BH156" s="28" t="s">
        <v>13</v>
      </c>
      <c r="BI156" s="29" t="n">
        <f aca="false">INFO!$D$14</f>
        <v>0.0812101910828025</v>
      </c>
      <c r="BK156" s="32"/>
      <c r="BL156" s="26"/>
      <c r="BO156" s="24"/>
      <c r="BP156" s="25"/>
      <c r="BQ156" s="67"/>
      <c r="BR156" s="27"/>
      <c r="BS156" s="28" t="s">
        <v>13</v>
      </c>
      <c r="BT156" s="29" t="n">
        <f aca="false">INFO!$D$14</f>
        <v>0.0812101910828025</v>
      </c>
      <c r="BV156" s="32"/>
      <c r="BW156" s="26"/>
      <c r="BZ156" s="24"/>
      <c r="CA156" s="25"/>
      <c r="CB156" s="67"/>
      <c r="CC156" s="27"/>
      <c r="CD156" s="28" t="s">
        <v>13</v>
      </c>
      <c r="CE156" s="29" t="n">
        <f aca="false">INFO!$D$14</f>
        <v>0.0812101910828025</v>
      </c>
      <c r="CG156" s="32"/>
      <c r="CK156" s="12" t="s">
        <v>14</v>
      </c>
      <c r="CL156" s="13" t="n">
        <f aca="false">IF(M205=0%,0%,N206/SUM(N206:N213))</f>
        <v>0.75812647431748</v>
      </c>
      <c r="CM156" s="12" t="str">
        <f aca="false">P206</f>
        <v>lavatrice</v>
      </c>
      <c r="CN156" s="14" t="n">
        <f aca="false">Q206</f>
        <v>0</v>
      </c>
      <c r="CO156" s="12" t="str">
        <f aca="false">P213</f>
        <v>sedie</v>
      </c>
      <c r="CP156" s="14" t="n">
        <f aca="false">Q213</f>
        <v>0</v>
      </c>
      <c r="CQ156" s="12" t="str">
        <f aca="false">R211</f>
        <v>guaina</v>
      </c>
      <c r="CR156" s="15" t="n">
        <f aca="false">S211</f>
        <v>0</v>
      </c>
      <c r="CS156" s="14" t="s">
        <v>41</v>
      </c>
      <c r="CT156" s="14" t="n">
        <f aca="false">N149</f>
        <v>0</v>
      </c>
    </row>
    <row r="157" customFormat="false" ht="14.4" hidden="false" customHeight="false" outlineLevel="0" collapsed="false">
      <c r="A157" s="24"/>
      <c r="B157" s="25"/>
      <c r="C157" s="67"/>
      <c r="D157" s="27"/>
      <c r="E157" s="28" t="s">
        <v>14</v>
      </c>
      <c r="F157" s="29" t="n">
        <f aca="false">INFO!$D$15</f>
        <v>0.167197452229299</v>
      </c>
      <c r="H157" s="32"/>
      <c r="L157" s="24"/>
      <c r="M157" s="25"/>
      <c r="N157" s="67"/>
      <c r="O157" s="27"/>
      <c r="P157" s="28" t="s">
        <v>14</v>
      </c>
      <c r="Q157" s="29" t="n">
        <f aca="false">INFO!$D$15</f>
        <v>0.167197452229299</v>
      </c>
      <c r="S157" s="32"/>
      <c r="T157" s="26"/>
      <c r="W157" s="24"/>
      <c r="X157" s="66"/>
      <c r="Y157" s="67"/>
      <c r="Z157" s="27"/>
      <c r="AA157" s="28" t="s">
        <v>14</v>
      </c>
      <c r="AB157" s="29" t="n">
        <f aca="false">INFO!$D$15</f>
        <v>0.167197452229299</v>
      </c>
      <c r="AD157" s="32"/>
      <c r="AH157" s="24"/>
      <c r="AI157" s="25"/>
      <c r="AJ157" s="67"/>
      <c r="AK157" s="27"/>
      <c r="AL157" s="28" t="s">
        <v>14</v>
      </c>
      <c r="AM157" s="29" t="n">
        <f aca="false">INFO!$D$15</f>
        <v>0.167197452229299</v>
      </c>
      <c r="AO157" s="32"/>
      <c r="AS157" s="24"/>
      <c r="AT157" s="25"/>
      <c r="AU157" s="26"/>
      <c r="AV157" s="27"/>
      <c r="AW157" s="28" t="s">
        <v>14</v>
      </c>
      <c r="AX157" s="29" t="n">
        <f aca="false">INFO!$D$15</f>
        <v>0.167197452229299</v>
      </c>
      <c r="AZ157" s="32"/>
      <c r="BD157" s="24"/>
      <c r="BE157" s="25"/>
      <c r="BF157" s="67"/>
      <c r="BG157" s="27"/>
      <c r="BH157" s="28" t="s">
        <v>14</v>
      </c>
      <c r="BI157" s="29" t="n">
        <f aca="false">INFO!$D$15</f>
        <v>0.167197452229299</v>
      </c>
      <c r="BK157" s="32"/>
      <c r="BL157" s="26"/>
      <c r="BO157" s="24"/>
      <c r="BP157" s="25"/>
      <c r="BQ157" s="67"/>
      <c r="BR157" s="27"/>
      <c r="BS157" s="28" t="s">
        <v>14</v>
      </c>
      <c r="BT157" s="29" t="n">
        <f aca="false">INFO!$D$15</f>
        <v>0.167197452229299</v>
      </c>
      <c r="BV157" s="32"/>
      <c r="BW157" s="26"/>
      <c r="BZ157" s="24"/>
      <c r="CA157" s="25"/>
      <c r="CB157" s="67"/>
      <c r="CC157" s="27"/>
      <c r="CD157" s="28" t="s">
        <v>14</v>
      </c>
      <c r="CE157" s="29" t="n">
        <f aca="false">INFO!$D$15</f>
        <v>0.167197452229299</v>
      </c>
      <c r="CG157" s="32"/>
      <c r="CK157" s="17" t="s">
        <v>49</v>
      </c>
      <c r="CL157" s="18" t="n">
        <f aca="false">IF(M205=0%,0%,N207/SUM(N206:N213))</f>
        <v>0.0751462983570073</v>
      </c>
      <c r="CM157" s="17" t="str">
        <f aca="false">P207</f>
        <v>frigorifero</v>
      </c>
      <c r="CN157" s="19" t="n">
        <f aca="false">Q207</f>
        <v>0</v>
      </c>
      <c r="CO157" s="17" t="str">
        <f aca="false">P214</f>
        <v>materasso</v>
      </c>
      <c r="CP157" s="19" t="n">
        <f aca="false">Q214</f>
        <v>0</v>
      </c>
      <c r="CQ157" s="17" t="str">
        <f aca="false">R212</f>
        <v>lamiere</v>
      </c>
      <c r="CR157" s="20" t="n">
        <f aca="false">S212</f>
        <v>0</v>
      </c>
      <c r="CS157" s="19" t="str">
        <f aca="false">O148</f>
        <v>altezza cumulo</v>
      </c>
      <c r="CT157" s="19" t="n">
        <f aca="false">P148</f>
        <v>15</v>
      </c>
    </row>
    <row r="158" customFormat="false" ht="14.4" hidden="false" customHeight="false" outlineLevel="0" collapsed="false">
      <c r="A158" s="24"/>
      <c r="B158" s="25"/>
      <c r="C158" s="67"/>
      <c r="D158" s="27" t="s">
        <v>66</v>
      </c>
      <c r="E158" s="28" t="s">
        <v>12</v>
      </c>
      <c r="F158" s="29" t="n">
        <f aca="false">INFO!$D$13</f>
        <v>0.751592356687898</v>
      </c>
      <c r="H158" s="32" t="n">
        <v>15</v>
      </c>
      <c r="L158" s="24"/>
      <c r="M158" s="25"/>
      <c r="N158" s="67"/>
      <c r="O158" s="27" t="s">
        <v>66</v>
      </c>
      <c r="P158" s="28" t="s">
        <v>12</v>
      </c>
      <c r="Q158" s="29" t="n">
        <f aca="false">INFO!$D$13</f>
        <v>0.751592356687898</v>
      </c>
      <c r="S158" s="32" t="n">
        <v>15</v>
      </c>
      <c r="T158" s="26"/>
      <c r="W158" s="24"/>
      <c r="X158" s="66"/>
      <c r="Y158" s="67"/>
      <c r="Z158" s="27" t="s">
        <v>66</v>
      </c>
      <c r="AA158" s="28" t="s">
        <v>12</v>
      </c>
      <c r="AB158" s="29" t="n">
        <f aca="false">INFO!$D$13</f>
        <v>0.751592356687898</v>
      </c>
      <c r="AD158" s="32" t="n">
        <v>15</v>
      </c>
      <c r="AH158" s="24"/>
      <c r="AI158" s="25"/>
      <c r="AJ158" s="67"/>
      <c r="AK158" s="27" t="s">
        <v>66</v>
      </c>
      <c r="AL158" s="28" t="s">
        <v>12</v>
      </c>
      <c r="AM158" s="29" t="n">
        <f aca="false">INFO!$D$13</f>
        <v>0.751592356687898</v>
      </c>
      <c r="AO158" s="32" t="n">
        <v>15</v>
      </c>
      <c r="AS158" s="24"/>
      <c r="AT158" s="25"/>
      <c r="AU158" s="26"/>
      <c r="AV158" s="27" t="s">
        <v>66</v>
      </c>
      <c r="AW158" s="28" t="s">
        <v>12</v>
      </c>
      <c r="AX158" s="29" t="n">
        <f aca="false">INFO!$D$13</f>
        <v>0.751592356687898</v>
      </c>
      <c r="AZ158" s="32" t="n">
        <v>15</v>
      </c>
      <c r="BD158" s="24"/>
      <c r="BE158" s="25"/>
      <c r="BF158" s="67"/>
      <c r="BG158" s="27" t="s">
        <v>66</v>
      </c>
      <c r="BH158" s="28" t="s">
        <v>12</v>
      </c>
      <c r="BI158" s="29" t="n">
        <f aca="false">INFO!$D$13</f>
        <v>0.751592356687898</v>
      </c>
      <c r="BK158" s="32" t="n">
        <v>15</v>
      </c>
      <c r="BL158" s="26"/>
      <c r="BO158" s="24"/>
      <c r="BP158" s="25"/>
      <c r="BQ158" s="67"/>
      <c r="BR158" s="27" t="s">
        <v>66</v>
      </c>
      <c r="BS158" s="28" t="s">
        <v>12</v>
      </c>
      <c r="BT158" s="29" t="n">
        <f aca="false">INFO!$D$13</f>
        <v>0.751592356687898</v>
      </c>
      <c r="BV158" s="32" t="n">
        <v>15</v>
      </c>
      <c r="BW158" s="26"/>
      <c r="BZ158" s="24"/>
      <c r="CA158" s="25"/>
      <c r="CB158" s="67"/>
      <c r="CC158" s="27" t="s">
        <v>66</v>
      </c>
      <c r="CD158" s="28" t="s">
        <v>12</v>
      </c>
      <c r="CE158" s="29" t="n">
        <f aca="false">INFO!$D$13</f>
        <v>0.751592356687898</v>
      </c>
      <c r="CG158" s="32" t="n">
        <v>15</v>
      </c>
      <c r="CK158" s="17" t="s">
        <v>57</v>
      </c>
      <c r="CL158" s="18" t="n">
        <f aca="false">IF(M205=0%,0%,(N208+N209)/SUM(N206:N213))</f>
        <v>0.021759895655294</v>
      </c>
      <c r="CM158" s="17" t="str">
        <f aca="false">P208</f>
        <v>forno</v>
      </c>
      <c r="CN158" s="19" t="n">
        <f aca="false">Q208</f>
        <v>0</v>
      </c>
      <c r="CO158" s="17" t="str">
        <f aca="false">R206</f>
        <v>brandina</v>
      </c>
      <c r="CP158" s="19" t="n">
        <f aca="false">S206</f>
        <v>0</v>
      </c>
      <c r="CQ158" s="17" t="str">
        <f aca="false">R213</f>
        <v>buste</v>
      </c>
      <c r="CR158" s="20" t="n">
        <f aca="false">S213</f>
        <v>0</v>
      </c>
      <c r="CS158" s="19" t="str">
        <f aca="false">O149</f>
        <v>combustione</v>
      </c>
      <c r="CT158" s="19" t="str">
        <f aca="false">P149</f>
        <v>no</v>
      </c>
    </row>
    <row r="159" customFormat="false" ht="14.4" hidden="false" customHeight="true" outlineLevel="0" collapsed="false">
      <c r="A159" s="24"/>
      <c r="B159" s="25"/>
      <c r="C159" s="67"/>
      <c r="D159" s="27"/>
      <c r="E159" s="28" t="s">
        <v>13</v>
      </c>
      <c r="F159" s="29" t="n">
        <f aca="false">INFO!$D$14</f>
        <v>0.0812101910828025</v>
      </c>
      <c r="H159" s="32"/>
      <c r="L159" s="24"/>
      <c r="M159" s="25"/>
      <c r="N159" s="67"/>
      <c r="O159" s="27"/>
      <c r="P159" s="28" t="s">
        <v>13</v>
      </c>
      <c r="Q159" s="29" t="n">
        <f aca="false">INFO!$D$14</f>
        <v>0.0812101910828025</v>
      </c>
      <c r="S159" s="32"/>
      <c r="T159" s="26"/>
      <c r="W159" s="24"/>
      <c r="X159" s="66"/>
      <c r="Y159" s="67"/>
      <c r="Z159" s="27"/>
      <c r="AA159" s="28" t="s">
        <v>13</v>
      </c>
      <c r="AB159" s="29" t="n">
        <f aca="false">INFO!$D$14</f>
        <v>0.0812101910828025</v>
      </c>
      <c r="AD159" s="32"/>
      <c r="AH159" s="24"/>
      <c r="AI159" s="25"/>
      <c r="AJ159" s="67"/>
      <c r="AK159" s="27"/>
      <c r="AL159" s="28" t="s">
        <v>13</v>
      </c>
      <c r="AM159" s="29" t="n">
        <f aca="false">INFO!$D$14</f>
        <v>0.0812101910828025</v>
      </c>
      <c r="AO159" s="32"/>
      <c r="AS159" s="24"/>
      <c r="AT159" s="25"/>
      <c r="AU159" s="26"/>
      <c r="AV159" s="27"/>
      <c r="AW159" s="28" t="s">
        <v>13</v>
      </c>
      <c r="AX159" s="29" t="n">
        <f aca="false">INFO!$D$14</f>
        <v>0.0812101910828025</v>
      </c>
      <c r="AZ159" s="32"/>
      <c r="BD159" s="24"/>
      <c r="BE159" s="25"/>
      <c r="BF159" s="67"/>
      <c r="BG159" s="27"/>
      <c r="BH159" s="28" t="s">
        <v>13</v>
      </c>
      <c r="BI159" s="29" t="n">
        <f aca="false">INFO!$D$14</f>
        <v>0.0812101910828025</v>
      </c>
      <c r="BK159" s="32"/>
      <c r="BL159" s="26"/>
      <c r="BO159" s="24"/>
      <c r="BP159" s="25"/>
      <c r="BQ159" s="67"/>
      <c r="BR159" s="27"/>
      <c r="BS159" s="28" t="s">
        <v>13</v>
      </c>
      <c r="BT159" s="29" t="n">
        <f aca="false">INFO!$D$14</f>
        <v>0.0812101910828025</v>
      </c>
      <c r="BV159" s="32"/>
      <c r="BW159" s="26"/>
      <c r="BZ159" s="24"/>
      <c r="CA159" s="25"/>
      <c r="CB159" s="67"/>
      <c r="CC159" s="27"/>
      <c r="CD159" s="28" t="s">
        <v>13</v>
      </c>
      <c r="CE159" s="29" t="n">
        <f aca="false">INFO!$D$14</f>
        <v>0.0812101910828025</v>
      </c>
      <c r="CG159" s="32"/>
      <c r="CK159" s="17" t="s">
        <v>60</v>
      </c>
      <c r="CL159" s="18" t="n">
        <f aca="false">IF(M205=0%,0%,N210/SUM(N206:N213))</f>
        <v>0.00180964364246422</v>
      </c>
      <c r="CM159" s="17" t="str">
        <f aca="false">P209</f>
        <v>televisore</v>
      </c>
      <c r="CN159" s="19" t="n">
        <f aca="false">Q209</f>
        <v>0</v>
      </c>
      <c r="CO159" s="17" t="str">
        <f aca="false">R207</f>
        <v>Scatoloni</v>
      </c>
      <c r="CP159" s="19" t="n">
        <f aca="false">S207</f>
        <v>0</v>
      </c>
      <c r="CQ159" s="19"/>
      <c r="CR159" s="20"/>
      <c r="CS159" s="19" t="str">
        <f aca="false">O150</f>
        <v>bonifica</v>
      </c>
      <c r="CT159" s="19" t="str">
        <f aca="false">P150</f>
        <v>no</v>
      </c>
    </row>
    <row r="160" customFormat="false" ht="14.4" hidden="false" customHeight="false" outlineLevel="0" collapsed="false">
      <c r="A160" s="24"/>
      <c r="B160" s="25"/>
      <c r="C160" s="67"/>
      <c r="D160" s="27"/>
      <c r="E160" s="28" t="s">
        <v>14</v>
      </c>
      <c r="F160" s="29" t="n">
        <f aca="false">INFO!$D$15</f>
        <v>0.167197452229299</v>
      </c>
      <c r="H160" s="32"/>
      <c r="L160" s="24"/>
      <c r="M160" s="25"/>
      <c r="N160" s="67"/>
      <c r="O160" s="27"/>
      <c r="P160" s="28" t="s">
        <v>14</v>
      </c>
      <c r="Q160" s="29" t="n">
        <f aca="false">INFO!$D$15</f>
        <v>0.167197452229299</v>
      </c>
      <c r="S160" s="32"/>
      <c r="T160" s="26"/>
      <c r="W160" s="24"/>
      <c r="X160" s="66"/>
      <c r="Y160" s="67"/>
      <c r="Z160" s="27"/>
      <c r="AA160" s="28" t="s">
        <v>14</v>
      </c>
      <c r="AB160" s="29" t="n">
        <f aca="false">INFO!$D$15</f>
        <v>0.167197452229299</v>
      </c>
      <c r="AD160" s="32"/>
      <c r="AH160" s="24"/>
      <c r="AI160" s="25"/>
      <c r="AJ160" s="67"/>
      <c r="AK160" s="27"/>
      <c r="AL160" s="28" t="s">
        <v>14</v>
      </c>
      <c r="AM160" s="29" t="n">
        <f aca="false">INFO!$D$15</f>
        <v>0.167197452229299</v>
      </c>
      <c r="AO160" s="32"/>
      <c r="AS160" s="24"/>
      <c r="AT160" s="25"/>
      <c r="AU160" s="26"/>
      <c r="AV160" s="27"/>
      <c r="AW160" s="28" t="s">
        <v>14</v>
      </c>
      <c r="AX160" s="29" t="n">
        <f aca="false">INFO!$D$15</f>
        <v>0.167197452229299</v>
      </c>
      <c r="AZ160" s="32"/>
      <c r="BD160" s="24"/>
      <c r="BE160" s="25"/>
      <c r="BF160" s="67"/>
      <c r="BG160" s="27"/>
      <c r="BH160" s="28" t="s">
        <v>14</v>
      </c>
      <c r="BI160" s="29" t="n">
        <f aca="false">INFO!$D$15</f>
        <v>0.167197452229299</v>
      </c>
      <c r="BK160" s="32"/>
      <c r="BL160" s="26"/>
      <c r="BO160" s="24"/>
      <c r="BP160" s="25"/>
      <c r="BQ160" s="67"/>
      <c r="BR160" s="27"/>
      <c r="BS160" s="28" t="s">
        <v>14</v>
      </c>
      <c r="BT160" s="29" t="n">
        <f aca="false">INFO!$D$15</f>
        <v>0.167197452229299</v>
      </c>
      <c r="BV160" s="32"/>
      <c r="BW160" s="26"/>
      <c r="BZ160" s="24"/>
      <c r="CA160" s="25"/>
      <c r="CB160" s="67"/>
      <c r="CC160" s="27"/>
      <c r="CD160" s="28" t="s">
        <v>14</v>
      </c>
      <c r="CE160" s="29" t="n">
        <f aca="false">INFO!$D$15</f>
        <v>0.167197452229299</v>
      </c>
      <c r="CG160" s="32"/>
      <c r="CK160" s="17" t="s">
        <v>61</v>
      </c>
      <c r="CL160" s="18" t="n">
        <f aca="false">IF(M205=0%,0%,N211/SUM(N206:N213))</f>
        <v>0.143157688027754</v>
      </c>
      <c r="CM160" s="17" t="str">
        <f aca="false">P210</f>
        <v>scaldabagno</v>
      </c>
      <c r="CN160" s="19" t="n">
        <f aca="false">Q210</f>
        <v>0</v>
      </c>
      <c r="CO160" s="17" t="str">
        <f aca="false">R208</f>
        <v>divano</v>
      </c>
      <c r="CP160" s="19" t="n">
        <f aca="false">S208</f>
        <v>0</v>
      </c>
      <c r="CQ160" s="19"/>
      <c r="CR160" s="20"/>
      <c r="CS160" s="19" t="str">
        <f aca="false">Q150</f>
        <v>substrato</v>
      </c>
      <c r="CT160" s="19" t="str">
        <f aca="false">R150</f>
        <v>battistrada</v>
      </c>
    </row>
    <row r="161" customFormat="false" ht="14.4" hidden="false" customHeight="false" outlineLevel="0" collapsed="false">
      <c r="A161" s="24"/>
      <c r="B161" s="25"/>
      <c r="C161" s="67"/>
      <c r="D161" s="27" t="s">
        <v>67</v>
      </c>
      <c r="E161" s="28" t="s">
        <v>21</v>
      </c>
      <c r="F161" s="39" t="n">
        <f aca="false">INFO!$C$24</f>
        <v>0.607753705815279</v>
      </c>
      <c r="H161" s="32" t="n">
        <v>12</v>
      </c>
      <c r="L161" s="24"/>
      <c r="M161" s="25"/>
      <c r="N161" s="67"/>
      <c r="O161" s="27" t="s">
        <v>67</v>
      </c>
      <c r="P161" s="28" t="s">
        <v>21</v>
      </c>
      <c r="Q161" s="39" t="n">
        <f aca="false">INFO!$C$24</f>
        <v>0.607753705815279</v>
      </c>
      <c r="S161" s="32" t="n">
        <v>12</v>
      </c>
      <c r="T161" s="26"/>
      <c r="W161" s="24"/>
      <c r="X161" s="66"/>
      <c r="Y161" s="67"/>
      <c r="Z161" s="27" t="s">
        <v>67</v>
      </c>
      <c r="AA161" s="28" t="s">
        <v>21</v>
      </c>
      <c r="AB161" s="39" t="n">
        <f aca="false">INFO!$C$24</f>
        <v>0.607753705815279</v>
      </c>
      <c r="AD161" s="32" t="n">
        <v>12</v>
      </c>
      <c r="AH161" s="24"/>
      <c r="AI161" s="25"/>
      <c r="AJ161" s="67"/>
      <c r="AK161" s="27" t="s">
        <v>67</v>
      </c>
      <c r="AL161" s="28" t="s">
        <v>21</v>
      </c>
      <c r="AM161" s="39" t="n">
        <f aca="false">INFO!$C$24</f>
        <v>0.607753705815279</v>
      </c>
      <c r="AO161" s="32" t="n">
        <v>12</v>
      </c>
      <c r="AS161" s="24"/>
      <c r="AT161" s="25"/>
      <c r="AU161" s="26"/>
      <c r="AV161" s="27" t="s">
        <v>67</v>
      </c>
      <c r="AW161" s="28" t="s">
        <v>21</v>
      </c>
      <c r="AX161" s="39" t="n">
        <f aca="false">INFO!$C$24</f>
        <v>0.607753705815279</v>
      </c>
      <c r="AZ161" s="32" t="n">
        <v>12</v>
      </c>
      <c r="BD161" s="24"/>
      <c r="BE161" s="25"/>
      <c r="BF161" s="67"/>
      <c r="BG161" s="27" t="s">
        <v>67</v>
      </c>
      <c r="BH161" s="28" t="s">
        <v>21</v>
      </c>
      <c r="BI161" s="39" t="n">
        <f aca="false">INFO!$C$24</f>
        <v>0.607753705815279</v>
      </c>
      <c r="BK161" s="32" t="n">
        <v>12</v>
      </c>
      <c r="BL161" s="26"/>
      <c r="BO161" s="24"/>
      <c r="BP161" s="25"/>
      <c r="BQ161" s="67"/>
      <c r="BR161" s="27" t="s">
        <v>67</v>
      </c>
      <c r="BS161" s="28" t="s">
        <v>21</v>
      </c>
      <c r="BT161" s="39" t="n">
        <f aca="false">INFO!$C$24</f>
        <v>0.607753705815279</v>
      </c>
      <c r="BV161" s="32" t="n">
        <v>12</v>
      </c>
      <c r="BW161" s="26"/>
      <c r="BZ161" s="24"/>
      <c r="CA161" s="25"/>
      <c r="CB161" s="67"/>
      <c r="CC161" s="27" t="s">
        <v>67</v>
      </c>
      <c r="CD161" s="28" t="s">
        <v>21</v>
      </c>
      <c r="CE161" s="39" t="n">
        <f aca="false">INFO!$C$24</f>
        <v>0.607753705815279</v>
      </c>
      <c r="CG161" s="32" t="n">
        <v>12</v>
      </c>
      <c r="CK161" s="17" t="s">
        <v>62</v>
      </c>
      <c r="CL161" s="18" t="n">
        <f aca="false">IF(M205=0%,0%,N212/SUM(N206:N213))</f>
        <v>0</v>
      </c>
      <c r="CM161" s="17" t="str">
        <f aca="false">P211</f>
        <v>mobile</v>
      </c>
      <c r="CN161" s="19" t="n">
        <f aca="false">Q211</f>
        <v>0</v>
      </c>
      <c r="CO161" s="17" t="str">
        <f aca="false">R209</f>
        <v>sanitari</v>
      </c>
      <c r="CP161" s="19" t="n">
        <f aca="false">S209</f>
        <v>0</v>
      </c>
      <c r="CQ161" s="19"/>
      <c r="CR161" s="20"/>
      <c r="CS161" s="19" t="s">
        <v>63</v>
      </c>
      <c r="CT161" s="19" t="n">
        <f aca="false">M150</f>
        <v>0</v>
      </c>
    </row>
    <row r="162" customFormat="false" ht="15" hidden="false" customHeight="false" outlineLevel="0" collapsed="false">
      <c r="A162" s="24"/>
      <c r="B162" s="25"/>
      <c r="C162" s="67"/>
      <c r="D162" s="27"/>
      <c r="E162" s="28" t="s">
        <v>14</v>
      </c>
      <c r="F162" s="39" t="n">
        <f aca="false">INFO!$C$25</f>
        <v>0.182440136830103</v>
      </c>
      <c r="H162" s="32"/>
      <c r="L162" s="24"/>
      <c r="M162" s="25"/>
      <c r="N162" s="67"/>
      <c r="O162" s="27"/>
      <c r="P162" s="28" t="s">
        <v>14</v>
      </c>
      <c r="Q162" s="39" t="n">
        <f aca="false">INFO!$C$25</f>
        <v>0.182440136830103</v>
      </c>
      <c r="S162" s="32"/>
      <c r="T162" s="43"/>
      <c r="W162" s="24"/>
      <c r="X162" s="66"/>
      <c r="Y162" s="67"/>
      <c r="Z162" s="27"/>
      <c r="AA162" s="28" t="s">
        <v>14</v>
      </c>
      <c r="AB162" s="39" t="n">
        <f aca="false">INFO!$C$25</f>
        <v>0.182440136830103</v>
      </c>
      <c r="AD162" s="32"/>
      <c r="AH162" s="24"/>
      <c r="AI162" s="25"/>
      <c r="AJ162" s="67"/>
      <c r="AK162" s="27"/>
      <c r="AL162" s="28" t="s">
        <v>14</v>
      </c>
      <c r="AM162" s="39" t="n">
        <f aca="false">INFO!$C$25</f>
        <v>0.182440136830103</v>
      </c>
      <c r="AO162" s="32"/>
      <c r="AS162" s="24"/>
      <c r="AT162" s="25"/>
      <c r="AU162" s="26"/>
      <c r="AV162" s="27"/>
      <c r="AW162" s="28" t="s">
        <v>14</v>
      </c>
      <c r="AX162" s="39" t="n">
        <f aca="false">INFO!$C$25</f>
        <v>0.182440136830103</v>
      </c>
      <c r="AZ162" s="32"/>
      <c r="BD162" s="24"/>
      <c r="BE162" s="25"/>
      <c r="BF162" s="67"/>
      <c r="BG162" s="27"/>
      <c r="BH162" s="28" t="s">
        <v>14</v>
      </c>
      <c r="BI162" s="39" t="n">
        <f aca="false">INFO!$C$25</f>
        <v>0.182440136830103</v>
      </c>
      <c r="BK162" s="32"/>
      <c r="BL162" s="43"/>
      <c r="BO162" s="24"/>
      <c r="BP162" s="25"/>
      <c r="BQ162" s="67"/>
      <c r="BR162" s="27"/>
      <c r="BS162" s="28" t="s">
        <v>14</v>
      </c>
      <c r="BT162" s="39" t="n">
        <f aca="false">INFO!$C$25</f>
        <v>0.182440136830103</v>
      </c>
      <c r="BV162" s="32"/>
      <c r="BW162" s="43"/>
      <c r="BZ162" s="24"/>
      <c r="CA162" s="25"/>
      <c r="CB162" s="67"/>
      <c r="CC162" s="27"/>
      <c r="CD162" s="28" t="s">
        <v>14</v>
      </c>
      <c r="CE162" s="39" t="n">
        <f aca="false">INFO!$C$25</f>
        <v>0.182440136830103</v>
      </c>
      <c r="CG162" s="32"/>
      <c r="CK162" s="33" t="s">
        <v>65</v>
      </c>
      <c r="CL162" s="34" t="n">
        <f aca="false">IF(M205=0%,0%,N213/SUM(N206:N213))</f>
        <v>0</v>
      </c>
      <c r="CM162" s="33" t="str">
        <f aca="false">P212</f>
        <v>secchio</v>
      </c>
      <c r="CN162" s="35" t="n">
        <f aca="false">Q212</f>
        <v>0</v>
      </c>
      <c r="CO162" s="33" t="str">
        <f aca="false">R210</f>
        <v>tubi</v>
      </c>
      <c r="CP162" s="35" t="n">
        <f aca="false">S210</f>
        <v>0</v>
      </c>
      <c r="CQ162" s="35"/>
      <c r="CR162" s="36"/>
      <c r="CS162" s="35" t="s">
        <v>56</v>
      </c>
      <c r="CT162" s="35" t="n">
        <f aca="false">S148</f>
        <v>0</v>
      </c>
      <c r="CU162" s="37" t="n">
        <f aca="false">SUM(CL156:CL162)</f>
        <v>1</v>
      </c>
    </row>
    <row r="163" customFormat="false" ht="15" hidden="false" customHeight="false" outlineLevel="0" collapsed="false">
      <c r="A163" s="24"/>
      <c r="B163" s="25"/>
      <c r="C163" s="67"/>
      <c r="D163" s="27"/>
      <c r="E163" s="28" t="s">
        <v>22</v>
      </c>
      <c r="F163" s="39" t="n">
        <f aca="false">INFO!$C$26</f>
        <v>0.122006841505131</v>
      </c>
      <c r="H163" s="32"/>
      <c r="L163" s="24"/>
      <c r="M163" s="25"/>
      <c r="N163" s="67"/>
      <c r="O163" s="27"/>
      <c r="P163" s="28" t="s">
        <v>22</v>
      </c>
      <c r="Q163" s="39" t="n">
        <f aca="false">INFO!$C$26</f>
        <v>0.122006841505131</v>
      </c>
      <c r="S163" s="32"/>
      <c r="T163" s="43"/>
      <c r="W163" s="24"/>
      <c r="X163" s="66"/>
      <c r="Y163" s="67"/>
      <c r="Z163" s="27"/>
      <c r="AA163" s="28" t="s">
        <v>22</v>
      </c>
      <c r="AB163" s="39" t="n">
        <f aca="false">INFO!$C$26</f>
        <v>0.122006841505131</v>
      </c>
      <c r="AD163" s="32"/>
      <c r="AH163" s="24"/>
      <c r="AI163" s="25"/>
      <c r="AJ163" s="67"/>
      <c r="AK163" s="27"/>
      <c r="AL163" s="28" t="s">
        <v>22</v>
      </c>
      <c r="AM163" s="39" t="n">
        <f aca="false">INFO!$C$26</f>
        <v>0.122006841505131</v>
      </c>
      <c r="AO163" s="32"/>
      <c r="AS163" s="24"/>
      <c r="AT163" s="25"/>
      <c r="AU163" s="26"/>
      <c r="AV163" s="27"/>
      <c r="AW163" s="28" t="s">
        <v>22</v>
      </c>
      <c r="AX163" s="39" t="n">
        <f aca="false">INFO!$C$26</f>
        <v>0.122006841505131</v>
      </c>
      <c r="AZ163" s="32"/>
      <c r="BD163" s="24"/>
      <c r="BE163" s="25"/>
      <c r="BF163" s="67"/>
      <c r="BG163" s="27"/>
      <c r="BH163" s="28" t="s">
        <v>22</v>
      </c>
      <c r="BI163" s="39" t="n">
        <f aca="false">INFO!$C$26</f>
        <v>0.122006841505131</v>
      </c>
      <c r="BK163" s="32"/>
      <c r="BL163" s="43"/>
      <c r="BO163" s="24"/>
      <c r="BP163" s="25"/>
      <c r="BQ163" s="67"/>
      <c r="BR163" s="27"/>
      <c r="BS163" s="28" t="s">
        <v>22</v>
      </c>
      <c r="BT163" s="39" t="n">
        <f aca="false">INFO!$C$26</f>
        <v>0.122006841505131</v>
      </c>
      <c r="BV163" s="32"/>
      <c r="BW163" s="43"/>
      <c r="BZ163" s="24"/>
      <c r="CA163" s="25"/>
      <c r="CB163" s="67"/>
      <c r="CC163" s="27"/>
      <c r="CD163" s="28" t="s">
        <v>22</v>
      </c>
      <c r="CE163" s="39" t="n">
        <f aca="false">INFO!$C$26</f>
        <v>0.122006841505131</v>
      </c>
      <c r="CG163" s="32"/>
      <c r="CK163" s="10" t="str">
        <f aca="false">W147</f>
        <v>SITO O104</v>
      </c>
      <c r="CL163" s="10"/>
      <c r="CM163" s="10"/>
      <c r="CN163" s="10"/>
      <c r="CO163" s="10"/>
      <c r="CP163" s="10"/>
      <c r="CQ163" s="10"/>
      <c r="CR163" s="10"/>
      <c r="CS163" s="10"/>
      <c r="CT163" s="10"/>
    </row>
    <row r="164" customFormat="false" ht="14.4" hidden="false" customHeight="false" outlineLevel="0" collapsed="false">
      <c r="A164" s="24"/>
      <c r="B164" s="25"/>
      <c r="C164" s="67"/>
      <c r="D164" s="27"/>
      <c r="E164" s="28" t="s">
        <v>13</v>
      </c>
      <c r="F164" s="39" t="n">
        <f aca="false">INFO!$C$27</f>
        <v>0.0877993158494869</v>
      </c>
      <c r="H164" s="32"/>
      <c r="L164" s="24"/>
      <c r="M164" s="25"/>
      <c r="N164" s="67"/>
      <c r="O164" s="27"/>
      <c r="P164" s="28" t="s">
        <v>13</v>
      </c>
      <c r="Q164" s="39" t="n">
        <f aca="false">INFO!$C$27</f>
        <v>0.0877993158494869</v>
      </c>
      <c r="S164" s="32"/>
      <c r="T164" s="43"/>
      <c r="W164" s="24"/>
      <c r="X164" s="66"/>
      <c r="Y164" s="67"/>
      <c r="Z164" s="27"/>
      <c r="AA164" s="28" t="s">
        <v>13</v>
      </c>
      <c r="AB164" s="39" t="n">
        <f aca="false">INFO!$C$27</f>
        <v>0.0877993158494869</v>
      </c>
      <c r="AD164" s="32"/>
      <c r="AH164" s="24"/>
      <c r="AI164" s="25"/>
      <c r="AJ164" s="67"/>
      <c r="AK164" s="27"/>
      <c r="AL164" s="28" t="s">
        <v>13</v>
      </c>
      <c r="AM164" s="39" t="n">
        <f aca="false">INFO!$C$27</f>
        <v>0.0877993158494869</v>
      </c>
      <c r="AO164" s="32"/>
      <c r="AS164" s="24"/>
      <c r="AT164" s="25"/>
      <c r="AU164" s="26"/>
      <c r="AV164" s="27"/>
      <c r="AW164" s="28" t="s">
        <v>13</v>
      </c>
      <c r="AX164" s="39" t="n">
        <f aca="false">INFO!$C$27</f>
        <v>0.0877993158494869</v>
      </c>
      <c r="AZ164" s="32"/>
      <c r="BD164" s="24"/>
      <c r="BE164" s="25"/>
      <c r="BF164" s="67"/>
      <c r="BG164" s="27"/>
      <c r="BH164" s="28" t="s">
        <v>13</v>
      </c>
      <c r="BI164" s="39" t="n">
        <f aca="false">INFO!$C$27</f>
        <v>0.0877993158494869</v>
      </c>
      <c r="BK164" s="32"/>
      <c r="BL164" s="43"/>
      <c r="BO164" s="24"/>
      <c r="BP164" s="25"/>
      <c r="BQ164" s="67"/>
      <c r="BR164" s="27"/>
      <c r="BS164" s="28" t="s">
        <v>13</v>
      </c>
      <c r="BT164" s="39" t="n">
        <f aca="false">INFO!$C$27</f>
        <v>0.0877993158494869</v>
      </c>
      <c r="BV164" s="32"/>
      <c r="BW164" s="43"/>
      <c r="BZ164" s="24"/>
      <c r="CA164" s="25"/>
      <c r="CB164" s="67"/>
      <c r="CC164" s="27"/>
      <c r="CD164" s="28" t="s">
        <v>13</v>
      </c>
      <c r="CE164" s="39" t="n">
        <f aca="false">INFO!$C$27</f>
        <v>0.0877993158494869</v>
      </c>
      <c r="CG164" s="32"/>
      <c r="CK164" s="11" t="s">
        <v>31</v>
      </c>
      <c r="CL164" s="11"/>
      <c r="CM164" s="11" t="s">
        <v>32</v>
      </c>
      <c r="CN164" s="11"/>
      <c r="CO164" s="11"/>
      <c r="CP164" s="11"/>
      <c r="CQ164" s="11"/>
      <c r="CR164" s="11"/>
      <c r="CS164" s="11" t="s">
        <v>33</v>
      </c>
      <c r="CT164" s="11"/>
    </row>
    <row r="165" customFormat="false" ht="14.4" hidden="false" customHeight="false" outlineLevel="0" collapsed="false">
      <c r="A165" s="24"/>
      <c r="B165" s="25"/>
      <c r="C165" s="67"/>
      <c r="D165" s="40" t="s">
        <v>68</v>
      </c>
      <c r="E165" s="41" t="s">
        <v>22</v>
      </c>
      <c r="F165" s="39" t="n">
        <v>0.8</v>
      </c>
      <c r="H165" s="32" t="n">
        <v>12</v>
      </c>
      <c r="L165" s="24"/>
      <c r="M165" s="25"/>
      <c r="N165" s="67"/>
      <c r="O165" s="40" t="s">
        <v>68</v>
      </c>
      <c r="P165" s="41" t="s">
        <v>22</v>
      </c>
      <c r="Q165" s="39" t="n">
        <v>0.8</v>
      </c>
      <c r="S165" s="32" t="n">
        <v>12</v>
      </c>
      <c r="T165" s="43"/>
      <c r="W165" s="24"/>
      <c r="X165" s="66"/>
      <c r="Y165" s="67"/>
      <c r="Z165" s="40" t="s">
        <v>68</v>
      </c>
      <c r="AA165" s="41" t="s">
        <v>22</v>
      </c>
      <c r="AB165" s="39" t="n">
        <v>0.8</v>
      </c>
      <c r="AD165" s="32" t="n">
        <v>12</v>
      </c>
      <c r="AH165" s="24"/>
      <c r="AI165" s="25"/>
      <c r="AJ165" s="67"/>
      <c r="AK165" s="40" t="s">
        <v>68</v>
      </c>
      <c r="AL165" s="41" t="s">
        <v>22</v>
      </c>
      <c r="AM165" s="39" t="n">
        <v>0.8</v>
      </c>
      <c r="AO165" s="32" t="n">
        <v>12</v>
      </c>
      <c r="AS165" s="24"/>
      <c r="AT165" s="25"/>
      <c r="AU165" s="26"/>
      <c r="AV165" s="40" t="s">
        <v>68</v>
      </c>
      <c r="AW165" s="41" t="s">
        <v>22</v>
      </c>
      <c r="AX165" s="39" t="n">
        <v>0.8</v>
      </c>
      <c r="AZ165" s="32" t="n">
        <v>12</v>
      </c>
      <c r="BD165" s="24"/>
      <c r="BE165" s="25"/>
      <c r="BF165" s="67"/>
      <c r="BG165" s="40" t="s">
        <v>68</v>
      </c>
      <c r="BH165" s="41" t="s">
        <v>22</v>
      </c>
      <c r="BI165" s="39" t="n">
        <v>0.8</v>
      </c>
      <c r="BK165" s="32" t="n">
        <v>12</v>
      </c>
      <c r="BL165" s="43"/>
      <c r="BO165" s="24"/>
      <c r="BP165" s="25"/>
      <c r="BQ165" s="67"/>
      <c r="BR165" s="40" t="s">
        <v>68</v>
      </c>
      <c r="BS165" s="41" t="s">
        <v>22</v>
      </c>
      <c r="BT165" s="39" t="n">
        <v>0.8</v>
      </c>
      <c r="BV165" s="32" t="n">
        <v>12</v>
      </c>
      <c r="BW165" s="43"/>
      <c r="BZ165" s="24"/>
      <c r="CA165" s="25"/>
      <c r="CB165" s="67"/>
      <c r="CC165" s="40" t="s">
        <v>68</v>
      </c>
      <c r="CD165" s="41" t="s">
        <v>22</v>
      </c>
      <c r="CE165" s="39" t="n">
        <v>0.8</v>
      </c>
      <c r="CG165" s="32" t="n">
        <v>12</v>
      </c>
      <c r="CK165" s="12" t="s">
        <v>14</v>
      </c>
      <c r="CL165" s="13" t="n">
        <f aca="false">IF(X205=0%,0%,Y206/SUM(Y206:Y213))</f>
        <v>0</v>
      </c>
      <c r="CM165" s="12" t="str">
        <f aca="false">AA206</f>
        <v>lavatrice</v>
      </c>
      <c r="CN165" s="14" t="n">
        <f aca="false">AB206</f>
        <v>0</v>
      </c>
      <c r="CO165" s="12" t="str">
        <f aca="false">AA213</f>
        <v>sedie</v>
      </c>
      <c r="CP165" s="14" t="n">
        <f aca="false">AB213</f>
        <v>0</v>
      </c>
      <c r="CQ165" s="12" t="str">
        <f aca="false">AC211</f>
        <v>guaina</v>
      </c>
      <c r="CR165" s="14" t="n">
        <f aca="false">AD211</f>
        <v>0</v>
      </c>
      <c r="CS165" s="14" t="s">
        <v>41</v>
      </c>
      <c r="CT165" s="38" t="str">
        <f aca="false">Y149</f>
        <v>dubbia</v>
      </c>
    </row>
    <row r="166" customFormat="false" ht="14.4" hidden="false" customHeight="false" outlineLevel="0" collapsed="false">
      <c r="A166" s="24"/>
      <c r="B166" s="25"/>
      <c r="C166" s="67"/>
      <c r="D166" s="40"/>
      <c r="E166" s="41" t="s">
        <v>13</v>
      </c>
      <c r="F166" s="39" t="n">
        <v>0.2</v>
      </c>
      <c r="H166" s="32"/>
      <c r="L166" s="24"/>
      <c r="M166" s="25"/>
      <c r="N166" s="67"/>
      <c r="O166" s="40"/>
      <c r="P166" s="41" t="s">
        <v>13</v>
      </c>
      <c r="Q166" s="39" t="n">
        <v>0.2</v>
      </c>
      <c r="S166" s="32"/>
      <c r="T166" s="43"/>
      <c r="W166" s="24"/>
      <c r="X166" s="66"/>
      <c r="Y166" s="67"/>
      <c r="Z166" s="40"/>
      <c r="AA166" s="41" t="s">
        <v>13</v>
      </c>
      <c r="AB166" s="39" t="n">
        <v>0.2</v>
      </c>
      <c r="AD166" s="32"/>
      <c r="AH166" s="24"/>
      <c r="AI166" s="25"/>
      <c r="AJ166" s="67"/>
      <c r="AK166" s="40"/>
      <c r="AL166" s="41" t="s">
        <v>13</v>
      </c>
      <c r="AM166" s="39" t="n">
        <v>0.2</v>
      </c>
      <c r="AO166" s="32"/>
      <c r="AS166" s="24"/>
      <c r="AT166" s="25"/>
      <c r="AU166" s="26"/>
      <c r="AV166" s="40"/>
      <c r="AW166" s="41" t="s">
        <v>13</v>
      </c>
      <c r="AX166" s="39" t="n">
        <v>0.2</v>
      </c>
      <c r="AZ166" s="32"/>
      <c r="BD166" s="24"/>
      <c r="BE166" s="25"/>
      <c r="BF166" s="67"/>
      <c r="BG166" s="40"/>
      <c r="BH166" s="41" t="s">
        <v>13</v>
      </c>
      <c r="BI166" s="39" t="n">
        <v>0.2</v>
      </c>
      <c r="BK166" s="32"/>
      <c r="BL166" s="43"/>
      <c r="BO166" s="24"/>
      <c r="BP166" s="25"/>
      <c r="BQ166" s="67"/>
      <c r="BR166" s="40"/>
      <c r="BS166" s="41" t="s">
        <v>13</v>
      </c>
      <c r="BT166" s="39" t="n">
        <v>0.2</v>
      </c>
      <c r="BV166" s="32"/>
      <c r="BW166" s="43"/>
      <c r="BZ166" s="24"/>
      <c r="CA166" s="25"/>
      <c r="CB166" s="67"/>
      <c r="CC166" s="40"/>
      <c r="CD166" s="41" t="s">
        <v>13</v>
      </c>
      <c r="CE166" s="39" t="n">
        <v>0.2</v>
      </c>
      <c r="CG166" s="32"/>
      <c r="CK166" s="17" t="s">
        <v>49</v>
      </c>
      <c r="CL166" s="18" t="n">
        <f aca="false">IF(X205=0%,0%,Y207/SUM(Y206:Y213))</f>
        <v>0</v>
      </c>
      <c r="CM166" s="17" t="str">
        <f aca="false">AA207</f>
        <v>frigorifero</v>
      </c>
      <c r="CN166" s="19" t="n">
        <f aca="false">AB207</f>
        <v>0</v>
      </c>
      <c r="CO166" s="17" t="str">
        <f aca="false">AA214</f>
        <v>materasso</v>
      </c>
      <c r="CP166" s="19" t="n">
        <f aca="false">AB214</f>
        <v>0</v>
      </c>
      <c r="CQ166" s="17" t="str">
        <f aca="false">AC212</f>
        <v>lamiere</v>
      </c>
      <c r="CR166" s="19" t="n">
        <f aca="false">AD212</f>
        <v>0</v>
      </c>
      <c r="CS166" s="19" t="str">
        <f aca="false">Z148</f>
        <v>altezza cumulo</v>
      </c>
      <c r="CT166" s="19" t="n">
        <f aca="false">AA148</f>
        <v>0</v>
      </c>
    </row>
    <row r="167" customFormat="false" ht="14.4" hidden="false" customHeight="true" outlineLevel="0" collapsed="false">
      <c r="A167" s="24"/>
      <c r="B167" s="42"/>
      <c r="C167" s="43"/>
      <c r="D167" s="27" t="s">
        <v>69</v>
      </c>
      <c r="E167" s="41" t="s">
        <v>60</v>
      </c>
      <c r="F167" s="39" t="n">
        <v>1</v>
      </c>
      <c r="G167" s="2" t="n">
        <v>550</v>
      </c>
      <c r="H167" s="44"/>
      <c r="L167" s="24"/>
      <c r="M167" s="42"/>
      <c r="N167" s="43"/>
      <c r="O167" s="27" t="s">
        <v>69</v>
      </c>
      <c r="P167" s="41" t="s">
        <v>60</v>
      </c>
      <c r="Q167" s="39" t="n">
        <v>1</v>
      </c>
      <c r="R167" s="2" t="n">
        <v>550</v>
      </c>
      <c r="S167" s="44"/>
      <c r="T167" s="43"/>
      <c r="W167" s="24"/>
      <c r="X167" s="45"/>
      <c r="Y167" s="43"/>
      <c r="Z167" s="27" t="s">
        <v>69</v>
      </c>
      <c r="AA167" s="41" t="s">
        <v>60</v>
      </c>
      <c r="AB167" s="39" t="n">
        <v>1</v>
      </c>
      <c r="AC167" s="2" t="n">
        <v>550</v>
      </c>
      <c r="AD167" s="44"/>
      <c r="AH167" s="24"/>
      <c r="AI167" s="42"/>
      <c r="AJ167" s="43"/>
      <c r="AK167" s="27" t="s">
        <v>69</v>
      </c>
      <c r="AL167" s="41" t="s">
        <v>60</v>
      </c>
      <c r="AM167" s="39" t="n">
        <v>1</v>
      </c>
      <c r="AN167" s="2" t="n">
        <v>550</v>
      </c>
      <c r="AO167" s="44"/>
      <c r="AS167" s="24"/>
      <c r="AT167" s="42"/>
      <c r="AU167" s="43"/>
      <c r="AV167" s="27" t="s">
        <v>69</v>
      </c>
      <c r="AW167" s="41" t="s">
        <v>60</v>
      </c>
      <c r="AX167" s="39" t="n">
        <v>1</v>
      </c>
      <c r="AY167" s="2" t="n">
        <v>550</v>
      </c>
      <c r="AZ167" s="44"/>
      <c r="BD167" s="24"/>
      <c r="BE167" s="42"/>
      <c r="BF167" s="43"/>
      <c r="BG167" s="27" t="s">
        <v>69</v>
      </c>
      <c r="BH167" s="41" t="s">
        <v>60</v>
      </c>
      <c r="BI167" s="39" t="n">
        <v>1</v>
      </c>
      <c r="BJ167" s="2" t="n">
        <v>550</v>
      </c>
      <c r="BK167" s="44"/>
      <c r="BL167" s="43"/>
      <c r="BO167" s="24"/>
      <c r="BP167" s="42"/>
      <c r="BQ167" s="43"/>
      <c r="BR167" s="27" t="s">
        <v>69</v>
      </c>
      <c r="BS167" s="41" t="s">
        <v>60</v>
      </c>
      <c r="BT167" s="39" t="n">
        <v>1</v>
      </c>
      <c r="BU167" s="2" t="n">
        <v>550</v>
      </c>
      <c r="BV167" s="44"/>
      <c r="BW167" s="43"/>
      <c r="BZ167" s="24"/>
      <c r="CA167" s="42"/>
      <c r="CB167" s="43"/>
      <c r="CC167" s="27" t="s">
        <v>69</v>
      </c>
      <c r="CD167" s="41" t="s">
        <v>60</v>
      </c>
      <c r="CE167" s="39" t="n">
        <v>1</v>
      </c>
      <c r="CF167" s="2" t="n">
        <v>550</v>
      </c>
      <c r="CG167" s="44"/>
      <c r="CK167" s="17" t="s">
        <v>57</v>
      </c>
      <c r="CL167" s="18" t="n">
        <f aca="false">IF(X205=0%,0%,(Y208+Y209)/SUM(Y206:Y213))</f>
        <v>0</v>
      </c>
      <c r="CM167" s="17" t="str">
        <f aca="false">AA208</f>
        <v>forno</v>
      </c>
      <c r="CN167" s="19" t="n">
        <f aca="false">AB208</f>
        <v>0</v>
      </c>
      <c r="CO167" s="17" t="str">
        <f aca="false">AC206</f>
        <v>brandina</v>
      </c>
      <c r="CP167" s="19" t="n">
        <f aca="false">AD206</f>
        <v>0</v>
      </c>
      <c r="CQ167" s="17" t="str">
        <f aca="false">AC213</f>
        <v>buste</v>
      </c>
      <c r="CR167" s="19" t="n">
        <f aca="false">AD213</f>
        <v>0</v>
      </c>
      <c r="CS167" s="19" t="str">
        <f aca="false">Z149</f>
        <v>combustione</v>
      </c>
      <c r="CT167" s="19" t="n">
        <f aca="false">AA149</f>
        <v>0</v>
      </c>
    </row>
    <row r="168" customFormat="false" ht="14.4" hidden="false" customHeight="false" outlineLevel="0" collapsed="false">
      <c r="A168" s="24"/>
      <c r="B168" s="42"/>
      <c r="C168" s="43"/>
      <c r="D168" s="27"/>
      <c r="E168" s="41" t="s">
        <v>14</v>
      </c>
      <c r="F168" s="39" t="n">
        <v>1</v>
      </c>
      <c r="G168" s="47" t="n">
        <v>1400</v>
      </c>
      <c r="H168" s="44"/>
      <c r="L168" s="24"/>
      <c r="M168" s="42"/>
      <c r="N168" s="43"/>
      <c r="O168" s="27"/>
      <c r="P168" s="41" t="s">
        <v>14</v>
      </c>
      <c r="Q168" s="39" t="n">
        <v>1</v>
      </c>
      <c r="R168" s="47" t="n">
        <v>1400</v>
      </c>
      <c r="S168" s="44"/>
      <c r="T168" s="43"/>
      <c r="W168" s="24"/>
      <c r="X168" s="42"/>
      <c r="Y168" s="43"/>
      <c r="Z168" s="27"/>
      <c r="AA168" s="41" t="s">
        <v>14</v>
      </c>
      <c r="AB168" s="39" t="n">
        <v>1</v>
      </c>
      <c r="AC168" s="47" t="n">
        <v>1400</v>
      </c>
      <c r="AD168" s="44"/>
      <c r="AH168" s="24"/>
      <c r="AI168" s="42"/>
      <c r="AJ168" s="43"/>
      <c r="AK168" s="27"/>
      <c r="AL168" s="41" t="s">
        <v>14</v>
      </c>
      <c r="AM168" s="39" t="n">
        <v>1</v>
      </c>
      <c r="AN168" s="47" t="n">
        <v>1400</v>
      </c>
      <c r="AO168" s="44"/>
      <c r="AS168" s="24"/>
      <c r="AT168" s="42"/>
      <c r="AU168" s="43"/>
      <c r="AV168" s="27"/>
      <c r="AW168" s="41" t="s">
        <v>14</v>
      </c>
      <c r="AX168" s="39" t="n">
        <v>1</v>
      </c>
      <c r="AY168" s="47" t="n">
        <v>1400</v>
      </c>
      <c r="AZ168" s="44"/>
      <c r="BA168" s="43"/>
      <c r="BD168" s="24"/>
      <c r="BE168" s="42"/>
      <c r="BF168" s="43"/>
      <c r="BG168" s="27"/>
      <c r="BH168" s="41" t="s">
        <v>14</v>
      </c>
      <c r="BI168" s="39" t="n">
        <v>1</v>
      </c>
      <c r="BJ168" s="47" t="n">
        <v>1400</v>
      </c>
      <c r="BK168" s="44"/>
      <c r="BL168" s="43"/>
      <c r="BO168" s="24"/>
      <c r="BP168" s="42"/>
      <c r="BQ168" s="43"/>
      <c r="BR168" s="27"/>
      <c r="BS168" s="41" t="s">
        <v>14</v>
      </c>
      <c r="BT168" s="39" t="n">
        <v>1</v>
      </c>
      <c r="BU168" s="47" t="n">
        <v>1400</v>
      </c>
      <c r="BV168" s="44"/>
      <c r="BW168" s="43"/>
      <c r="BZ168" s="24"/>
      <c r="CA168" s="42"/>
      <c r="CB168" s="43"/>
      <c r="CC168" s="27"/>
      <c r="CD168" s="41" t="s">
        <v>14</v>
      </c>
      <c r="CE168" s="39" t="n">
        <v>1</v>
      </c>
      <c r="CF168" s="47" t="n">
        <v>1400</v>
      </c>
      <c r="CG168" s="44"/>
      <c r="CK168" s="17" t="s">
        <v>60</v>
      </c>
      <c r="CL168" s="37" t="n">
        <f aca="false">IF(X205=0%,0%,Y210/SUM(Y206:Y213))</f>
        <v>0</v>
      </c>
      <c r="CM168" s="17" t="str">
        <f aca="false">AA209</f>
        <v>televisore</v>
      </c>
      <c r="CN168" s="19" t="n">
        <f aca="false">AB209</f>
        <v>0</v>
      </c>
      <c r="CO168" s="17" t="str">
        <f aca="false">AC207</f>
        <v>Scatoloni</v>
      </c>
      <c r="CP168" s="19" t="n">
        <f aca="false">AD207</f>
        <v>0</v>
      </c>
      <c r="CQ168" s="19"/>
      <c r="CR168" s="19"/>
      <c r="CS168" s="19" t="str">
        <f aca="false">Z150</f>
        <v>bonifica</v>
      </c>
      <c r="CT168" s="19" t="n">
        <f aca="false">AA150</f>
        <v>0</v>
      </c>
    </row>
    <row r="169" customFormat="false" ht="14.4" hidden="false" customHeight="false" outlineLevel="0" collapsed="false">
      <c r="A169" s="24"/>
      <c r="B169" s="42"/>
      <c r="C169" s="43"/>
      <c r="D169" s="27"/>
      <c r="E169" s="41" t="s">
        <v>22</v>
      </c>
      <c r="F169" s="39" t="n">
        <v>1</v>
      </c>
      <c r="G169" s="47" t="n">
        <v>7500</v>
      </c>
      <c r="H169" s="44"/>
      <c r="L169" s="24"/>
      <c r="M169" s="42"/>
      <c r="N169" s="43"/>
      <c r="O169" s="27"/>
      <c r="P169" s="41" t="s">
        <v>22</v>
      </c>
      <c r="Q169" s="39" t="n">
        <v>1</v>
      </c>
      <c r="R169" s="47" t="n">
        <v>7500</v>
      </c>
      <c r="S169" s="44"/>
      <c r="T169" s="26"/>
      <c r="W169" s="24"/>
      <c r="X169" s="42"/>
      <c r="Y169" s="43"/>
      <c r="Z169" s="27"/>
      <c r="AA169" s="41" t="s">
        <v>22</v>
      </c>
      <c r="AB169" s="39" t="n">
        <v>1</v>
      </c>
      <c r="AC169" s="47" t="n">
        <v>7500</v>
      </c>
      <c r="AD169" s="44"/>
      <c r="AH169" s="24"/>
      <c r="AI169" s="42"/>
      <c r="AJ169" s="43"/>
      <c r="AK169" s="27"/>
      <c r="AL169" s="41" t="s">
        <v>22</v>
      </c>
      <c r="AM169" s="39" t="n">
        <v>1</v>
      </c>
      <c r="AN169" s="47" t="n">
        <v>7500</v>
      </c>
      <c r="AO169" s="44"/>
      <c r="AS169" s="24"/>
      <c r="AT169" s="42"/>
      <c r="AU169" s="43"/>
      <c r="AV169" s="27"/>
      <c r="AW169" s="41" t="s">
        <v>22</v>
      </c>
      <c r="AX169" s="39" t="n">
        <v>1</v>
      </c>
      <c r="AY169" s="47" t="n">
        <v>7500</v>
      </c>
      <c r="AZ169" s="44"/>
      <c r="BA169" s="26"/>
      <c r="BD169" s="24"/>
      <c r="BE169" s="42"/>
      <c r="BF169" s="43"/>
      <c r="BG169" s="27"/>
      <c r="BH169" s="41" t="s">
        <v>22</v>
      </c>
      <c r="BI169" s="39" t="n">
        <v>1</v>
      </c>
      <c r="BJ169" s="47" t="n">
        <v>7500</v>
      </c>
      <c r="BK169" s="44"/>
      <c r="BL169" s="26"/>
      <c r="BO169" s="24"/>
      <c r="BP169" s="42"/>
      <c r="BQ169" s="43"/>
      <c r="BR169" s="27"/>
      <c r="BS169" s="41" t="s">
        <v>22</v>
      </c>
      <c r="BT169" s="39" t="n">
        <v>1</v>
      </c>
      <c r="BU169" s="47" t="n">
        <v>7500</v>
      </c>
      <c r="BV169" s="44"/>
      <c r="BW169" s="26"/>
      <c r="BZ169" s="24"/>
      <c r="CA169" s="42"/>
      <c r="CB169" s="43"/>
      <c r="CC169" s="27"/>
      <c r="CD169" s="41" t="s">
        <v>22</v>
      </c>
      <c r="CE169" s="39" t="n">
        <v>1</v>
      </c>
      <c r="CF169" s="47" t="n">
        <v>7500</v>
      </c>
      <c r="CG169" s="44"/>
      <c r="CK169" s="17" t="s">
        <v>61</v>
      </c>
      <c r="CL169" s="18" t="n">
        <f aca="false">IF(X205=0%,0%,Y211/SUM(Y206:Y213))</f>
        <v>0</v>
      </c>
      <c r="CM169" s="17" t="str">
        <f aca="false">AA210</f>
        <v>scaldabagno</v>
      </c>
      <c r="CN169" s="19" t="n">
        <f aca="false">AB210</f>
        <v>0</v>
      </c>
      <c r="CO169" s="17" t="str">
        <f aca="false">AC208</f>
        <v>divano</v>
      </c>
      <c r="CP169" s="19" t="n">
        <f aca="false">AD208</f>
        <v>0</v>
      </c>
      <c r="CQ169" s="19"/>
      <c r="CR169" s="19"/>
      <c r="CS169" s="19" t="str">
        <f aca="false">AB150</f>
        <v>substrato</v>
      </c>
      <c r="CT169" s="19" t="n">
        <f aca="false">AC150</f>
        <v>0</v>
      </c>
    </row>
    <row r="170" customFormat="false" ht="14.4" hidden="false" customHeight="false" outlineLevel="0" collapsed="false">
      <c r="A170" s="24"/>
      <c r="B170" s="42"/>
      <c r="C170" s="4"/>
      <c r="D170" s="28" t="s">
        <v>70</v>
      </c>
      <c r="E170" s="41" t="s">
        <v>14</v>
      </c>
      <c r="F170" s="39" t="n">
        <v>1</v>
      </c>
      <c r="G170" s="47" t="n">
        <v>1400</v>
      </c>
      <c r="H170" s="44"/>
      <c r="L170" s="24"/>
      <c r="M170" s="42"/>
      <c r="N170" s="4"/>
      <c r="O170" s="28" t="s">
        <v>70</v>
      </c>
      <c r="P170" s="41" t="s">
        <v>14</v>
      </c>
      <c r="Q170" s="39" t="n">
        <v>1</v>
      </c>
      <c r="R170" s="47" t="n">
        <v>1400</v>
      </c>
      <c r="S170" s="44"/>
      <c r="T170" s="26"/>
      <c r="W170" s="24"/>
      <c r="X170" s="45"/>
      <c r="Y170" s="4"/>
      <c r="Z170" s="28" t="s">
        <v>70</v>
      </c>
      <c r="AA170" s="41" t="s">
        <v>14</v>
      </c>
      <c r="AB170" s="39" t="n">
        <v>1</v>
      </c>
      <c r="AC170" s="47" t="n">
        <v>1400</v>
      </c>
      <c r="AD170" s="44"/>
      <c r="AH170" s="24"/>
      <c r="AI170" s="42"/>
      <c r="AJ170" s="4"/>
      <c r="AK170" s="28" t="s">
        <v>70</v>
      </c>
      <c r="AL170" s="41" t="s">
        <v>14</v>
      </c>
      <c r="AM170" s="39" t="n">
        <v>1</v>
      </c>
      <c r="AN170" s="47" t="n">
        <v>1400</v>
      </c>
      <c r="AO170" s="44"/>
      <c r="AS170" s="24"/>
      <c r="AT170" s="42"/>
      <c r="AU170" s="43"/>
      <c r="AV170" s="28" t="s">
        <v>70</v>
      </c>
      <c r="AW170" s="41" t="s">
        <v>14</v>
      </c>
      <c r="AX170" s="39" t="n">
        <v>1</v>
      </c>
      <c r="AY170" s="47" t="n">
        <v>1400</v>
      </c>
      <c r="AZ170" s="44"/>
      <c r="BA170" s="26"/>
      <c r="BD170" s="24"/>
      <c r="BE170" s="42"/>
      <c r="BF170" s="4"/>
      <c r="BG170" s="28" t="s">
        <v>70</v>
      </c>
      <c r="BH170" s="41" t="s">
        <v>14</v>
      </c>
      <c r="BI170" s="39" t="n">
        <v>1</v>
      </c>
      <c r="BJ170" s="47" t="n">
        <v>1400</v>
      </c>
      <c r="BK170" s="44"/>
      <c r="BL170" s="26"/>
      <c r="BO170" s="24"/>
      <c r="BP170" s="42"/>
      <c r="BQ170" s="4"/>
      <c r="BR170" s="28" t="s">
        <v>70</v>
      </c>
      <c r="BS170" s="41" t="s">
        <v>14</v>
      </c>
      <c r="BT170" s="39" t="n">
        <v>1</v>
      </c>
      <c r="BU170" s="47" t="n">
        <v>1400</v>
      </c>
      <c r="BV170" s="44"/>
      <c r="BW170" s="26"/>
      <c r="BZ170" s="24"/>
      <c r="CA170" s="42"/>
      <c r="CB170" s="4"/>
      <c r="CC170" s="28" t="s">
        <v>70</v>
      </c>
      <c r="CD170" s="41" t="s">
        <v>14</v>
      </c>
      <c r="CE170" s="39" t="n">
        <v>1</v>
      </c>
      <c r="CF170" s="47" t="n">
        <v>1400</v>
      </c>
      <c r="CG170" s="44"/>
      <c r="CK170" s="17" t="s">
        <v>62</v>
      </c>
      <c r="CL170" s="18" t="n">
        <f aca="false">IF(X205=0%,0%,Y212/SUM(Y206:Y213))</f>
        <v>0</v>
      </c>
      <c r="CM170" s="17" t="str">
        <f aca="false">AA211</f>
        <v>mobile</v>
      </c>
      <c r="CN170" s="19" t="n">
        <f aca="false">AB211</f>
        <v>0</v>
      </c>
      <c r="CO170" s="17" t="str">
        <f aca="false">AC209</f>
        <v>sanitari</v>
      </c>
      <c r="CP170" s="19" t="n">
        <f aca="false">AD209</f>
        <v>0</v>
      </c>
      <c r="CQ170" s="19"/>
      <c r="CR170" s="19"/>
      <c r="CS170" s="19" t="s">
        <v>63</v>
      </c>
      <c r="CT170" s="19" t="n">
        <f aca="false">X150</f>
        <v>0</v>
      </c>
    </row>
    <row r="171" customFormat="false" ht="15" hidden="false" customHeight="false" outlineLevel="0" collapsed="false">
      <c r="A171" s="24"/>
      <c r="B171" s="42"/>
      <c r="C171" s="43"/>
      <c r="D171" s="28" t="s">
        <v>71</v>
      </c>
      <c r="E171" s="41" t="s">
        <v>60</v>
      </c>
      <c r="F171" s="39" t="n">
        <v>1</v>
      </c>
      <c r="G171" s="47" t="n">
        <v>550</v>
      </c>
      <c r="H171" s="44"/>
      <c r="L171" s="24"/>
      <c r="M171" s="42"/>
      <c r="N171" s="43"/>
      <c r="O171" s="28" t="s">
        <v>71</v>
      </c>
      <c r="P171" s="41" t="s">
        <v>60</v>
      </c>
      <c r="Q171" s="39" t="n">
        <v>1</v>
      </c>
      <c r="R171" s="47" t="n">
        <v>550</v>
      </c>
      <c r="S171" s="44"/>
      <c r="T171" s="43"/>
      <c r="W171" s="24"/>
      <c r="X171" s="42"/>
      <c r="Y171" s="43"/>
      <c r="Z171" s="28" t="s">
        <v>71</v>
      </c>
      <c r="AA171" s="41" t="s">
        <v>60</v>
      </c>
      <c r="AB171" s="39" t="n">
        <v>1</v>
      </c>
      <c r="AC171" s="47" t="n">
        <v>550</v>
      </c>
      <c r="AD171" s="44"/>
      <c r="AH171" s="24"/>
      <c r="AI171" s="42"/>
      <c r="AJ171" s="43"/>
      <c r="AK171" s="28" t="s">
        <v>71</v>
      </c>
      <c r="AL171" s="41" t="s">
        <v>60</v>
      </c>
      <c r="AM171" s="39" t="n">
        <v>1</v>
      </c>
      <c r="AN171" s="47" t="n">
        <v>550</v>
      </c>
      <c r="AO171" s="44"/>
      <c r="AS171" s="24"/>
      <c r="AT171" s="42"/>
      <c r="AU171" s="43"/>
      <c r="AV171" s="28" t="s">
        <v>71</v>
      </c>
      <c r="AW171" s="41" t="s">
        <v>60</v>
      </c>
      <c r="AX171" s="39" t="n">
        <v>1</v>
      </c>
      <c r="AY171" s="47" t="n">
        <v>550</v>
      </c>
      <c r="AZ171" s="44"/>
      <c r="BD171" s="24"/>
      <c r="BE171" s="42"/>
      <c r="BF171" s="43"/>
      <c r="BG171" s="28" t="s">
        <v>71</v>
      </c>
      <c r="BH171" s="41" t="s">
        <v>60</v>
      </c>
      <c r="BI171" s="39" t="n">
        <v>1</v>
      </c>
      <c r="BJ171" s="47" t="n">
        <v>550</v>
      </c>
      <c r="BK171" s="44"/>
      <c r="BL171" s="43"/>
      <c r="BO171" s="24"/>
      <c r="BP171" s="42"/>
      <c r="BQ171" s="43"/>
      <c r="BR171" s="28" t="s">
        <v>71</v>
      </c>
      <c r="BS171" s="41" t="s">
        <v>60</v>
      </c>
      <c r="BT171" s="39" t="n">
        <v>1</v>
      </c>
      <c r="BU171" s="47" t="n">
        <v>550</v>
      </c>
      <c r="BV171" s="44"/>
      <c r="BW171" s="43"/>
      <c r="BZ171" s="24"/>
      <c r="CA171" s="42"/>
      <c r="CB171" s="43"/>
      <c r="CC171" s="28" t="s">
        <v>71</v>
      </c>
      <c r="CD171" s="41" t="s">
        <v>60</v>
      </c>
      <c r="CE171" s="39" t="n">
        <v>1</v>
      </c>
      <c r="CF171" s="47" t="n">
        <v>550</v>
      </c>
      <c r="CG171" s="44"/>
      <c r="CK171" s="33" t="s">
        <v>65</v>
      </c>
      <c r="CL171" s="34" t="n">
        <f aca="false">IF(X205=0%,0%,Y213/SUM(Y206:Y213))</f>
        <v>0</v>
      </c>
      <c r="CM171" s="33" t="str">
        <f aca="false">AA212</f>
        <v>secchio</v>
      </c>
      <c r="CN171" s="35" t="n">
        <f aca="false">AB212</f>
        <v>0</v>
      </c>
      <c r="CO171" s="33" t="str">
        <f aca="false">AC210</f>
        <v>tubi</v>
      </c>
      <c r="CP171" s="35" t="n">
        <f aca="false">AD210</f>
        <v>0</v>
      </c>
      <c r="CQ171" s="35"/>
      <c r="CR171" s="35"/>
      <c r="CS171" s="35" t="s">
        <v>56</v>
      </c>
      <c r="CT171" s="35" t="n">
        <f aca="false">AD148</f>
        <v>0</v>
      </c>
      <c r="CU171" s="37" t="n">
        <f aca="false">SUM(CL165:CL171)</f>
        <v>0</v>
      </c>
    </row>
    <row r="172" customFormat="false" ht="15" hidden="false" customHeight="false" outlineLevel="0" collapsed="false">
      <c r="A172" s="24"/>
      <c r="B172" s="42"/>
      <c r="C172" s="43"/>
      <c r="D172" s="28" t="s">
        <v>72</v>
      </c>
      <c r="E172" s="41" t="s">
        <v>62</v>
      </c>
      <c r="F172" s="39" t="n">
        <v>1</v>
      </c>
      <c r="H172" s="44" t="n">
        <v>20</v>
      </c>
      <c r="L172" s="24"/>
      <c r="M172" s="42"/>
      <c r="N172" s="43"/>
      <c r="O172" s="28" t="s">
        <v>72</v>
      </c>
      <c r="P172" s="41" t="s">
        <v>62</v>
      </c>
      <c r="Q172" s="39" t="n">
        <v>1</v>
      </c>
      <c r="S172" s="44" t="n">
        <v>20</v>
      </c>
      <c r="T172" s="43"/>
      <c r="W172" s="24"/>
      <c r="X172" s="42"/>
      <c r="Y172" s="43"/>
      <c r="Z172" s="28" t="s">
        <v>72</v>
      </c>
      <c r="AA172" s="41" t="s">
        <v>62</v>
      </c>
      <c r="AB172" s="39" t="n">
        <v>1</v>
      </c>
      <c r="AD172" s="44" t="n">
        <v>20</v>
      </c>
      <c r="AH172" s="24"/>
      <c r="AI172" s="42"/>
      <c r="AJ172" s="43"/>
      <c r="AK172" s="28" t="s">
        <v>72</v>
      </c>
      <c r="AL172" s="41" t="s">
        <v>62</v>
      </c>
      <c r="AM172" s="39" t="n">
        <v>1</v>
      </c>
      <c r="AO172" s="44" t="n">
        <v>20</v>
      </c>
      <c r="AS172" s="24"/>
      <c r="AT172" s="42"/>
      <c r="AU172" s="43"/>
      <c r="AV172" s="28" t="s">
        <v>72</v>
      </c>
      <c r="AW172" s="41" t="s">
        <v>62</v>
      </c>
      <c r="AX172" s="39" t="n">
        <v>1</v>
      </c>
      <c r="AZ172" s="44" t="n">
        <v>20</v>
      </c>
      <c r="BD172" s="24"/>
      <c r="BE172" s="42"/>
      <c r="BF172" s="43"/>
      <c r="BG172" s="28" t="s">
        <v>72</v>
      </c>
      <c r="BH172" s="41" t="s">
        <v>62</v>
      </c>
      <c r="BI172" s="39" t="n">
        <v>1</v>
      </c>
      <c r="BK172" s="44" t="n">
        <v>20</v>
      </c>
      <c r="BL172" s="43"/>
      <c r="BO172" s="24"/>
      <c r="BP172" s="42"/>
      <c r="BQ172" s="43"/>
      <c r="BR172" s="28" t="s">
        <v>72</v>
      </c>
      <c r="BS172" s="41" t="s">
        <v>62</v>
      </c>
      <c r="BT172" s="39" t="n">
        <v>1</v>
      </c>
      <c r="BV172" s="44" t="n">
        <v>20</v>
      </c>
      <c r="BW172" s="43"/>
      <c r="BZ172" s="24"/>
      <c r="CA172" s="42"/>
      <c r="CB172" s="43"/>
      <c r="CC172" s="28" t="s">
        <v>72</v>
      </c>
      <c r="CD172" s="41" t="s">
        <v>62</v>
      </c>
      <c r="CE172" s="39" t="n">
        <v>1</v>
      </c>
      <c r="CG172" s="44" t="n">
        <v>20</v>
      </c>
      <c r="CK172" s="10" t="str">
        <f aca="false">AH147</f>
        <v>SITO O166</v>
      </c>
      <c r="CL172" s="10"/>
      <c r="CM172" s="10"/>
      <c r="CN172" s="10"/>
      <c r="CO172" s="10"/>
      <c r="CP172" s="10"/>
      <c r="CQ172" s="10"/>
      <c r="CR172" s="10"/>
      <c r="CS172" s="10"/>
      <c r="CT172" s="10"/>
    </row>
    <row r="173" customFormat="false" ht="14.4" hidden="false" customHeight="false" outlineLevel="0" collapsed="false">
      <c r="A173" s="24"/>
      <c r="B173" s="42"/>
      <c r="C173" s="43"/>
      <c r="D173" s="28" t="s">
        <v>73</v>
      </c>
      <c r="E173" s="41" t="s">
        <v>22</v>
      </c>
      <c r="F173" s="39" t="n">
        <v>1</v>
      </c>
      <c r="H173" s="44"/>
      <c r="L173" s="24"/>
      <c r="M173" s="42"/>
      <c r="N173" s="43"/>
      <c r="O173" s="28" t="s">
        <v>73</v>
      </c>
      <c r="P173" s="41" t="s">
        <v>22</v>
      </c>
      <c r="Q173" s="39" t="n">
        <v>1</v>
      </c>
      <c r="S173" s="44"/>
      <c r="T173" s="43"/>
      <c r="W173" s="24"/>
      <c r="X173" s="42"/>
      <c r="Y173" s="43"/>
      <c r="Z173" s="28" t="s">
        <v>73</v>
      </c>
      <c r="AA173" s="41" t="s">
        <v>22</v>
      </c>
      <c r="AB173" s="39" t="n">
        <v>1</v>
      </c>
      <c r="AD173" s="44"/>
      <c r="AH173" s="24"/>
      <c r="AI173" s="42"/>
      <c r="AJ173" s="43"/>
      <c r="AK173" s="28" t="s">
        <v>73</v>
      </c>
      <c r="AL173" s="41" t="s">
        <v>22</v>
      </c>
      <c r="AM173" s="39" t="n">
        <v>1</v>
      </c>
      <c r="AO173" s="44"/>
      <c r="AS173" s="24"/>
      <c r="AT173" s="42"/>
      <c r="AU173" s="43"/>
      <c r="AV173" s="28" t="s">
        <v>73</v>
      </c>
      <c r="AW173" s="41" t="s">
        <v>22</v>
      </c>
      <c r="AX173" s="39" t="n">
        <v>1</v>
      </c>
      <c r="AZ173" s="44"/>
      <c r="BD173" s="24"/>
      <c r="BE173" s="42"/>
      <c r="BF173" s="43"/>
      <c r="BG173" s="28" t="s">
        <v>73</v>
      </c>
      <c r="BH173" s="41" t="s">
        <v>22</v>
      </c>
      <c r="BI173" s="39" t="n">
        <v>1</v>
      </c>
      <c r="BK173" s="44"/>
      <c r="BO173" s="24"/>
      <c r="BP173" s="42"/>
      <c r="BQ173" s="43"/>
      <c r="BR173" s="28" t="s">
        <v>73</v>
      </c>
      <c r="BS173" s="41" t="s">
        <v>22</v>
      </c>
      <c r="BT173" s="39" t="n">
        <v>1</v>
      </c>
      <c r="BV173" s="44"/>
      <c r="BW173" s="43"/>
      <c r="BZ173" s="24"/>
      <c r="CA173" s="42"/>
      <c r="CB173" s="43"/>
      <c r="CC173" s="28" t="s">
        <v>73</v>
      </c>
      <c r="CD173" s="41" t="s">
        <v>22</v>
      </c>
      <c r="CE173" s="39" t="n">
        <v>1</v>
      </c>
      <c r="CG173" s="44"/>
      <c r="CK173" s="11" t="s">
        <v>31</v>
      </c>
      <c r="CL173" s="11"/>
      <c r="CM173" s="11" t="s">
        <v>32</v>
      </c>
      <c r="CN173" s="11"/>
      <c r="CO173" s="11"/>
      <c r="CP173" s="11"/>
      <c r="CQ173" s="11"/>
      <c r="CR173" s="11"/>
      <c r="CS173" s="11" t="s">
        <v>33</v>
      </c>
      <c r="CT173" s="11"/>
    </row>
    <row r="174" customFormat="false" ht="14.4" hidden="false" customHeight="false" outlineLevel="0" collapsed="false">
      <c r="A174" s="24"/>
      <c r="B174" s="25"/>
      <c r="C174" s="67"/>
      <c r="D174" s="27" t="s">
        <v>74</v>
      </c>
      <c r="E174" s="41" t="s">
        <v>62</v>
      </c>
      <c r="F174" s="39" t="n">
        <v>0.8</v>
      </c>
      <c r="H174" s="32" t="n">
        <v>50</v>
      </c>
      <c r="L174" s="24"/>
      <c r="M174" s="25"/>
      <c r="N174" s="67"/>
      <c r="O174" s="27" t="s">
        <v>74</v>
      </c>
      <c r="P174" s="41" t="s">
        <v>62</v>
      </c>
      <c r="Q174" s="39" t="n">
        <v>0.8</v>
      </c>
      <c r="S174" s="32" t="n">
        <v>50</v>
      </c>
      <c r="T174" s="43"/>
      <c r="W174" s="24"/>
      <c r="X174" s="66"/>
      <c r="Y174" s="67"/>
      <c r="Z174" s="27" t="s">
        <v>74</v>
      </c>
      <c r="AA174" s="41" t="s">
        <v>62</v>
      </c>
      <c r="AB174" s="39" t="n">
        <v>0.8</v>
      </c>
      <c r="AD174" s="32" t="n">
        <v>50</v>
      </c>
      <c r="AH174" s="24"/>
      <c r="AI174" s="25"/>
      <c r="AJ174" s="67"/>
      <c r="AK174" s="27" t="s">
        <v>74</v>
      </c>
      <c r="AL174" s="41" t="s">
        <v>62</v>
      </c>
      <c r="AM174" s="39" t="n">
        <v>0.8</v>
      </c>
      <c r="AO174" s="32" t="n">
        <v>50</v>
      </c>
      <c r="AS174" s="24"/>
      <c r="AT174" s="25"/>
      <c r="AU174" s="26"/>
      <c r="AV174" s="27" t="s">
        <v>74</v>
      </c>
      <c r="AW174" s="41" t="s">
        <v>62</v>
      </c>
      <c r="AX174" s="39" t="n">
        <v>0.8</v>
      </c>
      <c r="AZ174" s="32" t="n">
        <v>50</v>
      </c>
      <c r="BD174" s="24"/>
      <c r="BE174" s="25"/>
      <c r="BF174" s="67"/>
      <c r="BG174" s="27" t="s">
        <v>74</v>
      </c>
      <c r="BH174" s="41" t="s">
        <v>62</v>
      </c>
      <c r="BI174" s="39" t="n">
        <v>0.8</v>
      </c>
      <c r="BK174" s="32" t="n">
        <v>50</v>
      </c>
      <c r="BO174" s="24"/>
      <c r="BP174" s="25"/>
      <c r="BQ174" s="67"/>
      <c r="BR174" s="27" t="s">
        <v>74</v>
      </c>
      <c r="BS174" s="41" t="s">
        <v>62</v>
      </c>
      <c r="BT174" s="39" t="n">
        <v>0.8</v>
      </c>
      <c r="BV174" s="32" t="n">
        <v>50</v>
      </c>
      <c r="BW174" s="43"/>
      <c r="BZ174" s="24"/>
      <c r="CA174" s="25"/>
      <c r="CB174" s="67"/>
      <c r="CC174" s="27" t="s">
        <v>74</v>
      </c>
      <c r="CD174" s="41" t="s">
        <v>62</v>
      </c>
      <c r="CE174" s="39" t="n">
        <v>0.8</v>
      </c>
      <c r="CG174" s="32" t="n">
        <v>50</v>
      </c>
      <c r="CK174" s="12" t="s">
        <v>14</v>
      </c>
      <c r="CL174" s="13" t="n">
        <f aca="false">IF(AI205=0%,0%,AJ206/SUM(AJ206:AJ213))</f>
        <v>0.1</v>
      </c>
      <c r="CM174" s="12" t="str">
        <f aca="false">AL206</f>
        <v>lavatrice</v>
      </c>
      <c r="CN174" s="14" t="n">
        <f aca="false">AM206</f>
        <v>0</v>
      </c>
      <c r="CO174" s="12" t="str">
        <f aca="false">AL213</f>
        <v>sedie</v>
      </c>
      <c r="CP174" s="14" t="n">
        <f aca="false">AM213</f>
        <v>0</v>
      </c>
      <c r="CQ174" s="12" t="str">
        <f aca="false">AN211</f>
        <v>guaina</v>
      </c>
      <c r="CR174" s="14" t="n">
        <f aca="false">AO211</f>
        <v>0</v>
      </c>
      <c r="CS174" s="14" t="s">
        <v>41</v>
      </c>
      <c r="CT174" s="38" t="n">
        <f aca="false">AJ149</f>
        <v>0</v>
      </c>
    </row>
    <row r="175" customFormat="false" ht="14.4" hidden="false" customHeight="false" outlineLevel="0" collapsed="false">
      <c r="A175" s="24"/>
      <c r="B175" s="25"/>
      <c r="C175" s="67"/>
      <c r="D175" s="27"/>
      <c r="E175" s="41" t="s">
        <v>60</v>
      </c>
      <c r="F175" s="39" t="n">
        <v>0.2</v>
      </c>
      <c r="H175" s="32"/>
      <c r="L175" s="24"/>
      <c r="M175" s="25"/>
      <c r="N175" s="67"/>
      <c r="O175" s="27"/>
      <c r="P175" s="41" t="s">
        <v>60</v>
      </c>
      <c r="Q175" s="39" t="n">
        <v>0.2</v>
      </c>
      <c r="S175" s="32"/>
      <c r="T175" s="43"/>
      <c r="W175" s="24"/>
      <c r="X175" s="66"/>
      <c r="Y175" s="67"/>
      <c r="Z175" s="27"/>
      <c r="AA175" s="41" t="s">
        <v>60</v>
      </c>
      <c r="AB175" s="39" t="n">
        <v>0.2</v>
      </c>
      <c r="AD175" s="32"/>
      <c r="AH175" s="24"/>
      <c r="AI175" s="25"/>
      <c r="AJ175" s="67"/>
      <c r="AK175" s="27"/>
      <c r="AL175" s="41" t="s">
        <v>60</v>
      </c>
      <c r="AM175" s="39" t="n">
        <v>0.2</v>
      </c>
      <c r="AO175" s="32"/>
      <c r="AS175" s="24"/>
      <c r="AT175" s="25"/>
      <c r="AU175" s="26"/>
      <c r="AV175" s="27"/>
      <c r="AW175" s="41" t="s">
        <v>60</v>
      </c>
      <c r="AX175" s="39" t="n">
        <v>0.2</v>
      </c>
      <c r="AZ175" s="32"/>
      <c r="BD175" s="24"/>
      <c r="BE175" s="25"/>
      <c r="BF175" s="67"/>
      <c r="BG175" s="27"/>
      <c r="BH175" s="41" t="s">
        <v>60</v>
      </c>
      <c r="BI175" s="39" t="n">
        <v>0.2</v>
      </c>
      <c r="BK175" s="32"/>
      <c r="BO175" s="24"/>
      <c r="BP175" s="25"/>
      <c r="BQ175" s="67"/>
      <c r="BR175" s="27"/>
      <c r="BS175" s="41" t="s">
        <v>60</v>
      </c>
      <c r="BT175" s="39" t="n">
        <v>0.2</v>
      </c>
      <c r="BV175" s="32"/>
      <c r="BW175" s="43"/>
      <c r="BZ175" s="24"/>
      <c r="CA175" s="25"/>
      <c r="CB175" s="67"/>
      <c r="CC175" s="27"/>
      <c r="CD175" s="41" t="s">
        <v>60</v>
      </c>
      <c r="CE175" s="39" t="n">
        <v>0.2</v>
      </c>
      <c r="CG175" s="32"/>
      <c r="CK175" s="17" t="s">
        <v>49</v>
      </c>
      <c r="CL175" s="18" t="n">
        <f aca="false">IF(AI205=0%,0%,AJ207/SUM(AJ206:AJ213))</f>
        <v>0</v>
      </c>
      <c r="CM175" s="17" t="str">
        <f aca="false">AL207</f>
        <v>frigorifero</v>
      </c>
      <c r="CN175" s="19" t="n">
        <f aca="false">AM207</f>
        <v>0</v>
      </c>
      <c r="CO175" s="17" t="str">
        <f aca="false">AL214</f>
        <v>materasso</v>
      </c>
      <c r="CP175" s="19" t="n">
        <f aca="false">AM214</f>
        <v>0</v>
      </c>
      <c r="CQ175" s="17" t="str">
        <f aca="false">AN212</f>
        <v>lamiere</v>
      </c>
      <c r="CR175" s="19" t="n">
        <f aca="false">AO212</f>
        <v>0</v>
      </c>
      <c r="CS175" s="19" t="str">
        <f aca="false">AK148</f>
        <v>altezza cumulo</v>
      </c>
      <c r="CT175" s="19" t="n">
        <f aca="false">AL148</f>
        <v>10</v>
      </c>
    </row>
    <row r="176" customFormat="false" ht="14.4" hidden="false" customHeight="false" outlineLevel="0" collapsed="false">
      <c r="A176" s="21" t="s">
        <v>75</v>
      </c>
      <c r="B176" s="42"/>
      <c r="C176" s="4"/>
      <c r="D176" s="41" t="s">
        <v>76</v>
      </c>
      <c r="E176" s="20" t="s">
        <v>61</v>
      </c>
      <c r="F176" s="39" t="n">
        <v>1</v>
      </c>
      <c r="G176" s="47" t="n">
        <v>1000</v>
      </c>
      <c r="H176" s="44"/>
      <c r="L176" s="21" t="s">
        <v>75</v>
      </c>
      <c r="M176" s="42"/>
      <c r="N176" s="4"/>
      <c r="O176" s="41" t="s">
        <v>76</v>
      </c>
      <c r="P176" s="20" t="s">
        <v>61</v>
      </c>
      <c r="Q176" s="39" t="n">
        <v>1</v>
      </c>
      <c r="R176" s="47" t="n">
        <v>1000</v>
      </c>
      <c r="S176" s="44"/>
      <c r="T176" s="43"/>
      <c r="W176" s="21" t="s">
        <v>75</v>
      </c>
      <c r="X176" s="51"/>
      <c r="Y176" s="4"/>
      <c r="Z176" s="41" t="s">
        <v>76</v>
      </c>
      <c r="AA176" s="20" t="s">
        <v>61</v>
      </c>
      <c r="AB176" s="39" t="n">
        <v>1</v>
      </c>
      <c r="AC176" s="47" t="n">
        <v>1000</v>
      </c>
      <c r="AD176" s="44"/>
      <c r="AH176" s="21" t="s">
        <v>75</v>
      </c>
      <c r="AI176" s="42" t="n">
        <v>0.1</v>
      </c>
      <c r="AJ176" s="4"/>
      <c r="AK176" s="41" t="s">
        <v>76</v>
      </c>
      <c r="AL176" s="20" t="s">
        <v>61</v>
      </c>
      <c r="AM176" s="39" t="n">
        <v>1</v>
      </c>
      <c r="AN176" s="47" t="n">
        <v>1000</v>
      </c>
      <c r="AO176" s="44"/>
      <c r="AS176" s="21" t="s">
        <v>75</v>
      </c>
      <c r="AT176" s="42"/>
      <c r="AU176" s="43"/>
      <c r="AV176" s="41" t="s">
        <v>76</v>
      </c>
      <c r="AW176" s="20" t="s">
        <v>61</v>
      </c>
      <c r="AX176" s="39" t="n">
        <v>1</v>
      </c>
      <c r="AY176" s="47" t="n">
        <v>1000</v>
      </c>
      <c r="AZ176" s="44"/>
      <c r="BD176" s="21" t="s">
        <v>75</v>
      </c>
      <c r="BE176" s="42" t="n">
        <v>0.25</v>
      </c>
      <c r="BF176" s="4"/>
      <c r="BG176" s="41" t="s">
        <v>76</v>
      </c>
      <c r="BH176" s="20" t="s">
        <v>61</v>
      </c>
      <c r="BI176" s="39" t="n">
        <v>1</v>
      </c>
      <c r="BJ176" s="47" t="n">
        <v>1000</v>
      </c>
      <c r="BK176" s="44"/>
      <c r="BO176" s="21" t="s">
        <v>75</v>
      </c>
      <c r="BP176" s="42"/>
      <c r="BQ176" s="4"/>
      <c r="BR176" s="41" t="s">
        <v>76</v>
      </c>
      <c r="BS176" s="20" t="s">
        <v>61</v>
      </c>
      <c r="BT176" s="39" t="n">
        <v>1</v>
      </c>
      <c r="BU176" s="47" t="n">
        <v>1000</v>
      </c>
      <c r="BV176" s="44"/>
      <c r="BW176" s="43"/>
      <c r="BZ176" s="21" t="s">
        <v>75</v>
      </c>
      <c r="CA176" s="42"/>
      <c r="CB176" s="4"/>
      <c r="CC176" s="41" t="s">
        <v>76</v>
      </c>
      <c r="CD176" s="20" t="s">
        <v>61</v>
      </c>
      <c r="CE176" s="39" t="n">
        <v>1</v>
      </c>
      <c r="CF176" s="47" t="n">
        <v>1000</v>
      </c>
      <c r="CG176" s="44"/>
      <c r="CK176" s="17" t="s">
        <v>57</v>
      </c>
      <c r="CL176" s="18" t="n">
        <f aca="false">IF(AI205=0%,0%,(AJ208+AJ209)/SUM(AJ206:AJ213))</f>
        <v>0</v>
      </c>
      <c r="CM176" s="17" t="str">
        <f aca="false">AL208</f>
        <v>forno</v>
      </c>
      <c r="CN176" s="19" t="n">
        <f aca="false">AM208</f>
        <v>0</v>
      </c>
      <c r="CO176" s="17" t="str">
        <f aca="false">AN206</f>
        <v>brandina</v>
      </c>
      <c r="CP176" s="19" t="n">
        <f aca="false">AO206</f>
        <v>0</v>
      </c>
      <c r="CQ176" s="17" t="str">
        <f aca="false">AN213</f>
        <v>buste</v>
      </c>
      <c r="CR176" s="19" t="n">
        <f aca="false">AO213</f>
        <v>0</v>
      </c>
      <c r="CS176" s="19" t="str">
        <f aca="false">AK149</f>
        <v>combustione</v>
      </c>
      <c r="CT176" s="19" t="str">
        <f aca="false">AL149</f>
        <v>parziale</v>
      </c>
    </row>
    <row r="177" customFormat="false" ht="14.4" hidden="false" customHeight="true" outlineLevel="0" collapsed="false">
      <c r="A177" s="24" t="s">
        <v>77</v>
      </c>
      <c r="B177" s="42"/>
      <c r="C177" s="4"/>
      <c r="D177" s="41" t="s">
        <v>14</v>
      </c>
      <c r="E177" s="28"/>
      <c r="F177" s="39" t="n">
        <v>1</v>
      </c>
      <c r="G177" s="47" t="n">
        <v>900</v>
      </c>
      <c r="H177" s="44"/>
      <c r="L177" s="24" t="s">
        <v>77</v>
      </c>
      <c r="M177" s="42" t="n">
        <v>0.75</v>
      </c>
      <c r="N177" s="4"/>
      <c r="O177" s="41" t="s">
        <v>14</v>
      </c>
      <c r="P177" s="28"/>
      <c r="Q177" s="39" t="n">
        <v>1</v>
      </c>
      <c r="R177" s="47" t="n">
        <v>900</v>
      </c>
      <c r="S177" s="44"/>
      <c r="T177" s="43"/>
      <c r="W177" s="24" t="s">
        <v>77</v>
      </c>
      <c r="X177" s="45"/>
      <c r="Y177" s="4"/>
      <c r="Z177" s="41" t="s">
        <v>14</v>
      </c>
      <c r="AA177" s="28"/>
      <c r="AB177" s="39" t="n">
        <v>1</v>
      </c>
      <c r="AC177" s="47" t="n">
        <v>900</v>
      </c>
      <c r="AD177" s="44"/>
      <c r="AH177" s="24" t="s">
        <v>77</v>
      </c>
      <c r="AI177" s="42" t="n">
        <v>0.1</v>
      </c>
      <c r="AJ177" s="4"/>
      <c r="AK177" s="41" t="s">
        <v>14</v>
      </c>
      <c r="AL177" s="28"/>
      <c r="AM177" s="39" t="n">
        <v>1</v>
      </c>
      <c r="AN177" s="47" t="n">
        <v>900</v>
      </c>
      <c r="AO177" s="44"/>
      <c r="AS177" s="24" t="s">
        <v>77</v>
      </c>
      <c r="AT177" s="42"/>
      <c r="AU177" s="43"/>
      <c r="AV177" s="41" t="s">
        <v>14</v>
      </c>
      <c r="AW177" s="28"/>
      <c r="AX177" s="39" t="n">
        <v>1</v>
      </c>
      <c r="AY177" s="47" t="n">
        <v>900</v>
      </c>
      <c r="AZ177" s="44"/>
      <c r="BD177" s="24" t="s">
        <v>77</v>
      </c>
      <c r="BE177" s="42" t="n">
        <v>0.05</v>
      </c>
      <c r="BF177" s="4"/>
      <c r="BG177" s="41" t="s">
        <v>14</v>
      </c>
      <c r="BH177" s="28"/>
      <c r="BI177" s="39" t="n">
        <v>1</v>
      </c>
      <c r="BJ177" s="47" t="n">
        <v>900</v>
      </c>
      <c r="BK177" s="44"/>
      <c r="BO177" s="24" t="s">
        <v>77</v>
      </c>
      <c r="BP177" s="42" t="n">
        <v>0.1</v>
      </c>
      <c r="BQ177" s="4"/>
      <c r="BR177" s="41" t="s">
        <v>14</v>
      </c>
      <c r="BS177" s="28"/>
      <c r="BT177" s="39" t="n">
        <v>1</v>
      </c>
      <c r="BU177" s="47" t="n">
        <v>900</v>
      </c>
      <c r="BV177" s="44"/>
      <c r="BW177" s="43"/>
      <c r="BZ177" s="24" t="s">
        <v>77</v>
      </c>
      <c r="CA177" s="42"/>
      <c r="CB177" s="4"/>
      <c r="CC177" s="41" t="s">
        <v>14</v>
      </c>
      <c r="CD177" s="28"/>
      <c r="CE177" s="39" t="n">
        <v>1</v>
      </c>
      <c r="CF177" s="47" t="n">
        <v>900</v>
      </c>
      <c r="CG177" s="44"/>
      <c r="CK177" s="17" t="s">
        <v>60</v>
      </c>
      <c r="CL177" s="37" t="n">
        <f aca="false">IF(AI205=0%,0%,AJ210/SUM(AJ206:AJ213))</f>
        <v>0.1</v>
      </c>
      <c r="CM177" s="17" t="str">
        <f aca="false">AL209</f>
        <v>televisore</v>
      </c>
      <c r="CN177" s="19" t="n">
        <f aca="false">AM209</f>
        <v>0</v>
      </c>
      <c r="CO177" s="17" t="str">
        <f aca="false">AN207</f>
        <v>Scatoloni</v>
      </c>
      <c r="CP177" s="19" t="n">
        <f aca="false">AO207</f>
        <v>0</v>
      </c>
      <c r="CQ177" s="19"/>
      <c r="CR177" s="19"/>
      <c r="CS177" s="19" t="str">
        <f aca="false">AK150</f>
        <v>bonifica</v>
      </c>
      <c r="CT177" s="19" t="str">
        <f aca="false">AL150</f>
        <v>no</v>
      </c>
    </row>
    <row r="178" customFormat="false" ht="14.4" hidden="false" customHeight="false" outlineLevel="0" collapsed="false">
      <c r="A178" s="24"/>
      <c r="B178" s="42"/>
      <c r="C178" s="43"/>
      <c r="D178" s="41" t="s">
        <v>49</v>
      </c>
      <c r="E178" s="28"/>
      <c r="F178" s="39" t="n">
        <v>1</v>
      </c>
      <c r="G178" s="47" t="n">
        <v>2600</v>
      </c>
      <c r="H178" s="44"/>
      <c r="L178" s="24"/>
      <c r="M178" s="42" t="n">
        <v>0.05</v>
      </c>
      <c r="N178" s="43"/>
      <c r="O178" s="41" t="s">
        <v>49</v>
      </c>
      <c r="P178" s="28"/>
      <c r="Q178" s="39" t="n">
        <v>1</v>
      </c>
      <c r="R178" s="47" t="n">
        <v>2600</v>
      </c>
      <c r="S178" s="44"/>
      <c r="T178" s="43"/>
      <c r="W178" s="24"/>
      <c r="X178" s="42"/>
      <c r="Y178" s="43"/>
      <c r="Z178" s="41" t="s">
        <v>49</v>
      </c>
      <c r="AA178" s="28"/>
      <c r="AB178" s="39" t="n">
        <v>1</v>
      </c>
      <c r="AC178" s="47" t="n">
        <v>2600</v>
      </c>
      <c r="AD178" s="44"/>
      <c r="AH178" s="24"/>
      <c r="AI178" s="42"/>
      <c r="AJ178" s="43"/>
      <c r="AK178" s="41" t="s">
        <v>49</v>
      </c>
      <c r="AL178" s="28"/>
      <c r="AM178" s="39" t="n">
        <v>1</v>
      </c>
      <c r="AN178" s="47" t="n">
        <v>2600</v>
      </c>
      <c r="AO178" s="44"/>
      <c r="AS178" s="24"/>
      <c r="AT178" s="42"/>
      <c r="AU178" s="43"/>
      <c r="AV178" s="41" t="s">
        <v>49</v>
      </c>
      <c r="AW178" s="28"/>
      <c r="AX178" s="39" t="n">
        <v>1</v>
      </c>
      <c r="AY178" s="47" t="n">
        <v>2600</v>
      </c>
      <c r="AZ178" s="44"/>
      <c r="BD178" s="24"/>
      <c r="BE178" s="42"/>
      <c r="BF178" s="43"/>
      <c r="BG178" s="41" t="s">
        <v>49</v>
      </c>
      <c r="BH178" s="28"/>
      <c r="BI178" s="39" t="n">
        <v>1</v>
      </c>
      <c r="BJ178" s="47" t="n">
        <v>2600</v>
      </c>
      <c r="BK178" s="44"/>
      <c r="BO178" s="24"/>
      <c r="BP178" s="42"/>
      <c r="BQ178" s="43"/>
      <c r="BR178" s="41" t="s">
        <v>49</v>
      </c>
      <c r="BS178" s="28"/>
      <c r="BT178" s="39" t="n">
        <v>1</v>
      </c>
      <c r="BU178" s="47" t="n">
        <v>2600</v>
      </c>
      <c r="BV178" s="44"/>
      <c r="BW178" s="43"/>
      <c r="BZ178" s="24"/>
      <c r="CA178" s="42"/>
      <c r="CB178" s="43"/>
      <c r="CC178" s="41" t="s">
        <v>49</v>
      </c>
      <c r="CD178" s="28"/>
      <c r="CE178" s="39" t="n">
        <v>1</v>
      </c>
      <c r="CF178" s="47" t="n">
        <v>2600</v>
      </c>
      <c r="CG178" s="44"/>
      <c r="CK178" s="17" t="s">
        <v>61</v>
      </c>
      <c r="CL178" s="18" t="n">
        <f aca="false">IF(AI205=0%,0%,AJ211/SUM(AJ206:AJ213))</f>
        <v>0.1</v>
      </c>
      <c r="CM178" s="17" t="str">
        <f aca="false">AL210</f>
        <v>scaldabagno</v>
      </c>
      <c r="CN178" s="19" t="n">
        <f aca="false">AM210</f>
        <v>0</v>
      </c>
      <c r="CO178" s="17" t="str">
        <f aca="false">AN208</f>
        <v>divano</v>
      </c>
      <c r="CP178" s="19" t="n">
        <f aca="false">AO208</f>
        <v>0</v>
      </c>
      <c r="CQ178" s="19"/>
      <c r="CR178" s="19"/>
      <c r="CS178" s="19" t="str">
        <f aca="false">AM150</f>
        <v>substrato</v>
      </c>
      <c r="CT178" s="19" t="str">
        <f aca="false">AN150</f>
        <v>battisrada</v>
      </c>
    </row>
    <row r="179" customFormat="false" ht="14.4" hidden="false" customHeight="false" outlineLevel="0" collapsed="false">
      <c r="A179" s="24"/>
      <c r="B179" s="25"/>
      <c r="C179" s="43"/>
      <c r="D179" s="41" t="s">
        <v>13</v>
      </c>
      <c r="E179" s="28"/>
      <c r="F179" s="39" t="n">
        <v>0.2</v>
      </c>
      <c r="G179" s="47" t="n">
        <v>2700</v>
      </c>
      <c r="H179" s="44"/>
      <c r="L179" s="24"/>
      <c r="M179" s="25" t="n">
        <v>0.02</v>
      </c>
      <c r="N179" s="43"/>
      <c r="O179" s="41" t="s">
        <v>13</v>
      </c>
      <c r="P179" s="28"/>
      <c r="Q179" s="39" t="n">
        <v>0.2</v>
      </c>
      <c r="R179" s="47" t="n">
        <v>2700</v>
      </c>
      <c r="S179" s="44"/>
      <c r="T179" s="43"/>
      <c r="W179" s="24"/>
      <c r="X179" s="25"/>
      <c r="Y179" s="43"/>
      <c r="Z179" s="41" t="s">
        <v>13</v>
      </c>
      <c r="AA179" s="28"/>
      <c r="AB179" s="39" t="n">
        <v>0.2</v>
      </c>
      <c r="AC179" s="47" t="n">
        <v>2700</v>
      </c>
      <c r="AD179" s="44"/>
      <c r="AH179" s="24"/>
      <c r="AI179" s="25"/>
      <c r="AJ179" s="43"/>
      <c r="AK179" s="41" t="s">
        <v>13</v>
      </c>
      <c r="AL179" s="28"/>
      <c r="AM179" s="39" t="n">
        <v>0.2</v>
      </c>
      <c r="AN179" s="47" t="n">
        <v>2700</v>
      </c>
      <c r="AO179" s="44"/>
      <c r="AS179" s="24"/>
      <c r="AT179" s="25"/>
      <c r="AU179" s="43"/>
      <c r="AV179" s="41" t="s">
        <v>13</v>
      </c>
      <c r="AW179" s="28"/>
      <c r="AX179" s="39" t="n">
        <v>0.2</v>
      </c>
      <c r="AY179" s="47" t="n">
        <v>2700</v>
      </c>
      <c r="AZ179" s="44"/>
      <c r="BD179" s="24"/>
      <c r="BE179" s="25"/>
      <c r="BF179" s="43"/>
      <c r="BG179" s="41" t="s">
        <v>13</v>
      </c>
      <c r="BH179" s="28"/>
      <c r="BI179" s="39" t="n">
        <v>0.2</v>
      </c>
      <c r="BJ179" s="47" t="n">
        <v>2700</v>
      </c>
      <c r="BK179" s="44"/>
      <c r="BO179" s="24"/>
      <c r="BP179" s="25"/>
      <c r="BQ179" s="43"/>
      <c r="BR179" s="41" t="s">
        <v>13</v>
      </c>
      <c r="BS179" s="28"/>
      <c r="BT179" s="39" t="n">
        <v>0.2</v>
      </c>
      <c r="BU179" s="47" t="n">
        <v>2700</v>
      </c>
      <c r="BV179" s="44"/>
      <c r="BW179" s="43"/>
      <c r="BZ179" s="24"/>
      <c r="CA179" s="25"/>
      <c r="CB179" s="43"/>
      <c r="CC179" s="41" t="s">
        <v>13</v>
      </c>
      <c r="CD179" s="28"/>
      <c r="CE179" s="39" t="n">
        <v>0.2</v>
      </c>
      <c r="CF179" s="47" t="n">
        <v>2700</v>
      </c>
      <c r="CG179" s="44"/>
      <c r="CK179" s="17" t="s">
        <v>62</v>
      </c>
      <c r="CL179" s="18" t="n">
        <f aca="false">IF(AI205=0%,0%,AJ212/SUM(AJ206:AJ213))</f>
        <v>0</v>
      </c>
      <c r="CM179" s="17" t="str">
        <f aca="false">AL211</f>
        <v>mobile</v>
      </c>
      <c r="CN179" s="19" t="n">
        <f aca="false">AM211</f>
        <v>0</v>
      </c>
      <c r="CO179" s="17" t="str">
        <f aca="false">AN209</f>
        <v>sanitari</v>
      </c>
      <c r="CP179" s="19" t="n">
        <f aca="false">AO209</f>
        <v>0</v>
      </c>
      <c r="CQ179" s="19"/>
      <c r="CR179" s="19"/>
      <c r="CS179" s="19" t="s">
        <v>63</v>
      </c>
      <c r="CT179" s="19" t="n">
        <f aca="false">AI150</f>
        <v>0</v>
      </c>
    </row>
    <row r="180" customFormat="false" ht="15" hidden="false" customHeight="false" outlineLevel="0" collapsed="false">
      <c r="A180" s="24"/>
      <c r="B180" s="25"/>
      <c r="C180" s="43"/>
      <c r="D180" s="41" t="s">
        <v>12</v>
      </c>
      <c r="E180" s="28"/>
      <c r="F180" s="39" t="n">
        <v>0.8</v>
      </c>
      <c r="G180" s="47" t="n">
        <v>7500</v>
      </c>
      <c r="H180" s="44"/>
      <c r="L180" s="24"/>
      <c r="M180" s="25"/>
      <c r="N180" s="43"/>
      <c r="O180" s="41" t="s">
        <v>12</v>
      </c>
      <c r="P180" s="28"/>
      <c r="Q180" s="39" t="n">
        <v>0.8</v>
      </c>
      <c r="R180" s="47" t="n">
        <v>7500</v>
      </c>
      <c r="S180" s="44"/>
      <c r="T180" s="26"/>
      <c r="W180" s="24"/>
      <c r="X180" s="25"/>
      <c r="Y180" s="43"/>
      <c r="Z180" s="41" t="s">
        <v>12</v>
      </c>
      <c r="AA180" s="28"/>
      <c r="AB180" s="39" t="n">
        <v>0.8</v>
      </c>
      <c r="AC180" s="47" t="n">
        <v>7500</v>
      </c>
      <c r="AD180" s="44"/>
      <c r="AH180" s="24"/>
      <c r="AI180" s="25"/>
      <c r="AJ180" s="43"/>
      <c r="AK180" s="41" t="s">
        <v>12</v>
      </c>
      <c r="AL180" s="28"/>
      <c r="AM180" s="39" t="n">
        <v>0.8</v>
      </c>
      <c r="AN180" s="47" t="n">
        <v>7500</v>
      </c>
      <c r="AO180" s="44"/>
      <c r="AS180" s="24"/>
      <c r="AT180" s="25"/>
      <c r="AU180" s="43"/>
      <c r="AV180" s="41" t="s">
        <v>12</v>
      </c>
      <c r="AW180" s="28"/>
      <c r="AX180" s="39" t="n">
        <v>0.8</v>
      </c>
      <c r="AY180" s="47" t="n">
        <v>7500</v>
      </c>
      <c r="AZ180" s="44"/>
      <c r="BD180" s="24"/>
      <c r="BE180" s="25"/>
      <c r="BF180" s="43"/>
      <c r="BG180" s="41" t="s">
        <v>12</v>
      </c>
      <c r="BH180" s="28"/>
      <c r="BI180" s="39" t="n">
        <v>0.8</v>
      </c>
      <c r="BJ180" s="47" t="n">
        <v>7500</v>
      </c>
      <c r="BK180" s="44"/>
      <c r="BO180" s="24"/>
      <c r="BP180" s="25"/>
      <c r="BQ180" s="43"/>
      <c r="BR180" s="41" t="s">
        <v>12</v>
      </c>
      <c r="BS180" s="28"/>
      <c r="BT180" s="39" t="n">
        <v>0.8</v>
      </c>
      <c r="BU180" s="47" t="n">
        <v>7500</v>
      </c>
      <c r="BV180" s="44"/>
      <c r="BW180" s="26"/>
      <c r="BZ180" s="24"/>
      <c r="CA180" s="25"/>
      <c r="CB180" s="43"/>
      <c r="CC180" s="41" t="s">
        <v>12</v>
      </c>
      <c r="CD180" s="28"/>
      <c r="CE180" s="39" t="n">
        <v>0.8</v>
      </c>
      <c r="CF180" s="47" t="n">
        <v>7500</v>
      </c>
      <c r="CG180" s="44"/>
      <c r="CK180" s="17" t="s">
        <v>65</v>
      </c>
      <c r="CL180" s="18" t="n">
        <f aca="false">IF(AI205=0%,0%,AJ213/SUM(AJ206:AJ213))</f>
        <v>0.7</v>
      </c>
      <c r="CM180" s="17" t="str">
        <f aca="false">AL212</f>
        <v>secchio</v>
      </c>
      <c r="CN180" s="19" t="n">
        <f aca="false">AM212</f>
        <v>0</v>
      </c>
      <c r="CO180" s="17" t="str">
        <f aca="false">AN210</f>
        <v>tubi</v>
      </c>
      <c r="CP180" s="19" t="n">
        <f aca="false">AO210</f>
        <v>0</v>
      </c>
      <c r="CQ180" s="19"/>
      <c r="CR180" s="19"/>
      <c r="CS180" s="35" t="s">
        <v>56</v>
      </c>
      <c r="CT180" s="35" t="n">
        <f aca="false">AO148</f>
        <v>0</v>
      </c>
      <c r="CU180" s="37" t="n">
        <f aca="false">SUM(CL174:CL180)</f>
        <v>1</v>
      </c>
    </row>
    <row r="181" customFormat="false" ht="15" hidden="false" customHeight="false" outlineLevel="0" collapsed="false">
      <c r="A181" s="24"/>
      <c r="B181" s="42" t="n">
        <v>0.9</v>
      </c>
      <c r="C181" s="43"/>
      <c r="D181" s="41" t="s">
        <v>61</v>
      </c>
      <c r="E181" s="28"/>
      <c r="F181" s="39" t="n">
        <v>1</v>
      </c>
      <c r="G181" s="47" t="n">
        <v>1000</v>
      </c>
      <c r="H181" s="44"/>
      <c r="L181" s="24"/>
      <c r="M181" s="42" t="n">
        <v>0.1</v>
      </c>
      <c r="N181" s="43"/>
      <c r="O181" s="41" t="s">
        <v>61</v>
      </c>
      <c r="P181" s="28"/>
      <c r="Q181" s="39" t="n">
        <v>1</v>
      </c>
      <c r="R181" s="47" t="n">
        <v>1000</v>
      </c>
      <c r="S181" s="44"/>
      <c r="T181" s="26"/>
      <c r="W181" s="24"/>
      <c r="X181" s="42"/>
      <c r="Y181" s="43"/>
      <c r="Z181" s="41" t="s">
        <v>61</v>
      </c>
      <c r="AA181" s="28"/>
      <c r="AB181" s="39" t="n">
        <v>1</v>
      </c>
      <c r="AC181" s="47" t="n">
        <v>1000</v>
      </c>
      <c r="AD181" s="44"/>
      <c r="AH181" s="24"/>
      <c r="AI181" s="42"/>
      <c r="AJ181" s="43"/>
      <c r="AK181" s="41" t="s">
        <v>61</v>
      </c>
      <c r="AL181" s="28"/>
      <c r="AM181" s="39" t="n">
        <v>1</v>
      </c>
      <c r="AN181" s="47" t="n">
        <v>1000</v>
      </c>
      <c r="AO181" s="44"/>
      <c r="AS181" s="24"/>
      <c r="AT181" s="42"/>
      <c r="AU181" s="43"/>
      <c r="AV181" s="41" t="s">
        <v>61</v>
      </c>
      <c r="AW181" s="28"/>
      <c r="AX181" s="39" t="n">
        <v>1</v>
      </c>
      <c r="AY181" s="47" t="n">
        <v>1000</v>
      </c>
      <c r="AZ181" s="44"/>
      <c r="BD181" s="24"/>
      <c r="BE181" s="42"/>
      <c r="BF181" s="43"/>
      <c r="BG181" s="41" t="s">
        <v>61</v>
      </c>
      <c r="BH181" s="28"/>
      <c r="BI181" s="39" t="n">
        <v>1</v>
      </c>
      <c r="BJ181" s="47" t="n">
        <v>1000</v>
      </c>
      <c r="BK181" s="44"/>
      <c r="BO181" s="24"/>
      <c r="BP181" s="42"/>
      <c r="BQ181" s="43"/>
      <c r="BR181" s="41" t="s">
        <v>61</v>
      </c>
      <c r="BS181" s="28"/>
      <c r="BT181" s="39" t="n">
        <v>1</v>
      </c>
      <c r="BU181" s="47" t="n">
        <v>1000</v>
      </c>
      <c r="BV181" s="44"/>
      <c r="BW181" s="26"/>
      <c r="BZ181" s="24"/>
      <c r="CA181" s="42"/>
      <c r="CB181" s="43"/>
      <c r="CC181" s="41" t="s">
        <v>61</v>
      </c>
      <c r="CD181" s="28"/>
      <c r="CE181" s="39" t="n">
        <v>1</v>
      </c>
      <c r="CF181" s="47" t="n">
        <v>1000</v>
      </c>
      <c r="CG181" s="44"/>
      <c r="CK181" s="10" t="str">
        <f aca="false">AS147</f>
        <v>SITO O167</v>
      </c>
      <c r="CL181" s="10"/>
      <c r="CM181" s="10"/>
      <c r="CN181" s="10"/>
      <c r="CO181" s="10"/>
      <c r="CP181" s="10"/>
      <c r="CQ181" s="10"/>
      <c r="CR181" s="10"/>
      <c r="CS181" s="10"/>
      <c r="CT181" s="10"/>
    </row>
    <row r="182" customFormat="false" ht="14.4" hidden="false" customHeight="false" outlineLevel="0" collapsed="false">
      <c r="A182" s="24"/>
      <c r="B182" s="42"/>
      <c r="C182" s="43"/>
      <c r="D182" s="41" t="s">
        <v>78</v>
      </c>
      <c r="E182" s="28"/>
      <c r="F182" s="39" t="n">
        <v>1</v>
      </c>
      <c r="G182" s="47" t="n">
        <v>800</v>
      </c>
      <c r="H182" s="44"/>
      <c r="L182" s="24"/>
      <c r="N182" s="43"/>
      <c r="O182" s="41" t="s">
        <v>78</v>
      </c>
      <c r="P182" s="28"/>
      <c r="Q182" s="39" t="n">
        <v>1</v>
      </c>
      <c r="R182" s="47" t="n">
        <v>800</v>
      </c>
      <c r="S182" s="44"/>
      <c r="T182" s="26"/>
      <c r="W182" s="24"/>
      <c r="X182" s="42"/>
      <c r="Y182" s="43"/>
      <c r="Z182" s="41" t="s">
        <v>78</v>
      </c>
      <c r="AA182" s="28"/>
      <c r="AB182" s="39" t="n">
        <v>1</v>
      </c>
      <c r="AC182" s="47" t="n">
        <v>800</v>
      </c>
      <c r="AD182" s="44"/>
      <c r="AH182" s="24"/>
      <c r="AI182" s="42"/>
      <c r="AJ182" s="43"/>
      <c r="AK182" s="41" t="s">
        <v>78</v>
      </c>
      <c r="AL182" s="28"/>
      <c r="AM182" s="39" t="n">
        <v>1</v>
      </c>
      <c r="AN182" s="47" t="n">
        <v>800</v>
      </c>
      <c r="AO182" s="44"/>
      <c r="AS182" s="24"/>
      <c r="AT182" s="42"/>
      <c r="AU182" s="43"/>
      <c r="AV182" s="41" t="s">
        <v>78</v>
      </c>
      <c r="AW182" s="28"/>
      <c r="AX182" s="39" t="n">
        <v>1</v>
      </c>
      <c r="AY182" s="47" t="n">
        <v>800</v>
      </c>
      <c r="AZ182" s="44"/>
      <c r="BD182" s="24"/>
      <c r="BE182" s="42"/>
      <c r="BF182" s="43"/>
      <c r="BG182" s="41" t="s">
        <v>78</v>
      </c>
      <c r="BH182" s="28"/>
      <c r="BI182" s="39" t="n">
        <v>1</v>
      </c>
      <c r="BJ182" s="47" t="n">
        <v>800</v>
      </c>
      <c r="BK182" s="44"/>
      <c r="BO182" s="24"/>
      <c r="BP182" s="42"/>
      <c r="BQ182" s="43"/>
      <c r="BR182" s="41" t="s">
        <v>78</v>
      </c>
      <c r="BS182" s="28"/>
      <c r="BT182" s="39" t="n">
        <v>1</v>
      </c>
      <c r="BU182" s="47" t="n">
        <v>800</v>
      </c>
      <c r="BV182" s="44"/>
      <c r="BW182" s="26"/>
      <c r="BZ182" s="24"/>
      <c r="CA182" s="42"/>
      <c r="CB182" s="43"/>
      <c r="CC182" s="41" t="s">
        <v>78</v>
      </c>
      <c r="CD182" s="28"/>
      <c r="CE182" s="39" t="n">
        <v>1</v>
      </c>
      <c r="CF182" s="47" t="n">
        <v>800</v>
      </c>
      <c r="CG182" s="44"/>
      <c r="CK182" s="11" t="s">
        <v>31</v>
      </c>
      <c r="CL182" s="11"/>
      <c r="CM182" s="11" t="s">
        <v>32</v>
      </c>
      <c r="CN182" s="11"/>
      <c r="CO182" s="11"/>
      <c r="CP182" s="11"/>
      <c r="CQ182" s="11"/>
      <c r="CR182" s="11"/>
      <c r="CS182" s="11" t="s">
        <v>33</v>
      </c>
      <c r="CT182" s="11"/>
    </row>
    <row r="183" customFormat="false" ht="14.4" hidden="false" customHeight="false" outlineLevel="0" collapsed="false">
      <c r="A183" s="24"/>
      <c r="B183" s="42"/>
      <c r="C183" s="43"/>
      <c r="D183" s="41" t="s">
        <v>79</v>
      </c>
      <c r="E183" s="28"/>
      <c r="F183" s="39" t="n">
        <v>1</v>
      </c>
      <c r="G183" s="47" t="n">
        <v>170</v>
      </c>
      <c r="H183" s="44"/>
      <c r="L183" s="24"/>
      <c r="N183" s="43"/>
      <c r="O183" s="41" t="s">
        <v>79</v>
      </c>
      <c r="P183" s="28"/>
      <c r="Q183" s="39" t="n">
        <v>1</v>
      </c>
      <c r="R183" s="47" t="n">
        <v>170</v>
      </c>
      <c r="S183" s="44"/>
      <c r="T183" s="26"/>
      <c r="W183" s="24"/>
      <c r="X183" s="42"/>
      <c r="Y183" s="43"/>
      <c r="Z183" s="41" t="s">
        <v>79</v>
      </c>
      <c r="AA183" s="28"/>
      <c r="AB183" s="39" t="n">
        <v>1</v>
      </c>
      <c r="AC183" s="47" t="n">
        <v>170</v>
      </c>
      <c r="AD183" s="44"/>
      <c r="AH183" s="24"/>
      <c r="AI183" s="42"/>
      <c r="AJ183" s="43"/>
      <c r="AK183" s="41" t="s">
        <v>79</v>
      </c>
      <c r="AL183" s="28"/>
      <c r="AM183" s="39" t="n">
        <v>1</v>
      </c>
      <c r="AN183" s="47" t="n">
        <v>170</v>
      </c>
      <c r="AO183" s="44"/>
      <c r="AS183" s="24"/>
      <c r="AT183" s="42"/>
      <c r="AU183" s="43"/>
      <c r="AV183" s="41" t="s">
        <v>79</v>
      </c>
      <c r="AW183" s="28"/>
      <c r="AX183" s="39" t="n">
        <v>1</v>
      </c>
      <c r="AY183" s="47" t="n">
        <v>170</v>
      </c>
      <c r="AZ183" s="44"/>
      <c r="BD183" s="24"/>
      <c r="BE183" s="42" t="n">
        <v>0.2</v>
      </c>
      <c r="BF183" s="43"/>
      <c r="BG183" s="41" t="s">
        <v>79</v>
      </c>
      <c r="BH183" s="28"/>
      <c r="BI183" s="39" t="n">
        <v>1</v>
      </c>
      <c r="BJ183" s="47" t="n">
        <v>170</v>
      </c>
      <c r="BK183" s="44"/>
      <c r="BO183" s="24"/>
      <c r="BP183" s="42"/>
      <c r="BQ183" s="43"/>
      <c r="BR183" s="41" t="s">
        <v>79</v>
      </c>
      <c r="BS183" s="28"/>
      <c r="BT183" s="39" t="n">
        <v>1</v>
      </c>
      <c r="BU183" s="47" t="n">
        <v>170</v>
      </c>
      <c r="BV183" s="44"/>
      <c r="BW183" s="26"/>
      <c r="BZ183" s="24"/>
      <c r="CA183" s="42"/>
      <c r="CB183" s="43"/>
      <c r="CC183" s="41" t="s">
        <v>79</v>
      </c>
      <c r="CD183" s="28"/>
      <c r="CE183" s="39" t="n">
        <v>1</v>
      </c>
      <c r="CF183" s="47" t="n">
        <v>170</v>
      </c>
      <c r="CG183" s="44"/>
      <c r="CK183" s="12" t="s">
        <v>14</v>
      </c>
      <c r="CL183" s="13" t="n">
        <f aca="false">IF(AT205=0%,0%,AU206/SUM(AU206:AU213))</f>
        <v>0.101580928968505</v>
      </c>
      <c r="CM183" s="12" t="str">
        <f aca="false">AW206</f>
        <v>lavatrice</v>
      </c>
      <c r="CN183" s="14" t="n">
        <f aca="false">AX206</f>
        <v>0</v>
      </c>
      <c r="CO183" s="12" t="str">
        <f aca="false">AW213</f>
        <v>sedie</v>
      </c>
      <c r="CP183" s="14" t="n">
        <f aca="false">AX213</f>
        <v>0</v>
      </c>
      <c r="CQ183" s="12" t="str">
        <f aca="false">AY211</f>
        <v>guaina</v>
      </c>
      <c r="CR183" s="14" t="n">
        <f aca="false">AZ211</f>
        <v>0</v>
      </c>
      <c r="CS183" s="14" t="s">
        <v>41</v>
      </c>
      <c r="CT183" s="38" t="n">
        <f aca="false">AU149</f>
        <v>0</v>
      </c>
    </row>
    <row r="184" customFormat="false" ht="14.4" hidden="false" customHeight="false" outlineLevel="0" collapsed="false">
      <c r="A184" s="24"/>
      <c r="B184" s="42"/>
      <c r="C184" s="43"/>
      <c r="D184" s="41" t="s">
        <v>80</v>
      </c>
      <c r="E184" s="28"/>
      <c r="F184" s="39" t="n">
        <v>1</v>
      </c>
      <c r="G184" s="47" t="n">
        <v>550</v>
      </c>
      <c r="H184" s="44"/>
      <c r="L184" s="24"/>
      <c r="N184" s="43"/>
      <c r="O184" s="41" t="s">
        <v>80</v>
      </c>
      <c r="P184" s="28"/>
      <c r="Q184" s="39" t="n">
        <v>1</v>
      </c>
      <c r="R184" s="47" t="n">
        <v>550</v>
      </c>
      <c r="S184" s="44"/>
      <c r="T184" s="26"/>
      <c r="W184" s="24"/>
      <c r="X184" s="42"/>
      <c r="Y184" s="43"/>
      <c r="Z184" s="41" t="s">
        <v>80</v>
      </c>
      <c r="AA184" s="28"/>
      <c r="AB184" s="39" t="n">
        <v>1</v>
      </c>
      <c r="AC184" s="47" t="n">
        <v>550</v>
      </c>
      <c r="AD184" s="44"/>
      <c r="AH184" s="24"/>
      <c r="AI184" s="42" t="n">
        <v>0.1</v>
      </c>
      <c r="AJ184" s="43"/>
      <c r="AK184" s="41" t="s">
        <v>80</v>
      </c>
      <c r="AL184" s="28"/>
      <c r="AM184" s="39" t="n">
        <v>1</v>
      </c>
      <c r="AN184" s="47" t="n">
        <v>550</v>
      </c>
      <c r="AO184" s="44"/>
      <c r="AS184" s="24"/>
      <c r="AT184" s="42"/>
      <c r="AU184" s="43"/>
      <c r="AV184" s="41" t="s">
        <v>80</v>
      </c>
      <c r="AW184" s="28"/>
      <c r="AX184" s="39" t="n">
        <v>1</v>
      </c>
      <c r="AY184" s="47" t="n">
        <v>550</v>
      </c>
      <c r="AZ184" s="44"/>
      <c r="BD184" s="24"/>
      <c r="BE184" s="42" t="n">
        <v>0.5</v>
      </c>
      <c r="BF184" s="43"/>
      <c r="BG184" s="41" t="s">
        <v>80</v>
      </c>
      <c r="BH184" s="28"/>
      <c r="BI184" s="39" t="n">
        <v>1</v>
      </c>
      <c r="BJ184" s="47" t="n">
        <v>550</v>
      </c>
      <c r="BK184" s="44"/>
      <c r="BO184" s="24"/>
      <c r="BP184" s="42" t="n">
        <v>0.9</v>
      </c>
      <c r="BQ184" s="43"/>
      <c r="BR184" s="41" t="s">
        <v>80</v>
      </c>
      <c r="BS184" s="28"/>
      <c r="BT184" s="39" t="n">
        <v>1</v>
      </c>
      <c r="BU184" s="47" t="n">
        <v>550</v>
      </c>
      <c r="BV184" s="44"/>
      <c r="BW184" s="26"/>
      <c r="BZ184" s="24"/>
      <c r="CA184" s="42"/>
      <c r="CB184" s="43"/>
      <c r="CC184" s="41" t="s">
        <v>80</v>
      </c>
      <c r="CD184" s="28"/>
      <c r="CE184" s="39" t="n">
        <v>1</v>
      </c>
      <c r="CF184" s="47" t="n">
        <v>550</v>
      </c>
      <c r="CG184" s="44"/>
      <c r="CK184" s="17" t="s">
        <v>49</v>
      </c>
      <c r="CL184" s="18" t="n">
        <f aca="false">IF(AT205=0%,0%,AU207/SUM(AU206:AU213))</f>
        <v>0.314328729462591</v>
      </c>
      <c r="CM184" s="17" t="str">
        <f aca="false">AW207</f>
        <v>frigorifero</v>
      </c>
      <c r="CN184" s="19" t="n">
        <f aca="false">AX207</f>
        <v>0</v>
      </c>
      <c r="CO184" s="17" t="str">
        <f aca="false">AW214</f>
        <v>materasso</v>
      </c>
      <c r="CP184" s="19" t="n">
        <f aca="false">AX214</f>
        <v>0</v>
      </c>
      <c r="CQ184" s="17" t="str">
        <f aca="false">AY212</f>
        <v>lamiere</v>
      </c>
      <c r="CR184" s="19" t="n">
        <f aca="false">AZ212</f>
        <v>0</v>
      </c>
      <c r="CS184" s="19" t="str">
        <f aca="false">AV148</f>
        <v>altezza cumulo</v>
      </c>
      <c r="CT184" s="19" t="n">
        <f aca="false">AW148</f>
        <v>20</v>
      </c>
    </row>
    <row r="185" customFormat="false" ht="14.4" hidden="false" customHeight="true" outlineLevel="0" collapsed="false">
      <c r="A185" s="24" t="s">
        <v>81</v>
      </c>
      <c r="B185" s="25"/>
      <c r="C185" s="73"/>
      <c r="D185" s="28" t="s">
        <v>14</v>
      </c>
      <c r="E185" s="28"/>
      <c r="F185" s="52" t="n">
        <f aca="false">INFO!$B$17/SUM(INFO!$B$17:$B$21)</f>
        <v>0.101580928968505</v>
      </c>
      <c r="G185" s="47" t="n">
        <v>900</v>
      </c>
      <c r="H185" s="44"/>
      <c r="L185" s="24" t="s">
        <v>81</v>
      </c>
      <c r="M185" s="66" t="n">
        <v>0.08</v>
      </c>
      <c r="N185" s="73"/>
      <c r="O185" s="28" t="s">
        <v>14</v>
      </c>
      <c r="P185" s="28"/>
      <c r="Q185" s="52" t="n">
        <f aca="false">INFO!$B$17/SUM(INFO!$B$17:$B$21)</f>
        <v>0.101580928968505</v>
      </c>
      <c r="R185" s="47" t="n">
        <v>900</v>
      </c>
      <c r="S185" s="44"/>
      <c r="T185" s="26"/>
      <c r="W185" s="24" t="s">
        <v>81</v>
      </c>
      <c r="X185" s="25"/>
      <c r="Y185" s="73"/>
      <c r="Z185" s="28" t="s">
        <v>14</v>
      </c>
      <c r="AA185" s="28"/>
      <c r="AB185" s="52" t="n">
        <f aca="false">INFO!$B$17/SUM(INFO!$B$17:$B$21)</f>
        <v>0.101580928968505</v>
      </c>
      <c r="AC185" s="47" t="n">
        <v>900</v>
      </c>
      <c r="AD185" s="44"/>
      <c r="AH185" s="24" t="s">
        <v>81</v>
      </c>
      <c r="AI185" s="25"/>
      <c r="AJ185" s="73"/>
      <c r="AK185" s="28" t="s">
        <v>14</v>
      </c>
      <c r="AL185" s="28"/>
      <c r="AM185" s="52" t="n">
        <f aca="false">INFO!$B$17/SUM(INFO!$B$17:$B$21)</f>
        <v>0.101580928968505</v>
      </c>
      <c r="AN185" s="47" t="n">
        <v>900</v>
      </c>
      <c r="AO185" s="44"/>
      <c r="AS185" s="24" t="s">
        <v>81</v>
      </c>
      <c r="AT185" s="25" t="n">
        <v>1</v>
      </c>
      <c r="AU185" s="26" t="n">
        <v>1</v>
      </c>
      <c r="AV185" s="28" t="s">
        <v>14</v>
      </c>
      <c r="AW185" s="28"/>
      <c r="AX185" s="52" t="n">
        <f aca="false">INFO!$B$17/SUM(INFO!$B$17:$B$21)</f>
        <v>0.101580928968505</v>
      </c>
      <c r="AY185" s="47" t="n">
        <v>900</v>
      </c>
      <c r="AZ185" s="44"/>
      <c r="BD185" s="24" t="s">
        <v>81</v>
      </c>
      <c r="BE185" s="25"/>
      <c r="BF185" s="73"/>
      <c r="BG185" s="28" t="s">
        <v>14</v>
      </c>
      <c r="BH185" s="28"/>
      <c r="BI185" s="52" t="n">
        <f aca="false">INFO!$B$17/SUM(INFO!$B$17:$B$21)</f>
        <v>0.101580928968505</v>
      </c>
      <c r="BJ185" s="47" t="n">
        <v>900</v>
      </c>
      <c r="BK185" s="44"/>
      <c r="BO185" s="24" t="s">
        <v>81</v>
      </c>
      <c r="BP185" s="25"/>
      <c r="BQ185" s="73"/>
      <c r="BR185" s="28" t="s">
        <v>14</v>
      </c>
      <c r="BS185" s="28"/>
      <c r="BT185" s="52" t="n">
        <f aca="false">INFO!$B$17/SUM(INFO!$B$17:$B$21)</f>
        <v>0.101580928968505</v>
      </c>
      <c r="BU185" s="47" t="n">
        <v>900</v>
      </c>
      <c r="BV185" s="44"/>
      <c r="BW185" s="26"/>
      <c r="BZ185" s="24" t="s">
        <v>81</v>
      </c>
      <c r="CA185" s="25"/>
      <c r="CB185" s="73"/>
      <c r="CC185" s="28" t="s">
        <v>14</v>
      </c>
      <c r="CD185" s="28"/>
      <c r="CE185" s="52" t="n">
        <f aca="false">INFO!$B$17/SUM(INFO!$B$17:$B$21)</f>
        <v>0.101580928968505</v>
      </c>
      <c r="CF185" s="47" t="n">
        <v>900</v>
      </c>
      <c r="CG185" s="44"/>
      <c r="CK185" s="17" t="s">
        <v>57</v>
      </c>
      <c r="CL185" s="18" t="n">
        <f aca="false">IF(AT205=0%,0%,(AU208+AU209)/SUM(AU206:AU213))</f>
        <v>0.0219986956911746</v>
      </c>
      <c r="CM185" s="17" t="str">
        <f aca="false">AW208</f>
        <v>forno</v>
      </c>
      <c r="CN185" s="19" t="n">
        <f aca="false">AX208</f>
        <v>0</v>
      </c>
      <c r="CO185" s="17" t="str">
        <f aca="false">AY206</f>
        <v>brandina</v>
      </c>
      <c r="CP185" s="19" t="n">
        <f aca="false">AZ206</f>
        <v>0</v>
      </c>
      <c r="CQ185" s="17" t="str">
        <f aca="false">AY213</f>
        <v>buste</v>
      </c>
      <c r="CR185" s="19" t="n">
        <f aca="false">AZ213</f>
        <v>1</v>
      </c>
      <c r="CS185" s="19" t="str">
        <f aca="false">AV149</f>
        <v>combustione</v>
      </c>
      <c r="CT185" s="19" t="str">
        <f aca="false">AW149</f>
        <v>no</v>
      </c>
    </row>
    <row r="186" customFormat="false" ht="14.4" hidden="false" customHeight="false" outlineLevel="0" collapsed="false">
      <c r="A186" s="24"/>
      <c r="B186" s="25"/>
      <c r="C186" s="73"/>
      <c r="D186" s="28" t="s">
        <v>49</v>
      </c>
      <c r="E186" s="28"/>
      <c r="F186" s="52" t="n">
        <f aca="false">INFO!$B$18/SUM(INFO!$B$17:$B$21)</f>
        <v>0.314328729462591</v>
      </c>
      <c r="G186" s="47" t="n">
        <v>2600</v>
      </c>
      <c r="H186" s="44"/>
      <c r="L186" s="24"/>
      <c r="M186" s="66"/>
      <c r="N186" s="73"/>
      <c r="O186" s="28" t="s">
        <v>49</v>
      </c>
      <c r="P186" s="28"/>
      <c r="Q186" s="52" t="n">
        <f aca="false">INFO!$B$18/SUM(INFO!$B$17:$B$21)</f>
        <v>0.314328729462591</v>
      </c>
      <c r="R186" s="47" t="n">
        <v>2600</v>
      </c>
      <c r="S186" s="44"/>
      <c r="T186" s="43"/>
      <c r="W186" s="24"/>
      <c r="X186" s="25"/>
      <c r="Y186" s="73"/>
      <c r="Z186" s="28" t="s">
        <v>49</v>
      </c>
      <c r="AA186" s="28"/>
      <c r="AB186" s="52" t="n">
        <f aca="false">INFO!$B$18/SUM(INFO!$B$17:$B$21)</f>
        <v>0.314328729462591</v>
      </c>
      <c r="AC186" s="47" t="n">
        <v>2600</v>
      </c>
      <c r="AD186" s="44"/>
      <c r="AH186" s="24"/>
      <c r="AI186" s="25"/>
      <c r="AJ186" s="73"/>
      <c r="AK186" s="28" t="s">
        <v>49</v>
      </c>
      <c r="AL186" s="28"/>
      <c r="AM186" s="52" t="n">
        <f aca="false">INFO!$B$18/SUM(INFO!$B$17:$B$21)</f>
        <v>0.314328729462591</v>
      </c>
      <c r="AN186" s="47" t="n">
        <v>2600</v>
      </c>
      <c r="AO186" s="44"/>
      <c r="AS186" s="24"/>
      <c r="AT186" s="25"/>
      <c r="AU186" s="26"/>
      <c r="AV186" s="28" t="s">
        <v>49</v>
      </c>
      <c r="AW186" s="28"/>
      <c r="AX186" s="52" t="n">
        <f aca="false">INFO!$B$18/SUM(INFO!$B$17:$B$21)</f>
        <v>0.314328729462591</v>
      </c>
      <c r="AY186" s="47" t="n">
        <v>2600</v>
      </c>
      <c r="AZ186" s="44"/>
      <c r="BD186" s="24"/>
      <c r="BE186" s="25"/>
      <c r="BF186" s="73"/>
      <c r="BG186" s="28" t="s">
        <v>49</v>
      </c>
      <c r="BH186" s="28"/>
      <c r="BI186" s="52" t="n">
        <f aca="false">INFO!$B$18/SUM(INFO!$B$17:$B$21)</f>
        <v>0.314328729462591</v>
      </c>
      <c r="BJ186" s="47" t="n">
        <v>2600</v>
      </c>
      <c r="BK186" s="44"/>
      <c r="BO186" s="24"/>
      <c r="BP186" s="25"/>
      <c r="BQ186" s="73"/>
      <c r="BR186" s="28" t="s">
        <v>49</v>
      </c>
      <c r="BS186" s="28"/>
      <c r="BT186" s="52" t="n">
        <f aca="false">INFO!$B$18/SUM(INFO!$B$17:$B$21)</f>
        <v>0.314328729462591</v>
      </c>
      <c r="BU186" s="47" t="n">
        <v>2600</v>
      </c>
      <c r="BV186" s="44"/>
      <c r="BZ186" s="24"/>
      <c r="CA186" s="25"/>
      <c r="CB186" s="73"/>
      <c r="CC186" s="28" t="s">
        <v>49</v>
      </c>
      <c r="CD186" s="28"/>
      <c r="CE186" s="52" t="n">
        <f aca="false">INFO!$B$18/SUM(INFO!$B$17:$B$21)</f>
        <v>0.314328729462591</v>
      </c>
      <c r="CF186" s="47" t="n">
        <v>2600</v>
      </c>
      <c r="CG186" s="44"/>
      <c r="CK186" s="17" t="s">
        <v>60</v>
      </c>
      <c r="CL186" s="37" t="n">
        <f aca="false">IF(AT205=0%,0%,AU210/SUM(AU206:AU213))</f>
        <v>0.0226205455308028</v>
      </c>
      <c r="CM186" s="17" t="str">
        <f aca="false">AW209</f>
        <v>televisore</v>
      </c>
      <c r="CN186" s="19" t="n">
        <f aca="false">AX209</f>
        <v>0</v>
      </c>
      <c r="CO186" s="17" t="str">
        <f aca="false">AY207</f>
        <v>Scatoloni</v>
      </c>
      <c r="CP186" s="19" t="n">
        <f aca="false">AZ207</f>
        <v>0</v>
      </c>
      <c r="CQ186" s="19"/>
      <c r="CR186" s="19"/>
      <c r="CS186" s="19" t="str">
        <f aca="false">AV150</f>
        <v>bonifica</v>
      </c>
      <c r="CT186" s="19" t="str">
        <f aca="false">AW150</f>
        <v>no</v>
      </c>
    </row>
    <row r="187" customFormat="false" ht="14.4" hidden="false" customHeight="false" outlineLevel="0" collapsed="false">
      <c r="A187" s="24"/>
      <c r="B187" s="25"/>
      <c r="C187" s="73"/>
      <c r="D187" s="28" t="s">
        <v>13</v>
      </c>
      <c r="E187" s="28"/>
      <c r="F187" s="52" t="n">
        <f aca="false">INFO!$B$19/SUM(INFO!$B$17:$B$21)*0.2</f>
        <v>0.00439973913823492</v>
      </c>
      <c r="G187" s="47" t="n">
        <v>2700</v>
      </c>
      <c r="H187" s="44"/>
      <c r="L187" s="24"/>
      <c r="M187" s="66"/>
      <c r="N187" s="73"/>
      <c r="O187" s="28" t="s">
        <v>13</v>
      </c>
      <c r="P187" s="28"/>
      <c r="Q187" s="52" t="n">
        <f aca="false">INFO!$B$19/SUM(INFO!$B$17:$B$21)*0.2</f>
        <v>0.00439973913823492</v>
      </c>
      <c r="R187" s="47" t="n">
        <v>2700</v>
      </c>
      <c r="S187" s="44"/>
      <c r="T187" s="43"/>
      <c r="W187" s="24"/>
      <c r="X187" s="25"/>
      <c r="Y187" s="73"/>
      <c r="Z187" s="28" t="s">
        <v>13</v>
      </c>
      <c r="AA187" s="28"/>
      <c r="AB187" s="52" t="n">
        <f aca="false">INFO!$B$19/SUM(INFO!$B$17:$B$21)*0.2</f>
        <v>0.00439973913823492</v>
      </c>
      <c r="AC187" s="47" t="n">
        <v>2700</v>
      </c>
      <c r="AD187" s="44"/>
      <c r="AH187" s="24"/>
      <c r="AI187" s="25"/>
      <c r="AJ187" s="73"/>
      <c r="AK187" s="28" t="s">
        <v>13</v>
      </c>
      <c r="AL187" s="28"/>
      <c r="AM187" s="52" t="n">
        <f aca="false">INFO!$B$19/SUM(INFO!$B$17:$B$21)*0.2</f>
        <v>0.00439973913823492</v>
      </c>
      <c r="AN187" s="47" t="n">
        <v>2700</v>
      </c>
      <c r="AO187" s="44"/>
      <c r="AS187" s="24"/>
      <c r="AT187" s="25"/>
      <c r="AU187" s="26"/>
      <c r="AV187" s="28" t="s">
        <v>13</v>
      </c>
      <c r="AW187" s="28"/>
      <c r="AX187" s="52" t="n">
        <f aca="false">INFO!$B$19/SUM(INFO!$B$17:$B$21)*0.2</f>
        <v>0.00439973913823492</v>
      </c>
      <c r="AY187" s="47" t="n">
        <v>2700</v>
      </c>
      <c r="AZ187" s="44"/>
      <c r="BD187" s="24"/>
      <c r="BE187" s="25"/>
      <c r="BF187" s="73"/>
      <c r="BG187" s="28" t="s">
        <v>13</v>
      </c>
      <c r="BH187" s="28"/>
      <c r="BI187" s="52" t="n">
        <f aca="false">INFO!$B$19/SUM(INFO!$B$17:$B$21)*0.2</f>
        <v>0.00439973913823492</v>
      </c>
      <c r="BJ187" s="47" t="n">
        <v>2700</v>
      </c>
      <c r="BK187" s="44"/>
      <c r="BO187" s="24"/>
      <c r="BP187" s="25"/>
      <c r="BQ187" s="73"/>
      <c r="BR187" s="28" t="s">
        <v>13</v>
      </c>
      <c r="BS187" s="28"/>
      <c r="BT187" s="52" t="n">
        <f aca="false">INFO!$B$19/SUM(INFO!$B$17:$B$21)*0.2</f>
        <v>0.00439973913823492</v>
      </c>
      <c r="BU187" s="47" t="n">
        <v>2700</v>
      </c>
      <c r="BV187" s="44"/>
      <c r="BZ187" s="24"/>
      <c r="CA187" s="25"/>
      <c r="CB187" s="73"/>
      <c r="CC187" s="28" t="s">
        <v>13</v>
      </c>
      <c r="CD187" s="28"/>
      <c r="CE187" s="52" t="n">
        <f aca="false">INFO!$B$19/SUM(INFO!$B$17:$B$21)*0.2</f>
        <v>0.00439973913823492</v>
      </c>
      <c r="CF187" s="47" t="n">
        <v>2700</v>
      </c>
      <c r="CG187" s="44"/>
      <c r="CK187" s="17" t="s">
        <v>61</v>
      </c>
      <c r="CL187" s="18" t="n">
        <f aca="false">IF(AT205=0%,0%,AU211/SUM(AU206:AU213))</f>
        <v>0.539471100346927</v>
      </c>
      <c r="CM187" s="17" t="str">
        <f aca="false">AW210</f>
        <v>scaldabagno</v>
      </c>
      <c r="CN187" s="19" t="n">
        <f aca="false">AX210</f>
        <v>0</v>
      </c>
      <c r="CO187" s="17" t="str">
        <f aca="false">AY208</f>
        <v>divano</v>
      </c>
      <c r="CP187" s="19" t="n">
        <f aca="false">AZ208</f>
        <v>0</v>
      </c>
      <c r="CQ187" s="19"/>
      <c r="CR187" s="19"/>
      <c r="CS187" s="19" t="str">
        <f aca="false">AX150</f>
        <v>substrato</v>
      </c>
      <c r="CT187" s="19" t="str">
        <f aca="false">AY150</f>
        <v>suolo</v>
      </c>
    </row>
    <row r="188" customFormat="false" ht="14.4" hidden="false" customHeight="false" outlineLevel="0" collapsed="false">
      <c r="A188" s="24"/>
      <c r="B188" s="25"/>
      <c r="C188" s="73"/>
      <c r="D188" s="28" t="s">
        <v>12</v>
      </c>
      <c r="E188" s="28"/>
      <c r="F188" s="52" t="n">
        <f aca="false">INFO!$B$19/SUM(INFO!$B$17:$B$21)*0.8</f>
        <v>0.0175989565529397</v>
      </c>
      <c r="G188" s="47" t="n">
        <v>7500</v>
      </c>
      <c r="H188" s="44"/>
      <c r="L188" s="24"/>
      <c r="M188" s="66"/>
      <c r="N188" s="73"/>
      <c r="O188" s="28" t="s">
        <v>12</v>
      </c>
      <c r="P188" s="28"/>
      <c r="Q188" s="52" t="n">
        <f aca="false">INFO!$B$19/SUM(INFO!$B$17:$B$21)*0.8</f>
        <v>0.0175989565529397</v>
      </c>
      <c r="R188" s="47" t="n">
        <v>7500</v>
      </c>
      <c r="S188" s="44"/>
      <c r="T188" s="43"/>
      <c r="W188" s="24"/>
      <c r="X188" s="25"/>
      <c r="Y188" s="73"/>
      <c r="Z188" s="28" t="s">
        <v>12</v>
      </c>
      <c r="AA188" s="28"/>
      <c r="AB188" s="52" t="n">
        <f aca="false">INFO!$B$19/SUM(INFO!$B$17:$B$21)*0.8</f>
        <v>0.0175989565529397</v>
      </c>
      <c r="AC188" s="47" t="n">
        <v>7500</v>
      </c>
      <c r="AD188" s="44"/>
      <c r="AH188" s="24"/>
      <c r="AI188" s="25"/>
      <c r="AJ188" s="73"/>
      <c r="AK188" s="28" t="s">
        <v>12</v>
      </c>
      <c r="AL188" s="28"/>
      <c r="AM188" s="52" t="n">
        <f aca="false">INFO!$B$19/SUM(INFO!$B$17:$B$21)*0.8</f>
        <v>0.0175989565529397</v>
      </c>
      <c r="AN188" s="47" t="n">
        <v>7500</v>
      </c>
      <c r="AO188" s="44"/>
      <c r="AS188" s="24"/>
      <c r="AT188" s="25"/>
      <c r="AU188" s="26"/>
      <c r="AV188" s="28" t="s">
        <v>12</v>
      </c>
      <c r="AW188" s="28"/>
      <c r="AX188" s="52" t="n">
        <f aca="false">INFO!$B$19/SUM(INFO!$B$17:$B$21)*0.8</f>
        <v>0.0175989565529397</v>
      </c>
      <c r="AY188" s="47" t="n">
        <v>7500</v>
      </c>
      <c r="AZ188" s="44"/>
      <c r="BD188" s="24"/>
      <c r="BE188" s="25"/>
      <c r="BF188" s="73"/>
      <c r="BG188" s="28" t="s">
        <v>12</v>
      </c>
      <c r="BH188" s="28"/>
      <c r="BI188" s="52" t="n">
        <f aca="false">INFO!$B$19/SUM(INFO!$B$17:$B$21)*0.8</f>
        <v>0.0175989565529397</v>
      </c>
      <c r="BJ188" s="47" t="n">
        <v>7500</v>
      </c>
      <c r="BK188" s="44"/>
      <c r="BO188" s="24"/>
      <c r="BP188" s="25"/>
      <c r="BQ188" s="73"/>
      <c r="BR188" s="28" t="s">
        <v>12</v>
      </c>
      <c r="BS188" s="28"/>
      <c r="BT188" s="52" t="n">
        <f aca="false">INFO!$B$19/SUM(INFO!$B$17:$B$21)*0.8</f>
        <v>0.0175989565529397</v>
      </c>
      <c r="BU188" s="47" t="n">
        <v>7500</v>
      </c>
      <c r="BV188" s="44"/>
      <c r="BZ188" s="24"/>
      <c r="CA188" s="25"/>
      <c r="CB188" s="73"/>
      <c r="CC188" s="28" t="s">
        <v>12</v>
      </c>
      <c r="CD188" s="28"/>
      <c r="CE188" s="52" t="n">
        <f aca="false">INFO!$B$19/SUM(INFO!$B$17:$B$21)*0.8</f>
        <v>0.0175989565529397</v>
      </c>
      <c r="CF188" s="47" t="n">
        <v>7500</v>
      </c>
      <c r="CG188" s="44"/>
      <c r="CK188" s="17" t="s">
        <v>62</v>
      </c>
      <c r="CL188" s="18" t="n">
        <f aca="false">IF(AT205=0%,0%,AU212/SUM(AU206:AU213))</f>
        <v>0</v>
      </c>
      <c r="CM188" s="17" t="str">
        <f aca="false">AW211</f>
        <v>mobile</v>
      </c>
      <c r="CN188" s="19" t="n">
        <f aca="false">AX211</f>
        <v>0</v>
      </c>
      <c r="CO188" s="17" t="str">
        <f aca="false">AY209</f>
        <v>sanitari</v>
      </c>
      <c r="CP188" s="19" t="n">
        <f aca="false">AZ209</f>
        <v>0</v>
      </c>
      <c r="CQ188" s="19"/>
      <c r="CR188" s="19"/>
      <c r="CS188" s="19" t="s">
        <v>63</v>
      </c>
      <c r="CT188" s="19" t="n">
        <f aca="false">AT150</f>
        <v>0</v>
      </c>
    </row>
    <row r="189" customFormat="false" ht="15" hidden="false" customHeight="false" outlineLevel="0" collapsed="false">
      <c r="A189" s="24"/>
      <c r="B189" s="25"/>
      <c r="C189" s="73"/>
      <c r="D189" s="28" t="s">
        <v>60</v>
      </c>
      <c r="E189" s="28"/>
      <c r="F189" s="52" t="n">
        <f aca="false">INFO!$B$20/SUM(INFO!$B$17:$B$21)</f>
        <v>0.0226205455308028</v>
      </c>
      <c r="G189" s="47" t="n">
        <v>1000</v>
      </c>
      <c r="H189" s="44"/>
      <c r="L189" s="24"/>
      <c r="M189" s="66"/>
      <c r="N189" s="73"/>
      <c r="O189" s="28" t="s">
        <v>60</v>
      </c>
      <c r="P189" s="28"/>
      <c r="Q189" s="52" t="n">
        <f aca="false">INFO!$B$20/SUM(INFO!$B$17:$B$21)</f>
        <v>0.0226205455308028</v>
      </c>
      <c r="R189" s="47" t="n">
        <v>1000</v>
      </c>
      <c r="S189" s="44"/>
      <c r="T189" s="43"/>
      <c r="W189" s="24"/>
      <c r="X189" s="25"/>
      <c r="Y189" s="73"/>
      <c r="Z189" s="28" t="s">
        <v>60</v>
      </c>
      <c r="AA189" s="28"/>
      <c r="AB189" s="52" t="n">
        <f aca="false">INFO!$B$20/SUM(INFO!$B$17:$B$21)</f>
        <v>0.0226205455308028</v>
      </c>
      <c r="AC189" s="47" t="n">
        <v>1000</v>
      </c>
      <c r="AD189" s="44"/>
      <c r="AH189" s="24"/>
      <c r="AI189" s="25"/>
      <c r="AJ189" s="73"/>
      <c r="AK189" s="28" t="s">
        <v>60</v>
      </c>
      <c r="AL189" s="28"/>
      <c r="AM189" s="52" t="n">
        <f aca="false">INFO!$B$20/SUM(INFO!$B$17:$B$21)</f>
        <v>0.0226205455308028</v>
      </c>
      <c r="AN189" s="47" t="n">
        <v>1000</v>
      </c>
      <c r="AO189" s="44"/>
      <c r="AS189" s="24"/>
      <c r="AT189" s="25"/>
      <c r="AU189" s="26"/>
      <c r="AV189" s="28" t="s">
        <v>60</v>
      </c>
      <c r="AW189" s="28"/>
      <c r="AX189" s="52" t="n">
        <f aca="false">INFO!$B$20/SUM(INFO!$B$17:$B$21)</f>
        <v>0.0226205455308028</v>
      </c>
      <c r="AY189" s="47" t="n">
        <v>1000</v>
      </c>
      <c r="AZ189" s="44"/>
      <c r="BD189" s="24"/>
      <c r="BE189" s="25"/>
      <c r="BF189" s="73"/>
      <c r="BG189" s="28" t="s">
        <v>60</v>
      </c>
      <c r="BH189" s="28"/>
      <c r="BI189" s="52" t="n">
        <f aca="false">INFO!$B$20/SUM(INFO!$B$17:$B$21)</f>
        <v>0.0226205455308028</v>
      </c>
      <c r="BJ189" s="47" t="n">
        <v>1000</v>
      </c>
      <c r="BK189" s="44"/>
      <c r="BO189" s="24"/>
      <c r="BP189" s="25"/>
      <c r="BQ189" s="73"/>
      <c r="BR189" s="28" t="s">
        <v>60</v>
      </c>
      <c r="BS189" s="28"/>
      <c r="BT189" s="52" t="n">
        <f aca="false">INFO!$B$20/SUM(INFO!$B$17:$B$21)</f>
        <v>0.0226205455308028</v>
      </c>
      <c r="BU189" s="47" t="n">
        <v>1000</v>
      </c>
      <c r="BV189" s="44"/>
      <c r="BZ189" s="24"/>
      <c r="CA189" s="25"/>
      <c r="CB189" s="73"/>
      <c r="CC189" s="28" t="s">
        <v>60</v>
      </c>
      <c r="CD189" s="28"/>
      <c r="CE189" s="52" t="n">
        <f aca="false">INFO!$B$20/SUM(INFO!$B$17:$B$21)</f>
        <v>0.0226205455308028</v>
      </c>
      <c r="CF189" s="47" t="n">
        <v>1000</v>
      </c>
      <c r="CG189" s="44"/>
      <c r="CK189" s="17" t="s">
        <v>65</v>
      </c>
      <c r="CL189" s="18" t="n">
        <f aca="false">IF(AT205=0%,0%,AU213/SUM(AU206:AU213))</f>
        <v>0</v>
      </c>
      <c r="CM189" s="17" t="str">
        <f aca="false">AW212</f>
        <v>secchio</v>
      </c>
      <c r="CN189" s="19" t="n">
        <f aca="false">AX212</f>
        <v>0</v>
      </c>
      <c r="CO189" s="17" t="str">
        <f aca="false">AY210</f>
        <v>tubi</v>
      </c>
      <c r="CP189" s="19" t="n">
        <f aca="false">AZ210</f>
        <v>0</v>
      </c>
      <c r="CQ189" s="19"/>
      <c r="CR189" s="19"/>
      <c r="CS189" s="35" t="s">
        <v>56</v>
      </c>
      <c r="CT189" s="35" t="n">
        <f aca="false">AZ148</f>
        <v>0</v>
      </c>
      <c r="CU189" s="37" t="n">
        <f aca="false">SUM(CL183:CL189)</f>
        <v>1</v>
      </c>
    </row>
    <row r="190" customFormat="false" ht="15" hidden="false" customHeight="false" outlineLevel="0" collapsed="false">
      <c r="A190" s="24"/>
      <c r="B190" s="25"/>
      <c r="C190" s="73"/>
      <c r="D190" s="28" t="s">
        <v>61</v>
      </c>
      <c r="E190" s="28"/>
      <c r="F190" s="52" t="n">
        <f aca="false">INFO!$B$21/SUM(INFO!$B$17:$B$21)</f>
        <v>0.539471100346927</v>
      </c>
      <c r="G190" s="47" t="n">
        <v>550</v>
      </c>
      <c r="H190" s="44"/>
      <c r="L190" s="24"/>
      <c r="M190" s="66"/>
      <c r="N190" s="73"/>
      <c r="O190" s="28" t="s">
        <v>61</v>
      </c>
      <c r="P190" s="28"/>
      <c r="Q190" s="52" t="n">
        <f aca="false">INFO!$B$21/SUM(INFO!$B$17:$B$21)</f>
        <v>0.539471100346927</v>
      </c>
      <c r="R190" s="47" t="n">
        <v>550</v>
      </c>
      <c r="S190" s="44"/>
      <c r="T190" s="43"/>
      <c r="W190" s="24"/>
      <c r="X190" s="25"/>
      <c r="Y190" s="73"/>
      <c r="Z190" s="28" t="s">
        <v>61</v>
      </c>
      <c r="AA190" s="28"/>
      <c r="AB190" s="52" t="n">
        <f aca="false">INFO!$B$21/SUM(INFO!$B$17:$B$21)</f>
        <v>0.539471100346927</v>
      </c>
      <c r="AC190" s="47" t="n">
        <v>550</v>
      </c>
      <c r="AD190" s="44"/>
      <c r="AH190" s="24"/>
      <c r="AI190" s="25"/>
      <c r="AJ190" s="73"/>
      <c r="AK190" s="28" t="s">
        <v>61</v>
      </c>
      <c r="AL190" s="28"/>
      <c r="AM190" s="52" t="n">
        <f aca="false">INFO!$B$21/SUM(INFO!$B$17:$B$21)</f>
        <v>0.539471100346927</v>
      </c>
      <c r="AN190" s="47" t="n">
        <v>550</v>
      </c>
      <c r="AO190" s="44"/>
      <c r="AS190" s="24"/>
      <c r="AT190" s="25"/>
      <c r="AU190" s="26"/>
      <c r="AV190" s="28" t="s">
        <v>61</v>
      </c>
      <c r="AW190" s="28"/>
      <c r="AX190" s="52" t="n">
        <f aca="false">INFO!$B$21/SUM(INFO!$B$17:$B$21)</f>
        <v>0.539471100346927</v>
      </c>
      <c r="AY190" s="47" t="n">
        <v>550</v>
      </c>
      <c r="AZ190" s="44"/>
      <c r="BD190" s="24"/>
      <c r="BE190" s="25"/>
      <c r="BF190" s="73"/>
      <c r="BG190" s="28" t="s">
        <v>61</v>
      </c>
      <c r="BH190" s="28"/>
      <c r="BI190" s="52" t="n">
        <f aca="false">INFO!$B$21/SUM(INFO!$B$17:$B$21)</f>
        <v>0.539471100346927</v>
      </c>
      <c r="BJ190" s="47" t="n">
        <v>550</v>
      </c>
      <c r="BK190" s="44"/>
      <c r="BO190" s="24"/>
      <c r="BP190" s="25"/>
      <c r="BQ190" s="73"/>
      <c r="BR190" s="28" t="s">
        <v>61</v>
      </c>
      <c r="BS190" s="28"/>
      <c r="BT190" s="52" t="n">
        <f aca="false">INFO!$B$21/SUM(INFO!$B$17:$B$21)</f>
        <v>0.539471100346927</v>
      </c>
      <c r="BU190" s="47" t="n">
        <v>550</v>
      </c>
      <c r="BV190" s="44"/>
      <c r="BZ190" s="24"/>
      <c r="CA190" s="25"/>
      <c r="CB190" s="73"/>
      <c r="CC190" s="28" t="s">
        <v>61</v>
      </c>
      <c r="CD190" s="28"/>
      <c r="CE190" s="52" t="n">
        <f aca="false">INFO!$B$21/SUM(INFO!$B$17:$B$21)</f>
        <v>0.539471100346927</v>
      </c>
      <c r="CF190" s="47" t="n">
        <v>550</v>
      </c>
      <c r="CG190" s="44"/>
      <c r="CK190" s="10" t="str">
        <f aca="false">BD147</f>
        <v>SITO O168</v>
      </c>
      <c r="CL190" s="10"/>
      <c r="CM190" s="10"/>
      <c r="CN190" s="10"/>
      <c r="CO190" s="10"/>
      <c r="CP190" s="10"/>
      <c r="CQ190" s="10"/>
      <c r="CR190" s="10"/>
      <c r="CS190" s="10"/>
      <c r="CT190" s="10"/>
    </row>
    <row r="191" customFormat="false" ht="14.4" hidden="false" customHeight="false" outlineLevel="0" collapsed="false">
      <c r="A191" s="53" t="s">
        <v>82</v>
      </c>
      <c r="B191" s="42"/>
      <c r="C191" s="43"/>
      <c r="D191" s="28" t="s">
        <v>83</v>
      </c>
      <c r="E191" s="41" t="s">
        <v>65</v>
      </c>
      <c r="F191" s="39" t="n">
        <v>1</v>
      </c>
      <c r="G191" s="47" t="n">
        <v>1700</v>
      </c>
      <c r="H191" s="44"/>
      <c r="L191" s="53" t="s">
        <v>82</v>
      </c>
      <c r="M191" s="42"/>
      <c r="N191" s="43"/>
      <c r="O191" s="28" t="s">
        <v>83</v>
      </c>
      <c r="P191" s="41" t="s">
        <v>65</v>
      </c>
      <c r="Q191" s="39" t="n">
        <v>1</v>
      </c>
      <c r="R191" s="47" t="n">
        <v>1700</v>
      </c>
      <c r="S191" s="44"/>
      <c r="T191" s="43"/>
      <c r="W191" s="53" t="s">
        <v>82</v>
      </c>
      <c r="X191" s="42"/>
      <c r="Y191" s="43"/>
      <c r="Z191" s="28" t="s">
        <v>83</v>
      </c>
      <c r="AA191" s="41" t="s">
        <v>65</v>
      </c>
      <c r="AB191" s="39" t="n">
        <v>1</v>
      </c>
      <c r="AC191" s="47" t="n">
        <v>1700</v>
      </c>
      <c r="AD191" s="44"/>
      <c r="AH191" s="53" t="s">
        <v>82</v>
      </c>
      <c r="AI191" s="42"/>
      <c r="AJ191" s="43"/>
      <c r="AK191" s="28" t="s">
        <v>83</v>
      </c>
      <c r="AL191" s="41" t="s">
        <v>65</v>
      </c>
      <c r="AM191" s="39" t="n">
        <v>1</v>
      </c>
      <c r="AN191" s="47" t="n">
        <v>1700</v>
      </c>
      <c r="AO191" s="44"/>
      <c r="AS191" s="53" t="s">
        <v>82</v>
      </c>
      <c r="AT191" s="42"/>
      <c r="AU191" s="43"/>
      <c r="AV191" s="28" t="s">
        <v>83</v>
      </c>
      <c r="AW191" s="41" t="s">
        <v>65</v>
      </c>
      <c r="AX191" s="39" t="n">
        <v>1</v>
      </c>
      <c r="AY191" s="47" t="n">
        <v>1700</v>
      </c>
      <c r="AZ191" s="44"/>
      <c r="BD191" s="53" t="s">
        <v>82</v>
      </c>
      <c r="BE191" s="42"/>
      <c r="BF191" s="43"/>
      <c r="BG191" s="28" t="s">
        <v>83</v>
      </c>
      <c r="BH191" s="41" t="s">
        <v>65</v>
      </c>
      <c r="BI191" s="39" t="n">
        <v>1</v>
      </c>
      <c r="BJ191" s="47" t="n">
        <v>1700</v>
      </c>
      <c r="BK191" s="44"/>
      <c r="BO191" s="53" t="s">
        <v>82</v>
      </c>
      <c r="BP191" s="42"/>
      <c r="BQ191" s="43"/>
      <c r="BR191" s="28" t="s">
        <v>83</v>
      </c>
      <c r="BS191" s="41" t="s">
        <v>65</v>
      </c>
      <c r="BT191" s="39" t="n">
        <v>1</v>
      </c>
      <c r="BU191" s="47" t="n">
        <v>1700</v>
      </c>
      <c r="BV191" s="44"/>
      <c r="BZ191" s="53" t="s">
        <v>82</v>
      </c>
      <c r="CA191" s="42"/>
      <c r="CB191" s="43"/>
      <c r="CC191" s="28" t="s">
        <v>83</v>
      </c>
      <c r="CD191" s="41" t="s">
        <v>65</v>
      </c>
      <c r="CE191" s="39" t="n">
        <v>1</v>
      </c>
      <c r="CF191" s="47" t="n">
        <v>1700</v>
      </c>
      <c r="CG191" s="44"/>
      <c r="CK191" s="11" t="s">
        <v>31</v>
      </c>
      <c r="CL191" s="11"/>
      <c r="CM191" s="11" t="s">
        <v>32</v>
      </c>
      <c r="CN191" s="11"/>
      <c r="CO191" s="11"/>
      <c r="CP191" s="11"/>
      <c r="CQ191" s="11"/>
      <c r="CR191" s="11"/>
      <c r="CS191" s="11" t="s">
        <v>33</v>
      </c>
      <c r="CT191" s="11"/>
    </row>
    <row r="192" customFormat="false" ht="14.4" hidden="false" customHeight="false" outlineLevel="0" collapsed="false">
      <c r="A192" s="53"/>
      <c r="B192" s="42" t="n">
        <v>0.1</v>
      </c>
      <c r="C192" s="43"/>
      <c r="D192" s="28" t="s">
        <v>84</v>
      </c>
      <c r="E192" s="41" t="s">
        <v>65</v>
      </c>
      <c r="F192" s="39" t="n">
        <v>1</v>
      </c>
      <c r="G192" s="47" t="n">
        <v>1500</v>
      </c>
      <c r="H192" s="44"/>
      <c r="L192" s="53"/>
      <c r="M192" s="45"/>
      <c r="N192" s="43"/>
      <c r="O192" s="28" t="s">
        <v>84</v>
      </c>
      <c r="P192" s="41" t="s">
        <v>65</v>
      </c>
      <c r="Q192" s="39" t="n">
        <v>1</v>
      </c>
      <c r="R192" s="47" t="n">
        <v>1500</v>
      </c>
      <c r="S192" s="44"/>
      <c r="T192" s="43"/>
      <c r="W192" s="53"/>
      <c r="X192" s="45"/>
      <c r="Y192" s="43"/>
      <c r="Z192" s="28" t="s">
        <v>84</v>
      </c>
      <c r="AA192" s="41" t="s">
        <v>65</v>
      </c>
      <c r="AB192" s="39" t="n">
        <v>1</v>
      </c>
      <c r="AC192" s="47" t="n">
        <v>1500</v>
      </c>
      <c r="AD192" s="44"/>
      <c r="AH192" s="53"/>
      <c r="AI192" s="42"/>
      <c r="AJ192" s="43"/>
      <c r="AK192" s="28" t="s">
        <v>84</v>
      </c>
      <c r="AL192" s="41" t="s">
        <v>65</v>
      </c>
      <c r="AM192" s="39" t="n">
        <v>1</v>
      </c>
      <c r="AN192" s="47" t="n">
        <v>1500</v>
      </c>
      <c r="AO192" s="44"/>
      <c r="AS192" s="53"/>
      <c r="AT192" s="45"/>
      <c r="AU192" s="43"/>
      <c r="AV192" s="28" t="s">
        <v>84</v>
      </c>
      <c r="AW192" s="41" t="s">
        <v>65</v>
      </c>
      <c r="AX192" s="39" t="n">
        <v>1</v>
      </c>
      <c r="AY192" s="47" t="n">
        <v>1500</v>
      </c>
      <c r="AZ192" s="44"/>
      <c r="BD192" s="53"/>
      <c r="BE192" s="45"/>
      <c r="BF192" s="43"/>
      <c r="BG192" s="28" t="s">
        <v>84</v>
      </c>
      <c r="BH192" s="41" t="s">
        <v>65</v>
      </c>
      <c r="BI192" s="39" t="n">
        <v>1</v>
      </c>
      <c r="BJ192" s="47" t="n">
        <v>1500</v>
      </c>
      <c r="BK192" s="44"/>
      <c r="BO192" s="53"/>
      <c r="BP192" s="45"/>
      <c r="BQ192" s="43"/>
      <c r="BR192" s="28" t="s">
        <v>84</v>
      </c>
      <c r="BS192" s="41" t="s">
        <v>65</v>
      </c>
      <c r="BT192" s="39" t="n">
        <v>1</v>
      </c>
      <c r="BU192" s="47" t="n">
        <v>1500</v>
      </c>
      <c r="BV192" s="44"/>
      <c r="BZ192" s="53"/>
      <c r="CA192" s="42" t="n">
        <v>0.2</v>
      </c>
      <c r="CB192" s="43"/>
      <c r="CC192" s="28" t="s">
        <v>84</v>
      </c>
      <c r="CD192" s="41" t="s">
        <v>65</v>
      </c>
      <c r="CE192" s="39" t="n">
        <v>1</v>
      </c>
      <c r="CF192" s="47" t="n">
        <v>1500</v>
      </c>
      <c r="CG192" s="44"/>
      <c r="CK192" s="12" t="s">
        <v>14</v>
      </c>
      <c r="CL192" s="13" t="n">
        <f aca="false">IF(BE205=0%,0%,BF206/SUM(BF206:BF213))</f>
        <v>0.05</v>
      </c>
      <c r="CM192" s="12" t="str">
        <f aca="false">BH206</f>
        <v>lavatrice</v>
      </c>
      <c r="CN192" s="14" t="n">
        <f aca="false">BI206</f>
        <v>0</v>
      </c>
      <c r="CO192" s="12" t="str">
        <f aca="false">BH213</f>
        <v>sedie</v>
      </c>
      <c r="CP192" s="14" t="n">
        <f aca="false">BI213</f>
        <v>0</v>
      </c>
      <c r="CQ192" s="12" t="str">
        <f aca="false">BJ211</f>
        <v>guaina</v>
      </c>
      <c r="CR192" s="15" t="n">
        <f aca="false">BK211</f>
        <v>0</v>
      </c>
      <c r="CS192" s="14" t="s">
        <v>41</v>
      </c>
      <c r="CT192" s="14" t="n">
        <f aca="false">BF149</f>
        <v>0</v>
      </c>
    </row>
    <row r="193" customFormat="false" ht="14.4" hidden="false" customHeight="false" outlineLevel="0" collapsed="false">
      <c r="A193" s="53"/>
      <c r="B193" s="42"/>
      <c r="C193" s="43"/>
      <c r="D193" s="28" t="s">
        <v>85</v>
      </c>
      <c r="E193" s="41" t="s">
        <v>65</v>
      </c>
      <c r="F193" s="39" t="n">
        <v>1</v>
      </c>
      <c r="G193" s="47" t="n">
        <v>2300</v>
      </c>
      <c r="H193" s="44"/>
      <c r="L193" s="53"/>
      <c r="M193" s="42"/>
      <c r="N193" s="43"/>
      <c r="O193" s="28" t="s">
        <v>85</v>
      </c>
      <c r="P193" s="41" t="s">
        <v>65</v>
      </c>
      <c r="Q193" s="39" t="n">
        <v>1</v>
      </c>
      <c r="R193" s="47" t="n">
        <v>2300</v>
      </c>
      <c r="S193" s="44"/>
      <c r="T193" s="43"/>
      <c r="W193" s="53"/>
      <c r="X193" s="42"/>
      <c r="Y193" s="43"/>
      <c r="Z193" s="28" t="s">
        <v>85</v>
      </c>
      <c r="AA193" s="41" t="s">
        <v>65</v>
      </c>
      <c r="AB193" s="39" t="n">
        <v>1</v>
      </c>
      <c r="AC193" s="47" t="n">
        <v>2300</v>
      </c>
      <c r="AD193" s="44"/>
      <c r="AH193" s="53"/>
      <c r="AI193" s="42"/>
      <c r="AJ193" s="43"/>
      <c r="AK193" s="28" t="s">
        <v>85</v>
      </c>
      <c r="AL193" s="41" t="s">
        <v>65</v>
      </c>
      <c r="AM193" s="39" t="n">
        <v>1</v>
      </c>
      <c r="AN193" s="47" t="n">
        <v>2300</v>
      </c>
      <c r="AO193" s="44"/>
      <c r="AS193" s="53"/>
      <c r="AT193" s="42"/>
      <c r="AU193" s="43"/>
      <c r="AV193" s="28" t="s">
        <v>85</v>
      </c>
      <c r="AW193" s="41" t="s">
        <v>65</v>
      </c>
      <c r="AX193" s="39" t="n">
        <v>1</v>
      </c>
      <c r="AY193" s="47" t="n">
        <v>2300</v>
      </c>
      <c r="AZ193" s="44"/>
      <c r="BD193" s="53"/>
      <c r="BE193" s="42"/>
      <c r="BF193" s="43"/>
      <c r="BG193" s="28" t="s">
        <v>85</v>
      </c>
      <c r="BH193" s="41" t="s">
        <v>65</v>
      </c>
      <c r="BI193" s="39" t="n">
        <v>1</v>
      </c>
      <c r="BJ193" s="47" t="n">
        <v>2300</v>
      </c>
      <c r="BK193" s="44"/>
      <c r="BO193" s="53"/>
      <c r="BP193" s="42"/>
      <c r="BQ193" s="43"/>
      <c r="BR193" s="28" t="s">
        <v>85</v>
      </c>
      <c r="BS193" s="41" t="s">
        <v>65</v>
      </c>
      <c r="BT193" s="39" t="n">
        <v>1</v>
      </c>
      <c r="BU193" s="47" t="n">
        <v>2300</v>
      </c>
      <c r="BV193" s="44"/>
      <c r="BZ193" s="53"/>
      <c r="CA193" s="42"/>
      <c r="CB193" s="43"/>
      <c r="CC193" s="28" t="s">
        <v>85</v>
      </c>
      <c r="CD193" s="41" t="s">
        <v>65</v>
      </c>
      <c r="CE193" s="39" t="n">
        <v>1</v>
      </c>
      <c r="CF193" s="47" t="n">
        <v>2300</v>
      </c>
      <c r="CG193" s="44"/>
      <c r="CK193" s="17" t="s">
        <v>49</v>
      </c>
      <c r="CL193" s="18" t="n">
        <f aca="false">IF(BE205=0%,0%,BF207/SUM(BF206:BF213))</f>
        <v>0</v>
      </c>
      <c r="CM193" s="17" t="str">
        <f aca="false">BH207</f>
        <v>frigorifero</v>
      </c>
      <c r="CN193" s="19" t="n">
        <f aca="false">BI207</f>
        <v>0</v>
      </c>
      <c r="CO193" s="17" t="str">
        <f aca="false">BH214</f>
        <v>materasso</v>
      </c>
      <c r="CP193" s="19" t="n">
        <f aca="false">BI214</f>
        <v>0</v>
      </c>
      <c r="CQ193" s="17" t="str">
        <f aca="false">BJ212</f>
        <v>lamiere</v>
      </c>
      <c r="CR193" s="20" t="n">
        <f aca="false">BK212</f>
        <v>0</v>
      </c>
      <c r="CS193" s="19" t="str">
        <f aca="false">BG148</f>
        <v>altezza cumulo</v>
      </c>
      <c r="CT193" s="19" t="n">
        <f aca="false">BH148</f>
        <v>10</v>
      </c>
    </row>
    <row r="194" customFormat="false" ht="14.4" hidden="false" customHeight="false" outlineLevel="0" collapsed="false">
      <c r="A194" s="53"/>
      <c r="B194" s="42"/>
      <c r="C194" s="43"/>
      <c r="D194" s="28" t="s">
        <v>86</v>
      </c>
      <c r="E194" s="41" t="s">
        <v>87</v>
      </c>
      <c r="F194" s="39" t="n">
        <v>1</v>
      </c>
      <c r="G194" s="47" t="n">
        <v>1400</v>
      </c>
      <c r="H194" s="44"/>
      <c r="L194" s="53"/>
      <c r="M194" s="42"/>
      <c r="N194" s="43"/>
      <c r="O194" s="28" t="s">
        <v>86</v>
      </c>
      <c r="P194" s="41" t="s">
        <v>87</v>
      </c>
      <c r="Q194" s="39" t="n">
        <v>1</v>
      </c>
      <c r="R194" s="47" t="n">
        <v>1400</v>
      </c>
      <c r="S194" s="44"/>
      <c r="T194" s="43"/>
      <c r="W194" s="53"/>
      <c r="X194" s="42"/>
      <c r="Y194" s="43"/>
      <c r="Z194" s="28" t="s">
        <v>86</v>
      </c>
      <c r="AA194" s="41" t="s">
        <v>87</v>
      </c>
      <c r="AB194" s="39" t="n">
        <v>1</v>
      </c>
      <c r="AC194" s="47" t="n">
        <v>1400</v>
      </c>
      <c r="AD194" s="44"/>
      <c r="AH194" s="53"/>
      <c r="AI194" s="42"/>
      <c r="AJ194" s="43"/>
      <c r="AK194" s="28" t="s">
        <v>86</v>
      </c>
      <c r="AL194" s="41" t="s">
        <v>87</v>
      </c>
      <c r="AM194" s="39" t="n">
        <v>1</v>
      </c>
      <c r="AN194" s="47" t="n">
        <v>1400</v>
      </c>
      <c r="AO194" s="44"/>
      <c r="AS194" s="53"/>
      <c r="AT194" s="42"/>
      <c r="AU194" s="43"/>
      <c r="AV194" s="28" t="s">
        <v>86</v>
      </c>
      <c r="AW194" s="41" t="s">
        <v>87</v>
      </c>
      <c r="AX194" s="39" t="n">
        <v>1</v>
      </c>
      <c r="AY194" s="47" t="n">
        <v>1400</v>
      </c>
      <c r="AZ194" s="44"/>
      <c r="BD194" s="53"/>
      <c r="BE194" s="42"/>
      <c r="BF194" s="43"/>
      <c r="BG194" s="28" t="s">
        <v>86</v>
      </c>
      <c r="BH194" s="41" t="s">
        <v>87</v>
      </c>
      <c r="BI194" s="39" t="n">
        <v>1</v>
      </c>
      <c r="BJ194" s="47" t="n">
        <v>1400</v>
      </c>
      <c r="BK194" s="44"/>
      <c r="BO194" s="53"/>
      <c r="BP194" s="42"/>
      <c r="BQ194" s="43"/>
      <c r="BR194" s="28" t="s">
        <v>86</v>
      </c>
      <c r="BS194" s="41" t="s">
        <v>87</v>
      </c>
      <c r="BT194" s="39" t="n">
        <v>1</v>
      </c>
      <c r="BU194" s="47" t="n">
        <v>1400</v>
      </c>
      <c r="BV194" s="44"/>
      <c r="BZ194" s="53"/>
      <c r="CA194" s="42"/>
      <c r="CB194" s="43"/>
      <c r="CC194" s="28" t="s">
        <v>86</v>
      </c>
      <c r="CD194" s="41" t="s">
        <v>87</v>
      </c>
      <c r="CE194" s="39" t="n">
        <v>1</v>
      </c>
      <c r="CF194" s="47" t="n">
        <v>1400</v>
      </c>
      <c r="CG194" s="44"/>
      <c r="CK194" s="17" t="s">
        <v>57</v>
      </c>
      <c r="CL194" s="18" t="n">
        <f aca="false">IF(BE205=0%,0%,(BF208+BF209)/SUM(BF206:BF213))</f>
        <v>0</v>
      </c>
      <c r="CM194" s="17" t="str">
        <f aca="false">BH208</f>
        <v>forno</v>
      </c>
      <c r="CN194" s="19" t="n">
        <f aca="false">BI208</f>
        <v>0</v>
      </c>
      <c r="CO194" s="17" t="str">
        <f aca="false">BJ206</f>
        <v>brandina</v>
      </c>
      <c r="CP194" s="19" t="n">
        <f aca="false">BK206</f>
        <v>0</v>
      </c>
      <c r="CQ194" s="17" t="str">
        <f aca="false">BJ213</f>
        <v>buste</v>
      </c>
      <c r="CR194" s="20" t="n">
        <f aca="false">BK213</f>
        <v>0</v>
      </c>
      <c r="CS194" s="19" t="str">
        <f aca="false">BG149</f>
        <v>combustione</v>
      </c>
      <c r="CT194" s="19" t="str">
        <f aca="false">BH149</f>
        <v>no</v>
      </c>
    </row>
    <row r="195" customFormat="false" ht="14.4" hidden="false" customHeight="false" outlineLevel="0" collapsed="false">
      <c r="A195" s="53"/>
      <c r="B195" s="42"/>
      <c r="C195" s="43"/>
      <c r="D195" s="28" t="s">
        <v>88</v>
      </c>
      <c r="E195" s="41" t="s">
        <v>14</v>
      </c>
      <c r="F195" s="39" t="n">
        <v>1</v>
      </c>
      <c r="G195" s="47" t="n">
        <v>1400</v>
      </c>
      <c r="H195" s="44"/>
      <c r="L195" s="53"/>
      <c r="M195" s="42"/>
      <c r="N195" s="43"/>
      <c r="O195" s="28" t="s">
        <v>88</v>
      </c>
      <c r="P195" s="41" t="s">
        <v>14</v>
      </c>
      <c r="Q195" s="39" t="n">
        <v>1</v>
      </c>
      <c r="R195" s="47" t="n">
        <v>1400</v>
      </c>
      <c r="S195" s="44"/>
      <c r="T195" s="43"/>
      <c r="W195" s="53"/>
      <c r="X195" s="42"/>
      <c r="Y195" s="43"/>
      <c r="Z195" s="28" t="s">
        <v>88</v>
      </c>
      <c r="AA195" s="41" t="s">
        <v>14</v>
      </c>
      <c r="AB195" s="39" t="n">
        <v>1</v>
      </c>
      <c r="AC195" s="47" t="n">
        <v>1400</v>
      </c>
      <c r="AD195" s="44"/>
      <c r="AH195" s="53"/>
      <c r="AI195" s="42"/>
      <c r="AJ195" s="43"/>
      <c r="AK195" s="28" t="s">
        <v>88</v>
      </c>
      <c r="AL195" s="41" t="s">
        <v>14</v>
      </c>
      <c r="AM195" s="39" t="n">
        <v>1</v>
      </c>
      <c r="AN195" s="47" t="n">
        <v>1400</v>
      </c>
      <c r="AO195" s="44"/>
      <c r="AS195" s="53"/>
      <c r="AT195" s="42"/>
      <c r="AU195" s="43"/>
      <c r="AV195" s="28" t="s">
        <v>88</v>
      </c>
      <c r="AW195" s="41" t="s">
        <v>14</v>
      </c>
      <c r="AX195" s="39" t="n">
        <v>1</v>
      </c>
      <c r="AY195" s="47" t="n">
        <v>1400</v>
      </c>
      <c r="AZ195" s="44"/>
      <c r="BD195" s="53"/>
      <c r="BE195" s="42"/>
      <c r="BF195" s="43"/>
      <c r="BG195" s="28" t="s">
        <v>88</v>
      </c>
      <c r="BH195" s="41" t="s">
        <v>14</v>
      </c>
      <c r="BI195" s="39" t="n">
        <v>1</v>
      </c>
      <c r="BJ195" s="47" t="n">
        <v>1400</v>
      </c>
      <c r="BK195" s="44"/>
      <c r="BO195" s="53"/>
      <c r="BP195" s="42"/>
      <c r="BQ195" s="43"/>
      <c r="BR195" s="28" t="s">
        <v>88</v>
      </c>
      <c r="BS195" s="41" t="s">
        <v>14</v>
      </c>
      <c r="BT195" s="39" t="n">
        <v>1</v>
      </c>
      <c r="BU195" s="47" t="n">
        <v>1400</v>
      </c>
      <c r="BV195" s="44"/>
      <c r="BZ195" s="53"/>
      <c r="CA195" s="42"/>
      <c r="CB195" s="43"/>
      <c r="CC195" s="28" t="s">
        <v>88</v>
      </c>
      <c r="CD195" s="41" t="s">
        <v>14</v>
      </c>
      <c r="CE195" s="39" t="n">
        <v>1</v>
      </c>
      <c r="CF195" s="47" t="n">
        <v>1400</v>
      </c>
      <c r="CG195" s="44"/>
      <c r="CK195" s="17" t="s">
        <v>60</v>
      </c>
      <c r="CL195" s="18" t="n">
        <f aca="false">IF(BE205=0%,0%,BF210/SUM(BF206:BF213))</f>
        <v>0.5</v>
      </c>
      <c r="CM195" s="17" t="str">
        <f aca="false">BH209</f>
        <v>televisore</v>
      </c>
      <c r="CN195" s="19" t="n">
        <f aca="false">BI209</f>
        <v>0</v>
      </c>
      <c r="CO195" s="17" t="str">
        <f aca="false">BJ207</f>
        <v>Scatoloni</v>
      </c>
      <c r="CP195" s="19" t="n">
        <f aca="false">BK207</f>
        <v>0</v>
      </c>
      <c r="CQ195" s="19"/>
      <c r="CR195" s="20"/>
      <c r="CS195" s="19" t="str">
        <f aca="false">BG150</f>
        <v>bonifica</v>
      </c>
      <c r="CT195" s="19" t="str">
        <f aca="false">BH150</f>
        <v>no</v>
      </c>
    </row>
    <row r="196" customFormat="false" ht="14.4" hidden="false" customHeight="true" outlineLevel="0" collapsed="false">
      <c r="A196" s="53"/>
      <c r="B196" s="42"/>
      <c r="C196" s="43"/>
      <c r="D196" s="27" t="s">
        <v>89</v>
      </c>
      <c r="E196" s="41" t="s">
        <v>14</v>
      </c>
      <c r="F196" s="39" t="n">
        <v>1</v>
      </c>
      <c r="G196" s="55" t="n">
        <v>1500</v>
      </c>
      <c r="H196" s="44"/>
      <c r="L196" s="53"/>
      <c r="M196" s="42"/>
      <c r="N196" s="43"/>
      <c r="O196" s="27" t="s">
        <v>89</v>
      </c>
      <c r="P196" s="41" t="s">
        <v>14</v>
      </c>
      <c r="Q196" s="39" t="n">
        <v>1</v>
      </c>
      <c r="R196" s="55" t="n">
        <v>1500</v>
      </c>
      <c r="S196" s="44"/>
      <c r="T196" s="43"/>
      <c r="W196" s="53"/>
      <c r="X196" s="42"/>
      <c r="Y196" s="43"/>
      <c r="Z196" s="27" t="s">
        <v>89</v>
      </c>
      <c r="AA196" s="41" t="s">
        <v>14</v>
      </c>
      <c r="AB196" s="39" t="n">
        <v>1</v>
      </c>
      <c r="AC196" s="55" t="n">
        <v>1500</v>
      </c>
      <c r="AD196" s="44"/>
      <c r="AH196" s="53"/>
      <c r="AI196" s="42"/>
      <c r="AJ196" s="43"/>
      <c r="AK196" s="27" t="s">
        <v>89</v>
      </c>
      <c r="AL196" s="41" t="s">
        <v>14</v>
      </c>
      <c r="AM196" s="39" t="n">
        <v>1</v>
      </c>
      <c r="AN196" s="55" t="n">
        <v>1500</v>
      </c>
      <c r="AO196" s="44"/>
      <c r="AS196" s="53"/>
      <c r="AT196" s="42"/>
      <c r="AU196" s="43"/>
      <c r="AV196" s="27" t="s">
        <v>89</v>
      </c>
      <c r="AW196" s="41" t="s">
        <v>14</v>
      </c>
      <c r="AX196" s="39" t="n">
        <v>1</v>
      </c>
      <c r="AY196" s="55" t="n">
        <v>1500</v>
      </c>
      <c r="AZ196" s="44"/>
      <c r="BD196" s="53"/>
      <c r="BE196" s="42"/>
      <c r="BF196" s="43"/>
      <c r="BG196" s="27" t="s">
        <v>89</v>
      </c>
      <c r="BH196" s="41" t="s">
        <v>14</v>
      </c>
      <c r="BI196" s="39" t="n">
        <v>1</v>
      </c>
      <c r="BJ196" s="55" t="n">
        <v>1500</v>
      </c>
      <c r="BK196" s="44"/>
      <c r="BO196" s="53"/>
      <c r="BP196" s="42"/>
      <c r="BQ196" s="43"/>
      <c r="BR196" s="27" t="s">
        <v>89</v>
      </c>
      <c r="BS196" s="41" t="s">
        <v>14</v>
      </c>
      <c r="BT196" s="39" t="n">
        <v>1</v>
      </c>
      <c r="BU196" s="55" t="n">
        <v>1500</v>
      </c>
      <c r="BV196" s="44"/>
      <c r="BZ196" s="53"/>
      <c r="CA196" s="42"/>
      <c r="CB196" s="43"/>
      <c r="CC196" s="27" t="s">
        <v>89</v>
      </c>
      <c r="CD196" s="41" t="s">
        <v>14</v>
      </c>
      <c r="CE196" s="39" t="n">
        <v>1</v>
      </c>
      <c r="CF196" s="55" t="n">
        <v>1500</v>
      </c>
      <c r="CG196" s="44"/>
      <c r="CK196" s="17" t="s">
        <v>61</v>
      </c>
      <c r="CL196" s="18" t="n">
        <f aca="false">IF(BE205=0%,0%,BF211/SUM(BF206:BF213))</f>
        <v>0.25</v>
      </c>
      <c r="CM196" s="17" t="str">
        <f aca="false">BH210</f>
        <v>scaldabagno</v>
      </c>
      <c r="CN196" s="19" t="n">
        <f aca="false">BI210</f>
        <v>0</v>
      </c>
      <c r="CO196" s="17" t="str">
        <f aca="false">BJ208</f>
        <v>divano</v>
      </c>
      <c r="CP196" s="19" t="n">
        <f aca="false">BK208</f>
        <v>0</v>
      </c>
      <c r="CQ196" s="19"/>
      <c r="CR196" s="20"/>
      <c r="CS196" s="19" t="str">
        <f aca="false">BI150</f>
        <v>substrato</v>
      </c>
      <c r="CT196" s="19" t="str">
        <f aca="false">BJ150</f>
        <v>battistrada</v>
      </c>
    </row>
    <row r="197" customFormat="false" ht="14.4" hidden="false" customHeight="false" outlineLevel="0" collapsed="false">
      <c r="A197" s="53"/>
      <c r="B197" s="42"/>
      <c r="C197" s="43"/>
      <c r="D197" s="27"/>
      <c r="E197" s="41" t="s">
        <v>22</v>
      </c>
      <c r="F197" s="39" t="n">
        <v>1</v>
      </c>
      <c r="G197" s="47" t="n">
        <v>7850</v>
      </c>
      <c r="H197" s="44"/>
      <c r="L197" s="53"/>
      <c r="M197" s="42"/>
      <c r="N197" s="43"/>
      <c r="O197" s="27"/>
      <c r="P197" s="41" t="s">
        <v>22</v>
      </c>
      <c r="Q197" s="39" t="n">
        <v>1</v>
      </c>
      <c r="R197" s="47" t="n">
        <v>7850</v>
      </c>
      <c r="S197" s="44"/>
      <c r="T197" s="43"/>
      <c r="W197" s="53"/>
      <c r="X197" s="42"/>
      <c r="Y197" s="43"/>
      <c r="Z197" s="27"/>
      <c r="AA197" s="41" t="s">
        <v>22</v>
      </c>
      <c r="AB197" s="39" t="n">
        <v>1</v>
      </c>
      <c r="AC197" s="47" t="n">
        <v>7850</v>
      </c>
      <c r="AD197" s="44"/>
      <c r="AH197" s="53"/>
      <c r="AI197" s="42"/>
      <c r="AJ197" s="43"/>
      <c r="AK197" s="27"/>
      <c r="AL197" s="41" t="s">
        <v>22</v>
      </c>
      <c r="AM197" s="39" t="n">
        <v>1</v>
      </c>
      <c r="AN197" s="47" t="n">
        <v>7850</v>
      </c>
      <c r="AO197" s="44"/>
      <c r="AS197" s="53"/>
      <c r="AT197" s="42"/>
      <c r="AU197" s="43"/>
      <c r="AV197" s="27"/>
      <c r="AW197" s="41" t="s">
        <v>22</v>
      </c>
      <c r="AX197" s="39" t="n">
        <v>1</v>
      </c>
      <c r="AY197" s="47" t="n">
        <v>7850</v>
      </c>
      <c r="AZ197" s="44"/>
      <c r="BD197" s="53"/>
      <c r="BE197" s="42"/>
      <c r="BF197" s="43"/>
      <c r="BG197" s="27"/>
      <c r="BH197" s="41" t="s">
        <v>22</v>
      </c>
      <c r="BI197" s="39" t="n">
        <v>1</v>
      </c>
      <c r="BJ197" s="47" t="n">
        <v>7850</v>
      </c>
      <c r="BK197" s="44"/>
      <c r="BO197" s="53"/>
      <c r="BP197" s="42"/>
      <c r="BQ197" s="43"/>
      <c r="BR197" s="27"/>
      <c r="BS197" s="41" t="s">
        <v>22</v>
      </c>
      <c r="BT197" s="39" t="n">
        <v>1</v>
      </c>
      <c r="BU197" s="47" t="n">
        <v>7850</v>
      </c>
      <c r="BV197" s="44"/>
      <c r="BZ197" s="53"/>
      <c r="CA197" s="42"/>
      <c r="CB197" s="43"/>
      <c r="CC197" s="27"/>
      <c r="CD197" s="41" t="s">
        <v>22</v>
      </c>
      <c r="CE197" s="39" t="n">
        <v>1</v>
      </c>
      <c r="CF197" s="47" t="n">
        <v>7850</v>
      </c>
      <c r="CG197" s="44"/>
      <c r="CK197" s="17" t="s">
        <v>62</v>
      </c>
      <c r="CL197" s="18" t="n">
        <f aca="false">IF(BE205=0%,0%,BF212/SUM(BF206:BF213))</f>
        <v>0.2</v>
      </c>
      <c r="CM197" s="17" t="str">
        <f aca="false">BH211</f>
        <v>mobile</v>
      </c>
      <c r="CN197" s="19" t="n">
        <f aca="false">BI211</f>
        <v>0</v>
      </c>
      <c r="CO197" s="17" t="str">
        <f aca="false">BJ209</f>
        <v>sanitari</v>
      </c>
      <c r="CP197" s="19" t="n">
        <f aca="false">BK209</f>
        <v>0</v>
      </c>
      <c r="CQ197" s="19"/>
      <c r="CR197" s="20"/>
      <c r="CS197" s="19" t="s">
        <v>63</v>
      </c>
      <c r="CT197" s="19" t="n">
        <f aca="false">BE150</f>
        <v>0</v>
      </c>
    </row>
    <row r="198" customFormat="false" ht="15" hidden="false" customHeight="false" outlineLevel="0" collapsed="false">
      <c r="A198" s="53"/>
      <c r="B198" s="42"/>
      <c r="C198" s="43"/>
      <c r="D198" s="27"/>
      <c r="E198" s="41" t="s">
        <v>90</v>
      </c>
      <c r="F198" s="39" t="n">
        <v>1</v>
      </c>
      <c r="G198" s="55" t="n">
        <v>2000</v>
      </c>
      <c r="H198" s="44"/>
      <c r="L198" s="53"/>
      <c r="M198" s="42"/>
      <c r="N198" s="43"/>
      <c r="O198" s="27"/>
      <c r="P198" s="41" t="s">
        <v>90</v>
      </c>
      <c r="Q198" s="39" t="n">
        <v>1</v>
      </c>
      <c r="R198" s="55" t="n">
        <v>2000</v>
      </c>
      <c r="S198" s="44"/>
      <c r="T198" s="43"/>
      <c r="W198" s="53"/>
      <c r="X198" s="42"/>
      <c r="Y198" s="43"/>
      <c r="Z198" s="27"/>
      <c r="AA198" s="41" t="s">
        <v>90</v>
      </c>
      <c r="AB198" s="39" t="n">
        <v>1</v>
      </c>
      <c r="AC198" s="55" t="n">
        <v>2000</v>
      </c>
      <c r="AD198" s="44"/>
      <c r="AH198" s="53"/>
      <c r="AI198" s="42"/>
      <c r="AJ198" s="43"/>
      <c r="AK198" s="27"/>
      <c r="AL198" s="41" t="s">
        <v>90</v>
      </c>
      <c r="AM198" s="39" t="n">
        <v>1</v>
      </c>
      <c r="AN198" s="55" t="n">
        <v>2000</v>
      </c>
      <c r="AO198" s="44"/>
      <c r="AS198" s="53"/>
      <c r="AT198" s="42"/>
      <c r="AU198" s="43"/>
      <c r="AV198" s="27"/>
      <c r="AW198" s="41" t="s">
        <v>90</v>
      </c>
      <c r="AX198" s="39" t="n">
        <v>1</v>
      </c>
      <c r="AY198" s="55" t="n">
        <v>2000</v>
      </c>
      <c r="AZ198" s="44"/>
      <c r="BD198" s="53"/>
      <c r="BE198" s="42"/>
      <c r="BF198" s="43"/>
      <c r="BG198" s="27"/>
      <c r="BH198" s="41" t="s">
        <v>90</v>
      </c>
      <c r="BI198" s="39" t="n">
        <v>1</v>
      </c>
      <c r="BJ198" s="55" t="n">
        <v>2000</v>
      </c>
      <c r="BK198" s="44"/>
      <c r="BO198" s="53"/>
      <c r="BP198" s="42"/>
      <c r="BQ198" s="43"/>
      <c r="BR198" s="27"/>
      <c r="BS198" s="41" t="s">
        <v>90</v>
      </c>
      <c r="BT198" s="39" t="n">
        <v>1</v>
      </c>
      <c r="BU198" s="55" t="n">
        <v>2000</v>
      </c>
      <c r="BV198" s="44"/>
      <c r="BZ198" s="53"/>
      <c r="CA198" s="42"/>
      <c r="CB198" s="43"/>
      <c r="CC198" s="27"/>
      <c r="CD198" s="41" t="s">
        <v>90</v>
      </c>
      <c r="CE198" s="39" t="n">
        <v>1</v>
      </c>
      <c r="CF198" s="55" t="n">
        <v>2000</v>
      </c>
      <c r="CG198" s="44"/>
      <c r="CK198" s="33" t="s">
        <v>65</v>
      </c>
      <c r="CL198" s="34" t="n">
        <f aca="false">IF(BE205=0%,0%,BF213/SUM(BF206:BF213))</f>
        <v>0</v>
      </c>
      <c r="CM198" s="33" t="str">
        <f aca="false">BH212</f>
        <v>secchio</v>
      </c>
      <c r="CN198" s="35" t="n">
        <f aca="false">BI212</f>
        <v>0</v>
      </c>
      <c r="CO198" s="33" t="str">
        <f aca="false">BJ210</f>
        <v>tubi</v>
      </c>
      <c r="CP198" s="35" t="n">
        <f aca="false">BK210</f>
        <v>0</v>
      </c>
      <c r="CQ198" s="35"/>
      <c r="CR198" s="36"/>
      <c r="CS198" s="35" t="s">
        <v>56</v>
      </c>
      <c r="CT198" s="35" t="n">
        <f aca="false">BK148</f>
        <v>0</v>
      </c>
      <c r="CU198" s="37" t="n">
        <f aca="false">SUM(CL192:CL198)</f>
        <v>1</v>
      </c>
    </row>
    <row r="199" customFormat="false" ht="15" hidden="false" customHeight="false" outlineLevel="0" collapsed="false">
      <c r="A199" s="53" t="s">
        <v>91</v>
      </c>
      <c r="B199" s="42"/>
      <c r="C199" s="43"/>
      <c r="D199" s="28" t="s">
        <v>92</v>
      </c>
      <c r="E199" s="41" t="s">
        <v>49</v>
      </c>
      <c r="F199" s="39" t="n">
        <v>1</v>
      </c>
      <c r="H199" s="44"/>
      <c r="L199" s="53" t="s">
        <v>91</v>
      </c>
      <c r="M199" s="42"/>
      <c r="N199" s="43"/>
      <c r="O199" s="28" t="s">
        <v>92</v>
      </c>
      <c r="P199" s="41" t="s">
        <v>49</v>
      </c>
      <c r="Q199" s="39" t="n">
        <v>1</v>
      </c>
      <c r="S199" s="44"/>
      <c r="W199" s="53" t="s">
        <v>91</v>
      </c>
      <c r="X199" s="42"/>
      <c r="Y199" s="43"/>
      <c r="Z199" s="28" t="s">
        <v>92</v>
      </c>
      <c r="AA199" s="41" t="s">
        <v>49</v>
      </c>
      <c r="AB199" s="39" t="n">
        <v>1</v>
      </c>
      <c r="AD199" s="44"/>
      <c r="AH199" s="53" t="s">
        <v>91</v>
      </c>
      <c r="AI199" s="42"/>
      <c r="AJ199" s="43"/>
      <c r="AK199" s="28" t="s">
        <v>92</v>
      </c>
      <c r="AL199" s="41" t="s">
        <v>49</v>
      </c>
      <c r="AM199" s="39" t="n">
        <v>1</v>
      </c>
      <c r="AO199" s="44"/>
      <c r="AS199" s="53" t="s">
        <v>91</v>
      </c>
      <c r="AT199" s="42"/>
      <c r="AU199" s="43"/>
      <c r="AV199" s="28" t="s">
        <v>92</v>
      </c>
      <c r="AW199" s="41" t="s">
        <v>49</v>
      </c>
      <c r="AX199" s="39" t="n">
        <v>1</v>
      </c>
      <c r="AZ199" s="44"/>
      <c r="BD199" s="53" t="s">
        <v>91</v>
      </c>
      <c r="BE199" s="42"/>
      <c r="BF199" s="43"/>
      <c r="BG199" s="28" t="s">
        <v>92</v>
      </c>
      <c r="BH199" s="41" t="s">
        <v>49</v>
      </c>
      <c r="BI199" s="39" t="n">
        <v>1</v>
      </c>
      <c r="BK199" s="44"/>
      <c r="BO199" s="53" t="s">
        <v>91</v>
      </c>
      <c r="BP199" s="42"/>
      <c r="BQ199" s="43"/>
      <c r="BR199" s="28" t="s">
        <v>92</v>
      </c>
      <c r="BS199" s="41" t="s">
        <v>49</v>
      </c>
      <c r="BT199" s="39" t="n">
        <v>1</v>
      </c>
      <c r="BV199" s="44"/>
      <c r="BZ199" s="53" t="s">
        <v>91</v>
      </c>
      <c r="CA199" s="42"/>
      <c r="CB199" s="43"/>
      <c r="CC199" s="28" t="s">
        <v>92</v>
      </c>
      <c r="CD199" s="41" t="s">
        <v>49</v>
      </c>
      <c r="CE199" s="39" t="n">
        <v>1</v>
      </c>
      <c r="CG199" s="44"/>
      <c r="CK199" s="10" t="str">
        <f aca="false">BO147</f>
        <v>SITO O169</v>
      </c>
      <c r="CL199" s="10"/>
      <c r="CM199" s="10"/>
      <c r="CN199" s="10"/>
      <c r="CO199" s="10"/>
      <c r="CP199" s="10"/>
      <c r="CQ199" s="10"/>
      <c r="CR199" s="10"/>
      <c r="CS199" s="10"/>
      <c r="CT199" s="10"/>
    </row>
    <row r="200" customFormat="false" ht="14.4" hidden="false" customHeight="false" outlineLevel="0" collapsed="false">
      <c r="A200" s="53"/>
      <c r="B200" s="42"/>
      <c r="C200" s="43"/>
      <c r="D200" s="28" t="s">
        <v>93</v>
      </c>
      <c r="E200" s="41" t="s">
        <v>14</v>
      </c>
      <c r="F200" s="39" t="n">
        <v>1</v>
      </c>
      <c r="H200" s="44"/>
      <c r="L200" s="53"/>
      <c r="M200" s="42"/>
      <c r="N200" s="43"/>
      <c r="O200" s="28" t="s">
        <v>93</v>
      </c>
      <c r="P200" s="41" t="s">
        <v>14</v>
      </c>
      <c r="Q200" s="39" t="n">
        <v>1</v>
      </c>
      <c r="S200" s="44"/>
      <c r="W200" s="53"/>
      <c r="X200" s="42"/>
      <c r="Y200" s="43"/>
      <c r="Z200" s="28" t="s">
        <v>93</v>
      </c>
      <c r="AA200" s="41" t="s">
        <v>14</v>
      </c>
      <c r="AB200" s="39" t="n">
        <v>1</v>
      </c>
      <c r="AD200" s="44"/>
      <c r="AH200" s="53"/>
      <c r="AI200" s="42"/>
      <c r="AJ200" s="43"/>
      <c r="AK200" s="28" t="s">
        <v>93</v>
      </c>
      <c r="AL200" s="41" t="s">
        <v>14</v>
      </c>
      <c r="AM200" s="39" t="n">
        <v>1</v>
      </c>
      <c r="AO200" s="44"/>
      <c r="AS200" s="53"/>
      <c r="AT200" s="42"/>
      <c r="AU200" s="43"/>
      <c r="AV200" s="28" t="s">
        <v>93</v>
      </c>
      <c r="AW200" s="41" t="s">
        <v>14</v>
      </c>
      <c r="AX200" s="39" t="n">
        <v>1</v>
      </c>
      <c r="AZ200" s="44"/>
      <c r="BD200" s="53"/>
      <c r="BE200" s="42"/>
      <c r="BF200" s="43"/>
      <c r="BG200" s="28" t="s">
        <v>93</v>
      </c>
      <c r="BH200" s="41" t="s">
        <v>14</v>
      </c>
      <c r="BI200" s="39" t="n">
        <v>1</v>
      </c>
      <c r="BK200" s="44"/>
      <c r="BO200" s="53"/>
      <c r="BP200" s="42"/>
      <c r="BQ200" s="43"/>
      <c r="BR200" s="28" t="s">
        <v>93</v>
      </c>
      <c r="BS200" s="41" t="s">
        <v>14</v>
      </c>
      <c r="BT200" s="39" t="n">
        <v>1</v>
      </c>
      <c r="BV200" s="44"/>
      <c r="BZ200" s="53"/>
      <c r="CA200" s="42"/>
      <c r="CB200" s="43"/>
      <c r="CC200" s="28" t="s">
        <v>93</v>
      </c>
      <c r="CD200" s="41" t="s">
        <v>14</v>
      </c>
      <c r="CE200" s="39" t="n">
        <v>1</v>
      </c>
      <c r="CG200" s="44"/>
      <c r="CK200" s="11" t="s">
        <v>31</v>
      </c>
      <c r="CL200" s="11"/>
      <c r="CM200" s="11" t="s">
        <v>32</v>
      </c>
      <c r="CN200" s="11"/>
      <c r="CO200" s="11"/>
      <c r="CP200" s="11"/>
      <c r="CQ200" s="11"/>
      <c r="CR200" s="11"/>
      <c r="CS200" s="11" t="s">
        <v>33</v>
      </c>
      <c r="CT200" s="11"/>
    </row>
    <row r="201" customFormat="false" ht="14.4" hidden="false" customHeight="false" outlineLevel="0" collapsed="false">
      <c r="A201" s="53"/>
      <c r="B201" s="42"/>
      <c r="C201" s="43"/>
      <c r="D201" s="28" t="s">
        <v>94</v>
      </c>
      <c r="E201" s="41" t="s">
        <v>22</v>
      </c>
      <c r="F201" s="39" t="n">
        <v>1</v>
      </c>
      <c r="H201" s="44"/>
      <c r="L201" s="53"/>
      <c r="M201" s="42"/>
      <c r="N201" s="43"/>
      <c r="O201" s="28" t="s">
        <v>94</v>
      </c>
      <c r="P201" s="41" t="s">
        <v>22</v>
      </c>
      <c r="Q201" s="39" t="n">
        <v>1</v>
      </c>
      <c r="S201" s="44"/>
      <c r="W201" s="53"/>
      <c r="X201" s="42"/>
      <c r="Y201" s="43"/>
      <c r="Z201" s="28" t="s">
        <v>94</v>
      </c>
      <c r="AA201" s="41" t="s">
        <v>22</v>
      </c>
      <c r="AB201" s="39" t="n">
        <v>1</v>
      </c>
      <c r="AD201" s="44"/>
      <c r="AH201" s="53"/>
      <c r="AI201" s="42"/>
      <c r="AJ201" s="43"/>
      <c r="AK201" s="28" t="s">
        <v>94</v>
      </c>
      <c r="AL201" s="41" t="s">
        <v>22</v>
      </c>
      <c r="AM201" s="39" t="n">
        <v>1</v>
      </c>
      <c r="AO201" s="44"/>
      <c r="AS201" s="53"/>
      <c r="AT201" s="42"/>
      <c r="AU201" s="43"/>
      <c r="AV201" s="28" t="s">
        <v>94</v>
      </c>
      <c r="AW201" s="41" t="s">
        <v>22</v>
      </c>
      <c r="AX201" s="39" t="n">
        <v>1</v>
      </c>
      <c r="AZ201" s="44"/>
      <c r="BD201" s="53"/>
      <c r="BE201" s="42"/>
      <c r="BF201" s="43"/>
      <c r="BG201" s="28" t="s">
        <v>94</v>
      </c>
      <c r="BH201" s="41" t="s">
        <v>22</v>
      </c>
      <c r="BI201" s="39" t="n">
        <v>1</v>
      </c>
      <c r="BK201" s="44"/>
      <c r="BO201" s="53"/>
      <c r="BP201" s="42"/>
      <c r="BQ201" s="43"/>
      <c r="BR201" s="28" t="s">
        <v>94</v>
      </c>
      <c r="BS201" s="41" t="s">
        <v>22</v>
      </c>
      <c r="BT201" s="39" t="n">
        <v>1</v>
      </c>
      <c r="BV201" s="44"/>
      <c r="BZ201" s="53"/>
      <c r="CA201" s="42"/>
      <c r="CB201" s="43"/>
      <c r="CC201" s="28" t="s">
        <v>94</v>
      </c>
      <c r="CD201" s="41" t="s">
        <v>22</v>
      </c>
      <c r="CE201" s="39" t="n">
        <v>1</v>
      </c>
      <c r="CG201" s="44"/>
      <c r="CK201" s="12" t="s">
        <v>14</v>
      </c>
      <c r="CL201" s="13" t="n">
        <f aca="false">IF(BP205=0%,0%,BQ206/SUM(BQ206:BQ213))</f>
        <v>0.1</v>
      </c>
      <c r="CM201" s="12" t="str">
        <f aca="false">BS206</f>
        <v>lavatrice</v>
      </c>
      <c r="CN201" s="14" t="n">
        <f aca="false">BT206</f>
        <v>0</v>
      </c>
      <c r="CO201" s="12" t="str">
        <f aca="false">BS213</f>
        <v>sedie</v>
      </c>
      <c r="CP201" s="14" t="n">
        <f aca="false">BT213</f>
        <v>0</v>
      </c>
      <c r="CQ201" s="12" t="str">
        <f aca="false">BU211</f>
        <v>guaina</v>
      </c>
      <c r="CR201" s="14" t="n">
        <f aca="false">BV211</f>
        <v>0</v>
      </c>
      <c r="CS201" s="14" t="s">
        <v>41</v>
      </c>
      <c r="CT201" s="38" t="n">
        <f aca="false">BQ149</f>
        <v>0</v>
      </c>
    </row>
    <row r="202" customFormat="false" ht="14.4" hidden="false" customHeight="false" outlineLevel="0" collapsed="false">
      <c r="A202" s="53"/>
      <c r="B202" s="42"/>
      <c r="C202" s="43"/>
      <c r="D202" s="28" t="s">
        <v>95</v>
      </c>
      <c r="E202" s="41" t="s">
        <v>61</v>
      </c>
      <c r="F202" s="39" t="n">
        <v>1</v>
      </c>
      <c r="H202" s="44"/>
      <c r="L202" s="53"/>
      <c r="M202" s="42"/>
      <c r="N202" s="43"/>
      <c r="O202" s="28" t="s">
        <v>95</v>
      </c>
      <c r="P202" s="41" t="s">
        <v>61</v>
      </c>
      <c r="Q202" s="39" t="n">
        <v>1</v>
      </c>
      <c r="S202" s="44"/>
      <c r="W202" s="53"/>
      <c r="X202" s="42"/>
      <c r="Y202" s="43"/>
      <c r="Z202" s="28" t="s">
        <v>95</v>
      </c>
      <c r="AA202" s="41" t="s">
        <v>61</v>
      </c>
      <c r="AB202" s="39" t="n">
        <v>1</v>
      </c>
      <c r="AD202" s="44"/>
      <c r="AH202" s="53"/>
      <c r="AI202" s="42"/>
      <c r="AJ202" s="43"/>
      <c r="AK202" s="28" t="s">
        <v>95</v>
      </c>
      <c r="AL202" s="41" t="s">
        <v>61</v>
      </c>
      <c r="AM202" s="39" t="n">
        <v>1</v>
      </c>
      <c r="AO202" s="44"/>
      <c r="AS202" s="53"/>
      <c r="AT202" s="42"/>
      <c r="AU202" s="43"/>
      <c r="AV202" s="28" t="s">
        <v>95</v>
      </c>
      <c r="AW202" s="41" t="s">
        <v>61</v>
      </c>
      <c r="AX202" s="39" t="n">
        <v>1</v>
      </c>
      <c r="AZ202" s="44"/>
      <c r="BD202" s="53"/>
      <c r="BE202" s="42"/>
      <c r="BF202" s="43"/>
      <c r="BG202" s="28" t="s">
        <v>95</v>
      </c>
      <c r="BH202" s="41" t="s">
        <v>61</v>
      </c>
      <c r="BI202" s="39" t="n">
        <v>1</v>
      </c>
      <c r="BK202" s="44"/>
      <c r="BO202" s="53"/>
      <c r="BP202" s="42"/>
      <c r="BQ202" s="43"/>
      <c r="BR202" s="28" t="s">
        <v>95</v>
      </c>
      <c r="BS202" s="41" t="s">
        <v>61</v>
      </c>
      <c r="BT202" s="39" t="n">
        <v>1</v>
      </c>
      <c r="BV202" s="44"/>
      <c r="BZ202" s="53"/>
      <c r="CA202" s="42"/>
      <c r="CB202" s="43"/>
      <c r="CC202" s="28" t="s">
        <v>95</v>
      </c>
      <c r="CD202" s="41" t="s">
        <v>61</v>
      </c>
      <c r="CE202" s="39" t="n">
        <v>1</v>
      </c>
      <c r="CG202" s="44"/>
      <c r="CK202" s="17" t="s">
        <v>49</v>
      </c>
      <c r="CL202" s="18" t="n">
        <f aca="false">IF(BP205=0%,0%,BQ207/SUM(BQ206:BQ213))</f>
        <v>0</v>
      </c>
      <c r="CM202" s="17" t="str">
        <f aca="false">BS207</f>
        <v>frigorifero</v>
      </c>
      <c r="CN202" s="19" t="n">
        <f aca="false">BT207</f>
        <v>0</v>
      </c>
      <c r="CO202" s="17" t="str">
        <f aca="false">BS214</f>
        <v>materasso</v>
      </c>
      <c r="CP202" s="19" t="n">
        <f aca="false">BT214</f>
        <v>0</v>
      </c>
      <c r="CQ202" s="17" t="str">
        <f aca="false">BU212</f>
        <v>lamiere</v>
      </c>
      <c r="CR202" s="19" t="n">
        <f aca="false">BV212</f>
        <v>0</v>
      </c>
      <c r="CS202" s="19" t="str">
        <f aca="false">BR148</f>
        <v>altezza cumulo</v>
      </c>
      <c r="CT202" s="19" t="n">
        <f aca="false">BS148</f>
        <v>80</v>
      </c>
    </row>
    <row r="203" customFormat="false" ht="14.4" hidden="false" customHeight="false" outlineLevel="0" collapsed="false">
      <c r="A203" s="53"/>
      <c r="B203" s="42"/>
      <c r="C203" s="43"/>
      <c r="D203" s="28" t="s">
        <v>96</v>
      </c>
      <c r="E203" s="41" t="s">
        <v>97</v>
      </c>
      <c r="F203" s="39" t="n">
        <v>1</v>
      </c>
      <c r="G203" s="55" t="n">
        <v>400</v>
      </c>
      <c r="H203" s="44"/>
      <c r="L203" s="53"/>
      <c r="M203" s="42"/>
      <c r="N203" s="43"/>
      <c r="O203" s="28" t="s">
        <v>96</v>
      </c>
      <c r="P203" s="41" t="s">
        <v>97</v>
      </c>
      <c r="Q203" s="39" t="n">
        <v>1</v>
      </c>
      <c r="R203" s="55" t="n">
        <v>400</v>
      </c>
      <c r="S203" s="44"/>
      <c r="W203" s="53"/>
      <c r="X203" s="42"/>
      <c r="Y203" s="43"/>
      <c r="Z203" s="28" t="s">
        <v>96</v>
      </c>
      <c r="AA203" s="41" t="s">
        <v>97</v>
      </c>
      <c r="AB203" s="39" t="n">
        <v>1</v>
      </c>
      <c r="AC203" s="55" t="n">
        <v>400</v>
      </c>
      <c r="AD203" s="44"/>
      <c r="AH203" s="53"/>
      <c r="AI203" s="42"/>
      <c r="AJ203" s="43"/>
      <c r="AK203" s="28" t="s">
        <v>96</v>
      </c>
      <c r="AL203" s="41" t="s">
        <v>97</v>
      </c>
      <c r="AM203" s="39" t="n">
        <v>1</v>
      </c>
      <c r="AN203" s="55" t="n">
        <v>400</v>
      </c>
      <c r="AO203" s="44"/>
      <c r="AS203" s="53"/>
      <c r="AT203" s="42"/>
      <c r="AU203" s="43"/>
      <c r="AV203" s="28" t="s">
        <v>96</v>
      </c>
      <c r="AW203" s="41" t="s">
        <v>97</v>
      </c>
      <c r="AX203" s="39" t="n">
        <v>1</v>
      </c>
      <c r="AY203" s="55" t="n">
        <v>400</v>
      </c>
      <c r="AZ203" s="44"/>
      <c r="BD203" s="53"/>
      <c r="BE203" s="42"/>
      <c r="BF203" s="43"/>
      <c r="BG203" s="28" t="s">
        <v>96</v>
      </c>
      <c r="BH203" s="41" t="s">
        <v>97</v>
      </c>
      <c r="BI203" s="39" t="n">
        <v>1</v>
      </c>
      <c r="BJ203" s="55" t="n">
        <v>400</v>
      </c>
      <c r="BK203" s="44"/>
      <c r="BO203" s="53"/>
      <c r="BP203" s="42"/>
      <c r="BQ203" s="43"/>
      <c r="BR203" s="28" t="s">
        <v>96</v>
      </c>
      <c r="BS203" s="41" t="s">
        <v>97</v>
      </c>
      <c r="BT203" s="39" t="n">
        <v>1</v>
      </c>
      <c r="BU203" s="55" t="n">
        <v>400</v>
      </c>
      <c r="BV203" s="44"/>
      <c r="BZ203" s="53"/>
      <c r="CA203" s="42"/>
      <c r="CB203" s="43"/>
      <c r="CC203" s="28" t="s">
        <v>96</v>
      </c>
      <c r="CD203" s="41" t="s">
        <v>97</v>
      </c>
      <c r="CE203" s="39" t="n">
        <v>1</v>
      </c>
      <c r="CF203" s="55" t="n">
        <v>400</v>
      </c>
      <c r="CG203" s="44"/>
      <c r="CK203" s="17" t="s">
        <v>57</v>
      </c>
      <c r="CL203" s="18" t="n">
        <f aca="false">IF(BP205=0%,0%,(BQ208+BQ209)/SUM(BQ206:BQ213))</f>
        <v>0</v>
      </c>
      <c r="CM203" s="17" t="str">
        <f aca="false">BS208</f>
        <v>forno</v>
      </c>
      <c r="CN203" s="19" t="n">
        <f aca="false">BT208</f>
        <v>0</v>
      </c>
      <c r="CO203" s="17" t="str">
        <f aca="false">BU206</f>
        <v>brandina</v>
      </c>
      <c r="CP203" s="19" t="n">
        <f aca="false">BV206</f>
        <v>0</v>
      </c>
      <c r="CQ203" s="17" t="str">
        <f aca="false">BU213</f>
        <v>buste</v>
      </c>
      <c r="CR203" s="19" t="n">
        <f aca="false">BV213</f>
        <v>0</v>
      </c>
      <c r="CS203" s="19" t="str">
        <f aca="false">BR149</f>
        <v>combustione</v>
      </c>
      <c r="CT203" s="19" t="str">
        <f aca="false">BS149</f>
        <v>no</v>
      </c>
    </row>
    <row r="204" customFormat="false" ht="14.4" hidden="false" customHeight="false" outlineLevel="0" collapsed="false">
      <c r="A204" s="53"/>
      <c r="B204" s="56"/>
      <c r="C204" s="57"/>
      <c r="D204" s="28" t="s">
        <v>98</v>
      </c>
      <c r="E204" s="41" t="s">
        <v>65</v>
      </c>
      <c r="F204" s="39" t="n">
        <v>1</v>
      </c>
      <c r="G204" s="55" t="n">
        <v>1000</v>
      </c>
      <c r="H204" s="58"/>
      <c r="L204" s="53"/>
      <c r="M204" s="56"/>
      <c r="N204" s="57"/>
      <c r="O204" s="28" t="s">
        <v>98</v>
      </c>
      <c r="P204" s="41" t="s">
        <v>65</v>
      </c>
      <c r="Q204" s="39" t="n">
        <v>1</v>
      </c>
      <c r="R204" s="55" t="n">
        <v>1000</v>
      </c>
      <c r="S204" s="58"/>
      <c r="W204" s="53"/>
      <c r="X204" s="56"/>
      <c r="Y204" s="57"/>
      <c r="Z204" s="28" t="s">
        <v>98</v>
      </c>
      <c r="AA204" s="41" t="s">
        <v>65</v>
      </c>
      <c r="AB204" s="39" t="n">
        <v>1</v>
      </c>
      <c r="AC204" s="55" t="n">
        <v>1000</v>
      </c>
      <c r="AD204" s="58"/>
      <c r="AH204" s="53"/>
      <c r="AI204" s="42" t="n">
        <v>0.7</v>
      </c>
      <c r="AJ204" s="57"/>
      <c r="AK204" s="28" t="s">
        <v>98</v>
      </c>
      <c r="AL204" s="41" t="s">
        <v>65</v>
      </c>
      <c r="AM204" s="39" t="n">
        <v>1</v>
      </c>
      <c r="AN204" s="55" t="n">
        <v>1000</v>
      </c>
      <c r="AO204" s="58"/>
      <c r="AS204" s="53"/>
      <c r="AT204" s="56"/>
      <c r="AU204" s="57"/>
      <c r="AV204" s="28" t="s">
        <v>98</v>
      </c>
      <c r="AW204" s="41" t="s">
        <v>65</v>
      </c>
      <c r="AX204" s="39" t="n">
        <v>1</v>
      </c>
      <c r="AY204" s="55" t="n">
        <v>1000</v>
      </c>
      <c r="AZ204" s="58"/>
      <c r="BD204" s="53"/>
      <c r="BE204" s="56"/>
      <c r="BF204" s="57"/>
      <c r="BG204" s="28" t="s">
        <v>98</v>
      </c>
      <c r="BH204" s="41" t="s">
        <v>65</v>
      </c>
      <c r="BI204" s="39" t="n">
        <v>1</v>
      </c>
      <c r="BJ204" s="55" t="n">
        <v>1000</v>
      </c>
      <c r="BK204" s="58"/>
      <c r="BO204" s="53"/>
      <c r="BP204" s="56"/>
      <c r="BQ204" s="57"/>
      <c r="BR204" s="28" t="s">
        <v>98</v>
      </c>
      <c r="BS204" s="41" t="s">
        <v>65</v>
      </c>
      <c r="BT204" s="39" t="n">
        <v>1</v>
      </c>
      <c r="BU204" s="55" t="n">
        <v>1000</v>
      </c>
      <c r="BV204" s="58"/>
      <c r="BZ204" s="53"/>
      <c r="CA204" s="42" t="n">
        <v>0.8</v>
      </c>
      <c r="CB204" s="57"/>
      <c r="CC204" s="28" t="s">
        <v>98</v>
      </c>
      <c r="CD204" s="41" t="s">
        <v>65</v>
      </c>
      <c r="CE204" s="39" t="n">
        <v>1</v>
      </c>
      <c r="CF204" s="55" t="n">
        <v>1000</v>
      </c>
      <c r="CG204" s="58"/>
      <c r="CK204" s="17" t="s">
        <v>60</v>
      </c>
      <c r="CL204" s="37" t="n">
        <f aca="false">IF(BP205=0%,0%,BQ210/SUM(BQ206:BQ213))</f>
        <v>0.9</v>
      </c>
      <c r="CM204" s="17" t="str">
        <f aca="false">BS209</f>
        <v>televisore</v>
      </c>
      <c r="CN204" s="19" t="n">
        <f aca="false">BT209</f>
        <v>0</v>
      </c>
      <c r="CO204" s="17" t="str">
        <f aca="false">BU207</f>
        <v>Scatoloni</v>
      </c>
      <c r="CP204" s="19" t="n">
        <f aca="false">BV207</f>
        <v>0</v>
      </c>
      <c r="CQ204" s="19"/>
      <c r="CR204" s="19"/>
      <c r="CS204" s="19" t="str">
        <f aca="false">BR150</f>
        <v>bonifica</v>
      </c>
      <c r="CT204" s="19" t="str">
        <f aca="false">BS150</f>
        <v>no</v>
      </c>
    </row>
    <row r="205" customFormat="false" ht="14.4" hidden="false" customHeight="false" outlineLevel="0" collapsed="false">
      <c r="B205" s="70" t="n">
        <f aca="false">SUM(B152:B204)</f>
        <v>1</v>
      </c>
      <c r="C205" s="54"/>
      <c r="M205" s="70" t="n">
        <f aca="false">SUM(M152:M204)</f>
        <v>1</v>
      </c>
      <c r="X205" s="70" t="n">
        <f aca="false">SUM(X152:X204)</f>
        <v>0</v>
      </c>
      <c r="AI205" s="70" t="n">
        <f aca="false">SUM(AI152:AI204)</f>
        <v>1</v>
      </c>
      <c r="AT205" s="70" t="n">
        <f aca="false">SUM(AT152:AT204)</f>
        <v>1</v>
      </c>
      <c r="BE205" s="70" t="n">
        <f aca="false">SUM(BE152:BE204)</f>
        <v>1</v>
      </c>
      <c r="BP205" s="70" t="n">
        <f aca="false">SUM(BP152:BP204)</f>
        <v>1</v>
      </c>
      <c r="CA205" s="70" t="n">
        <f aca="false">SUM(CA152:CA204)</f>
        <v>1</v>
      </c>
      <c r="CK205" s="17" t="s">
        <v>61</v>
      </c>
      <c r="CL205" s="18" t="n">
        <f aca="false">IF(BP205=0%,0%,BQ211/SUM(BQ206:BQ213))</f>
        <v>0</v>
      </c>
      <c r="CM205" s="17" t="str">
        <f aca="false">BS210</f>
        <v>scaldabagno</v>
      </c>
      <c r="CN205" s="19" t="n">
        <f aca="false">BT210</f>
        <v>0</v>
      </c>
      <c r="CO205" s="17" t="str">
        <f aca="false">BU208</f>
        <v>divano</v>
      </c>
      <c r="CP205" s="19" t="n">
        <f aca="false">BV208</f>
        <v>0</v>
      </c>
      <c r="CQ205" s="19"/>
      <c r="CR205" s="19"/>
      <c r="CS205" s="19" t="str">
        <f aca="false">BT150</f>
        <v>substrato</v>
      </c>
      <c r="CT205" s="19" t="str">
        <f aca="false">BU150</f>
        <v>suolo</v>
      </c>
    </row>
    <row r="206" customFormat="false" ht="14.4" hidden="false" customHeight="true" outlineLevel="0" collapsed="false">
      <c r="A206" s="24" t="s">
        <v>99</v>
      </c>
      <c r="B206" s="28" t="s">
        <v>14</v>
      </c>
      <c r="C206" s="29" t="n">
        <f aca="false">B152*F154+B155*F157+B158*F160+B161*F162+B168*F168+B170*F170+B177*F177+B185*F185+B194*F194+B195*F195+B196*F196+B200*F200</f>
        <v>0</v>
      </c>
      <c r="D206" s="24" t="s">
        <v>100</v>
      </c>
      <c r="E206" s="28" t="str">
        <f aca="false">D152</f>
        <v>lavatrice</v>
      </c>
      <c r="F206" s="28" t="n">
        <f aca="false">C152</f>
        <v>0</v>
      </c>
      <c r="G206" s="28" t="str">
        <f aca="false">D173</f>
        <v>brandina</v>
      </c>
      <c r="H206" s="28" t="n">
        <f aca="false">C173</f>
        <v>0</v>
      </c>
      <c r="L206" s="24" t="s">
        <v>99</v>
      </c>
      <c r="M206" s="28" t="s">
        <v>14</v>
      </c>
      <c r="N206" s="29" t="n">
        <f aca="false">M152*Q154+M155*Q157+M158*Q160+M161*Q162+M168*Q168+M170*Q170+M177*Q177+M185*Q185+M194*Q194+M195*Q195+M196*Q196+M200*Q200</f>
        <v>0.75812647431748</v>
      </c>
      <c r="O206" s="24" t="s">
        <v>100</v>
      </c>
      <c r="P206" s="28" t="str">
        <f aca="false">O152</f>
        <v>lavatrice</v>
      </c>
      <c r="Q206" s="28" t="n">
        <f aca="false">N152</f>
        <v>0</v>
      </c>
      <c r="R206" s="28" t="str">
        <f aca="false">O173</f>
        <v>brandina</v>
      </c>
      <c r="S206" s="28" t="n">
        <f aca="false">N173</f>
        <v>0</v>
      </c>
      <c r="W206" s="24" t="s">
        <v>99</v>
      </c>
      <c r="X206" s="28" t="s">
        <v>14</v>
      </c>
      <c r="Y206" s="29" t="n">
        <f aca="false">X152*AB154+X155*AB157+X158*AB160+X161*AB162+X168*AB168+X170*AB170+X177*AB177+X185*AB185+X194*AB194+X195*AB195+X196*AB196+X200*AB200</f>
        <v>0</v>
      </c>
      <c r="Z206" s="24" t="s">
        <v>100</v>
      </c>
      <c r="AA206" s="28" t="str">
        <f aca="false">Z152</f>
        <v>lavatrice</v>
      </c>
      <c r="AB206" s="28" t="n">
        <f aca="false">Y152</f>
        <v>0</v>
      </c>
      <c r="AC206" s="28" t="str">
        <f aca="false">Z173</f>
        <v>brandina</v>
      </c>
      <c r="AD206" s="28" t="n">
        <f aca="false">Y173</f>
        <v>0</v>
      </c>
      <c r="AH206" s="24" t="s">
        <v>99</v>
      </c>
      <c r="AI206" s="28" t="s">
        <v>14</v>
      </c>
      <c r="AJ206" s="29" t="n">
        <f aca="false">AI152*AM154+AI155*AM157+AI158*AM160+AI161*AM162+AI168*AM168+AI170*AM170+AI177*AM177+AI185*AM185+AI194*AM194+AI195*AM195+AI196*AM196+AI200*AM200</f>
        <v>0.1</v>
      </c>
      <c r="AK206" s="24" t="s">
        <v>100</v>
      </c>
      <c r="AL206" s="28" t="str">
        <f aca="false">AK152</f>
        <v>lavatrice</v>
      </c>
      <c r="AM206" s="28" t="n">
        <f aca="false">AJ152</f>
        <v>0</v>
      </c>
      <c r="AN206" s="28" t="str">
        <f aca="false">AK173</f>
        <v>brandina</v>
      </c>
      <c r="AO206" s="28" t="n">
        <f aca="false">AJ173</f>
        <v>0</v>
      </c>
      <c r="AS206" s="24" t="s">
        <v>99</v>
      </c>
      <c r="AT206" s="28" t="s">
        <v>14</v>
      </c>
      <c r="AU206" s="29" t="n">
        <f aca="false">AT152*AX154+AT155*AX157+AT158*AX160+AT161*AX162+AT168*AX168+AT170*AX170+AT177*AX177+AT185*AX185+AT194*AX194+AT195*AX195+AT196*AX196+AT200*AX200</f>
        <v>0.101580928968505</v>
      </c>
      <c r="AV206" s="24" t="s">
        <v>100</v>
      </c>
      <c r="AW206" s="28" t="str">
        <f aca="false">AV152</f>
        <v>lavatrice</v>
      </c>
      <c r="AX206" s="28" t="n">
        <f aca="false">AU152</f>
        <v>0</v>
      </c>
      <c r="AY206" s="28" t="str">
        <f aca="false">AV173</f>
        <v>brandina</v>
      </c>
      <c r="AZ206" s="28" t="n">
        <f aca="false">AU173</f>
        <v>0</v>
      </c>
      <c r="BD206" s="24" t="s">
        <v>99</v>
      </c>
      <c r="BE206" s="28" t="s">
        <v>14</v>
      </c>
      <c r="BF206" s="29" t="n">
        <f aca="false">BE152*BI154+BE155*BI157+BE158*BI160+BE161*BI162+BE168*BI168+BE170*BI170+BE177*BI177+BE185*BI185+BE194*BI194+BE195*BI195+BE196*BI196+BE200*BI200</f>
        <v>0.05</v>
      </c>
      <c r="BG206" s="24" t="s">
        <v>100</v>
      </c>
      <c r="BH206" s="28" t="str">
        <f aca="false">BG152</f>
        <v>lavatrice</v>
      </c>
      <c r="BI206" s="28" t="n">
        <f aca="false">BF152</f>
        <v>0</v>
      </c>
      <c r="BJ206" s="28" t="str">
        <f aca="false">BG173</f>
        <v>brandina</v>
      </c>
      <c r="BK206" s="28" t="n">
        <f aca="false">BF173</f>
        <v>0</v>
      </c>
      <c r="BO206" s="24" t="s">
        <v>99</v>
      </c>
      <c r="BP206" s="28" t="s">
        <v>14</v>
      </c>
      <c r="BQ206" s="29" t="n">
        <f aca="false">BP152*BT154+BP155*BT157+BP158*BT160+BP161*BT162+BP168*BT168+BP170*BT170+BP177*BT177+BP185*BT185+BP194*BT194+BP195*BT195+BP196*BT196+BP200*BT200</f>
        <v>0.1</v>
      </c>
      <c r="BR206" s="24" t="s">
        <v>100</v>
      </c>
      <c r="BS206" s="28" t="str">
        <f aca="false">BR152</f>
        <v>lavatrice</v>
      </c>
      <c r="BT206" s="28" t="n">
        <f aca="false">BQ152</f>
        <v>0</v>
      </c>
      <c r="BU206" s="28" t="str">
        <f aca="false">BR173</f>
        <v>brandina</v>
      </c>
      <c r="BV206" s="28" t="n">
        <f aca="false">BQ173</f>
        <v>0</v>
      </c>
      <c r="BZ206" s="24" t="s">
        <v>99</v>
      </c>
      <c r="CA206" s="28" t="s">
        <v>14</v>
      </c>
      <c r="CB206" s="29" t="n">
        <f aca="false">CA152*CE154+CA155*CE157+CA158*CE160+CA161*CE162+CA168*CE168+CA170*CE170+CA177*CE177+CA185*CE185+CA194*CE194+CA195*CE195+CA196*CE196+CA200*CE200</f>
        <v>0</v>
      </c>
      <c r="CC206" s="24" t="s">
        <v>100</v>
      </c>
      <c r="CD206" s="28" t="str">
        <f aca="false">CC152</f>
        <v>lavatrice</v>
      </c>
      <c r="CE206" s="28" t="n">
        <f aca="false">CB152</f>
        <v>0</v>
      </c>
      <c r="CF206" s="28" t="str">
        <f aca="false">CC173</f>
        <v>brandina</v>
      </c>
      <c r="CG206" s="28" t="n">
        <f aca="false">CB173</f>
        <v>0</v>
      </c>
      <c r="CK206" s="17" t="s">
        <v>62</v>
      </c>
      <c r="CL206" s="18" t="n">
        <f aca="false">IF(BP205=0%,0%,BQ212/SUM(BQ206:BQ213))</f>
        <v>0</v>
      </c>
      <c r="CM206" s="17" t="str">
        <f aca="false">BS211</f>
        <v>mobile</v>
      </c>
      <c r="CN206" s="19" t="n">
        <f aca="false">BT211</f>
        <v>0</v>
      </c>
      <c r="CO206" s="17" t="str">
        <f aca="false">BU209</f>
        <v>sanitari</v>
      </c>
      <c r="CP206" s="19" t="n">
        <f aca="false">BV209</f>
        <v>0</v>
      </c>
      <c r="CQ206" s="19"/>
      <c r="CR206" s="19"/>
      <c r="CS206" s="19" t="s">
        <v>63</v>
      </c>
      <c r="CT206" s="19" t="n">
        <f aca="false">BP150</f>
        <v>0</v>
      </c>
    </row>
    <row r="207" customFormat="false" ht="15" hidden="false" customHeight="false" outlineLevel="0" collapsed="false">
      <c r="A207" s="24"/>
      <c r="B207" s="28" t="s">
        <v>49</v>
      </c>
      <c r="C207" s="29" t="n">
        <f aca="false">B161*F161+B178*F178+B185*F186</f>
        <v>0</v>
      </c>
      <c r="D207" s="24"/>
      <c r="E207" s="28" t="str">
        <f aca="false">D155</f>
        <v>frigorifero</v>
      </c>
      <c r="F207" s="28" t="n">
        <f aca="false">C155</f>
        <v>0</v>
      </c>
      <c r="G207" s="28" t="str">
        <f aca="false">A176</f>
        <v>Scatoloni</v>
      </c>
      <c r="H207" s="28" t="n">
        <f aca="false">C176</f>
        <v>0</v>
      </c>
      <c r="L207" s="24"/>
      <c r="M207" s="28" t="s">
        <v>49</v>
      </c>
      <c r="N207" s="29" t="n">
        <f aca="false">M161*Q161+M178*Q178+M185*Q186</f>
        <v>0.0751462983570073</v>
      </c>
      <c r="O207" s="24"/>
      <c r="P207" s="28" t="str">
        <f aca="false">O155</f>
        <v>frigorifero</v>
      </c>
      <c r="Q207" s="28" t="n">
        <f aca="false">N155</f>
        <v>0</v>
      </c>
      <c r="R207" s="28" t="str">
        <f aca="false">L176</f>
        <v>Scatoloni</v>
      </c>
      <c r="S207" s="28" t="n">
        <f aca="false">N176</f>
        <v>0</v>
      </c>
      <c r="W207" s="24"/>
      <c r="X207" s="28" t="s">
        <v>49</v>
      </c>
      <c r="Y207" s="29" t="n">
        <f aca="false">X161*AB161+X178*AB178+X185*AB186</f>
        <v>0</v>
      </c>
      <c r="Z207" s="24"/>
      <c r="AA207" s="28" t="str">
        <f aca="false">Z155</f>
        <v>frigorifero</v>
      </c>
      <c r="AB207" s="28" t="n">
        <f aca="false">Y155</f>
        <v>0</v>
      </c>
      <c r="AC207" s="28" t="str">
        <f aca="false">W176</f>
        <v>Scatoloni</v>
      </c>
      <c r="AD207" s="28" t="n">
        <f aca="false">Y176</f>
        <v>0</v>
      </c>
      <c r="AH207" s="24"/>
      <c r="AI207" s="28" t="s">
        <v>49</v>
      </c>
      <c r="AJ207" s="29" t="n">
        <f aca="false">AI161*AM161+AI178*AM178+AI185*AM186</f>
        <v>0</v>
      </c>
      <c r="AK207" s="24"/>
      <c r="AL207" s="28" t="str">
        <f aca="false">AK155</f>
        <v>frigorifero</v>
      </c>
      <c r="AM207" s="28" t="n">
        <f aca="false">AJ155</f>
        <v>0</v>
      </c>
      <c r="AN207" s="28" t="str">
        <f aca="false">AH176</f>
        <v>Scatoloni</v>
      </c>
      <c r="AO207" s="28" t="n">
        <f aca="false">AJ176</f>
        <v>0</v>
      </c>
      <c r="AS207" s="24"/>
      <c r="AT207" s="28" t="s">
        <v>49</v>
      </c>
      <c r="AU207" s="29" t="n">
        <f aca="false">AT161*AX161+AT178*AX178+AT185*AX186</f>
        <v>0.314328729462591</v>
      </c>
      <c r="AV207" s="24"/>
      <c r="AW207" s="28" t="str">
        <f aca="false">AV155</f>
        <v>frigorifero</v>
      </c>
      <c r="AX207" s="28" t="n">
        <f aca="false">AU155</f>
        <v>0</v>
      </c>
      <c r="AY207" s="28" t="str">
        <f aca="false">AS176</f>
        <v>Scatoloni</v>
      </c>
      <c r="AZ207" s="28" t="n">
        <f aca="false">AU176</f>
        <v>0</v>
      </c>
      <c r="BD207" s="24"/>
      <c r="BE207" s="28" t="s">
        <v>49</v>
      </c>
      <c r="BF207" s="29" t="n">
        <f aca="false">BE161*BI161+BE178*BI178+BE185*BI186</f>
        <v>0</v>
      </c>
      <c r="BG207" s="24"/>
      <c r="BH207" s="28" t="str">
        <f aca="false">BG155</f>
        <v>frigorifero</v>
      </c>
      <c r="BI207" s="28" t="n">
        <f aca="false">BF155</f>
        <v>0</v>
      </c>
      <c r="BJ207" s="28" t="str">
        <f aca="false">BD176</f>
        <v>Scatoloni</v>
      </c>
      <c r="BK207" s="28" t="n">
        <f aca="false">BF176</f>
        <v>0</v>
      </c>
      <c r="BO207" s="24"/>
      <c r="BP207" s="28" t="s">
        <v>49</v>
      </c>
      <c r="BQ207" s="29" t="n">
        <f aca="false">BP161*BT161+BP178*BT178+BP185*BT186</f>
        <v>0</v>
      </c>
      <c r="BR207" s="24"/>
      <c r="BS207" s="28" t="str">
        <f aca="false">BR155</f>
        <v>frigorifero</v>
      </c>
      <c r="BT207" s="28" t="n">
        <f aca="false">BQ155</f>
        <v>0</v>
      </c>
      <c r="BU207" s="28" t="str">
        <f aca="false">BO176</f>
        <v>Scatoloni</v>
      </c>
      <c r="BV207" s="28" t="n">
        <f aca="false">BQ176</f>
        <v>0</v>
      </c>
      <c r="BZ207" s="24"/>
      <c r="CA207" s="28" t="s">
        <v>49</v>
      </c>
      <c r="CB207" s="29" t="n">
        <f aca="false">CA161*CE161+CA178*CE178+CA185*CE186</f>
        <v>0</v>
      </c>
      <c r="CC207" s="24"/>
      <c r="CD207" s="28" t="str">
        <f aca="false">CC155</f>
        <v>frigorifero</v>
      </c>
      <c r="CE207" s="28" t="n">
        <f aca="false">CB155</f>
        <v>0</v>
      </c>
      <c r="CF207" s="28" t="str">
        <f aca="false">BZ176</f>
        <v>Scatoloni</v>
      </c>
      <c r="CG207" s="28" t="n">
        <f aca="false">CB176</f>
        <v>0</v>
      </c>
      <c r="CK207" s="33" t="s">
        <v>65</v>
      </c>
      <c r="CL207" s="34" t="n">
        <f aca="false">IF(BP205=0%,0%,BQ213/SUM(BQ206:BQ213))</f>
        <v>0</v>
      </c>
      <c r="CM207" s="33" t="str">
        <f aca="false">BS212</f>
        <v>secchio</v>
      </c>
      <c r="CN207" s="35" t="n">
        <f aca="false">BT212</f>
        <v>0</v>
      </c>
      <c r="CO207" s="33" t="str">
        <f aca="false">BU210</f>
        <v>tubi</v>
      </c>
      <c r="CP207" s="35" t="n">
        <f aca="false">BV210</f>
        <v>0</v>
      </c>
      <c r="CQ207" s="35"/>
      <c r="CR207" s="35"/>
      <c r="CS207" s="35" t="s">
        <v>56</v>
      </c>
      <c r="CT207" s="35" t="n">
        <f aca="false">BV148</f>
        <v>0</v>
      </c>
      <c r="CU207" s="37" t="n">
        <f aca="false">SUM(CL201:CL207)</f>
        <v>1</v>
      </c>
    </row>
    <row r="208" customFormat="false" ht="15" hidden="false" customHeight="false" outlineLevel="0" collapsed="false">
      <c r="A208" s="24"/>
      <c r="B208" s="28" t="s">
        <v>101</v>
      </c>
      <c r="C208" s="29" t="n">
        <f aca="false">B152*F153+B155*F156+B158*F159+B161*F164+B165*F166+B179*F179+B185*F187</f>
        <v>0</v>
      </c>
      <c r="D208" s="24"/>
      <c r="E208" s="28" t="str">
        <f aca="false">D158</f>
        <v>forno</v>
      </c>
      <c r="F208" s="28" t="n">
        <f aca="false">C158</f>
        <v>0</v>
      </c>
      <c r="G208" s="28" t="str">
        <f aca="false">D174</f>
        <v>divano</v>
      </c>
      <c r="H208" s="28" t="n">
        <f aca="false">C174</f>
        <v>0</v>
      </c>
      <c r="L208" s="24"/>
      <c r="M208" s="28" t="s">
        <v>101</v>
      </c>
      <c r="N208" s="29" t="n">
        <f aca="false">M152*Q153+M155*Q156+M158*Q159+M161*Q164+M165*Q166+M179*Q179+M185*Q187</f>
        <v>0.00435197913105879</v>
      </c>
      <c r="O208" s="24"/>
      <c r="P208" s="28" t="str">
        <f aca="false">O158</f>
        <v>forno</v>
      </c>
      <c r="Q208" s="28" t="n">
        <f aca="false">N158</f>
        <v>0</v>
      </c>
      <c r="R208" s="28" t="str">
        <f aca="false">O174</f>
        <v>divano</v>
      </c>
      <c r="S208" s="28" t="n">
        <f aca="false">N174</f>
        <v>0</v>
      </c>
      <c r="W208" s="24"/>
      <c r="X208" s="28" t="s">
        <v>101</v>
      </c>
      <c r="Y208" s="29" t="n">
        <f aca="false">X152*AB153+X155*AB156+X158*AB159+X161*AB164+X165*AB166+X179*AB179+X185*AB187</f>
        <v>0</v>
      </c>
      <c r="Z208" s="24"/>
      <c r="AA208" s="28" t="str">
        <f aca="false">Z158</f>
        <v>forno</v>
      </c>
      <c r="AB208" s="28" t="n">
        <f aca="false">Y158</f>
        <v>0</v>
      </c>
      <c r="AC208" s="28" t="str">
        <f aca="false">Z174</f>
        <v>divano</v>
      </c>
      <c r="AD208" s="28" t="n">
        <f aca="false">Y174</f>
        <v>0</v>
      </c>
      <c r="AH208" s="24"/>
      <c r="AI208" s="28" t="s">
        <v>101</v>
      </c>
      <c r="AJ208" s="29" t="n">
        <f aca="false">AI152*AM153+AI155*AM156+AI158*AM159+AI161*AM164+AI165*AM166+AI179*AM179+AI185*AM187</f>
        <v>0</v>
      </c>
      <c r="AK208" s="24"/>
      <c r="AL208" s="28" t="str">
        <f aca="false">AK158</f>
        <v>forno</v>
      </c>
      <c r="AM208" s="28" t="n">
        <f aca="false">AJ158</f>
        <v>0</v>
      </c>
      <c r="AN208" s="28" t="str">
        <f aca="false">AK174</f>
        <v>divano</v>
      </c>
      <c r="AO208" s="28" t="n">
        <f aca="false">AJ174</f>
        <v>0</v>
      </c>
      <c r="AS208" s="24"/>
      <c r="AT208" s="28" t="s">
        <v>101</v>
      </c>
      <c r="AU208" s="29" t="n">
        <f aca="false">AT152*AX153+AT155*AX156+AT158*AX159+AT161*AX164+AT165*AX166+AT179*AX179+AT185*AX187</f>
        <v>0.00439973913823492</v>
      </c>
      <c r="AV208" s="24"/>
      <c r="AW208" s="28" t="str">
        <f aca="false">AV158</f>
        <v>forno</v>
      </c>
      <c r="AX208" s="28" t="n">
        <f aca="false">AU158</f>
        <v>0</v>
      </c>
      <c r="AY208" s="28" t="str">
        <f aca="false">AV174</f>
        <v>divano</v>
      </c>
      <c r="AZ208" s="28" t="n">
        <f aca="false">AU174</f>
        <v>0</v>
      </c>
      <c r="BD208" s="24"/>
      <c r="BE208" s="28" t="s">
        <v>101</v>
      </c>
      <c r="BF208" s="29" t="n">
        <f aca="false">BE152*BI153+BE155*BI156+BE158*BI159+BE161*BI164+BE165*BI166+BE179*BI179+BE185*BI187</f>
        <v>0</v>
      </c>
      <c r="BG208" s="24"/>
      <c r="BH208" s="28" t="str">
        <f aca="false">BG158</f>
        <v>forno</v>
      </c>
      <c r="BI208" s="28" t="n">
        <f aca="false">BF158</f>
        <v>0</v>
      </c>
      <c r="BJ208" s="28" t="str">
        <f aca="false">BG174</f>
        <v>divano</v>
      </c>
      <c r="BK208" s="28" t="n">
        <f aca="false">BF174</f>
        <v>0</v>
      </c>
      <c r="BO208" s="24"/>
      <c r="BP208" s="28" t="s">
        <v>101</v>
      </c>
      <c r="BQ208" s="29" t="n">
        <f aca="false">BP152*BT153+BP155*BT156+BP158*BT159+BP161*BT164+BP165*BT166+BP179*BT179+BP185*BT187</f>
        <v>0</v>
      </c>
      <c r="BR208" s="24"/>
      <c r="BS208" s="28" t="str">
        <f aca="false">BR158</f>
        <v>forno</v>
      </c>
      <c r="BT208" s="28" t="n">
        <f aca="false">BQ158</f>
        <v>0</v>
      </c>
      <c r="BU208" s="28" t="str">
        <f aca="false">BR174</f>
        <v>divano</v>
      </c>
      <c r="BV208" s="28" t="n">
        <f aca="false">BQ174</f>
        <v>0</v>
      </c>
      <c r="BZ208" s="24"/>
      <c r="CA208" s="28" t="s">
        <v>101</v>
      </c>
      <c r="CB208" s="29" t="n">
        <f aca="false">CA152*CE153+CA155*CE156+CA158*CE159+CA161*CE164+CA165*CE166+CA179*CE179+CA185*CE187</f>
        <v>0</v>
      </c>
      <c r="CC208" s="24"/>
      <c r="CD208" s="28" t="str">
        <f aca="false">CC158</f>
        <v>forno</v>
      </c>
      <c r="CE208" s="28" t="n">
        <f aca="false">CB158</f>
        <v>0</v>
      </c>
      <c r="CF208" s="28" t="str">
        <f aca="false">CC174</f>
        <v>divano</v>
      </c>
      <c r="CG208" s="28" t="n">
        <f aca="false">CB174</f>
        <v>0</v>
      </c>
      <c r="CI208" s="63"/>
      <c r="CK208" s="10" t="str">
        <f aca="false">BZ147</f>
        <v>SITO O170</v>
      </c>
      <c r="CL208" s="10"/>
      <c r="CM208" s="10"/>
      <c r="CN208" s="10"/>
      <c r="CO208" s="10"/>
      <c r="CP208" s="10"/>
      <c r="CQ208" s="10"/>
      <c r="CR208" s="10"/>
      <c r="CS208" s="10"/>
      <c r="CT208" s="10"/>
    </row>
    <row r="209" customFormat="false" ht="14.4" hidden="false" customHeight="false" outlineLevel="0" collapsed="false">
      <c r="A209" s="24"/>
      <c r="B209" s="28" t="s">
        <v>12</v>
      </c>
      <c r="C209" s="29" t="n">
        <f aca="false">B152*F152+B155*F155+B158*F158+B161*F163+B165*F165+B169*F169+B173*F173+B179*F180+B185*F188+B197*F197+B201*F201</f>
        <v>0</v>
      </c>
      <c r="D209" s="24"/>
      <c r="E209" s="28" t="str">
        <f aca="false">D161</f>
        <v>televisore</v>
      </c>
      <c r="F209" s="28" t="n">
        <f aca="false">C161</f>
        <v>0</v>
      </c>
      <c r="G209" s="28" t="str">
        <f aca="false">D193</f>
        <v>sanitari</v>
      </c>
      <c r="H209" s="28" t="n">
        <f aca="false">C193</f>
        <v>0</v>
      </c>
      <c r="L209" s="24"/>
      <c r="M209" s="28" t="s">
        <v>12</v>
      </c>
      <c r="N209" s="29" t="n">
        <f aca="false">M152*Q152+M155*Q155+M158*Q158+M161*Q163+M165*Q165+M169*Q169+M173*Q173+M179*Q180+M185*Q188+M197*Q197+M201*Q201</f>
        <v>0.0174079165242352</v>
      </c>
      <c r="O209" s="24"/>
      <c r="P209" s="28" t="str">
        <f aca="false">O161</f>
        <v>televisore</v>
      </c>
      <c r="Q209" s="28" t="n">
        <f aca="false">N161</f>
        <v>0</v>
      </c>
      <c r="R209" s="28" t="str">
        <f aca="false">O193</f>
        <v>sanitari</v>
      </c>
      <c r="S209" s="28" t="n">
        <f aca="false">N193</f>
        <v>0</v>
      </c>
      <c r="W209" s="24"/>
      <c r="X209" s="28" t="s">
        <v>12</v>
      </c>
      <c r="Y209" s="29" t="n">
        <f aca="false">X152*AB152+X155*AB155+X158*AB158+X161*AB163+X165*AB165+X169*AB169+X173*AB173+X179*AB180+X185*AB188+X197*AB197+X201*AB201</f>
        <v>0</v>
      </c>
      <c r="Z209" s="24"/>
      <c r="AA209" s="28" t="str">
        <f aca="false">Z161</f>
        <v>televisore</v>
      </c>
      <c r="AB209" s="28" t="n">
        <f aca="false">Y161</f>
        <v>0</v>
      </c>
      <c r="AC209" s="28" t="str">
        <f aca="false">Z193</f>
        <v>sanitari</v>
      </c>
      <c r="AD209" s="28" t="n">
        <f aca="false">Y193</f>
        <v>0</v>
      </c>
      <c r="AH209" s="24"/>
      <c r="AI209" s="28" t="s">
        <v>12</v>
      </c>
      <c r="AJ209" s="29" t="n">
        <f aca="false">AI152*AM152+AI155*AM155+AI158*AM158+AI161*AM163+AI165*AM165+AI169*AM169+AI173*AM173+AI179*AM180+AI185*AM188+AI197*AM197+AI201*AM201</f>
        <v>0</v>
      </c>
      <c r="AK209" s="24"/>
      <c r="AL209" s="28" t="str">
        <f aca="false">AK161</f>
        <v>televisore</v>
      </c>
      <c r="AM209" s="28" t="n">
        <f aca="false">AJ161</f>
        <v>0</v>
      </c>
      <c r="AN209" s="28" t="str">
        <f aca="false">AK193</f>
        <v>sanitari</v>
      </c>
      <c r="AO209" s="28" t="n">
        <f aca="false">AJ193</f>
        <v>0</v>
      </c>
      <c r="AS209" s="24"/>
      <c r="AT209" s="28" t="s">
        <v>12</v>
      </c>
      <c r="AU209" s="29" t="n">
        <f aca="false">AT152*AX152+AT155*AX155+AT158*AX158+AT161*AX163+AT165*AX165+AT169*AX169+AT173*AX173+AT179*AX180+AT185*AX188+AT197*AX197+AT201*AX201</f>
        <v>0.0175989565529397</v>
      </c>
      <c r="AV209" s="24"/>
      <c r="AW209" s="28" t="str">
        <f aca="false">AV161</f>
        <v>televisore</v>
      </c>
      <c r="AX209" s="28" t="n">
        <f aca="false">AU161</f>
        <v>0</v>
      </c>
      <c r="AY209" s="28" t="str">
        <f aca="false">AV193</f>
        <v>sanitari</v>
      </c>
      <c r="AZ209" s="28" t="n">
        <f aca="false">AU193</f>
        <v>0</v>
      </c>
      <c r="BD209" s="24"/>
      <c r="BE209" s="28" t="s">
        <v>12</v>
      </c>
      <c r="BF209" s="29" t="n">
        <f aca="false">BE152*BI152+BE155*BI155+BE158*BI158+BE161*BI163+BE165*BI165+BE169*BI169+BE173*BI173+BE179*BI180+BE185*BI188+BE197*BI197+BE201*BI201</f>
        <v>0</v>
      </c>
      <c r="BG209" s="24"/>
      <c r="BH209" s="28" t="str">
        <f aca="false">BG161</f>
        <v>televisore</v>
      </c>
      <c r="BI209" s="28" t="n">
        <f aca="false">BF161</f>
        <v>0</v>
      </c>
      <c r="BJ209" s="28" t="str">
        <f aca="false">BG193</f>
        <v>sanitari</v>
      </c>
      <c r="BK209" s="28" t="n">
        <f aca="false">BF193</f>
        <v>0</v>
      </c>
      <c r="BO209" s="24"/>
      <c r="BP209" s="28" t="s">
        <v>12</v>
      </c>
      <c r="BQ209" s="29" t="n">
        <f aca="false">BP152*BT152+BP155*BT155+BP158*BT158+BP161*BT163+BP165*BT165+BP169*BT169+BP173*BT173+BP179*BT180+BP185*BT188+BP197*BT197+BP201*BT201</f>
        <v>0</v>
      </c>
      <c r="BR209" s="24"/>
      <c r="BS209" s="28" t="str">
        <f aca="false">BR161</f>
        <v>televisore</v>
      </c>
      <c r="BT209" s="28" t="n">
        <f aca="false">BQ161</f>
        <v>0</v>
      </c>
      <c r="BU209" s="28" t="str">
        <f aca="false">BR193</f>
        <v>sanitari</v>
      </c>
      <c r="BV209" s="28" t="n">
        <f aca="false">BQ193</f>
        <v>0</v>
      </c>
      <c r="BZ209" s="24"/>
      <c r="CA209" s="28" t="s">
        <v>12</v>
      </c>
      <c r="CB209" s="29" t="n">
        <f aca="false">CA152*CE152+CA155*CE155+CA158*CE158+CA161*CE163+CA165*CE165+CA169*CE169+CA173*CE173+CA179*CE180+CA185*CE188+CA197*CE197+CA201*CE201</f>
        <v>0</v>
      </c>
      <c r="CC209" s="24"/>
      <c r="CD209" s="28" t="str">
        <f aca="false">CC161</f>
        <v>televisore</v>
      </c>
      <c r="CE209" s="28" t="n">
        <f aca="false">CB161</f>
        <v>0</v>
      </c>
      <c r="CF209" s="28" t="str">
        <f aca="false">CC193</f>
        <v>sanitari</v>
      </c>
      <c r="CG209" s="28" t="n">
        <f aca="false">CB193</f>
        <v>0</v>
      </c>
      <c r="CI209" s="63"/>
      <c r="CK209" s="11" t="s">
        <v>31</v>
      </c>
      <c r="CL209" s="11"/>
      <c r="CM209" s="11" t="s">
        <v>32</v>
      </c>
      <c r="CN209" s="11"/>
      <c r="CO209" s="11"/>
      <c r="CP209" s="11"/>
      <c r="CQ209" s="11"/>
      <c r="CR209" s="11"/>
      <c r="CS209" s="11" t="s">
        <v>33</v>
      </c>
      <c r="CT209" s="11"/>
    </row>
    <row r="210" customFormat="false" ht="14.4" hidden="false" customHeight="false" outlineLevel="0" collapsed="false">
      <c r="A210" s="24"/>
      <c r="B210" s="28" t="s">
        <v>60</v>
      </c>
      <c r="C210" s="29" t="n">
        <f aca="false">B167*F167+B171*F171+B174*F175+B184*F184+B185*F189</f>
        <v>0</v>
      </c>
      <c r="D210" s="24"/>
      <c r="E210" s="28" t="str">
        <f aca="false">D165</f>
        <v>scaldabagno</v>
      </c>
      <c r="F210" s="28" t="n">
        <f aca="false">C165</f>
        <v>0</v>
      </c>
      <c r="G210" s="28" t="str">
        <f aca="false">D194</f>
        <v>tubi</v>
      </c>
      <c r="H210" s="28" t="n">
        <f aca="false">C194</f>
        <v>0</v>
      </c>
      <c r="L210" s="24"/>
      <c r="M210" s="28" t="s">
        <v>60</v>
      </c>
      <c r="N210" s="29" t="n">
        <f aca="false">M167*Q167+M171*Q171+M174*Q175+M184*Q184+M185*Q189</f>
        <v>0.00180964364246422</v>
      </c>
      <c r="O210" s="24"/>
      <c r="P210" s="28" t="str">
        <f aca="false">O165</f>
        <v>scaldabagno</v>
      </c>
      <c r="Q210" s="28" t="n">
        <f aca="false">N165</f>
        <v>0</v>
      </c>
      <c r="R210" s="28" t="str">
        <f aca="false">O194</f>
        <v>tubi</v>
      </c>
      <c r="S210" s="28" t="n">
        <f aca="false">N194</f>
        <v>0</v>
      </c>
      <c r="W210" s="24"/>
      <c r="X210" s="28" t="s">
        <v>60</v>
      </c>
      <c r="Y210" s="29" t="n">
        <f aca="false">X167*AB167+X171*AB171+X174*AB175+X184*AB184+X185*AB189</f>
        <v>0</v>
      </c>
      <c r="Z210" s="24"/>
      <c r="AA210" s="28" t="str">
        <f aca="false">Z165</f>
        <v>scaldabagno</v>
      </c>
      <c r="AB210" s="28" t="n">
        <f aca="false">Y165</f>
        <v>0</v>
      </c>
      <c r="AC210" s="28" t="str">
        <f aca="false">Z194</f>
        <v>tubi</v>
      </c>
      <c r="AD210" s="28" t="n">
        <f aca="false">Y194</f>
        <v>0</v>
      </c>
      <c r="AH210" s="24"/>
      <c r="AI210" s="28" t="s">
        <v>60</v>
      </c>
      <c r="AJ210" s="29" t="n">
        <f aca="false">AI167*AM167+AI171*AM171+AI174*AM175+AI184*AM184+AI185*AM189</f>
        <v>0.1</v>
      </c>
      <c r="AK210" s="24"/>
      <c r="AL210" s="28" t="str">
        <f aca="false">AK165</f>
        <v>scaldabagno</v>
      </c>
      <c r="AM210" s="28" t="n">
        <f aca="false">AJ165</f>
        <v>0</v>
      </c>
      <c r="AN210" s="28" t="str">
        <f aca="false">AK194</f>
        <v>tubi</v>
      </c>
      <c r="AO210" s="28" t="n">
        <f aca="false">AJ194</f>
        <v>0</v>
      </c>
      <c r="AS210" s="24"/>
      <c r="AT210" s="28" t="s">
        <v>60</v>
      </c>
      <c r="AU210" s="29" t="n">
        <f aca="false">AT167*AX167+AT171*AX171+AT174*AX175+AT184*AX184+AT185*AX189</f>
        <v>0.0226205455308028</v>
      </c>
      <c r="AV210" s="24"/>
      <c r="AW210" s="28" t="str">
        <f aca="false">AV165</f>
        <v>scaldabagno</v>
      </c>
      <c r="AX210" s="28" t="n">
        <f aca="false">AU165</f>
        <v>0</v>
      </c>
      <c r="AY210" s="28" t="str">
        <f aca="false">AV194</f>
        <v>tubi</v>
      </c>
      <c r="AZ210" s="28" t="n">
        <f aca="false">AU194</f>
        <v>0</v>
      </c>
      <c r="BD210" s="24"/>
      <c r="BE210" s="28" t="s">
        <v>60</v>
      </c>
      <c r="BF210" s="29" t="n">
        <f aca="false">BE167*BI167+BE171*BI171+BE174*BI175+BE184*BI184+BE185*BI189</f>
        <v>0.5</v>
      </c>
      <c r="BG210" s="24"/>
      <c r="BH210" s="28" t="str">
        <f aca="false">BG165</f>
        <v>scaldabagno</v>
      </c>
      <c r="BI210" s="28" t="n">
        <f aca="false">BF165</f>
        <v>0</v>
      </c>
      <c r="BJ210" s="28" t="str">
        <f aca="false">BG194</f>
        <v>tubi</v>
      </c>
      <c r="BK210" s="28" t="n">
        <f aca="false">BF194</f>
        <v>0</v>
      </c>
      <c r="BO210" s="24"/>
      <c r="BP210" s="28" t="s">
        <v>60</v>
      </c>
      <c r="BQ210" s="29" t="n">
        <f aca="false">BP167*BT167+BP171*BT171+BP174*BT175+BP184*BT184+BP185*BT189</f>
        <v>0.9</v>
      </c>
      <c r="BR210" s="24"/>
      <c r="BS210" s="28" t="str">
        <f aca="false">BR165</f>
        <v>scaldabagno</v>
      </c>
      <c r="BT210" s="28" t="n">
        <f aca="false">BQ165</f>
        <v>0</v>
      </c>
      <c r="BU210" s="28" t="str">
        <f aca="false">BR194</f>
        <v>tubi</v>
      </c>
      <c r="BV210" s="28" t="n">
        <f aca="false">BQ194</f>
        <v>0</v>
      </c>
      <c r="BZ210" s="24"/>
      <c r="CA210" s="28" t="s">
        <v>60</v>
      </c>
      <c r="CB210" s="29" t="n">
        <f aca="false">CA167*CE167+CA171*CE171+CA174*CE175+CA184*CE184+CA185*CE189</f>
        <v>0</v>
      </c>
      <c r="CC210" s="24"/>
      <c r="CD210" s="28" t="str">
        <f aca="false">CC165</f>
        <v>scaldabagno</v>
      </c>
      <c r="CE210" s="28" t="n">
        <f aca="false">CB165</f>
        <v>0</v>
      </c>
      <c r="CF210" s="28" t="str">
        <f aca="false">CC194</f>
        <v>tubi</v>
      </c>
      <c r="CG210" s="28" t="n">
        <f aca="false">CB194</f>
        <v>0</v>
      </c>
      <c r="CI210" s="63"/>
      <c r="CK210" s="12" t="s">
        <v>14</v>
      </c>
      <c r="CL210" s="13" t="n">
        <f aca="false">IF(CA205=0%,0%,CB206/SUM(CB206:CB213))</f>
        <v>0</v>
      </c>
      <c r="CM210" s="12" t="str">
        <f aca="false">CD206</f>
        <v>lavatrice</v>
      </c>
      <c r="CN210" s="14" t="n">
        <f aca="false">CE206</f>
        <v>0</v>
      </c>
      <c r="CO210" s="12" t="str">
        <f aca="false">CD213</f>
        <v>sedie</v>
      </c>
      <c r="CP210" s="14" t="n">
        <f aca="false">CE213</f>
        <v>0</v>
      </c>
      <c r="CQ210" s="12" t="str">
        <f aca="false">CF211</f>
        <v>guaina</v>
      </c>
      <c r="CR210" s="14" t="n">
        <f aca="false">CG211</f>
        <v>0</v>
      </c>
      <c r="CS210" s="14" t="s">
        <v>41</v>
      </c>
      <c r="CT210" s="38" t="n">
        <f aca="false">CB149</f>
        <v>0</v>
      </c>
    </row>
    <row r="211" customFormat="false" ht="14.4" hidden="false" customHeight="false" outlineLevel="0" collapsed="false">
      <c r="A211" s="24"/>
      <c r="B211" s="28" t="s">
        <v>61</v>
      </c>
      <c r="C211" s="29" t="n">
        <f aca="false">B176*F176+B181*F181+B185*F190+B202*F202</f>
        <v>0.9</v>
      </c>
      <c r="D211" s="24"/>
      <c r="E211" s="28" t="str">
        <f aca="false">D167</f>
        <v>mobile</v>
      </c>
      <c r="F211" s="28" t="n">
        <f aca="false">SUM(C167:C169)</f>
        <v>0</v>
      </c>
      <c r="G211" s="28" t="str">
        <f aca="false">D195</f>
        <v>guaina</v>
      </c>
      <c r="H211" s="28" t="n">
        <f aca="false">C195</f>
        <v>0</v>
      </c>
      <c r="L211" s="24"/>
      <c r="M211" s="28" t="s">
        <v>61</v>
      </c>
      <c r="N211" s="29" t="n">
        <f aca="false">M176*Q176+M181*Q181+M185*Q190+M202*Q202</f>
        <v>0.143157688027754</v>
      </c>
      <c r="O211" s="24"/>
      <c r="P211" s="28" t="str">
        <f aca="false">O167</f>
        <v>mobile</v>
      </c>
      <c r="Q211" s="28" t="n">
        <f aca="false">SUM(N167:N169)</f>
        <v>0</v>
      </c>
      <c r="R211" s="28" t="str">
        <f aca="false">O195</f>
        <v>guaina</v>
      </c>
      <c r="S211" s="28" t="n">
        <f aca="false">N195</f>
        <v>0</v>
      </c>
      <c r="W211" s="24"/>
      <c r="X211" s="28" t="s">
        <v>61</v>
      </c>
      <c r="Y211" s="29" t="n">
        <f aca="false">X176*AB176+X181*AB181+X185*AB190+X202*AB202</f>
        <v>0</v>
      </c>
      <c r="Z211" s="24"/>
      <c r="AA211" s="28" t="str">
        <f aca="false">Z167</f>
        <v>mobile</v>
      </c>
      <c r="AB211" s="28" t="n">
        <f aca="false">SUM(Y167:Y169)</f>
        <v>0</v>
      </c>
      <c r="AC211" s="28" t="str">
        <f aca="false">Z195</f>
        <v>guaina</v>
      </c>
      <c r="AD211" s="28" t="n">
        <f aca="false">Y195</f>
        <v>0</v>
      </c>
      <c r="AH211" s="24"/>
      <c r="AI211" s="28" t="s">
        <v>61</v>
      </c>
      <c r="AJ211" s="29" t="n">
        <f aca="false">AI176*AM176+AI181*AM181+AI185*AM190+AI202*AM202</f>
        <v>0.1</v>
      </c>
      <c r="AK211" s="24"/>
      <c r="AL211" s="28" t="str">
        <f aca="false">AK167</f>
        <v>mobile</v>
      </c>
      <c r="AM211" s="28" t="n">
        <f aca="false">SUM(AJ167:AJ169)</f>
        <v>0</v>
      </c>
      <c r="AN211" s="28" t="str">
        <f aca="false">AK195</f>
        <v>guaina</v>
      </c>
      <c r="AO211" s="28" t="n">
        <f aca="false">AJ195</f>
        <v>0</v>
      </c>
      <c r="AS211" s="24"/>
      <c r="AT211" s="28" t="s">
        <v>61</v>
      </c>
      <c r="AU211" s="29" t="n">
        <f aca="false">AT176*AX176+AT181*AX181+AT185*AX190+AT202*AX202</f>
        <v>0.539471100346927</v>
      </c>
      <c r="AV211" s="24"/>
      <c r="AW211" s="28" t="str">
        <f aca="false">AV167</f>
        <v>mobile</v>
      </c>
      <c r="AX211" s="28" t="n">
        <f aca="false">SUM(AU167:AU169)</f>
        <v>0</v>
      </c>
      <c r="AY211" s="28" t="str">
        <f aca="false">AV195</f>
        <v>guaina</v>
      </c>
      <c r="AZ211" s="28" t="n">
        <f aca="false">AU195</f>
        <v>0</v>
      </c>
      <c r="BD211" s="24"/>
      <c r="BE211" s="28" t="s">
        <v>61</v>
      </c>
      <c r="BF211" s="29" t="n">
        <f aca="false">BE176*BI176+BE181*BI181+BE185*BI190+BE202*BI202</f>
        <v>0.25</v>
      </c>
      <c r="BG211" s="24"/>
      <c r="BH211" s="28" t="str">
        <f aca="false">BG167</f>
        <v>mobile</v>
      </c>
      <c r="BI211" s="28" t="n">
        <f aca="false">SUM(BF167:BF169)</f>
        <v>0</v>
      </c>
      <c r="BJ211" s="28" t="str">
        <f aca="false">BG195</f>
        <v>guaina</v>
      </c>
      <c r="BK211" s="28" t="n">
        <f aca="false">BF195</f>
        <v>0</v>
      </c>
      <c r="BO211" s="24"/>
      <c r="BP211" s="28" t="s">
        <v>61</v>
      </c>
      <c r="BQ211" s="29" t="n">
        <f aca="false">BP176*BT176+BP181*BT181+BP185*BT190+BP202*BT202</f>
        <v>0</v>
      </c>
      <c r="BR211" s="24"/>
      <c r="BS211" s="28" t="str">
        <f aca="false">BR167</f>
        <v>mobile</v>
      </c>
      <c r="BT211" s="28" t="n">
        <f aca="false">SUM(BQ167:BQ169)</f>
        <v>0</v>
      </c>
      <c r="BU211" s="28" t="str">
        <f aca="false">BR195</f>
        <v>guaina</v>
      </c>
      <c r="BV211" s="28" t="n">
        <f aca="false">BQ195</f>
        <v>0</v>
      </c>
      <c r="BZ211" s="24"/>
      <c r="CA211" s="28" t="s">
        <v>61</v>
      </c>
      <c r="CB211" s="29" t="n">
        <f aca="false">CA176*CE176+CA181*CE181+CA185*CE190+CA202*CE202</f>
        <v>0</v>
      </c>
      <c r="CC211" s="24"/>
      <c r="CD211" s="28" t="str">
        <f aca="false">CC167</f>
        <v>mobile</v>
      </c>
      <c r="CE211" s="28" t="n">
        <f aca="false">SUM(CB167:CB169)</f>
        <v>0</v>
      </c>
      <c r="CF211" s="28" t="str">
        <f aca="false">CC195</f>
        <v>guaina</v>
      </c>
      <c r="CG211" s="28" t="n">
        <f aca="false">CB195</f>
        <v>0</v>
      </c>
      <c r="CI211" s="63"/>
      <c r="CK211" s="17" t="s">
        <v>49</v>
      </c>
      <c r="CL211" s="18" t="n">
        <f aca="false">IF(CA205=0%,0%,CB207/SUM(CB206:CB213))</f>
        <v>0</v>
      </c>
      <c r="CM211" s="17" t="str">
        <f aca="false">CD207</f>
        <v>frigorifero</v>
      </c>
      <c r="CN211" s="19" t="n">
        <f aca="false">CE207</f>
        <v>0</v>
      </c>
      <c r="CO211" s="17" t="str">
        <f aca="false">CD214</f>
        <v>materasso</v>
      </c>
      <c r="CP211" s="19" t="n">
        <f aca="false">CE214</f>
        <v>0</v>
      </c>
      <c r="CQ211" s="17" t="str">
        <f aca="false">CF212</f>
        <v>lamiere</v>
      </c>
      <c r="CR211" s="19" t="n">
        <f aca="false">CG212</f>
        <v>0</v>
      </c>
      <c r="CS211" s="19" t="str">
        <f aca="false">CC148</f>
        <v>altezza cumulo</v>
      </c>
      <c r="CT211" s="19" t="n">
        <f aca="false">CD148</f>
        <v>20</v>
      </c>
    </row>
    <row r="212" customFormat="false" ht="14.4" hidden="false" customHeight="false" outlineLevel="0" collapsed="false">
      <c r="A212" s="24"/>
      <c r="B212" s="28" t="s">
        <v>62</v>
      </c>
      <c r="C212" s="39" t="n">
        <f aca="false">B172*F172+B174*F174+B183*F183</f>
        <v>0</v>
      </c>
      <c r="D212" s="24"/>
      <c r="E212" s="28" t="str">
        <f aca="false">D170</f>
        <v>secchio</v>
      </c>
      <c r="F212" s="28" t="n">
        <f aca="false">C170</f>
        <v>0</v>
      </c>
      <c r="G212" s="28" t="str">
        <f aca="false">D196</f>
        <v>lamiere</v>
      </c>
      <c r="H212" s="28" t="n">
        <f aca="false">SUM(C196:C198)</f>
        <v>0</v>
      </c>
      <c r="L212" s="24"/>
      <c r="M212" s="28" t="s">
        <v>62</v>
      </c>
      <c r="N212" s="39" t="n">
        <f aca="false">M172*Q172+M174*Q174+M183*Q183</f>
        <v>0</v>
      </c>
      <c r="O212" s="24"/>
      <c r="P212" s="28" t="str">
        <f aca="false">O170</f>
        <v>secchio</v>
      </c>
      <c r="Q212" s="28" t="n">
        <f aca="false">N170</f>
        <v>0</v>
      </c>
      <c r="R212" s="28" t="str">
        <f aca="false">O196</f>
        <v>lamiere</v>
      </c>
      <c r="S212" s="28" t="n">
        <f aca="false">SUM(N196:N198)</f>
        <v>0</v>
      </c>
      <c r="W212" s="24"/>
      <c r="X212" s="28" t="s">
        <v>62</v>
      </c>
      <c r="Y212" s="39" t="n">
        <f aca="false">X172*AB172+X174*AB174+X183*AB183</f>
        <v>0</v>
      </c>
      <c r="Z212" s="24"/>
      <c r="AA212" s="28" t="str">
        <f aca="false">Z170</f>
        <v>secchio</v>
      </c>
      <c r="AB212" s="28" t="n">
        <f aca="false">Y170</f>
        <v>0</v>
      </c>
      <c r="AC212" s="28" t="str">
        <f aca="false">Z196</f>
        <v>lamiere</v>
      </c>
      <c r="AD212" s="28" t="n">
        <f aca="false">SUM(Y196:Y198)</f>
        <v>0</v>
      </c>
      <c r="AH212" s="24"/>
      <c r="AI212" s="28" t="s">
        <v>62</v>
      </c>
      <c r="AJ212" s="39" t="n">
        <f aca="false">AI172*AM172+AI174*AM174+AI183*AM183</f>
        <v>0</v>
      </c>
      <c r="AK212" s="24"/>
      <c r="AL212" s="28" t="str">
        <f aca="false">AK170</f>
        <v>secchio</v>
      </c>
      <c r="AM212" s="28" t="n">
        <f aca="false">AJ170</f>
        <v>0</v>
      </c>
      <c r="AN212" s="28" t="str">
        <f aca="false">AK196</f>
        <v>lamiere</v>
      </c>
      <c r="AO212" s="28" t="n">
        <f aca="false">SUM(AJ196:AJ198)</f>
        <v>0</v>
      </c>
      <c r="AS212" s="24"/>
      <c r="AT212" s="28" t="s">
        <v>62</v>
      </c>
      <c r="AU212" s="39" t="n">
        <f aca="false">AT172*AX172+AT174*AX174+AT183*AX183</f>
        <v>0</v>
      </c>
      <c r="AV212" s="24"/>
      <c r="AW212" s="28" t="str">
        <f aca="false">AV170</f>
        <v>secchio</v>
      </c>
      <c r="AX212" s="28" t="n">
        <f aca="false">AU170</f>
        <v>0</v>
      </c>
      <c r="AY212" s="28" t="str">
        <f aca="false">AV196</f>
        <v>lamiere</v>
      </c>
      <c r="AZ212" s="28" t="n">
        <f aca="false">SUM(AU196:AU198)</f>
        <v>0</v>
      </c>
      <c r="BD212" s="24"/>
      <c r="BE212" s="28" t="s">
        <v>62</v>
      </c>
      <c r="BF212" s="39" t="n">
        <f aca="false">BE172*BI172+BE174*BI174+BE183*BI183</f>
        <v>0.2</v>
      </c>
      <c r="BG212" s="24"/>
      <c r="BH212" s="28" t="str">
        <f aca="false">BG170</f>
        <v>secchio</v>
      </c>
      <c r="BI212" s="28" t="n">
        <f aca="false">BF170</f>
        <v>0</v>
      </c>
      <c r="BJ212" s="28" t="str">
        <f aca="false">BG196</f>
        <v>lamiere</v>
      </c>
      <c r="BK212" s="28" t="n">
        <f aca="false">SUM(BF196:BF198)</f>
        <v>0</v>
      </c>
      <c r="BO212" s="24"/>
      <c r="BP212" s="28" t="s">
        <v>62</v>
      </c>
      <c r="BQ212" s="39" t="n">
        <f aca="false">BP172*BT172+BP174*BT174+BP183*BT183</f>
        <v>0</v>
      </c>
      <c r="BR212" s="24"/>
      <c r="BS212" s="28" t="str">
        <f aca="false">BR170</f>
        <v>secchio</v>
      </c>
      <c r="BT212" s="28" t="n">
        <f aca="false">BQ170</f>
        <v>0</v>
      </c>
      <c r="BU212" s="28" t="str">
        <f aca="false">BR196</f>
        <v>lamiere</v>
      </c>
      <c r="BV212" s="28" t="n">
        <f aca="false">SUM(BQ196:BQ198)</f>
        <v>0</v>
      </c>
      <c r="BZ212" s="24"/>
      <c r="CA212" s="28" t="s">
        <v>62</v>
      </c>
      <c r="CB212" s="39" t="n">
        <f aca="false">CA172*CE172+CA174*CE174+CA183*CE183</f>
        <v>0</v>
      </c>
      <c r="CC212" s="24"/>
      <c r="CD212" s="28" t="str">
        <f aca="false">CC170</f>
        <v>secchio</v>
      </c>
      <c r="CE212" s="28" t="n">
        <f aca="false">CB170</f>
        <v>0</v>
      </c>
      <c r="CF212" s="28" t="str">
        <f aca="false">CC196</f>
        <v>lamiere</v>
      </c>
      <c r="CG212" s="28" t="n">
        <f aca="false">SUM(CB196:CB198)</f>
        <v>0</v>
      </c>
      <c r="CI212" s="63"/>
      <c r="CK212" s="17" t="s">
        <v>57</v>
      </c>
      <c r="CL212" s="18" t="n">
        <f aca="false">IF(CA205=0%,0%,(CB208+CB209)/SUM(CB206:CB213))</f>
        <v>0</v>
      </c>
      <c r="CM212" s="17" t="str">
        <f aca="false">CD208</f>
        <v>forno</v>
      </c>
      <c r="CN212" s="19" t="n">
        <f aca="false">CE208</f>
        <v>0</v>
      </c>
      <c r="CO212" s="17" t="str">
        <f aca="false">CF206</f>
        <v>brandina</v>
      </c>
      <c r="CP212" s="19" t="n">
        <f aca="false">CG206</f>
        <v>0</v>
      </c>
      <c r="CQ212" s="17" t="str">
        <f aca="false">CF213</f>
        <v>buste</v>
      </c>
      <c r="CR212" s="19" t="n">
        <f aca="false">CG213</f>
        <v>0</v>
      </c>
      <c r="CS212" s="19" t="str">
        <f aca="false">CC149</f>
        <v>combustione</v>
      </c>
      <c r="CT212" s="19" t="str">
        <f aca="false">CD149</f>
        <v>parziale</v>
      </c>
    </row>
    <row r="213" customFormat="false" ht="14.4" hidden="false" customHeight="false" outlineLevel="0" collapsed="false">
      <c r="A213" s="24"/>
      <c r="B213" s="28" t="s">
        <v>65</v>
      </c>
      <c r="C213" s="39" t="n">
        <f aca="false">B191*F191+B192*F192+B193*F193+B204*F204</f>
        <v>0.1</v>
      </c>
      <c r="D213" s="24"/>
      <c r="E213" s="28" t="str">
        <f aca="false">D171</f>
        <v>sedie</v>
      </c>
      <c r="F213" s="28" t="n">
        <f aca="false">C171</f>
        <v>0</v>
      </c>
      <c r="G213" s="28" t="s">
        <v>102</v>
      </c>
      <c r="H213" s="28" t="n">
        <f aca="false">SUM(C177:C190)</f>
        <v>0</v>
      </c>
      <c r="L213" s="24"/>
      <c r="M213" s="28" t="s">
        <v>65</v>
      </c>
      <c r="N213" s="39" t="n">
        <f aca="false">M191*Q191+M192*Q192+M193*Q193+M204*Q204</f>
        <v>0</v>
      </c>
      <c r="O213" s="24"/>
      <c r="P213" s="28" t="str">
        <f aca="false">O171</f>
        <v>sedie</v>
      </c>
      <c r="Q213" s="28" t="n">
        <f aca="false">N171</f>
        <v>0</v>
      </c>
      <c r="R213" s="28" t="s">
        <v>102</v>
      </c>
      <c r="S213" s="28" t="n">
        <f aca="false">SUM(N177:N190)</f>
        <v>0</v>
      </c>
      <c r="W213" s="24"/>
      <c r="X213" s="28" t="s">
        <v>65</v>
      </c>
      <c r="Y213" s="39" t="n">
        <f aca="false">X191*AB191+X192*AB192+X193*AB193+X204*AB204</f>
        <v>0</v>
      </c>
      <c r="Z213" s="24"/>
      <c r="AA213" s="28" t="str">
        <f aca="false">Z171</f>
        <v>sedie</v>
      </c>
      <c r="AB213" s="28" t="n">
        <f aca="false">Y171</f>
        <v>0</v>
      </c>
      <c r="AC213" s="28" t="s">
        <v>102</v>
      </c>
      <c r="AD213" s="28" t="n">
        <f aca="false">SUM(Y177:Y190)</f>
        <v>0</v>
      </c>
      <c r="AH213" s="24"/>
      <c r="AI213" s="28" t="s">
        <v>65</v>
      </c>
      <c r="AJ213" s="39" t="n">
        <f aca="false">AI191*AM191+AI192*AM192+AI193*AM193+AI204*AM204</f>
        <v>0.7</v>
      </c>
      <c r="AK213" s="24"/>
      <c r="AL213" s="28" t="str">
        <f aca="false">AK171</f>
        <v>sedie</v>
      </c>
      <c r="AM213" s="28" t="n">
        <f aca="false">AJ171</f>
        <v>0</v>
      </c>
      <c r="AN213" s="28" t="s">
        <v>102</v>
      </c>
      <c r="AO213" s="28" t="n">
        <f aca="false">SUM(AJ177:AJ190)</f>
        <v>0</v>
      </c>
      <c r="AS213" s="24"/>
      <c r="AT213" s="28" t="s">
        <v>65</v>
      </c>
      <c r="AU213" s="39" t="n">
        <f aca="false">AT191*AX191+AT192*AX192+AT193*AX193+AT204*AX204</f>
        <v>0</v>
      </c>
      <c r="AV213" s="24"/>
      <c r="AW213" s="28" t="str">
        <f aca="false">AV171</f>
        <v>sedie</v>
      </c>
      <c r="AX213" s="28" t="n">
        <f aca="false">AU171</f>
        <v>0</v>
      </c>
      <c r="AY213" s="28" t="s">
        <v>102</v>
      </c>
      <c r="AZ213" s="28" t="n">
        <f aca="false">SUM(AU177:AU190)</f>
        <v>1</v>
      </c>
      <c r="BD213" s="24"/>
      <c r="BE213" s="28" t="s">
        <v>65</v>
      </c>
      <c r="BF213" s="39" t="n">
        <f aca="false">BE191*BI191+BE192*BI192+BE193*BI193+BE204*BI204</f>
        <v>0</v>
      </c>
      <c r="BG213" s="24"/>
      <c r="BH213" s="28" t="str">
        <f aca="false">BG171</f>
        <v>sedie</v>
      </c>
      <c r="BI213" s="28" t="n">
        <f aca="false">BF171</f>
        <v>0</v>
      </c>
      <c r="BJ213" s="28" t="s">
        <v>102</v>
      </c>
      <c r="BK213" s="28" t="n">
        <f aca="false">SUM(BF177:BF190)</f>
        <v>0</v>
      </c>
      <c r="BO213" s="24"/>
      <c r="BP213" s="28" t="s">
        <v>65</v>
      </c>
      <c r="BQ213" s="39" t="n">
        <f aca="false">BP191*BT191+BP192*BT192+BP193*BT193+BP204*BT204</f>
        <v>0</v>
      </c>
      <c r="BR213" s="24"/>
      <c r="BS213" s="28" t="str">
        <f aca="false">BR171</f>
        <v>sedie</v>
      </c>
      <c r="BT213" s="28" t="n">
        <f aca="false">BQ171</f>
        <v>0</v>
      </c>
      <c r="BU213" s="28" t="s">
        <v>102</v>
      </c>
      <c r="BV213" s="28" t="n">
        <f aca="false">SUM(BQ177:BQ190)</f>
        <v>0</v>
      </c>
      <c r="BZ213" s="24"/>
      <c r="CA213" s="28" t="s">
        <v>65</v>
      </c>
      <c r="CB213" s="39" t="n">
        <f aca="false">CA191*CE191+CA192*CE192+CA193*CE193+CA204*CE204</f>
        <v>1</v>
      </c>
      <c r="CC213" s="24"/>
      <c r="CD213" s="28" t="str">
        <f aca="false">CC171</f>
        <v>sedie</v>
      </c>
      <c r="CE213" s="28" t="n">
        <f aca="false">CB171</f>
        <v>0</v>
      </c>
      <c r="CF213" s="28" t="s">
        <v>102</v>
      </c>
      <c r="CG213" s="28" t="n">
        <f aca="false">SUM(CB177:CB190)</f>
        <v>0</v>
      </c>
      <c r="CI213" s="63"/>
      <c r="CK213" s="17" t="s">
        <v>60</v>
      </c>
      <c r="CL213" s="37" t="n">
        <f aca="false">IF(CA205=0%,0%,CB210/SUM(CB206:CB213))</f>
        <v>0</v>
      </c>
      <c r="CM213" s="17" t="str">
        <f aca="false">CD209</f>
        <v>televisore</v>
      </c>
      <c r="CN213" s="19" t="n">
        <f aca="false">CE209</f>
        <v>0</v>
      </c>
      <c r="CO213" s="17" t="str">
        <f aca="false">CF207</f>
        <v>Scatoloni</v>
      </c>
      <c r="CP213" s="19" t="n">
        <f aca="false">CG207</f>
        <v>0</v>
      </c>
      <c r="CQ213" s="19"/>
      <c r="CR213" s="19"/>
      <c r="CS213" s="19" t="str">
        <f aca="false">CC150</f>
        <v>bonifica</v>
      </c>
      <c r="CT213" s="19" t="str">
        <f aca="false">CD150</f>
        <v>si</v>
      </c>
    </row>
    <row r="214" customFormat="false" ht="14.4" hidden="false" customHeight="false" outlineLevel="0" collapsed="false">
      <c r="A214" s="24"/>
      <c r="B214" s="28" t="s">
        <v>103</v>
      </c>
      <c r="C214" s="39" t="n">
        <f aca="false">B182*F182+B203*F203</f>
        <v>0</v>
      </c>
      <c r="D214" s="24"/>
      <c r="E214" s="28" t="str">
        <f aca="false">D172</f>
        <v>materasso</v>
      </c>
      <c r="F214" s="28" t="n">
        <f aca="false">C172</f>
        <v>0</v>
      </c>
      <c r="G214" s="28" t="s">
        <v>104</v>
      </c>
      <c r="H214" s="28"/>
      <c r="L214" s="24"/>
      <c r="M214" s="28" t="s">
        <v>103</v>
      </c>
      <c r="N214" s="39" t="n">
        <f aca="false">M182*Q182+M203*Q203</f>
        <v>0</v>
      </c>
      <c r="O214" s="24"/>
      <c r="P214" s="28" t="str">
        <f aca="false">O172</f>
        <v>materasso</v>
      </c>
      <c r="Q214" s="28" t="n">
        <f aca="false">N172</f>
        <v>0</v>
      </c>
      <c r="R214" s="28" t="s">
        <v>104</v>
      </c>
      <c r="S214" s="28"/>
      <c r="W214" s="24"/>
      <c r="X214" s="28" t="s">
        <v>103</v>
      </c>
      <c r="Y214" s="39" t="n">
        <f aca="false">X182*AB182+X203*AB203</f>
        <v>0</v>
      </c>
      <c r="Z214" s="24"/>
      <c r="AA214" s="28" t="str">
        <f aca="false">Z172</f>
        <v>materasso</v>
      </c>
      <c r="AB214" s="28" t="n">
        <f aca="false">Y172</f>
        <v>0</v>
      </c>
      <c r="AC214" s="28" t="s">
        <v>104</v>
      </c>
      <c r="AD214" s="28"/>
      <c r="AH214" s="24"/>
      <c r="AI214" s="28" t="s">
        <v>103</v>
      </c>
      <c r="AJ214" s="39" t="n">
        <f aca="false">AI182*AM182+AI203*AM203</f>
        <v>0</v>
      </c>
      <c r="AK214" s="24"/>
      <c r="AL214" s="28" t="str">
        <f aca="false">AK172</f>
        <v>materasso</v>
      </c>
      <c r="AM214" s="28" t="n">
        <f aca="false">AJ172</f>
        <v>0</v>
      </c>
      <c r="AN214" s="28" t="s">
        <v>104</v>
      </c>
      <c r="AO214" s="28"/>
      <c r="AS214" s="24"/>
      <c r="AT214" s="28" t="s">
        <v>103</v>
      </c>
      <c r="AU214" s="39" t="n">
        <f aca="false">AT182*AX182+AT203*AX203</f>
        <v>0</v>
      </c>
      <c r="AV214" s="24"/>
      <c r="AW214" s="28" t="str">
        <f aca="false">AV172</f>
        <v>materasso</v>
      </c>
      <c r="AX214" s="28" t="n">
        <f aca="false">AU172</f>
        <v>0</v>
      </c>
      <c r="AY214" s="28" t="s">
        <v>104</v>
      </c>
      <c r="AZ214" s="28"/>
      <c r="BD214" s="24"/>
      <c r="BE214" s="28" t="s">
        <v>103</v>
      </c>
      <c r="BF214" s="39" t="n">
        <f aca="false">BE182*BI182+BE203*BI203</f>
        <v>0</v>
      </c>
      <c r="BG214" s="24"/>
      <c r="BH214" s="28" t="str">
        <f aca="false">BG172</f>
        <v>materasso</v>
      </c>
      <c r="BI214" s="28" t="n">
        <f aca="false">BF172</f>
        <v>0</v>
      </c>
      <c r="BJ214" s="28" t="s">
        <v>104</v>
      </c>
      <c r="BK214" s="28"/>
      <c r="BO214" s="24"/>
      <c r="BP214" s="28" t="s">
        <v>103</v>
      </c>
      <c r="BQ214" s="39" t="n">
        <f aca="false">BP182*BT182+BP203*BT203</f>
        <v>0</v>
      </c>
      <c r="BR214" s="24"/>
      <c r="BS214" s="28" t="str">
        <f aca="false">BR172</f>
        <v>materasso</v>
      </c>
      <c r="BT214" s="28" t="n">
        <f aca="false">BQ172</f>
        <v>0</v>
      </c>
      <c r="BU214" s="28" t="s">
        <v>104</v>
      </c>
      <c r="BV214" s="28"/>
      <c r="BZ214" s="24"/>
      <c r="CA214" s="28" t="s">
        <v>103</v>
      </c>
      <c r="CB214" s="39" t="n">
        <f aca="false">CA182*CE182+CA203*CE203</f>
        <v>0</v>
      </c>
      <c r="CC214" s="24"/>
      <c r="CD214" s="28" t="str">
        <f aca="false">CC172</f>
        <v>materasso</v>
      </c>
      <c r="CE214" s="28" t="n">
        <f aca="false">CB172</f>
        <v>0</v>
      </c>
      <c r="CF214" s="28" t="s">
        <v>104</v>
      </c>
      <c r="CG214" s="28"/>
      <c r="CI214" s="63"/>
      <c r="CK214" s="17" t="s">
        <v>61</v>
      </c>
      <c r="CL214" s="18" t="n">
        <f aca="false">IF(CA205=0%,0%,CB211/SUM(CB206:CB213))</f>
        <v>0</v>
      </c>
      <c r="CM214" s="17" t="str">
        <f aca="false">CD210</f>
        <v>scaldabagno</v>
      </c>
      <c r="CN214" s="19" t="n">
        <f aca="false">CE210</f>
        <v>0</v>
      </c>
      <c r="CO214" s="17" t="str">
        <f aca="false">CF208</f>
        <v>divano</v>
      </c>
      <c r="CP214" s="19" t="n">
        <f aca="false">CG208</f>
        <v>0</v>
      </c>
      <c r="CQ214" s="19"/>
      <c r="CR214" s="19"/>
      <c r="CS214" s="19" t="str">
        <f aca="false">CE150</f>
        <v>substrato</v>
      </c>
      <c r="CT214" s="19" t="str">
        <f aca="false">CF150</f>
        <v>suolo</v>
      </c>
    </row>
    <row r="215" customFormat="false" ht="14.4" hidden="false" customHeight="false" outlineLevel="0" collapsed="false">
      <c r="CI215" s="63"/>
      <c r="CK215" s="17" t="s">
        <v>62</v>
      </c>
      <c r="CL215" s="18" t="n">
        <f aca="false">IF(CA205=0%,0%,CB212/SUM(CB206:CB213))</f>
        <v>0</v>
      </c>
      <c r="CM215" s="17" t="str">
        <f aca="false">CD211</f>
        <v>mobile</v>
      </c>
      <c r="CN215" s="19" t="n">
        <f aca="false">CE211</f>
        <v>0</v>
      </c>
      <c r="CO215" s="17" t="str">
        <f aca="false">CF209</f>
        <v>sanitari</v>
      </c>
      <c r="CP215" s="19" t="n">
        <f aca="false">CG209</f>
        <v>0</v>
      </c>
      <c r="CQ215" s="19"/>
      <c r="CR215" s="19"/>
      <c r="CS215" s="19" t="s">
        <v>63</v>
      </c>
      <c r="CT215" s="19" t="n">
        <f aca="false">CA150</f>
        <v>0</v>
      </c>
    </row>
    <row r="216" customFormat="false" ht="15" hidden="false" customHeight="false" outlineLevel="0" collapsed="false">
      <c r="A216" s="14"/>
      <c r="B216" s="59" t="s">
        <v>14</v>
      </c>
      <c r="C216" s="28" t="s">
        <v>49</v>
      </c>
      <c r="D216" s="28" t="s">
        <v>101</v>
      </c>
      <c r="E216" s="28" t="s">
        <v>12</v>
      </c>
      <c r="F216" s="28" t="s">
        <v>60</v>
      </c>
      <c r="G216" s="28" t="s">
        <v>61</v>
      </c>
      <c r="H216" s="28" t="s">
        <v>62</v>
      </c>
      <c r="I216" s="28" t="s">
        <v>65</v>
      </c>
      <c r="J216" s="28" t="s">
        <v>103</v>
      </c>
      <c r="L216" s="14"/>
      <c r="M216" s="59" t="s">
        <v>14</v>
      </c>
      <c r="N216" s="28" t="s">
        <v>49</v>
      </c>
      <c r="O216" s="28" t="s">
        <v>101</v>
      </c>
      <c r="P216" s="28" t="s">
        <v>12</v>
      </c>
      <c r="Q216" s="28" t="s">
        <v>60</v>
      </c>
      <c r="R216" s="28" t="s">
        <v>61</v>
      </c>
      <c r="S216" s="28" t="s">
        <v>62</v>
      </c>
      <c r="T216" s="28" t="s">
        <v>65</v>
      </c>
      <c r="U216" s="28" t="s">
        <v>103</v>
      </c>
      <c r="W216" s="14"/>
      <c r="X216" s="59" t="s">
        <v>14</v>
      </c>
      <c r="Y216" s="28" t="s">
        <v>49</v>
      </c>
      <c r="Z216" s="28" t="s">
        <v>101</v>
      </c>
      <c r="AA216" s="28" t="s">
        <v>12</v>
      </c>
      <c r="AB216" s="28" t="s">
        <v>60</v>
      </c>
      <c r="AC216" s="28" t="s">
        <v>61</v>
      </c>
      <c r="AD216" s="28" t="s">
        <v>62</v>
      </c>
      <c r="AE216" s="28" t="s">
        <v>65</v>
      </c>
      <c r="AF216" s="28" t="s">
        <v>103</v>
      </c>
      <c r="AH216" s="14"/>
      <c r="AI216" s="59" t="s">
        <v>14</v>
      </c>
      <c r="AJ216" s="28" t="s">
        <v>49</v>
      </c>
      <c r="AK216" s="28" t="s">
        <v>101</v>
      </c>
      <c r="AL216" s="28" t="s">
        <v>12</v>
      </c>
      <c r="AM216" s="28" t="s">
        <v>60</v>
      </c>
      <c r="AN216" s="28" t="s">
        <v>61</v>
      </c>
      <c r="AO216" s="28" t="s">
        <v>62</v>
      </c>
      <c r="AP216" s="28" t="s">
        <v>65</v>
      </c>
      <c r="AQ216" s="28" t="s">
        <v>103</v>
      </c>
      <c r="AS216" s="14"/>
      <c r="AT216" s="59" t="s">
        <v>14</v>
      </c>
      <c r="AU216" s="28" t="s">
        <v>49</v>
      </c>
      <c r="AV216" s="28" t="s">
        <v>101</v>
      </c>
      <c r="AW216" s="28" t="s">
        <v>12</v>
      </c>
      <c r="AX216" s="28" t="s">
        <v>60</v>
      </c>
      <c r="AY216" s="28" t="s">
        <v>61</v>
      </c>
      <c r="AZ216" s="28" t="s">
        <v>62</v>
      </c>
      <c r="BA216" s="28" t="s">
        <v>65</v>
      </c>
      <c r="BB216" s="28" t="s">
        <v>103</v>
      </c>
      <c r="BD216" s="14"/>
      <c r="BE216" s="59" t="s">
        <v>14</v>
      </c>
      <c r="BF216" s="28" t="s">
        <v>49</v>
      </c>
      <c r="BG216" s="28" t="s">
        <v>101</v>
      </c>
      <c r="BH216" s="28" t="s">
        <v>12</v>
      </c>
      <c r="BI216" s="28" t="s">
        <v>60</v>
      </c>
      <c r="BJ216" s="28" t="s">
        <v>61</v>
      </c>
      <c r="BK216" s="28" t="s">
        <v>62</v>
      </c>
      <c r="BL216" s="28" t="s">
        <v>65</v>
      </c>
      <c r="BM216" s="28" t="s">
        <v>103</v>
      </c>
      <c r="BO216" s="14"/>
      <c r="BP216" s="59" t="s">
        <v>14</v>
      </c>
      <c r="BQ216" s="28" t="s">
        <v>49</v>
      </c>
      <c r="BR216" s="28" t="s">
        <v>101</v>
      </c>
      <c r="BS216" s="28" t="s">
        <v>12</v>
      </c>
      <c r="BT216" s="28" t="s">
        <v>60</v>
      </c>
      <c r="BU216" s="28" t="s">
        <v>61</v>
      </c>
      <c r="BV216" s="28" t="s">
        <v>62</v>
      </c>
      <c r="BW216" s="28" t="s">
        <v>65</v>
      </c>
      <c r="BX216" s="28" t="s">
        <v>103</v>
      </c>
      <c r="BZ216" s="14"/>
      <c r="CA216" s="59" t="s">
        <v>14</v>
      </c>
      <c r="CB216" s="28" t="s">
        <v>49</v>
      </c>
      <c r="CC216" s="28" t="s">
        <v>101</v>
      </c>
      <c r="CD216" s="28" t="s">
        <v>12</v>
      </c>
      <c r="CE216" s="28" t="s">
        <v>60</v>
      </c>
      <c r="CF216" s="28" t="s">
        <v>61</v>
      </c>
      <c r="CG216" s="28" t="s">
        <v>62</v>
      </c>
      <c r="CH216" s="28" t="s">
        <v>65</v>
      </c>
      <c r="CI216" s="28" t="s">
        <v>103</v>
      </c>
      <c r="CK216" s="17" t="s">
        <v>65</v>
      </c>
      <c r="CL216" s="18" t="n">
        <f aca="false">IF(CA205=0%,0%,CB213/SUM(CB206:CB213))</f>
        <v>1</v>
      </c>
      <c r="CM216" s="17" t="str">
        <f aca="false">CD212</f>
        <v>secchio</v>
      </c>
      <c r="CN216" s="19" t="n">
        <f aca="false">CE212</f>
        <v>0</v>
      </c>
      <c r="CO216" s="17" t="str">
        <f aca="false">CF210</f>
        <v>tubi</v>
      </c>
      <c r="CP216" s="19" t="n">
        <f aca="false">CG210</f>
        <v>0</v>
      </c>
      <c r="CQ216" s="19"/>
      <c r="CR216" s="19"/>
      <c r="CS216" s="35" t="s">
        <v>56</v>
      </c>
      <c r="CT216" s="35" t="n">
        <f aca="false">CG148</f>
        <v>0</v>
      </c>
      <c r="CU216" s="37" t="n">
        <f aca="false">SUM(CL210:CL216)</f>
        <v>1</v>
      </c>
    </row>
    <row r="217" customFormat="false" ht="15" hidden="false" customHeight="false" outlineLevel="0" collapsed="false">
      <c r="A217" s="17" t="s">
        <v>105</v>
      </c>
      <c r="B217" s="16" t="n">
        <f aca="false">H152*F154*C152+H155*F157*C155+H158*F160*C158+H161*F162*C161</f>
        <v>0</v>
      </c>
      <c r="C217" s="16" t="n">
        <f aca="false">H161*F161*C161</f>
        <v>0</v>
      </c>
      <c r="D217" s="16" t="n">
        <f aca="false">H152*F153*C152+H155*F156*C155+H158*F159*C158+H161*F164*C161+C165*F166*H165</f>
        <v>0</v>
      </c>
      <c r="E217" s="16" t="n">
        <f aca="false">H152*F152*C152+H155*F155*C155+H158*F158*C158+H161*F163*C161+H165*F165*C165</f>
        <v>0</v>
      </c>
      <c r="F217" s="16" t="n">
        <f aca="false">C174*F175*H174</f>
        <v>0</v>
      </c>
      <c r="H217" s="16" t="n">
        <f aca="false">C172*H172+C174*F174*H174</f>
        <v>0</v>
      </c>
      <c r="J217" s="44"/>
      <c r="L217" s="17" t="s">
        <v>105</v>
      </c>
      <c r="M217" s="16" t="n">
        <f aca="false">S152*Q154*N152+S155*Q157*N155+S158*Q160*N158+S161*Q162*N161</f>
        <v>0</v>
      </c>
      <c r="N217" s="16" t="n">
        <f aca="false">S161*Q161*N161</f>
        <v>0</v>
      </c>
      <c r="O217" s="16" t="n">
        <f aca="false">S152*Q153*N152+S155*Q156*N155+S158*Q159*N158+S161*Q164*N161+N165*Q166*S165</f>
        <v>0</v>
      </c>
      <c r="P217" s="16" t="n">
        <f aca="false">S152*Q152*N152+S155*Q155*N155+S158*Q158*N158+S161*Q163*N161+S165*Q165*N165</f>
        <v>0</v>
      </c>
      <c r="Q217" s="16" t="n">
        <f aca="false">N174*Q175*S174</f>
        <v>0</v>
      </c>
      <c r="S217" s="16" t="n">
        <f aca="false">N172*S172+N174*Q174*S174</f>
        <v>0</v>
      </c>
      <c r="U217" s="44"/>
      <c r="W217" s="17" t="s">
        <v>105</v>
      </c>
      <c r="X217" s="16" t="n">
        <f aca="false">AD152*AB154*Y152+AD155*AB157*Y155+AD158*AB160*Y158+AD161*AB162*Y161</f>
        <v>0</v>
      </c>
      <c r="Y217" s="16" t="n">
        <f aca="false">AD161*AB161*Y161</f>
        <v>0</v>
      </c>
      <c r="Z217" s="16" t="n">
        <f aca="false">AD152*AB153*Y152+AD155*AB156*Y155+AD158*AB159*Y158+AD161*AB164*Y161+Y165*AB166*AD165</f>
        <v>0</v>
      </c>
      <c r="AA217" s="16" t="n">
        <f aca="false">AD152*AB152*Y152+AD155*AB155*Y155+AD158*AB158*Y158+AD161*AB163*Y161+AD165*AB165*Y165</f>
        <v>0</v>
      </c>
      <c r="AB217" s="16" t="n">
        <f aca="false">Y174*AB175*AD174</f>
        <v>0</v>
      </c>
      <c r="AD217" s="16" t="n">
        <f aca="false">Y172*AD172+Y174*AB174*AD174</f>
        <v>0</v>
      </c>
      <c r="AF217" s="44"/>
      <c r="AH217" s="17" t="s">
        <v>105</v>
      </c>
      <c r="AI217" s="16" t="n">
        <f aca="false">AO152*AM154*AJ152+AO155*AM157*AJ155+AO158*AM160*AJ158+AO161*AM162*AJ161</f>
        <v>0</v>
      </c>
      <c r="AJ217" s="16" t="n">
        <f aca="false">AO161*AM161*AJ161</f>
        <v>0</v>
      </c>
      <c r="AK217" s="16" t="n">
        <f aca="false">AO152*AM153*AJ152+AO155*AM156*AJ155+AO158*AM159*AJ158+AO161*AM164*AJ161+AJ165*AM166*AO165</f>
        <v>0</v>
      </c>
      <c r="AL217" s="16" t="n">
        <f aca="false">AO152*AM152*AJ152+AO155*AM155*AJ155+AO158*AM158*AJ158+AO161*AM163*AJ161+AO165*AM165*AJ165</f>
        <v>0</v>
      </c>
      <c r="AM217" s="16" t="n">
        <f aca="false">AJ174*AM175*AO174</f>
        <v>0</v>
      </c>
      <c r="AO217" s="16" t="n">
        <f aca="false">AJ172*AO172+AJ174*AM174*AO174</f>
        <v>0</v>
      </c>
      <c r="AQ217" s="44"/>
      <c r="AS217" s="17" t="s">
        <v>105</v>
      </c>
      <c r="AT217" s="16" t="n">
        <f aca="false">AZ152*AX154*AU152+AZ155*AX157*AU155+AZ158*AX160*AU158+AZ161*AX162*AU161</f>
        <v>0</v>
      </c>
      <c r="AU217" s="16" t="n">
        <f aca="false">AZ161*AX161*AU161</f>
        <v>0</v>
      </c>
      <c r="AV217" s="16" t="n">
        <f aca="false">AZ152*AX153*AU152+AZ155*AX156*AU155+AZ158*AX159*AU158+AZ161*AX164*AU161+AU165*AX166*AZ165</f>
        <v>0</v>
      </c>
      <c r="AW217" s="16" t="n">
        <f aca="false">AZ152*AX152*AU152+AZ155*AX155*AU155+AZ158*AX158*AU158+AZ161*AX163*AU161+AZ165*AX165*AU165</f>
        <v>0</v>
      </c>
      <c r="AX217" s="16" t="n">
        <f aca="false">AU174*AX175*AZ174</f>
        <v>0</v>
      </c>
      <c r="AZ217" s="16" t="n">
        <f aca="false">AU172*AZ172+AU174*AX174*AZ174</f>
        <v>0</v>
      </c>
      <c r="BB217" s="44"/>
      <c r="BD217" s="17" t="s">
        <v>105</v>
      </c>
      <c r="BE217" s="16" t="n">
        <f aca="false">BK152*BI154*BF152+BK155*BI157*BF155+BK158*BI160*BF158+BK161*BI162*BF161</f>
        <v>0</v>
      </c>
      <c r="BF217" s="16" t="n">
        <f aca="false">BK161*BI161*BF161</f>
        <v>0</v>
      </c>
      <c r="BG217" s="16" t="n">
        <f aca="false">BK152*BI153*BF152+BK155*BI156*BF155+BK158*BI159*BF158+BK161*BI164*BF161+BF165*BI166*BK165</f>
        <v>0</v>
      </c>
      <c r="BH217" s="16" t="n">
        <f aca="false">BK152*BI152*BF152+BK155*BI155*BF155+BK158*BI158*BF158+BK161*BI163*BF161+BK165*BI165*BF165</f>
        <v>0</v>
      </c>
      <c r="BI217" s="16" t="n">
        <f aca="false">BF174*BI175*BK174</f>
        <v>0</v>
      </c>
      <c r="BK217" s="16" t="n">
        <f aca="false">BF172*BK172+BF174*BI174*BK174</f>
        <v>0</v>
      </c>
      <c r="BM217" s="44"/>
      <c r="BO217" s="17" t="s">
        <v>105</v>
      </c>
      <c r="BP217" s="16" t="n">
        <f aca="false">BV152*BT154*BQ152+BV155*BT157*BQ155+BV158*BT160*BQ158+BV161*BT162*BQ161</f>
        <v>0</v>
      </c>
      <c r="BQ217" s="16" t="n">
        <f aca="false">BV161*BT161*BQ161</f>
        <v>0</v>
      </c>
      <c r="BR217" s="16" t="n">
        <f aca="false">BV152*BT153*BQ152+BV155*BT156*BQ155+BV158*BT159*BQ158+BV161*BT164*BQ161+BQ165*BT166*BV165</f>
        <v>0</v>
      </c>
      <c r="BS217" s="16" t="n">
        <f aca="false">BV152*BT152*BQ152+BV155*BT155*BQ155+BV158*BT158*BQ158+BV161*BT163*BQ161+BV165*BT165*BQ165</f>
        <v>0</v>
      </c>
      <c r="BT217" s="16" t="n">
        <f aca="false">BQ174*BT175*BV174</f>
        <v>0</v>
      </c>
      <c r="BV217" s="16" t="n">
        <f aca="false">BQ172*BV172+BQ174*BT174*BV174</f>
        <v>0</v>
      </c>
      <c r="BX217" s="44"/>
      <c r="BZ217" s="17" t="s">
        <v>105</v>
      </c>
      <c r="CA217" s="16" t="n">
        <f aca="false">CG152*CE154*CB152+CG155*CE157*CB155+CG158*CE160*CB158+CG161*CE162*CB161</f>
        <v>0</v>
      </c>
      <c r="CB217" s="16" t="n">
        <f aca="false">CG161*CE161*CB161</f>
        <v>0</v>
      </c>
      <c r="CC217" s="16" t="n">
        <f aca="false">CG152*CE153*CB152+CG155*CE156*CB155+CG158*CE159*CB158+CG161*CE164*CB161+CB165*CE166*CG165</f>
        <v>0</v>
      </c>
      <c r="CD217" s="16" t="n">
        <f aca="false">CG152*CE152*CB152+CG155*CE155*CB155+CG158*CE158*CB158+CG161*CE163*CB161+CG165*CE165*CB165</f>
        <v>0</v>
      </c>
      <c r="CE217" s="16" t="n">
        <f aca="false">CB174*CE175*CG174</f>
        <v>0</v>
      </c>
      <c r="CG217" s="16" t="n">
        <f aca="false">CB172*CG172+CB174*CE174*CG174</f>
        <v>0</v>
      </c>
      <c r="CI217" s="44"/>
      <c r="CK217" s="10" t="str">
        <f aca="false">A220</f>
        <v>SITO O171</v>
      </c>
      <c r="CL217" s="10"/>
      <c r="CM217" s="10"/>
      <c r="CN217" s="10"/>
      <c r="CO217" s="10"/>
      <c r="CP217" s="10"/>
      <c r="CQ217" s="10"/>
      <c r="CR217" s="10"/>
      <c r="CS217" s="10"/>
      <c r="CT217" s="10"/>
    </row>
    <row r="218" customFormat="false" ht="14.4" hidden="false" customHeight="false" outlineLevel="0" collapsed="false">
      <c r="A218" s="33" t="s">
        <v>106</v>
      </c>
      <c r="B218" s="60" t="n">
        <f aca="false">IF(B150=100%,0,(B168*G168+B170*G170+B177*G177+B185*F185*G185+B194*G194+B195*G195+B196*G196)/(1-B150))</f>
        <v>0</v>
      </c>
      <c r="C218" s="60" t="n">
        <f aca="false">IF(B150=100%,0,(B178*G178+B185*F186*G186)/(1-B150))</f>
        <v>0</v>
      </c>
      <c r="D218" s="60" t="n">
        <f aca="false">IF(B150=100%,0,(B185*F187*G187+B179*F179*G179)/(1-B150))</f>
        <v>0</v>
      </c>
      <c r="E218" s="60" t="n">
        <f aca="false">IF(B150=100%,0,(B169*G169+B179*G180*F180+B185*F188*G188+B197*G197)/(1-B150))</f>
        <v>0</v>
      </c>
      <c r="F218" s="60" t="n">
        <f aca="false">IF(B150=100%,0,(B167*G167+B171*G171+B184*G184+B185*F189*G189)/(1-B150))</f>
        <v>0</v>
      </c>
      <c r="G218" s="61" t="n">
        <f aca="false">IF(B150=100%,0,(B176*G176+B181*G181+B185*F190*G190)/(1-B150))</f>
        <v>900</v>
      </c>
      <c r="H218" s="60" t="n">
        <f aca="false">IF(B150=100%,0,(B183*G183)/(1-B150))</f>
        <v>0</v>
      </c>
      <c r="I218" s="61" t="n">
        <f aca="false">IF(B150=100%,0,(B191*G191+B192*G192+B193*G193+B204*G204)/(1-B150))</f>
        <v>150</v>
      </c>
      <c r="J218" s="62" t="n">
        <f aca="false">IF(B150=100%,0,(B182*G182+B203*G203)/(1-B150))</f>
        <v>0</v>
      </c>
      <c r="L218" s="33" t="s">
        <v>106</v>
      </c>
      <c r="M218" s="60" t="n">
        <f aca="false">IF(M150=100%,0,(M168*R168+M170*R170+M177*R177+M185*Q185*R185+M194*R194+M195*R195+M196*R196)/(1-M150))</f>
        <v>682.313826885732</v>
      </c>
      <c r="N218" s="60" t="n">
        <f aca="false">IF(M150=100%,0,(M178*R178+M185*Q186*R186)/(1-M150))</f>
        <v>195.380375728219</v>
      </c>
      <c r="O218" s="60" t="n">
        <f aca="false">IF(M150=100%,0,(M185*Q187*R187+M179*Q179*R179)/(1-M150))</f>
        <v>11.7503436538587</v>
      </c>
      <c r="P218" s="60" t="n">
        <f aca="false">IF(M150=100%,0,(M169*R169+M179*R180*Q180+M185*Q188*R188+M197*R197)/(1-M150))</f>
        <v>130.559373931764</v>
      </c>
      <c r="Q218" s="60" t="n">
        <f aca="false">IF(M150=100%,0,(M167*R167+M171*R171+M184*R184+M185*Q189*R189)/(1-M150))</f>
        <v>1.80964364246422</v>
      </c>
      <c r="R218" s="61" t="n">
        <f aca="false">IF(M150=100%,0,(M176*R176+M181*R181+M185*Q190*R190)/(1-M150))</f>
        <v>123.736728415265</v>
      </c>
      <c r="S218" s="60" t="n">
        <f aca="false">IF(M150=100%,0,(M183*R183)/(1-M150))</f>
        <v>0</v>
      </c>
      <c r="T218" s="61" t="n">
        <f aca="false">IF(M150=100%,0,(M191*R191+M192*R192+M193*R193+M204*R204)/(1-M150))</f>
        <v>0</v>
      </c>
      <c r="U218" s="62" t="n">
        <f aca="false">IF(M150=100%,0,(M182*R182+M203*R203)/(1-M150))</f>
        <v>0</v>
      </c>
      <c r="W218" s="33" t="s">
        <v>106</v>
      </c>
      <c r="X218" s="60" t="n">
        <f aca="false">IF(X150=100%,0,(X168*AC168+X170*AC170+X177*AC177+X185*AB185*AC185+X194*AC194+X195*AC195+X196*AC196)/(1-X150))</f>
        <v>0</v>
      </c>
      <c r="Y218" s="60" t="n">
        <f aca="false">IF(X150=100%,0,(X178*AC178+X185*AB186*AC186)/(1-X150))</f>
        <v>0</v>
      </c>
      <c r="Z218" s="60" t="n">
        <f aca="false">IF(X150=100%,0,(X185*AB187*AC187+X179*AB179*AC179)/(1-X150))</f>
        <v>0</v>
      </c>
      <c r="AA218" s="60" t="n">
        <f aca="false">IF(X150=100%,0,(X169*AC169+X179*AC180*AB180+X185*AB188*AC188+X197*AC197)/(1-X150))</f>
        <v>0</v>
      </c>
      <c r="AB218" s="60" t="n">
        <f aca="false">IF(X150=100%,0,(X167*AC167+X171*AC171+X184*AC184+X185*AB189*AC189)/(1-X150))</f>
        <v>0</v>
      </c>
      <c r="AC218" s="61" t="n">
        <f aca="false">IF(X150=100%,0,(X176*AC176+X181*AC181+X185*AB190*AC190)/(1-X150))</f>
        <v>0</v>
      </c>
      <c r="AD218" s="60" t="n">
        <f aca="false">IF(X150=100%,0,(X183*AC183)/(1-X150))</f>
        <v>0</v>
      </c>
      <c r="AE218" s="61" t="n">
        <f aca="false">IF(X150=100%,0,(X191*AC191+X192*AC192+X193*AC193+X204*AC204)/(1-X150))</f>
        <v>0</v>
      </c>
      <c r="AF218" s="62" t="n">
        <f aca="false">IF(X150=100%,0,(X182*AC182+X203*AC203)/(1-X150))</f>
        <v>0</v>
      </c>
      <c r="AH218" s="33" t="s">
        <v>106</v>
      </c>
      <c r="AI218" s="60" t="n">
        <f aca="false">IF(AI150=100%,0,(AI168*AN168+AI170*AN170+AI177*AN177+AI185*AM185*AN185+AI194*AN194+AI195*AN195+AI196*AN196)/(1-AI150))</f>
        <v>90</v>
      </c>
      <c r="AJ218" s="60" t="n">
        <f aca="false">IF(AI150=100%,0,(AI178*AN178+AI185*AM186*AN186)/(1-AI150))</f>
        <v>0</v>
      </c>
      <c r="AK218" s="60" t="n">
        <f aca="false">IF(AI150=100%,0,(AI185*AM187*AN187+AI179*AM179*AN179)/(1-AI150))</f>
        <v>0</v>
      </c>
      <c r="AL218" s="60" t="n">
        <f aca="false">IF(AI150=100%,0,(AI169*AN169+AI179*AN180*AM180+AI185*AM188*AN188+AI197*AN197)/(1-AI150))</f>
        <v>0</v>
      </c>
      <c r="AM218" s="60" t="n">
        <f aca="false">IF(AI150=100%,0,(AI167*AN167+AI171*AN171+AI184*AN184+AI185*AM189*AN189)/(1-AI150))</f>
        <v>55</v>
      </c>
      <c r="AN218" s="61" t="n">
        <f aca="false">IF(AI150=100%,0,(AI176*AN176+AI181*AN181+AI185*AM190*AN190)/(1-AI150))</f>
        <v>100</v>
      </c>
      <c r="AO218" s="60" t="n">
        <f aca="false">IF(AI150=100%,0,(AI183*AN183)/(1-AI150))</f>
        <v>0</v>
      </c>
      <c r="AP218" s="61" t="n">
        <f aca="false">IF(AI150=100%,0,(AI191*AN191+AI192*AN192+AI193*AN193+AI204*AN204)/(1-AI150))</f>
        <v>700</v>
      </c>
      <c r="AQ218" s="62" t="n">
        <f aca="false">IF(AI150=100%,0,(AI182*AN182+AI203*AN203)/(1-AI150))</f>
        <v>0</v>
      </c>
      <c r="AS218" s="33" t="s">
        <v>106</v>
      </c>
      <c r="AT218" s="60" t="n">
        <f aca="false">IF(AT150=100%,0,(AT168*AY168+AT170*AY170+AT177*AY177+AT185*AX185*AY185+AT194*AY194+AT195*AY195+AT196*AY196)/(1-AT150))</f>
        <v>91.4228360716546</v>
      </c>
      <c r="AU218" s="60" t="n">
        <f aca="false">IF(AT150=100%,0,(AT178*AY178+AT185*AX186*AY186)/(1-AT150))</f>
        <v>817.254696602736</v>
      </c>
      <c r="AV218" s="60" t="n">
        <f aca="false">IF(AT150=100%,0,(AT185*AX187*AY187+AT179*AX179*AY179)/(1-AT150))</f>
        <v>11.8792956732343</v>
      </c>
      <c r="AW218" s="60" t="n">
        <f aca="false">IF(AT150=100%,0,(AT169*AY169+AT179*AY180*AX180+AT185*AX188*AY188+AT197*AY197)/(1-AT150))</f>
        <v>131.992174147047</v>
      </c>
      <c r="AX218" s="60" t="n">
        <f aca="false">IF(AT150=100%,0,(AT167*AY167+AT171*AY171+AT184*AY184+AT185*AX189*AY189)/(1-AT150))</f>
        <v>22.6205455308028</v>
      </c>
      <c r="AY218" s="61" t="n">
        <f aca="false">IF(AT150=100%,0,(AT176*AY176+AT181*AY181+AT185*AX190*AY190)/(1-AT150))</f>
        <v>296.70910519081</v>
      </c>
      <c r="AZ218" s="60" t="n">
        <f aca="false">IF(AT150=100%,0,(AT183*AY183)/(1-AT150))</f>
        <v>0</v>
      </c>
      <c r="BA218" s="61" t="n">
        <f aca="false">IF(AT150=100%,0,(AT191*AY191+AT192*AY192+AT193*AY193+AT204*AY204)/(1-AT150))</f>
        <v>0</v>
      </c>
      <c r="BB218" s="62" t="n">
        <f aca="false">IF(AT150=100%,0,(AT182*AY182+AT203*AY203)/(1-AT150))</f>
        <v>0</v>
      </c>
      <c r="BD218" s="33" t="s">
        <v>106</v>
      </c>
      <c r="BE218" s="60" t="n">
        <f aca="false">IF(BE150=100%,0,(BE168*BJ168+BE170*BJ170+BE177*BJ177+BE185*BI185*BJ185+BE194*BJ194+BE195*BJ195+BE196*BJ196)/(1-BE150))</f>
        <v>45</v>
      </c>
      <c r="BF218" s="60" t="n">
        <f aca="false">IF(BE150=100%,0,(BE178*BJ178+BE185*BI186*BJ186)/(1-BE150))</f>
        <v>0</v>
      </c>
      <c r="BG218" s="60" t="n">
        <f aca="false">IF(BE150=100%,0,(BE185*BI187*BJ187+BE179*BI179*BJ179)/(1-BE150))</f>
        <v>0</v>
      </c>
      <c r="BH218" s="60" t="n">
        <f aca="false">IF(BE150=100%,0,(BE169*BJ169+BE179*BJ180*BI180+BE185*BI188*BJ188+BE197*BJ197)/(1-BE150))</f>
        <v>0</v>
      </c>
      <c r="BI218" s="60" t="n">
        <f aca="false">IF(BE150=100%,0,(BE167*BJ167+BE171*BJ171+BE184*BJ184+BE185*BI189*BJ189)/(1-BE150))</f>
        <v>275</v>
      </c>
      <c r="BJ218" s="61" t="n">
        <f aca="false">IF(BE150=100%,0,(BE176*BJ176+BE181*BJ181+BE185*BI190*BJ190)/(1-BE150))</f>
        <v>250</v>
      </c>
      <c r="BK218" s="60" t="n">
        <f aca="false">IF(BE150=100%,0,(BE183*BJ183)/(1-BE150))</f>
        <v>34</v>
      </c>
      <c r="BL218" s="61" t="n">
        <f aca="false">IF(BE150=100%,0,(BE191*BJ191+BE192*BJ192+BE193*BJ193+BE204*BJ204)/(1-BE150))</f>
        <v>0</v>
      </c>
      <c r="BM218" s="62" t="n">
        <f aca="false">IF(BE150=100%,0,(BE182*BJ182+BE203*BJ203)/(1-BE150))</f>
        <v>0</v>
      </c>
      <c r="BO218" s="33" t="s">
        <v>106</v>
      </c>
      <c r="BP218" s="60" t="n">
        <f aca="false">IF(BP150=100%,0,(BP168*BU168+BP170*BU170+BP177*BU177+BP185*BT185*BU185+BP194*BU194+BP195*BU195+BP196*BU196)/(1-BP150))</f>
        <v>90</v>
      </c>
      <c r="BQ218" s="60" t="n">
        <f aca="false">IF(BP150=100%,0,(BP178*BU178+BP185*BT186*BU186)/(1-BP150))</f>
        <v>0</v>
      </c>
      <c r="BR218" s="60" t="n">
        <f aca="false">IF(BP150=100%,0,(BP185*BT187*BU187+BP179*BT179*BU179)/(1-BP150))</f>
        <v>0</v>
      </c>
      <c r="BS218" s="60" t="n">
        <f aca="false">IF(BP150=100%,0,(BP169*BU169+BP179*BU180*BT180+BP185*BT188*BU188+BP197*BU197)/(1-BP150))</f>
        <v>0</v>
      </c>
      <c r="BT218" s="60" t="n">
        <f aca="false">IF(BP150=100%,0,(BP167*BU167+BP171*BU171+BP184*BU184+BP185*BT189*BU189)/(1-BP150))</f>
        <v>495</v>
      </c>
      <c r="BU218" s="61" t="n">
        <f aca="false">IF(BP150=100%,0,(BP176*BU176+BP181*BU181+BP185*BT190*BU190)/(1-BP150))</f>
        <v>0</v>
      </c>
      <c r="BV218" s="60" t="n">
        <f aca="false">IF(BP150=100%,0,(BP183*BU183)/(1-BP150))</f>
        <v>0</v>
      </c>
      <c r="BW218" s="61" t="n">
        <f aca="false">IF(BP150=100%,0,(BP191*BU191+BP192*BU192+BP193*BU193+BP204*BU204)/(1-BP150))</f>
        <v>0</v>
      </c>
      <c r="BX218" s="62" t="n">
        <f aca="false">IF(BP150=100%,0,(BP182*BU182+BP203*BU203)/(1-BP150))</f>
        <v>0</v>
      </c>
      <c r="BZ218" s="33" t="s">
        <v>106</v>
      </c>
      <c r="CA218" s="60" t="n">
        <f aca="false">IF(CA150=100%,0,(CA168*CF168+CA170*CF170+CA177*CF177+CA185*CE185*CF185+CA194*CF194+CA195*CF195+CA196*CF196)/(1-CA150))</f>
        <v>0</v>
      </c>
      <c r="CB218" s="60" t="n">
        <f aca="false">IF(CA150=100%,0,(CA178*CF178+CA185*CE186*CF186)/(1-CA150))</f>
        <v>0</v>
      </c>
      <c r="CC218" s="60" t="n">
        <f aca="false">IF(CA150=100%,0,(CA185*CE187*CF187+CA179*CE179*CF179)/(1-CA150))</f>
        <v>0</v>
      </c>
      <c r="CD218" s="60" t="n">
        <f aca="false">IF(CA150=100%,0,(CA169*CF169+CA179*CF180*CE180+CA185*CE188*CF188+CA197*CF197)/(1-CA150))</f>
        <v>0</v>
      </c>
      <c r="CE218" s="60" t="n">
        <f aca="false">IF(CA150=100%,0,(CA167*CF167+CA171*CF171+CA184*CF184+CA185*CE189*CF189)/(1-CA150))</f>
        <v>0</v>
      </c>
      <c r="CF218" s="61" t="n">
        <f aca="false">IF(CA150=100%,0,(CA176*CF176+CA181*CF181+CA185*CE190*CF190)/(1-CA150))</f>
        <v>0</v>
      </c>
      <c r="CG218" s="60" t="n">
        <f aca="false">IF(CA150=100%,0,(CA183*CF183)/(1-CA150))</f>
        <v>0</v>
      </c>
      <c r="CH218" s="61" t="n">
        <f aca="false">IF(CA150=100%,0,(CA191*CF191+CA192*CF192+CA193*CF193+CA204*CF204)/(1-CA150))</f>
        <v>1100</v>
      </c>
      <c r="CI218" s="62" t="n">
        <f aca="false">IF(CA150=100%,0,(CA182*CF182+CA203*CF203)/(1-CA150))</f>
        <v>0</v>
      </c>
      <c r="CK218" s="11" t="s">
        <v>31</v>
      </c>
      <c r="CL218" s="11"/>
      <c r="CM218" s="11" t="s">
        <v>32</v>
      </c>
      <c r="CN218" s="11"/>
      <c r="CO218" s="11"/>
      <c r="CP218" s="11"/>
      <c r="CQ218" s="11"/>
      <c r="CR218" s="11"/>
      <c r="CS218" s="11" t="s">
        <v>33</v>
      </c>
      <c r="CT218" s="11"/>
    </row>
    <row r="219" customFormat="false" ht="15" hidden="false" customHeight="false" outlineLevel="0" collapsed="false">
      <c r="CK219" s="12" t="s">
        <v>14</v>
      </c>
      <c r="CL219" s="13" t="n">
        <f aca="false">IF(B278=0%,0%,C279/SUM(C279:C286))</f>
        <v>0</v>
      </c>
      <c r="CM219" s="12" t="str">
        <f aca="false">E279</f>
        <v>lavatrice</v>
      </c>
      <c r="CN219" s="14" t="n">
        <f aca="false">F279</f>
        <v>0</v>
      </c>
      <c r="CO219" s="12" t="str">
        <f aca="false">E286</f>
        <v>sedie</v>
      </c>
      <c r="CP219" s="14" t="n">
        <f aca="false">F286</f>
        <v>0</v>
      </c>
      <c r="CQ219" s="12" t="str">
        <f aca="false">G284</f>
        <v>guaina</v>
      </c>
      <c r="CR219" s="14" t="n">
        <f aca="false">H284</f>
        <v>0</v>
      </c>
      <c r="CS219" s="14" t="s">
        <v>41</v>
      </c>
      <c r="CT219" s="38" t="n">
        <f aca="false">C222</f>
        <v>0</v>
      </c>
    </row>
    <row r="220" customFormat="false" ht="15" hidden="false" customHeight="false" outlineLevel="0" collapsed="false">
      <c r="A220" s="9" t="s">
        <v>487</v>
      </c>
      <c r="B220" s="9"/>
      <c r="C220" s="9"/>
      <c r="D220" s="9"/>
      <c r="E220" s="9"/>
      <c r="F220" s="9"/>
      <c r="G220" s="9"/>
      <c r="L220" s="9" t="s">
        <v>435</v>
      </c>
      <c r="M220" s="9"/>
      <c r="N220" s="9"/>
      <c r="O220" s="9"/>
      <c r="P220" s="9"/>
      <c r="Q220" s="9"/>
      <c r="R220" s="9"/>
      <c r="S220" s="9"/>
      <c r="W220" s="9" t="s">
        <v>435</v>
      </c>
      <c r="X220" s="9"/>
      <c r="Y220" s="9"/>
      <c r="Z220" s="9"/>
      <c r="AA220" s="9"/>
      <c r="AB220" s="9"/>
      <c r="AC220" s="9"/>
      <c r="AD220" s="9"/>
      <c r="CK220" s="17" t="s">
        <v>49</v>
      </c>
      <c r="CL220" s="18" t="n">
        <f aca="false">IF(B278=0%,0%,C280/SUM(C279:C286))</f>
        <v>0</v>
      </c>
      <c r="CM220" s="17" t="str">
        <f aca="false">E280</f>
        <v>frigorifero</v>
      </c>
      <c r="CN220" s="19" t="n">
        <f aca="false">F280</f>
        <v>0</v>
      </c>
      <c r="CO220" s="17" t="str">
        <f aca="false">E287</f>
        <v>materasso</v>
      </c>
      <c r="CP220" s="19" t="n">
        <f aca="false">F287</f>
        <v>0</v>
      </c>
      <c r="CQ220" s="17" t="str">
        <f aca="false">G285</f>
        <v>lamiere</v>
      </c>
      <c r="CR220" s="19" t="n">
        <f aca="false">H285</f>
        <v>0</v>
      </c>
      <c r="CS220" s="19" t="str">
        <f aca="false">D221</f>
        <v>altezza cumulo</v>
      </c>
      <c r="CT220" s="19" t="n">
        <f aca="false">E221</f>
        <v>10</v>
      </c>
    </row>
    <row r="221" customFormat="false" ht="14.4" hidden="false" customHeight="true" outlineLevel="0" collapsed="false">
      <c r="A221" s="2" t="s">
        <v>26</v>
      </c>
      <c r="B221" s="2" t="s">
        <v>446</v>
      </c>
      <c r="D221" s="4" t="s">
        <v>28</v>
      </c>
      <c r="E221" s="2" t="n">
        <v>10</v>
      </c>
      <c r="F221" s="2" t="s">
        <v>29</v>
      </c>
      <c r="G221" s="4" t="s">
        <v>30</v>
      </c>
      <c r="H221" s="2" t="n">
        <f aca="false">SUMPRODUCT(C225:C239,H225:H239)+C245*H245+C247*H247</f>
        <v>0</v>
      </c>
      <c r="L221" s="4" t="s">
        <v>26</v>
      </c>
      <c r="O221" s="4" t="s">
        <v>28</v>
      </c>
      <c r="Q221" s="2" t="s">
        <v>29</v>
      </c>
      <c r="R221" s="4" t="s">
        <v>436</v>
      </c>
      <c r="W221" s="4" t="s">
        <v>26</v>
      </c>
      <c r="Z221" s="4" t="s">
        <v>28</v>
      </c>
      <c r="AB221" s="2" t="s">
        <v>29</v>
      </c>
      <c r="AC221" s="4" t="s">
        <v>436</v>
      </c>
      <c r="CK221" s="17" t="s">
        <v>57</v>
      </c>
      <c r="CL221" s="18" t="n">
        <f aca="false">IF(B278=0%,0%,(C281+C282)/SUM(C279:C286))</f>
        <v>0</v>
      </c>
      <c r="CM221" s="17" t="str">
        <f aca="false">E281</f>
        <v>forno</v>
      </c>
      <c r="CN221" s="19" t="n">
        <f aca="false">F281</f>
        <v>0</v>
      </c>
      <c r="CO221" s="17" t="str">
        <f aca="false">G279</f>
        <v>brandina</v>
      </c>
      <c r="CP221" s="19" t="n">
        <f aca="false">H279</f>
        <v>0</v>
      </c>
      <c r="CQ221" s="17" t="str">
        <f aca="false">G286</f>
        <v>buste</v>
      </c>
      <c r="CR221" s="19" t="n">
        <f aca="false">H286</f>
        <v>0</v>
      </c>
      <c r="CS221" s="19" t="str">
        <f aca="false">D222</f>
        <v>combustione</v>
      </c>
      <c r="CT221" s="19" t="str">
        <f aca="false">E222</f>
        <v>no</v>
      </c>
    </row>
    <row r="222" customFormat="false" ht="14.4" hidden="false" customHeight="false" outlineLevel="0" collapsed="false">
      <c r="A222" s="2" t="s">
        <v>34</v>
      </c>
      <c r="B222" s="2" t="s">
        <v>488</v>
      </c>
      <c r="D222" s="4" t="s">
        <v>36</v>
      </c>
      <c r="E222" s="2" t="s">
        <v>37</v>
      </c>
      <c r="L222" s="4" t="s">
        <v>34</v>
      </c>
      <c r="M222" s="2" t="s">
        <v>437</v>
      </c>
      <c r="O222" s="4" t="s">
        <v>36</v>
      </c>
      <c r="P222" s="2" t="s">
        <v>37</v>
      </c>
      <c r="W222" s="4" t="s">
        <v>34</v>
      </c>
      <c r="X222" s="2" t="s">
        <v>437</v>
      </c>
      <c r="Z222" s="4" t="s">
        <v>36</v>
      </c>
      <c r="AA222" s="2" t="s">
        <v>37</v>
      </c>
      <c r="CK222" s="17" t="s">
        <v>60</v>
      </c>
      <c r="CL222" s="37" t="n">
        <f aca="false">IF(B278=0%,0%,C283/SUM(C279:C286))</f>
        <v>1</v>
      </c>
      <c r="CM222" s="17" t="str">
        <f aca="false">E282</f>
        <v>televisore</v>
      </c>
      <c r="CN222" s="19" t="n">
        <f aca="false">F282</f>
        <v>0</v>
      </c>
      <c r="CO222" s="17" t="str">
        <f aca="false">G280</f>
        <v>Scatoloni</v>
      </c>
      <c r="CP222" s="19" t="n">
        <f aca="false">H280</f>
        <v>0</v>
      </c>
      <c r="CQ222" s="19"/>
      <c r="CR222" s="19"/>
      <c r="CS222" s="19" t="str">
        <f aca="false">D223</f>
        <v>bonifica</v>
      </c>
      <c r="CT222" s="19" t="str">
        <f aca="false">E223</f>
        <v>no</v>
      </c>
    </row>
    <row r="223" customFormat="false" ht="14.4" hidden="false" customHeight="false" outlineLevel="0" collapsed="false">
      <c r="A223" s="2" t="s">
        <v>46</v>
      </c>
      <c r="B223" s="8" t="n">
        <f aca="false">SUM(B225:B239,B245,B247)</f>
        <v>0</v>
      </c>
      <c r="C223" s="16" t="n">
        <f aca="false">SUMPRODUCT(B240:B244,G240:G244)+SUMPRODUCT(B249:B251,G249:G251)+SUMPRODUCT(B276:B277,G276:G277)+SUMPRODUCT(B264:B271,G264:G271)+SUMPRODUCT(F258:F263,G258:G263)*B258+SUMPRODUCT(G252:G253,F252:F253)*B252+SUMPRODUCT(B254:B257,G254:G257)</f>
        <v>550</v>
      </c>
      <c r="D223" s="4" t="s">
        <v>43</v>
      </c>
      <c r="E223" s="2" t="s">
        <v>37</v>
      </c>
      <c r="F223" s="4" t="s">
        <v>44</v>
      </c>
      <c r="G223" s="2" t="s">
        <v>142</v>
      </c>
      <c r="L223" s="4" t="s">
        <v>46</v>
      </c>
      <c r="O223" s="4" t="s">
        <v>43</v>
      </c>
      <c r="P223" s="2" t="s">
        <v>47</v>
      </c>
      <c r="Q223" s="4" t="s">
        <v>44</v>
      </c>
      <c r="R223" s="2" t="s">
        <v>48</v>
      </c>
      <c r="W223" s="4" t="s">
        <v>46</v>
      </c>
      <c r="Z223" s="4" t="s">
        <v>43</v>
      </c>
      <c r="AA223" s="2" t="s">
        <v>47</v>
      </c>
      <c r="AB223" s="4" t="s">
        <v>44</v>
      </c>
      <c r="AC223" s="2" t="s">
        <v>48</v>
      </c>
      <c r="CK223" s="17" t="s">
        <v>61</v>
      </c>
      <c r="CL223" s="18" t="n">
        <f aca="false">IF(B278=0%,0%,C284/SUM(C279:C286))</f>
        <v>0</v>
      </c>
      <c r="CM223" s="17" t="str">
        <f aca="false">E283</f>
        <v>scaldabagno</v>
      </c>
      <c r="CN223" s="19" t="n">
        <f aca="false">F283</f>
        <v>0</v>
      </c>
      <c r="CO223" s="17" t="str">
        <f aca="false">G281</f>
        <v>divano</v>
      </c>
      <c r="CP223" s="19" t="n">
        <f aca="false">H281</f>
        <v>0</v>
      </c>
      <c r="CQ223" s="19"/>
      <c r="CR223" s="19"/>
      <c r="CS223" s="19" t="str">
        <f aca="false">F223</f>
        <v>substrato</v>
      </c>
      <c r="CT223" s="19" t="str">
        <f aca="false">G223</f>
        <v>cementato</v>
      </c>
    </row>
    <row r="224" customFormat="false" ht="14.4" hidden="false" customHeight="false" outlineLevel="0" collapsed="false">
      <c r="A224" s="21" t="s">
        <v>50</v>
      </c>
      <c r="B224" s="22" t="s">
        <v>51</v>
      </c>
      <c r="C224" s="22" t="s">
        <v>52</v>
      </c>
      <c r="D224" s="23" t="s">
        <v>53</v>
      </c>
      <c r="E224" s="22" t="s">
        <v>54</v>
      </c>
      <c r="F224" s="22"/>
      <c r="G224" s="22" t="s">
        <v>55</v>
      </c>
      <c r="H224" s="22" t="s">
        <v>56</v>
      </c>
      <c r="L224" s="21" t="s">
        <v>50</v>
      </c>
      <c r="M224" s="22" t="s">
        <v>51</v>
      </c>
      <c r="N224" s="22" t="s">
        <v>52</v>
      </c>
      <c r="O224" s="23" t="s">
        <v>53</v>
      </c>
      <c r="P224" s="22" t="s">
        <v>54</v>
      </c>
      <c r="Q224" s="22"/>
      <c r="R224" s="22" t="s">
        <v>55</v>
      </c>
      <c r="S224" s="22" t="s">
        <v>56</v>
      </c>
      <c r="W224" s="21" t="s">
        <v>50</v>
      </c>
      <c r="X224" s="22" t="s">
        <v>51</v>
      </c>
      <c r="Y224" s="22" t="s">
        <v>52</v>
      </c>
      <c r="Z224" s="23" t="s">
        <v>53</v>
      </c>
      <c r="AA224" s="22" t="s">
        <v>54</v>
      </c>
      <c r="AB224" s="22"/>
      <c r="AC224" s="22" t="s">
        <v>55</v>
      </c>
      <c r="AD224" s="22" t="s">
        <v>56</v>
      </c>
      <c r="CK224" s="17" t="s">
        <v>62</v>
      </c>
      <c r="CL224" s="18" t="n">
        <f aca="false">IF(B278=0%,0%,C285/SUM(C279:C286))</f>
        <v>0</v>
      </c>
      <c r="CM224" s="17" t="str">
        <f aca="false">E284</f>
        <v>mobile</v>
      </c>
      <c r="CN224" s="19" t="n">
        <f aca="false">F284</f>
        <v>0</v>
      </c>
      <c r="CO224" s="17" t="str">
        <f aca="false">G282</f>
        <v>sanitari</v>
      </c>
      <c r="CP224" s="19" t="n">
        <f aca="false">H282</f>
        <v>0</v>
      </c>
      <c r="CQ224" s="19"/>
      <c r="CR224" s="19"/>
      <c r="CS224" s="19" t="s">
        <v>63</v>
      </c>
      <c r="CT224" s="19" t="n">
        <f aca="false">B223</f>
        <v>0</v>
      </c>
    </row>
    <row r="225" customFormat="false" ht="14.4" hidden="false" customHeight="true" outlineLevel="0" collapsed="false">
      <c r="A225" s="24" t="s">
        <v>58</v>
      </c>
      <c r="B225" s="64"/>
      <c r="C225" s="65"/>
      <c r="D225" s="27" t="s">
        <v>59</v>
      </c>
      <c r="E225" s="28" t="s">
        <v>12</v>
      </c>
      <c r="F225" s="29" t="n">
        <f aca="false">INFO!$D$13</f>
        <v>0.751592356687898</v>
      </c>
      <c r="H225" s="30" t="n">
        <v>40</v>
      </c>
      <c r="L225" s="24" t="s">
        <v>58</v>
      </c>
      <c r="M225" s="64"/>
      <c r="N225" s="65"/>
      <c r="O225" s="27" t="s">
        <v>59</v>
      </c>
      <c r="P225" s="28" t="s">
        <v>12</v>
      </c>
      <c r="Q225" s="29" t="n">
        <f aca="false">INFO!$D$13</f>
        <v>0.751592356687898</v>
      </c>
      <c r="S225" s="30" t="n">
        <v>40</v>
      </c>
      <c r="W225" s="24" t="s">
        <v>489</v>
      </c>
      <c r="X225" s="64"/>
      <c r="Y225" s="65"/>
      <c r="Z225" s="27" t="s">
        <v>59</v>
      </c>
      <c r="AA225" s="28" t="s">
        <v>12</v>
      </c>
      <c r="AB225" s="29" t="n">
        <f aca="false">INFO!$D$13</f>
        <v>0.751592356687898</v>
      </c>
      <c r="AD225" s="30" t="n">
        <v>40</v>
      </c>
      <c r="CK225" s="33" t="s">
        <v>65</v>
      </c>
      <c r="CL225" s="34" t="n">
        <f aca="false">IF(B278=0%,0%,C286/SUM(C279:C286))</f>
        <v>0</v>
      </c>
      <c r="CM225" s="33" t="str">
        <f aca="false">E285</f>
        <v>secchio</v>
      </c>
      <c r="CN225" s="35" t="n">
        <f aca="false">F285</f>
        <v>0</v>
      </c>
      <c r="CO225" s="33" t="str">
        <f aca="false">G283</f>
        <v>tubi</v>
      </c>
      <c r="CP225" s="35" t="n">
        <f aca="false">H283</f>
        <v>0</v>
      </c>
      <c r="CQ225" s="35"/>
      <c r="CR225" s="35"/>
      <c r="CS225" s="35" t="s">
        <v>56</v>
      </c>
      <c r="CT225" s="35" t="n">
        <f aca="false">H221</f>
        <v>0</v>
      </c>
      <c r="CU225" s="37" t="n">
        <f aca="false">SUM(CL219:CL225)</f>
        <v>1</v>
      </c>
    </row>
    <row r="226" customFormat="false" ht="14.4" hidden="false" customHeight="true" outlineLevel="0" collapsed="false">
      <c r="A226" s="24"/>
      <c r="B226" s="64"/>
      <c r="C226" s="65"/>
      <c r="D226" s="27"/>
      <c r="E226" s="28" t="s">
        <v>13</v>
      </c>
      <c r="F226" s="29" t="n">
        <f aca="false">INFO!$D$14</f>
        <v>0.0812101910828025</v>
      </c>
      <c r="H226" s="30"/>
      <c r="L226" s="24"/>
      <c r="M226" s="64"/>
      <c r="N226" s="65"/>
      <c r="O226" s="27"/>
      <c r="P226" s="28" t="s">
        <v>13</v>
      </c>
      <c r="Q226" s="29" t="n">
        <f aca="false">INFO!$D$14</f>
        <v>0.0812101910828025</v>
      </c>
      <c r="S226" s="30"/>
      <c r="W226" s="24"/>
      <c r="X226" s="64"/>
      <c r="Y226" s="65"/>
      <c r="Z226" s="27"/>
      <c r="AA226" s="28" t="s">
        <v>13</v>
      </c>
      <c r="AB226" s="29" t="n">
        <f aca="false">INFO!$D$14</f>
        <v>0.0812101910828025</v>
      </c>
      <c r="AD226" s="30"/>
    </row>
    <row r="227" customFormat="false" ht="14.4" hidden="false" customHeight="false" outlineLevel="0" collapsed="false">
      <c r="A227" s="24"/>
      <c r="B227" s="64"/>
      <c r="C227" s="65"/>
      <c r="D227" s="27"/>
      <c r="E227" s="28" t="s">
        <v>14</v>
      </c>
      <c r="F227" s="29" t="n">
        <f aca="false">INFO!$D$15</f>
        <v>0.167197452229299</v>
      </c>
      <c r="H227" s="30"/>
      <c r="L227" s="24"/>
      <c r="M227" s="64"/>
      <c r="N227" s="65"/>
      <c r="O227" s="27"/>
      <c r="P227" s="28" t="s">
        <v>14</v>
      </c>
      <c r="Q227" s="29" t="n">
        <f aca="false">INFO!$D$15</f>
        <v>0.167197452229299</v>
      </c>
      <c r="S227" s="30"/>
      <c r="W227" s="24"/>
      <c r="X227" s="64"/>
      <c r="Y227" s="65"/>
      <c r="Z227" s="27"/>
      <c r="AA227" s="28" t="s">
        <v>14</v>
      </c>
      <c r="AB227" s="29" t="n">
        <f aca="false">INFO!$D$15</f>
        <v>0.167197452229299</v>
      </c>
      <c r="AD227" s="30"/>
    </row>
    <row r="228" customFormat="false" ht="14.4" hidden="false" customHeight="false" outlineLevel="0" collapsed="false">
      <c r="A228" s="24"/>
      <c r="B228" s="66"/>
      <c r="C228" s="67"/>
      <c r="D228" s="27" t="s">
        <v>64</v>
      </c>
      <c r="E228" s="28" t="s">
        <v>12</v>
      </c>
      <c r="F228" s="29" t="n">
        <f aca="false">INFO!$D$13</f>
        <v>0.751592356687898</v>
      </c>
      <c r="H228" s="32" t="n">
        <v>50</v>
      </c>
      <c r="L228" s="24"/>
      <c r="M228" s="66"/>
      <c r="N228" s="67"/>
      <c r="O228" s="27" t="s">
        <v>64</v>
      </c>
      <c r="P228" s="28" t="s">
        <v>12</v>
      </c>
      <c r="Q228" s="29" t="n">
        <f aca="false">INFO!$D$13</f>
        <v>0.751592356687898</v>
      </c>
      <c r="S228" s="32" t="n">
        <v>50</v>
      </c>
      <c r="W228" s="24"/>
      <c r="X228" s="66"/>
      <c r="Y228" s="67"/>
      <c r="Z228" s="27" t="s">
        <v>64</v>
      </c>
      <c r="AA228" s="28" t="s">
        <v>12</v>
      </c>
      <c r="AB228" s="29" t="n">
        <f aca="false">INFO!$D$13</f>
        <v>0.751592356687898</v>
      </c>
      <c r="AD228" s="32" t="n">
        <v>50</v>
      </c>
      <c r="CJ228" s="37"/>
    </row>
    <row r="229" customFormat="false" ht="14.4" hidden="false" customHeight="true" outlineLevel="0" collapsed="false">
      <c r="A229" s="24"/>
      <c r="B229" s="66"/>
      <c r="C229" s="67"/>
      <c r="D229" s="27"/>
      <c r="E229" s="28" t="s">
        <v>13</v>
      </c>
      <c r="F229" s="29" t="n">
        <f aca="false">INFO!$D$14</f>
        <v>0.0812101910828025</v>
      </c>
      <c r="H229" s="32"/>
      <c r="L229" s="24"/>
      <c r="M229" s="66"/>
      <c r="N229" s="67"/>
      <c r="O229" s="27"/>
      <c r="P229" s="28" t="s">
        <v>13</v>
      </c>
      <c r="Q229" s="29" t="n">
        <f aca="false">INFO!$D$14</f>
        <v>0.0812101910828025</v>
      </c>
      <c r="S229" s="32"/>
      <c r="W229" s="24"/>
      <c r="X229" s="66"/>
      <c r="Y229" s="67"/>
      <c r="Z229" s="27"/>
      <c r="AA229" s="28" t="s">
        <v>13</v>
      </c>
      <c r="AB229" s="29" t="n">
        <f aca="false">INFO!$D$14</f>
        <v>0.0812101910828025</v>
      </c>
      <c r="AD229" s="32"/>
      <c r="CH229" s="37"/>
    </row>
    <row r="230" customFormat="false" ht="14.4" hidden="false" customHeight="false" outlineLevel="0" collapsed="false">
      <c r="A230" s="24"/>
      <c r="B230" s="66"/>
      <c r="C230" s="67"/>
      <c r="D230" s="27"/>
      <c r="E230" s="28" t="s">
        <v>14</v>
      </c>
      <c r="F230" s="29" t="n">
        <f aca="false">INFO!$D$15</f>
        <v>0.167197452229299</v>
      </c>
      <c r="H230" s="32"/>
      <c r="L230" s="24"/>
      <c r="M230" s="66"/>
      <c r="N230" s="67"/>
      <c r="O230" s="27"/>
      <c r="P230" s="28" t="s">
        <v>14</v>
      </c>
      <c r="Q230" s="29" t="n">
        <f aca="false">INFO!$D$15</f>
        <v>0.167197452229299</v>
      </c>
      <c r="S230" s="32"/>
      <c r="W230" s="24"/>
      <c r="X230" s="66"/>
      <c r="Y230" s="67"/>
      <c r="Z230" s="27"/>
      <c r="AA230" s="28" t="s">
        <v>14</v>
      </c>
      <c r="AB230" s="29" t="n">
        <f aca="false">INFO!$D$15</f>
        <v>0.167197452229299</v>
      </c>
      <c r="AD230" s="32"/>
      <c r="CH230" s="37"/>
    </row>
    <row r="231" customFormat="false" ht="14.4" hidden="false" customHeight="false" outlineLevel="0" collapsed="false">
      <c r="A231" s="24"/>
      <c r="B231" s="66"/>
      <c r="C231" s="67"/>
      <c r="D231" s="27" t="s">
        <v>66</v>
      </c>
      <c r="E231" s="28" t="s">
        <v>12</v>
      </c>
      <c r="F231" s="29" t="n">
        <f aca="false">INFO!$D$13</f>
        <v>0.751592356687898</v>
      </c>
      <c r="H231" s="32" t="n">
        <v>15</v>
      </c>
      <c r="L231" s="24"/>
      <c r="M231" s="66"/>
      <c r="N231" s="67"/>
      <c r="O231" s="27" t="s">
        <v>66</v>
      </c>
      <c r="P231" s="28" t="s">
        <v>12</v>
      </c>
      <c r="Q231" s="29" t="n">
        <f aca="false">INFO!$D$13</f>
        <v>0.751592356687898</v>
      </c>
      <c r="S231" s="32" t="n">
        <v>15</v>
      </c>
      <c r="W231" s="24"/>
      <c r="X231" s="66"/>
      <c r="Y231" s="67"/>
      <c r="Z231" s="27" t="s">
        <v>66</v>
      </c>
      <c r="AA231" s="28" t="s">
        <v>12</v>
      </c>
      <c r="AB231" s="29" t="n">
        <f aca="false">INFO!$D$13</f>
        <v>0.751592356687898</v>
      </c>
      <c r="AD231" s="32" t="n">
        <v>15</v>
      </c>
      <c r="CH231" s="37"/>
    </row>
    <row r="232" customFormat="false" ht="14.4" hidden="false" customHeight="false" outlineLevel="0" collapsed="false">
      <c r="A232" s="24"/>
      <c r="B232" s="66"/>
      <c r="C232" s="67"/>
      <c r="D232" s="27"/>
      <c r="E232" s="28" t="s">
        <v>13</v>
      </c>
      <c r="F232" s="29" t="n">
        <f aca="false">INFO!$D$14</f>
        <v>0.0812101910828025</v>
      </c>
      <c r="H232" s="32"/>
      <c r="L232" s="24"/>
      <c r="M232" s="66"/>
      <c r="N232" s="67"/>
      <c r="O232" s="27"/>
      <c r="P232" s="28" t="s">
        <v>13</v>
      </c>
      <c r="Q232" s="29" t="n">
        <f aca="false">INFO!$D$14</f>
        <v>0.0812101910828025</v>
      </c>
      <c r="S232" s="32"/>
      <c r="W232" s="24"/>
      <c r="X232" s="66"/>
      <c r="Y232" s="67"/>
      <c r="Z232" s="27"/>
      <c r="AA232" s="28" t="s">
        <v>13</v>
      </c>
      <c r="AB232" s="29" t="n">
        <f aca="false">INFO!$D$14</f>
        <v>0.0812101910828025</v>
      </c>
      <c r="AD232" s="32"/>
      <c r="CF232" s="37"/>
    </row>
    <row r="233" customFormat="false" ht="14.4" hidden="false" customHeight="false" outlineLevel="0" collapsed="false">
      <c r="A233" s="24"/>
      <c r="B233" s="66"/>
      <c r="C233" s="67"/>
      <c r="D233" s="27"/>
      <c r="E233" s="28" t="s">
        <v>14</v>
      </c>
      <c r="F233" s="29" t="n">
        <f aca="false">INFO!$D$15</f>
        <v>0.167197452229299</v>
      </c>
      <c r="H233" s="32"/>
      <c r="L233" s="24"/>
      <c r="M233" s="66"/>
      <c r="N233" s="67"/>
      <c r="O233" s="27"/>
      <c r="P233" s="28" t="s">
        <v>14</v>
      </c>
      <c r="Q233" s="29" t="n">
        <f aca="false">INFO!$D$15</f>
        <v>0.167197452229299</v>
      </c>
      <c r="S233" s="32"/>
      <c r="W233" s="24"/>
      <c r="X233" s="66"/>
      <c r="Y233" s="67"/>
      <c r="Z233" s="27"/>
      <c r="AA233" s="28" t="s">
        <v>14</v>
      </c>
      <c r="AB233" s="29" t="n">
        <f aca="false">INFO!$D$15</f>
        <v>0.167197452229299</v>
      </c>
      <c r="AD233" s="32"/>
      <c r="CF233" s="37"/>
    </row>
    <row r="234" customFormat="false" ht="14.4" hidden="false" customHeight="false" outlineLevel="0" collapsed="false">
      <c r="A234" s="24"/>
      <c r="B234" s="66"/>
      <c r="C234" s="67"/>
      <c r="D234" s="27" t="s">
        <v>67</v>
      </c>
      <c r="E234" s="28" t="s">
        <v>21</v>
      </c>
      <c r="F234" s="39" t="n">
        <f aca="false">INFO!$C$24</f>
        <v>0.607753705815279</v>
      </c>
      <c r="H234" s="32" t="n">
        <v>12</v>
      </c>
      <c r="L234" s="24"/>
      <c r="M234" s="66"/>
      <c r="N234" s="67"/>
      <c r="O234" s="27" t="s">
        <v>67</v>
      </c>
      <c r="P234" s="28" t="s">
        <v>21</v>
      </c>
      <c r="Q234" s="39" t="n">
        <f aca="false">INFO!$C$24</f>
        <v>0.607753705815279</v>
      </c>
      <c r="S234" s="32" t="n">
        <v>12</v>
      </c>
      <c r="W234" s="24"/>
      <c r="X234" s="66"/>
      <c r="Y234" s="67"/>
      <c r="Z234" s="27" t="s">
        <v>67</v>
      </c>
      <c r="AA234" s="28" t="s">
        <v>21</v>
      </c>
      <c r="AB234" s="39" t="n">
        <f aca="false">INFO!$C$24</f>
        <v>0.607753705815279</v>
      </c>
      <c r="AD234" s="32" t="n">
        <v>12</v>
      </c>
      <c r="CF234" s="37"/>
      <c r="CO234" s="37"/>
    </row>
    <row r="235" customFormat="false" ht="14.4" hidden="false" customHeight="false" outlineLevel="0" collapsed="false">
      <c r="A235" s="24"/>
      <c r="B235" s="66"/>
      <c r="C235" s="67"/>
      <c r="D235" s="27"/>
      <c r="E235" s="28" t="s">
        <v>14</v>
      </c>
      <c r="F235" s="39" t="n">
        <f aca="false">INFO!$C$25</f>
        <v>0.182440136830103</v>
      </c>
      <c r="H235" s="32"/>
      <c r="L235" s="24"/>
      <c r="M235" s="66"/>
      <c r="N235" s="67"/>
      <c r="O235" s="27"/>
      <c r="P235" s="28" t="s">
        <v>14</v>
      </c>
      <c r="Q235" s="39" t="n">
        <f aca="false">INFO!$C$25</f>
        <v>0.182440136830103</v>
      </c>
      <c r="S235" s="32"/>
      <c r="W235" s="24"/>
      <c r="X235" s="66"/>
      <c r="Y235" s="67"/>
      <c r="Z235" s="27"/>
      <c r="AA235" s="28" t="s">
        <v>14</v>
      </c>
      <c r="AB235" s="39" t="n">
        <f aca="false">INFO!$C$25</f>
        <v>0.182440136830103</v>
      </c>
      <c r="AD235" s="32"/>
    </row>
    <row r="236" customFormat="false" ht="14.4" hidden="false" customHeight="false" outlineLevel="0" collapsed="false">
      <c r="A236" s="24"/>
      <c r="B236" s="66"/>
      <c r="C236" s="67"/>
      <c r="D236" s="27"/>
      <c r="E236" s="28" t="s">
        <v>22</v>
      </c>
      <c r="F236" s="39" t="n">
        <f aca="false">INFO!$C$26</f>
        <v>0.122006841505131</v>
      </c>
      <c r="H236" s="32"/>
      <c r="L236" s="24"/>
      <c r="M236" s="66"/>
      <c r="N236" s="67"/>
      <c r="O236" s="27"/>
      <c r="P236" s="28" t="s">
        <v>22</v>
      </c>
      <c r="Q236" s="39" t="n">
        <f aca="false">INFO!$C$26</f>
        <v>0.122006841505131</v>
      </c>
      <c r="S236" s="32"/>
      <c r="W236" s="24"/>
      <c r="X236" s="66"/>
      <c r="Y236" s="67"/>
      <c r="Z236" s="27"/>
      <c r="AA236" s="28" t="s">
        <v>22</v>
      </c>
      <c r="AB236" s="39" t="n">
        <f aca="false">INFO!$C$26</f>
        <v>0.122006841505131</v>
      </c>
      <c r="AD236" s="32"/>
    </row>
    <row r="237" customFormat="false" ht="14.4" hidden="false" customHeight="false" outlineLevel="0" collapsed="false">
      <c r="A237" s="24"/>
      <c r="B237" s="66"/>
      <c r="C237" s="67"/>
      <c r="D237" s="27"/>
      <c r="E237" s="28" t="s">
        <v>13</v>
      </c>
      <c r="F237" s="39" t="n">
        <f aca="false">INFO!$C$27</f>
        <v>0.0877993158494869</v>
      </c>
      <c r="H237" s="32"/>
      <c r="L237" s="24"/>
      <c r="M237" s="66"/>
      <c r="N237" s="67"/>
      <c r="O237" s="27"/>
      <c r="P237" s="28" t="s">
        <v>13</v>
      </c>
      <c r="Q237" s="39" t="n">
        <f aca="false">INFO!$C$27</f>
        <v>0.0877993158494869</v>
      </c>
      <c r="S237" s="32"/>
      <c r="W237" s="24"/>
      <c r="X237" s="66"/>
      <c r="Y237" s="67"/>
      <c r="Z237" s="27"/>
      <c r="AA237" s="28" t="s">
        <v>13</v>
      </c>
      <c r="AB237" s="39" t="n">
        <f aca="false">INFO!$C$27</f>
        <v>0.0877993158494869</v>
      </c>
      <c r="AD237" s="32"/>
      <c r="CF237" s="37"/>
    </row>
    <row r="238" customFormat="false" ht="14.4" hidden="false" customHeight="false" outlineLevel="0" collapsed="false">
      <c r="A238" s="24"/>
      <c r="B238" s="66"/>
      <c r="C238" s="67"/>
      <c r="D238" s="40" t="s">
        <v>68</v>
      </c>
      <c r="E238" s="41" t="s">
        <v>22</v>
      </c>
      <c r="F238" s="39" t="n">
        <v>0.8</v>
      </c>
      <c r="H238" s="32" t="n">
        <v>12</v>
      </c>
      <c r="L238" s="24"/>
      <c r="M238" s="66"/>
      <c r="N238" s="67"/>
      <c r="O238" s="40" t="s">
        <v>68</v>
      </c>
      <c r="P238" s="41" t="s">
        <v>22</v>
      </c>
      <c r="Q238" s="39" t="n">
        <v>0.8</v>
      </c>
      <c r="S238" s="32" t="n">
        <v>12</v>
      </c>
      <c r="W238" s="24"/>
      <c r="X238" s="66"/>
      <c r="Y238" s="67"/>
      <c r="Z238" s="40" t="s">
        <v>68</v>
      </c>
      <c r="AA238" s="41" t="s">
        <v>22</v>
      </c>
      <c r="AB238" s="39" t="n">
        <v>0.8</v>
      </c>
      <c r="AD238" s="32" t="n">
        <v>12</v>
      </c>
      <c r="CF238" s="37"/>
    </row>
    <row r="239" customFormat="false" ht="14.4" hidden="false" customHeight="false" outlineLevel="0" collapsed="false">
      <c r="A239" s="24"/>
      <c r="B239" s="66"/>
      <c r="C239" s="67"/>
      <c r="D239" s="40"/>
      <c r="E239" s="41" t="s">
        <v>13</v>
      </c>
      <c r="F239" s="39" t="n">
        <v>0.2</v>
      </c>
      <c r="H239" s="32"/>
      <c r="L239" s="24"/>
      <c r="M239" s="66"/>
      <c r="N239" s="67"/>
      <c r="O239" s="40"/>
      <c r="P239" s="41" t="s">
        <v>13</v>
      </c>
      <c r="Q239" s="39" t="n">
        <v>0.2</v>
      </c>
      <c r="S239" s="32"/>
      <c r="W239" s="24"/>
      <c r="X239" s="66"/>
      <c r="Y239" s="67"/>
      <c r="Z239" s="40"/>
      <c r="AA239" s="41" t="s">
        <v>13</v>
      </c>
      <c r="AB239" s="39" t="n">
        <v>0.2</v>
      </c>
      <c r="AD239" s="32"/>
      <c r="CD239" s="37"/>
    </row>
    <row r="240" customFormat="false" ht="14.4" hidden="false" customHeight="false" outlineLevel="0" collapsed="false">
      <c r="A240" s="24"/>
      <c r="B240" s="45"/>
      <c r="C240" s="43"/>
      <c r="D240" s="27" t="s">
        <v>69</v>
      </c>
      <c r="E240" s="41" t="s">
        <v>60</v>
      </c>
      <c r="F240" s="39" t="n">
        <v>1</v>
      </c>
      <c r="G240" s="2" t="n">
        <v>550</v>
      </c>
      <c r="H240" s="44"/>
      <c r="L240" s="24"/>
      <c r="M240" s="45"/>
      <c r="N240" s="43"/>
      <c r="O240" s="27" t="s">
        <v>69</v>
      </c>
      <c r="P240" s="41" t="s">
        <v>60</v>
      </c>
      <c r="Q240" s="39" t="n">
        <v>1</v>
      </c>
      <c r="R240" s="2" t="n">
        <v>550</v>
      </c>
      <c r="S240" s="44"/>
      <c r="W240" s="24"/>
      <c r="X240" s="45"/>
      <c r="Y240" s="43"/>
      <c r="Z240" s="27" t="s">
        <v>69</v>
      </c>
      <c r="AA240" s="41" t="s">
        <v>60</v>
      </c>
      <c r="AB240" s="39" t="n">
        <v>1</v>
      </c>
      <c r="AC240" s="2" t="n">
        <v>550</v>
      </c>
      <c r="AD240" s="44"/>
      <c r="CD240" s="37"/>
    </row>
    <row r="241" customFormat="false" ht="14.4" hidden="false" customHeight="false" outlineLevel="0" collapsed="false">
      <c r="A241" s="24"/>
      <c r="B241" s="42"/>
      <c r="C241" s="43"/>
      <c r="D241" s="27"/>
      <c r="E241" s="41" t="s">
        <v>14</v>
      </c>
      <c r="F241" s="39" t="n">
        <v>1</v>
      </c>
      <c r="G241" s="47" t="n">
        <v>1400</v>
      </c>
      <c r="H241" s="44"/>
      <c r="L241" s="24"/>
      <c r="M241" s="42"/>
      <c r="N241" s="43"/>
      <c r="O241" s="27"/>
      <c r="P241" s="41" t="s">
        <v>14</v>
      </c>
      <c r="Q241" s="39" t="n">
        <v>1</v>
      </c>
      <c r="R241" s="47" t="n">
        <v>1400</v>
      </c>
      <c r="S241" s="44"/>
      <c r="W241" s="24"/>
      <c r="X241" s="42"/>
      <c r="Y241" s="43"/>
      <c r="Z241" s="27"/>
      <c r="AA241" s="41" t="s">
        <v>14</v>
      </c>
      <c r="AB241" s="39" t="n">
        <v>1</v>
      </c>
      <c r="AC241" s="47" t="n">
        <v>1400</v>
      </c>
      <c r="AD241" s="44"/>
      <c r="CD241" s="37"/>
    </row>
    <row r="242" customFormat="false" ht="14.4" hidden="false" customHeight="false" outlineLevel="0" collapsed="false">
      <c r="A242" s="24"/>
      <c r="B242" s="42"/>
      <c r="C242" s="43"/>
      <c r="D242" s="27"/>
      <c r="E242" s="41" t="s">
        <v>22</v>
      </c>
      <c r="F242" s="39" t="n">
        <v>1</v>
      </c>
      <c r="G242" s="47" t="n">
        <v>7500</v>
      </c>
      <c r="H242" s="44"/>
      <c r="L242" s="24"/>
      <c r="M242" s="42"/>
      <c r="N242" s="43"/>
      <c r="O242" s="27"/>
      <c r="P242" s="41" t="s">
        <v>22</v>
      </c>
      <c r="Q242" s="39" t="n">
        <v>1</v>
      </c>
      <c r="R242" s="47" t="n">
        <v>7500</v>
      </c>
      <c r="S242" s="44"/>
      <c r="W242" s="24"/>
      <c r="X242" s="42"/>
      <c r="Y242" s="43"/>
      <c r="Z242" s="27"/>
      <c r="AA242" s="41" t="s">
        <v>22</v>
      </c>
      <c r="AB242" s="39" t="n">
        <v>1</v>
      </c>
      <c r="AC242" s="47" t="n">
        <v>7500</v>
      </c>
      <c r="AD242" s="44"/>
      <c r="CD242" s="37"/>
    </row>
    <row r="243" customFormat="false" ht="14.4" hidden="false" customHeight="false" outlineLevel="0" collapsed="false">
      <c r="A243" s="24"/>
      <c r="B243" s="45"/>
      <c r="C243" s="4"/>
      <c r="D243" s="28" t="s">
        <v>70</v>
      </c>
      <c r="E243" s="41" t="s">
        <v>14</v>
      </c>
      <c r="F243" s="39" t="n">
        <v>1</v>
      </c>
      <c r="G243" s="47" t="n">
        <v>1400</v>
      </c>
      <c r="H243" s="44"/>
      <c r="L243" s="24"/>
      <c r="M243" s="45"/>
      <c r="N243" s="4"/>
      <c r="O243" s="28" t="s">
        <v>70</v>
      </c>
      <c r="P243" s="41" t="s">
        <v>14</v>
      </c>
      <c r="Q243" s="39" t="n">
        <v>1</v>
      </c>
      <c r="R243" s="47" t="n">
        <v>1400</v>
      </c>
      <c r="S243" s="44"/>
      <c r="W243" s="24"/>
      <c r="X243" s="45"/>
      <c r="Y243" s="4"/>
      <c r="Z243" s="28" t="s">
        <v>70</v>
      </c>
      <c r="AA243" s="41" t="s">
        <v>14</v>
      </c>
      <c r="AB243" s="39" t="n">
        <v>1</v>
      </c>
      <c r="AC243" s="47" t="n">
        <v>1400</v>
      </c>
      <c r="AD243" s="44"/>
      <c r="CD243" s="37"/>
      <c r="CM243" s="37"/>
    </row>
    <row r="244" customFormat="false" ht="14.4" hidden="false" customHeight="false" outlineLevel="0" collapsed="false">
      <c r="A244" s="24"/>
      <c r="B244" s="42"/>
      <c r="C244" s="43"/>
      <c r="D244" s="28" t="s">
        <v>71</v>
      </c>
      <c r="E244" s="41" t="s">
        <v>60</v>
      </c>
      <c r="F244" s="39" t="n">
        <v>1</v>
      </c>
      <c r="G244" s="47" t="n">
        <v>550</v>
      </c>
      <c r="H244" s="44"/>
      <c r="L244" s="24"/>
      <c r="M244" s="42"/>
      <c r="N244" s="43"/>
      <c r="O244" s="28" t="s">
        <v>71</v>
      </c>
      <c r="P244" s="41" t="s">
        <v>60</v>
      </c>
      <c r="Q244" s="39" t="n">
        <v>1</v>
      </c>
      <c r="R244" s="47" t="n">
        <v>550</v>
      </c>
      <c r="S244" s="44"/>
      <c r="W244" s="24"/>
      <c r="X244" s="42"/>
      <c r="Y244" s="43"/>
      <c r="Z244" s="28" t="s">
        <v>71</v>
      </c>
      <c r="AA244" s="41" t="s">
        <v>60</v>
      </c>
      <c r="AB244" s="39" t="n">
        <v>1</v>
      </c>
      <c r="AC244" s="47" t="n">
        <v>550</v>
      </c>
      <c r="AD244" s="44"/>
    </row>
    <row r="245" customFormat="false" ht="14.4" hidden="false" customHeight="false" outlineLevel="0" collapsed="false">
      <c r="A245" s="24"/>
      <c r="B245" s="42"/>
      <c r="C245" s="43"/>
      <c r="D245" s="28" t="s">
        <v>72</v>
      </c>
      <c r="E245" s="41" t="s">
        <v>62</v>
      </c>
      <c r="F245" s="39" t="n">
        <v>1</v>
      </c>
      <c r="H245" s="44" t="n">
        <v>20</v>
      </c>
      <c r="L245" s="24"/>
      <c r="M245" s="42"/>
      <c r="N245" s="43"/>
      <c r="O245" s="28" t="s">
        <v>72</v>
      </c>
      <c r="P245" s="41" t="s">
        <v>62</v>
      </c>
      <c r="Q245" s="39" t="n">
        <v>1</v>
      </c>
      <c r="S245" s="44" t="n">
        <v>20</v>
      </c>
      <c r="W245" s="24"/>
      <c r="X245" s="42"/>
      <c r="Y245" s="43"/>
      <c r="Z245" s="28" t="s">
        <v>72</v>
      </c>
      <c r="AA245" s="41" t="s">
        <v>62</v>
      </c>
      <c r="AB245" s="39" t="n">
        <v>1</v>
      </c>
      <c r="AD245" s="44" t="n">
        <v>20</v>
      </c>
    </row>
    <row r="246" customFormat="false" ht="14.4" hidden="false" customHeight="false" outlineLevel="0" collapsed="false">
      <c r="A246" s="24"/>
      <c r="B246" s="42"/>
      <c r="C246" s="43"/>
      <c r="D246" s="28" t="s">
        <v>73</v>
      </c>
      <c r="E246" s="41" t="s">
        <v>22</v>
      </c>
      <c r="F246" s="39" t="n">
        <v>1</v>
      </c>
      <c r="H246" s="44"/>
      <c r="L246" s="24"/>
      <c r="M246" s="42"/>
      <c r="N246" s="43"/>
      <c r="O246" s="28" t="s">
        <v>73</v>
      </c>
      <c r="P246" s="41" t="s">
        <v>22</v>
      </c>
      <c r="Q246" s="39" t="n">
        <v>1</v>
      </c>
      <c r="S246" s="44"/>
      <c r="W246" s="24"/>
      <c r="X246" s="66"/>
      <c r="Y246" s="67"/>
      <c r="Z246" s="27" t="s">
        <v>74</v>
      </c>
      <c r="AA246" s="41" t="s">
        <v>62</v>
      </c>
      <c r="AB246" s="39" t="n">
        <v>0.8</v>
      </c>
      <c r="AD246" s="44"/>
      <c r="CB246" s="37"/>
    </row>
    <row r="247" customFormat="false" ht="14.4" hidden="false" customHeight="false" outlineLevel="0" collapsed="false">
      <c r="A247" s="24"/>
      <c r="B247" s="66"/>
      <c r="C247" s="67"/>
      <c r="D247" s="27" t="s">
        <v>74</v>
      </c>
      <c r="E247" s="41" t="s">
        <v>62</v>
      </c>
      <c r="F247" s="39" t="n">
        <v>0.8</v>
      </c>
      <c r="H247" s="32" t="n">
        <v>50</v>
      </c>
      <c r="L247" s="24"/>
      <c r="M247" s="66"/>
      <c r="N247" s="67"/>
      <c r="O247" s="27" t="s">
        <v>74</v>
      </c>
      <c r="P247" s="41" t="s">
        <v>62</v>
      </c>
      <c r="Q247" s="39" t="n">
        <v>0.8</v>
      </c>
      <c r="S247" s="32" t="n">
        <v>50</v>
      </c>
      <c r="W247" s="24"/>
      <c r="X247" s="66"/>
      <c r="Y247" s="67"/>
      <c r="Z247" s="27"/>
      <c r="AA247" s="41" t="s">
        <v>60</v>
      </c>
      <c r="AB247" s="39" t="n">
        <v>0.2</v>
      </c>
      <c r="AD247" s="32" t="n">
        <v>50</v>
      </c>
      <c r="CB247" s="37"/>
    </row>
    <row r="248" customFormat="false" ht="14.4" hidden="false" customHeight="false" outlineLevel="0" collapsed="false">
      <c r="A248" s="24"/>
      <c r="B248" s="66"/>
      <c r="C248" s="67"/>
      <c r="D248" s="27"/>
      <c r="E248" s="41" t="s">
        <v>60</v>
      </c>
      <c r="F248" s="39" t="n">
        <v>0.2</v>
      </c>
      <c r="H248" s="32"/>
      <c r="L248" s="24"/>
      <c r="M248" s="66"/>
      <c r="N248" s="67"/>
      <c r="O248" s="27"/>
      <c r="P248" s="41" t="s">
        <v>60</v>
      </c>
      <c r="Q248" s="39" t="n">
        <v>0.2</v>
      </c>
      <c r="S248" s="32"/>
      <c r="W248" s="21" t="s">
        <v>75</v>
      </c>
      <c r="X248" s="51"/>
      <c r="Y248" s="4"/>
      <c r="Z248" s="41" t="s">
        <v>76</v>
      </c>
      <c r="AA248" s="20" t="s">
        <v>61</v>
      </c>
      <c r="AB248" s="39" t="n">
        <v>1</v>
      </c>
      <c r="AD248" s="32"/>
      <c r="CB248" s="37"/>
    </row>
    <row r="249" customFormat="false" ht="14.4" hidden="false" customHeight="true" outlineLevel="0" collapsed="false">
      <c r="A249" s="21" t="s">
        <v>75</v>
      </c>
      <c r="B249" s="51"/>
      <c r="C249" s="4"/>
      <c r="D249" s="41" t="s">
        <v>76</v>
      </c>
      <c r="E249" s="20" t="s">
        <v>61</v>
      </c>
      <c r="F249" s="39" t="n">
        <v>1</v>
      </c>
      <c r="G249" s="47" t="n">
        <v>1000</v>
      </c>
      <c r="H249" s="44"/>
      <c r="L249" s="21" t="s">
        <v>75</v>
      </c>
      <c r="M249" s="51"/>
      <c r="N249" s="4"/>
      <c r="O249" s="41" t="s">
        <v>76</v>
      </c>
      <c r="P249" s="20" t="s">
        <v>61</v>
      </c>
      <c r="Q249" s="39" t="n">
        <v>1</v>
      </c>
      <c r="R249" s="47" t="n">
        <v>1000</v>
      </c>
      <c r="S249" s="44"/>
      <c r="W249" s="24" t="s">
        <v>77</v>
      </c>
      <c r="X249" s="45"/>
      <c r="Y249" s="4"/>
      <c r="Z249" s="41" t="s">
        <v>14</v>
      </c>
      <c r="AA249" s="28"/>
      <c r="AB249" s="39" t="n">
        <v>1</v>
      </c>
      <c r="AC249" s="47" t="n">
        <v>1000</v>
      </c>
      <c r="AD249" s="44"/>
      <c r="CB249" s="37"/>
    </row>
    <row r="250" customFormat="false" ht="14.4" hidden="false" customHeight="true" outlineLevel="0" collapsed="false">
      <c r="A250" s="24" t="s">
        <v>77</v>
      </c>
      <c r="B250" s="45"/>
      <c r="C250" s="4"/>
      <c r="D250" s="41" t="s">
        <v>14</v>
      </c>
      <c r="E250" s="28"/>
      <c r="F250" s="39" t="n">
        <v>1</v>
      </c>
      <c r="G250" s="47" t="n">
        <v>900</v>
      </c>
      <c r="H250" s="44"/>
      <c r="L250" s="24" t="s">
        <v>77</v>
      </c>
      <c r="M250" s="45"/>
      <c r="N250" s="4"/>
      <c r="O250" s="41" t="s">
        <v>14</v>
      </c>
      <c r="P250" s="28"/>
      <c r="Q250" s="39" t="n">
        <v>1</v>
      </c>
      <c r="R250" s="47" t="n">
        <v>900</v>
      </c>
      <c r="S250" s="44"/>
      <c r="W250" s="24"/>
      <c r="X250" s="42"/>
      <c r="Y250" s="43"/>
      <c r="Z250" s="41" t="s">
        <v>49</v>
      </c>
      <c r="AA250" s="28"/>
      <c r="AB250" s="39" t="n">
        <v>1</v>
      </c>
      <c r="AC250" s="47" t="n">
        <v>900</v>
      </c>
      <c r="AD250" s="44"/>
      <c r="CB250" s="37"/>
    </row>
    <row r="251" customFormat="false" ht="14.4" hidden="false" customHeight="false" outlineLevel="0" collapsed="false">
      <c r="A251" s="24"/>
      <c r="B251" s="42"/>
      <c r="C251" s="43"/>
      <c r="D251" s="41" t="s">
        <v>49</v>
      </c>
      <c r="E251" s="28"/>
      <c r="F251" s="39" t="n">
        <v>1</v>
      </c>
      <c r="G251" s="47" t="n">
        <v>2600</v>
      </c>
      <c r="H251" s="44"/>
      <c r="L251" s="24"/>
      <c r="M251" s="42"/>
      <c r="N251" s="43"/>
      <c r="O251" s="41" t="s">
        <v>49</v>
      </c>
      <c r="P251" s="28"/>
      <c r="Q251" s="39" t="n">
        <v>1</v>
      </c>
      <c r="R251" s="47" t="n">
        <v>2600</v>
      </c>
      <c r="S251" s="44"/>
      <c r="W251" s="24"/>
      <c r="X251" s="25"/>
      <c r="Y251" s="43"/>
      <c r="Z251" s="41" t="s">
        <v>13</v>
      </c>
      <c r="AA251" s="28"/>
      <c r="AB251" s="39" t="n">
        <v>0.2</v>
      </c>
      <c r="AC251" s="47" t="n">
        <v>2600</v>
      </c>
      <c r="AD251" s="44"/>
      <c r="CB251" s="37"/>
    </row>
    <row r="252" customFormat="false" ht="14.4" hidden="false" customHeight="false" outlineLevel="0" collapsed="false">
      <c r="A252" s="24"/>
      <c r="B252" s="25"/>
      <c r="C252" s="43"/>
      <c r="D252" s="41" t="s">
        <v>13</v>
      </c>
      <c r="E252" s="28"/>
      <c r="F252" s="39" t="n">
        <v>0.2</v>
      </c>
      <c r="G252" s="47" t="n">
        <v>2700</v>
      </c>
      <c r="H252" s="44"/>
      <c r="L252" s="24"/>
      <c r="M252" s="25"/>
      <c r="N252" s="43"/>
      <c r="O252" s="41" t="s">
        <v>13</v>
      </c>
      <c r="P252" s="28"/>
      <c r="Q252" s="39" t="n">
        <v>0.2</v>
      </c>
      <c r="R252" s="47" t="n">
        <v>2700</v>
      </c>
      <c r="S252" s="44"/>
      <c r="W252" s="24"/>
      <c r="X252" s="25"/>
      <c r="Y252" s="43"/>
      <c r="Z252" s="41" t="s">
        <v>12</v>
      </c>
      <c r="AA252" s="28"/>
      <c r="AB252" s="39" t="n">
        <v>0.8</v>
      </c>
      <c r="AC252" s="47" t="n">
        <v>2700</v>
      </c>
      <c r="AD252" s="44"/>
      <c r="CB252" s="37"/>
      <c r="CK252" s="37"/>
    </row>
    <row r="253" customFormat="false" ht="14.4" hidden="false" customHeight="false" outlineLevel="0" collapsed="false">
      <c r="A253" s="24"/>
      <c r="B253" s="25"/>
      <c r="C253" s="43"/>
      <c r="D253" s="41" t="s">
        <v>12</v>
      </c>
      <c r="E253" s="28"/>
      <c r="F253" s="39" t="n">
        <v>0.8</v>
      </c>
      <c r="G253" s="47" t="n">
        <v>7500</v>
      </c>
      <c r="H253" s="44"/>
      <c r="L253" s="24"/>
      <c r="M253" s="25"/>
      <c r="N253" s="43"/>
      <c r="O253" s="41" t="s">
        <v>12</v>
      </c>
      <c r="P253" s="28"/>
      <c r="Q253" s="39" t="n">
        <v>0.8</v>
      </c>
      <c r="R253" s="47" t="n">
        <v>7500</v>
      </c>
      <c r="S253" s="44"/>
      <c r="W253" s="24"/>
      <c r="X253" s="42"/>
      <c r="Y253" s="43"/>
      <c r="Z253" s="41" t="s">
        <v>61</v>
      </c>
      <c r="AA253" s="28"/>
      <c r="AB253" s="39" t="n">
        <v>1</v>
      </c>
      <c r="AC253" s="47" t="n">
        <v>7500</v>
      </c>
      <c r="AD253" s="44"/>
    </row>
    <row r="254" customFormat="false" ht="14.4" hidden="false" customHeight="false" outlineLevel="0" collapsed="false">
      <c r="A254" s="24"/>
      <c r="B254" s="42"/>
      <c r="C254" s="43"/>
      <c r="D254" s="41" t="s">
        <v>61</v>
      </c>
      <c r="E254" s="28"/>
      <c r="F254" s="39" t="n">
        <v>1</v>
      </c>
      <c r="G254" s="47" t="n">
        <v>1000</v>
      </c>
      <c r="H254" s="44"/>
      <c r="L254" s="24"/>
      <c r="M254" s="42"/>
      <c r="N254" s="43"/>
      <c r="O254" s="41" t="s">
        <v>61</v>
      </c>
      <c r="P254" s="28"/>
      <c r="Q254" s="39" t="n">
        <v>1</v>
      </c>
      <c r="R254" s="47" t="n">
        <v>1000</v>
      </c>
      <c r="S254" s="44"/>
      <c r="W254" s="24"/>
      <c r="X254" s="42"/>
      <c r="Y254" s="43"/>
      <c r="Z254" s="41" t="s">
        <v>78</v>
      </c>
      <c r="AA254" s="28"/>
      <c r="AB254" s="39" t="n">
        <v>1</v>
      </c>
      <c r="AC254" s="47" t="n">
        <v>1000</v>
      </c>
      <c r="AD254" s="44"/>
    </row>
    <row r="255" customFormat="false" ht="14.4" hidden="false" customHeight="false" outlineLevel="0" collapsed="false">
      <c r="A255" s="24"/>
      <c r="B255" s="42"/>
      <c r="C255" s="43"/>
      <c r="D255" s="41" t="s">
        <v>78</v>
      </c>
      <c r="E255" s="28"/>
      <c r="F255" s="39" t="n">
        <v>1</v>
      </c>
      <c r="G255" s="47" t="n">
        <v>800</v>
      </c>
      <c r="H255" s="44"/>
      <c r="L255" s="24"/>
      <c r="M255" s="42"/>
      <c r="N255" s="43"/>
      <c r="O255" s="41" t="s">
        <v>78</v>
      </c>
      <c r="P255" s="28"/>
      <c r="Q255" s="39" t="n">
        <v>1</v>
      </c>
      <c r="R255" s="47" t="n">
        <v>800</v>
      </c>
      <c r="S255" s="44"/>
      <c r="W255" s="24"/>
      <c r="X255" s="42"/>
      <c r="Y255" s="43"/>
      <c r="Z255" s="41" t="s">
        <v>79</v>
      </c>
      <c r="AA255" s="28"/>
      <c r="AB255" s="39" t="n">
        <v>1</v>
      </c>
      <c r="AC255" s="47" t="n">
        <v>800</v>
      </c>
      <c r="AD255" s="44"/>
    </row>
    <row r="256" customFormat="false" ht="14.4" hidden="false" customHeight="false" outlineLevel="0" collapsed="false">
      <c r="A256" s="24"/>
      <c r="B256" s="42"/>
      <c r="C256" s="43"/>
      <c r="D256" s="41" t="s">
        <v>79</v>
      </c>
      <c r="E256" s="28"/>
      <c r="F256" s="39" t="n">
        <v>1</v>
      </c>
      <c r="G256" s="47" t="n">
        <v>170</v>
      </c>
      <c r="H256" s="44"/>
      <c r="L256" s="24"/>
      <c r="M256" s="42"/>
      <c r="N256" s="43"/>
      <c r="O256" s="41" t="s">
        <v>79</v>
      </c>
      <c r="P256" s="28"/>
      <c r="Q256" s="39" t="n">
        <v>1</v>
      </c>
      <c r="R256" s="47" t="n">
        <v>170</v>
      </c>
      <c r="S256" s="44"/>
      <c r="W256" s="24"/>
      <c r="X256" s="42"/>
      <c r="Y256" s="43"/>
      <c r="Z256" s="41" t="s">
        <v>80</v>
      </c>
      <c r="AA256" s="28"/>
      <c r="AB256" s="39" t="n">
        <v>1</v>
      </c>
      <c r="AC256" s="47" t="n">
        <v>170</v>
      </c>
      <c r="AD256" s="44"/>
    </row>
    <row r="257" customFormat="false" ht="14.4" hidden="false" customHeight="true" outlineLevel="0" collapsed="false">
      <c r="A257" s="24"/>
      <c r="B257" s="42" t="n">
        <v>1</v>
      </c>
      <c r="C257" s="43"/>
      <c r="D257" s="41" t="s">
        <v>80</v>
      </c>
      <c r="E257" s="28"/>
      <c r="F257" s="39" t="n">
        <v>1</v>
      </c>
      <c r="G257" s="47" t="n">
        <v>550</v>
      </c>
      <c r="H257" s="44"/>
      <c r="L257" s="24"/>
      <c r="M257" s="42"/>
      <c r="N257" s="43"/>
      <c r="O257" s="41" t="s">
        <v>80</v>
      </c>
      <c r="P257" s="28"/>
      <c r="Q257" s="39" t="n">
        <v>1</v>
      </c>
      <c r="R257" s="47" t="n">
        <v>550</v>
      </c>
      <c r="S257" s="44"/>
      <c r="W257" s="24" t="s">
        <v>81</v>
      </c>
      <c r="X257" s="25"/>
      <c r="Y257" s="73"/>
      <c r="Z257" s="28" t="s">
        <v>14</v>
      </c>
      <c r="AA257" s="28"/>
      <c r="AB257" s="102" t="n">
        <f aca="false">INFO!$B$17/SUM(INFO!$B$17:$B$21)</f>
        <v>0.101580928968505</v>
      </c>
      <c r="AC257" s="47" t="n">
        <v>550</v>
      </c>
      <c r="AD257" s="44"/>
    </row>
    <row r="258" customFormat="false" ht="14.4" hidden="false" customHeight="true" outlineLevel="0" collapsed="false">
      <c r="A258" s="24" t="s">
        <v>81</v>
      </c>
      <c r="B258" s="25"/>
      <c r="C258" s="73"/>
      <c r="D258" s="28" t="s">
        <v>14</v>
      </c>
      <c r="E258" s="28"/>
      <c r="F258" s="52" t="n">
        <f aca="false">INFO!$B$17/SUM(INFO!$B$17:$B$21)</f>
        <v>0.101580928968505</v>
      </c>
      <c r="G258" s="47" t="n">
        <v>900</v>
      </c>
      <c r="H258" s="44"/>
      <c r="L258" s="24" t="s">
        <v>81</v>
      </c>
      <c r="M258" s="25"/>
      <c r="N258" s="73"/>
      <c r="O258" s="28" t="s">
        <v>14</v>
      </c>
      <c r="P258" s="28"/>
      <c r="Q258" s="52" t="n">
        <f aca="false">INFO!$B$17/SUM(INFO!$B$17:$B$21)</f>
        <v>0.101580928968505</v>
      </c>
      <c r="R258" s="47" t="n">
        <v>900</v>
      </c>
      <c r="S258" s="44"/>
      <c r="W258" s="24"/>
      <c r="X258" s="25"/>
      <c r="Y258" s="73"/>
      <c r="Z258" s="28" t="s">
        <v>49</v>
      </c>
      <c r="AA258" s="28"/>
      <c r="AB258" s="102" t="n">
        <f aca="false">INFO!$B$18/SUM(INFO!$B$17:$B$21)</f>
        <v>0.314328729462591</v>
      </c>
      <c r="AC258" s="47" t="n">
        <v>900</v>
      </c>
      <c r="AD258" s="44"/>
    </row>
    <row r="259" customFormat="false" ht="14.4" hidden="false" customHeight="false" outlineLevel="0" collapsed="false">
      <c r="A259" s="24"/>
      <c r="B259" s="25"/>
      <c r="C259" s="73"/>
      <c r="D259" s="28" t="s">
        <v>49</v>
      </c>
      <c r="E259" s="28"/>
      <c r="F259" s="52" t="n">
        <f aca="false">INFO!$B$18/SUM(INFO!$B$17:$B$21)</f>
        <v>0.314328729462591</v>
      </c>
      <c r="G259" s="47" t="n">
        <v>2600</v>
      </c>
      <c r="H259" s="44"/>
      <c r="L259" s="24"/>
      <c r="M259" s="25"/>
      <c r="N259" s="73"/>
      <c r="O259" s="28" t="s">
        <v>49</v>
      </c>
      <c r="P259" s="28"/>
      <c r="Q259" s="52" t="n">
        <f aca="false">INFO!$B$18/SUM(INFO!$B$17:$B$21)</f>
        <v>0.314328729462591</v>
      </c>
      <c r="R259" s="47" t="n">
        <v>2600</v>
      </c>
      <c r="S259" s="44"/>
      <c r="W259" s="24"/>
      <c r="X259" s="25"/>
      <c r="Y259" s="73"/>
      <c r="Z259" s="28" t="s">
        <v>13</v>
      </c>
      <c r="AA259" s="28"/>
      <c r="AB259" s="102" t="n">
        <f aca="false">INFO!$B$19/SUM(INFO!$B$17:$B$21)*0.2</f>
        <v>0.00439973913823492</v>
      </c>
      <c r="AC259" s="47" t="n">
        <v>2600</v>
      </c>
      <c r="AD259" s="44"/>
    </row>
    <row r="260" customFormat="false" ht="14.4" hidden="false" customHeight="false" outlineLevel="0" collapsed="false">
      <c r="A260" s="24"/>
      <c r="B260" s="25"/>
      <c r="C260" s="73"/>
      <c r="D260" s="28" t="s">
        <v>13</v>
      </c>
      <c r="E260" s="28"/>
      <c r="F260" s="52" t="n">
        <f aca="false">INFO!$B$19/SUM(INFO!$B$17:$B$21)*0.2</f>
        <v>0.00439973913823492</v>
      </c>
      <c r="G260" s="47" t="n">
        <v>2700</v>
      </c>
      <c r="H260" s="44"/>
      <c r="L260" s="24"/>
      <c r="M260" s="25"/>
      <c r="N260" s="73"/>
      <c r="O260" s="28" t="s">
        <v>13</v>
      </c>
      <c r="P260" s="28"/>
      <c r="Q260" s="52" t="n">
        <f aca="false">INFO!$B$19/SUM(INFO!$B$17:$B$21)*0.2</f>
        <v>0.00439973913823492</v>
      </c>
      <c r="R260" s="47" t="n">
        <v>2700</v>
      </c>
      <c r="S260" s="44"/>
      <c r="W260" s="24"/>
      <c r="X260" s="25"/>
      <c r="Y260" s="73"/>
      <c r="Z260" s="28" t="s">
        <v>12</v>
      </c>
      <c r="AA260" s="28"/>
      <c r="AB260" s="102" t="n">
        <f aca="false">INFO!$B$19/SUM(INFO!$B$17:$B$21)*0.8</f>
        <v>0.0175989565529397</v>
      </c>
      <c r="AC260" s="47" t="n">
        <v>2700</v>
      </c>
      <c r="AD260" s="44"/>
    </row>
    <row r="261" customFormat="false" ht="14.4" hidden="false" customHeight="false" outlineLevel="0" collapsed="false">
      <c r="A261" s="24"/>
      <c r="B261" s="25"/>
      <c r="C261" s="73"/>
      <c r="D261" s="28" t="s">
        <v>12</v>
      </c>
      <c r="E261" s="28"/>
      <c r="F261" s="52" t="n">
        <f aca="false">INFO!$B$19/SUM(INFO!$B$17:$B$21)*0.8</f>
        <v>0.0175989565529397</v>
      </c>
      <c r="G261" s="47" t="n">
        <v>7500</v>
      </c>
      <c r="H261" s="44"/>
      <c r="L261" s="24"/>
      <c r="M261" s="25"/>
      <c r="N261" s="73"/>
      <c r="O261" s="28" t="s">
        <v>12</v>
      </c>
      <c r="P261" s="28"/>
      <c r="Q261" s="52" t="n">
        <f aca="false">INFO!$B$19/SUM(INFO!$B$17:$B$21)*0.8</f>
        <v>0.0175989565529397</v>
      </c>
      <c r="R261" s="47" t="n">
        <v>7500</v>
      </c>
      <c r="S261" s="44"/>
      <c r="W261" s="24"/>
      <c r="X261" s="25"/>
      <c r="Y261" s="73"/>
      <c r="Z261" s="28" t="s">
        <v>60</v>
      </c>
      <c r="AA261" s="28"/>
      <c r="AB261" s="102" t="n">
        <f aca="false">INFO!$B$20/SUM(INFO!$B$17:$B$21)</f>
        <v>0.0226205455308028</v>
      </c>
      <c r="AC261" s="47" t="n">
        <v>7500</v>
      </c>
      <c r="AD261" s="44"/>
    </row>
    <row r="262" customFormat="false" ht="14.4" hidden="false" customHeight="false" outlineLevel="0" collapsed="false">
      <c r="A262" s="24"/>
      <c r="B262" s="25"/>
      <c r="C262" s="73"/>
      <c r="D262" s="28" t="s">
        <v>60</v>
      </c>
      <c r="E262" s="28"/>
      <c r="F262" s="52" t="n">
        <f aca="false">INFO!$B$20/SUM(INFO!$B$17:$B$21)</f>
        <v>0.0226205455308028</v>
      </c>
      <c r="G262" s="47" t="n">
        <v>1000</v>
      </c>
      <c r="H262" s="44"/>
      <c r="L262" s="24"/>
      <c r="M262" s="25"/>
      <c r="N262" s="73"/>
      <c r="O262" s="28" t="s">
        <v>60</v>
      </c>
      <c r="P262" s="28"/>
      <c r="Q262" s="52" t="n">
        <f aca="false">INFO!$B$20/SUM(INFO!$B$17:$B$21)</f>
        <v>0.0226205455308028</v>
      </c>
      <c r="R262" s="47" t="n">
        <v>1000</v>
      </c>
      <c r="S262" s="44"/>
      <c r="W262" s="24"/>
      <c r="X262" s="25"/>
      <c r="Y262" s="73"/>
      <c r="Z262" s="28" t="s">
        <v>61</v>
      </c>
      <c r="AA262" s="28"/>
      <c r="AB262" s="102" t="n">
        <f aca="false">INFO!$B$21/SUM(INFO!$B$17:$B$21)</f>
        <v>0.539471100346927</v>
      </c>
      <c r="AC262" s="47" t="n">
        <v>1000</v>
      </c>
      <c r="AD262" s="44"/>
    </row>
    <row r="263" customFormat="false" ht="14.4" hidden="false" customHeight="false" outlineLevel="0" collapsed="false">
      <c r="A263" s="24"/>
      <c r="B263" s="25"/>
      <c r="C263" s="73"/>
      <c r="D263" s="28" t="s">
        <v>61</v>
      </c>
      <c r="E263" s="28"/>
      <c r="F263" s="52" t="n">
        <f aca="false">INFO!$B$21/SUM(INFO!$B$17:$B$21)</f>
        <v>0.539471100346927</v>
      </c>
      <c r="G263" s="47" t="n">
        <v>550</v>
      </c>
      <c r="H263" s="44"/>
      <c r="L263" s="24"/>
      <c r="M263" s="25"/>
      <c r="N263" s="73"/>
      <c r="O263" s="28" t="s">
        <v>61</v>
      </c>
      <c r="P263" s="28"/>
      <c r="Q263" s="52" t="n">
        <f aca="false">INFO!$B$21/SUM(INFO!$B$17:$B$21)</f>
        <v>0.539471100346927</v>
      </c>
      <c r="R263" s="47" t="n">
        <v>550</v>
      </c>
      <c r="S263" s="44"/>
      <c r="W263" s="53" t="s">
        <v>82</v>
      </c>
      <c r="X263" s="42"/>
      <c r="Y263" s="43"/>
      <c r="Z263" s="28" t="s">
        <v>83</v>
      </c>
      <c r="AA263" s="41" t="s">
        <v>65</v>
      </c>
      <c r="AB263" s="39" t="n">
        <v>1</v>
      </c>
      <c r="AC263" s="47" t="n">
        <v>550</v>
      </c>
      <c r="AD263" s="44"/>
    </row>
    <row r="264" customFormat="false" ht="14.4" hidden="false" customHeight="false" outlineLevel="0" collapsed="false">
      <c r="A264" s="53" t="s">
        <v>82</v>
      </c>
      <c r="B264" s="42"/>
      <c r="C264" s="43"/>
      <c r="D264" s="28" t="s">
        <v>83</v>
      </c>
      <c r="E264" s="41" t="s">
        <v>65</v>
      </c>
      <c r="F264" s="39" t="n">
        <v>1</v>
      </c>
      <c r="G264" s="47" t="n">
        <v>1700</v>
      </c>
      <c r="H264" s="44"/>
      <c r="L264" s="53" t="s">
        <v>82</v>
      </c>
      <c r="M264" s="42"/>
      <c r="N264" s="43"/>
      <c r="O264" s="28" t="s">
        <v>83</v>
      </c>
      <c r="P264" s="41" t="s">
        <v>65</v>
      </c>
      <c r="Q264" s="39" t="n">
        <v>1</v>
      </c>
      <c r="R264" s="47" t="n">
        <v>1700</v>
      </c>
      <c r="S264" s="44"/>
      <c r="W264" s="53"/>
      <c r="X264" s="45"/>
      <c r="Y264" s="43"/>
      <c r="Z264" s="28" t="s">
        <v>84</v>
      </c>
      <c r="AA264" s="41" t="s">
        <v>65</v>
      </c>
      <c r="AB264" s="39" t="n">
        <v>1</v>
      </c>
      <c r="AC264" s="47" t="n">
        <v>1700</v>
      </c>
      <c r="AD264" s="44"/>
    </row>
    <row r="265" customFormat="false" ht="14.4" hidden="false" customHeight="false" outlineLevel="0" collapsed="false">
      <c r="A265" s="53"/>
      <c r="B265" s="45"/>
      <c r="C265" s="43"/>
      <c r="D265" s="28" t="s">
        <v>84</v>
      </c>
      <c r="E265" s="41" t="s">
        <v>65</v>
      </c>
      <c r="F265" s="39" t="n">
        <v>1</v>
      </c>
      <c r="G265" s="47" t="n">
        <v>1500</v>
      </c>
      <c r="H265" s="44"/>
      <c r="L265" s="53"/>
      <c r="M265" s="45"/>
      <c r="N265" s="43"/>
      <c r="O265" s="28" t="s">
        <v>84</v>
      </c>
      <c r="P265" s="41" t="s">
        <v>65</v>
      </c>
      <c r="Q265" s="39" t="n">
        <v>1</v>
      </c>
      <c r="R265" s="47" t="n">
        <v>1500</v>
      </c>
      <c r="S265" s="44"/>
      <c r="W265" s="53"/>
      <c r="X265" s="42"/>
      <c r="Y265" s="43"/>
      <c r="Z265" s="28" t="s">
        <v>85</v>
      </c>
      <c r="AA265" s="41" t="s">
        <v>65</v>
      </c>
      <c r="AB265" s="39" t="n">
        <v>1</v>
      </c>
      <c r="AC265" s="47" t="n">
        <v>1500</v>
      </c>
      <c r="AD265" s="44"/>
    </row>
    <row r="266" customFormat="false" ht="14.4" hidden="false" customHeight="false" outlineLevel="0" collapsed="false">
      <c r="A266" s="53"/>
      <c r="B266" s="42"/>
      <c r="C266" s="43"/>
      <c r="D266" s="28" t="s">
        <v>85</v>
      </c>
      <c r="E266" s="41" t="s">
        <v>65</v>
      </c>
      <c r="F266" s="39" t="n">
        <v>1</v>
      </c>
      <c r="G266" s="47" t="n">
        <v>2300</v>
      </c>
      <c r="H266" s="44"/>
      <c r="L266" s="53"/>
      <c r="M266" s="42"/>
      <c r="N266" s="43"/>
      <c r="O266" s="28" t="s">
        <v>85</v>
      </c>
      <c r="P266" s="41" t="s">
        <v>65</v>
      </c>
      <c r="Q266" s="39" t="n">
        <v>1</v>
      </c>
      <c r="R266" s="47" t="n">
        <v>2300</v>
      </c>
      <c r="S266" s="44"/>
      <c r="W266" s="53"/>
      <c r="X266" s="42"/>
      <c r="Y266" s="43"/>
      <c r="Z266" s="28" t="s">
        <v>86</v>
      </c>
      <c r="AA266" s="41" t="s">
        <v>87</v>
      </c>
      <c r="AB266" s="39" t="n">
        <v>1</v>
      </c>
      <c r="AC266" s="47" t="n">
        <v>2300</v>
      </c>
      <c r="AD266" s="44"/>
    </row>
    <row r="267" customFormat="false" ht="14.4" hidden="false" customHeight="false" outlineLevel="0" collapsed="false">
      <c r="A267" s="53"/>
      <c r="B267" s="42"/>
      <c r="C267" s="43"/>
      <c r="D267" s="28" t="s">
        <v>86</v>
      </c>
      <c r="E267" s="41" t="s">
        <v>87</v>
      </c>
      <c r="F267" s="39" t="n">
        <v>1</v>
      </c>
      <c r="G267" s="47" t="n">
        <v>1400</v>
      </c>
      <c r="H267" s="44"/>
      <c r="L267" s="53"/>
      <c r="M267" s="42"/>
      <c r="N267" s="43"/>
      <c r="O267" s="28" t="s">
        <v>86</v>
      </c>
      <c r="P267" s="41" t="s">
        <v>87</v>
      </c>
      <c r="Q267" s="39" t="n">
        <v>1</v>
      </c>
      <c r="R267" s="47" t="n">
        <v>1400</v>
      </c>
      <c r="S267" s="44"/>
      <c r="W267" s="53"/>
      <c r="X267" s="42"/>
      <c r="Y267" s="43"/>
      <c r="Z267" s="28" t="s">
        <v>88</v>
      </c>
      <c r="AA267" s="41" t="s">
        <v>14</v>
      </c>
      <c r="AB267" s="39" t="n">
        <v>1</v>
      </c>
      <c r="AC267" s="47" t="n">
        <v>1400</v>
      </c>
      <c r="AD267" s="44"/>
    </row>
    <row r="268" customFormat="false" ht="14.4" hidden="false" customHeight="false" outlineLevel="0" collapsed="false">
      <c r="A268" s="53"/>
      <c r="B268" s="42"/>
      <c r="C268" s="43"/>
      <c r="D268" s="28" t="s">
        <v>88</v>
      </c>
      <c r="E268" s="41" t="s">
        <v>14</v>
      </c>
      <c r="F268" s="39" t="n">
        <v>1</v>
      </c>
      <c r="G268" s="47" t="n">
        <v>1400</v>
      </c>
      <c r="H268" s="44"/>
      <c r="L268" s="53"/>
      <c r="M268" s="42"/>
      <c r="N268" s="43"/>
      <c r="O268" s="28" t="s">
        <v>88</v>
      </c>
      <c r="P268" s="41" t="s">
        <v>14</v>
      </c>
      <c r="Q268" s="39" t="n">
        <v>1</v>
      </c>
      <c r="R268" s="47" t="n">
        <v>1400</v>
      </c>
      <c r="S268" s="44"/>
      <c r="W268" s="53"/>
      <c r="X268" s="42"/>
      <c r="Y268" s="43"/>
      <c r="Z268" s="27" t="s">
        <v>89</v>
      </c>
      <c r="AA268" s="41" t="s">
        <v>14</v>
      </c>
      <c r="AB268" s="39" t="n">
        <v>1</v>
      </c>
      <c r="AC268" s="47" t="n">
        <v>1400</v>
      </c>
      <c r="AD268" s="44"/>
    </row>
    <row r="269" customFormat="false" ht="14.4" hidden="false" customHeight="false" outlineLevel="0" collapsed="false">
      <c r="A269" s="53"/>
      <c r="B269" s="42"/>
      <c r="C269" s="43"/>
      <c r="D269" s="27" t="s">
        <v>89</v>
      </c>
      <c r="E269" s="41" t="s">
        <v>14</v>
      </c>
      <c r="F269" s="39" t="n">
        <v>1</v>
      </c>
      <c r="G269" s="55" t="n">
        <v>1500</v>
      </c>
      <c r="H269" s="44"/>
      <c r="L269" s="53"/>
      <c r="M269" s="42"/>
      <c r="N269" s="43"/>
      <c r="O269" s="27" t="s">
        <v>89</v>
      </c>
      <c r="P269" s="41" t="s">
        <v>14</v>
      </c>
      <c r="Q269" s="39" t="n">
        <v>1</v>
      </c>
      <c r="R269" s="55" t="n">
        <v>1500</v>
      </c>
      <c r="S269" s="44"/>
      <c r="W269" s="53"/>
      <c r="X269" s="42"/>
      <c r="Y269" s="43"/>
      <c r="Z269" s="27"/>
      <c r="AA269" s="41" t="s">
        <v>22</v>
      </c>
      <c r="AB269" s="39" t="n">
        <v>1</v>
      </c>
      <c r="AC269" s="55" t="n">
        <v>1500</v>
      </c>
      <c r="AD269" s="44"/>
    </row>
    <row r="270" customFormat="false" ht="14.4" hidden="false" customHeight="false" outlineLevel="0" collapsed="false">
      <c r="A270" s="53"/>
      <c r="B270" s="42"/>
      <c r="C270" s="43"/>
      <c r="D270" s="27"/>
      <c r="E270" s="41" t="s">
        <v>22</v>
      </c>
      <c r="F270" s="39" t="n">
        <v>1</v>
      </c>
      <c r="G270" s="47" t="n">
        <v>7850</v>
      </c>
      <c r="H270" s="44"/>
      <c r="L270" s="53"/>
      <c r="M270" s="42"/>
      <c r="N270" s="43"/>
      <c r="O270" s="27"/>
      <c r="P270" s="41" t="s">
        <v>22</v>
      </c>
      <c r="Q270" s="39" t="n">
        <v>1</v>
      </c>
      <c r="R270" s="47" t="n">
        <v>7850</v>
      </c>
      <c r="S270" s="44"/>
      <c r="W270" s="53"/>
      <c r="X270" s="42"/>
      <c r="Y270" s="43"/>
      <c r="Z270" s="27"/>
      <c r="AA270" s="41" t="s">
        <v>90</v>
      </c>
      <c r="AB270" s="39" t="n">
        <v>1</v>
      </c>
      <c r="AC270" s="47" t="n">
        <v>7850</v>
      </c>
      <c r="AD270" s="44"/>
    </row>
    <row r="271" customFormat="false" ht="14.4" hidden="false" customHeight="false" outlineLevel="0" collapsed="false">
      <c r="A271" s="53"/>
      <c r="B271" s="42"/>
      <c r="C271" s="43"/>
      <c r="D271" s="27"/>
      <c r="E271" s="41" t="s">
        <v>90</v>
      </c>
      <c r="F271" s="39" t="n">
        <v>1</v>
      </c>
      <c r="G271" s="55" t="n">
        <v>2000</v>
      </c>
      <c r="H271" s="44"/>
      <c r="L271" s="53"/>
      <c r="M271" s="42"/>
      <c r="N271" s="43"/>
      <c r="O271" s="27"/>
      <c r="P271" s="41" t="s">
        <v>90</v>
      </c>
      <c r="Q271" s="39" t="n">
        <v>1</v>
      </c>
      <c r="R271" s="55" t="n">
        <v>2000</v>
      </c>
      <c r="S271" s="44"/>
      <c r="W271" s="103" t="s">
        <v>91</v>
      </c>
      <c r="X271" s="42"/>
      <c r="Y271" s="43"/>
      <c r="Z271" s="28" t="s">
        <v>96</v>
      </c>
      <c r="AA271" s="41" t="s">
        <v>97</v>
      </c>
      <c r="AB271" s="39" t="n">
        <v>1</v>
      </c>
      <c r="AC271" s="55" t="n">
        <v>2000</v>
      </c>
      <c r="AD271" s="44"/>
    </row>
    <row r="272" customFormat="false" ht="14.4" hidden="false" customHeight="false" outlineLevel="0" collapsed="false">
      <c r="A272" s="53" t="s">
        <v>91</v>
      </c>
      <c r="B272" s="42"/>
      <c r="C272" s="43"/>
      <c r="D272" s="28" t="s">
        <v>92</v>
      </c>
      <c r="E272" s="41" t="s">
        <v>49</v>
      </c>
      <c r="F272" s="39" t="n">
        <v>1</v>
      </c>
      <c r="H272" s="44"/>
      <c r="L272" s="53" t="s">
        <v>91</v>
      </c>
      <c r="M272" s="42"/>
      <c r="N272" s="43"/>
      <c r="O272" s="28" t="s">
        <v>92</v>
      </c>
      <c r="P272" s="41" t="s">
        <v>49</v>
      </c>
      <c r="Q272" s="39" t="n">
        <v>1</v>
      </c>
      <c r="S272" s="44"/>
      <c r="V272" s="104"/>
      <c r="W272" s="56"/>
      <c r="X272" s="57"/>
      <c r="Y272" s="28" t="s">
        <v>98</v>
      </c>
      <c r="Z272" s="41" t="s">
        <v>65</v>
      </c>
      <c r="AA272" s="39" t="n">
        <v>1</v>
      </c>
      <c r="AB272" s="60"/>
      <c r="AD272" s="44"/>
    </row>
    <row r="273" customFormat="false" ht="14.4" hidden="false" customHeight="false" outlineLevel="0" collapsed="false">
      <c r="A273" s="53"/>
      <c r="B273" s="42"/>
      <c r="C273" s="43"/>
      <c r="D273" s="28" t="s">
        <v>93</v>
      </c>
      <c r="E273" s="41" t="s">
        <v>14</v>
      </c>
      <c r="F273" s="39" t="n">
        <v>1</v>
      </c>
      <c r="H273" s="44"/>
      <c r="L273" s="53"/>
      <c r="M273" s="42"/>
      <c r="N273" s="43"/>
      <c r="O273" s="28" t="s">
        <v>93</v>
      </c>
      <c r="P273" s="41" t="s">
        <v>14</v>
      </c>
      <c r="Q273" s="39" t="n">
        <v>1</v>
      </c>
      <c r="S273" s="44"/>
      <c r="AD273" s="44"/>
    </row>
    <row r="274" customFormat="false" ht="14.4" hidden="false" customHeight="false" outlineLevel="0" collapsed="false">
      <c r="A274" s="53"/>
      <c r="B274" s="42"/>
      <c r="C274" s="43"/>
      <c r="D274" s="28" t="s">
        <v>94</v>
      </c>
      <c r="E274" s="41" t="s">
        <v>22</v>
      </c>
      <c r="F274" s="39" t="n">
        <v>1</v>
      </c>
      <c r="H274" s="44"/>
      <c r="L274" s="53"/>
      <c r="M274" s="42"/>
      <c r="N274" s="43"/>
      <c r="O274" s="28" t="s">
        <v>94</v>
      </c>
      <c r="P274" s="41" t="s">
        <v>22</v>
      </c>
      <c r="Q274" s="39" t="n">
        <v>1</v>
      </c>
      <c r="S274" s="44"/>
      <c r="AD274" s="44"/>
    </row>
    <row r="275" customFormat="false" ht="14.4" hidden="false" customHeight="false" outlineLevel="0" collapsed="false">
      <c r="A275" s="53"/>
      <c r="B275" s="42"/>
      <c r="C275" s="43"/>
      <c r="D275" s="28" t="s">
        <v>95</v>
      </c>
      <c r="E275" s="41" t="s">
        <v>61</v>
      </c>
      <c r="F275" s="39" t="n">
        <v>1</v>
      </c>
      <c r="H275" s="44"/>
      <c r="L275" s="53"/>
      <c r="M275" s="42"/>
      <c r="N275" s="43"/>
      <c r="O275" s="28" t="s">
        <v>95</v>
      </c>
      <c r="P275" s="41" t="s">
        <v>61</v>
      </c>
      <c r="Q275" s="39" t="n">
        <v>1</v>
      </c>
      <c r="S275" s="44"/>
      <c r="V275" s="43"/>
      <c r="W275" s="42"/>
      <c r="X275" s="43"/>
      <c r="AA275" s="8"/>
      <c r="AD275" s="44"/>
    </row>
    <row r="276" customFormat="false" ht="14.4" hidden="false" customHeight="false" outlineLevel="0" collapsed="false">
      <c r="A276" s="53"/>
      <c r="B276" s="42"/>
      <c r="C276" s="43"/>
      <c r="D276" s="28" t="s">
        <v>96</v>
      </c>
      <c r="E276" s="41" t="s">
        <v>97</v>
      </c>
      <c r="F276" s="39" t="n">
        <v>1</v>
      </c>
      <c r="G276" s="55" t="n">
        <v>400</v>
      </c>
      <c r="H276" s="44"/>
      <c r="L276" s="53"/>
      <c r="M276" s="42"/>
      <c r="N276" s="43"/>
      <c r="O276" s="28" t="s">
        <v>96</v>
      </c>
      <c r="P276" s="41" t="s">
        <v>97</v>
      </c>
      <c r="Q276" s="39" t="n">
        <v>1</v>
      </c>
      <c r="R276" s="55" t="n">
        <v>400</v>
      </c>
      <c r="S276" s="44"/>
      <c r="AC276" s="55" t="n">
        <v>400</v>
      </c>
      <c r="AD276" s="44"/>
    </row>
    <row r="277" customFormat="false" ht="14.4" hidden="false" customHeight="false" outlineLevel="0" collapsed="false">
      <c r="A277" s="53"/>
      <c r="B277" s="56"/>
      <c r="C277" s="57"/>
      <c r="D277" s="28" t="s">
        <v>98</v>
      </c>
      <c r="E277" s="41" t="s">
        <v>65</v>
      </c>
      <c r="F277" s="39" t="n">
        <v>1</v>
      </c>
      <c r="G277" s="55" t="n">
        <v>1000</v>
      </c>
      <c r="H277" s="58"/>
      <c r="L277" s="53"/>
      <c r="M277" s="56"/>
      <c r="N277" s="57"/>
      <c r="O277" s="28" t="s">
        <v>98</v>
      </c>
      <c r="P277" s="41" t="s">
        <v>65</v>
      </c>
      <c r="Q277" s="39" t="n">
        <v>1</v>
      </c>
      <c r="R277" s="55" t="n">
        <v>1000</v>
      </c>
      <c r="S277" s="58"/>
      <c r="AC277" s="55" t="n">
        <v>1000</v>
      </c>
      <c r="AD277" s="58"/>
    </row>
    <row r="278" customFormat="false" ht="14.4" hidden="false" customHeight="false" outlineLevel="0" collapsed="false">
      <c r="B278" s="70" t="n">
        <f aca="false">SUM(B225:B277)</f>
        <v>1</v>
      </c>
    </row>
    <row r="279" customFormat="false" ht="14.4" hidden="false" customHeight="true" outlineLevel="0" collapsed="false">
      <c r="A279" s="24" t="s">
        <v>99</v>
      </c>
      <c r="B279" s="28" t="s">
        <v>14</v>
      </c>
      <c r="C279" s="29" t="n">
        <f aca="false">B225*F227+B228*F230+B231*F233+B234*F235+B241*F241+B243*F243+B250*F250+B258*F258+B267*F267+B268*F268+B269*F269+B273*F273</f>
        <v>0</v>
      </c>
      <c r="D279" s="24" t="s">
        <v>100</v>
      </c>
      <c r="E279" s="28" t="str">
        <f aca="false">D225</f>
        <v>lavatrice</v>
      </c>
      <c r="F279" s="28" t="n">
        <f aca="false">C225</f>
        <v>0</v>
      </c>
      <c r="G279" s="28" t="str">
        <f aca="false">D246</f>
        <v>brandina</v>
      </c>
      <c r="H279" s="28" t="n">
        <f aca="false">C246</f>
        <v>0</v>
      </c>
      <c r="L279" s="24" t="s">
        <v>99</v>
      </c>
      <c r="M279" s="28" t="s">
        <v>14</v>
      </c>
      <c r="N279" s="105" t="e">
        <f aca="false">L225*P227+L228*P230+L231*P233+L234*P235+L241*P241+L243*P243+L250*P250+L258*P258+L267*P267+L268*P268+L269*P269+L273*P273</f>
        <v>#VALUE!</v>
      </c>
      <c r="O279" s="24" t="s">
        <v>100</v>
      </c>
      <c r="P279" s="28" t="n">
        <f aca="false">N225</f>
        <v>0</v>
      </c>
      <c r="Q279" s="28" t="n">
        <f aca="false">M225</f>
        <v>0</v>
      </c>
      <c r="R279" s="28" t="n">
        <f aca="false">N246</f>
        <v>0</v>
      </c>
      <c r="S279" s="28" t="n">
        <f aca="false">M246</f>
        <v>0</v>
      </c>
    </row>
    <row r="280" customFormat="false" ht="14.4" hidden="false" customHeight="false" outlineLevel="0" collapsed="false">
      <c r="A280" s="24"/>
      <c r="B280" s="28" t="s">
        <v>49</v>
      </c>
      <c r="C280" s="29" t="n">
        <f aca="false">B234*F234+B251*F251+B258*F259</f>
        <v>0</v>
      </c>
      <c r="D280" s="24"/>
      <c r="E280" s="28" t="str">
        <f aca="false">D228</f>
        <v>frigorifero</v>
      </c>
      <c r="F280" s="28" t="n">
        <f aca="false">C228</f>
        <v>0</v>
      </c>
      <c r="G280" s="28" t="str">
        <f aca="false">A249</f>
        <v>Scatoloni</v>
      </c>
      <c r="H280" s="28" t="n">
        <f aca="false">C249</f>
        <v>0</v>
      </c>
      <c r="L280" s="24"/>
      <c r="M280" s="28" t="s">
        <v>49</v>
      </c>
      <c r="N280" s="105" t="e">
        <f aca="false">L234*P234+L251*P251+L258*P259</f>
        <v>#VALUE!</v>
      </c>
      <c r="O280" s="24"/>
      <c r="P280" s="28" t="n">
        <f aca="false">N228</f>
        <v>0</v>
      </c>
      <c r="Q280" s="28" t="n">
        <f aca="false">M228</f>
        <v>0</v>
      </c>
      <c r="R280" s="28" t="e">
        <f aca="false">#REF!</f>
        <v>#REF!</v>
      </c>
      <c r="S280" s="28" t="n">
        <f aca="false">M249</f>
        <v>0</v>
      </c>
    </row>
    <row r="281" customFormat="false" ht="14.4" hidden="false" customHeight="false" outlineLevel="0" collapsed="false">
      <c r="A281" s="24"/>
      <c r="B281" s="28" t="s">
        <v>101</v>
      </c>
      <c r="C281" s="29" t="n">
        <f aca="false">B225*F226+B228*F229+B231*F232+B234*F237+B238*F239+B252*F252+B258*F260</f>
        <v>0</v>
      </c>
      <c r="D281" s="24"/>
      <c r="E281" s="28" t="str">
        <f aca="false">D231</f>
        <v>forno</v>
      </c>
      <c r="F281" s="28" t="n">
        <f aca="false">C231</f>
        <v>0</v>
      </c>
      <c r="G281" s="28" t="str">
        <f aca="false">D247</f>
        <v>divano</v>
      </c>
      <c r="H281" s="28" t="n">
        <f aca="false">C247</f>
        <v>0</v>
      </c>
      <c r="L281" s="24"/>
      <c r="M281" s="28" t="s">
        <v>101</v>
      </c>
      <c r="N281" s="105" t="e">
        <f aca="false">L225*P226+L228*P229+L231*P232+L234*P237+L238*P239+L252*P252+L258*P260</f>
        <v>#VALUE!</v>
      </c>
      <c r="O281" s="24"/>
      <c r="P281" s="28" t="n">
        <f aca="false">N231</f>
        <v>0</v>
      </c>
      <c r="Q281" s="28" t="n">
        <f aca="false">M231</f>
        <v>0</v>
      </c>
      <c r="R281" s="28" t="n">
        <f aca="false">N247</f>
        <v>0</v>
      </c>
      <c r="S281" s="28" t="n">
        <f aca="false">M247</f>
        <v>0</v>
      </c>
    </row>
    <row r="282" customFormat="false" ht="14.4" hidden="false" customHeight="false" outlineLevel="0" collapsed="false">
      <c r="A282" s="24"/>
      <c r="B282" s="28" t="s">
        <v>12</v>
      </c>
      <c r="C282" s="29" t="n">
        <f aca="false">B225*F225+B228*F228+B231*F231+B234*F236+B238*F238+B242*F242+B246*F246+B252*F253+B258*F261+B270*F270+B274*F274</f>
        <v>0</v>
      </c>
      <c r="D282" s="24"/>
      <c r="E282" s="28" t="str">
        <f aca="false">D234</f>
        <v>televisore</v>
      </c>
      <c r="F282" s="28" t="n">
        <f aca="false">C234</f>
        <v>0</v>
      </c>
      <c r="G282" s="28" t="str">
        <f aca="false">D266</f>
        <v>sanitari</v>
      </c>
      <c r="H282" s="28" t="n">
        <f aca="false">C266</f>
        <v>0</v>
      </c>
      <c r="L282" s="24"/>
      <c r="M282" s="28" t="s">
        <v>12</v>
      </c>
      <c r="N282" s="105" t="e">
        <f aca="false">L225*P225+L228*P228+L231*P231+L234*P236+L238*P238+L242*P242+L246*P246+L252*P253+L258*P261+L270*P270+L274*P274</f>
        <v>#VALUE!</v>
      </c>
      <c r="O282" s="24"/>
      <c r="P282" s="28" t="n">
        <f aca="false">N234</f>
        <v>0</v>
      </c>
      <c r="Q282" s="28" t="n">
        <f aca="false">M234</f>
        <v>0</v>
      </c>
      <c r="R282" s="28" t="n">
        <f aca="false">N266</f>
        <v>0</v>
      </c>
      <c r="S282" s="28" t="n">
        <f aca="false">M266</f>
        <v>0</v>
      </c>
    </row>
    <row r="283" customFormat="false" ht="14.4" hidden="false" customHeight="false" outlineLevel="0" collapsed="false">
      <c r="A283" s="24"/>
      <c r="B283" s="28" t="s">
        <v>60</v>
      </c>
      <c r="C283" s="29" t="n">
        <f aca="false">B240*F240+B244*F244+B247*F248+B257*F257+B258*F262</f>
        <v>1</v>
      </c>
      <c r="D283" s="24"/>
      <c r="E283" s="28" t="str">
        <f aca="false">D238</f>
        <v>scaldabagno</v>
      </c>
      <c r="F283" s="28" t="n">
        <f aca="false">C238</f>
        <v>0</v>
      </c>
      <c r="G283" s="28" t="str">
        <f aca="false">D267</f>
        <v>tubi</v>
      </c>
      <c r="H283" s="28" t="n">
        <f aca="false">C267</f>
        <v>0</v>
      </c>
      <c r="L283" s="24"/>
      <c r="M283" s="28" t="s">
        <v>61</v>
      </c>
      <c r="N283" s="105" t="e">
        <f aca="false">L249*P249+L254*P254+L258*P263+L275*P275</f>
        <v>#VALUE!</v>
      </c>
      <c r="O283" s="24"/>
      <c r="P283" s="28" t="n">
        <f aca="false">N238</f>
        <v>0</v>
      </c>
      <c r="Q283" s="28" t="n">
        <f aca="false">M238</f>
        <v>0</v>
      </c>
      <c r="R283" s="28" t="n">
        <f aca="false">N267</f>
        <v>0</v>
      </c>
      <c r="S283" s="28" t="n">
        <f aca="false">M223</f>
        <v>0</v>
      </c>
    </row>
    <row r="284" customFormat="false" ht="14.4" hidden="false" customHeight="false" outlineLevel="0" collapsed="false">
      <c r="A284" s="24"/>
      <c r="B284" s="28" t="s">
        <v>61</v>
      </c>
      <c r="C284" s="29" t="n">
        <f aca="false">B249*F249+B254*F254+B258*F263+B275*F275</f>
        <v>0</v>
      </c>
      <c r="D284" s="24"/>
      <c r="E284" s="28" t="str">
        <f aca="false">D240</f>
        <v>mobile</v>
      </c>
      <c r="F284" s="28" t="n">
        <f aca="false">SUM(C240:C242)</f>
        <v>0</v>
      </c>
      <c r="G284" s="28" t="str">
        <f aca="false">D268</f>
        <v>guaina</v>
      </c>
      <c r="H284" s="28" t="n">
        <f aca="false">C268</f>
        <v>0</v>
      </c>
      <c r="L284" s="24"/>
      <c r="M284" s="28" t="s">
        <v>62</v>
      </c>
      <c r="N284" s="46" t="e">
        <f aca="false">L245*P245+L247*P247+L256*P256</f>
        <v>#VALUE!</v>
      </c>
      <c r="O284" s="24"/>
      <c r="P284" s="28" t="n">
        <f aca="false">N240</f>
        <v>0</v>
      </c>
      <c r="Q284" s="28" t="n">
        <f aca="false">SUM(M240:M242)</f>
        <v>0</v>
      </c>
      <c r="R284" s="28" t="n">
        <f aca="false">N268</f>
        <v>0</v>
      </c>
      <c r="S284" s="28" t="n">
        <f aca="false">M268</f>
        <v>0</v>
      </c>
    </row>
    <row r="285" customFormat="false" ht="14.4" hidden="false" customHeight="false" outlineLevel="0" collapsed="false">
      <c r="A285" s="24"/>
      <c r="B285" s="28" t="s">
        <v>62</v>
      </c>
      <c r="C285" s="39" t="n">
        <f aca="false">B245*F245+B247*F247+B256*F256</f>
        <v>0</v>
      </c>
      <c r="D285" s="24"/>
      <c r="E285" s="28" t="str">
        <f aca="false">D243</f>
        <v>secchio</v>
      </c>
      <c r="F285" s="28" t="n">
        <f aca="false">C243</f>
        <v>0</v>
      </c>
      <c r="G285" s="28" t="str">
        <f aca="false">D269</f>
        <v>lamiere</v>
      </c>
      <c r="H285" s="28" t="n">
        <f aca="false">SUM(C269:C271)</f>
        <v>0</v>
      </c>
      <c r="L285" s="24"/>
      <c r="M285" s="28" t="s">
        <v>65</v>
      </c>
      <c r="N285" s="46" t="e">
        <f aca="false">L264*P264+L265*P265+L266*P266+L277*P277</f>
        <v>#VALUE!</v>
      </c>
      <c r="O285" s="24"/>
      <c r="P285" s="28" t="n">
        <f aca="false">N243</f>
        <v>0</v>
      </c>
      <c r="Q285" s="28" t="n">
        <f aca="false">M243</f>
        <v>0</v>
      </c>
      <c r="R285" s="28" t="n">
        <f aca="false">N269</f>
        <v>0</v>
      </c>
      <c r="S285" s="14" t="n">
        <f aca="false">SUM(M269:M271)</f>
        <v>0</v>
      </c>
    </row>
    <row r="286" customFormat="false" ht="14.4" hidden="false" customHeight="false" outlineLevel="0" collapsed="false">
      <c r="A286" s="24"/>
      <c r="B286" s="28" t="s">
        <v>65</v>
      </c>
      <c r="C286" s="39" t="n">
        <f aca="false">B264*F264+B265*F265+B266*F266+B277*F277</f>
        <v>0</v>
      </c>
      <c r="D286" s="24"/>
      <c r="E286" s="28" t="str">
        <f aca="false">D244</f>
        <v>sedie</v>
      </c>
      <c r="F286" s="28" t="n">
        <f aca="false">C244</f>
        <v>0</v>
      </c>
      <c r="G286" s="28" t="s">
        <v>102</v>
      </c>
      <c r="H286" s="28" t="n">
        <f aca="false">SUM(C250:C263)</f>
        <v>0</v>
      </c>
      <c r="L286" s="24"/>
      <c r="M286" s="28" t="s">
        <v>103</v>
      </c>
      <c r="N286" s="46" t="e">
        <f aca="false">L255*P255+L276*P276</f>
        <v>#VALUE!</v>
      </c>
      <c r="O286" s="24"/>
      <c r="P286" s="28" t="n">
        <f aca="false">N244</f>
        <v>0</v>
      </c>
      <c r="Q286" s="28" t="n">
        <f aca="false">M244</f>
        <v>0</v>
      </c>
      <c r="R286" s="28" t="s">
        <v>102</v>
      </c>
      <c r="S286" s="28" t="n">
        <f aca="false">SUM(M250:M263)</f>
        <v>0</v>
      </c>
    </row>
    <row r="287" customFormat="false" ht="14.4" hidden="false" customHeight="false" outlineLevel="0" collapsed="false">
      <c r="A287" s="24"/>
      <c r="B287" s="28" t="s">
        <v>103</v>
      </c>
      <c r="C287" s="39" t="n">
        <f aca="false">B255*F255+B276*F276</f>
        <v>0</v>
      </c>
      <c r="D287" s="24"/>
      <c r="E287" s="28" t="str">
        <f aca="false">D245</f>
        <v>materasso</v>
      </c>
      <c r="F287" s="28" t="n">
        <f aca="false">C245</f>
        <v>0</v>
      </c>
      <c r="G287" s="28" t="s">
        <v>104</v>
      </c>
      <c r="H287" s="28"/>
      <c r="O287" s="24"/>
      <c r="P287" s="28" t="n">
        <f aca="false">N245</f>
        <v>0</v>
      </c>
      <c r="Q287" s="28" t="n">
        <f aca="false">M245</f>
        <v>0</v>
      </c>
    </row>
    <row r="289" customFormat="false" ht="14.4" hidden="false" customHeight="false" outlineLevel="0" collapsed="false">
      <c r="A289" s="14"/>
      <c r="B289" s="59" t="s">
        <v>14</v>
      </c>
      <c r="C289" s="28" t="s">
        <v>49</v>
      </c>
      <c r="D289" s="28" t="s">
        <v>101</v>
      </c>
      <c r="E289" s="28" t="s">
        <v>12</v>
      </c>
      <c r="F289" s="28" t="s">
        <v>60</v>
      </c>
      <c r="G289" s="28" t="s">
        <v>61</v>
      </c>
      <c r="H289" s="28" t="s">
        <v>62</v>
      </c>
      <c r="I289" s="28" t="s">
        <v>65</v>
      </c>
      <c r="J289" s="28" t="s">
        <v>103</v>
      </c>
    </row>
    <row r="290" customFormat="false" ht="14.4" hidden="false" customHeight="false" outlineLevel="0" collapsed="false">
      <c r="A290" s="17" t="s">
        <v>105</v>
      </c>
      <c r="B290" s="16" t="n">
        <f aca="false">H225*F227*C225+H228*F230*C228+H231*F233*C231+H234*F235*C234</f>
        <v>0</v>
      </c>
      <c r="C290" s="16" t="n">
        <f aca="false">H234*F234*C234</f>
        <v>0</v>
      </c>
      <c r="D290" s="16" t="n">
        <f aca="false">H225*F226*C225+H228*F229*C228+H231*F232*C231+H234*F237*C234+C238*F239*H238</f>
        <v>0</v>
      </c>
      <c r="E290" s="16" t="n">
        <f aca="false">H225*F225*C225+H228*F228*C228+H231*F231*C231+H234*F236*C234+H238*F238*C238</f>
        <v>0</v>
      </c>
      <c r="F290" s="16" t="n">
        <f aca="false">C247*F248*H247</f>
        <v>0</v>
      </c>
      <c r="H290" s="16" t="n">
        <f aca="false">C245*H245+C247*F247*H247</f>
        <v>0</v>
      </c>
      <c r="J290" s="44"/>
      <c r="L290" s="4"/>
      <c r="M290" s="16"/>
      <c r="N290" s="16"/>
      <c r="O290" s="16"/>
      <c r="P290" s="16"/>
      <c r="Q290" s="16"/>
      <c r="S290" s="16"/>
      <c r="W290" s="4"/>
      <c r="X290" s="16"/>
      <c r="Y290" s="16"/>
      <c r="Z290" s="16"/>
      <c r="AA290" s="16"/>
      <c r="AB290" s="16"/>
      <c r="AD290" s="16"/>
    </row>
    <row r="291" customFormat="false" ht="14.4" hidden="false" customHeight="false" outlineLevel="0" collapsed="false">
      <c r="A291" s="33" t="s">
        <v>106</v>
      </c>
      <c r="B291" s="60" t="n">
        <f aca="false">IF(B223=100%,0,(B241*G241+B243*G243+B250*G250+B258*F258*G258+B267*G267+B268*G268+B269*G269)/(1-B223))</f>
        <v>0</v>
      </c>
      <c r="C291" s="60" t="n">
        <f aca="false">IF(B223=100%,0,(B251*G251+B258*F259*G259)/(1-B223))</f>
        <v>0</v>
      </c>
      <c r="D291" s="60" t="n">
        <f aca="false">IF(B223=100%,0,(B258*F260*G260+B252*F252*G252)/(1-B223))</f>
        <v>0</v>
      </c>
      <c r="E291" s="60" t="n">
        <f aca="false">IF(B223=100%,0,(B242*G242+B252*G253*F253+B258*F261*G261+B270*G270)/(1-B223))</f>
        <v>0</v>
      </c>
      <c r="F291" s="60" t="n">
        <f aca="false">IF(B223=100%,0,(B240*G240+B244*G244+B257*G257+B258*F262*G262)/(1-B223))</f>
        <v>550</v>
      </c>
      <c r="G291" s="61" t="n">
        <f aca="false">IF(B223=100%,0,(B249*G249+B254*G254+B258*F263*G263)/(1-B223))</f>
        <v>0</v>
      </c>
      <c r="H291" s="60" t="n">
        <f aca="false">IF(B223=100%,0,(B256*G256)/(1-B223))</f>
        <v>0</v>
      </c>
      <c r="I291" s="61" t="n">
        <f aca="false">IF(B223=100%,0,(B264*G264+B265*G265+B266*G266+B277*G277)/(1-B223))</f>
        <v>0</v>
      </c>
      <c r="J291" s="62" t="n">
        <f aca="false">IF(B223=100%,0,(B255*G255+B276*G276)/(1-B223))</f>
        <v>0</v>
      </c>
      <c r="L291" s="4"/>
      <c r="R291" s="16"/>
      <c r="T291" s="16"/>
      <c r="U291" s="16"/>
      <c r="W291" s="4"/>
      <c r="AC291" s="16"/>
      <c r="AE291" s="16"/>
      <c r="AF291" s="16"/>
    </row>
  </sheetData>
  <mergeCells count="1093">
    <mergeCell ref="A1:G1"/>
    <mergeCell ref="L1:R1"/>
    <mergeCell ref="W1:AC1"/>
    <mergeCell ref="AH1:AN1"/>
    <mergeCell ref="AS1:AY1"/>
    <mergeCell ref="BD1:BJ1"/>
    <mergeCell ref="BO1:BU1"/>
    <mergeCell ref="BZ1:CF1"/>
    <mergeCell ref="CK1:CT1"/>
    <mergeCell ref="CK2:CL2"/>
    <mergeCell ref="CM2:CR2"/>
    <mergeCell ref="CS2:CT2"/>
    <mergeCell ref="A6:A29"/>
    <mergeCell ref="B6:B8"/>
    <mergeCell ref="C6:C8"/>
    <mergeCell ref="D6:D8"/>
    <mergeCell ref="H6:H8"/>
    <mergeCell ref="L6:L29"/>
    <mergeCell ref="M6:M8"/>
    <mergeCell ref="N6:N8"/>
    <mergeCell ref="O6:O8"/>
    <mergeCell ref="S6:S8"/>
    <mergeCell ref="W6:W29"/>
    <mergeCell ref="X6:X8"/>
    <mergeCell ref="Y6:Y8"/>
    <mergeCell ref="Z6:Z8"/>
    <mergeCell ref="AD6:AD8"/>
    <mergeCell ref="AH6:AH29"/>
    <mergeCell ref="AI6:AI8"/>
    <mergeCell ref="AJ6:AJ8"/>
    <mergeCell ref="AK6:AK8"/>
    <mergeCell ref="AO6:AO8"/>
    <mergeCell ref="AS6:AS29"/>
    <mergeCell ref="AT6:AT8"/>
    <mergeCell ref="AU6:AU8"/>
    <mergeCell ref="AV6:AV8"/>
    <mergeCell ref="AZ6:AZ8"/>
    <mergeCell ref="BD6:BD29"/>
    <mergeCell ref="BE6:BE8"/>
    <mergeCell ref="BF6:BF8"/>
    <mergeCell ref="BG6:BG8"/>
    <mergeCell ref="BK6:BK8"/>
    <mergeCell ref="BO6:BO29"/>
    <mergeCell ref="BP6:BP8"/>
    <mergeCell ref="BQ6:BQ8"/>
    <mergeCell ref="BR6:BR8"/>
    <mergeCell ref="BV6:BV8"/>
    <mergeCell ref="BZ6:BZ29"/>
    <mergeCell ref="CA6:CA8"/>
    <mergeCell ref="CB6:CB8"/>
    <mergeCell ref="CC6:CC8"/>
    <mergeCell ref="CG6:CG8"/>
    <mergeCell ref="B9:B11"/>
    <mergeCell ref="C9:C11"/>
    <mergeCell ref="D9:D11"/>
    <mergeCell ref="H9:H11"/>
    <mergeCell ref="M9:M11"/>
    <mergeCell ref="N9:N11"/>
    <mergeCell ref="O9:O11"/>
    <mergeCell ref="S9:S11"/>
    <mergeCell ref="X9:X11"/>
    <mergeCell ref="Y9:Y11"/>
    <mergeCell ref="Z9:Z11"/>
    <mergeCell ref="AD9:AD11"/>
    <mergeCell ref="AI9:AI11"/>
    <mergeCell ref="AJ9:AJ11"/>
    <mergeCell ref="AK9:AK11"/>
    <mergeCell ref="AO9:AO11"/>
    <mergeCell ref="AT9:AT11"/>
    <mergeCell ref="AU9:AU11"/>
    <mergeCell ref="AV9:AV11"/>
    <mergeCell ref="AZ9:AZ11"/>
    <mergeCell ref="BE9:BE11"/>
    <mergeCell ref="BF9:BF11"/>
    <mergeCell ref="BG9:BG11"/>
    <mergeCell ref="BK9:BK11"/>
    <mergeCell ref="BP9:BP11"/>
    <mergeCell ref="BQ9:BQ11"/>
    <mergeCell ref="BR9:BR11"/>
    <mergeCell ref="BV9:BV11"/>
    <mergeCell ref="CA9:CA11"/>
    <mergeCell ref="CB9:CB11"/>
    <mergeCell ref="CC9:CC11"/>
    <mergeCell ref="CG9:CG11"/>
    <mergeCell ref="CK10:CT10"/>
    <mergeCell ref="CK11:CL11"/>
    <mergeCell ref="CM11:CR11"/>
    <mergeCell ref="CS11:CT11"/>
    <mergeCell ref="B12:B14"/>
    <mergeCell ref="C12:C14"/>
    <mergeCell ref="D12:D14"/>
    <mergeCell ref="H12:H14"/>
    <mergeCell ref="M12:M14"/>
    <mergeCell ref="N12:N14"/>
    <mergeCell ref="O12:O14"/>
    <mergeCell ref="S12:S14"/>
    <mergeCell ref="X12:X14"/>
    <mergeCell ref="Y12:Y14"/>
    <mergeCell ref="Z12:Z14"/>
    <mergeCell ref="AD12:AD14"/>
    <mergeCell ref="AI12:AI14"/>
    <mergeCell ref="AJ12:AJ14"/>
    <mergeCell ref="AK12:AK14"/>
    <mergeCell ref="AO12:AO14"/>
    <mergeCell ref="AT12:AT14"/>
    <mergeCell ref="AU12:AU14"/>
    <mergeCell ref="AV12:AV14"/>
    <mergeCell ref="AZ12:AZ14"/>
    <mergeCell ref="BE12:BE14"/>
    <mergeCell ref="BF12:BF14"/>
    <mergeCell ref="BG12:BG14"/>
    <mergeCell ref="BK12:BK14"/>
    <mergeCell ref="BP12:BP14"/>
    <mergeCell ref="BQ12:BQ14"/>
    <mergeCell ref="BR12:BR14"/>
    <mergeCell ref="BV12:BV14"/>
    <mergeCell ref="CA12:CA14"/>
    <mergeCell ref="CB12:CB14"/>
    <mergeCell ref="CC12:CC14"/>
    <mergeCell ref="CG12:CG14"/>
    <mergeCell ref="B15:B18"/>
    <mergeCell ref="C15:C18"/>
    <mergeCell ref="D15:D18"/>
    <mergeCell ref="H15:H18"/>
    <mergeCell ref="M15:M18"/>
    <mergeCell ref="N15:N18"/>
    <mergeCell ref="O15:O18"/>
    <mergeCell ref="S15:S18"/>
    <mergeCell ref="X15:X18"/>
    <mergeCell ref="Y15:Y18"/>
    <mergeCell ref="Z15:Z18"/>
    <mergeCell ref="AD15:AD18"/>
    <mergeCell ref="AI15:AI18"/>
    <mergeCell ref="AJ15:AJ18"/>
    <mergeCell ref="AK15:AK18"/>
    <mergeCell ref="AO15:AO18"/>
    <mergeCell ref="AT15:AT18"/>
    <mergeCell ref="AU15:AU18"/>
    <mergeCell ref="AV15:AV18"/>
    <mergeCell ref="AZ15:AZ18"/>
    <mergeCell ref="BE15:BE18"/>
    <mergeCell ref="BF15:BF18"/>
    <mergeCell ref="BG15:BG18"/>
    <mergeCell ref="BK15:BK18"/>
    <mergeCell ref="BP15:BP18"/>
    <mergeCell ref="BQ15:BQ18"/>
    <mergeCell ref="BR15:BR18"/>
    <mergeCell ref="BV15:BV18"/>
    <mergeCell ref="CA15:CA18"/>
    <mergeCell ref="CB15:CB18"/>
    <mergeCell ref="CC15:CC18"/>
    <mergeCell ref="CG15:CG18"/>
    <mergeCell ref="B19:B20"/>
    <mergeCell ref="C19:C20"/>
    <mergeCell ref="D19:D20"/>
    <mergeCell ref="H19:H20"/>
    <mergeCell ref="M19:M20"/>
    <mergeCell ref="N19:N20"/>
    <mergeCell ref="O19:O20"/>
    <mergeCell ref="S19:S20"/>
    <mergeCell ref="X19:X20"/>
    <mergeCell ref="Y19:Y20"/>
    <mergeCell ref="Z19:Z20"/>
    <mergeCell ref="AD19:AD20"/>
    <mergeCell ref="AI19:AI20"/>
    <mergeCell ref="AJ19:AJ20"/>
    <mergeCell ref="AK19:AK20"/>
    <mergeCell ref="AO19:AO20"/>
    <mergeCell ref="AT19:AT20"/>
    <mergeCell ref="AU19:AU20"/>
    <mergeCell ref="AV19:AV20"/>
    <mergeCell ref="AZ19:AZ20"/>
    <mergeCell ref="BE19:BE20"/>
    <mergeCell ref="BF19:BF20"/>
    <mergeCell ref="BG19:BG20"/>
    <mergeCell ref="BK19:BK20"/>
    <mergeCell ref="BP19:BP20"/>
    <mergeCell ref="BQ19:BQ20"/>
    <mergeCell ref="BR19:BR20"/>
    <mergeCell ref="BV19:BV20"/>
    <mergeCell ref="CA19:CA20"/>
    <mergeCell ref="CB19:CB20"/>
    <mergeCell ref="CC19:CC20"/>
    <mergeCell ref="CG19:CG20"/>
    <mergeCell ref="CK19:CT19"/>
    <mergeCell ref="CK20:CL20"/>
    <mergeCell ref="CM20:CR20"/>
    <mergeCell ref="CS20:CT20"/>
    <mergeCell ref="D21:D23"/>
    <mergeCell ref="O21:O23"/>
    <mergeCell ref="Z21:Z23"/>
    <mergeCell ref="AK21:AK23"/>
    <mergeCell ref="AV21:AV23"/>
    <mergeCell ref="BG21:BG23"/>
    <mergeCell ref="BR21:BR23"/>
    <mergeCell ref="CC21:CC23"/>
    <mergeCell ref="B28:B29"/>
    <mergeCell ref="C28:C29"/>
    <mergeCell ref="D28:D29"/>
    <mergeCell ref="H28:H29"/>
    <mergeCell ref="M28:M29"/>
    <mergeCell ref="N28:N29"/>
    <mergeCell ref="O28:O29"/>
    <mergeCell ref="S28:S29"/>
    <mergeCell ref="X28:X29"/>
    <mergeCell ref="Y28:Y29"/>
    <mergeCell ref="Z28:Z29"/>
    <mergeCell ref="AD28:AD29"/>
    <mergeCell ref="AI28:AI29"/>
    <mergeCell ref="AJ28:AJ29"/>
    <mergeCell ref="AK28:AK29"/>
    <mergeCell ref="AO28:AO29"/>
    <mergeCell ref="AT28:AT29"/>
    <mergeCell ref="AU28:AU29"/>
    <mergeCell ref="AV28:AV29"/>
    <mergeCell ref="AZ28:AZ29"/>
    <mergeCell ref="BE28:BE29"/>
    <mergeCell ref="BF28:BF29"/>
    <mergeCell ref="BG28:BG29"/>
    <mergeCell ref="BK28:BK29"/>
    <mergeCell ref="BP28:BP29"/>
    <mergeCell ref="BQ28:BQ29"/>
    <mergeCell ref="BR28:BR29"/>
    <mergeCell ref="BV28:BV29"/>
    <mergeCell ref="CA28:CA29"/>
    <mergeCell ref="CB28:CB29"/>
    <mergeCell ref="CC28:CC29"/>
    <mergeCell ref="CG28:CG29"/>
    <mergeCell ref="CK28:CT28"/>
    <mergeCell ref="CK29:CL29"/>
    <mergeCell ref="CM29:CR29"/>
    <mergeCell ref="CS29:CT29"/>
    <mergeCell ref="A31:A38"/>
    <mergeCell ref="L31:L38"/>
    <mergeCell ref="W31:W38"/>
    <mergeCell ref="AH31:AH38"/>
    <mergeCell ref="AS31:AS38"/>
    <mergeCell ref="BD31:BD38"/>
    <mergeCell ref="BO31:BO38"/>
    <mergeCell ref="BZ31:BZ38"/>
    <mergeCell ref="CB31:CB38"/>
    <mergeCell ref="B33:B34"/>
    <mergeCell ref="M33:M34"/>
    <mergeCell ref="X33:X34"/>
    <mergeCell ref="AI33:AI34"/>
    <mergeCell ref="AT33:AT34"/>
    <mergeCell ref="BE33:BE34"/>
    <mergeCell ref="CA33:CA34"/>
    <mergeCell ref="CK37:CT37"/>
    <mergeCell ref="CK38:CL38"/>
    <mergeCell ref="CM38:CR38"/>
    <mergeCell ref="CS38:CT38"/>
    <mergeCell ref="A39:A44"/>
    <mergeCell ref="B39:B44"/>
    <mergeCell ref="L39:L44"/>
    <mergeCell ref="M39:M44"/>
    <mergeCell ref="N39:N44"/>
    <mergeCell ref="W39:W44"/>
    <mergeCell ref="X39:X44"/>
    <mergeCell ref="AH39:AH44"/>
    <mergeCell ref="AI39:AI44"/>
    <mergeCell ref="AS39:AS44"/>
    <mergeCell ref="AT39:AT44"/>
    <mergeCell ref="BD39:BD44"/>
    <mergeCell ref="BO39:BO44"/>
    <mergeCell ref="BZ39:BZ44"/>
    <mergeCell ref="CA39:CA44"/>
    <mergeCell ref="CB39:CB44"/>
    <mergeCell ref="A45:A52"/>
    <mergeCell ref="L45:L52"/>
    <mergeCell ref="W45:W52"/>
    <mergeCell ref="AH45:AH52"/>
    <mergeCell ref="AS45:AS52"/>
    <mergeCell ref="BD45:BD52"/>
    <mergeCell ref="BO45:BO52"/>
    <mergeCell ref="BZ45:BZ52"/>
    <mergeCell ref="CK46:CT46"/>
    <mergeCell ref="CK47:CL47"/>
    <mergeCell ref="CM47:CR47"/>
    <mergeCell ref="CS47:CT47"/>
    <mergeCell ref="D50:D52"/>
    <mergeCell ref="O50:O52"/>
    <mergeCell ref="Z50:Z52"/>
    <mergeCell ref="AK50:AK52"/>
    <mergeCell ref="AV50:AV52"/>
    <mergeCell ref="BG50:BG52"/>
    <mergeCell ref="BR50:BR52"/>
    <mergeCell ref="CC50:CC52"/>
    <mergeCell ref="A53:A58"/>
    <mergeCell ref="L53:L58"/>
    <mergeCell ref="W53:W58"/>
    <mergeCell ref="AH53:AH58"/>
    <mergeCell ref="AS53:AS58"/>
    <mergeCell ref="BD53:BD58"/>
    <mergeCell ref="BO53:BO58"/>
    <mergeCell ref="BZ53:BZ58"/>
    <mergeCell ref="CK55:CT55"/>
    <mergeCell ref="CK56:CL56"/>
    <mergeCell ref="CM56:CR56"/>
    <mergeCell ref="CS56:CT56"/>
    <mergeCell ref="A60:A68"/>
    <mergeCell ref="D60:D68"/>
    <mergeCell ref="L60:L68"/>
    <mergeCell ref="O60:O68"/>
    <mergeCell ref="W60:W68"/>
    <mergeCell ref="Z60:Z68"/>
    <mergeCell ref="AH60:AH68"/>
    <mergeCell ref="AK60:AK68"/>
    <mergeCell ref="AS60:AS68"/>
    <mergeCell ref="AV60:AV68"/>
    <mergeCell ref="BD60:BD68"/>
    <mergeCell ref="BG60:BG68"/>
    <mergeCell ref="BO60:BO68"/>
    <mergeCell ref="BR60:BR68"/>
    <mergeCell ref="BZ60:BZ68"/>
    <mergeCell ref="CC60:CC68"/>
    <mergeCell ref="CK64:CT64"/>
    <mergeCell ref="CK65:CL65"/>
    <mergeCell ref="CM65:CR65"/>
    <mergeCell ref="CS65:CT65"/>
    <mergeCell ref="CK73:CT73"/>
    <mergeCell ref="A74:G74"/>
    <mergeCell ref="L74:R74"/>
    <mergeCell ref="W74:AC74"/>
    <mergeCell ref="AE74:AE76"/>
    <mergeCell ref="AH74:AN74"/>
    <mergeCell ref="AS74:AY74"/>
    <mergeCell ref="BD74:BJ74"/>
    <mergeCell ref="BL74:BL76"/>
    <mergeCell ref="BO74:BU74"/>
    <mergeCell ref="BZ74:CF74"/>
    <mergeCell ref="CK74:CL74"/>
    <mergeCell ref="CM74:CR74"/>
    <mergeCell ref="CS74:CT74"/>
    <mergeCell ref="AE77:AE79"/>
    <mergeCell ref="BL77:BL79"/>
    <mergeCell ref="A79:A102"/>
    <mergeCell ref="B79:B81"/>
    <mergeCell ref="C79:C81"/>
    <mergeCell ref="D79:D81"/>
    <mergeCell ref="H79:H81"/>
    <mergeCell ref="L79:L102"/>
    <mergeCell ref="M79:M81"/>
    <mergeCell ref="N79:N81"/>
    <mergeCell ref="O79:O81"/>
    <mergeCell ref="S79:S81"/>
    <mergeCell ref="W79:W102"/>
    <mergeCell ref="X79:X81"/>
    <mergeCell ref="Y79:Y81"/>
    <mergeCell ref="Z79:Z81"/>
    <mergeCell ref="AD79:AD81"/>
    <mergeCell ref="AH79:AH102"/>
    <mergeCell ref="AI79:AI81"/>
    <mergeCell ref="AJ79:AJ81"/>
    <mergeCell ref="AK79:AK81"/>
    <mergeCell ref="AO79:AO81"/>
    <mergeCell ref="AS79:AS102"/>
    <mergeCell ref="AT79:AT81"/>
    <mergeCell ref="AU79:AU81"/>
    <mergeCell ref="AV79:AV81"/>
    <mergeCell ref="AZ79:AZ81"/>
    <mergeCell ref="BD79:BD102"/>
    <mergeCell ref="BE79:BE81"/>
    <mergeCell ref="BF79:BF81"/>
    <mergeCell ref="BG79:BG81"/>
    <mergeCell ref="BK79:BK81"/>
    <mergeCell ref="BO79:BO102"/>
    <mergeCell ref="BP79:BP81"/>
    <mergeCell ref="BQ79:BQ81"/>
    <mergeCell ref="BR79:BR81"/>
    <mergeCell ref="BV79:BV81"/>
    <mergeCell ref="BZ79:BZ102"/>
    <mergeCell ref="CA79:CA81"/>
    <mergeCell ref="CB79:CB81"/>
    <mergeCell ref="CC79:CC81"/>
    <mergeCell ref="CG79:CG81"/>
    <mergeCell ref="AE80:AE82"/>
    <mergeCell ref="BL80:BL82"/>
    <mergeCell ref="B82:B84"/>
    <mergeCell ref="C82:C84"/>
    <mergeCell ref="D82:D84"/>
    <mergeCell ref="H82:H84"/>
    <mergeCell ref="M82:M84"/>
    <mergeCell ref="N82:N84"/>
    <mergeCell ref="O82:O84"/>
    <mergeCell ref="S82:S84"/>
    <mergeCell ref="X82:X84"/>
    <mergeCell ref="Y82:Y84"/>
    <mergeCell ref="Z82:Z84"/>
    <mergeCell ref="AD82:AD84"/>
    <mergeCell ref="AI82:AI84"/>
    <mergeCell ref="AJ82:AJ84"/>
    <mergeCell ref="AK82:AK84"/>
    <mergeCell ref="AO82:AO84"/>
    <mergeCell ref="AT82:AT84"/>
    <mergeCell ref="AU82:AU84"/>
    <mergeCell ref="AV82:AV84"/>
    <mergeCell ref="AZ82:AZ84"/>
    <mergeCell ref="BE82:BE84"/>
    <mergeCell ref="BF82:BF84"/>
    <mergeCell ref="BG82:BG84"/>
    <mergeCell ref="BK82:BK84"/>
    <mergeCell ref="BP82:BP84"/>
    <mergeCell ref="BQ82:BQ84"/>
    <mergeCell ref="BR82:BR84"/>
    <mergeCell ref="BV82:BV84"/>
    <mergeCell ref="CA82:CA84"/>
    <mergeCell ref="CB82:CB84"/>
    <mergeCell ref="CC82:CC84"/>
    <mergeCell ref="CG82:CG84"/>
    <mergeCell ref="CK82:CT82"/>
    <mergeCell ref="AE83:AE86"/>
    <mergeCell ref="BL83:BL86"/>
    <mergeCell ref="CK83:CL83"/>
    <mergeCell ref="CM83:CR83"/>
    <mergeCell ref="CS83:CT83"/>
    <mergeCell ref="B85:B87"/>
    <mergeCell ref="C85:C87"/>
    <mergeCell ref="D85:D87"/>
    <mergeCell ref="H85:H87"/>
    <mergeCell ref="M85:M87"/>
    <mergeCell ref="N85:N87"/>
    <mergeCell ref="O85:O87"/>
    <mergeCell ref="S85:S87"/>
    <mergeCell ref="X85:X87"/>
    <mergeCell ref="Y85:Y87"/>
    <mergeCell ref="Z85:Z87"/>
    <mergeCell ref="AD85:AD87"/>
    <mergeCell ref="AI85:AI87"/>
    <mergeCell ref="AJ85:AJ87"/>
    <mergeCell ref="AK85:AK87"/>
    <mergeCell ref="AO85:AO87"/>
    <mergeCell ref="AT85:AT87"/>
    <mergeCell ref="AU85:AU87"/>
    <mergeCell ref="AV85:AV87"/>
    <mergeCell ref="AZ85:AZ87"/>
    <mergeCell ref="BE85:BE87"/>
    <mergeCell ref="BF85:BF87"/>
    <mergeCell ref="BG85:BG87"/>
    <mergeCell ref="BK85:BK87"/>
    <mergeCell ref="BP85:BP87"/>
    <mergeCell ref="BQ85:BQ87"/>
    <mergeCell ref="BR85:BR87"/>
    <mergeCell ref="BV85:BV87"/>
    <mergeCell ref="CA85:CA87"/>
    <mergeCell ref="CB85:CB87"/>
    <mergeCell ref="CC85:CC87"/>
    <mergeCell ref="CG85:CG87"/>
    <mergeCell ref="AE87:AE88"/>
    <mergeCell ref="BL87:BL88"/>
    <mergeCell ref="B88:B91"/>
    <mergeCell ref="C88:C91"/>
    <mergeCell ref="D88:D91"/>
    <mergeCell ref="H88:H91"/>
    <mergeCell ref="M88:M91"/>
    <mergeCell ref="N88:N91"/>
    <mergeCell ref="O88:O91"/>
    <mergeCell ref="S88:S91"/>
    <mergeCell ref="X88:X91"/>
    <mergeCell ref="Y88:Y91"/>
    <mergeCell ref="Z88:Z91"/>
    <mergeCell ref="AD88:AD91"/>
    <mergeCell ref="AI88:AI91"/>
    <mergeCell ref="AJ88:AJ91"/>
    <mergeCell ref="AK88:AK91"/>
    <mergeCell ref="AO88:AO91"/>
    <mergeCell ref="AT88:AT91"/>
    <mergeCell ref="AU88:AU91"/>
    <mergeCell ref="AV88:AV91"/>
    <mergeCell ref="AZ88:AZ91"/>
    <mergeCell ref="BE88:BE91"/>
    <mergeCell ref="BF88:BF91"/>
    <mergeCell ref="BG88:BG91"/>
    <mergeCell ref="BK88:BK91"/>
    <mergeCell ref="BP88:BP91"/>
    <mergeCell ref="BQ88:BQ91"/>
    <mergeCell ref="BR88:BR91"/>
    <mergeCell ref="BV88:BV91"/>
    <mergeCell ref="CA88:CA91"/>
    <mergeCell ref="CB88:CB91"/>
    <mergeCell ref="CC88:CC91"/>
    <mergeCell ref="CG88:CG91"/>
    <mergeCell ref="CK91:CT91"/>
    <mergeCell ref="B92:B93"/>
    <mergeCell ref="C92:C93"/>
    <mergeCell ref="D92:D93"/>
    <mergeCell ref="H92:H93"/>
    <mergeCell ref="M92:M93"/>
    <mergeCell ref="N92:N93"/>
    <mergeCell ref="O92:O93"/>
    <mergeCell ref="S92:S93"/>
    <mergeCell ref="X92:X93"/>
    <mergeCell ref="Y92:Y93"/>
    <mergeCell ref="Z92:Z93"/>
    <mergeCell ref="AD92:AD93"/>
    <mergeCell ref="AI92:AI93"/>
    <mergeCell ref="AJ92:AJ93"/>
    <mergeCell ref="AK92:AK93"/>
    <mergeCell ref="AO92:AO93"/>
    <mergeCell ref="AT92:AT93"/>
    <mergeCell ref="AU92:AU93"/>
    <mergeCell ref="AV92:AV93"/>
    <mergeCell ref="AZ92:AZ93"/>
    <mergeCell ref="BE92:BE93"/>
    <mergeCell ref="BF92:BF93"/>
    <mergeCell ref="BG92:BG93"/>
    <mergeCell ref="BK92:BK93"/>
    <mergeCell ref="BP92:BP93"/>
    <mergeCell ref="BQ92:BQ93"/>
    <mergeCell ref="BR92:BR93"/>
    <mergeCell ref="BV92:BV93"/>
    <mergeCell ref="CA92:CA93"/>
    <mergeCell ref="CB92:CB93"/>
    <mergeCell ref="CC92:CC93"/>
    <mergeCell ref="CG92:CG93"/>
    <mergeCell ref="CK92:CL92"/>
    <mergeCell ref="CM92:CR92"/>
    <mergeCell ref="CS92:CT92"/>
    <mergeCell ref="D94:D96"/>
    <mergeCell ref="O94:O96"/>
    <mergeCell ref="Z94:Z96"/>
    <mergeCell ref="AK94:AK96"/>
    <mergeCell ref="AV94:AV96"/>
    <mergeCell ref="BG94:BG96"/>
    <mergeCell ref="BR94:BR96"/>
    <mergeCell ref="CC94:CC96"/>
    <mergeCell ref="AE96:AE97"/>
    <mergeCell ref="BL96:BL97"/>
    <mergeCell ref="CK100:CT100"/>
    <mergeCell ref="B101:B102"/>
    <mergeCell ref="C101:C102"/>
    <mergeCell ref="D101:D102"/>
    <mergeCell ref="H101:H102"/>
    <mergeCell ref="M101:M102"/>
    <mergeCell ref="N101:N102"/>
    <mergeCell ref="O101:O102"/>
    <mergeCell ref="S101:S102"/>
    <mergeCell ref="X101:X102"/>
    <mergeCell ref="Y101:Y102"/>
    <mergeCell ref="Z101:Z102"/>
    <mergeCell ref="AD101:AD102"/>
    <mergeCell ref="AI101:AI102"/>
    <mergeCell ref="AJ101:AJ102"/>
    <mergeCell ref="AK101:AK102"/>
    <mergeCell ref="AO101:AO102"/>
    <mergeCell ref="AT101:AT102"/>
    <mergeCell ref="AU101:AU102"/>
    <mergeCell ref="AV101:AV102"/>
    <mergeCell ref="AZ101:AZ102"/>
    <mergeCell ref="BE101:BE102"/>
    <mergeCell ref="BF101:BF102"/>
    <mergeCell ref="BG101:BG102"/>
    <mergeCell ref="BK101:BK102"/>
    <mergeCell ref="BP101:BP102"/>
    <mergeCell ref="BQ101:BQ102"/>
    <mergeCell ref="BR101:BR102"/>
    <mergeCell ref="BV101:BV102"/>
    <mergeCell ref="CA101:CA102"/>
    <mergeCell ref="CB101:CB102"/>
    <mergeCell ref="CC101:CC102"/>
    <mergeCell ref="CG101:CG102"/>
    <mergeCell ref="CK101:CL101"/>
    <mergeCell ref="CM101:CR101"/>
    <mergeCell ref="CS101:CT101"/>
    <mergeCell ref="A104:A111"/>
    <mergeCell ref="L104:L111"/>
    <mergeCell ref="W104:W111"/>
    <mergeCell ref="AH104:AH111"/>
    <mergeCell ref="AS104:AS111"/>
    <mergeCell ref="BD104:BD111"/>
    <mergeCell ref="BO104:BO111"/>
    <mergeCell ref="BZ104:BZ111"/>
    <mergeCell ref="B106:B107"/>
    <mergeCell ref="M106:M107"/>
    <mergeCell ref="AI106:AI107"/>
    <mergeCell ref="BP106:BP107"/>
    <mergeCell ref="CA106:CA107"/>
    <mergeCell ref="AE107:AE112"/>
    <mergeCell ref="CK109:CT109"/>
    <mergeCell ref="CK110:CL110"/>
    <mergeCell ref="CM110:CR110"/>
    <mergeCell ref="CS110:CT110"/>
    <mergeCell ref="A112:A117"/>
    <mergeCell ref="B112:B117"/>
    <mergeCell ref="C112:C117"/>
    <mergeCell ref="L112:L117"/>
    <mergeCell ref="M112:M117"/>
    <mergeCell ref="W112:W117"/>
    <mergeCell ref="AH112:AH117"/>
    <mergeCell ref="AI112:AI117"/>
    <mergeCell ref="AJ112:AJ117"/>
    <mergeCell ref="AS112:AS117"/>
    <mergeCell ref="BD112:BD117"/>
    <mergeCell ref="BO112:BO117"/>
    <mergeCell ref="BP112:BP117"/>
    <mergeCell ref="BZ112:BZ117"/>
    <mergeCell ref="CA112:CA117"/>
    <mergeCell ref="CB112:CB117"/>
    <mergeCell ref="A118:A125"/>
    <mergeCell ref="L118:L125"/>
    <mergeCell ref="W118:W125"/>
    <mergeCell ref="AH118:AH125"/>
    <mergeCell ref="AS118:AS125"/>
    <mergeCell ref="BD118:BD125"/>
    <mergeCell ref="BO118:BO125"/>
    <mergeCell ref="BZ118:BZ125"/>
    <mergeCell ref="CK118:CT118"/>
    <mergeCell ref="CK119:CL119"/>
    <mergeCell ref="CM119:CR119"/>
    <mergeCell ref="CS119:CT119"/>
    <mergeCell ref="D123:D125"/>
    <mergeCell ref="O123:O125"/>
    <mergeCell ref="Z123:Z125"/>
    <mergeCell ref="AK123:AK125"/>
    <mergeCell ref="AV123:AV125"/>
    <mergeCell ref="BG123:BG125"/>
    <mergeCell ref="BR123:BR125"/>
    <mergeCell ref="CC123:CC125"/>
    <mergeCell ref="A126:A131"/>
    <mergeCell ref="L126:L131"/>
    <mergeCell ref="W126:W131"/>
    <mergeCell ref="AH126:AH131"/>
    <mergeCell ref="AS126:AS131"/>
    <mergeCell ref="BD126:BD131"/>
    <mergeCell ref="BO126:BO131"/>
    <mergeCell ref="BZ126:BZ131"/>
    <mergeCell ref="CK127:CT127"/>
    <mergeCell ref="CK128:CL128"/>
    <mergeCell ref="CM128:CR128"/>
    <mergeCell ref="CS128:CT128"/>
    <mergeCell ref="A133:A141"/>
    <mergeCell ref="D133:D141"/>
    <mergeCell ref="L133:L141"/>
    <mergeCell ref="O133:O141"/>
    <mergeCell ref="W133:W141"/>
    <mergeCell ref="Z133:Z141"/>
    <mergeCell ref="AH133:AH141"/>
    <mergeCell ref="AK133:AK141"/>
    <mergeCell ref="AS133:AS141"/>
    <mergeCell ref="AV133:AV141"/>
    <mergeCell ref="BD133:BD141"/>
    <mergeCell ref="BG133:BG141"/>
    <mergeCell ref="BO133:BO141"/>
    <mergeCell ref="BR133:BR141"/>
    <mergeCell ref="BZ133:BZ141"/>
    <mergeCell ref="CC133:CC141"/>
    <mergeCell ref="CK136:CT136"/>
    <mergeCell ref="CK137:CL137"/>
    <mergeCell ref="CM137:CR137"/>
    <mergeCell ref="CS137:CT137"/>
    <mergeCell ref="CK145:CT145"/>
    <mergeCell ref="CK146:CL146"/>
    <mergeCell ref="CM146:CR146"/>
    <mergeCell ref="CS146:CT146"/>
    <mergeCell ref="A147:G147"/>
    <mergeCell ref="L147:R147"/>
    <mergeCell ref="T147:T149"/>
    <mergeCell ref="W147:AC147"/>
    <mergeCell ref="AH147:AN147"/>
    <mergeCell ref="AS147:AY147"/>
    <mergeCell ref="BD147:BJ147"/>
    <mergeCell ref="BL147:BL149"/>
    <mergeCell ref="BO147:BU147"/>
    <mergeCell ref="BW147:BW149"/>
    <mergeCell ref="BZ147:CF147"/>
    <mergeCell ref="T150:T152"/>
    <mergeCell ref="BL150:BL152"/>
    <mergeCell ref="BW150:BW152"/>
    <mergeCell ref="A152:A175"/>
    <mergeCell ref="B152:B154"/>
    <mergeCell ref="C152:C154"/>
    <mergeCell ref="D152:D154"/>
    <mergeCell ref="H152:H154"/>
    <mergeCell ref="L152:L175"/>
    <mergeCell ref="M152:M154"/>
    <mergeCell ref="N152:N154"/>
    <mergeCell ref="O152:O154"/>
    <mergeCell ref="S152:S154"/>
    <mergeCell ref="W152:W175"/>
    <mergeCell ref="X152:X154"/>
    <mergeCell ref="Y152:Y154"/>
    <mergeCell ref="Z152:Z154"/>
    <mergeCell ref="AD152:AD154"/>
    <mergeCell ref="AH152:AH175"/>
    <mergeCell ref="AI152:AI154"/>
    <mergeCell ref="AJ152:AJ154"/>
    <mergeCell ref="AK152:AK154"/>
    <mergeCell ref="AO152:AO154"/>
    <mergeCell ref="AS152:AS175"/>
    <mergeCell ref="AT152:AT154"/>
    <mergeCell ref="AU152:AU154"/>
    <mergeCell ref="AV152:AV154"/>
    <mergeCell ref="AZ152:AZ154"/>
    <mergeCell ref="BD152:BD175"/>
    <mergeCell ref="BE152:BE154"/>
    <mergeCell ref="BF152:BF154"/>
    <mergeCell ref="BG152:BG154"/>
    <mergeCell ref="BK152:BK154"/>
    <mergeCell ref="BO152:BO175"/>
    <mergeCell ref="BP152:BP154"/>
    <mergeCell ref="BQ152:BQ154"/>
    <mergeCell ref="BR152:BR154"/>
    <mergeCell ref="BV152:BV154"/>
    <mergeCell ref="BZ152:BZ175"/>
    <mergeCell ref="CA152:CA154"/>
    <mergeCell ref="CB152:CB154"/>
    <mergeCell ref="CC152:CC154"/>
    <mergeCell ref="CG152:CG154"/>
    <mergeCell ref="T153:T155"/>
    <mergeCell ref="BL153:BL155"/>
    <mergeCell ref="BW153:BW155"/>
    <mergeCell ref="CK154:CT154"/>
    <mergeCell ref="B155:B157"/>
    <mergeCell ref="C155:C157"/>
    <mergeCell ref="D155:D157"/>
    <mergeCell ref="H155:H157"/>
    <mergeCell ref="M155:M157"/>
    <mergeCell ref="N155:N157"/>
    <mergeCell ref="O155:O157"/>
    <mergeCell ref="S155:S157"/>
    <mergeCell ref="X155:X157"/>
    <mergeCell ref="Y155:Y157"/>
    <mergeCell ref="Z155:Z157"/>
    <mergeCell ref="AD155:AD157"/>
    <mergeCell ref="AI155:AI157"/>
    <mergeCell ref="AJ155:AJ157"/>
    <mergeCell ref="AK155:AK157"/>
    <mergeCell ref="AO155:AO157"/>
    <mergeCell ref="AT155:AT157"/>
    <mergeCell ref="AU155:AU157"/>
    <mergeCell ref="AV155:AV157"/>
    <mergeCell ref="AZ155:AZ157"/>
    <mergeCell ref="BE155:BE157"/>
    <mergeCell ref="BF155:BF157"/>
    <mergeCell ref="BG155:BG157"/>
    <mergeCell ref="BK155:BK157"/>
    <mergeCell ref="BP155:BP157"/>
    <mergeCell ref="BQ155:BQ157"/>
    <mergeCell ref="BR155:BR157"/>
    <mergeCell ref="BV155:BV157"/>
    <mergeCell ref="CA155:CA157"/>
    <mergeCell ref="CB155:CB157"/>
    <mergeCell ref="CC155:CC157"/>
    <mergeCell ref="CG155:CG157"/>
    <mergeCell ref="CK155:CL155"/>
    <mergeCell ref="CM155:CR155"/>
    <mergeCell ref="CS155:CT155"/>
    <mergeCell ref="T156:T159"/>
    <mergeCell ref="BL156:BL159"/>
    <mergeCell ref="BW156:BW159"/>
    <mergeCell ref="B158:B160"/>
    <mergeCell ref="C158:C160"/>
    <mergeCell ref="D158:D160"/>
    <mergeCell ref="H158:H160"/>
    <mergeCell ref="M158:M160"/>
    <mergeCell ref="N158:N160"/>
    <mergeCell ref="O158:O160"/>
    <mergeCell ref="S158:S160"/>
    <mergeCell ref="X158:X160"/>
    <mergeCell ref="Y158:Y160"/>
    <mergeCell ref="Z158:Z160"/>
    <mergeCell ref="AD158:AD160"/>
    <mergeCell ref="AI158:AI160"/>
    <mergeCell ref="AJ158:AJ160"/>
    <mergeCell ref="AK158:AK160"/>
    <mergeCell ref="AO158:AO160"/>
    <mergeCell ref="AT158:AT160"/>
    <mergeCell ref="AU158:AU160"/>
    <mergeCell ref="AV158:AV160"/>
    <mergeCell ref="AZ158:AZ160"/>
    <mergeCell ref="BE158:BE160"/>
    <mergeCell ref="BF158:BF160"/>
    <mergeCell ref="BG158:BG160"/>
    <mergeCell ref="BK158:BK160"/>
    <mergeCell ref="BP158:BP160"/>
    <mergeCell ref="BQ158:BQ160"/>
    <mergeCell ref="BR158:BR160"/>
    <mergeCell ref="BV158:BV160"/>
    <mergeCell ref="CA158:CA160"/>
    <mergeCell ref="CB158:CB160"/>
    <mergeCell ref="CC158:CC160"/>
    <mergeCell ref="CG158:CG160"/>
    <mergeCell ref="T160:T161"/>
    <mergeCell ref="BL160:BL161"/>
    <mergeCell ref="BW160:BW161"/>
    <mergeCell ref="B161:B164"/>
    <mergeCell ref="C161:C164"/>
    <mergeCell ref="D161:D164"/>
    <mergeCell ref="H161:H164"/>
    <mergeCell ref="M161:M164"/>
    <mergeCell ref="N161:N164"/>
    <mergeCell ref="O161:O164"/>
    <mergeCell ref="S161:S164"/>
    <mergeCell ref="X161:X164"/>
    <mergeCell ref="Y161:Y164"/>
    <mergeCell ref="Z161:Z164"/>
    <mergeCell ref="AD161:AD164"/>
    <mergeCell ref="AI161:AI164"/>
    <mergeCell ref="AJ161:AJ164"/>
    <mergeCell ref="AK161:AK164"/>
    <mergeCell ref="AO161:AO164"/>
    <mergeCell ref="AT161:AT164"/>
    <mergeCell ref="AU161:AU164"/>
    <mergeCell ref="AV161:AV164"/>
    <mergeCell ref="AZ161:AZ164"/>
    <mergeCell ref="BE161:BE164"/>
    <mergeCell ref="BF161:BF164"/>
    <mergeCell ref="BG161:BG164"/>
    <mergeCell ref="BK161:BK164"/>
    <mergeCell ref="BP161:BP164"/>
    <mergeCell ref="BQ161:BQ164"/>
    <mergeCell ref="BR161:BR164"/>
    <mergeCell ref="BV161:BV164"/>
    <mergeCell ref="CA161:CA164"/>
    <mergeCell ref="CB161:CB164"/>
    <mergeCell ref="CC161:CC164"/>
    <mergeCell ref="CG161:CG164"/>
    <mergeCell ref="CK163:CT163"/>
    <mergeCell ref="CK164:CL164"/>
    <mergeCell ref="CM164:CR164"/>
    <mergeCell ref="CS164:CT164"/>
    <mergeCell ref="B165:B166"/>
    <mergeCell ref="C165:C166"/>
    <mergeCell ref="D165:D166"/>
    <mergeCell ref="H165:H166"/>
    <mergeCell ref="M165:M166"/>
    <mergeCell ref="N165:N166"/>
    <mergeCell ref="O165:O166"/>
    <mergeCell ref="S165:S166"/>
    <mergeCell ref="X165:X166"/>
    <mergeCell ref="Y165:Y166"/>
    <mergeCell ref="Z165:Z166"/>
    <mergeCell ref="AD165:AD166"/>
    <mergeCell ref="AI165:AI166"/>
    <mergeCell ref="AJ165:AJ166"/>
    <mergeCell ref="AK165:AK166"/>
    <mergeCell ref="AO165:AO166"/>
    <mergeCell ref="AT165:AT166"/>
    <mergeCell ref="AU165:AU166"/>
    <mergeCell ref="AV165:AV166"/>
    <mergeCell ref="AZ165:AZ166"/>
    <mergeCell ref="BE165:BE166"/>
    <mergeCell ref="BF165:BF166"/>
    <mergeCell ref="BG165:BG166"/>
    <mergeCell ref="BK165:BK166"/>
    <mergeCell ref="BP165:BP166"/>
    <mergeCell ref="BQ165:BQ166"/>
    <mergeCell ref="BR165:BR166"/>
    <mergeCell ref="BV165:BV166"/>
    <mergeCell ref="CA165:CA166"/>
    <mergeCell ref="CB165:CB166"/>
    <mergeCell ref="CC165:CC166"/>
    <mergeCell ref="CG165:CG166"/>
    <mergeCell ref="D167:D169"/>
    <mergeCell ref="O167:O169"/>
    <mergeCell ref="Z167:Z169"/>
    <mergeCell ref="AK167:AK169"/>
    <mergeCell ref="AV167:AV169"/>
    <mergeCell ref="BG167:BG169"/>
    <mergeCell ref="BR167:BR169"/>
    <mergeCell ref="CC167:CC169"/>
    <mergeCell ref="T169:T170"/>
    <mergeCell ref="BA169:BA170"/>
    <mergeCell ref="BL169:BL170"/>
    <mergeCell ref="BW169:BW170"/>
    <mergeCell ref="CK172:CT172"/>
    <mergeCell ref="CK173:CL173"/>
    <mergeCell ref="CM173:CR173"/>
    <mergeCell ref="CS173:CT173"/>
    <mergeCell ref="B174:B175"/>
    <mergeCell ref="C174:C175"/>
    <mergeCell ref="D174:D175"/>
    <mergeCell ref="H174:H175"/>
    <mergeCell ref="M174:M175"/>
    <mergeCell ref="N174:N175"/>
    <mergeCell ref="O174:O175"/>
    <mergeCell ref="S174:S175"/>
    <mergeCell ref="X174:X175"/>
    <mergeCell ref="Y174:Y175"/>
    <mergeCell ref="Z174:Z175"/>
    <mergeCell ref="AD174:AD175"/>
    <mergeCell ref="AI174:AI175"/>
    <mergeCell ref="AJ174:AJ175"/>
    <mergeCell ref="AK174:AK175"/>
    <mergeCell ref="AO174:AO175"/>
    <mergeCell ref="AT174:AT175"/>
    <mergeCell ref="AU174:AU175"/>
    <mergeCell ref="AV174:AV175"/>
    <mergeCell ref="AZ174:AZ175"/>
    <mergeCell ref="BE174:BE175"/>
    <mergeCell ref="BF174:BF175"/>
    <mergeCell ref="BG174:BG175"/>
    <mergeCell ref="BK174:BK175"/>
    <mergeCell ref="BP174:BP175"/>
    <mergeCell ref="BQ174:BQ175"/>
    <mergeCell ref="BR174:BR175"/>
    <mergeCell ref="BV174:BV175"/>
    <mergeCell ref="CA174:CA175"/>
    <mergeCell ref="CB174:CB175"/>
    <mergeCell ref="CC174:CC175"/>
    <mergeCell ref="CG174:CG175"/>
    <mergeCell ref="A177:A184"/>
    <mergeCell ref="L177:L184"/>
    <mergeCell ref="W177:W184"/>
    <mergeCell ref="AH177:AH184"/>
    <mergeCell ref="AS177:AS184"/>
    <mergeCell ref="BD177:BD184"/>
    <mergeCell ref="BO177:BO184"/>
    <mergeCell ref="BZ177:BZ184"/>
    <mergeCell ref="B179:B180"/>
    <mergeCell ref="M179:M180"/>
    <mergeCell ref="AI179:AI180"/>
    <mergeCell ref="AT179:AT180"/>
    <mergeCell ref="BE179:BE180"/>
    <mergeCell ref="BP179:BP180"/>
    <mergeCell ref="CA179:CA180"/>
    <mergeCell ref="T180:T185"/>
    <mergeCell ref="BW180:BW185"/>
    <mergeCell ref="CK181:CT181"/>
    <mergeCell ref="CK182:CL182"/>
    <mergeCell ref="CM182:CR182"/>
    <mergeCell ref="CS182:CT182"/>
    <mergeCell ref="A185:A190"/>
    <mergeCell ref="B185:B190"/>
    <mergeCell ref="L185:L190"/>
    <mergeCell ref="M185:M190"/>
    <mergeCell ref="W185:W190"/>
    <mergeCell ref="AH185:AH190"/>
    <mergeCell ref="AI185:AI190"/>
    <mergeCell ref="AS185:AS190"/>
    <mergeCell ref="AT185:AT190"/>
    <mergeCell ref="AU185:AU190"/>
    <mergeCell ref="BD185:BD190"/>
    <mergeCell ref="BE185:BE190"/>
    <mergeCell ref="BO185:BO190"/>
    <mergeCell ref="BP185:BP190"/>
    <mergeCell ref="BZ185:BZ190"/>
    <mergeCell ref="CA185:CA190"/>
    <mergeCell ref="CK190:CT190"/>
    <mergeCell ref="A191:A198"/>
    <mergeCell ref="L191:L198"/>
    <mergeCell ref="W191:W198"/>
    <mergeCell ref="AH191:AH198"/>
    <mergeCell ref="AS191:AS198"/>
    <mergeCell ref="BD191:BD198"/>
    <mergeCell ref="BO191:BO198"/>
    <mergeCell ref="BZ191:BZ198"/>
    <mergeCell ref="CK191:CL191"/>
    <mergeCell ref="CM191:CR191"/>
    <mergeCell ref="CS191:CT191"/>
    <mergeCell ref="D196:D198"/>
    <mergeCell ref="O196:O198"/>
    <mergeCell ref="Z196:Z198"/>
    <mergeCell ref="AK196:AK198"/>
    <mergeCell ref="AV196:AV198"/>
    <mergeCell ref="BG196:BG198"/>
    <mergeCell ref="BR196:BR198"/>
    <mergeCell ref="CC196:CC198"/>
    <mergeCell ref="A199:A204"/>
    <mergeCell ref="L199:L204"/>
    <mergeCell ref="W199:W204"/>
    <mergeCell ref="AH199:AH204"/>
    <mergeCell ref="AS199:AS204"/>
    <mergeCell ref="BD199:BD204"/>
    <mergeCell ref="BO199:BO204"/>
    <mergeCell ref="BZ199:BZ204"/>
    <mergeCell ref="CK199:CT199"/>
    <mergeCell ref="CK200:CL200"/>
    <mergeCell ref="CM200:CR200"/>
    <mergeCell ref="CS200:CT200"/>
    <mergeCell ref="A206:A214"/>
    <mergeCell ref="D206:D214"/>
    <mergeCell ref="L206:L214"/>
    <mergeCell ref="O206:O214"/>
    <mergeCell ref="W206:W214"/>
    <mergeCell ref="Z206:Z214"/>
    <mergeCell ref="AH206:AH214"/>
    <mergeCell ref="AK206:AK214"/>
    <mergeCell ref="AS206:AS214"/>
    <mergeCell ref="AV206:AV214"/>
    <mergeCell ref="BD206:BD214"/>
    <mergeCell ref="BG206:BG214"/>
    <mergeCell ref="BO206:BO214"/>
    <mergeCell ref="BR206:BR214"/>
    <mergeCell ref="BZ206:BZ214"/>
    <mergeCell ref="CC206:CC214"/>
    <mergeCell ref="CK208:CT208"/>
    <mergeCell ref="CK209:CL209"/>
    <mergeCell ref="CM209:CR209"/>
    <mergeCell ref="CS209:CT209"/>
    <mergeCell ref="CK217:CT217"/>
    <mergeCell ref="CK218:CL218"/>
    <mergeCell ref="CM218:CR218"/>
    <mergeCell ref="CS218:CT218"/>
    <mergeCell ref="A220:G220"/>
    <mergeCell ref="L220:S220"/>
    <mergeCell ref="W220:AD220"/>
    <mergeCell ref="A225:A248"/>
    <mergeCell ref="B225:B227"/>
    <mergeCell ref="C225:C227"/>
    <mergeCell ref="D225:D227"/>
    <mergeCell ref="H225:H227"/>
    <mergeCell ref="L225:L248"/>
    <mergeCell ref="M225:M227"/>
    <mergeCell ref="N225:N227"/>
    <mergeCell ref="O225:O227"/>
    <mergeCell ref="S225:S227"/>
    <mergeCell ref="W225:W247"/>
    <mergeCell ref="X225:X227"/>
    <mergeCell ref="Y225:Y227"/>
    <mergeCell ref="Z225:Z227"/>
    <mergeCell ref="AD225:AD227"/>
    <mergeCell ref="B228:B230"/>
    <mergeCell ref="C228:C230"/>
    <mergeCell ref="D228:D230"/>
    <mergeCell ref="H228:H230"/>
    <mergeCell ref="M228:M230"/>
    <mergeCell ref="N228:N230"/>
    <mergeCell ref="O228:O230"/>
    <mergeCell ref="S228:S230"/>
    <mergeCell ref="X228:X230"/>
    <mergeCell ref="Y228:Y230"/>
    <mergeCell ref="Z228:Z230"/>
    <mergeCell ref="AD228:AD230"/>
    <mergeCell ref="B231:B233"/>
    <mergeCell ref="C231:C233"/>
    <mergeCell ref="D231:D233"/>
    <mergeCell ref="H231:H233"/>
    <mergeCell ref="M231:M233"/>
    <mergeCell ref="N231:N233"/>
    <mergeCell ref="O231:O233"/>
    <mergeCell ref="S231:S233"/>
    <mergeCell ref="X231:X233"/>
    <mergeCell ref="Y231:Y233"/>
    <mergeCell ref="Z231:Z233"/>
    <mergeCell ref="AD231:AD233"/>
    <mergeCell ref="B234:B237"/>
    <mergeCell ref="C234:C237"/>
    <mergeCell ref="D234:D237"/>
    <mergeCell ref="H234:H237"/>
    <mergeCell ref="M234:M237"/>
    <mergeCell ref="N234:N237"/>
    <mergeCell ref="O234:O237"/>
    <mergeCell ref="S234:S237"/>
    <mergeCell ref="X234:X237"/>
    <mergeCell ref="Y234:Y237"/>
    <mergeCell ref="Z234:Z237"/>
    <mergeCell ref="AD234:AD237"/>
    <mergeCell ref="B238:B239"/>
    <mergeCell ref="C238:C239"/>
    <mergeCell ref="D238:D239"/>
    <mergeCell ref="H238:H239"/>
    <mergeCell ref="M238:M239"/>
    <mergeCell ref="N238:N239"/>
    <mergeCell ref="O238:O239"/>
    <mergeCell ref="S238:S239"/>
    <mergeCell ref="X238:X239"/>
    <mergeCell ref="Y238:Y239"/>
    <mergeCell ref="Z238:Z239"/>
    <mergeCell ref="AD238:AD239"/>
    <mergeCell ref="D240:D242"/>
    <mergeCell ref="O240:O242"/>
    <mergeCell ref="Z240:Z242"/>
    <mergeCell ref="X246:X247"/>
    <mergeCell ref="Y246:Y247"/>
    <mergeCell ref="Z246:Z247"/>
    <mergeCell ref="B247:B248"/>
    <mergeCell ref="C247:C248"/>
    <mergeCell ref="D247:D248"/>
    <mergeCell ref="H247:H248"/>
    <mergeCell ref="M247:M248"/>
    <mergeCell ref="N247:N248"/>
    <mergeCell ref="O247:O248"/>
    <mergeCell ref="S247:S248"/>
    <mergeCell ref="AD247:AD248"/>
    <mergeCell ref="W249:W256"/>
    <mergeCell ref="A250:A257"/>
    <mergeCell ref="L250:L257"/>
    <mergeCell ref="W257:W262"/>
    <mergeCell ref="A258:A263"/>
    <mergeCell ref="L258:L263"/>
    <mergeCell ref="W263:W270"/>
    <mergeCell ref="A264:A271"/>
    <mergeCell ref="L264:L271"/>
    <mergeCell ref="Z268:Z270"/>
    <mergeCell ref="D269:D271"/>
    <mergeCell ref="O269:O271"/>
    <mergeCell ref="A272:A277"/>
    <mergeCell ref="L272:L277"/>
    <mergeCell ref="A279:A287"/>
    <mergeCell ref="D279:D287"/>
    <mergeCell ref="L279:L286"/>
    <mergeCell ref="O279:O28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P425"/>
  <sheetViews>
    <sheetView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pane xSplit="2" ySplit="2" topLeftCell="DB51" activePane="bottomRight" state="frozen"/>
      <selection pane="topLeft" activeCell="A1" activeCellId="0" sqref="A1"/>
      <selection pane="topRight" activeCell="DB1" activeCellId="0" sqref="DB1"/>
      <selection pane="bottomLeft" activeCell="A51" activeCellId="0" sqref="A51"/>
      <selection pane="bottomRight" activeCell="DF72" activeCellId="0" sqref="DF72"/>
    </sheetView>
  </sheetViews>
  <sheetFormatPr defaultColWidth="8.5625" defaultRowHeight="14.4" zeroHeight="false" outlineLevelRow="0" outlineLevelCol="0"/>
  <cols>
    <col collapsed="false" customWidth="true" hidden="false" outlineLevel="0" max="1" min="1" style="2" width="10.99"/>
    <col collapsed="false" customWidth="true" hidden="false" outlineLevel="0" max="2" min="2" style="7" width="17.67"/>
    <col collapsed="false" customWidth="true" hidden="false" outlineLevel="0" max="3" min="3" style="2" width="11.65"/>
    <col collapsed="false" customWidth="true" hidden="false" outlineLevel="0" max="4" min="4" style="2" width="10.99"/>
    <col collapsed="false" customWidth="true" hidden="false" outlineLevel="0" max="5" min="5" style="2" width="12.66"/>
    <col collapsed="false" customWidth="true" hidden="false" outlineLevel="0" max="14" min="12" style="2" width="9"/>
    <col collapsed="false" customWidth="true" hidden="false" outlineLevel="0" max="15" min="15" style="2" width="10.12"/>
    <col collapsed="false" customWidth="true" hidden="false" outlineLevel="0" max="17" min="17" style="2" width="9.33"/>
    <col collapsed="false" customWidth="true" hidden="false" outlineLevel="0" max="19" min="19" style="2" width="9"/>
    <col collapsed="false" customWidth="true" hidden="false" outlineLevel="0" max="23" min="23" style="2" width="11.65"/>
    <col collapsed="false" customWidth="true" hidden="false" outlineLevel="0" max="24" min="24" style="2" width="11.45"/>
    <col collapsed="false" customWidth="true" hidden="false" outlineLevel="0" max="32" min="32" style="2" width="9.44"/>
    <col collapsed="false" customWidth="true" hidden="false" outlineLevel="0" max="38" min="38" style="2" width="9.2"/>
    <col collapsed="false" customWidth="true" hidden="false" outlineLevel="0" max="58" min="58" style="2" width="10.77"/>
    <col collapsed="false" customWidth="true" hidden="false" outlineLevel="0" max="67" min="65" style="2" width="10.12"/>
    <col collapsed="false" customWidth="true" hidden="false" outlineLevel="0" max="69" min="69" style="2" width="10.22"/>
    <col collapsed="false" customWidth="true" hidden="false" outlineLevel="0" max="72" min="72" style="2" width="13.43"/>
    <col collapsed="false" customWidth="true" hidden="false" outlineLevel="0" max="73" min="73" style="2" width="10"/>
    <col collapsed="false" customWidth="true" hidden="false" outlineLevel="0" max="74" min="74" style="2" width="12.56"/>
    <col collapsed="false" customWidth="true" hidden="false" outlineLevel="0" max="84" min="84" style="2" width="11.57"/>
    <col collapsed="false" customWidth="true" hidden="false" outlineLevel="0" max="85" min="85" style="2" width="10.45"/>
    <col collapsed="false" customWidth="true" hidden="false" outlineLevel="0" max="101" min="101" style="2" width="9.44"/>
    <col collapsed="false" customWidth="true" hidden="false" outlineLevel="0" max="102" min="102" style="2" width="11.57"/>
    <col collapsed="false" customWidth="true" hidden="false" outlineLevel="0" max="103" min="103" style="2" width="9.44"/>
    <col collapsed="false" customWidth="true" hidden="false" outlineLevel="0" max="106" min="106" style="2" width="13.22"/>
    <col collapsed="false" customWidth="true" hidden="false" outlineLevel="0" max="107" min="107" style="2" width="16.56"/>
    <col collapsed="false" customWidth="true" hidden="false" outlineLevel="0" max="108" min="108" style="2" width="15.88"/>
    <col collapsed="false" customWidth="true" hidden="false" outlineLevel="0" max="109" min="109" style="2" width="17.21"/>
    <col collapsed="false" customWidth="true" hidden="false" outlineLevel="0" max="110" min="110" style="2" width="15.66"/>
    <col collapsed="false" customWidth="true" hidden="false" outlineLevel="0" max="111" min="111" style="2" width="16"/>
    <col collapsed="false" customWidth="true" hidden="false" outlineLevel="0" max="113" min="113" style="2" width="20.65"/>
    <col collapsed="false" customWidth="true" hidden="false" outlineLevel="0" max="115" min="115" style="2" width="14.43"/>
    <col collapsed="false" customWidth="true" hidden="false" outlineLevel="0" max="116" min="116" style="2" width="13.1"/>
    <col collapsed="false" customWidth="true" hidden="false" outlineLevel="0" max="122" min="122" style="2" width="10.12"/>
    <col collapsed="false" customWidth="true" hidden="false" outlineLevel="0" max="123" min="123" style="2" width="10.89"/>
    <col collapsed="false" customWidth="true" hidden="false" outlineLevel="0" max="124" min="124" style="2" width="10.45"/>
    <col collapsed="false" customWidth="true" hidden="false" outlineLevel="0" max="125" min="125" style="2" width="12.1"/>
    <col collapsed="false" customWidth="true" hidden="false" outlineLevel="0" max="130" min="130" style="2" width="15"/>
  </cols>
  <sheetData>
    <row r="1" customFormat="false" ht="15" hidden="false" customHeight="false" outlineLevel="0" collapsed="false">
      <c r="A1" s="53" t="s">
        <v>490</v>
      </c>
      <c r="B1" s="53"/>
      <c r="C1" s="106" t="s">
        <v>27</v>
      </c>
      <c r="D1" s="106"/>
      <c r="E1" s="107"/>
      <c r="F1" s="106" t="s">
        <v>114</v>
      </c>
      <c r="G1" s="106"/>
      <c r="H1" s="106"/>
      <c r="I1" s="106"/>
      <c r="J1" s="108"/>
      <c r="K1" s="106"/>
      <c r="L1" s="106"/>
      <c r="M1" s="109" t="s">
        <v>131</v>
      </c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  <c r="BL1" s="106"/>
      <c r="BM1" s="106"/>
      <c r="BN1" s="106"/>
      <c r="BO1" s="106"/>
      <c r="BP1" s="106"/>
      <c r="BQ1" s="106"/>
      <c r="BR1" s="106"/>
      <c r="BS1" s="106"/>
      <c r="BT1" s="106"/>
      <c r="BU1" s="106"/>
      <c r="BV1" s="106"/>
      <c r="BW1" s="107"/>
      <c r="BX1" s="110" t="s">
        <v>271</v>
      </c>
      <c r="BY1" s="106"/>
      <c r="BZ1" s="106"/>
      <c r="CA1" s="106"/>
      <c r="CB1" s="106"/>
      <c r="CC1" s="106"/>
      <c r="CD1" s="106"/>
      <c r="CE1" s="106"/>
      <c r="CF1" s="106"/>
      <c r="CG1" s="106"/>
      <c r="CH1" s="106"/>
      <c r="CI1" s="106"/>
      <c r="CJ1" s="106"/>
      <c r="CK1" s="106"/>
      <c r="CL1" s="106"/>
      <c r="CM1" s="106"/>
      <c r="CN1" s="106"/>
      <c r="CO1" s="106"/>
      <c r="CP1" s="106"/>
      <c r="CQ1" s="106"/>
      <c r="CR1" s="106"/>
      <c r="CS1" s="106"/>
      <c r="CT1" s="106"/>
      <c r="CU1" s="106"/>
      <c r="CV1" s="106"/>
      <c r="CW1" s="106"/>
      <c r="CX1" s="106"/>
      <c r="CY1" s="106"/>
      <c r="CZ1" s="106"/>
      <c r="DA1" s="106"/>
      <c r="DB1" s="106"/>
      <c r="DC1" s="106"/>
      <c r="DD1" s="106"/>
      <c r="DE1" s="106"/>
      <c r="DF1" s="106"/>
      <c r="DG1" s="106"/>
      <c r="DH1" s="106"/>
      <c r="DI1" s="106"/>
      <c r="DJ1" s="106"/>
      <c r="DK1" s="106"/>
      <c r="DL1" s="106"/>
      <c r="DM1" s="106"/>
      <c r="DN1" s="106"/>
      <c r="DO1" s="106"/>
      <c r="DP1" s="106"/>
      <c r="DQ1" s="106"/>
      <c r="DR1" s="106"/>
      <c r="DS1" s="106"/>
      <c r="DT1" s="106"/>
      <c r="DU1" s="106"/>
      <c r="DV1" s="106"/>
      <c r="DW1" s="106"/>
      <c r="DX1" s="106"/>
      <c r="DY1" s="106"/>
      <c r="DZ1" s="106"/>
      <c r="EA1" s="106"/>
      <c r="EB1" s="106"/>
      <c r="EC1" s="106"/>
      <c r="ED1" s="106"/>
      <c r="EE1" s="106"/>
      <c r="EF1" s="106"/>
      <c r="EG1" s="106"/>
      <c r="EH1" s="106"/>
      <c r="EI1" s="106"/>
      <c r="EJ1" s="106"/>
      <c r="EK1" s="107"/>
      <c r="EL1" s="111" t="s">
        <v>426</v>
      </c>
      <c r="EM1" s="112"/>
      <c r="EN1" s="112"/>
      <c r="EO1" s="112"/>
      <c r="EP1" s="112"/>
      <c r="EQ1" s="112"/>
      <c r="ER1" s="113"/>
      <c r="ES1" s="111" t="s">
        <v>446</v>
      </c>
      <c r="ET1" s="112"/>
      <c r="EU1" s="112"/>
      <c r="EV1" s="112"/>
      <c r="EW1" s="112"/>
      <c r="EX1" s="112"/>
      <c r="EY1" s="112"/>
      <c r="EZ1" s="112"/>
      <c r="FA1" s="112"/>
      <c r="FB1" s="112"/>
      <c r="FC1" s="112"/>
      <c r="FD1" s="112"/>
      <c r="FE1" s="112"/>
      <c r="FF1" s="112"/>
      <c r="FG1" s="112"/>
      <c r="FH1" s="112"/>
      <c r="FI1" s="112"/>
      <c r="FJ1" s="112"/>
      <c r="FK1" s="112"/>
      <c r="FL1" s="112"/>
      <c r="FM1" s="112"/>
      <c r="FN1" s="112"/>
      <c r="FO1" s="112"/>
      <c r="FP1" s="112"/>
      <c r="FQ1" s="113"/>
    </row>
    <row r="2" customFormat="false" ht="14.4" hidden="false" customHeight="false" outlineLevel="0" collapsed="false">
      <c r="A2" s="53"/>
      <c r="B2" s="53"/>
      <c r="C2" s="4" t="str">
        <f aca="false">'Soveria Simeri'!B3</f>
        <v>O67</v>
      </c>
      <c r="D2" s="114" t="str">
        <f aca="false">'Soveria Simeri'!M3</f>
        <v>O68</v>
      </c>
      <c r="E2" s="4" t="str">
        <f aca="false">'Soveria Simeri'!X3</f>
        <v>O68_bis</v>
      </c>
      <c r="F2" s="4" t="str">
        <f aca="false">Sersale!B3</f>
        <v>O30</v>
      </c>
      <c r="G2" s="4" t="str">
        <f aca="false">Sersale!M3</f>
        <v>O108_bis</v>
      </c>
      <c r="H2" s="4" t="str">
        <f aca="false">Sersale!X3</f>
        <v>O147</v>
      </c>
      <c r="I2" s="4" t="str">
        <f aca="false">Sersale!AI3</f>
        <v>O148</v>
      </c>
      <c r="J2" s="114" t="str">
        <f aca="false">Sersale!AT3</f>
        <v>O149</v>
      </c>
      <c r="K2" s="4" t="str">
        <f aca="false">Sersale!BE3</f>
        <v>O150</v>
      </c>
      <c r="L2" s="4" t="str">
        <f aca="false">Sersale!BP3</f>
        <v>O151</v>
      </c>
      <c r="M2" s="4" t="str">
        <f aca="false">Cropani!B3</f>
        <v>O2</v>
      </c>
      <c r="N2" s="4" t="str">
        <f aca="false">Cropani!M3</f>
        <v>O3</v>
      </c>
      <c r="O2" s="4" t="str">
        <f aca="false">Cropani!X3</f>
        <v>O4</v>
      </c>
      <c r="P2" s="4" t="str">
        <f aca="false">Cropani!AI3</f>
        <v>O5</v>
      </c>
      <c r="Q2" s="4" t="str">
        <f aca="false">Cropani!AT3</f>
        <v>O6</v>
      </c>
      <c r="R2" s="4" t="str">
        <f aca="false">Cropani!BE3</f>
        <v>O7</v>
      </c>
      <c r="S2" s="4" t="str">
        <f aca="false">Cropani!BP3</f>
        <v>O8</v>
      </c>
      <c r="T2" s="4" t="str">
        <f aca="false">Cropani!CA3</f>
        <v>O9</v>
      </c>
      <c r="U2" s="4" t="str">
        <f aca="false">Cropani!CL3</f>
        <v>O10</v>
      </c>
      <c r="V2" s="4" t="str">
        <f aca="false">Cropani!B76</f>
        <v>O12_a</v>
      </c>
      <c r="W2" s="4" t="str">
        <f aca="false">Cropani!M76</f>
        <v>O12_b</v>
      </c>
      <c r="X2" s="4" t="str">
        <f aca="false">Cropani!X76</f>
        <v>O13_a</v>
      </c>
      <c r="Y2" s="4" t="str">
        <f aca="false">Cropani!AI76</f>
        <v>O13_b</v>
      </c>
      <c r="Z2" s="4" t="str">
        <f aca="false">Cropani!AT76</f>
        <v>O14</v>
      </c>
      <c r="AA2" s="4" t="str">
        <f aca="false">Cropani!BE76</f>
        <v>O15</v>
      </c>
      <c r="AB2" s="4" t="str">
        <f aca="false">Cropani!BP76</f>
        <v>O16</v>
      </c>
      <c r="AC2" s="4" t="str">
        <f aca="false">Cropani!CA76</f>
        <v>O17</v>
      </c>
      <c r="AD2" s="4" t="str">
        <f aca="false">Cropani!CL76</f>
        <v>O18</v>
      </c>
      <c r="AE2" s="4" t="str">
        <f aca="false">Cropani!B149</f>
        <v>O19</v>
      </c>
      <c r="AF2" s="4" t="str">
        <f aca="false">Cropani!M149</f>
        <v>O20_a</v>
      </c>
      <c r="AG2" s="4" t="str">
        <f aca="false">Cropani!X149</f>
        <v>O20_b</v>
      </c>
      <c r="AH2" s="4" t="str">
        <f aca="false">Cropani!AI149</f>
        <v>O20_c</v>
      </c>
      <c r="AI2" s="4" t="str">
        <f aca="false">Cropani!AT149</f>
        <v>O21</v>
      </c>
      <c r="AJ2" s="4" t="str">
        <f aca="false">Cropani!BE149</f>
        <v>O22</v>
      </c>
      <c r="AK2" s="4" t="str">
        <f aca="false">Cropani!BP149</f>
        <v>O23</v>
      </c>
      <c r="AL2" s="4" t="str">
        <f aca="false">Cropani!CA149</f>
        <v>O24</v>
      </c>
      <c r="AM2" s="4" t="str">
        <f aca="false">Cropani!CL149</f>
        <v>O25</v>
      </c>
      <c r="AN2" s="4" t="str">
        <f aca="false">Cropani!B222</f>
        <v>O26</v>
      </c>
      <c r="AO2" s="4" t="str">
        <f aca="false">Cropani!M222</f>
        <v>O28</v>
      </c>
      <c r="AP2" s="114" t="str">
        <f aca="false">Cropani!X222</f>
        <v>O105</v>
      </c>
      <c r="AQ2" s="4" t="str">
        <f aca="false">Cropani!AI222</f>
        <v>O106</v>
      </c>
      <c r="AR2" s="4" t="str">
        <f aca="false">Cropani!AT222</f>
        <v>O107</v>
      </c>
      <c r="AS2" s="4" t="str">
        <f aca="false">Cropani!BE222</f>
        <v>O119</v>
      </c>
      <c r="AT2" s="4" t="str">
        <f aca="false">Cropani!BP222</f>
        <v>O120</v>
      </c>
      <c r="AU2" s="4" t="str">
        <f aca="false">Cropani!CA222</f>
        <v>O121</v>
      </c>
      <c r="AV2" s="4" t="str">
        <f aca="false">Cropani!CL222</f>
        <v>O122</v>
      </c>
      <c r="AW2" s="4" t="str">
        <f aca="false">Cropani!B295</f>
        <v>O123</v>
      </c>
      <c r="AX2" s="4" t="str">
        <f aca="false">Cropani!M295</f>
        <v>O124_a</v>
      </c>
      <c r="AY2" s="4" t="str">
        <f aca="false">Cropani!X295</f>
        <v>O124_b</v>
      </c>
      <c r="AZ2" s="4" t="str">
        <f aca="false">Cropani!AI295</f>
        <v>O125</v>
      </c>
      <c r="BA2" s="4" t="str">
        <f aca="false">Cropani!AT295</f>
        <v>O126</v>
      </c>
      <c r="BB2" s="4" t="str">
        <f aca="false">Cropani!BE295</f>
        <v>O127</v>
      </c>
      <c r="BC2" s="4" t="str">
        <f aca="false">Cropani!BP295</f>
        <v>O128</v>
      </c>
      <c r="BD2" s="4" t="str">
        <f aca="false">Cropani!CA295</f>
        <v>O129</v>
      </c>
      <c r="BE2" s="4" t="str">
        <f aca="false">Cropani!CL295</f>
        <v>O130</v>
      </c>
      <c r="BF2" s="4" t="str">
        <f aca="false">Cropani!B368</f>
        <v>O131</v>
      </c>
      <c r="BG2" s="4" t="str">
        <f aca="false">Cropani!M368</f>
        <v>O132</v>
      </c>
      <c r="BH2" s="4" t="str">
        <f aca="false">Cropani!X368</f>
        <v>O133</v>
      </c>
      <c r="BI2" s="4" t="str">
        <f aca="false">Cropani!AI368</f>
        <v>O134</v>
      </c>
      <c r="BJ2" s="4" t="str">
        <f aca="false">Cropani!AT368</f>
        <v>O135</v>
      </c>
      <c r="BK2" s="4" t="str">
        <f aca="false">Cropani!BE368</f>
        <v>O136</v>
      </c>
      <c r="BL2" s="4" t="str">
        <f aca="false">Cropani!BP368</f>
        <v>O137</v>
      </c>
      <c r="BM2" s="4" t="str">
        <f aca="false">Cropani!CA368</f>
        <v>O138</v>
      </c>
      <c r="BN2" s="4" t="str">
        <f aca="false">Cropani!CL368</f>
        <v>O139</v>
      </c>
      <c r="BO2" s="4" t="str">
        <f aca="false">Cropani!B441</f>
        <v>O140</v>
      </c>
      <c r="BP2" s="4" t="str">
        <f aca="false">Cropani!M441</f>
        <v>O141</v>
      </c>
      <c r="BQ2" s="4" t="str">
        <f aca="false">Cropani!X441</f>
        <v>O142</v>
      </c>
      <c r="BR2" s="4" t="str">
        <f aca="false">Cropani!AI441</f>
        <v>O143</v>
      </c>
      <c r="BS2" s="4" t="str">
        <f aca="false">Cropani!AT441</f>
        <v>O144</v>
      </c>
      <c r="BT2" s="4" t="str">
        <f aca="false">Cropani!BE441</f>
        <v>O145</v>
      </c>
      <c r="BU2" s="4" t="str">
        <f aca="false">Cropani!BP441</f>
        <v>O146</v>
      </c>
      <c r="BV2" s="4" t="str">
        <f aca="false">Cropani!CA441</f>
        <v>O152</v>
      </c>
      <c r="BW2" s="4" t="str">
        <f aca="false">Cropani!CL440</f>
        <v>Cropani</v>
      </c>
      <c r="BX2" s="4" t="str">
        <f aca="false">'Sellia Marina'!B3</f>
        <v>O27</v>
      </c>
      <c r="BY2" s="4" t="str">
        <f aca="false">'Sellia Marina'!M3</f>
        <v>O29</v>
      </c>
      <c r="BZ2" s="4" t="str">
        <f aca="false">'Sellia Marina'!X3</f>
        <v>O31</v>
      </c>
      <c r="CA2" s="4" t="str">
        <f aca="false">'Sellia Marina'!AI3</f>
        <v>O32</v>
      </c>
      <c r="CB2" s="4" t="str">
        <f aca="false">'Sellia Marina'!AT3</f>
        <v>O33</v>
      </c>
      <c r="CC2" s="4" t="str">
        <f aca="false">'Sellia Marina'!BE3</f>
        <v>O34</v>
      </c>
      <c r="CD2" s="4" t="str">
        <f aca="false">'Sellia Marina'!BP3</f>
        <v>O35</v>
      </c>
      <c r="CE2" s="4" t="str">
        <f aca="false">'Sellia Marina'!CA3</f>
        <v>O36</v>
      </c>
      <c r="CF2" s="4" t="str">
        <f aca="false">'Sellia Marina'!CL3</f>
        <v>O37</v>
      </c>
      <c r="CG2" s="4" t="str">
        <f aca="false">'Sellia Marina'!B76</f>
        <v>O38_a</v>
      </c>
      <c r="CH2" s="4" t="str">
        <f aca="false">'Sellia Marina'!M76</f>
        <v>O38_b</v>
      </c>
      <c r="CI2" s="4" t="str">
        <f aca="false">'Sellia Marina'!X76</f>
        <v>O39</v>
      </c>
      <c r="CJ2" s="4" t="str">
        <f aca="false">'Sellia Marina'!AI76</f>
        <v>O40</v>
      </c>
      <c r="CK2" s="4" t="str">
        <f aca="false">'Sellia Marina'!AT76</f>
        <v>O41</v>
      </c>
      <c r="CL2" s="4" t="str">
        <f aca="false">'Sellia Marina'!BE76</f>
        <v>O42</v>
      </c>
      <c r="CM2" s="4" t="str">
        <f aca="false">'Sellia Marina'!BP76</f>
        <v>O43</v>
      </c>
      <c r="CN2" s="4" t="str">
        <f aca="false">'Sellia Marina'!CA76</f>
        <v>O44</v>
      </c>
      <c r="CO2" s="115" t="str">
        <f aca="false">'Sellia Marina'!CL76</f>
        <v>O45</v>
      </c>
      <c r="CP2" s="115" t="str">
        <f aca="false">'Sellia Marina'!B149</f>
        <v>O46</v>
      </c>
      <c r="CQ2" s="115" t="str">
        <f aca="false">'Sellia Marina'!M149</f>
        <v>O47</v>
      </c>
      <c r="CR2" s="115" t="str">
        <f aca="false">'Sellia Marina'!X149</f>
        <v>O47_bis</v>
      </c>
      <c r="CS2" s="115" t="str">
        <f aca="false">'Sellia Marina'!AI149</f>
        <v>O48</v>
      </c>
      <c r="CT2" s="4" t="str">
        <f aca="false">'Sellia Marina'!AT149</f>
        <v>O49</v>
      </c>
      <c r="CU2" s="4" t="str">
        <f aca="false">'Sellia Marina'!BE149</f>
        <v>O50</v>
      </c>
      <c r="CV2" s="4" t="str">
        <f aca="false">'Sellia Marina'!BP149</f>
        <v>O50_bis</v>
      </c>
      <c r="CW2" s="4" t="str">
        <f aca="false">'Sellia Marina'!CA149</f>
        <v>O51</v>
      </c>
      <c r="CX2" s="4" t="str">
        <f aca="false">'Sellia Marina'!CL149</f>
        <v>O52</v>
      </c>
      <c r="CY2" s="4" t="str">
        <f aca="false">'Sellia Marina'!B222</f>
        <v>O53</v>
      </c>
      <c r="CZ2" s="4" t="str">
        <f aca="false">'Sellia Marina'!M222</f>
        <v>O54</v>
      </c>
      <c r="DA2" s="4" t="str">
        <f aca="false">'Sellia Marina'!X222</f>
        <v>O55</v>
      </c>
      <c r="DB2" s="4" t="str">
        <f aca="false">'Sellia Marina'!AI222</f>
        <v>O56</v>
      </c>
      <c r="DC2" s="115" t="str">
        <f aca="false">'Sellia Marina'!AT222</f>
        <v>O57</v>
      </c>
      <c r="DD2" s="115" t="str">
        <f aca="false">'Sellia Marina'!BE222</f>
        <v>O58</v>
      </c>
      <c r="DE2" s="115" t="str">
        <f aca="false">'Sellia Marina'!BP222</f>
        <v>O59</v>
      </c>
      <c r="DF2" s="115" t="str">
        <f aca="false">'Sellia Marina'!CA222</f>
        <v>O60</v>
      </c>
      <c r="DG2" s="115" t="str">
        <f aca="false">'Sellia Marina'!CL222</f>
        <v>O61</v>
      </c>
      <c r="DH2" s="4" t="str">
        <f aca="false">'Sellia Marina'!B295</f>
        <v>O62</v>
      </c>
      <c r="DI2" s="4" t="str">
        <f aca="false">'Sellia Marina'!M295</f>
        <v>O63</v>
      </c>
      <c r="DJ2" s="4" t="str">
        <f aca="false">'Sellia Marina'!X295</f>
        <v>O64</v>
      </c>
      <c r="DK2" s="4" t="str">
        <f aca="false">'Sellia Marina'!AI295</f>
        <v>O65</v>
      </c>
      <c r="DL2" s="4" t="str">
        <f aca="false">'Sellia Marina'!AT295</f>
        <v>O66</v>
      </c>
      <c r="DM2" s="4" t="str">
        <f aca="false">'Sellia Marina'!BE295</f>
        <v>O69</v>
      </c>
      <c r="DN2" s="4" t="str">
        <f aca="false">'Sellia Marina'!BP295</f>
        <v>O70</v>
      </c>
      <c r="DO2" s="4" t="str">
        <f aca="false">'Sellia Marina'!CA295</f>
        <v>O71</v>
      </c>
      <c r="DP2" s="4" t="str">
        <f aca="false">'Sellia Marina'!CL295</f>
        <v>O72</v>
      </c>
      <c r="DQ2" s="4" t="str">
        <f aca="false">'Sellia Marina'!B368</f>
        <v>O73</v>
      </c>
      <c r="DR2" s="4" t="str">
        <f aca="false">'Sellia Marina'!M368</f>
        <v>O74</v>
      </c>
      <c r="DS2" s="4" t="str">
        <f aca="false">'Sellia Marina'!X368</f>
        <v>O75</v>
      </c>
      <c r="DT2" s="4" t="str">
        <f aca="false">'Sellia Marina'!AI368</f>
        <v>O76</v>
      </c>
      <c r="DU2" s="4" t="str">
        <f aca="false">'Sellia Marina'!AT368</f>
        <v>O77</v>
      </c>
      <c r="DV2" s="4" t="str">
        <f aca="false">'Sellia Marina'!BE368</f>
        <v>O78</v>
      </c>
      <c r="DW2" s="4" t="str">
        <f aca="false">'Sellia Marina'!BP368</f>
        <v>O79_a</v>
      </c>
      <c r="DX2" s="4" t="str">
        <f aca="false">'Sellia Marina'!CA368</f>
        <v>O79_b</v>
      </c>
      <c r="DY2" s="4" t="str">
        <f aca="false">'Sellia Marina'!CL368</f>
        <v>O80</v>
      </c>
      <c r="DZ2" s="4" t="str">
        <f aca="false">'Sellia Marina'!B441</f>
        <v>O81</v>
      </c>
      <c r="EA2" s="4" t="str">
        <f aca="false">'Sellia Marina'!M441</f>
        <v>O82</v>
      </c>
      <c r="EB2" s="4" t="str">
        <f aca="false">'Sellia Marina'!X441</f>
        <v>O109</v>
      </c>
      <c r="EC2" s="4" t="str">
        <f aca="false">'Sellia Marina'!AI441</f>
        <v>O110</v>
      </c>
      <c r="ED2" s="4" t="str">
        <f aca="false">'Sellia Marina'!AT441</f>
        <v>O111</v>
      </c>
      <c r="EE2" s="4" t="str">
        <f aca="false">'Sellia Marina'!BE441</f>
        <v>O112</v>
      </c>
      <c r="EF2" s="4" t="str">
        <f aca="false">'Sellia Marina'!BP441</f>
        <v>O113</v>
      </c>
      <c r="EG2" s="4" t="str">
        <f aca="false">'Sellia Marina'!CA441</f>
        <v>O114</v>
      </c>
      <c r="EH2" s="4" t="str">
        <f aca="false">'Sellia Marina'!CL441</f>
        <v>O115</v>
      </c>
      <c r="EI2" s="4" t="str">
        <f aca="false">'Sellia Marina'!B514</f>
        <v>O116</v>
      </c>
      <c r="EJ2" s="4" t="str">
        <f aca="false">'Sellia Marina'!M514</f>
        <v>O117</v>
      </c>
      <c r="EK2" s="4" t="str">
        <f aca="false">'Sellia Marina'!X514</f>
        <v>O118</v>
      </c>
      <c r="EL2" s="4" t="str">
        <f aca="false">Belcastro!B3</f>
        <v>O1</v>
      </c>
      <c r="EM2" s="4" t="str">
        <f aca="false">Belcastro!M3</f>
        <v>O83</v>
      </c>
      <c r="EN2" s="4" t="str">
        <f aca="false">Belcastro!X3</f>
        <v>O84</v>
      </c>
      <c r="EO2" s="4" t="str">
        <f aca="false">Belcastro!AI3</f>
        <v>O85</v>
      </c>
      <c r="EP2" s="4" t="str">
        <f aca="false">Belcastro!AT3</f>
        <v>O161</v>
      </c>
      <c r="EQ2" s="4" t="str">
        <f aca="false">Belcastro!BE3</f>
        <v>O162</v>
      </c>
      <c r="ER2" s="4" t="str">
        <f aca="false">Belcastro!BP3</f>
        <v>O165</v>
      </c>
      <c r="ES2" s="4" t="str">
        <f aca="false">Botricello!B3</f>
        <v>O86</v>
      </c>
      <c r="ET2" s="4" t="str">
        <f aca="false">Botricello!M3</f>
        <v>O87</v>
      </c>
      <c r="EU2" s="4" t="str">
        <f aca="false">Botricello!X3</f>
        <v>O88</v>
      </c>
      <c r="EV2" s="4" t="str">
        <f aca="false">Botricello!AI3</f>
        <v>O89</v>
      </c>
      <c r="EW2" s="4" t="str">
        <f aca="false">Botricello!AT3</f>
        <v>O90</v>
      </c>
      <c r="EX2" s="4" t="str">
        <f aca="false">Botricello!BE3</f>
        <v>O91</v>
      </c>
      <c r="EY2" s="4" t="str">
        <f aca="false">Botricello!BP3</f>
        <v>O92</v>
      </c>
      <c r="EZ2" s="4" t="str">
        <f aca="false">Botricello!CA3</f>
        <v>O93</v>
      </c>
      <c r="FA2" s="4" t="str">
        <f aca="false">Botricello!B76</f>
        <v>O94</v>
      </c>
      <c r="FB2" s="4" t="str">
        <f aca="false">Botricello!M76</f>
        <v>O95</v>
      </c>
      <c r="FC2" s="4" t="str">
        <f aca="false">Botricello!X76</f>
        <v>O96</v>
      </c>
      <c r="FD2" s="4" t="str">
        <f aca="false">Botricello!AI76</f>
        <v>O97</v>
      </c>
      <c r="FE2" s="4" t="str">
        <f aca="false">Botricello!AT76</f>
        <v>O98</v>
      </c>
      <c r="FF2" s="4" t="str">
        <f aca="false">Botricello!BE76</f>
        <v>O99</v>
      </c>
      <c r="FG2" s="4" t="str">
        <f aca="false">Botricello!BP76</f>
        <v>O100</v>
      </c>
      <c r="FH2" s="4" t="str">
        <f aca="false">Botricello!CA76</f>
        <v>O101</v>
      </c>
      <c r="FI2" s="4" t="str">
        <f aca="false">Botricello!B149</f>
        <v>O102</v>
      </c>
      <c r="FJ2" s="4" t="str">
        <f aca="false">Botricello!M149</f>
        <v>O103</v>
      </c>
      <c r="FK2" s="4" t="str">
        <f aca="false">Botricello!X149</f>
        <v>O104</v>
      </c>
      <c r="FL2" s="4" t="str">
        <f aca="false">Botricello!AI149</f>
        <v>O166</v>
      </c>
      <c r="FM2" s="4" t="str">
        <f aca="false">Botricello!AT149</f>
        <v>O167</v>
      </c>
      <c r="FN2" s="4" t="str">
        <f aca="false">Botricello!BE149</f>
        <v>O168</v>
      </c>
      <c r="FO2" s="4" t="str">
        <f aca="false">Botricello!BP149</f>
        <v>O169</v>
      </c>
      <c r="FP2" s="4" t="str">
        <f aca="false">Botricello!CA149</f>
        <v>O170</v>
      </c>
      <c r="FQ2" s="4" t="str">
        <f aca="false">Botricello!B222</f>
        <v>O171</v>
      </c>
      <c r="FR2" s="4"/>
      <c r="FS2" s="4"/>
      <c r="FT2" s="4"/>
      <c r="FU2" s="4"/>
      <c r="FV2" s="4"/>
      <c r="FW2" s="4"/>
      <c r="FX2" s="4"/>
      <c r="GS2" s="2" t="s">
        <v>490</v>
      </c>
      <c r="GU2" s="2" t="s">
        <v>27</v>
      </c>
      <c r="GW2" s="4"/>
      <c r="GX2" s="2" t="s">
        <v>114</v>
      </c>
      <c r="HE2" s="2" t="s">
        <v>131</v>
      </c>
      <c r="HM2" s="4"/>
      <c r="JP2" s="2" t="s">
        <v>271</v>
      </c>
      <c r="MD2" s="2" t="s">
        <v>426</v>
      </c>
      <c r="MK2" s="2" t="s">
        <v>446</v>
      </c>
    </row>
    <row r="3" customFormat="false" ht="14.4" hidden="false" customHeight="false" outlineLevel="0" collapsed="false">
      <c r="A3" s="53" t="s">
        <v>491</v>
      </c>
      <c r="B3" s="28" t="s">
        <v>492</v>
      </c>
      <c r="C3" s="37" t="n">
        <f aca="false">'Soveria Simeri'!C60</f>
        <v>0</v>
      </c>
      <c r="D3" s="37" t="n">
        <f aca="false">'Soveria Simeri'!N60</f>
        <v>1</v>
      </c>
      <c r="E3" s="37" t="n">
        <f aca="false">'Soveria Simeri'!Y60</f>
        <v>0.405237139345276</v>
      </c>
      <c r="F3" s="37" t="n">
        <f aca="false">Sersale!C60</f>
        <v>0.0152371393452758</v>
      </c>
      <c r="G3" s="37" t="n">
        <f aca="false">Sersale!N60</f>
        <v>0.471958027340145</v>
      </c>
      <c r="H3" s="37" t="n">
        <f aca="false">Sersale!Y60</f>
        <v>0.0273862972901757</v>
      </c>
      <c r="I3" s="37" t="n">
        <f aca="false">Sersale!AJ60</f>
        <v>0.15</v>
      </c>
      <c r="J3" s="37" t="n">
        <f aca="false">Sersale!AU60</f>
        <v>0</v>
      </c>
      <c r="K3" s="37" t="n">
        <f aca="false">Sersale!BF60</f>
        <v>0</v>
      </c>
      <c r="L3" s="37" t="n">
        <f aca="false">Sersale!BQ60</f>
        <v>0.1</v>
      </c>
      <c r="M3" s="37" t="n">
        <f aca="false">Cropani!C60</f>
        <v>0.0250796178343949</v>
      </c>
      <c r="N3" s="37" t="n">
        <f aca="false">Cropani!N60</f>
        <v>0</v>
      </c>
      <c r="O3" s="37" t="n">
        <f aca="false">Cropani!Y60</f>
        <v>0</v>
      </c>
      <c r="P3" s="37" t="n">
        <f aca="false">Cropani!AJ60</f>
        <v>0.2</v>
      </c>
      <c r="Q3" s="37" t="n">
        <f aca="false">Cropani!AU60</f>
        <v>0</v>
      </c>
      <c r="R3" s="37" t="n">
        <f aca="false">Cropani!BF60</f>
        <v>0</v>
      </c>
      <c r="S3" s="37" t="n">
        <f aca="false">Cropani!BQ60</f>
        <v>0.1</v>
      </c>
      <c r="T3" s="37" t="n">
        <f aca="false">Cropani!CB60</f>
        <v>0</v>
      </c>
      <c r="U3" s="37" t="n">
        <f aca="false">Cropani!CM60</f>
        <v>0</v>
      </c>
      <c r="V3" s="37" t="n">
        <f aca="false">Cropani!C133</f>
        <v>0</v>
      </c>
      <c r="W3" s="37" t="n">
        <f aca="false">Cropani!N133</f>
        <v>0</v>
      </c>
      <c r="X3" s="37" t="n">
        <f aca="false">Cropani!Y133</f>
        <v>0</v>
      </c>
      <c r="Y3" s="37" t="n">
        <f aca="false">Cropani!AJ133</f>
        <v>0</v>
      </c>
      <c r="Z3" s="37" t="n">
        <f aca="false">Cropani!AU133</f>
        <v>0</v>
      </c>
      <c r="AA3" s="37" t="n">
        <f aca="false">Cropani!BF133</f>
        <v>0.491312289703695</v>
      </c>
      <c r="AB3" s="37" t="n">
        <f aca="false">Cropani!BQ133</f>
        <v>0.02</v>
      </c>
      <c r="AC3" s="37" t="n">
        <f aca="false">Cropani!CB133</f>
        <v>0.0782873904233454</v>
      </c>
      <c r="AD3" s="37" t="n">
        <f aca="false">Cropani!CM133</f>
        <v>0</v>
      </c>
      <c r="AE3" s="37" t="n">
        <f aca="false">Cropani!C206</f>
        <v>0</v>
      </c>
      <c r="AF3" s="37" t="n">
        <f aca="false">Cropani!N206</f>
        <v>0</v>
      </c>
      <c r="AG3" s="37" t="n">
        <f aca="false">Cropani!Y206</f>
        <v>0</v>
      </c>
      <c r="AH3" s="37" t="n">
        <f aca="false">Cropani!AJ206</f>
        <v>0.0668789808917197</v>
      </c>
      <c r="AI3" s="37" t="n">
        <f aca="false">Cropani!AU206</f>
        <v>0</v>
      </c>
      <c r="AJ3" s="37" t="n">
        <f aca="false">Cropani!BF206</f>
        <v>0</v>
      </c>
      <c r="AK3" s="37" t="n">
        <f aca="false">Cropani!BQ206</f>
        <v>0.05</v>
      </c>
      <c r="AL3" s="37" t="n">
        <f aca="false">Cropani!CB206</f>
        <v>0.9</v>
      </c>
      <c r="AM3" s="37" t="n">
        <f aca="false">Cropani!CM206</f>
        <v>0</v>
      </c>
      <c r="AN3" s="37" t="n">
        <f aca="false">Cropani!C279</f>
        <v>0.677426850821496</v>
      </c>
      <c r="AO3" s="37" t="n">
        <f aca="false">Cropani!N279</f>
        <v>0.8</v>
      </c>
      <c r="AP3" s="37" t="n">
        <f aca="false">Cropani!Y279</f>
        <v>0.05</v>
      </c>
      <c r="AQ3" s="37" t="n">
        <f aca="false">Cropani!AJ279</f>
        <v>0.1</v>
      </c>
      <c r="AR3" s="37" t="n">
        <f aca="false">Cropani!AU279</f>
        <v>0</v>
      </c>
      <c r="AS3" s="37" t="n">
        <f aca="false">Cropani!BF279</f>
        <v>0</v>
      </c>
      <c r="AT3" s="37" t="n">
        <f aca="false">Cropani!BQ279</f>
        <v>0.040632371587402</v>
      </c>
      <c r="AU3" s="37" t="n">
        <f aca="false">Cropani!CB279</f>
        <v>0.280474278690552</v>
      </c>
      <c r="AV3" s="37" t="n">
        <f aca="false">Cropani!CM279</f>
        <v>0</v>
      </c>
      <c r="AW3" s="37" t="n">
        <f aca="false">Cropani!C352</f>
        <v>0.6</v>
      </c>
      <c r="AX3" s="37" t="n">
        <f aca="false">Cropani!N352</f>
        <v>0.7</v>
      </c>
      <c r="AY3" s="37" t="n">
        <f aca="false">Cropani!Y352</f>
        <v>0</v>
      </c>
      <c r="AZ3" s="37" t="n">
        <f aca="false">Cropani!AJ352</f>
        <v>0.060948557381103</v>
      </c>
      <c r="BA3" s="37" t="n">
        <f aca="false">Cropani!AU352</f>
        <v>0.117</v>
      </c>
      <c r="BB3" s="37" t="n">
        <f aca="false">Cropani!BF352</f>
        <v>0.2</v>
      </c>
      <c r="BC3" s="37" t="n">
        <f aca="false">Cropani!BQ352</f>
        <v>0.115237139345276</v>
      </c>
      <c r="BD3" s="37" t="n">
        <f aca="false">Cropani!CB352</f>
        <v>0</v>
      </c>
      <c r="BE3" s="37" t="n">
        <f aca="false">Cropani!CM352</f>
        <v>0</v>
      </c>
      <c r="BF3" s="37" t="n">
        <f aca="false">Cropani!C425</f>
        <v>0</v>
      </c>
      <c r="BG3" s="37" t="n">
        <f aca="false">Cropani!N425</f>
        <v>0.03</v>
      </c>
      <c r="BH3" s="37" t="n">
        <f aca="false">Cropani!Y425</f>
        <v>0.2</v>
      </c>
      <c r="BI3" s="37" t="n">
        <f aca="false">Cropani!AJ425</f>
        <v>0.6</v>
      </c>
      <c r="BJ3" s="37" t="n">
        <f aca="false">Cropani!AU425</f>
        <v>0</v>
      </c>
      <c r="BK3" s="37" t="n">
        <f aca="false">Cropani!BF425</f>
        <v>0</v>
      </c>
      <c r="BL3" s="37" t="n">
        <f aca="false">Cropani!BQ425</f>
        <v>0</v>
      </c>
      <c r="BM3" s="37" t="n">
        <f aca="false">Cropani!CB425</f>
        <v>0.462189711476221</v>
      </c>
      <c r="BN3" s="37" t="n">
        <f aca="false">Cropani!CM425</f>
        <v>0.10015923566879</v>
      </c>
      <c r="BO3" s="37" t="n">
        <f aca="false">Cropani!C498</f>
        <v>0.02</v>
      </c>
      <c r="BP3" s="37" t="n">
        <f aca="false">Cropani!N498</f>
        <v>0</v>
      </c>
      <c r="BQ3" s="37" t="n">
        <f aca="false">Cropani!Y498</f>
        <v>1</v>
      </c>
      <c r="BR3" s="37" t="n">
        <f aca="false">Cropani!AJ498</f>
        <v>0.00304742786905515</v>
      </c>
      <c r="BS3" s="37" t="n">
        <f aca="false">Cropani!AU498</f>
        <v>0</v>
      </c>
      <c r="BT3" s="37" t="n">
        <f aca="false">Cropani!BF498</f>
        <v>1</v>
      </c>
      <c r="BU3" s="37" t="n">
        <f aca="false">Cropani!BQ498</f>
        <v>0.101580928968505</v>
      </c>
      <c r="BV3" s="37" t="n">
        <f aca="false">Cropani!CB498</f>
        <v>0.5</v>
      </c>
      <c r="BW3" s="37" t="n">
        <f aca="false">Cropani!CM498</f>
        <v>0.0943838035759929</v>
      </c>
      <c r="BX3" s="37" t="n">
        <f aca="false">'Sellia Marina'!C60</f>
        <v>0.6</v>
      </c>
      <c r="BY3" s="37" t="n">
        <f aca="false">'Sellia Marina'!N60</f>
        <v>0</v>
      </c>
      <c r="BZ3" s="37" t="n">
        <f aca="false">'Sellia Marina'!Y60</f>
        <v>0.9</v>
      </c>
      <c r="CA3" s="37" t="n">
        <f aca="false">'Sellia Marina'!AJ60</f>
        <v>0.03</v>
      </c>
      <c r="CB3" s="37" t="n">
        <f aca="false">'Sellia Marina'!AU60</f>
        <v>0.85</v>
      </c>
      <c r="CC3" s="37" t="n">
        <f aca="false">'Sellia Marina'!BF60</f>
        <v>0.7</v>
      </c>
      <c r="CD3" s="37" t="n">
        <f aca="false">'Sellia Marina'!BQ60</f>
        <v>0.75</v>
      </c>
      <c r="CE3" s="37" t="n">
        <f aca="false">'Sellia Marina'!CB60</f>
        <v>0</v>
      </c>
      <c r="CF3" s="37" t="n">
        <f aca="false">'Sellia Marina'!CM60</f>
        <v>0</v>
      </c>
      <c r="CG3" s="37" t="n">
        <f aca="false">'Sellia Marina'!C133</f>
        <v>0</v>
      </c>
      <c r="CH3" s="37" t="n">
        <f aca="false">'Sellia Marina'!N133</f>
        <v>0.9</v>
      </c>
      <c r="CI3" s="37" t="n">
        <f aca="false">'Sellia Marina'!Y133</f>
        <v>0.87</v>
      </c>
      <c r="CJ3" s="37" t="n">
        <f aca="false">'Sellia Marina'!AJ133</f>
        <v>0.703047427869055</v>
      </c>
      <c r="CK3" s="37" t="n">
        <f aca="false">'Sellia Marina'!AU133</f>
        <v>0.01</v>
      </c>
      <c r="CL3" s="37" t="n">
        <f aca="false">'Sellia Marina'!BF133</f>
        <v>0</v>
      </c>
      <c r="CM3" s="37" t="n">
        <f aca="false">'Sellia Marina'!BQ133</f>
        <v>0.32</v>
      </c>
      <c r="CN3" s="37" t="n">
        <f aca="false">'Sellia Marina'!CB133</f>
        <v>0.03</v>
      </c>
      <c r="CO3" s="37" t="n">
        <f aca="false">'Sellia Marina'!CM133</f>
        <v>0.03</v>
      </c>
      <c r="CP3" s="37" t="n">
        <f aca="false">'Sellia Marina'!C206</f>
        <v>0</v>
      </c>
      <c r="CQ3" s="37" t="n">
        <f aca="false">'Sellia Marina'!N206</f>
        <v>0.02</v>
      </c>
      <c r="CR3" s="37" t="n">
        <f aca="false">'Sellia Marina'!Y206</f>
        <v>0</v>
      </c>
      <c r="CS3" s="37" t="n">
        <f aca="false">'Sellia Marina'!AJ206</f>
        <v>0.20406323715874</v>
      </c>
      <c r="CT3" s="37" t="n">
        <f aca="false">'Sellia Marina'!AU206</f>
        <v>0.01</v>
      </c>
      <c r="CU3" s="37" t="n">
        <f aca="false">'Sellia Marina'!BF206</f>
        <v>0.02</v>
      </c>
      <c r="CV3" s="37" t="n">
        <f aca="false">'Sellia Marina'!BQ206</f>
        <v>0.02</v>
      </c>
      <c r="CW3" s="37" t="n">
        <f aca="false">'Sellia Marina'!CB206</f>
        <v>0.3</v>
      </c>
      <c r="CX3" s="37" t="n">
        <f aca="false">'Sellia Marina'!CM206</f>
        <v>0.02</v>
      </c>
      <c r="CY3" s="37" t="n">
        <f aca="false">'Sellia Marina'!C279</f>
        <v>0.02</v>
      </c>
      <c r="CZ3" s="37" t="n">
        <f aca="false">'Sellia Marina'!N279</f>
        <v>0.1</v>
      </c>
      <c r="DA3" s="37" t="n">
        <f aca="false">'Sellia Marina'!Y279</f>
        <v>0.28</v>
      </c>
      <c r="DB3" s="37" t="n">
        <f aca="false">'Sellia Marina'!AJ279</f>
        <v>0.1</v>
      </c>
      <c r="DC3" s="37" t="n">
        <f aca="false">'Sellia Marina'!AU279</f>
        <v>0.05</v>
      </c>
      <c r="DD3" s="37" t="n">
        <f aca="false">'Sellia Marina'!BF279</f>
        <v>0.01</v>
      </c>
      <c r="DE3" s="37" t="n">
        <f aca="false">'Sellia Marina'!BQ279</f>
        <v>0</v>
      </c>
      <c r="DF3" s="37" t="n">
        <f aca="false">'Sellia Marina'!CB279</f>
        <v>0</v>
      </c>
      <c r="DG3" s="37" t="n">
        <f aca="false">'Sellia Marina'!CM279</f>
        <v>0.01</v>
      </c>
      <c r="DH3" s="37" t="n">
        <f aca="false">'Sellia Marina'!C352</f>
        <v>0.04</v>
      </c>
      <c r="DI3" s="37" t="n">
        <f aca="false">'Sellia Marina'!N352</f>
        <v>0.65</v>
      </c>
      <c r="DJ3" s="37" t="n">
        <f aca="false">'Sellia Marina'!Y352</f>
        <v>0.35</v>
      </c>
      <c r="DK3" s="37" t="n">
        <f aca="false">'Sellia Marina'!AJ352</f>
        <v>0.25</v>
      </c>
      <c r="DL3" s="37" t="n">
        <f aca="false">'Sellia Marina'!AU352</f>
        <v>0.250790464484253</v>
      </c>
      <c r="DM3" s="37" t="n">
        <f aca="false">'Sellia Marina'!BF352</f>
        <v>0</v>
      </c>
      <c r="DN3" s="37" t="n">
        <f aca="false">'Sellia Marina'!BQ352</f>
        <v>0.020316185793701</v>
      </c>
      <c r="DO3" s="37" t="n">
        <f aca="false">'Sellia Marina'!CB352</f>
        <v>0.75</v>
      </c>
      <c r="DP3" s="37" t="n">
        <f aca="false">'Sellia Marina'!CM352</f>
        <v>0.6</v>
      </c>
      <c r="DQ3" s="37" t="n">
        <f aca="false">'Sellia Marina'!C425</f>
        <v>0</v>
      </c>
      <c r="DR3" s="37" t="n">
        <f aca="false">'Sellia Marina'!N425</f>
        <v>0</v>
      </c>
      <c r="DS3" s="37" t="n">
        <f aca="false">'Sellia Marina'!Y425</f>
        <v>0.3</v>
      </c>
      <c r="DT3" s="37" t="n">
        <f aca="false">'Sellia Marina'!AJ425</f>
        <v>0</v>
      </c>
      <c r="DU3" s="37" t="n">
        <f aca="false">'Sellia Marina'!AU425</f>
        <v>0</v>
      </c>
      <c r="DV3" s="37" t="n">
        <f aca="false">'Sellia Marina'!BF425</f>
        <v>0.3</v>
      </c>
      <c r="DW3" s="37" t="n">
        <f aca="false">'Sellia Marina'!BQ425</f>
        <v>0</v>
      </c>
      <c r="DX3" s="37" t="n">
        <f aca="false">'Sellia Marina'!CB425</f>
        <v>0</v>
      </c>
      <c r="DY3" s="37" t="n">
        <f aca="false">'Sellia Marina'!CM425</f>
        <v>0</v>
      </c>
      <c r="DZ3" s="37" t="n">
        <f aca="false">'Sellia Marina'!C498</f>
        <v>0.02</v>
      </c>
      <c r="EA3" s="37" t="n">
        <f aca="false">'Sellia Marina'!N498</f>
        <v>0.75</v>
      </c>
      <c r="EB3" s="37" t="n">
        <f aca="false">'Sellia Marina'!Y498</f>
        <v>0.8</v>
      </c>
      <c r="EC3" s="37" t="n">
        <f aca="false">'Sellia Marina'!AJ498</f>
        <v>0.05</v>
      </c>
      <c r="ED3" s="37" t="n">
        <f aca="false">'Sellia Marina'!AU498</f>
        <v>0.9</v>
      </c>
      <c r="EE3" s="37" t="n">
        <f aca="false">'Sellia Marina'!BF498</f>
        <v>0.101580928968505</v>
      </c>
      <c r="EF3" s="37" t="n">
        <f aca="false">'Sellia Marina'!BQ498</f>
        <v>0.33</v>
      </c>
      <c r="EG3" s="37" t="n">
        <f aca="false">'Sellia Marina'!CB498</f>
        <v>0</v>
      </c>
      <c r="EH3" s="37" t="n">
        <f aca="false">'Sellia Marina'!CM498</f>
        <v>0</v>
      </c>
      <c r="EI3" s="37" t="n">
        <f aca="false">'Sellia Marina'!C571</f>
        <v>0</v>
      </c>
      <c r="EJ3" s="37" t="n">
        <f aca="false">'Sellia Marina'!N571</f>
        <v>0</v>
      </c>
      <c r="EK3" s="37" t="n">
        <f aca="false">'Sellia Marina'!Y571</f>
        <v>0</v>
      </c>
      <c r="EL3" s="37" t="n">
        <f aca="false">Belcastro!C60</f>
        <v>0.45</v>
      </c>
      <c r="EM3" s="37" t="n">
        <f aca="false">Belcastro!N60</f>
        <v>0</v>
      </c>
      <c r="EN3" s="37" t="n">
        <f aca="false">Belcastro!Y60</f>
        <v>0</v>
      </c>
      <c r="EO3" s="37" t="n">
        <f aca="false">Belcastro!AJ60</f>
        <v>0.8</v>
      </c>
      <c r="EP3" s="37" t="n">
        <f aca="false">Belcastro!AU60</f>
        <v>0.85</v>
      </c>
      <c r="EQ3" s="37" t="n">
        <f aca="false">Belcastro!BF60</f>
        <v>0</v>
      </c>
      <c r="ER3" s="37" t="n">
        <f aca="false">Belcastro!BQ60</f>
        <v>0</v>
      </c>
      <c r="ES3" s="37" t="n">
        <f aca="false">Botricello!C60</f>
        <v>0.1</v>
      </c>
      <c r="ET3" s="37" t="n">
        <f aca="false">Botricello!N60</f>
        <v>0.25</v>
      </c>
      <c r="EU3" s="37" t="n">
        <f aca="false">Botricello!Y60</f>
        <v>0.01</v>
      </c>
      <c r="EV3" s="37" t="n">
        <f aca="false">Botricello!AJ60</f>
        <v>0.88</v>
      </c>
      <c r="EW3" s="37" t="n">
        <f aca="false">Botricello!AU60</f>
        <v>0</v>
      </c>
      <c r="EX3" s="37" t="n">
        <f aca="false">Botricello!BF60</f>
        <v>0.7</v>
      </c>
      <c r="EY3" s="37" t="n">
        <f aca="false">Botricello!BQ60</f>
        <v>0</v>
      </c>
      <c r="EZ3" s="37" t="n">
        <f aca="false">Botricello!CB60</f>
        <v>0.0761856967263788</v>
      </c>
      <c r="FA3" s="37" t="n">
        <f aca="false">Botricello!C133</f>
        <v>0.0507904644842525</v>
      </c>
      <c r="FB3" s="37" t="n">
        <f aca="false">Botricello!N133</f>
        <v>0.0271106650277954</v>
      </c>
      <c r="FC3" s="37" t="n">
        <f aca="false">Botricello!Y133</f>
        <v>0</v>
      </c>
      <c r="FD3" s="37" t="n">
        <f aca="false">Botricello!AJ133</f>
        <v>0.0132055207659057</v>
      </c>
      <c r="FE3" s="37" t="n">
        <f aca="false">Botricello!AU133</f>
        <v>0</v>
      </c>
      <c r="FF3" s="37" t="n">
        <f aca="false">Botricello!BF133</f>
        <v>1</v>
      </c>
      <c r="FG3" s="37" t="n">
        <f aca="false">Botricello!BQ133</f>
        <v>0.1</v>
      </c>
      <c r="FH3" s="37" t="n">
        <f aca="false">Botricello!CB133</f>
        <v>0.02</v>
      </c>
      <c r="FI3" s="37" t="n">
        <f aca="false">Botricello!C206</f>
        <v>0</v>
      </c>
      <c r="FJ3" s="37" t="n">
        <f aca="false">Botricello!N206</f>
        <v>0.75812647431748</v>
      </c>
      <c r="FK3" s="37" t="n">
        <f aca="false">Botricello!Y206</f>
        <v>0</v>
      </c>
      <c r="FL3" s="37" t="n">
        <f aca="false">Botricello!AJ206</f>
        <v>0.1</v>
      </c>
      <c r="FM3" s="37" t="n">
        <f aca="false">Botricello!AU206</f>
        <v>0.101580928968505</v>
      </c>
      <c r="FN3" s="37" t="n">
        <f aca="false">Botricello!BF206</f>
        <v>0.05</v>
      </c>
      <c r="FO3" s="37" t="n">
        <f aca="false">Botricello!BQ206</f>
        <v>0.1</v>
      </c>
      <c r="FP3" s="37" t="n">
        <f aca="false">Botricello!CB206</f>
        <v>0</v>
      </c>
      <c r="FQ3" s="37" t="n">
        <f aca="false">Botricello!C279</f>
        <v>0</v>
      </c>
      <c r="FR3" s="37"/>
      <c r="FS3" s="37"/>
      <c r="FT3" s="37"/>
      <c r="FU3" s="37"/>
      <c r="FV3" s="37"/>
      <c r="FW3" s="37"/>
      <c r="FX3" s="37"/>
      <c r="GU3" s="2" t="s">
        <v>35</v>
      </c>
      <c r="GV3" s="2" t="s">
        <v>39</v>
      </c>
      <c r="GW3" s="37" t="s">
        <v>40</v>
      </c>
      <c r="GX3" s="2" t="s">
        <v>115</v>
      </c>
      <c r="GY3" s="2" t="s">
        <v>116</v>
      </c>
      <c r="GZ3" s="2" t="s">
        <v>117</v>
      </c>
      <c r="HA3" s="2" t="s">
        <v>118</v>
      </c>
      <c r="HB3" s="2" t="s">
        <v>119</v>
      </c>
      <c r="HC3" s="2" t="s">
        <v>120</v>
      </c>
      <c r="HD3" s="2" t="s">
        <v>121</v>
      </c>
      <c r="HE3" s="2" t="s">
        <v>132</v>
      </c>
      <c r="HF3" s="2" t="s">
        <v>133</v>
      </c>
      <c r="HG3" s="2" t="s">
        <v>134</v>
      </c>
      <c r="HH3" s="2" t="s">
        <v>135</v>
      </c>
      <c r="HI3" s="2" t="s">
        <v>136</v>
      </c>
      <c r="HJ3" s="2" t="s">
        <v>137</v>
      </c>
      <c r="HK3" s="2" t="s">
        <v>138</v>
      </c>
      <c r="HL3" s="2" t="s">
        <v>139</v>
      </c>
      <c r="HM3" s="37" t="s">
        <v>141</v>
      </c>
      <c r="HN3" s="2" t="s">
        <v>152</v>
      </c>
      <c r="HO3" s="2" t="s">
        <v>153</v>
      </c>
      <c r="HP3" s="2" t="s">
        <v>154</v>
      </c>
      <c r="HQ3" s="2" t="s">
        <v>155</v>
      </c>
      <c r="HR3" s="2" t="s">
        <v>156</v>
      </c>
      <c r="HS3" s="2" t="s">
        <v>157</v>
      </c>
      <c r="HT3" s="2" t="s">
        <v>158</v>
      </c>
      <c r="HU3" s="2" t="s">
        <v>159</v>
      </c>
      <c r="HV3" s="2" t="s">
        <v>160</v>
      </c>
      <c r="HW3" s="2" t="s">
        <v>172</v>
      </c>
      <c r="HX3" s="2" t="s">
        <v>173</v>
      </c>
      <c r="HY3" s="2" t="s">
        <v>174</v>
      </c>
      <c r="HZ3" s="2" t="s">
        <v>175</v>
      </c>
      <c r="IA3" s="2" t="s">
        <v>176</v>
      </c>
      <c r="IB3" s="2" t="s">
        <v>177</v>
      </c>
      <c r="IC3" s="2" t="s">
        <v>178</v>
      </c>
      <c r="ID3" s="2" t="s">
        <v>179</v>
      </c>
      <c r="IE3" s="2" t="s">
        <v>180</v>
      </c>
      <c r="IF3" s="2" t="s">
        <v>191</v>
      </c>
      <c r="IG3" s="2" t="s">
        <v>192</v>
      </c>
      <c r="IH3" s="2" t="s">
        <v>193</v>
      </c>
      <c r="II3" s="2" t="s">
        <v>194</v>
      </c>
      <c r="IJ3" s="2" t="s">
        <v>195</v>
      </c>
      <c r="IK3" s="2" t="s">
        <v>196</v>
      </c>
      <c r="IL3" s="2" t="s">
        <v>197</v>
      </c>
      <c r="IM3" s="2" t="s">
        <v>198</v>
      </c>
      <c r="IN3" s="2" t="s">
        <v>199</v>
      </c>
      <c r="IO3" s="2" t="s">
        <v>211</v>
      </c>
      <c r="IP3" s="2" t="s">
        <v>212</v>
      </c>
      <c r="IQ3" s="2" t="s">
        <v>213</v>
      </c>
      <c r="IR3" s="2" t="s">
        <v>214</v>
      </c>
      <c r="IS3" s="2" t="s">
        <v>215</v>
      </c>
      <c r="IT3" s="2" t="s">
        <v>216</v>
      </c>
      <c r="IU3" s="2" t="s">
        <v>217</v>
      </c>
      <c r="IV3" s="2" t="s">
        <v>218</v>
      </c>
      <c r="IW3" s="2" t="s">
        <v>219</v>
      </c>
      <c r="IX3" s="2" t="s">
        <v>231</v>
      </c>
      <c r="IY3" s="2" t="s">
        <v>232</v>
      </c>
      <c r="IZ3" s="2" t="s">
        <v>233</v>
      </c>
      <c r="JA3" s="2" t="s">
        <v>234</v>
      </c>
      <c r="JB3" s="2" t="s">
        <v>235</v>
      </c>
      <c r="JC3" s="2" t="s">
        <v>236</v>
      </c>
      <c r="JD3" s="2" t="s">
        <v>237</v>
      </c>
      <c r="JE3" s="2" t="s">
        <v>238</v>
      </c>
      <c r="JF3" s="2" t="s">
        <v>239</v>
      </c>
      <c r="JG3" s="2" t="s">
        <v>250</v>
      </c>
      <c r="JH3" s="2" t="s">
        <v>251</v>
      </c>
      <c r="JI3" s="2" t="s">
        <v>252</v>
      </c>
      <c r="JJ3" s="2" t="s">
        <v>253</v>
      </c>
      <c r="JK3" s="2" t="s">
        <v>254</v>
      </c>
      <c r="JL3" s="2" t="s">
        <v>255</v>
      </c>
      <c r="JM3" s="2" t="s">
        <v>256</v>
      </c>
      <c r="JN3" s="2" t="s">
        <v>257</v>
      </c>
      <c r="JO3" s="2" t="s">
        <v>258</v>
      </c>
      <c r="JP3" s="2" t="s">
        <v>272</v>
      </c>
      <c r="JQ3" s="2" t="s">
        <v>273</v>
      </c>
      <c r="JR3" s="2" t="s">
        <v>274</v>
      </c>
      <c r="JS3" s="2" t="s">
        <v>275</v>
      </c>
      <c r="JT3" s="2" t="s">
        <v>276</v>
      </c>
      <c r="JU3" s="2" t="s">
        <v>277</v>
      </c>
      <c r="JV3" s="2" t="s">
        <v>278</v>
      </c>
      <c r="JW3" s="2" t="s">
        <v>279</v>
      </c>
      <c r="JX3" s="2" t="s">
        <v>280</v>
      </c>
      <c r="JY3" s="2" t="s">
        <v>292</v>
      </c>
      <c r="JZ3" s="2" t="s">
        <v>293</v>
      </c>
      <c r="KA3" s="2" t="s">
        <v>294</v>
      </c>
      <c r="KB3" s="2" t="s">
        <v>295</v>
      </c>
      <c r="KC3" s="2" t="s">
        <v>296</v>
      </c>
      <c r="KD3" s="2" t="s">
        <v>297</v>
      </c>
      <c r="KE3" s="2" t="s">
        <v>298</v>
      </c>
      <c r="KF3" s="2" t="s">
        <v>299</v>
      </c>
      <c r="KG3" s="2" t="s">
        <v>300</v>
      </c>
      <c r="KH3" s="2" t="s">
        <v>325</v>
      </c>
      <c r="KI3" s="2" t="s">
        <v>326</v>
      </c>
      <c r="KJ3" s="2" t="s">
        <v>327</v>
      </c>
      <c r="KK3" s="2" t="s">
        <v>328</v>
      </c>
      <c r="KL3" s="2" t="s">
        <v>329</v>
      </c>
      <c r="KM3" s="2" t="s">
        <v>331</v>
      </c>
      <c r="KN3" s="2" t="s">
        <v>332</v>
      </c>
      <c r="KO3" s="2" t="s">
        <v>333</v>
      </c>
      <c r="KP3" s="2" t="s">
        <v>334</v>
      </c>
      <c r="KQ3" s="2" t="s">
        <v>344</v>
      </c>
      <c r="KR3" s="2" t="s">
        <v>345</v>
      </c>
      <c r="KS3" s="2" t="s">
        <v>347</v>
      </c>
      <c r="KT3" s="2" t="s">
        <v>348</v>
      </c>
      <c r="KU3" s="2" t="s">
        <v>349</v>
      </c>
      <c r="KV3" s="2" t="s">
        <v>350</v>
      </c>
      <c r="KW3" s="2" t="s">
        <v>351</v>
      </c>
      <c r="KX3" s="2" t="s">
        <v>352</v>
      </c>
      <c r="KY3" s="2" t="s">
        <v>353</v>
      </c>
      <c r="KZ3" s="2" t="s">
        <v>365</v>
      </c>
      <c r="LA3" s="2" t="s">
        <v>366</v>
      </c>
      <c r="LB3" s="2" t="s">
        <v>367</v>
      </c>
      <c r="LC3" s="2" t="s">
        <v>368</v>
      </c>
      <c r="LD3" s="2" t="s">
        <v>369</v>
      </c>
      <c r="LE3" s="2" t="s">
        <v>370</v>
      </c>
      <c r="LF3" s="2" t="s">
        <v>371</v>
      </c>
      <c r="LG3" s="2" t="s">
        <v>372</v>
      </c>
      <c r="LH3" s="2" t="s">
        <v>373</v>
      </c>
      <c r="LI3" s="2" t="s">
        <v>384</v>
      </c>
      <c r="LJ3" s="2" t="s">
        <v>385</v>
      </c>
      <c r="LK3" s="2" t="s">
        <v>386</v>
      </c>
      <c r="LL3" s="2" t="s">
        <v>387</v>
      </c>
      <c r="LM3" s="2" t="s">
        <v>388</v>
      </c>
      <c r="LN3" s="2" t="s">
        <v>389</v>
      </c>
      <c r="LO3" s="2" t="s">
        <v>390</v>
      </c>
      <c r="LP3" s="2" t="s">
        <v>391</v>
      </c>
      <c r="LQ3" s="2" t="s">
        <v>392</v>
      </c>
      <c r="LR3" s="2" t="s">
        <v>404</v>
      </c>
      <c r="LS3" s="2" t="s">
        <v>405</v>
      </c>
      <c r="LT3" s="2" t="s">
        <v>406</v>
      </c>
      <c r="LU3" s="2" t="s">
        <v>407</v>
      </c>
      <c r="LV3" s="2" t="s">
        <v>408</v>
      </c>
      <c r="LW3" s="2" t="s">
        <v>409</v>
      </c>
      <c r="LX3" s="2" t="s">
        <v>410</v>
      </c>
      <c r="LY3" s="2" t="s">
        <v>411</v>
      </c>
      <c r="LZ3" s="2" t="s">
        <v>412</v>
      </c>
      <c r="MA3" s="2" t="s">
        <v>416</v>
      </c>
      <c r="MB3" s="2" t="s">
        <v>417</v>
      </c>
      <c r="MC3" s="2" t="s">
        <v>418</v>
      </c>
      <c r="MD3" s="2" t="s">
        <v>427</v>
      </c>
      <c r="ME3" s="2" t="s">
        <v>428</v>
      </c>
      <c r="MF3" s="2" t="s">
        <v>429</v>
      </c>
      <c r="MG3" s="2" t="s">
        <v>430</v>
      </c>
      <c r="MH3" s="2" t="s">
        <v>431</v>
      </c>
      <c r="MI3" s="2" t="s">
        <v>432</v>
      </c>
      <c r="MJ3" s="2" t="s">
        <v>433</v>
      </c>
      <c r="MK3" s="2" t="s">
        <v>447</v>
      </c>
      <c r="ML3" s="2" t="s">
        <v>448</v>
      </c>
      <c r="MM3" s="2" t="s">
        <v>449</v>
      </c>
      <c r="MN3" s="2" t="s">
        <v>450</v>
      </c>
      <c r="MO3" s="2" t="s">
        <v>451</v>
      </c>
      <c r="MP3" s="2" t="s">
        <v>452</v>
      </c>
      <c r="MQ3" s="2" t="s">
        <v>453</v>
      </c>
      <c r="MR3" s="2" t="s">
        <v>454</v>
      </c>
      <c r="MS3" s="2" t="s">
        <v>463</v>
      </c>
      <c r="MT3" s="2" t="s">
        <v>464</v>
      </c>
      <c r="MU3" s="2" t="s">
        <v>465</v>
      </c>
      <c r="MV3" s="2" t="s">
        <v>466</v>
      </c>
      <c r="MW3" s="2" t="s">
        <v>467</v>
      </c>
      <c r="MX3" s="2" t="s">
        <v>468</v>
      </c>
      <c r="MY3" s="2" t="s">
        <v>469</v>
      </c>
      <c r="MZ3" s="2" t="s">
        <v>470</v>
      </c>
      <c r="NA3" s="2" t="s">
        <v>479</v>
      </c>
      <c r="NB3" s="2" t="s">
        <v>480</v>
      </c>
      <c r="NC3" s="2" t="s">
        <v>481</v>
      </c>
      <c r="ND3" s="2" t="s">
        <v>482</v>
      </c>
      <c r="NE3" s="2" t="s">
        <v>483</v>
      </c>
      <c r="NF3" s="2" t="s">
        <v>484</v>
      </c>
      <c r="NG3" s="2" t="s">
        <v>485</v>
      </c>
      <c r="NH3" s="2" t="s">
        <v>486</v>
      </c>
      <c r="NI3" s="2" t="s">
        <v>488</v>
      </c>
    </row>
    <row r="4" customFormat="false" ht="14.4" hidden="false" customHeight="false" outlineLevel="0" collapsed="false">
      <c r="A4" s="53"/>
      <c r="B4" s="28" t="s">
        <v>493</v>
      </c>
      <c r="C4" s="37" t="n">
        <f aca="false">'Soveria Simeri'!C61</f>
        <v>0</v>
      </c>
      <c r="D4" s="37" t="n">
        <f aca="false">'Soveria Simeri'!N61</f>
        <v>0</v>
      </c>
      <c r="E4" s="37" t="n">
        <f aca="false">'Soveria Simeri'!Y61</f>
        <v>0.0471493094193886</v>
      </c>
      <c r="F4" s="37" t="n">
        <f aca="false">Sersale!C61</f>
        <v>0.0471493094193886</v>
      </c>
      <c r="G4" s="37" t="n">
        <f aca="false">Sersale!N61</f>
        <v>0.0157164364731295</v>
      </c>
      <c r="H4" s="37" t="n">
        <f aca="false">Sersale!Y61</f>
        <v>0.0890649562331611</v>
      </c>
      <c r="I4" s="37" t="n">
        <f aca="false">Sersale!AJ61</f>
        <v>0</v>
      </c>
      <c r="J4" s="37" t="n">
        <f aca="false">Sersale!AU61</f>
        <v>0</v>
      </c>
      <c r="K4" s="37" t="n">
        <f aca="false">Sersale!BF61</f>
        <v>0</v>
      </c>
      <c r="L4" s="37" t="n">
        <f aca="false">Sersale!BQ61</f>
        <v>0</v>
      </c>
      <c r="M4" s="37" t="n">
        <f aca="false">Cropani!C61</f>
        <v>0</v>
      </c>
      <c r="N4" s="37" t="n">
        <f aca="false">Cropani!N61</f>
        <v>0</v>
      </c>
      <c r="O4" s="37" t="n">
        <f aca="false">Cropani!Y61</f>
        <v>0</v>
      </c>
      <c r="P4" s="37" t="n">
        <f aca="false">Cropani!AJ61</f>
        <v>0</v>
      </c>
      <c r="Q4" s="37" t="n">
        <f aca="false">Cropani!AU61</f>
        <v>0</v>
      </c>
      <c r="R4" s="37" t="n">
        <f aca="false">Cropani!BF61</f>
        <v>0</v>
      </c>
      <c r="S4" s="37" t="n">
        <f aca="false">Cropani!BQ61</f>
        <v>0</v>
      </c>
      <c r="T4" s="37" t="n">
        <f aca="false">Cropani!CB61</f>
        <v>0</v>
      </c>
      <c r="U4" s="37" t="n">
        <f aca="false">Cropani!CM61</f>
        <v>0</v>
      </c>
      <c r="V4" s="37" t="n">
        <f aca="false">Cropani!C134</f>
        <v>0</v>
      </c>
      <c r="W4" s="37" t="n">
        <f aca="false">Cropani!N134</f>
        <v>0</v>
      </c>
      <c r="X4" s="37" t="n">
        <f aca="false">Cropani!Y134</f>
        <v>0</v>
      </c>
      <c r="Y4" s="37" t="n">
        <f aca="false">Cropani!AJ134</f>
        <v>0</v>
      </c>
      <c r="Z4" s="37" t="n">
        <f aca="false">Cropani!AU134</f>
        <v>0</v>
      </c>
      <c r="AA4" s="37" t="n">
        <f aca="false">Cropani!BF134</f>
        <v>0.0523906963531453</v>
      </c>
      <c r="AB4" s="37" t="n">
        <f aca="false">Cropani!BQ134</f>
        <v>0</v>
      </c>
      <c r="AC4" s="37" t="n">
        <f aca="false">Cropani!CB134</f>
        <v>0.121550741163056</v>
      </c>
      <c r="AD4" s="37" t="n">
        <f aca="false">Cropani!CM134</f>
        <v>0</v>
      </c>
      <c r="AE4" s="37" t="n">
        <f aca="false">Cropani!C207</f>
        <v>0</v>
      </c>
      <c r="AF4" s="37" t="n">
        <f aca="false">Cropani!N207</f>
        <v>0</v>
      </c>
      <c r="AG4" s="37" t="n">
        <f aca="false">Cropani!Y207</f>
        <v>0</v>
      </c>
      <c r="AH4" s="37" t="n">
        <f aca="false">Cropani!AJ207</f>
        <v>0</v>
      </c>
      <c r="AI4" s="37" t="n">
        <f aca="false">Cropani!AU207</f>
        <v>0</v>
      </c>
      <c r="AJ4" s="37" t="n">
        <f aca="false">Cropani!BF207</f>
        <v>0</v>
      </c>
      <c r="AK4" s="37" t="n">
        <f aca="false">Cropani!BQ207</f>
        <v>0</v>
      </c>
      <c r="AL4" s="37" t="n">
        <f aca="false">Cropani!CB207</f>
        <v>0</v>
      </c>
      <c r="AM4" s="37" t="n">
        <f aca="false">Cropani!CM207</f>
        <v>0</v>
      </c>
      <c r="AN4" s="37" t="n">
        <f aca="false">Cropani!C280</f>
        <v>0.0848687569548995</v>
      </c>
      <c r="AO4" s="37" t="n">
        <f aca="false">Cropani!N280</f>
        <v>0.05</v>
      </c>
      <c r="AP4" s="37" t="n">
        <f aca="false">Cropani!Y280</f>
        <v>0</v>
      </c>
      <c r="AQ4" s="37" t="n">
        <f aca="false">Cropani!AJ280</f>
        <v>0</v>
      </c>
      <c r="AR4" s="37" t="n">
        <f aca="false">Cropani!AU280</f>
        <v>0</v>
      </c>
      <c r="AS4" s="37" t="n">
        <f aca="false">Cropani!BF280</f>
        <v>0</v>
      </c>
      <c r="AT4" s="37" t="n">
        <f aca="false">Cropani!BQ280</f>
        <v>0.125731491785036</v>
      </c>
      <c r="AU4" s="37" t="n">
        <f aca="false">Cropani!CB280</f>
        <v>0.0942986188387772</v>
      </c>
      <c r="AV4" s="37" t="n">
        <f aca="false">Cropani!CM280</f>
        <v>0</v>
      </c>
      <c r="AW4" s="37" t="n">
        <f aca="false">Cropani!C353</f>
        <v>0.05</v>
      </c>
      <c r="AX4" s="37" t="n">
        <f aca="false">Cropani!N353</f>
        <v>0</v>
      </c>
      <c r="AY4" s="37" t="n">
        <f aca="false">Cropani!Y353</f>
        <v>0</v>
      </c>
      <c r="AZ4" s="37" t="n">
        <f aca="false">Cropani!AJ353</f>
        <v>0.188597237677554</v>
      </c>
      <c r="BA4" s="37" t="n">
        <f aca="false">Cropani!AU353</f>
        <v>0.05</v>
      </c>
      <c r="BB4" s="37" t="n">
        <f aca="false">Cropani!BF353</f>
        <v>0.05</v>
      </c>
      <c r="BC4" s="37" t="n">
        <f aca="false">Cropani!BQ353</f>
        <v>0.0471493094193886</v>
      </c>
      <c r="BD4" s="37" t="n">
        <f aca="false">Cropani!CB353</f>
        <v>0</v>
      </c>
      <c r="BE4" s="37" t="n">
        <f aca="false">Cropani!CM353</f>
        <v>0</v>
      </c>
      <c r="BF4" s="37" t="n">
        <f aca="false">Cropani!C426</f>
        <v>0</v>
      </c>
      <c r="BG4" s="37" t="n">
        <f aca="false">Cropani!N426</f>
        <v>0</v>
      </c>
      <c r="BH4" s="37" t="n">
        <f aca="false">Cropani!Y426</f>
        <v>0</v>
      </c>
      <c r="BI4" s="37" t="n">
        <f aca="false">Cropani!AJ426</f>
        <v>0</v>
      </c>
      <c r="BJ4" s="37" t="n">
        <f aca="false">Cropani!AU426</f>
        <v>0</v>
      </c>
      <c r="BK4" s="37" t="n">
        <f aca="false">Cropani!BF426</f>
        <v>0</v>
      </c>
      <c r="BL4" s="37" t="n">
        <f aca="false">Cropani!BQ426</f>
        <v>0</v>
      </c>
      <c r="BM4" s="37" t="n">
        <f aca="false">Cropani!CB426</f>
        <v>0.0377194475355109</v>
      </c>
      <c r="BN4" s="37" t="n">
        <f aca="false">Cropani!CM426</f>
        <v>0</v>
      </c>
      <c r="BO4" s="37" t="n">
        <f aca="false">Cropani!C499</f>
        <v>0</v>
      </c>
      <c r="BP4" s="37" t="n">
        <f aca="false">Cropani!N499</f>
        <v>0</v>
      </c>
      <c r="BQ4" s="37" t="n">
        <f aca="false">Cropani!Y499</f>
        <v>0</v>
      </c>
      <c r="BR4" s="37" t="n">
        <f aca="false">Cropani!AJ499</f>
        <v>0.00942986188387772</v>
      </c>
      <c r="BS4" s="37" t="n">
        <f aca="false">Cropani!AU499</f>
        <v>0</v>
      </c>
      <c r="BT4" s="37" t="n">
        <f aca="false">Cropani!BF499</f>
        <v>0</v>
      </c>
      <c r="BU4" s="37" t="n">
        <f aca="false">Cropani!BQ499</f>
        <v>0.314328729462591</v>
      </c>
      <c r="BV4" s="37" t="n">
        <f aca="false">Cropani!CB499</f>
        <v>0</v>
      </c>
      <c r="BW4" s="37" t="n">
        <f aca="false">Cropani!CM499</f>
        <v>0.0245191857637102</v>
      </c>
      <c r="BX4" s="37" t="n">
        <f aca="false">'Sellia Marina'!C61</f>
        <v>0.03</v>
      </c>
      <c r="BY4" s="37" t="n">
        <f aca="false">'Sellia Marina'!N61</f>
        <v>0</v>
      </c>
      <c r="BZ4" s="37" t="n">
        <f aca="false">'Sellia Marina'!Y61</f>
        <v>0</v>
      </c>
      <c r="CA4" s="37" t="n">
        <f aca="false">'Sellia Marina'!AJ61</f>
        <v>0</v>
      </c>
      <c r="CB4" s="37" t="n">
        <f aca="false">'Sellia Marina'!AU61</f>
        <v>0</v>
      </c>
      <c r="CC4" s="37" t="n">
        <f aca="false">'Sellia Marina'!BF61</f>
        <v>0</v>
      </c>
      <c r="CD4" s="37" t="n">
        <f aca="false">'Sellia Marina'!BQ61</f>
        <v>0</v>
      </c>
      <c r="CE4" s="37" t="n">
        <f aca="false">'Sellia Marina'!CB61</f>
        <v>0</v>
      </c>
      <c r="CF4" s="37" t="n">
        <f aca="false">'Sellia Marina'!CM61</f>
        <v>0</v>
      </c>
      <c r="CG4" s="37" t="n">
        <f aca="false">'Sellia Marina'!C134</f>
        <v>0</v>
      </c>
      <c r="CH4" s="37" t="n">
        <f aca="false">'Sellia Marina'!N134</f>
        <v>0.03</v>
      </c>
      <c r="CI4" s="37" t="n">
        <f aca="false">'Sellia Marina'!Y134</f>
        <v>0</v>
      </c>
      <c r="CJ4" s="37" t="n">
        <f aca="false">'Sellia Marina'!AJ134</f>
        <v>0.0394298618838777</v>
      </c>
      <c r="CK4" s="37" t="n">
        <f aca="false">'Sellia Marina'!AU134</f>
        <v>0</v>
      </c>
      <c r="CL4" s="37" t="n">
        <f aca="false">'Sellia Marina'!BF134</f>
        <v>0</v>
      </c>
      <c r="CM4" s="37" t="n">
        <f aca="false">'Sellia Marina'!BQ134</f>
        <v>0.02</v>
      </c>
      <c r="CN4" s="37" t="n">
        <f aca="false">'Sellia Marina'!CB134</f>
        <v>0</v>
      </c>
      <c r="CO4" s="37" t="n">
        <f aca="false">'Sellia Marina'!CM134</f>
        <v>0</v>
      </c>
      <c r="CP4" s="37" t="n">
        <f aca="false">'Sellia Marina'!C207</f>
        <v>0</v>
      </c>
      <c r="CQ4" s="37" t="n">
        <f aca="false">'Sellia Marina'!N207</f>
        <v>0</v>
      </c>
      <c r="CR4" s="37" t="n">
        <f aca="false">'Sellia Marina'!Y207</f>
        <v>0</v>
      </c>
      <c r="CS4" s="37" t="n">
        <f aca="false">'Sellia Marina'!AJ207</f>
        <v>0.0325731491785036</v>
      </c>
      <c r="CT4" s="37" t="n">
        <f aca="false">'Sellia Marina'!AU207</f>
        <v>0.01</v>
      </c>
      <c r="CU4" s="37" t="n">
        <f aca="false">'Sellia Marina'!BF207</f>
        <v>0.05</v>
      </c>
      <c r="CV4" s="37" t="n">
        <f aca="false">'Sellia Marina'!BQ207</f>
        <v>0</v>
      </c>
      <c r="CW4" s="37" t="n">
        <f aca="false">'Sellia Marina'!CB207</f>
        <v>0</v>
      </c>
      <c r="CX4" s="37" t="n">
        <f aca="false">'Sellia Marina'!CM207</f>
        <v>0.01</v>
      </c>
      <c r="CY4" s="37" t="n">
        <f aca="false">'Sellia Marina'!C280</f>
        <v>0</v>
      </c>
      <c r="CZ4" s="37" t="n">
        <f aca="false">'Sellia Marina'!N280</f>
        <v>0</v>
      </c>
      <c r="DA4" s="37" t="n">
        <f aca="false">'Sellia Marina'!Y280</f>
        <v>0.02</v>
      </c>
      <c r="DB4" s="37" t="n">
        <f aca="false">'Sellia Marina'!AJ280</f>
        <v>0.05</v>
      </c>
      <c r="DC4" s="37" t="n">
        <f aca="false">'Sellia Marina'!AU280</f>
        <v>0</v>
      </c>
      <c r="DD4" s="37" t="n">
        <f aca="false">'Sellia Marina'!BF280</f>
        <v>0.02</v>
      </c>
      <c r="DE4" s="37" t="n">
        <f aca="false">'Sellia Marina'!BQ280</f>
        <v>0</v>
      </c>
      <c r="DF4" s="37" t="n">
        <f aca="false">'Sellia Marina'!CB280</f>
        <v>0</v>
      </c>
      <c r="DG4" s="37" t="n">
        <f aca="false">'Sellia Marina'!CM280</f>
        <v>0.02</v>
      </c>
      <c r="DH4" s="37" t="n">
        <f aca="false">'Sellia Marina'!C353</f>
        <v>0.01</v>
      </c>
      <c r="DI4" s="37" t="n">
        <f aca="false">'Sellia Marina'!N353</f>
        <v>0.08</v>
      </c>
      <c r="DJ4" s="37" t="n">
        <f aca="false">'Sellia Marina'!Y353</f>
        <v>0.25</v>
      </c>
      <c r="DK4" s="37" t="n">
        <f aca="false">'Sellia Marina'!AJ353</f>
        <v>0.2</v>
      </c>
      <c r="DL4" s="37" t="n">
        <f aca="false">'Sellia Marina'!AU353</f>
        <v>0.157164364731295</v>
      </c>
      <c r="DM4" s="37" t="n">
        <f aca="false">'Sellia Marina'!BF353</f>
        <v>0</v>
      </c>
      <c r="DN4" s="37" t="n">
        <f aca="false">'Sellia Marina'!BQ353</f>
        <v>0.0628657458925182</v>
      </c>
      <c r="DO4" s="37" t="n">
        <f aca="false">'Sellia Marina'!CB353</f>
        <v>0</v>
      </c>
      <c r="DP4" s="37" t="n">
        <f aca="false">'Sellia Marina'!CM353</f>
        <v>0.03</v>
      </c>
      <c r="DQ4" s="37" t="n">
        <f aca="false">'Sellia Marina'!C426</f>
        <v>0</v>
      </c>
      <c r="DR4" s="37" t="n">
        <f aca="false">'Sellia Marina'!N426</f>
        <v>0</v>
      </c>
      <c r="DS4" s="37" t="n">
        <f aca="false">'Sellia Marina'!Y426</f>
        <v>0.6</v>
      </c>
      <c r="DT4" s="37" t="n">
        <f aca="false">'Sellia Marina'!AJ426</f>
        <v>0</v>
      </c>
      <c r="DU4" s="37" t="n">
        <f aca="false">'Sellia Marina'!AU426</f>
        <v>0</v>
      </c>
      <c r="DV4" s="37" t="n">
        <f aca="false">'Sellia Marina'!BF426</f>
        <v>0.4</v>
      </c>
      <c r="DW4" s="37" t="n">
        <f aca="false">'Sellia Marina'!BQ426</f>
        <v>0</v>
      </c>
      <c r="DX4" s="37" t="n">
        <f aca="false">'Sellia Marina'!CB426</f>
        <v>0</v>
      </c>
      <c r="DY4" s="37" t="n">
        <f aca="false">'Sellia Marina'!CM426</f>
        <v>0</v>
      </c>
      <c r="DZ4" s="37" t="n">
        <f aca="false">'Sellia Marina'!C499</f>
        <v>0</v>
      </c>
      <c r="EA4" s="37" t="n">
        <f aca="false">'Sellia Marina'!N499</f>
        <v>0.05</v>
      </c>
      <c r="EB4" s="37" t="n">
        <f aca="false">'Sellia Marina'!Y499</f>
        <v>0.05</v>
      </c>
      <c r="EC4" s="37" t="n">
        <f aca="false">'Sellia Marina'!AJ499</f>
        <v>0.02</v>
      </c>
      <c r="ED4" s="37" t="n">
        <f aca="false">'Sellia Marina'!AU499</f>
        <v>0</v>
      </c>
      <c r="EE4" s="37" t="n">
        <f aca="false">'Sellia Marina'!BF499</f>
        <v>0.314328729462591</v>
      </c>
      <c r="EF4" s="37" t="n">
        <f aca="false">'Sellia Marina'!BQ499</f>
        <v>0.1</v>
      </c>
      <c r="EG4" s="37" t="n">
        <f aca="false">'Sellia Marina'!CB499</f>
        <v>0</v>
      </c>
      <c r="EH4" s="37" t="n">
        <f aca="false">'Sellia Marina'!CM499</f>
        <v>0</v>
      </c>
      <c r="EI4" s="37" t="n">
        <f aca="false">'Sellia Marina'!C572</f>
        <v>0</v>
      </c>
      <c r="EJ4" s="37" t="n">
        <f aca="false">'Sellia Marina'!N572</f>
        <v>0</v>
      </c>
      <c r="EK4" s="37" t="n">
        <f aca="false">'Sellia Marina'!Y572</f>
        <v>0</v>
      </c>
      <c r="EL4" s="37" t="n">
        <f aca="false">Belcastro!C61</f>
        <v>0.07</v>
      </c>
      <c r="EM4" s="37" t="n">
        <f aca="false">Belcastro!N61</f>
        <v>0</v>
      </c>
      <c r="EN4" s="37" t="n">
        <f aca="false">Belcastro!Y61</f>
        <v>0</v>
      </c>
      <c r="EO4" s="37" t="n">
        <f aca="false">Belcastro!AJ61</f>
        <v>0.05</v>
      </c>
      <c r="EP4" s="37" t="n">
        <f aca="false">Belcastro!AU61</f>
        <v>0.02</v>
      </c>
      <c r="EQ4" s="37" t="n">
        <f aca="false">Belcastro!BF61</f>
        <v>0</v>
      </c>
      <c r="ER4" s="37" t="n">
        <f aca="false">Belcastro!BQ61</f>
        <v>0</v>
      </c>
      <c r="ES4" s="37" t="n">
        <f aca="false">Botricello!C61</f>
        <v>0</v>
      </c>
      <c r="ET4" s="37" t="n">
        <f aca="false">Botricello!N61</f>
        <v>0</v>
      </c>
      <c r="EU4" s="37" t="n">
        <f aca="false">Botricello!Y61</f>
        <v>0</v>
      </c>
      <c r="EV4" s="37" t="n">
        <f aca="false">Botricello!AJ61</f>
        <v>0.02</v>
      </c>
      <c r="EW4" s="37" t="n">
        <f aca="false">Botricello!AU61</f>
        <v>0</v>
      </c>
      <c r="EX4" s="37" t="n">
        <f aca="false">Botricello!BF61</f>
        <v>0.05</v>
      </c>
      <c r="EY4" s="37" t="n">
        <f aca="false">Botricello!BQ61</f>
        <v>0</v>
      </c>
      <c r="EZ4" s="37" t="n">
        <f aca="false">Botricello!CB61</f>
        <v>0.235746547096943</v>
      </c>
      <c r="FA4" s="37" t="n">
        <f aca="false">Botricello!C134</f>
        <v>0.157164364731295</v>
      </c>
      <c r="FB4" s="37" t="n">
        <f aca="false">Botricello!N134</f>
        <v>0.0220030110623814</v>
      </c>
      <c r="FC4" s="37" t="n">
        <f aca="false">Botricello!Y134</f>
        <v>0</v>
      </c>
      <c r="FD4" s="37" t="n">
        <f aca="false">Botricello!AJ134</f>
        <v>0.0408627348301368</v>
      </c>
      <c r="FE4" s="37" t="n">
        <f aca="false">Botricello!AU134</f>
        <v>0</v>
      </c>
      <c r="FF4" s="37" t="n">
        <f aca="false">Botricello!BF134</f>
        <v>0</v>
      </c>
      <c r="FG4" s="37" t="n">
        <f aca="false">Botricello!BQ134</f>
        <v>0.07</v>
      </c>
      <c r="FH4" s="37" t="n">
        <f aca="false">Botricello!CB134</f>
        <v>0.005</v>
      </c>
      <c r="FI4" s="37" t="n">
        <f aca="false">Botricello!C207</f>
        <v>0</v>
      </c>
      <c r="FJ4" s="37" t="n">
        <f aca="false">Botricello!N207</f>
        <v>0.0751462983570073</v>
      </c>
      <c r="FK4" s="37" t="n">
        <f aca="false">Botricello!Y207</f>
        <v>0</v>
      </c>
      <c r="FL4" s="37" t="n">
        <f aca="false">Botricello!AJ207</f>
        <v>0</v>
      </c>
      <c r="FM4" s="37" t="n">
        <f aca="false">Botricello!AU207</f>
        <v>0.314328729462591</v>
      </c>
      <c r="FN4" s="37" t="n">
        <f aca="false">Botricello!BF207</f>
        <v>0</v>
      </c>
      <c r="FO4" s="37" t="n">
        <f aca="false">Botricello!BQ207</f>
        <v>0</v>
      </c>
      <c r="FP4" s="37" t="n">
        <f aca="false">Botricello!CB207</f>
        <v>0</v>
      </c>
      <c r="FQ4" s="37" t="n">
        <f aca="false">Botricello!C280</f>
        <v>0</v>
      </c>
      <c r="FR4" s="37"/>
      <c r="FS4" s="37"/>
      <c r="FT4" s="37"/>
      <c r="FU4" s="37"/>
      <c r="FV4" s="37"/>
      <c r="FW4" s="37"/>
      <c r="FX4" s="37"/>
      <c r="GS4" s="2" t="s">
        <v>491</v>
      </c>
      <c r="GT4" s="2" t="s">
        <v>492</v>
      </c>
      <c r="GU4" s="2" t="n">
        <v>0</v>
      </c>
      <c r="GV4" s="2" t="n">
        <v>1</v>
      </c>
      <c r="GW4" s="37" t="n">
        <v>0.405237139345276</v>
      </c>
      <c r="GX4" s="2" t="n">
        <v>0.0152371393452758</v>
      </c>
      <c r="GY4" s="2" t="n">
        <v>0.471958027340145</v>
      </c>
      <c r="GZ4" s="2" t="n">
        <v>0.0273862972901757</v>
      </c>
      <c r="HA4" s="2" t="n">
        <v>0.15</v>
      </c>
      <c r="HB4" s="2" t="n">
        <v>0</v>
      </c>
      <c r="HC4" s="2" t="n">
        <v>0</v>
      </c>
      <c r="HD4" s="2" t="n">
        <v>0.1</v>
      </c>
      <c r="HE4" s="2" t="n">
        <v>0.0250796178343949</v>
      </c>
      <c r="HF4" s="2" t="n">
        <v>0</v>
      </c>
      <c r="HG4" s="2" t="n">
        <v>0</v>
      </c>
      <c r="HH4" s="2" t="n">
        <v>0.2</v>
      </c>
      <c r="HI4" s="2" t="n">
        <v>0</v>
      </c>
      <c r="HJ4" s="2" t="n">
        <v>0</v>
      </c>
      <c r="HK4" s="2" t="n">
        <v>0.1</v>
      </c>
      <c r="HL4" s="2" t="n">
        <v>0</v>
      </c>
      <c r="HM4" s="37" t="n">
        <v>0</v>
      </c>
      <c r="HN4" s="2" t="n">
        <v>0</v>
      </c>
      <c r="HO4" s="2" t="n">
        <v>0</v>
      </c>
      <c r="HP4" s="2" t="n">
        <v>0</v>
      </c>
      <c r="HQ4" s="2" t="n">
        <v>0</v>
      </c>
      <c r="HR4" s="2" t="n">
        <v>0</v>
      </c>
      <c r="HS4" s="2" t="n">
        <v>0.491312289703695</v>
      </c>
      <c r="HT4" s="2" t="n">
        <v>0.02</v>
      </c>
      <c r="HU4" s="2" t="n">
        <v>0.0782873904233454</v>
      </c>
      <c r="HV4" s="2" t="n">
        <v>0</v>
      </c>
      <c r="HW4" s="2" t="n">
        <v>0</v>
      </c>
      <c r="HX4" s="2" t="n">
        <v>0</v>
      </c>
      <c r="HY4" s="2" t="n">
        <v>0</v>
      </c>
      <c r="HZ4" s="2" t="n">
        <v>0.0668789808917197</v>
      </c>
      <c r="IA4" s="2" t="n">
        <v>0</v>
      </c>
      <c r="IB4" s="2" t="n">
        <v>0</v>
      </c>
      <c r="IC4" s="2" t="n">
        <v>0.05</v>
      </c>
      <c r="ID4" s="2" t="n">
        <v>0.9</v>
      </c>
      <c r="IE4" s="2" t="n">
        <v>0</v>
      </c>
      <c r="IF4" s="2" t="n">
        <v>0.677426850821496</v>
      </c>
      <c r="IG4" s="2" t="n">
        <v>0.8</v>
      </c>
      <c r="IH4" s="2" t="n">
        <v>0.05</v>
      </c>
      <c r="II4" s="2" t="n">
        <v>0.1</v>
      </c>
      <c r="IJ4" s="2" t="n">
        <v>0</v>
      </c>
      <c r="IK4" s="2" t="n">
        <v>0</v>
      </c>
      <c r="IL4" s="2" t="n">
        <v>0.040632371587402</v>
      </c>
      <c r="IM4" s="2" t="n">
        <v>0.280474278690552</v>
      </c>
      <c r="IN4" s="2" t="n">
        <v>0</v>
      </c>
      <c r="IO4" s="2" t="n">
        <v>0.6</v>
      </c>
      <c r="IP4" s="2" t="n">
        <v>0.7</v>
      </c>
      <c r="IQ4" s="2" t="n">
        <v>0</v>
      </c>
      <c r="IR4" s="2" t="n">
        <v>0.060948557381103</v>
      </c>
      <c r="IS4" s="2" t="n">
        <v>0.117</v>
      </c>
      <c r="IT4" s="2" t="n">
        <v>0.2</v>
      </c>
      <c r="IU4" s="2" t="n">
        <v>0.115237139345276</v>
      </c>
      <c r="IV4" s="2" t="n">
        <v>0</v>
      </c>
      <c r="IW4" s="2" t="n">
        <v>0</v>
      </c>
      <c r="IX4" s="2" t="n">
        <v>0</v>
      </c>
      <c r="IY4" s="2" t="n">
        <v>0.03</v>
      </c>
      <c r="IZ4" s="2" t="n">
        <v>0.2</v>
      </c>
      <c r="JA4" s="2" t="n">
        <v>0.6</v>
      </c>
      <c r="JB4" s="2" t="n">
        <v>0</v>
      </c>
      <c r="JC4" s="2" t="n">
        <v>0</v>
      </c>
      <c r="JD4" s="2" t="n">
        <v>0</v>
      </c>
      <c r="JE4" s="2" t="n">
        <v>0.462189711476221</v>
      </c>
      <c r="JF4" s="2" t="n">
        <v>0.10015923566879</v>
      </c>
      <c r="JG4" s="2" t="n">
        <v>0.02</v>
      </c>
      <c r="JH4" s="2" t="n">
        <v>0</v>
      </c>
      <c r="JI4" s="2" t="n">
        <v>1</v>
      </c>
      <c r="JJ4" s="2" t="n">
        <v>0.00304742786905515</v>
      </c>
      <c r="JK4" s="2" t="n">
        <v>0</v>
      </c>
      <c r="JL4" s="2" t="n">
        <v>1</v>
      </c>
      <c r="JM4" s="2" t="n">
        <v>0.101580928968505</v>
      </c>
      <c r="JN4" s="2" t="n">
        <v>0.5</v>
      </c>
      <c r="JO4" s="2" t="n">
        <v>0.0943838035759929</v>
      </c>
      <c r="JP4" s="2" t="n">
        <v>0.6</v>
      </c>
      <c r="JQ4" s="2" t="n">
        <v>0</v>
      </c>
      <c r="JR4" s="2" t="n">
        <v>0.9</v>
      </c>
      <c r="JS4" s="2" t="n">
        <v>0.03</v>
      </c>
      <c r="JT4" s="2" t="n">
        <v>0.85</v>
      </c>
      <c r="JU4" s="2" t="n">
        <v>0.7</v>
      </c>
      <c r="JV4" s="2" t="n">
        <v>0.75</v>
      </c>
      <c r="JW4" s="2" t="n">
        <v>0</v>
      </c>
      <c r="JX4" s="2" t="n">
        <v>0</v>
      </c>
      <c r="JY4" s="2" t="n">
        <v>0</v>
      </c>
      <c r="JZ4" s="2" t="n">
        <v>0.9</v>
      </c>
      <c r="KA4" s="2" t="n">
        <v>0.87</v>
      </c>
      <c r="KB4" s="2" t="n">
        <v>0.703047427869055</v>
      </c>
      <c r="KC4" s="2" t="n">
        <v>0.01</v>
      </c>
      <c r="KD4" s="2" t="n">
        <v>0</v>
      </c>
      <c r="KE4" s="2" t="n">
        <v>0.32</v>
      </c>
      <c r="KF4" s="2" t="n">
        <v>0.03</v>
      </c>
      <c r="KG4" s="2" t="n">
        <v>0.03</v>
      </c>
      <c r="KH4" s="2" t="n">
        <v>0</v>
      </c>
      <c r="KI4" s="2" t="n">
        <v>0.02</v>
      </c>
      <c r="KJ4" s="2" t="n">
        <v>0</v>
      </c>
      <c r="KK4" s="2" t="n">
        <v>0.20406323715874</v>
      </c>
      <c r="KL4" s="2" t="n">
        <v>0.01</v>
      </c>
      <c r="KM4" s="2" t="n">
        <v>0.02</v>
      </c>
      <c r="KN4" s="2" t="n">
        <v>0.02</v>
      </c>
      <c r="KO4" s="2" t="n">
        <v>0.3</v>
      </c>
      <c r="KP4" s="2" t="n">
        <v>0.02</v>
      </c>
      <c r="KQ4" s="2" t="n">
        <v>0.02</v>
      </c>
      <c r="KR4" s="2" t="n">
        <v>0.1</v>
      </c>
      <c r="KS4" s="2" t="n">
        <v>0.28</v>
      </c>
      <c r="KT4" s="2" t="n">
        <v>0.1</v>
      </c>
      <c r="KU4" s="2" t="n">
        <v>0.05</v>
      </c>
      <c r="KV4" s="2" t="n">
        <v>0.01</v>
      </c>
      <c r="KW4" s="2" t="n">
        <v>0</v>
      </c>
      <c r="KX4" s="2" t="n">
        <v>0</v>
      </c>
      <c r="KY4" s="2" t="n">
        <v>0.01</v>
      </c>
      <c r="KZ4" s="2" t="n">
        <v>0.04</v>
      </c>
      <c r="LA4" s="2" t="n">
        <v>0.65</v>
      </c>
      <c r="LB4" s="2" t="n">
        <v>0.35</v>
      </c>
      <c r="LC4" s="2" t="n">
        <v>0.25</v>
      </c>
      <c r="LD4" s="2" t="n">
        <v>0.250790464484253</v>
      </c>
      <c r="LE4" s="2" t="n">
        <v>0</v>
      </c>
      <c r="LF4" s="2" t="n">
        <v>0.020316185793701</v>
      </c>
      <c r="LG4" s="2" t="n">
        <v>0.75</v>
      </c>
      <c r="LH4" s="2" t="n">
        <v>0.6</v>
      </c>
      <c r="LI4" s="2" t="n">
        <v>0</v>
      </c>
      <c r="LJ4" s="2" t="n">
        <v>0</v>
      </c>
      <c r="LK4" s="2" t="n">
        <v>0.3</v>
      </c>
      <c r="LL4" s="2" t="n">
        <v>0</v>
      </c>
      <c r="LM4" s="2" t="n">
        <v>0</v>
      </c>
      <c r="LN4" s="2" t="n">
        <v>0.3</v>
      </c>
      <c r="LO4" s="2" t="n">
        <v>0</v>
      </c>
      <c r="LP4" s="2" t="n">
        <v>0</v>
      </c>
      <c r="LQ4" s="2" t="n">
        <v>0</v>
      </c>
      <c r="LR4" s="2" t="n">
        <v>0.02</v>
      </c>
      <c r="LS4" s="2" t="n">
        <v>0.75</v>
      </c>
      <c r="LT4" s="2" t="n">
        <v>0.8</v>
      </c>
      <c r="LU4" s="2" t="n">
        <v>0.05</v>
      </c>
      <c r="LV4" s="2" t="n">
        <v>0.9</v>
      </c>
      <c r="LW4" s="2" t="n">
        <v>0.101580928968505</v>
      </c>
      <c r="LX4" s="2" t="n">
        <v>0.33</v>
      </c>
      <c r="LY4" s="2" t="n">
        <v>0</v>
      </c>
      <c r="LZ4" s="2" t="n">
        <v>0</v>
      </c>
      <c r="MA4" s="2" t="n">
        <v>0</v>
      </c>
      <c r="MB4" s="2" t="n">
        <v>0</v>
      </c>
      <c r="MC4" s="2" t="n">
        <v>0</v>
      </c>
      <c r="MD4" s="2" t="n">
        <v>0.45</v>
      </c>
      <c r="ME4" s="2" t="n">
        <v>0</v>
      </c>
      <c r="MF4" s="2" t="n">
        <v>0</v>
      </c>
      <c r="MG4" s="2" t="n">
        <v>0.8</v>
      </c>
      <c r="MH4" s="2" t="n">
        <v>0.85</v>
      </c>
      <c r="MI4" s="2" t="n">
        <v>0</v>
      </c>
      <c r="MJ4" s="2" t="n">
        <v>0</v>
      </c>
      <c r="MK4" s="2" t="n">
        <v>0.1</v>
      </c>
      <c r="ML4" s="2" t="n">
        <v>0.25</v>
      </c>
      <c r="MM4" s="2" t="n">
        <v>0.01</v>
      </c>
      <c r="MN4" s="2" t="n">
        <v>0.88</v>
      </c>
      <c r="MO4" s="2" t="n">
        <v>0</v>
      </c>
      <c r="MP4" s="2" t="n">
        <v>0.7</v>
      </c>
      <c r="MQ4" s="2" t="n">
        <v>0</v>
      </c>
      <c r="MR4" s="2" t="n">
        <v>0.0761856967263788</v>
      </c>
      <c r="MS4" s="2" t="n">
        <v>0.0507904644842525</v>
      </c>
      <c r="MT4" s="2" t="n">
        <v>0.0271106650277954</v>
      </c>
      <c r="MU4" s="2" t="n">
        <v>0</v>
      </c>
      <c r="MV4" s="2" t="n">
        <v>0.0132055207659057</v>
      </c>
      <c r="MW4" s="2" t="n">
        <v>0</v>
      </c>
      <c r="MX4" s="2" t="n">
        <v>1</v>
      </c>
      <c r="MY4" s="2" t="n">
        <v>0.1</v>
      </c>
      <c r="MZ4" s="2" t="n">
        <v>0.02</v>
      </c>
      <c r="NA4" s="2" t="n">
        <v>0</v>
      </c>
      <c r="NB4" s="2" t="n">
        <v>0.75812647431748</v>
      </c>
      <c r="NC4" s="2" t="n">
        <v>0</v>
      </c>
      <c r="ND4" s="2" t="n">
        <v>0.1</v>
      </c>
      <c r="NE4" s="2" t="n">
        <v>0.101580928968505</v>
      </c>
      <c r="NF4" s="2" t="n">
        <v>0.05</v>
      </c>
      <c r="NG4" s="2" t="n">
        <v>0.1</v>
      </c>
      <c r="NH4" s="2" t="n">
        <v>0</v>
      </c>
      <c r="NI4" s="2" t="n">
        <v>0</v>
      </c>
    </row>
    <row r="5" customFormat="false" ht="14.4" hidden="false" customHeight="false" outlineLevel="0" collapsed="false">
      <c r="A5" s="53"/>
      <c r="B5" s="28" t="s">
        <v>494</v>
      </c>
      <c r="C5" s="37" t="n">
        <f aca="false">'Soveria Simeri'!C62+'Soveria Simeri'!C63</f>
        <v>0</v>
      </c>
      <c r="D5" s="37" t="n">
        <f aca="false">'Soveria Simeri'!L62+'Soveria Simeri'!L63</f>
        <v>0</v>
      </c>
      <c r="E5" s="37" t="n">
        <f aca="false">'Soveria Simeri'!U62+'Soveria Simeri'!U63</f>
        <v>0</v>
      </c>
      <c r="F5" s="37" t="n">
        <f aca="false">Sersale!C62+Sersale!C63</f>
        <v>0.00329980435367619</v>
      </c>
      <c r="G5" s="37" t="n">
        <f aca="false">Sersale!N62+Sersale!N63</f>
        <v>0.334220953892839</v>
      </c>
      <c r="H5" s="37" t="n">
        <f aca="false">Sersale!Y62+Sersale!Y63</f>
        <v>0.0229604983476675</v>
      </c>
      <c r="I5" s="37" t="n">
        <f aca="false">Sersale!AJ62+Sersale!AJ63</f>
        <v>0</v>
      </c>
      <c r="J5" s="37" t="n">
        <f aca="false">Sersale!AU62+Sersale!AU63</f>
        <v>0</v>
      </c>
      <c r="K5" s="37" t="n">
        <f aca="false">Sersale!BF62+Sersale!BF63</f>
        <v>0</v>
      </c>
      <c r="L5" s="37" t="n">
        <f aca="false">Sersale!BQ62+Sersale!BQ63</f>
        <v>0</v>
      </c>
      <c r="M5" s="37" t="n">
        <f aca="false">Cropani!C62+Cropani!C63</f>
        <v>0.124920382165605</v>
      </c>
      <c r="N5" s="37" t="n">
        <f aca="false">Cropani!N62+Cropani!N63</f>
        <v>0</v>
      </c>
      <c r="O5" s="37" t="n">
        <f aca="false">Cropani!Y62+Cropani!Y63</f>
        <v>0</v>
      </c>
      <c r="P5" s="37" t="n">
        <f aca="false">Cropani!AJ62+Cropani!AJ63</f>
        <v>0</v>
      </c>
      <c r="Q5" s="37" t="n">
        <f aca="false">Cropani!AU62+Cropani!AU63</f>
        <v>0</v>
      </c>
      <c r="R5" s="37" t="n">
        <f aca="false">Cropani!BF62+Cropani!BF63</f>
        <v>0</v>
      </c>
      <c r="S5" s="37" t="n">
        <f aca="false">Cropani!BQ62+Cropani!BQ63</f>
        <v>0</v>
      </c>
      <c r="T5" s="37" t="n">
        <f aca="false">Cropani!CB62+Cropani!CB63</f>
        <v>0</v>
      </c>
      <c r="U5" s="37" t="n">
        <f aca="false">Cropani!CM62+Cropani!CM63</f>
        <v>0</v>
      </c>
      <c r="V5" s="37" t="n">
        <f aca="false">Cropani!C135+Cropani!C136</f>
        <v>0</v>
      </c>
      <c r="W5" s="37" t="n">
        <f aca="false">Cropani!N135+Cropani!N136</f>
        <v>0</v>
      </c>
      <c r="X5" s="37" t="n">
        <f aca="false">Cropani!Y135+Cropani!Y136</f>
        <v>0</v>
      </c>
      <c r="Y5" s="37" t="n">
        <f aca="false">Cropani!AJ135+Cropani!AJ136</f>
        <v>0</v>
      </c>
      <c r="Z5" s="37" t="n">
        <f aca="false">Cropani!AU135+Cropani!AU136</f>
        <v>0</v>
      </c>
      <c r="AA5" s="37" t="n">
        <f aca="false">Cropani!BF135+Cropani!BF136</f>
        <v>0.166950598731718</v>
      </c>
      <c r="AB5" s="37" t="n">
        <f aca="false">Cropani!BQ135+Cropani!BQ136</f>
        <v>0.01</v>
      </c>
      <c r="AC5" s="37" t="n">
        <f aca="false">Cropani!CB135+Cropani!CB136</f>
        <v>0.780161868413599</v>
      </c>
      <c r="AD5" s="37" t="n">
        <f aca="false">Cropani!CM135+Cropani!CM136</f>
        <v>0</v>
      </c>
      <c r="AE5" s="37" t="n">
        <f aca="false">Cropani!C208+Cropani!C209</f>
        <v>0</v>
      </c>
      <c r="AF5" s="37" t="n">
        <f aca="false">Cropani!N208+Cropani!N209</f>
        <v>0</v>
      </c>
      <c r="AG5" s="37" t="n">
        <f aca="false">Cropani!Y208+Cropani!Y209</f>
        <v>0</v>
      </c>
      <c r="AH5" s="37" t="n">
        <f aca="false">Cropani!AJ208+Cropani!AJ209</f>
        <v>0.33312101910828</v>
      </c>
      <c r="AI5" s="37" t="n">
        <f aca="false">Cropani!AU208+Cropani!AU209</f>
        <v>0</v>
      </c>
      <c r="AJ5" s="37" t="n">
        <f aca="false">Cropani!BF208+Cropani!BF209</f>
        <v>0</v>
      </c>
      <c r="AK5" s="37" t="n">
        <f aca="false">Cropani!BQ208+Cropani!BQ209</f>
        <v>0</v>
      </c>
      <c r="AL5" s="37" t="n">
        <f aca="false">Cropani!CB208+Cropani!CB209</f>
        <v>0.05</v>
      </c>
      <c r="AM5" s="37" t="n">
        <f aca="false">Cropani!CM208+Cropani!CM209</f>
        <v>0</v>
      </c>
      <c r="AN5" s="37" t="n">
        <f aca="false">Cropani!C281+Cropani!C282</f>
        <v>0.0359396478366171</v>
      </c>
      <c r="AO5" s="37" t="n">
        <f aca="false">Cropani!N281+Cropani!N282</f>
        <v>0.15</v>
      </c>
      <c r="AP5" s="37" t="n">
        <f aca="false">Cropani!Y281+Cropani!Y282</f>
        <v>0</v>
      </c>
      <c r="AQ5" s="37" t="n">
        <f aca="false">Cropani!AJ281+Cropani!AJ282</f>
        <v>0</v>
      </c>
      <c r="AR5" s="37" t="n">
        <f aca="false">Cropani!AU281+Cropani!AU282</f>
        <v>0</v>
      </c>
      <c r="AS5" s="37" t="n">
        <f aca="false">Cropani!BF281+Cropani!BF282</f>
        <v>0</v>
      </c>
      <c r="AT5" s="37" t="n">
        <f aca="false">Cropani!BQ281+Cropani!BQ282</f>
        <v>0.00879947827646983</v>
      </c>
      <c r="AU5" s="37" t="n">
        <f aca="false">Cropani!CB281+Cropani!CB282</f>
        <v>0.106599608707352</v>
      </c>
      <c r="AV5" s="37" t="n">
        <f aca="false">Cropani!CM281+Cropani!CM282</f>
        <v>0</v>
      </c>
      <c r="AW5" s="37" t="n">
        <f aca="false">Cropani!C354+Cropani!C355</f>
        <v>0.01</v>
      </c>
      <c r="AX5" s="37" t="n">
        <f aca="false">Cropani!N354+Cropani!N355</f>
        <v>0.05</v>
      </c>
      <c r="AY5" s="37" t="n">
        <f aca="false">Cropani!Y354+Cropani!Y355</f>
        <v>0</v>
      </c>
      <c r="AZ5" s="37" t="n">
        <f aca="false">Cropani!AJ354+Cropani!AJ355</f>
        <v>0.0131992174147048</v>
      </c>
      <c r="BA5" s="37" t="n">
        <f aca="false">Cropani!AU354+Cropani!AU355</f>
        <v>0.003</v>
      </c>
      <c r="BB5" s="37" t="n">
        <f aca="false">Cropani!BF354+Cropani!BF355</f>
        <v>0</v>
      </c>
      <c r="BC5" s="37" t="n">
        <f aca="false">Cropani!BQ354+Cropani!BQ355</f>
        <v>0.00329980435367619</v>
      </c>
      <c r="BD5" s="37" t="n">
        <f aca="false">Cropani!CB354+Cropani!CB355</f>
        <v>0</v>
      </c>
      <c r="BE5" s="37" t="n">
        <f aca="false">Cropani!CM354+Cropani!CM355</f>
        <v>0</v>
      </c>
      <c r="BF5" s="37" t="n">
        <f aca="false">Cropani!C427+Cropani!C428</f>
        <v>0</v>
      </c>
      <c r="BG5" s="37" t="n">
        <f aca="false">Cropani!N427+Cropani!N428</f>
        <v>0</v>
      </c>
      <c r="BH5" s="37" t="n">
        <f aca="false">Cropani!Y427+Cropani!Y428</f>
        <v>0</v>
      </c>
      <c r="BI5" s="37" t="n">
        <f aca="false">Cropani!AJ427+Cropani!AJ428</f>
        <v>0.05</v>
      </c>
      <c r="BJ5" s="37" t="n">
        <f aca="false">Cropani!AU427+Cropani!AU428</f>
        <v>0</v>
      </c>
      <c r="BK5" s="37" t="n">
        <f aca="false">Cropani!BF427+Cropani!BF428</f>
        <v>0</v>
      </c>
      <c r="BL5" s="37" t="n">
        <f aca="false">Cropani!BQ427+Cropani!BQ428</f>
        <v>0.95</v>
      </c>
      <c r="BM5" s="37" t="n">
        <f aca="false">Cropani!CB427+Cropani!CB428</f>
        <v>0.032639843482941</v>
      </c>
      <c r="BN5" s="37" t="n">
        <f aca="false">Cropani!CM427+Cropani!CM428</f>
        <v>0.34984076433121</v>
      </c>
      <c r="BO5" s="37" t="n">
        <f aca="false">Cropani!C500+Cropani!C501</f>
        <v>0</v>
      </c>
      <c r="BP5" s="37" t="n">
        <f aca="false">Cropani!N500+Cropani!N501</f>
        <v>0</v>
      </c>
      <c r="BQ5" s="37" t="n">
        <f aca="false">Cropani!Y500+Cropani!Y501</f>
        <v>0</v>
      </c>
      <c r="BR5" s="37" t="n">
        <f aca="false">Cropani!AJ500+Cropani!AJ501</f>
        <v>0.000659960870735238</v>
      </c>
      <c r="BS5" s="37" t="n">
        <f aca="false">Cropani!AU500+Cropani!AU501</f>
        <v>0</v>
      </c>
      <c r="BT5" s="37" t="n">
        <f aca="false">Cropani!BF500+Cropani!BF501</f>
        <v>0</v>
      </c>
      <c r="BU5" s="37" t="n">
        <f aca="false">Cropani!BQ500+Cropani!BQ501</f>
        <v>0.0219986956911746</v>
      </c>
      <c r="BV5" s="37" t="n">
        <f aca="false">Cropani!CB500+Cropani!CB501</f>
        <v>0</v>
      </c>
      <c r="BW5" s="37" t="n">
        <f aca="false">Cropani!CM500+Cropani!CM501</f>
        <v>0.349855177742742</v>
      </c>
      <c r="BX5" s="37" t="n">
        <f aca="false">'Sellia Marina'!C62+'Sellia Marina'!C63</f>
        <v>0.03</v>
      </c>
      <c r="BY5" s="37" t="n">
        <f aca="false">'Sellia Marina'!N62+'Sellia Marina'!N63</f>
        <v>0</v>
      </c>
      <c r="BZ5" s="37" t="n">
        <f aca="false">'Sellia Marina'!Y62+'Sellia Marina'!Y63</f>
        <v>0.05</v>
      </c>
      <c r="CA5" s="37" t="n">
        <f aca="false">'Sellia Marina'!AJ62+'Sellia Marina'!AJ63</f>
        <v>0</v>
      </c>
      <c r="CB5" s="37" t="n">
        <f aca="false">'Sellia Marina'!AU62+'Sellia Marina'!AU63</f>
        <v>0.05</v>
      </c>
      <c r="CC5" s="37" t="n">
        <f aca="false">'Sellia Marina'!BF62+'Sellia Marina'!BF63</f>
        <v>0.22</v>
      </c>
      <c r="CD5" s="37" t="n">
        <f aca="false">'Sellia Marina'!BQ62+'Sellia Marina'!BQ63</f>
        <v>0.01</v>
      </c>
      <c r="CE5" s="37" t="n">
        <f aca="false">'Sellia Marina'!CB62+'Sellia Marina'!CB63</f>
        <v>0</v>
      </c>
      <c r="CF5" s="37" t="n">
        <f aca="false">'Sellia Marina'!CM62+'Sellia Marina'!CM63</f>
        <v>0</v>
      </c>
      <c r="CG5" s="37" t="n">
        <f aca="false">'Sellia Marina'!C135+'Sellia Marina'!C136</f>
        <v>0</v>
      </c>
      <c r="CH5" s="37" t="n">
        <f aca="false">'Sellia Marina'!N135+'Sellia Marina'!N136</f>
        <v>0.02</v>
      </c>
      <c r="CI5" s="37" t="n">
        <f aca="false">'Sellia Marina'!Y135+'Sellia Marina'!Y136</f>
        <v>0.01</v>
      </c>
      <c r="CJ5" s="37" t="n">
        <f aca="false">'Sellia Marina'!AJ135+'Sellia Marina'!AJ136</f>
        <v>0.0406599608707352</v>
      </c>
      <c r="CK5" s="37" t="n">
        <f aca="false">'Sellia Marina'!AU135+'Sellia Marina'!AU136</f>
        <v>0</v>
      </c>
      <c r="CL5" s="37" t="n">
        <f aca="false">'Sellia Marina'!BF135+'Sellia Marina'!BF136</f>
        <v>0</v>
      </c>
      <c r="CM5" s="37" t="n">
        <f aca="false">'Sellia Marina'!BQ135+'Sellia Marina'!BQ136</f>
        <v>0.02</v>
      </c>
      <c r="CN5" s="37" t="n">
        <f aca="false">'Sellia Marina'!CB135+'Sellia Marina'!CB136</f>
        <v>0</v>
      </c>
      <c r="CO5" s="37" t="n">
        <f aca="false">'Sellia Marina'!CM135+'Sellia Marina'!CM136</f>
        <v>0</v>
      </c>
      <c r="CP5" s="37" t="n">
        <f aca="false">'Sellia Marina'!C208+'Sellia Marina'!C209</f>
        <v>0</v>
      </c>
      <c r="CQ5" s="37" t="n">
        <f aca="false">'Sellia Marina'!N208+'Sellia Marina'!N209</f>
        <v>0</v>
      </c>
      <c r="CR5" s="37" t="n">
        <f aca="false">'Sellia Marina'!Y208+'Sellia Marina'!Y209</f>
        <v>0</v>
      </c>
      <c r="CS5" s="37" t="n">
        <f aca="false">'Sellia Marina'!AJ208+'Sellia Marina'!AJ209</f>
        <v>0.010879947827647</v>
      </c>
      <c r="CT5" s="37" t="n">
        <f aca="false">'Sellia Marina'!AU208+'Sellia Marina'!AU209</f>
        <v>0.04</v>
      </c>
      <c r="CU5" s="37" t="n">
        <f aca="false">'Sellia Marina'!BF208+'Sellia Marina'!BF209</f>
        <v>0</v>
      </c>
      <c r="CV5" s="37" t="n">
        <f aca="false">'Sellia Marina'!BQ208+'Sellia Marina'!BQ209</f>
        <v>0</v>
      </c>
      <c r="CW5" s="37" t="n">
        <f aca="false">'Sellia Marina'!CB208+'Sellia Marina'!CB209</f>
        <v>0</v>
      </c>
      <c r="CX5" s="37" t="n">
        <f aca="false">'Sellia Marina'!CM208+'Sellia Marina'!CM209</f>
        <v>0.02</v>
      </c>
      <c r="CY5" s="37" t="n">
        <f aca="false">'Sellia Marina'!C281+'Sellia Marina'!C282</f>
        <v>0.68</v>
      </c>
      <c r="CZ5" s="37" t="n">
        <f aca="false">'Sellia Marina'!N281+'Sellia Marina'!N282</f>
        <v>0</v>
      </c>
      <c r="DA5" s="37" t="n">
        <f aca="false">'Sellia Marina'!Y281+'Sellia Marina'!Y282</f>
        <v>0.05</v>
      </c>
      <c r="DB5" s="37" t="n">
        <f aca="false">'Sellia Marina'!AJ281+'Sellia Marina'!AJ282</f>
        <v>0.03</v>
      </c>
      <c r="DC5" s="37" t="n">
        <f aca="false">'Sellia Marina'!AU281+'Sellia Marina'!AU282</f>
        <v>0.1</v>
      </c>
      <c r="DD5" s="37" t="n">
        <f aca="false">'Sellia Marina'!BF281+'Sellia Marina'!BF282</f>
        <v>0.02</v>
      </c>
      <c r="DE5" s="37" t="n">
        <f aca="false">'Sellia Marina'!BQ281+'Sellia Marina'!BQ282</f>
        <v>0</v>
      </c>
      <c r="DF5" s="37" t="n">
        <f aca="false">'Sellia Marina'!CB281+'Sellia Marina'!CB282</f>
        <v>0</v>
      </c>
      <c r="DG5" s="37" t="n">
        <f aca="false">'Sellia Marina'!CM281+'Sellia Marina'!CM282</f>
        <v>0</v>
      </c>
      <c r="DH5" s="37" t="n">
        <f aca="false">'Sellia Marina'!C354+'Sellia Marina'!C355</f>
        <v>0.04</v>
      </c>
      <c r="DI5" s="37" t="n">
        <f aca="false">'Sellia Marina'!N354+'Sellia Marina'!N355</f>
        <v>0.1</v>
      </c>
      <c r="DJ5" s="37" t="n">
        <f aca="false">'Sellia Marina'!Y354+'Sellia Marina'!Y355</f>
        <v>0.25</v>
      </c>
      <c r="DK5" s="37" t="n">
        <f aca="false">'Sellia Marina'!AJ354+'Sellia Marina'!AJ355</f>
        <v>0.3</v>
      </c>
      <c r="DL5" s="37" t="n">
        <f aca="false">'Sellia Marina'!AU354+'Sellia Marina'!AU355</f>
        <v>0.110999347845587</v>
      </c>
      <c r="DM5" s="37" t="n">
        <f aca="false">'Sellia Marina'!BF354+'Sellia Marina'!BF355</f>
        <v>0</v>
      </c>
      <c r="DN5" s="37" t="n">
        <f aca="false">'Sellia Marina'!BQ354+'Sellia Marina'!BQ355</f>
        <v>0.00439973913823492</v>
      </c>
      <c r="DO5" s="37" t="n">
        <f aca="false">'Sellia Marina'!CB354+'Sellia Marina'!CB355</f>
        <v>0.2</v>
      </c>
      <c r="DP5" s="37" t="n">
        <f aca="false">'Sellia Marina'!CM354+'Sellia Marina'!CM355</f>
        <v>0.15</v>
      </c>
      <c r="DQ5" s="37" t="n">
        <f aca="false">'Sellia Marina'!C427+'Sellia Marina'!C428</f>
        <v>0</v>
      </c>
      <c r="DR5" s="37" t="n">
        <f aca="false">'Sellia Marina'!N427+'Sellia Marina'!N428</f>
        <v>0</v>
      </c>
      <c r="DS5" s="37" t="n">
        <f aca="false">'Sellia Marina'!Y427+'Sellia Marina'!Y428</f>
        <v>0.1</v>
      </c>
      <c r="DT5" s="37" t="n">
        <f aca="false">'Sellia Marina'!AJ427+'Sellia Marina'!AJ428</f>
        <v>0</v>
      </c>
      <c r="DU5" s="37" t="n">
        <f aca="false">'Sellia Marina'!AU427+'Sellia Marina'!AU428</f>
        <v>0</v>
      </c>
      <c r="DV5" s="37" t="n">
        <f aca="false">'Sellia Marina'!BF427+'Sellia Marina'!BF428</f>
        <v>0.2</v>
      </c>
      <c r="DW5" s="37" t="n">
        <f aca="false">'Sellia Marina'!BQ427+'Sellia Marina'!BQ428</f>
        <v>0</v>
      </c>
      <c r="DX5" s="37" t="n">
        <f aca="false">'Sellia Marina'!CB427+'Sellia Marina'!CB428</f>
        <v>0</v>
      </c>
      <c r="DY5" s="37" t="n">
        <f aca="false">'Sellia Marina'!CM427+'Sellia Marina'!CM428</f>
        <v>0</v>
      </c>
      <c r="DZ5" s="37" t="n">
        <f aca="false">'Sellia Marina'!C500+'Sellia Marina'!C501</f>
        <v>0</v>
      </c>
      <c r="EA5" s="37" t="n">
        <f aca="false">'Sellia Marina'!N500+'Sellia Marina'!N501</f>
        <v>0.1</v>
      </c>
      <c r="EB5" s="37" t="n">
        <f aca="false">'Sellia Marina'!Y500+'Sellia Marina'!Y501</f>
        <v>0.1</v>
      </c>
      <c r="EC5" s="37" t="n">
        <f aca="false">'Sellia Marina'!AJ500+'Sellia Marina'!AJ501</f>
        <v>0.03</v>
      </c>
      <c r="ED5" s="37" t="n">
        <f aca="false">'Sellia Marina'!AU500+'Sellia Marina'!AU501</f>
        <v>0.1</v>
      </c>
      <c r="EE5" s="37" t="n">
        <f aca="false">'Sellia Marina'!BF500+'Sellia Marina'!BF501</f>
        <v>0.0219986956911746</v>
      </c>
      <c r="EF5" s="37" t="n">
        <f aca="false">'Sellia Marina'!BQ500+'Sellia Marina'!BQ501</f>
        <v>0.02</v>
      </c>
      <c r="EG5" s="37" t="n">
        <f aca="false">'Sellia Marina'!CB500+'Sellia Marina'!CB501</f>
        <v>0</v>
      </c>
      <c r="EH5" s="37" t="n">
        <f aca="false">'Sellia Marina'!CM500+'Sellia Marina'!CM501</f>
        <v>0</v>
      </c>
      <c r="EI5" s="37" t="n">
        <f aca="false">'Sellia Marina'!C573+'Sellia Marina'!C574</f>
        <v>0</v>
      </c>
      <c r="EJ5" s="37" t="n">
        <f aca="false">'Sellia Marina'!N573+'Sellia Marina'!N574</f>
        <v>0</v>
      </c>
      <c r="EK5" s="37" t="n">
        <f aca="false">'Sellia Marina'!Y573+'Sellia Marina'!Y574</f>
        <v>1</v>
      </c>
      <c r="EL5" s="37" t="n">
        <f aca="false">Belcastro!C62+Belcastro!C63</f>
        <v>0.08</v>
      </c>
      <c r="EM5" s="37" t="n">
        <f aca="false">Belcastro!N62+Belcastro!N63</f>
        <v>0</v>
      </c>
      <c r="EN5" s="37" t="n">
        <f aca="false">Belcastro!Y62+Belcastro!Y63</f>
        <v>0</v>
      </c>
      <c r="EO5" s="37" t="n">
        <f aca="false">Belcastro!AJ62+Belcastro!AJ63</f>
        <v>0.05</v>
      </c>
      <c r="EP5" s="37" t="n">
        <f aca="false">Belcastro!AU62+Belcastro!AU63</f>
        <v>0.03</v>
      </c>
      <c r="EQ5" s="37" t="n">
        <f aca="false">Belcastro!BF62+Belcastro!BF63</f>
        <v>0</v>
      </c>
      <c r="ER5" s="37" t="n">
        <f aca="false">Belcastro!BQ62+Belcastro!BQ63</f>
        <v>0</v>
      </c>
      <c r="ES5" s="37" t="n">
        <f aca="false">Botricello!C62+Botricello!C63</f>
        <v>0.03</v>
      </c>
      <c r="ET5" s="37" t="n">
        <f aca="false">Botricello!N62+Botricello!N63</f>
        <v>0.05</v>
      </c>
      <c r="EU5" s="37" t="n">
        <f aca="false">Botricello!Y62+Botricello!Y63</f>
        <v>0</v>
      </c>
      <c r="EV5" s="37" t="n">
        <f aca="false">Botricello!AJ62+Botricello!AJ63</f>
        <v>0</v>
      </c>
      <c r="EW5" s="37" t="n">
        <f aca="false">Botricello!AU62+Botricello!AU63</f>
        <v>0</v>
      </c>
      <c r="EX5" s="37" t="n">
        <f aca="false">Botricello!BF62+Botricello!BF63</f>
        <v>0.1</v>
      </c>
      <c r="EY5" s="37" t="n">
        <f aca="false">Botricello!BQ62+Botricello!BQ63</f>
        <v>0</v>
      </c>
      <c r="EZ5" s="37" t="n">
        <f aca="false">Botricello!CB62+Botricello!CB63</f>
        <v>0.0164990217683809</v>
      </c>
      <c r="FA5" s="37" t="n">
        <f aca="false">Botricello!C135+Botricello!C136</f>
        <v>0.0609993478455873</v>
      </c>
      <c r="FB5" s="37" t="n">
        <f aca="false">Botricello!N135+Botricello!N136</f>
        <v>0.00153990869838222</v>
      </c>
      <c r="FC5" s="37" t="n">
        <f aca="false">Botricello!Y135+Botricello!Y136</f>
        <v>0</v>
      </c>
      <c r="FD5" s="37" t="n">
        <f aca="false">Botricello!AJ135+Botricello!AJ136</f>
        <v>0.0528598304398527</v>
      </c>
      <c r="FE5" s="37" t="n">
        <f aca="false">Botricello!AU135+Botricello!AU136</f>
        <v>0</v>
      </c>
      <c r="FF5" s="37" t="n">
        <f aca="false">Botricello!BF135+Botricello!BF136</f>
        <v>0</v>
      </c>
      <c r="FG5" s="37" t="n">
        <f aca="false">Botricello!BQ135+Botricello!BQ136</f>
        <v>0.05</v>
      </c>
      <c r="FH5" s="37" t="n">
        <f aca="false">Botricello!CB135+Botricello!CB136</f>
        <v>0.005</v>
      </c>
      <c r="FI5" s="37" t="n">
        <f aca="false">Botricello!C208+Botricello!C209</f>
        <v>0</v>
      </c>
      <c r="FJ5" s="37" t="n">
        <f aca="false">Botricello!N208+Botricello!N209</f>
        <v>0.021759895655294</v>
      </c>
      <c r="FK5" s="37" t="n">
        <f aca="false">Botricello!Y208+Botricello!Y209</f>
        <v>0</v>
      </c>
      <c r="FL5" s="37" t="n">
        <f aca="false">Botricello!AJ208+Botricello!AJ209</f>
        <v>0</v>
      </c>
      <c r="FM5" s="37" t="n">
        <f aca="false">Botricello!AU208+Botricello!AU209</f>
        <v>0.0219986956911746</v>
      </c>
      <c r="FN5" s="37" t="n">
        <f aca="false">Botricello!BF208+Botricello!BF209</f>
        <v>0</v>
      </c>
      <c r="FO5" s="37" t="n">
        <f aca="false">Botricello!BQ208+Botricello!BQ209</f>
        <v>0</v>
      </c>
      <c r="FP5" s="37" t="n">
        <f aca="false">Botricello!CB208+Botricello!CB209</f>
        <v>0</v>
      </c>
      <c r="FQ5" s="37" t="n">
        <f aca="false">Botricello!C281+Botricello!C282</f>
        <v>0</v>
      </c>
      <c r="FR5" s="37"/>
      <c r="FS5" s="37"/>
      <c r="FT5" s="37"/>
      <c r="FU5" s="37"/>
      <c r="FV5" s="37"/>
      <c r="FW5" s="37"/>
      <c r="FX5" s="37"/>
      <c r="GT5" s="2" t="s">
        <v>493</v>
      </c>
      <c r="GU5" s="2" t="n">
        <v>0</v>
      </c>
      <c r="GV5" s="2" t="n">
        <v>0</v>
      </c>
      <c r="GW5" s="37" t="n">
        <v>0.0471493094193886</v>
      </c>
      <c r="GX5" s="2" t="n">
        <v>0.0471493094193886</v>
      </c>
      <c r="GY5" s="2" t="n">
        <v>0.0157164364731295</v>
      </c>
      <c r="GZ5" s="2" t="n">
        <v>0.0890649562331611</v>
      </c>
      <c r="HA5" s="2" t="n">
        <v>0</v>
      </c>
      <c r="HB5" s="2" t="n">
        <v>0</v>
      </c>
      <c r="HC5" s="2" t="n">
        <v>0</v>
      </c>
      <c r="HD5" s="2" t="n">
        <v>0</v>
      </c>
      <c r="HE5" s="2" t="n">
        <v>0</v>
      </c>
      <c r="HF5" s="2" t="n">
        <v>0</v>
      </c>
      <c r="HG5" s="2" t="n">
        <v>0</v>
      </c>
      <c r="HH5" s="2" t="n">
        <v>0</v>
      </c>
      <c r="HI5" s="2" t="n">
        <v>0</v>
      </c>
      <c r="HJ5" s="2" t="n">
        <v>0</v>
      </c>
      <c r="HK5" s="2" t="n">
        <v>0</v>
      </c>
      <c r="HL5" s="2" t="n">
        <v>0</v>
      </c>
      <c r="HM5" s="37" t="n">
        <v>0</v>
      </c>
      <c r="HN5" s="2" t="n">
        <v>0</v>
      </c>
      <c r="HO5" s="2" t="n">
        <v>0</v>
      </c>
      <c r="HP5" s="2" t="n">
        <v>0</v>
      </c>
      <c r="HQ5" s="2" t="n">
        <v>0</v>
      </c>
      <c r="HR5" s="2" t="n">
        <v>0</v>
      </c>
      <c r="HS5" s="2" t="n">
        <v>0.0523906963531453</v>
      </c>
      <c r="HT5" s="2" t="n">
        <v>0</v>
      </c>
      <c r="HU5" s="2" t="n">
        <v>0.121550741163056</v>
      </c>
      <c r="HV5" s="2" t="n">
        <v>0</v>
      </c>
      <c r="HW5" s="2" t="n">
        <v>0</v>
      </c>
      <c r="HX5" s="2" t="n">
        <v>0</v>
      </c>
      <c r="HY5" s="2" t="n">
        <v>0</v>
      </c>
      <c r="HZ5" s="2" t="n">
        <v>0</v>
      </c>
      <c r="IA5" s="2" t="n">
        <v>0</v>
      </c>
      <c r="IB5" s="2" t="n">
        <v>0</v>
      </c>
      <c r="IC5" s="2" t="n">
        <v>0</v>
      </c>
      <c r="ID5" s="2" t="n">
        <v>0</v>
      </c>
      <c r="IE5" s="2" t="n">
        <v>0</v>
      </c>
      <c r="IF5" s="2" t="n">
        <v>0.0848687569548995</v>
      </c>
      <c r="IG5" s="2" t="n">
        <v>0.05</v>
      </c>
      <c r="IH5" s="2" t="n">
        <v>0</v>
      </c>
      <c r="II5" s="2" t="n">
        <v>0</v>
      </c>
      <c r="IJ5" s="2" t="n">
        <v>0</v>
      </c>
      <c r="IK5" s="2" t="n">
        <v>0</v>
      </c>
      <c r="IL5" s="2" t="n">
        <v>0.125731491785036</v>
      </c>
      <c r="IM5" s="2" t="n">
        <v>0.0942986188387772</v>
      </c>
      <c r="IN5" s="2" t="n">
        <v>0</v>
      </c>
      <c r="IO5" s="2" t="n">
        <v>0.05</v>
      </c>
      <c r="IP5" s="2" t="n">
        <v>0</v>
      </c>
      <c r="IQ5" s="2" t="n">
        <v>0</v>
      </c>
      <c r="IR5" s="2" t="n">
        <v>0.188597237677554</v>
      </c>
      <c r="IS5" s="2" t="n">
        <v>0.05</v>
      </c>
      <c r="IT5" s="2" t="n">
        <v>0.05</v>
      </c>
      <c r="IU5" s="2" t="n">
        <v>0.0471493094193886</v>
      </c>
      <c r="IV5" s="2" t="n">
        <v>0</v>
      </c>
      <c r="IW5" s="2" t="n">
        <v>0</v>
      </c>
      <c r="IX5" s="2" t="n">
        <v>0</v>
      </c>
      <c r="IY5" s="2" t="n">
        <v>0</v>
      </c>
      <c r="IZ5" s="2" t="n">
        <v>0</v>
      </c>
      <c r="JA5" s="2" t="n">
        <v>0</v>
      </c>
      <c r="JB5" s="2" t="n">
        <v>0</v>
      </c>
      <c r="JC5" s="2" t="n">
        <v>0</v>
      </c>
      <c r="JD5" s="2" t="n">
        <v>0</v>
      </c>
      <c r="JE5" s="2" t="n">
        <v>0.0377194475355109</v>
      </c>
      <c r="JF5" s="2" t="n">
        <v>0</v>
      </c>
      <c r="JG5" s="2" t="n">
        <v>0</v>
      </c>
      <c r="JH5" s="2" t="n">
        <v>0</v>
      </c>
      <c r="JI5" s="2" t="n">
        <v>0</v>
      </c>
      <c r="JJ5" s="2" t="n">
        <v>0.00942986188387772</v>
      </c>
      <c r="JK5" s="2" t="n">
        <v>0</v>
      </c>
      <c r="JL5" s="2" t="n">
        <v>0</v>
      </c>
      <c r="JM5" s="2" t="n">
        <v>0.314328729462591</v>
      </c>
      <c r="JN5" s="2" t="n">
        <v>0</v>
      </c>
      <c r="JO5" s="2" t="n">
        <v>0.0245191857637102</v>
      </c>
      <c r="JP5" s="2" t="n">
        <v>0.03</v>
      </c>
      <c r="JQ5" s="2" t="n">
        <v>0</v>
      </c>
      <c r="JR5" s="2" t="n">
        <v>0</v>
      </c>
      <c r="JS5" s="2" t="n">
        <v>0</v>
      </c>
      <c r="JT5" s="2" t="n">
        <v>0</v>
      </c>
      <c r="JU5" s="2" t="n">
        <v>0</v>
      </c>
      <c r="JV5" s="2" t="n">
        <v>0</v>
      </c>
      <c r="JW5" s="2" t="n">
        <v>0</v>
      </c>
      <c r="JX5" s="2" t="n">
        <v>0</v>
      </c>
      <c r="JY5" s="2" t="n">
        <v>0</v>
      </c>
      <c r="JZ5" s="2" t="n">
        <v>0.03</v>
      </c>
      <c r="KA5" s="2" t="n">
        <v>0</v>
      </c>
      <c r="KB5" s="2" t="n">
        <v>0.0394298618838777</v>
      </c>
      <c r="KC5" s="2" t="n">
        <v>0</v>
      </c>
      <c r="KD5" s="2" t="n">
        <v>0</v>
      </c>
      <c r="KE5" s="2" t="n">
        <v>0.02</v>
      </c>
      <c r="KF5" s="2" t="n">
        <v>0</v>
      </c>
      <c r="KG5" s="2" t="n">
        <v>0</v>
      </c>
      <c r="KH5" s="2" t="n">
        <v>0</v>
      </c>
      <c r="KI5" s="2" t="n">
        <v>0</v>
      </c>
      <c r="KJ5" s="2" t="n">
        <v>0</v>
      </c>
      <c r="KK5" s="2" t="n">
        <v>0.0325731491785036</v>
      </c>
      <c r="KL5" s="2" t="n">
        <v>0.01</v>
      </c>
      <c r="KM5" s="2" t="n">
        <v>0.05</v>
      </c>
      <c r="KN5" s="2" t="n">
        <v>0</v>
      </c>
      <c r="KO5" s="2" t="n">
        <v>0</v>
      </c>
      <c r="KP5" s="2" t="n">
        <v>0.01</v>
      </c>
      <c r="KQ5" s="2" t="n">
        <v>0</v>
      </c>
      <c r="KR5" s="2" t="n">
        <v>0</v>
      </c>
      <c r="KS5" s="2" t="n">
        <v>0.02</v>
      </c>
      <c r="KT5" s="2" t="n">
        <v>0.05</v>
      </c>
      <c r="KU5" s="2" t="n">
        <v>0</v>
      </c>
      <c r="KV5" s="2" t="n">
        <v>0.02</v>
      </c>
      <c r="KW5" s="2" t="n">
        <v>0</v>
      </c>
      <c r="KX5" s="2" t="n">
        <v>0</v>
      </c>
      <c r="KY5" s="2" t="n">
        <v>0.02</v>
      </c>
      <c r="KZ5" s="2" t="n">
        <v>0.01</v>
      </c>
      <c r="LA5" s="2" t="n">
        <v>0.08</v>
      </c>
      <c r="LB5" s="2" t="n">
        <v>0.25</v>
      </c>
      <c r="LC5" s="2" t="n">
        <v>0.2</v>
      </c>
      <c r="LD5" s="2" t="n">
        <v>0.157164364731295</v>
      </c>
      <c r="LE5" s="2" t="n">
        <v>0</v>
      </c>
      <c r="LF5" s="2" t="n">
        <v>0.0628657458925182</v>
      </c>
      <c r="LG5" s="2" t="n">
        <v>0</v>
      </c>
      <c r="LH5" s="2" t="n">
        <v>0.03</v>
      </c>
      <c r="LI5" s="2" t="n">
        <v>0</v>
      </c>
      <c r="LJ5" s="2" t="n">
        <v>0</v>
      </c>
      <c r="LK5" s="2" t="n">
        <v>0.6</v>
      </c>
      <c r="LL5" s="2" t="n">
        <v>0</v>
      </c>
      <c r="LM5" s="2" t="n">
        <v>0</v>
      </c>
      <c r="LN5" s="2" t="n">
        <v>0.4</v>
      </c>
      <c r="LO5" s="2" t="n">
        <v>0</v>
      </c>
      <c r="LP5" s="2" t="n">
        <v>0</v>
      </c>
      <c r="LQ5" s="2" t="n">
        <v>0</v>
      </c>
      <c r="LR5" s="2" t="n">
        <v>0</v>
      </c>
      <c r="LS5" s="2" t="n">
        <v>0.05</v>
      </c>
      <c r="LT5" s="2" t="n">
        <v>0.05</v>
      </c>
      <c r="LU5" s="2" t="n">
        <v>0.02</v>
      </c>
      <c r="LV5" s="2" t="n">
        <v>0</v>
      </c>
      <c r="LW5" s="2" t="n">
        <v>0.314328729462591</v>
      </c>
      <c r="LX5" s="2" t="n">
        <v>0.1</v>
      </c>
      <c r="LY5" s="2" t="n">
        <v>0</v>
      </c>
      <c r="LZ5" s="2" t="n">
        <v>0</v>
      </c>
      <c r="MA5" s="2" t="n">
        <v>0</v>
      </c>
      <c r="MB5" s="2" t="n">
        <v>0</v>
      </c>
      <c r="MC5" s="2" t="n">
        <v>0</v>
      </c>
      <c r="MD5" s="2" t="n">
        <v>0.07</v>
      </c>
      <c r="ME5" s="2" t="n">
        <v>0</v>
      </c>
      <c r="MF5" s="2" t="n">
        <v>0</v>
      </c>
      <c r="MG5" s="2" t="n">
        <v>0.05</v>
      </c>
      <c r="MH5" s="2" t="n">
        <v>0.02</v>
      </c>
      <c r="MI5" s="2" t="n">
        <v>0</v>
      </c>
      <c r="MJ5" s="2" t="n">
        <v>0</v>
      </c>
      <c r="MK5" s="2" t="n">
        <v>0</v>
      </c>
      <c r="ML5" s="2" t="n">
        <v>0</v>
      </c>
      <c r="MM5" s="2" t="n">
        <v>0</v>
      </c>
      <c r="MN5" s="2" t="n">
        <v>0.02</v>
      </c>
      <c r="MO5" s="2" t="n">
        <v>0</v>
      </c>
      <c r="MP5" s="2" t="n">
        <v>0.05</v>
      </c>
      <c r="MQ5" s="2" t="n">
        <v>0</v>
      </c>
      <c r="MR5" s="2" t="n">
        <v>0.235746547096943</v>
      </c>
      <c r="MS5" s="2" t="n">
        <v>0.157164364731295</v>
      </c>
      <c r="MT5" s="2" t="n">
        <v>0.0220030110623814</v>
      </c>
      <c r="MU5" s="2" t="n">
        <v>0</v>
      </c>
      <c r="MV5" s="2" t="n">
        <v>0.0408627348301368</v>
      </c>
      <c r="MW5" s="2" t="n">
        <v>0</v>
      </c>
      <c r="MX5" s="2" t="n">
        <v>0</v>
      </c>
      <c r="MY5" s="2" t="n">
        <v>0.07</v>
      </c>
      <c r="MZ5" s="2" t="n">
        <v>0.005</v>
      </c>
      <c r="NA5" s="2" t="n">
        <v>0</v>
      </c>
      <c r="NB5" s="2" t="n">
        <v>0.0751462983570073</v>
      </c>
      <c r="NC5" s="2" t="n">
        <v>0</v>
      </c>
      <c r="ND5" s="2" t="n">
        <v>0</v>
      </c>
      <c r="NE5" s="2" t="n">
        <v>0.314328729462591</v>
      </c>
      <c r="NF5" s="2" t="n">
        <v>0</v>
      </c>
      <c r="NG5" s="2" t="n">
        <v>0</v>
      </c>
      <c r="NH5" s="2" t="n">
        <v>0</v>
      </c>
      <c r="NI5" s="2" t="n">
        <v>0</v>
      </c>
    </row>
    <row r="6" customFormat="false" ht="14.4" hidden="false" customHeight="false" outlineLevel="0" collapsed="false">
      <c r="A6" s="53"/>
      <c r="B6" s="28" t="s">
        <v>495</v>
      </c>
      <c r="C6" s="37" t="n">
        <f aca="false">'Soveria Simeri'!C64</f>
        <v>0</v>
      </c>
      <c r="D6" s="37" t="n">
        <f aca="false">'Soveria Simeri'!N64</f>
        <v>0</v>
      </c>
      <c r="E6" s="37" t="n">
        <f aca="false">'Soveria Simeri'!Y64</f>
        <v>0.10339308182962</v>
      </c>
      <c r="F6" s="37" t="n">
        <f aca="false">Sersale!C64</f>
        <v>0.00339308182962042</v>
      </c>
      <c r="G6" s="37" t="n">
        <f aca="false">Sersale!N64</f>
        <v>0.00113102727654014</v>
      </c>
      <c r="H6" s="37" t="n">
        <f aca="false">Sersale!Y64</f>
        <v>0.00203584909777225</v>
      </c>
      <c r="I6" s="37" t="n">
        <f aca="false">Sersale!AJ64</f>
        <v>0.85</v>
      </c>
      <c r="J6" s="37" t="n">
        <f aca="false">Sersale!AU64</f>
        <v>0</v>
      </c>
      <c r="K6" s="37" t="n">
        <f aca="false">Sersale!BF64</f>
        <v>0.2</v>
      </c>
      <c r="L6" s="37" t="n">
        <f aca="false">Sersale!BQ64</f>
        <v>0</v>
      </c>
      <c r="M6" s="37" t="n">
        <f aca="false">Cropani!C64</f>
        <v>0.15</v>
      </c>
      <c r="N6" s="37" t="n">
        <f aca="false">Cropani!N64</f>
        <v>0</v>
      </c>
      <c r="O6" s="37" t="n">
        <f aca="false">Cropani!Y64</f>
        <v>0.02</v>
      </c>
      <c r="P6" s="37" t="n">
        <f aca="false">Cropani!AJ64</f>
        <v>0.8</v>
      </c>
      <c r="Q6" s="37" t="n">
        <f aca="false">Cropani!AU64</f>
        <v>0</v>
      </c>
      <c r="R6" s="37" t="n">
        <f aca="false">Cropani!BF64</f>
        <v>0</v>
      </c>
      <c r="S6" s="37" t="n">
        <f aca="false">Cropani!BQ64</f>
        <v>0.8</v>
      </c>
      <c r="T6" s="37" t="n">
        <f aca="false">Cropani!CB64</f>
        <v>0</v>
      </c>
      <c r="U6" s="37" t="n">
        <f aca="false">Cropani!CM64</f>
        <v>0</v>
      </c>
      <c r="V6" s="37" t="n">
        <f aca="false">Cropani!C137</f>
        <v>0</v>
      </c>
      <c r="W6" s="37" t="n">
        <f aca="false">Cropani!N137</f>
        <v>0</v>
      </c>
      <c r="X6" s="37" t="n">
        <f aca="false">Cropani!Y137</f>
        <v>0.25</v>
      </c>
      <c r="Y6" s="37" t="n">
        <f aca="false">Cropani!AJ137</f>
        <v>0</v>
      </c>
      <c r="Z6" s="37" t="n">
        <f aca="false">Cropani!AU137</f>
        <v>0</v>
      </c>
      <c r="AA6" s="37" t="n">
        <f aca="false">Cropani!BF137</f>
        <v>0.0015834381871562</v>
      </c>
      <c r="AB6" s="37" t="n">
        <f aca="false">Cropani!BQ137</f>
        <v>0.194</v>
      </c>
      <c r="AC6" s="37" t="n">
        <f aca="false">Cropani!CB137</f>
        <v>0</v>
      </c>
      <c r="AD6" s="37" t="n">
        <f aca="false">Cropani!CM137</f>
        <v>0</v>
      </c>
      <c r="AE6" s="37" t="n">
        <f aca="false">Cropani!C210</f>
        <v>0</v>
      </c>
      <c r="AF6" s="37" t="n">
        <f aca="false">Cropani!N210</f>
        <v>0</v>
      </c>
      <c r="AG6" s="37" t="n">
        <f aca="false">Cropani!Y210</f>
        <v>0</v>
      </c>
      <c r="AH6" s="37" t="n">
        <f aca="false">Cropani!AJ210</f>
        <v>0.6</v>
      </c>
      <c r="AI6" s="37" t="n">
        <f aca="false">Cropani!AU210</f>
        <v>0.9</v>
      </c>
      <c r="AJ6" s="37" t="n">
        <f aca="false">Cropani!BF210</f>
        <v>0</v>
      </c>
      <c r="AK6" s="37" t="n">
        <f aca="false">Cropani!BQ210</f>
        <v>0</v>
      </c>
      <c r="AL6" s="37" t="n">
        <f aca="false">Cropani!CB210</f>
        <v>0</v>
      </c>
      <c r="AM6" s="37" t="n">
        <f aca="false">Cropani!CM210</f>
        <v>1</v>
      </c>
      <c r="AN6" s="37" t="n">
        <f aca="false">Cropani!C283</f>
        <v>0.00610754729331675</v>
      </c>
      <c r="AO6" s="37" t="n">
        <f aca="false">Cropani!N283</f>
        <v>0</v>
      </c>
      <c r="AP6" s="37" t="n">
        <f aca="false">Cropani!Y283</f>
        <v>0</v>
      </c>
      <c r="AQ6" s="37" t="n">
        <f aca="false">Cropani!AJ283</f>
        <v>0.3</v>
      </c>
      <c r="AR6" s="37" t="n">
        <f aca="false">Cropani!AU283</f>
        <v>0</v>
      </c>
      <c r="AS6" s="37" t="n">
        <f aca="false">Cropani!BF283</f>
        <v>0</v>
      </c>
      <c r="AT6" s="37" t="n">
        <f aca="false">Cropani!BQ283</f>
        <v>0.00904821821232111</v>
      </c>
      <c r="AU6" s="37" t="n">
        <f aca="false">Cropani!CB283</f>
        <v>0.00678616365924083</v>
      </c>
      <c r="AV6" s="37" t="n">
        <f aca="false">Cropani!CM283</f>
        <v>0</v>
      </c>
      <c r="AW6" s="37" t="n">
        <f aca="false">Cropani!C356</f>
        <v>0</v>
      </c>
      <c r="AX6" s="37" t="n">
        <f aca="false">Cropani!N356</f>
        <v>0.25</v>
      </c>
      <c r="AY6" s="37" t="n">
        <f aca="false">Cropani!Y356</f>
        <v>0</v>
      </c>
      <c r="AZ6" s="37" t="n">
        <f aca="false">Cropani!AJ356</f>
        <v>0.0135723273184817</v>
      </c>
      <c r="BA6" s="37" t="n">
        <f aca="false">Cropani!AU356</f>
        <v>0.13</v>
      </c>
      <c r="BB6" s="37" t="n">
        <f aca="false">Cropani!BF356</f>
        <v>0.1</v>
      </c>
      <c r="BC6" s="37" t="n">
        <f aca="false">Cropani!BQ356</f>
        <v>0.45339308182962</v>
      </c>
      <c r="BD6" s="37" t="n">
        <f aca="false">Cropani!CB356</f>
        <v>0</v>
      </c>
      <c r="BE6" s="37" t="n">
        <f aca="false">Cropani!CM356</f>
        <v>0</v>
      </c>
      <c r="BF6" s="37" t="n">
        <f aca="false">Cropani!C429</f>
        <v>0</v>
      </c>
      <c r="BG6" s="37" t="n">
        <f aca="false">Cropani!N429</f>
        <v>0</v>
      </c>
      <c r="BH6" s="37" t="n">
        <f aca="false">Cropani!Y429</f>
        <v>0.6</v>
      </c>
      <c r="BI6" s="37" t="n">
        <f aca="false">Cropani!AJ429</f>
        <v>0.35</v>
      </c>
      <c r="BJ6" s="37" t="n">
        <f aca="false">Cropani!AU429</f>
        <v>0</v>
      </c>
      <c r="BK6" s="37" t="n">
        <f aca="false">Cropani!BF429</f>
        <v>0</v>
      </c>
      <c r="BL6" s="37" t="n">
        <f aca="false">Cropani!BQ429</f>
        <v>0.05</v>
      </c>
      <c r="BM6" s="37" t="n">
        <f aca="false">Cropani!CB429</f>
        <v>0.00271446546369633</v>
      </c>
      <c r="BN6" s="37" t="n">
        <f aca="false">Cropani!CM429</f>
        <v>0.55</v>
      </c>
      <c r="BO6" s="37" t="n">
        <f aca="false">Cropani!C502</f>
        <v>0.08</v>
      </c>
      <c r="BP6" s="37" t="n">
        <f aca="false">Cropani!N502</f>
        <v>0</v>
      </c>
      <c r="BQ6" s="37" t="n">
        <f aca="false">Cropani!Y502</f>
        <v>0</v>
      </c>
      <c r="BR6" s="37" t="n">
        <f aca="false">Cropani!AJ502</f>
        <v>0.000678616365924083</v>
      </c>
      <c r="BS6" s="37" t="n">
        <f aca="false">Cropani!AU502</f>
        <v>0</v>
      </c>
      <c r="BT6" s="37" t="n">
        <f aca="false">Cropani!BF502</f>
        <v>0</v>
      </c>
      <c r="BU6" s="37" t="n">
        <f aca="false">Cropani!BQ502</f>
        <v>0.0226205455308028</v>
      </c>
      <c r="BV6" s="37" t="n">
        <f aca="false">Cropani!CB502</f>
        <v>0</v>
      </c>
      <c r="BW6" s="37" t="n">
        <f aca="false">Cropani!CM502</f>
        <v>0.110452410910616</v>
      </c>
      <c r="BX6" s="37" t="n">
        <f aca="false">'Sellia Marina'!C64</f>
        <v>0</v>
      </c>
      <c r="BY6" s="37" t="n">
        <f aca="false">'Sellia Marina'!N64</f>
        <v>0</v>
      </c>
      <c r="BZ6" s="37" t="n">
        <f aca="false">'Sellia Marina'!Y64</f>
        <v>0</v>
      </c>
      <c r="CA6" s="37" t="n">
        <f aca="false">'Sellia Marina'!AJ64</f>
        <v>0</v>
      </c>
      <c r="CB6" s="37" t="n">
        <f aca="false">'Sellia Marina'!AU64</f>
        <v>0</v>
      </c>
      <c r="CC6" s="37" t="n">
        <f aca="false">'Sellia Marina'!BF64</f>
        <v>0.03</v>
      </c>
      <c r="CD6" s="37" t="n">
        <f aca="false">'Sellia Marina'!BQ64</f>
        <v>0</v>
      </c>
      <c r="CE6" s="37" t="n">
        <f aca="false">'Sellia Marina'!CB64</f>
        <v>0</v>
      </c>
      <c r="CF6" s="37" t="n">
        <f aca="false">'Sellia Marina'!CM64</f>
        <v>0</v>
      </c>
      <c r="CG6" s="37" t="n">
        <f aca="false">'Sellia Marina'!C137</f>
        <v>1</v>
      </c>
      <c r="CH6" s="37" t="n">
        <f aca="false">'Sellia Marina'!N137</f>
        <v>0</v>
      </c>
      <c r="CI6" s="37" t="n">
        <f aca="false">'Sellia Marina'!Y137</f>
        <v>0.1</v>
      </c>
      <c r="CJ6" s="37" t="n">
        <f aca="false">'Sellia Marina'!AJ137</f>
        <v>0.0506786163659241</v>
      </c>
      <c r="CK6" s="37" t="n">
        <f aca="false">'Sellia Marina'!AU137</f>
        <v>0</v>
      </c>
      <c r="CL6" s="37" t="n">
        <f aca="false">'Sellia Marina'!BF137</f>
        <v>0</v>
      </c>
      <c r="CM6" s="37" t="n">
        <f aca="false">'Sellia Marina'!BQ137</f>
        <v>0.05</v>
      </c>
      <c r="CN6" s="37" t="n">
        <f aca="false">'Sellia Marina'!CB137</f>
        <v>0</v>
      </c>
      <c r="CO6" s="37" t="n">
        <f aca="false">'Sellia Marina'!CM137</f>
        <v>0</v>
      </c>
      <c r="CP6" s="37" t="n">
        <f aca="false">'Sellia Marina'!C210</f>
        <v>0</v>
      </c>
      <c r="CQ6" s="37" t="n">
        <f aca="false">'Sellia Marina'!N210</f>
        <v>0</v>
      </c>
      <c r="CR6" s="37" t="n">
        <f aca="false">'Sellia Marina'!Y210</f>
        <v>0</v>
      </c>
      <c r="CS6" s="37" t="n">
        <f aca="false">'Sellia Marina'!AJ210</f>
        <v>0.0509048218212321</v>
      </c>
      <c r="CT6" s="37" t="n">
        <f aca="false">'Sellia Marina'!AU210</f>
        <v>0</v>
      </c>
      <c r="CU6" s="37" t="n">
        <f aca="false">'Sellia Marina'!BF210</f>
        <v>0</v>
      </c>
      <c r="CV6" s="37" t="n">
        <f aca="false">'Sellia Marina'!BQ210</f>
        <v>0</v>
      </c>
      <c r="CW6" s="37" t="n">
        <f aca="false">'Sellia Marina'!CB210</f>
        <v>0</v>
      </c>
      <c r="CX6" s="37" t="n">
        <f aca="false">'Sellia Marina'!CM210</f>
        <v>0</v>
      </c>
      <c r="CY6" s="37" t="n">
        <f aca="false">'Sellia Marina'!C283</f>
        <v>0.15</v>
      </c>
      <c r="CZ6" s="37" t="n">
        <f aca="false">'Sellia Marina'!N283</f>
        <v>0.07</v>
      </c>
      <c r="DA6" s="37" t="n">
        <f aca="false">'Sellia Marina'!Y283</f>
        <v>0.2</v>
      </c>
      <c r="DB6" s="37" t="n">
        <f aca="false">'Sellia Marina'!AJ283</f>
        <v>0.07</v>
      </c>
      <c r="DC6" s="37" t="n">
        <f aca="false">'Sellia Marina'!AU283</f>
        <v>0</v>
      </c>
      <c r="DD6" s="37" t="n">
        <f aca="false">'Sellia Marina'!BF283</f>
        <v>0</v>
      </c>
      <c r="DE6" s="37" t="n">
        <f aca="false">'Sellia Marina'!BQ283</f>
        <v>0</v>
      </c>
      <c r="DF6" s="37" t="n">
        <f aca="false">'Sellia Marina'!CB283</f>
        <v>0.95</v>
      </c>
      <c r="DG6" s="37" t="n">
        <f aca="false">'Sellia Marina'!CM283</f>
        <v>0.02</v>
      </c>
      <c r="DH6" s="37" t="n">
        <f aca="false">'Sellia Marina'!C356</f>
        <v>0</v>
      </c>
      <c r="DI6" s="37" t="n">
        <f aca="false">'Sellia Marina'!N356</f>
        <v>0.05</v>
      </c>
      <c r="DJ6" s="37" t="n">
        <f aca="false">'Sellia Marina'!Y356</f>
        <v>0</v>
      </c>
      <c r="DK6" s="37" t="n">
        <f aca="false">'Sellia Marina'!AJ356</f>
        <v>0</v>
      </c>
      <c r="DL6" s="37" t="n">
        <f aca="false">'Sellia Marina'!AU356</f>
        <v>0.0113102727654014</v>
      </c>
      <c r="DM6" s="37" t="n">
        <f aca="false">'Sellia Marina'!BF356</f>
        <v>0</v>
      </c>
      <c r="DN6" s="37" t="n">
        <f aca="false">'Sellia Marina'!BQ356</f>
        <v>0.00452410910616056</v>
      </c>
      <c r="DO6" s="37" t="n">
        <f aca="false">'Sellia Marina'!CB356</f>
        <v>0</v>
      </c>
      <c r="DP6" s="37" t="n">
        <f aca="false">'Sellia Marina'!CM356</f>
        <v>0</v>
      </c>
      <c r="DQ6" s="37" t="n">
        <f aca="false">'Sellia Marina'!C429</f>
        <v>0</v>
      </c>
      <c r="DR6" s="37" t="n">
        <f aca="false">'Sellia Marina'!N429</f>
        <v>0</v>
      </c>
      <c r="DS6" s="37" t="n">
        <f aca="false">'Sellia Marina'!Y429</f>
        <v>0</v>
      </c>
      <c r="DT6" s="37" t="n">
        <f aca="false">'Sellia Marina'!AJ429</f>
        <v>0</v>
      </c>
      <c r="DU6" s="37" t="n">
        <f aca="false">'Sellia Marina'!AU429</f>
        <v>0</v>
      </c>
      <c r="DV6" s="37" t="n">
        <f aca="false">'Sellia Marina'!BF429</f>
        <v>0</v>
      </c>
      <c r="DW6" s="37" t="n">
        <f aca="false">'Sellia Marina'!BQ429</f>
        <v>0</v>
      </c>
      <c r="DX6" s="37" t="n">
        <f aca="false">'Sellia Marina'!CB429</f>
        <v>0</v>
      </c>
      <c r="DY6" s="37" t="n">
        <f aca="false">'Sellia Marina'!CM429</f>
        <v>0</v>
      </c>
      <c r="DZ6" s="37" t="n">
        <f aca="false">'Sellia Marina'!C502</f>
        <v>0</v>
      </c>
      <c r="EA6" s="37" t="n">
        <f aca="false">'Sellia Marina'!N502</f>
        <v>0</v>
      </c>
      <c r="EB6" s="37" t="n">
        <f aca="false">'Sellia Marina'!Y502</f>
        <v>0</v>
      </c>
      <c r="EC6" s="37" t="n">
        <f aca="false">'Sellia Marina'!AJ502</f>
        <v>0</v>
      </c>
      <c r="ED6" s="37" t="n">
        <f aca="false">'Sellia Marina'!AU502</f>
        <v>0</v>
      </c>
      <c r="EE6" s="37" t="n">
        <f aca="false">'Sellia Marina'!BF502</f>
        <v>0.0226205455308028</v>
      </c>
      <c r="EF6" s="37" t="n">
        <f aca="false">'Sellia Marina'!BQ502</f>
        <v>0</v>
      </c>
      <c r="EG6" s="37" t="n">
        <f aca="false">'Sellia Marina'!CB502</f>
        <v>0</v>
      </c>
      <c r="EH6" s="37" t="n">
        <f aca="false">'Sellia Marina'!CM502</f>
        <v>0</v>
      </c>
      <c r="EI6" s="37" t="n">
        <f aca="false">'Sellia Marina'!C575</f>
        <v>0</v>
      </c>
      <c r="EJ6" s="37" t="n">
        <f aca="false">'Sellia Marina'!N575</f>
        <v>0</v>
      </c>
      <c r="EK6" s="37" t="n">
        <f aca="false">'Sellia Marina'!Y575</f>
        <v>0</v>
      </c>
      <c r="EL6" s="37" t="n">
        <f aca="false">Belcastro!C64</f>
        <v>0</v>
      </c>
      <c r="EM6" s="37" t="n">
        <f aca="false">Belcastro!N64</f>
        <v>0</v>
      </c>
      <c r="EN6" s="37" t="n">
        <f aca="false">Belcastro!Y64</f>
        <v>0</v>
      </c>
      <c r="EO6" s="37" t="n">
        <f aca="false">Belcastro!AJ64</f>
        <v>0</v>
      </c>
      <c r="EP6" s="37" t="n">
        <f aca="false">Belcastro!AU64</f>
        <v>0</v>
      </c>
      <c r="EQ6" s="37" t="n">
        <f aca="false">Belcastro!BF64</f>
        <v>0</v>
      </c>
      <c r="ER6" s="37" t="n">
        <f aca="false">Belcastro!BQ64</f>
        <v>0</v>
      </c>
      <c r="ES6" s="37" t="n">
        <f aca="false">Botricello!C64</f>
        <v>0.3</v>
      </c>
      <c r="ET6" s="37" t="n">
        <f aca="false">Botricello!N64</f>
        <v>0.35</v>
      </c>
      <c r="EU6" s="37" t="n">
        <f aca="false">Botricello!Y64</f>
        <v>0</v>
      </c>
      <c r="EV6" s="37" t="n">
        <f aca="false">Botricello!AJ64</f>
        <v>0.1</v>
      </c>
      <c r="EW6" s="37" t="n">
        <f aca="false">Botricello!AU64</f>
        <v>0.2</v>
      </c>
      <c r="EX6" s="37" t="n">
        <f aca="false">Botricello!BF64</f>
        <v>0</v>
      </c>
      <c r="EY6" s="37" t="n">
        <f aca="false">Botricello!BQ64</f>
        <v>0</v>
      </c>
      <c r="EZ6" s="37" t="n">
        <f aca="false">Botricello!CB64</f>
        <v>0.0669654091481021</v>
      </c>
      <c r="FA6" s="37" t="n">
        <f aca="false">Botricello!C137</f>
        <v>0.0113102727654014</v>
      </c>
      <c r="FB6" s="37" t="n">
        <f aca="false">Botricello!N137</f>
        <v>0.0015834381871562</v>
      </c>
      <c r="FC6" s="37" t="n">
        <f aca="false">Botricello!Y137</f>
        <v>0</v>
      </c>
      <c r="FD6" s="37" t="n">
        <f aca="false">Botricello!AJ137</f>
        <v>0.802940670919005</v>
      </c>
      <c r="FE6" s="37" t="n">
        <f aca="false">Botricello!AU137</f>
        <v>0</v>
      </c>
      <c r="FF6" s="37" t="n">
        <f aca="false">Botricello!BF137</f>
        <v>0</v>
      </c>
      <c r="FG6" s="37" t="n">
        <f aca="false">Botricello!BQ137</f>
        <v>0.15</v>
      </c>
      <c r="FH6" s="37" t="n">
        <f aca="false">Botricello!CB137</f>
        <v>0.02</v>
      </c>
      <c r="FI6" s="37" t="n">
        <f aca="false">Botricello!C210</f>
        <v>0</v>
      </c>
      <c r="FJ6" s="37" t="n">
        <f aca="false">Botricello!N210</f>
        <v>0.00180964364246422</v>
      </c>
      <c r="FK6" s="37" t="n">
        <f aca="false">Botricello!Y210</f>
        <v>0</v>
      </c>
      <c r="FL6" s="37" t="n">
        <f aca="false">Botricello!AJ210</f>
        <v>0.1</v>
      </c>
      <c r="FM6" s="37" t="n">
        <f aca="false">Botricello!AU210</f>
        <v>0.0226205455308028</v>
      </c>
      <c r="FN6" s="37" t="n">
        <f aca="false">Botricello!BF210</f>
        <v>0.5</v>
      </c>
      <c r="FO6" s="37" t="n">
        <f aca="false">Botricello!BQ210</f>
        <v>0.9</v>
      </c>
      <c r="FP6" s="37" t="n">
        <f aca="false">Botricello!CB210</f>
        <v>0</v>
      </c>
      <c r="FQ6" s="37" t="n">
        <f aca="false">Botricello!C283</f>
        <v>1</v>
      </c>
      <c r="FR6" s="37"/>
      <c r="FS6" s="37"/>
      <c r="FT6" s="37"/>
      <c r="FU6" s="37"/>
      <c r="FV6" s="37"/>
      <c r="FW6" s="37"/>
      <c r="FX6" s="37"/>
      <c r="GT6" s="2" t="s">
        <v>494</v>
      </c>
      <c r="GU6" s="2" t="n">
        <v>0</v>
      </c>
      <c r="GV6" s="2" t="n">
        <v>0</v>
      </c>
      <c r="GW6" s="37" t="n">
        <v>0</v>
      </c>
      <c r="GX6" s="2" t="n">
        <v>0.00329980435367619</v>
      </c>
      <c r="GY6" s="2" t="n">
        <v>0.334220953892839</v>
      </c>
      <c r="GZ6" s="2" t="n">
        <v>0.0229604983476675</v>
      </c>
      <c r="HA6" s="2" t="n">
        <v>0</v>
      </c>
      <c r="HB6" s="2" t="n">
        <v>0</v>
      </c>
      <c r="HC6" s="2" t="n">
        <v>0</v>
      </c>
      <c r="HD6" s="2" t="n">
        <v>0</v>
      </c>
      <c r="HE6" s="2" t="n">
        <v>0.124920382165605</v>
      </c>
      <c r="HF6" s="2" t="n">
        <v>0</v>
      </c>
      <c r="HG6" s="2" t="n">
        <v>0</v>
      </c>
      <c r="HH6" s="2" t="n">
        <v>0</v>
      </c>
      <c r="HI6" s="2" t="n">
        <v>0</v>
      </c>
      <c r="HJ6" s="2" t="n">
        <v>0</v>
      </c>
      <c r="HK6" s="2" t="n">
        <v>0</v>
      </c>
      <c r="HL6" s="2" t="n">
        <v>0</v>
      </c>
      <c r="HM6" s="37" t="n">
        <v>0</v>
      </c>
      <c r="HN6" s="2" t="n">
        <v>0</v>
      </c>
      <c r="HO6" s="2" t="n">
        <v>0</v>
      </c>
      <c r="HP6" s="2" t="n">
        <v>0</v>
      </c>
      <c r="HQ6" s="2" t="n">
        <v>0</v>
      </c>
      <c r="HR6" s="2" t="n">
        <v>0</v>
      </c>
      <c r="HS6" s="2" t="n">
        <v>0.166950598731718</v>
      </c>
      <c r="HT6" s="2" t="n">
        <v>0.01</v>
      </c>
      <c r="HU6" s="2" t="n">
        <v>0.780161868413599</v>
      </c>
      <c r="HV6" s="2" t="n">
        <v>0</v>
      </c>
      <c r="HW6" s="2" t="n">
        <v>0</v>
      </c>
      <c r="HX6" s="2" t="n">
        <v>0</v>
      </c>
      <c r="HY6" s="2" t="n">
        <v>0</v>
      </c>
      <c r="HZ6" s="2" t="n">
        <v>0.33312101910828</v>
      </c>
      <c r="IA6" s="2" t="n">
        <v>0</v>
      </c>
      <c r="IB6" s="2" t="n">
        <v>0</v>
      </c>
      <c r="IC6" s="2" t="n">
        <v>0</v>
      </c>
      <c r="ID6" s="2" t="n">
        <v>0.05</v>
      </c>
      <c r="IE6" s="2" t="n">
        <v>0</v>
      </c>
      <c r="IF6" s="2" t="n">
        <v>0.0359396478366171</v>
      </c>
      <c r="IG6" s="2" t="n">
        <v>0.15</v>
      </c>
      <c r="IH6" s="2" t="n">
        <v>0</v>
      </c>
      <c r="II6" s="2" t="n">
        <v>0</v>
      </c>
      <c r="IJ6" s="2" t="n">
        <v>0</v>
      </c>
      <c r="IK6" s="2" t="n">
        <v>0</v>
      </c>
      <c r="IL6" s="2" t="n">
        <v>0.00879947827646983</v>
      </c>
      <c r="IM6" s="2" t="n">
        <v>0.106599608707352</v>
      </c>
      <c r="IN6" s="2" t="n">
        <v>0</v>
      </c>
      <c r="IO6" s="2" t="n">
        <v>0.01</v>
      </c>
      <c r="IP6" s="2" t="n">
        <v>0.05</v>
      </c>
      <c r="IQ6" s="2" t="n">
        <v>0</v>
      </c>
      <c r="IR6" s="2" t="n">
        <v>0.0131992174147048</v>
      </c>
      <c r="IS6" s="2" t="n">
        <v>0.003</v>
      </c>
      <c r="IT6" s="2" t="n">
        <v>0</v>
      </c>
      <c r="IU6" s="2" t="n">
        <v>0.00329980435367619</v>
      </c>
      <c r="IV6" s="2" t="n">
        <v>0</v>
      </c>
      <c r="IW6" s="2" t="n">
        <v>0</v>
      </c>
      <c r="IX6" s="2" t="n">
        <v>0</v>
      </c>
      <c r="IY6" s="2" t="n">
        <v>0</v>
      </c>
      <c r="IZ6" s="2" t="n">
        <v>0</v>
      </c>
      <c r="JA6" s="2" t="n">
        <v>0.05</v>
      </c>
      <c r="JB6" s="2" t="n">
        <v>0</v>
      </c>
      <c r="JC6" s="2" t="n">
        <v>0</v>
      </c>
      <c r="JD6" s="2" t="n">
        <v>0.95</v>
      </c>
      <c r="JE6" s="2" t="n">
        <v>0.032639843482941</v>
      </c>
      <c r="JF6" s="2" t="n">
        <v>0.34984076433121</v>
      </c>
      <c r="JG6" s="2" t="n">
        <v>0</v>
      </c>
      <c r="JH6" s="2" t="n">
        <v>0</v>
      </c>
      <c r="JI6" s="2" t="n">
        <v>0</v>
      </c>
      <c r="JJ6" s="2" t="n">
        <v>0.000659960870735238</v>
      </c>
      <c r="JK6" s="2" t="n">
        <v>0</v>
      </c>
      <c r="JL6" s="2" t="n">
        <v>0</v>
      </c>
      <c r="JM6" s="2" t="n">
        <v>0.0219986956911746</v>
      </c>
      <c r="JN6" s="2" t="n">
        <v>0</v>
      </c>
      <c r="JO6" s="2" t="n">
        <v>0.349855177742742</v>
      </c>
      <c r="JP6" s="2" t="n">
        <v>0.03</v>
      </c>
      <c r="JQ6" s="2" t="n">
        <v>0</v>
      </c>
      <c r="JR6" s="2" t="n">
        <v>0.05</v>
      </c>
      <c r="JS6" s="2" t="n">
        <v>0</v>
      </c>
      <c r="JT6" s="2" t="n">
        <v>0.05</v>
      </c>
      <c r="JU6" s="2" t="n">
        <v>0.22</v>
      </c>
      <c r="JV6" s="2" t="n">
        <v>0.01</v>
      </c>
      <c r="JW6" s="2" t="n">
        <v>0</v>
      </c>
      <c r="JX6" s="2" t="n">
        <v>0</v>
      </c>
      <c r="JY6" s="2" t="n">
        <v>0</v>
      </c>
      <c r="JZ6" s="2" t="n">
        <v>0.02</v>
      </c>
      <c r="KA6" s="2" t="n">
        <v>0.01</v>
      </c>
      <c r="KB6" s="2" t="n">
        <v>0.0406599608707352</v>
      </c>
      <c r="KC6" s="2" t="n">
        <v>0</v>
      </c>
      <c r="KD6" s="2" t="n">
        <v>0</v>
      </c>
      <c r="KE6" s="2" t="n">
        <v>0.02</v>
      </c>
      <c r="KF6" s="2" t="n">
        <v>0</v>
      </c>
      <c r="KG6" s="2" t="n">
        <v>0</v>
      </c>
      <c r="KH6" s="2" t="n">
        <v>0</v>
      </c>
      <c r="KI6" s="2" t="n">
        <v>0</v>
      </c>
      <c r="KJ6" s="2" t="n">
        <v>0</v>
      </c>
      <c r="KK6" s="2" t="n">
        <v>0.010879947827647</v>
      </c>
      <c r="KL6" s="2" t="n">
        <v>0.04</v>
      </c>
      <c r="KM6" s="2" t="n">
        <v>0</v>
      </c>
      <c r="KN6" s="2" t="n">
        <v>0</v>
      </c>
      <c r="KO6" s="2" t="n">
        <v>0</v>
      </c>
      <c r="KP6" s="2" t="n">
        <v>0.02</v>
      </c>
      <c r="KQ6" s="2" t="n">
        <v>0.68</v>
      </c>
      <c r="KR6" s="2" t="n">
        <v>0</v>
      </c>
      <c r="KS6" s="2" t="n">
        <v>0.05</v>
      </c>
      <c r="KT6" s="2" t="n">
        <v>0.03</v>
      </c>
      <c r="KU6" s="2" t="n">
        <v>0.1</v>
      </c>
      <c r="KV6" s="2" t="n">
        <v>0.02</v>
      </c>
      <c r="KW6" s="2" t="n">
        <v>0</v>
      </c>
      <c r="KX6" s="2" t="n">
        <v>0</v>
      </c>
      <c r="KY6" s="2" t="n">
        <v>0</v>
      </c>
      <c r="KZ6" s="2" t="n">
        <v>0.04</v>
      </c>
      <c r="LA6" s="2" t="n">
        <v>0.1</v>
      </c>
      <c r="LB6" s="2" t="n">
        <v>0.25</v>
      </c>
      <c r="LC6" s="2" t="n">
        <v>0.3</v>
      </c>
      <c r="LD6" s="2" t="n">
        <v>0.110999347845587</v>
      </c>
      <c r="LE6" s="2" t="n">
        <v>0</v>
      </c>
      <c r="LF6" s="2" t="n">
        <v>0.00439973913823492</v>
      </c>
      <c r="LG6" s="2" t="n">
        <v>0.2</v>
      </c>
      <c r="LH6" s="2" t="n">
        <v>0.15</v>
      </c>
      <c r="LI6" s="2" t="n">
        <v>0</v>
      </c>
      <c r="LJ6" s="2" t="n">
        <v>0</v>
      </c>
      <c r="LK6" s="2" t="n">
        <v>0.1</v>
      </c>
      <c r="LL6" s="2" t="n">
        <v>0</v>
      </c>
      <c r="LM6" s="2" t="n">
        <v>0</v>
      </c>
      <c r="LN6" s="2" t="n">
        <v>0.2</v>
      </c>
      <c r="LO6" s="2" t="n">
        <v>0</v>
      </c>
      <c r="LP6" s="2" t="n">
        <v>0</v>
      </c>
      <c r="LQ6" s="2" t="n">
        <v>0</v>
      </c>
      <c r="LR6" s="2" t="n">
        <v>0</v>
      </c>
      <c r="LS6" s="2" t="n">
        <v>0.1</v>
      </c>
      <c r="LT6" s="2" t="n">
        <v>0.1</v>
      </c>
      <c r="LU6" s="2" t="n">
        <v>0.03</v>
      </c>
      <c r="LV6" s="2" t="n">
        <v>0.1</v>
      </c>
      <c r="LW6" s="2" t="n">
        <v>0.0219986956911746</v>
      </c>
      <c r="LX6" s="2" t="n">
        <v>0.02</v>
      </c>
      <c r="LY6" s="2" t="n">
        <v>0</v>
      </c>
      <c r="LZ6" s="2" t="n">
        <v>0</v>
      </c>
      <c r="MA6" s="2" t="n">
        <v>0</v>
      </c>
      <c r="MB6" s="2" t="n">
        <v>0</v>
      </c>
      <c r="MC6" s="2" t="n">
        <v>1</v>
      </c>
      <c r="MD6" s="2" t="n">
        <v>0.08</v>
      </c>
      <c r="ME6" s="2" t="n">
        <v>0</v>
      </c>
      <c r="MF6" s="2" t="n">
        <v>0</v>
      </c>
      <c r="MG6" s="2" t="n">
        <v>0.05</v>
      </c>
      <c r="MH6" s="2" t="n">
        <v>0.03</v>
      </c>
      <c r="MI6" s="2" t="n">
        <v>0</v>
      </c>
      <c r="MJ6" s="2" t="n">
        <v>0</v>
      </c>
      <c r="MK6" s="2" t="n">
        <v>0.03</v>
      </c>
      <c r="ML6" s="2" t="n">
        <v>0.05</v>
      </c>
      <c r="MM6" s="2" t="n">
        <v>0</v>
      </c>
      <c r="MN6" s="2" t="n">
        <v>0</v>
      </c>
      <c r="MO6" s="2" t="n">
        <v>0</v>
      </c>
      <c r="MP6" s="2" t="n">
        <v>0.1</v>
      </c>
      <c r="MQ6" s="2" t="n">
        <v>0</v>
      </c>
      <c r="MR6" s="2" t="n">
        <v>0.0164990217683809</v>
      </c>
      <c r="MS6" s="2" t="n">
        <v>0.0609993478455873</v>
      </c>
      <c r="MT6" s="2" t="n">
        <v>0.00153990869838222</v>
      </c>
      <c r="MU6" s="2" t="n">
        <v>0</v>
      </c>
      <c r="MV6" s="2" t="n">
        <v>0.0528598304398527</v>
      </c>
      <c r="MW6" s="2" t="n">
        <v>0</v>
      </c>
      <c r="MX6" s="2" t="n">
        <v>0</v>
      </c>
      <c r="MY6" s="2" t="n">
        <v>0.05</v>
      </c>
      <c r="MZ6" s="2" t="n">
        <v>0.005</v>
      </c>
      <c r="NA6" s="2" t="n">
        <v>0</v>
      </c>
      <c r="NB6" s="2" t="n">
        <v>0.021759895655294</v>
      </c>
      <c r="NC6" s="2" t="n">
        <v>0</v>
      </c>
      <c r="ND6" s="2" t="n">
        <v>0</v>
      </c>
      <c r="NE6" s="2" t="n">
        <v>0.0219986956911746</v>
      </c>
      <c r="NF6" s="2" t="n">
        <v>0</v>
      </c>
      <c r="NG6" s="2" t="n">
        <v>0</v>
      </c>
      <c r="NH6" s="2" t="n">
        <v>0</v>
      </c>
      <c r="NI6" s="2" t="n">
        <v>0</v>
      </c>
    </row>
    <row r="7" customFormat="false" ht="14.4" hidden="false" customHeight="false" outlineLevel="0" collapsed="false">
      <c r="A7" s="53"/>
      <c r="B7" s="28" t="s">
        <v>496</v>
      </c>
      <c r="C7" s="37" t="n">
        <f aca="false">'Soveria Simeri'!C65</f>
        <v>0</v>
      </c>
      <c r="D7" s="37" t="n">
        <f aca="false">'Soveria Simeri'!N65</f>
        <v>0</v>
      </c>
      <c r="E7" s="37" t="n">
        <f aca="false">'Soveria Simeri'!Y65</f>
        <v>0.430920665052039</v>
      </c>
      <c r="F7" s="37" t="n">
        <f aca="false">Sersale!C65</f>
        <v>0.080920665052039</v>
      </c>
      <c r="G7" s="37" t="n">
        <f aca="false">Sersale!N65</f>
        <v>0.0269735550173463</v>
      </c>
      <c r="H7" s="37" t="n">
        <f aca="false">Sersale!Y65</f>
        <v>0.0585523990312234</v>
      </c>
      <c r="I7" s="37" t="n">
        <f aca="false">Sersale!AJ65</f>
        <v>0</v>
      </c>
      <c r="J7" s="37" t="n">
        <f aca="false">Sersale!AU65</f>
        <v>0</v>
      </c>
      <c r="K7" s="37" t="n">
        <f aca="false">Sersale!BF65</f>
        <v>0</v>
      </c>
      <c r="L7" s="37" t="n">
        <f aca="false">Sersale!BQ65</f>
        <v>0</v>
      </c>
      <c r="M7" s="37" t="n">
        <f aca="false">Cropani!C65</f>
        <v>0</v>
      </c>
      <c r="N7" s="37" t="n">
        <f aca="false">Cropani!N65</f>
        <v>0</v>
      </c>
      <c r="O7" s="37" t="n">
        <f aca="false">Cropani!Y65</f>
        <v>0</v>
      </c>
      <c r="P7" s="37" t="n">
        <f aca="false">Cropani!AJ65</f>
        <v>0</v>
      </c>
      <c r="Q7" s="37" t="n">
        <f aca="false">Cropani!AU65</f>
        <v>0</v>
      </c>
      <c r="R7" s="37" t="n">
        <f aca="false">Cropani!BF65</f>
        <v>0</v>
      </c>
      <c r="S7" s="37" t="n">
        <f aca="false">Cropani!BQ65</f>
        <v>0</v>
      </c>
      <c r="T7" s="37" t="n">
        <f aca="false">Cropani!CB65</f>
        <v>0</v>
      </c>
      <c r="U7" s="37" t="n">
        <f aca="false">Cropani!CM65</f>
        <v>0</v>
      </c>
      <c r="V7" s="37" t="n">
        <f aca="false">Cropani!C138</f>
        <v>0</v>
      </c>
      <c r="W7" s="37" t="n">
        <f aca="false">Cropani!N138</f>
        <v>0</v>
      </c>
      <c r="X7" s="37" t="n">
        <f aca="false">Cropani!Y138</f>
        <v>0</v>
      </c>
      <c r="Y7" s="37" t="n">
        <f aca="false">Cropani!AJ138</f>
        <v>0</v>
      </c>
      <c r="Z7" s="37" t="n">
        <f aca="false">Cropani!AU138</f>
        <v>0</v>
      </c>
      <c r="AA7" s="37" t="n">
        <f aca="false">Cropani!BF138</f>
        <v>0.0377629770242849</v>
      </c>
      <c r="AB7" s="37" t="n">
        <f aca="false">Cropani!BQ138</f>
        <v>0</v>
      </c>
      <c r="AC7" s="37" t="n">
        <f aca="false">Cropani!CB138</f>
        <v>0</v>
      </c>
      <c r="AD7" s="37" t="n">
        <f aca="false">Cropani!CM138</f>
        <v>0</v>
      </c>
      <c r="AE7" s="37" t="n">
        <f aca="false">Cropani!C211</f>
        <v>0</v>
      </c>
      <c r="AF7" s="37" t="n">
        <f aca="false">Cropani!N211</f>
        <v>0</v>
      </c>
      <c r="AG7" s="37" t="n">
        <f aca="false">Cropani!Y211</f>
        <v>0</v>
      </c>
      <c r="AH7" s="37" t="n">
        <f aca="false">Cropani!AJ211</f>
        <v>0</v>
      </c>
      <c r="AI7" s="37" t="n">
        <f aca="false">Cropani!AU211</f>
        <v>0</v>
      </c>
      <c r="AJ7" s="37" t="n">
        <f aca="false">Cropani!BF211</f>
        <v>0</v>
      </c>
      <c r="AK7" s="37" t="n">
        <f aca="false">Cropani!BQ211</f>
        <v>0</v>
      </c>
      <c r="AL7" s="37" t="n">
        <f aca="false">Cropani!CB211</f>
        <v>0</v>
      </c>
      <c r="AM7" s="37" t="n">
        <f aca="false">Cropani!CM211</f>
        <v>0</v>
      </c>
      <c r="AN7" s="37" t="n">
        <f aca="false">Cropani!C284</f>
        <v>0.14565719709367</v>
      </c>
      <c r="AO7" s="37" t="n">
        <f aca="false">Cropani!N284</f>
        <v>0</v>
      </c>
      <c r="AP7" s="37" t="n">
        <f aca="false">Cropani!Y284</f>
        <v>0.95</v>
      </c>
      <c r="AQ7" s="37" t="n">
        <f aca="false">Cropani!AJ284</f>
        <v>0</v>
      </c>
      <c r="AR7" s="37" t="n">
        <f aca="false">Cropani!AU284</f>
        <v>0</v>
      </c>
      <c r="AS7" s="37" t="n">
        <f aca="false">Cropani!BF284</f>
        <v>0</v>
      </c>
      <c r="AT7" s="37" t="n">
        <f aca="false">Cropani!BQ284</f>
        <v>0.215788440138771</v>
      </c>
      <c r="AU7" s="37" t="n">
        <f aca="false">Cropani!CB284</f>
        <v>0.161841330104078</v>
      </c>
      <c r="AV7" s="37" t="n">
        <f aca="false">Cropani!CM284</f>
        <v>1</v>
      </c>
      <c r="AW7" s="37" t="n">
        <f aca="false">Cropani!C357</f>
        <v>0.14</v>
      </c>
      <c r="AX7" s="37" t="n">
        <f aca="false">Cropani!N357</f>
        <v>0</v>
      </c>
      <c r="AY7" s="37" t="n">
        <f aca="false">Cropani!Y357</f>
        <v>0</v>
      </c>
      <c r="AZ7" s="37" t="n">
        <f aca="false">Cropani!AJ357</f>
        <v>0.323682660208156</v>
      </c>
      <c r="BA7" s="37" t="n">
        <f aca="false">Cropani!AU357</f>
        <v>0.05</v>
      </c>
      <c r="BB7" s="37" t="n">
        <f aca="false">Cropani!BF357</f>
        <v>0.05</v>
      </c>
      <c r="BC7" s="37" t="n">
        <f aca="false">Cropani!BQ357</f>
        <v>0.380920665052039</v>
      </c>
      <c r="BD7" s="37" t="n">
        <f aca="false">Cropani!CB357</f>
        <v>0</v>
      </c>
      <c r="BE7" s="37" t="n">
        <f aca="false">Cropani!CM357</f>
        <v>0</v>
      </c>
      <c r="BF7" s="37" t="n">
        <f aca="false">Cropani!C430</f>
        <v>0</v>
      </c>
      <c r="BG7" s="37" t="n">
        <f aca="false">Cropani!N430</f>
        <v>0</v>
      </c>
      <c r="BH7" s="37" t="n">
        <f aca="false">Cropani!Y430</f>
        <v>0.2</v>
      </c>
      <c r="BI7" s="37" t="n">
        <f aca="false">Cropani!AJ430</f>
        <v>0</v>
      </c>
      <c r="BJ7" s="37" t="n">
        <f aca="false">Cropani!AU430</f>
        <v>0</v>
      </c>
      <c r="BK7" s="37" t="n">
        <f aca="false">Cropani!BF430</f>
        <v>0</v>
      </c>
      <c r="BL7" s="37" t="n">
        <f aca="false">Cropani!BQ430</f>
        <v>0</v>
      </c>
      <c r="BM7" s="37" t="n">
        <f aca="false">Cropani!CB430</f>
        <v>0.464736532041631</v>
      </c>
      <c r="BN7" s="37" t="n">
        <f aca="false">Cropani!CM430</f>
        <v>0</v>
      </c>
      <c r="BO7" s="37" t="n">
        <f aca="false">Cropani!C503</f>
        <v>0</v>
      </c>
      <c r="BP7" s="37" t="n">
        <f aca="false">Cropani!N503</f>
        <v>0.15</v>
      </c>
      <c r="BQ7" s="37" t="n">
        <f aca="false">Cropani!Y503</f>
        <v>0</v>
      </c>
      <c r="BR7" s="37" t="n">
        <f aca="false">Cropani!AJ503</f>
        <v>0.0161841330104078</v>
      </c>
      <c r="BS7" s="37" t="n">
        <f aca="false">Cropani!AU503</f>
        <v>0</v>
      </c>
      <c r="BT7" s="37" t="n">
        <f aca="false">Cropani!BF503</f>
        <v>0</v>
      </c>
      <c r="BU7" s="37" t="n">
        <f aca="false">Cropani!BQ503</f>
        <v>0.539471100346927</v>
      </c>
      <c r="BV7" s="37" t="n">
        <f aca="false">Cropani!CB503</f>
        <v>0</v>
      </c>
      <c r="BW7" s="37" t="n">
        <f aca="false">Cropani!CM503</f>
        <v>0.0107894220069385</v>
      </c>
      <c r="BX7" s="37" t="n">
        <f aca="false">'Sellia Marina'!C65</f>
        <v>0.07</v>
      </c>
      <c r="BY7" s="37" t="n">
        <f aca="false">'Sellia Marina'!N65</f>
        <v>0</v>
      </c>
      <c r="BZ7" s="37" t="n">
        <f aca="false">'Sellia Marina'!Y65</f>
        <v>0.05</v>
      </c>
      <c r="CA7" s="37" t="n">
        <f aca="false">'Sellia Marina'!AJ65</f>
        <v>0.02</v>
      </c>
      <c r="CB7" s="37" t="n">
        <f aca="false">'Sellia Marina'!AU65</f>
        <v>0.1</v>
      </c>
      <c r="CC7" s="37" t="n">
        <f aca="false">'Sellia Marina'!BF65</f>
        <v>0.05</v>
      </c>
      <c r="CD7" s="37" t="n">
        <f aca="false">'Sellia Marina'!BQ65</f>
        <v>0.04</v>
      </c>
      <c r="CE7" s="37" t="n">
        <f aca="false">'Sellia Marina'!CB65</f>
        <v>0</v>
      </c>
      <c r="CF7" s="37" t="n">
        <f aca="false">'Sellia Marina'!CM65</f>
        <v>0</v>
      </c>
      <c r="CG7" s="37" t="n">
        <f aca="false">'Sellia Marina'!C138</f>
        <v>0</v>
      </c>
      <c r="CH7" s="37" t="n">
        <f aca="false">'Sellia Marina'!N138</f>
        <v>0.05</v>
      </c>
      <c r="CI7" s="37" t="n">
        <f aca="false">'Sellia Marina'!Y138</f>
        <v>0.02</v>
      </c>
      <c r="CJ7" s="37" t="n">
        <f aca="false">'Sellia Marina'!AJ138</f>
        <v>0.116184133010408</v>
      </c>
      <c r="CK7" s="37" t="n">
        <f aca="false">'Sellia Marina'!AU138</f>
        <v>0</v>
      </c>
      <c r="CL7" s="37" t="n">
        <f aca="false">'Sellia Marina'!BF138</f>
        <v>0</v>
      </c>
      <c r="CM7" s="37" t="n">
        <f aca="false">'Sellia Marina'!BQ138</f>
        <v>0.03</v>
      </c>
      <c r="CN7" s="37" t="n">
        <f aca="false">'Sellia Marina'!CB138</f>
        <v>0</v>
      </c>
      <c r="CO7" s="37" t="n">
        <f aca="false">'Sellia Marina'!CM138</f>
        <v>0</v>
      </c>
      <c r="CP7" s="37" t="n">
        <f aca="false">'Sellia Marina'!C211</f>
        <v>0</v>
      </c>
      <c r="CQ7" s="37" t="n">
        <f aca="false">'Sellia Marina'!N211</f>
        <v>0</v>
      </c>
      <c r="CR7" s="37" t="n">
        <f aca="false">'Sellia Marina'!Y211</f>
        <v>0</v>
      </c>
      <c r="CS7" s="37" t="n">
        <f aca="false">'Sellia Marina'!AJ211</f>
        <v>0.0515788440138771</v>
      </c>
      <c r="CT7" s="37" t="n">
        <f aca="false">'Sellia Marina'!AU211</f>
        <v>0</v>
      </c>
      <c r="CU7" s="37" t="n">
        <f aca="false">'Sellia Marina'!BF211</f>
        <v>0</v>
      </c>
      <c r="CV7" s="37" t="n">
        <f aca="false">'Sellia Marina'!BQ211</f>
        <v>0</v>
      </c>
      <c r="CW7" s="37" t="n">
        <f aca="false">'Sellia Marina'!CB211</f>
        <v>0</v>
      </c>
      <c r="CX7" s="37" t="n">
        <f aca="false">'Sellia Marina'!CM211</f>
        <v>0</v>
      </c>
      <c r="CY7" s="37" t="n">
        <f aca="false">'Sellia Marina'!C284</f>
        <v>0</v>
      </c>
      <c r="CZ7" s="37" t="n">
        <f aca="false">'Sellia Marina'!N284</f>
        <v>0.03</v>
      </c>
      <c r="DA7" s="37" t="n">
        <f aca="false">'Sellia Marina'!Y284</f>
        <v>0</v>
      </c>
      <c r="DB7" s="37" t="n">
        <f aca="false">'Sellia Marina'!AJ284</f>
        <v>0</v>
      </c>
      <c r="DC7" s="37" t="n">
        <f aca="false">'Sellia Marina'!AU284</f>
        <v>0</v>
      </c>
      <c r="DD7" s="37" t="n">
        <f aca="false">'Sellia Marina'!BF284</f>
        <v>0</v>
      </c>
      <c r="DE7" s="37" t="n">
        <f aca="false">'Sellia Marina'!BQ284</f>
        <v>0</v>
      </c>
      <c r="DF7" s="37" t="n">
        <f aca="false">'Sellia Marina'!CB284</f>
        <v>0.05</v>
      </c>
      <c r="DG7" s="37" t="n">
        <f aca="false">'Sellia Marina'!CM284</f>
        <v>0</v>
      </c>
      <c r="DH7" s="37" t="n">
        <f aca="false">'Sellia Marina'!C357</f>
        <v>0.01</v>
      </c>
      <c r="DI7" s="37" t="n">
        <f aca="false">'Sellia Marina'!N357</f>
        <v>0.07</v>
      </c>
      <c r="DJ7" s="37" t="n">
        <f aca="false">'Sellia Marina'!Y357</f>
        <v>0.05</v>
      </c>
      <c r="DK7" s="37" t="n">
        <f aca="false">'Sellia Marina'!AJ357</f>
        <v>0</v>
      </c>
      <c r="DL7" s="37" t="n">
        <f aca="false">'Sellia Marina'!AU357</f>
        <v>0.269735550173463</v>
      </c>
      <c r="DM7" s="37" t="n">
        <f aca="false">'Sellia Marina'!BF357</f>
        <v>0</v>
      </c>
      <c r="DN7" s="37" t="n">
        <f aca="false">'Sellia Marina'!BQ357</f>
        <v>0.107894220069385</v>
      </c>
      <c r="DO7" s="37" t="n">
        <f aca="false">'Sellia Marina'!CB357</f>
        <v>0.05</v>
      </c>
      <c r="DP7" s="37" t="n">
        <f aca="false">'Sellia Marina'!CM357</f>
        <v>0.02</v>
      </c>
      <c r="DQ7" s="37" t="n">
        <f aca="false">'Sellia Marina'!C430</f>
        <v>0</v>
      </c>
      <c r="DR7" s="37" t="n">
        <f aca="false">'Sellia Marina'!N430</f>
        <v>0</v>
      </c>
      <c r="DS7" s="37" t="n">
        <f aca="false">'Sellia Marina'!Y430</f>
        <v>0</v>
      </c>
      <c r="DT7" s="37" t="n">
        <f aca="false">'Sellia Marina'!AJ430</f>
        <v>0</v>
      </c>
      <c r="DU7" s="37" t="n">
        <f aca="false">'Sellia Marina'!AU430</f>
        <v>0</v>
      </c>
      <c r="DV7" s="37" t="n">
        <f aca="false">'Sellia Marina'!BF430</f>
        <v>0.1</v>
      </c>
      <c r="DW7" s="37" t="n">
        <f aca="false">'Sellia Marina'!BQ430</f>
        <v>0</v>
      </c>
      <c r="DX7" s="37" t="n">
        <f aca="false">'Sellia Marina'!CB430</f>
        <v>0</v>
      </c>
      <c r="DY7" s="37" t="n">
        <f aca="false">'Sellia Marina'!CM430</f>
        <v>0</v>
      </c>
      <c r="DZ7" s="37" t="n">
        <f aca="false">'Sellia Marina'!C503</f>
        <v>0</v>
      </c>
      <c r="EA7" s="37" t="n">
        <f aca="false">'Sellia Marina'!N503</f>
        <v>0.1</v>
      </c>
      <c r="EB7" s="37" t="n">
        <f aca="false">'Sellia Marina'!Y503</f>
        <v>0.02</v>
      </c>
      <c r="EC7" s="37" t="n">
        <f aca="false">'Sellia Marina'!AJ503</f>
        <v>0</v>
      </c>
      <c r="ED7" s="37" t="n">
        <f aca="false">'Sellia Marina'!AU503</f>
        <v>0</v>
      </c>
      <c r="EE7" s="37" t="n">
        <f aca="false">'Sellia Marina'!BF503</f>
        <v>0.539471100346927</v>
      </c>
      <c r="EF7" s="37" t="n">
        <f aca="false">'Sellia Marina'!BQ503</f>
        <v>0.55</v>
      </c>
      <c r="EG7" s="37" t="n">
        <f aca="false">'Sellia Marina'!CB503</f>
        <v>0</v>
      </c>
      <c r="EH7" s="37" t="n">
        <f aca="false">'Sellia Marina'!CM503</f>
        <v>0</v>
      </c>
      <c r="EI7" s="37" t="n">
        <f aca="false">'Sellia Marina'!C576</f>
        <v>0</v>
      </c>
      <c r="EJ7" s="37" t="n">
        <f aca="false">'Sellia Marina'!N576</f>
        <v>0</v>
      </c>
      <c r="EK7" s="37" t="n">
        <f aca="false">'Sellia Marina'!Y576</f>
        <v>0</v>
      </c>
      <c r="EL7" s="37" t="n">
        <f aca="false">Belcastro!C65</f>
        <v>0.1</v>
      </c>
      <c r="EM7" s="37" t="n">
        <f aca="false">Belcastro!N65</f>
        <v>0</v>
      </c>
      <c r="EN7" s="37" t="n">
        <f aca="false">Belcastro!Y65</f>
        <v>0</v>
      </c>
      <c r="EO7" s="37" t="n">
        <f aca="false">Belcastro!AJ65</f>
        <v>0.1</v>
      </c>
      <c r="EP7" s="37" t="n">
        <f aca="false">Belcastro!AU65</f>
        <v>0.1</v>
      </c>
      <c r="EQ7" s="37" t="n">
        <f aca="false">Belcastro!BF65</f>
        <v>0</v>
      </c>
      <c r="ER7" s="37" t="n">
        <f aca="false">Belcastro!BQ65</f>
        <v>0</v>
      </c>
      <c r="ES7" s="37" t="n">
        <f aca="false">Botricello!C65</f>
        <v>0.07</v>
      </c>
      <c r="ET7" s="37" t="n">
        <f aca="false">Botricello!N65</f>
        <v>0</v>
      </c>
      <c r="EU7" s="37" t="n">
        <f aca="false">Botricello!Y65</f>
        <v>0</v>
      </c>
      <c r="EV7" s="37" t="n">
        <f aca="false">Botricello!AJ65</f>
        <v>0</v>
      </c>
      <c r="EW7" s="37" t="n">
        <f aca="false">Botricello!AU65</f>
        <v>0</v>
      </c>
      <c r="EX7" s="37" t="n">
        <f aca="false">Botricello!BF65</f>
        <v>0.15</v>
      </c>
      <c r="EY7" s="37" t="n">
        <f aca="false">Botricello!BQ65</f>
        <v>0</v>
      </c>
      <c r="EZ7" s="37" t="n">
        <f aca="false">Botricello!CB65</f>
        <v>0.404603325260195</v>
      </c>
      <c r="FA7" s="37" t="n">
        <f aca="false">Botricello!C138</f>
        <v>0.319735550173463</v>
      </c>
      <c r="FB7" s="37" t="n">
        <f aca="false">Botricello!N138</f>
        <v>0.0477629770242849</v>
      </c>
      <c r="FC7" s="37" t="n">
        <f aca="false">Botricello!Y138</f>
        <v>0</v>
      </c>
      <c r="FD7" s="37" t="n">
        <f aca="false">Botricello!AJ138</f>
        <v>0.0701312430451005</v>
      </c>
      <c r="FE7" s="37" t="n">
        <f aca="false">Botricello!AU138</f>
        <v>0</v>
      </c>
      <c r="FF7" s="37" t="n">
        <f aca="false">Botricello!BF138</f>
        <v>0</v>
      </c>
      <c r="FG7" s="37" t="n">
        <f aca="false">Botricello!BQ138</f>
        <v>0.6</v>
      </c>
      <c r="FH7" s="37" t="n">
        <f aca="false">Botricello!CB138</f>
        <v>0.02</v>
      </c>
      <c r="FI7" s="37" t="n">
        <f aca="false">Botricello!C211</f>
        <v>0.9</v>
      </c>
      <c r="FJ7" s="37" t="n">
        <f aca="false">Botricello!N211</f>
        <v>0.143157688027754</v>
      </c>
      <c r="FK7" s="37" t="n">
        <f aca="false">Botricello!Y211</f>
        <v>0</v>
      </c>
      <c r="FL7" s="37" t="n">
        <f aca="false">Botricello!AJ211</f>
        <v>0.1</v>
      </c>
      <c r="FM7" s="37" t="n">
        <f aca="false">Botricello!AU211</f>
        <v>0.539471100346927</v>
      </c>
      <c r="FN7" s="37" t="n">
        <f aca="false">Botricello!BF211</f>
        <v>0.25</v>
      </c>
      <c r="FO7" s="37" t="n">
        <f aca="false">Botricello!BQ211</f>
        <v>0</v>
      </c>
      <c r="FP7" s="37" t="n">
        <f aca="false">Botricello!CB211</f>
        <v>0</v>
      </c>
      <c r="FQ7" s="37" t="n">
        <f aca="false">Botricello!C284</f>
        <v>0</v>
      </c>
      <c r="FR7" s="37"/>
      <c r="FS7" s="37"/>
      <c r="FT7" s="37"/>
      <c r="FU7" s="37"/>
      <c r="FV7" s="37"/>
      <c r="FW7" s="37"/>
      <c r="FX7" s="37"/>
      <c r="GT7" s="2" t="s">
        <v>495</v>
      </c>
      <c r="GU7" s="2" t="n">
        <v>0</v>
      </c>
      <c r="GV7" s="2" t="n">
        <v>0</v>
      </c>
      <c r="GW7" s="37" t="n">
        <v>0.10339308182962</v>
      </c>
      <c r="GX7" s="2" t="n">
        <v>0.00339308182962042</v>
      </c>
      <c r="GY7" s="2" t="n">
        <v>0.00113102727654014</v>
      </c>
      <c r="GZ7" s="2" t="n">
        <v>0.00203584909777225</v>
      </c>
      <c r="HA7" s="2" t="n">
        <v>0.85</v>
      </c>
      <c r="HB7" s="2" t="n">
        <v>0</v>
      </c>
      <c r="HC7" s="2" t="n">
        <v>0.2</v>
      </c>
      <c r="HD7" s="2" t="n">
        <v>0</v>
      </c>
      <c r="HE7" s="2" t="n">
        <v>0.15</v>
      </c>
      <c r="HF7" s="2" t="n">
        <v>0</v>
      </c>
      <c r="HG7" s="2" t="n">
        <v>0.02</v>
      </c>
      <c r="HH7" s="2" t="n">
        <v>0.8</v>
      </c>
      <c r="HI7" s="2" t="n">
        <v>0</v>
      </c>
      <c r="HJ7" s="2" t="n">
        <v>0</v>
      </c>
      <c r="HK7" s="2" t="n">
        <v>0.8</v>
      </c>
      <c r="HL7" s="2" t="n">
        <v>0</v>
      </c>
      <c r="HM7" s="37" t="n">
        <v>0</v>
      </c>
      <c r="HN7" s="2" t="n">
        <v>0</v>
      </c>
      <c r="HO7" s="2" t="n">
        <v>0</v>
      </c>
      <c r="HP7" s="2" t="n">
        <v>0.25</v>
      </c>
      <c r="HQ7" s="2" t="n">
        <v>0</v>
      </c>
      <c r="HR7" s="2" t="n">
        <v>0</v>
      </c>
      <c r="HS7" s="2" t="n">
        <v>0.0015834381871562</v>
      </c>
      <c r="HT7" s="2" t="n">
        <v>0.194</v>
      </c>
      <c r="HU7" s="2" t="n">
        <v>0</v>
      </c>
      <c r="HV7" s="2" t="n">
        <v>0</v>
      </c>
      <c r="HW7" s="2" t="n">
        <v>0</v>
      </c>
      <c r="HX7" s="2" t="n">
        <v>0</v>
      </c>
      <c r="HY7" s="2" t="n">
        <v>0</v>
      </c>
      <c r="HZ7" s="2" t="n">
        <v>0.6</v>
      </c>
      <c r="IA7" s="2" t="n">
        <v>0.9</v>
      </c>
      <c r="IB7" s="2" t="n">
        <v>0</v>
      </c>
      <c r="IC7" s="2" t="n">
        <v>0</v>
      </c>
      <c r="ID7" s="2" t="n">
        <v>0</v>
      </c>
      <c r="IE7" s="2" t="n">
        <v>1</v>
      </c>
      <c r="IF7" s="2" t="n">
        <v>0.00610754729331675</v>
      </c>
      <c r="IG7" s="2" t="n">
        <v>0</v>
      </c>
      <c r="IH7" s="2" t="n">
        <v>0</v>
      </c>
      <c r="II7" s="2" t="n">
        <v>0.3</v>
      </c>
      <c r="IJ7" s="2" t="n">
        <v>0</v>
      </c>
      <c r="IK7" s="2" t="n">
        <v>0</v>
      </c>
      <c r="IL7" s="2" t="n">
        <v>0.00904821821232111</v>
      </c>
      <c r="IM7" s="2" t="n">
        <v>0.00678616365924083</v>
      </c>
      <c r="IN7" s="2" t="n">
        <v>0</v>
      </c>
      <c r="IO7" s="2" t="n">
        <v>0</v>
      </c>
      <c r="IP7" s="2" t="n">
        <v>0.25</v>
      </c>
      <c r="IQ7" s="2" t="n">
        <v>0</v>
      </c>
      <c r="IR7" s="2" t="n">
        <v>0.0135723273184817</v>
      </c>
      <c r="IS7" s="2" t="n">
        <v>0.13</v>
      </c>
      <c r="IT7" s="2" t="n">
        <v>0.1</v>
      </c>
      <c r="IU7" s="2" t="n">
        <v>0.45339308182962</v>
      </c>
      <c r="IV7" s="2" t="n">
        <v>0</v>
      </c>
      <c r="IW7" s="2" t="n">
        <v>0</v>
      </c>
      <c r="IX7" s="2" t="n">
        <v>0</v>
      </c>
      <c r="IY7" s="2" t="n">
        <v>0</v>
      </c>
      <c r="IZ7" s="2" t="n">
        <v>0.6</v>
      </c>
      <c r="JA7" s="2" t="n">
        <v>0.35</v>
      </c>
      <c r="JB7" s="2" t="n">
        <v>0</v>
      </c>
      <c r="JC7" s="2" t="n">
        <v>0</v>
      </c>
      <c r="JD7" s="2" t="n">
        <v>0.05</v>
      </c>
      <c r="JE7" s="2" t="n">
        <v>0.00271446546369633</v>
      </c>
      <c r="JF7" s="2" t="n">
        <v>0.55</v>
      </c>
      <c r="JG7" s="2" t="n">
        <v>0.08</v>
      </c>
      <c r="JH7" s="2" t="n">
        <v>0</v>
      </c>
      <c r="JI7" s="2" t="n">
        <v>0</v>
      </c>
      <c r="JJ7" s="2" t="n">
        <v>0.000678616365924083</v>
      </c>
      <c r="JK7" s="2" t="n">
        <v>0</v>
      </c>
      <c r="JL7" s="2" t="n">
        <v>0</v>
      </c>
      <c r="JM7" s="2" t="n">
        <v>0.0226205455308028</v>
      </c>
      <c r="JN7" s="2" t="n">
        <v>0</v>
      </c>
      <c r="JO7" s="2" t="n">
        <v>0.110452410910616</v>
      </c>
      <c r="JP7" s="2" t="n">
        <v>0</v>
      </c>
      <c r="JQ7" s="2" t="n">
        <v>0</v>
      </c>
      <c r="JR7" s="2" t="n">
        <v>0</v>
      </c>
      <c r="JS7" s="2" t="n">
        <v>0</v>
      </c>
      <c r="JT7" s="2" t="n">
        <v>0</v>
      </c>
      <c r="JU7" s="2" t="n">
        <v>0.03</v>
      </c>
      <c r="JV7" s="2" t="n">
        <v>0</v>
      </c>
      <c r="JW7" s="2" t="n">
        <v>0</v>
      </c>
      <c r="JX7" s="2" t="n">
        <v>0</v>
      </c>
      <c r="JY7" s="2" t="n">
        <v>1</v>
      </c>
      <c r="JZ7" s="2" t="n">
        <v>0</v>
      </c>
      <c r="KA7" s="2" t="n">
        <v>0.1</v>
      </c>
      <c r="KB7" s="2" t="n">
        <v>0.0506786163659241</v>
      </c>
      <c r="KC7" s="2" t="n">
        <v>0</v>
      </c>
      <c r="KD7" s="2" t="n">
        <v>0</v>
      </c>
      <c r="KE7" s="2" t="n">
        <v>0.05</v>
      </c>
      <c r="KF7" s="2" t="n">
        <v>0</v>
      </c>
      <c r="KG7" s="2" t="n">
        <v>0</v>
      </c>
      <c r="KH7" s="2" t="n">
        <v>0</v>
      </c>
      <c r="KI7" s="2" t="n">
        <v>0</v>
      </c>
      <c r="KJ7" s="2" t="n">
        <v>0</v>
      </c>
      <c r="KK7" s="2" t="n">
        <v>0.0509048218212321</v>
      </c>
      <c r="KL7" s="2" t="n">
        <v>0</v>
      </c>
      <c r="KM7" s="2" t="n">
        <v>0</v>
      </c>
      <c r="KN7" s="2" t="n">
        <v>0</v>
      </c>
      <c r="KO7" s="2" t="n">
        <v>0</v>
      </c>
      <c r="KP7" s="2" t="n">
        <v>0</v>
      </c>
      <c r="KQ7" s="2" t="n">
        <v>0.15</v>
      </c>
      <c r="KR7" s="2" t="n">
        <v>0.07</v>
      </c>
      <c r="KS7" s="2" t="n">
        <v>0.2</v>
      </c>
      <c r="KT7" s="2" t="n">
        <v>0.07</v>
      </c>
      <c r="KU7" s="2" t="n">
        <v>0</v>
      </c>
      <c r="KV7" s="2" t="n">
        <v>0</v>
      </c>
      <c r="KW7" s="2" t="n">
        <v>0</v>
      </c>
      <c r="KX7" s="2" t="n">
        <v>0.95</v>
      </c>
      <c r="KY7" s="2" t="n">
        <v>0.02</v>
      </c>
      <c r="KZ7" s="2" t="n">
        <v>0</v>
      </c>
      <c r="LA7" s="2" t="n">
        <v>0.05</v>
      </c>
      <c r="LB7" s="2" t="n">
        <v>0</v>
      </c>
      <c r="LC7" s="2" t="n">
        <v>0</v>
      </c>
      <c r="LD7" s="2" t="n">
        <v>0.0113102727654014</v>
      </c>
      <c r="LE7" s="2" t="n">
        <v>0</v>
      </c>
      <c r="LF7" s="2" t="n">
        <v>0.00452410910616056</v>
      </c>
      <c r="LG7" s="2" t="n">
        <v>0</v>
      </c>
      <c r="LH7" s="2" t="n">
        <v>0</v>
      </c>
      <c r="LI7" s="2" t="n">
        <v>0</v>
      </c>
      <c r="LJ7" s="2" t="n">
        <v>0</v>
      </c>
      <c r="LK7" s="2" t="n">
        <v>0</v>
      </c>
      <c r="LL7" s="2" t="n">
        <v>0</v>
      </c>
      <c r="LM7" s="2" t="n">
        <v>0</v>
      </c>
      <c r="LN7" s="2" t="n">
        <v>0</v>
      </c>
      <c r="LO7" s="2" t="n">
        <v>0</v>
      </c>
      <c r="LP7" s="2" t="n">
        <v>0</v>
      </c>
      <c r="LQ7" s="2" t="n">
        <v>0</v>
      </c>
      <c r="LR7" s="2" t="n">
        <v>0</v>
      </c>
      <c r="LS7" s="2" t="n">
        <v>0</v>
      </c>
      <c r="LT7" s="2" t="n">
        <v>0</v>
      </c>
      <c r="LU7" s="2" t="n">
        <v>0</v>
      </c>
      <c r="LV7" s="2" t="n">
        <v>0</v>
      </c>
      <c r="LW7" s="2" t="n">
        <v>0.0226205455308028</v>
      </c>
      <c r="LX7" s="2" t="n">
        <v>0</v>
      </c>
      <c r="LY7" s="2" t="n">
        <v>0</v>
      </c>
      <c r="LZ7" s="2" t="n">
        <v>0</v>
      </c>
      <c r="MA7" s="2" t="n">
        <v>0</v>
      </c>
      <c r="MB7" s="2" t="n">
        <v>0</v>
      </c>
      <c r="MC7" s="2" t="n">
        <v>0</v>
      </c>
      <c r="MD7" s="2" t="n">
        <v>0</v>
      </c>
      <c r="ME7" s="2" t="n">
        <v>0</v>
      </c>
      <c r="MF7" s="2" t="n">
        <v>0</v>
      </c>
      <c r="MG7" s="2" t="n">
        <v>0</v>
      </c>
      <c r="MH7" s="2" t="n">
        <v>0</v>
      </c>
      <c r="MI7" s="2" t="n">
        <v>0</v>
      </c>
      <c r="MJ7" s="2" t="n">
        <v>0</v>
      </c>
      <c r="MK7" s="2" t="n">
        <v>0.3</v>
      </c>
      <c r="ML7" s="2" t="n">
        <v>0.35</v>
      </c>
      <c r="MM7" s="2" t="n">
        <v>0</v>
      </c>
      <c r="MN7" s="2" t="n">
        <v>0.1</v>
      </c>
      <c r="MO7" s="2" t="n">
        <v>0.2</v>
      </c>
      <c r="MP7" s="2" t="n">
        <v>0</v>
      </c>
      <c r="MQ7" s="2" t="n">
        <v>0</v>
      </c>
      <c r="MR7" s="2" t="n">
        <v>0.0669654091481021</v>
      </c>
      <c r="MS7" s="2" t="n">
        <v>0.0113102727654014</v>
      </c>
      <c r="MT7" s="2" t="n">
        <v>0.0015834381871562</v>
      </c>
      <c r="MU7" s="2" t="n">
        <v>0</v>
      </c>
      <c r="MV7" s="2" t="n">
        <v>0.802940670919005</v>
      </c>
      <c r="MW7" s="2" t="n">
        <v>0</v>
      </c>
      <c r="MX7" s="2" t="n">
        <v>0</v>
      </c>
      <c r="MY7" s="2" t="n">
        <v>0.15</v>
      </c>
      <c r="MZ7" s="2" t="n">
        <v>0.02</v>
      </c>
      <c r="NA7" s="2" t="n">
        <v>0</v>
      </c>
      <c r="NB7" s="2" t="n">
        <v>0.00180964364246422</v>
      </c>
      <c r="NC7" s="2" t="n">
        <v>0</v>
      </c>
      <c r="ND7" s="2" t="n">
        <v>0.1</v>
      </c>
      <c r="NE7" s="2" t="n">
        <v>0.0226205455308028</v>
      </c>
      <c r="NF7" s="2" t="n">
        <v>0.5</v>
      </c>
      <c r="NG7" s="2" t="n">
        <v>0.9</v>
      </c>
      <c r="NH7" s="2" t="n">
        <v>0</v>
      </c>
      <c r="NI7" s="2" t="n">
        <v>1</v>
      </c>
    </row>
    <row r="8" customFormat="false" ht="14.4" hidden="false" customHeight="false" outlineLevel="0" collapsed="false">
      <c r="A8" s="53"/>
      <c r="B8" s="28" t="s">
        <v>497</v>
      </c>
      <c r="C8" s="37" t="n">
        <f aca="false">'Soveria Simeri'!C66</f>
        <v>0</v>
      </c>
      <c r="D8" s="37" t="n">
        <f aca="false">'Soveria Simeri'!N66</f>
        <v>0</v>
      </c>
      <c r="E8" s="37" t="n">
        <f aca="false">'Soveria Simeri'!Y66</f>
        <v>0</v>
      </c>
      <c r="F8" s="37" t="n">
        <f aca="false">Sersale!C66</f>
        <v>0</v>
      </c>
      <c r="G8" s="37" t="n">
        <f aca="false">Sersale!N66</f>
        <v>0</v>
      </c>
      <c r="H8" s="37" t="n">
        <f aca="false">Sersale!Y66</f>
        <v>0</v>
      </c>
      <c r="I8" s="37" t="n">
        <f aca="false">Sersale!AJ66</f>
        <v>0</v>
      </c>
      <c r="J8" s="37" t="n">
        <f aca="false">Sersale!AU66</f>
        <v>0</v>
      </c>
      <c r="K8" s="37" t="n">
        <f aca="false">Sersale!BF66</f>
        <v>0</v>
      </c>
      <c r="L8" s="37" t="n">
        <f aca="false">Sersale!BQ66</f>
        <v>0</v>
      </c>
      <c r="M8" s="37" t="n">
        <f aca="false">Cropani!C66</f>
        <v>0</v>
      </c>
      <c r="N8" s="37" t="n">
        <f aca="false">Cropani!N66</f>
        <v>0</v>
      </c>
      <c r="O8" s="37" t="n">
        <f aca="false">Cropani!Y66</f>
        <v>0</v>
      </c>
      <c r="P8" s="37" t="n">
        <f aca="false">Cropani!AJ66</f>
        <v>0</v>
      </c>
      <c r="Q8" s="37" t="n">
        <f aca="false">Cropani!AU66</f>
        <v>0</v>
      </c>
      <c r="R8" s="37" t="n">
        <f aca="false">Cropani!BF66</f>
        <v>0</v>
      </c>
      <c r="S8" s="37" t="n">
        <f aca="false">Cropani!BQ66</f>
        <v>0.1</v>
      </c>
      <c r="T8" s="37" t="n">
        <f aca="false">Cropani!CB66</f>
        <v>0</v>
      </c>
      <c r="U8" s="37" t="n">
        <f aca="false">Cropani!CM66</f>
        <v>0</v>
      </c>
      <c r="V8" s="37" t="n">
        <f aca="false">Cropani!C139</f>
        <v>0</v>
      </c>
      <c r="W8" s="37" t="n">
        <f aca="false">Cropani!N139</f>
        <v>1</v>
      </c>
      <c r="X8" s="37" t="n">
        <f aca="false">Cropani!Y139</f>
        <v>0.75</v>
      </c>
      <c r="Y8" s="37" t="n">
        <f aca="false">Cropani!AJ139</f>
        <v>0</v>
      </c>
      <c r="Z8" s="37" t="n">
        <f aca="false">Cropani!AU139</f>
        <v>0</v>
      </c>
      <c r="AA8" s="37" t="n">
        <f aca="false">Cropani!BF139</f>
        <v>0</v>
      </c>
      <c r="AB8" s="37" t="n">
        <f aca="false">Cropani!BQ139</f>
        <v>0.776</v>
      </c>
      <c r="AC8" s="37" t="n">
        <f aca="false">Cropani!CB139</f>
        <v>0.02</v>
      </c>
      <c r="AD8" s="37" t="n">
        <f aca="false">Cropani!CM139</f>
        <v>0</v>
      </c>
      <c r="AE8" s="37" t="n">
        <f aca="false">Cropani!C212</f>
        <v>1</v>
      </c>
      <c r="AF8" s="37" t="n">
        <f aca="false">Cropani!N212</f>
        <v>0</v>
      </c>
      <c r="AG8" s="37" t="n">
        <f aca="false">Cropani!Y212</f>
        <v>0</v>
      </c>
      <c r="AH8" s="37" t="n">
        <f aca="false">Cropani!AJ212</f>
        <v>0</v>
      </c>
      <c r="AI8" s="37" t="n">
        <f aca="false">Cropani!AU212</f>
        <v>0.1</v>
      </c>
      <c r="AJ8" s="37" t="n">
        <f aca="false">Cropani!BF212</f>
        <v>0</v>
      </c>
      <c r="AK8" s="37" t="n">
        <f aca="false">Cropani!BQ212</f>
        <v>0.8</v>
      </c>
      <c r="AL8" s="37" t="n">
        <f aca="false">Cropani!CB212</f>
        <v>0</v>
      </c>
      <c r="AM8" s="37" t="n">
        <f aca="false">Cropani!CM212</f>
        <v>0</v>
      </c>
      <c r="AN8" s="37" t="n">
        <f aca="false">Cropani!C285</f>
        <v>0</v>
      </c>
      <c r="AO8" s="37" t="n">
        <f aca="false">Cropani!N285</f>
        <v>0</v>
      </c>
      <c r="AP8" s="37" t="n">
        <f aca="false">Cropani!Y285</f>
        <v>0</v>
      </c>
      <c r="AQ8" s="37" t="n">
        <f aca="false">Cropani!AJ285</f>
        <v>0.6</v>
      </c>
      <c r="AR8" s="37" t="n">
        <f aca="false">Cropani!AU285</f>
        <v>0</v>
      </c>
      <c r="AS8" s="37" t="n">
        <f aca="false">Cropani!BF285</f>
        <v>0</v>
      </c>
      <c r="AT8" s="37" t="n">
        <f aca="false">Cropani!BQ285</f>
        <v>0</v>
      </c>
      <c r="AU8" s="37" t="n">
        <f aca="false">Cropani!CB285</f>
        <v>0</v>
      </c>
      <c r="AV8" s="37" t="n">
        <f aca="false">Cropani!CM285</f>
        <v>0</v>
      </c>
      <c r="AW8" s="37" t="n">
        <f aca="false">Cropani!C358</f>
        <v>0.05</v>
      </c>
      <c r="AX8" s="37" t="n">
        <f aca="false">Cropani!N358</f>
        <v>0</v>
      </c>
      <c r="AY8" s="37" t="n">
        <f aca="false">Cropani!Y358</f>
        <v>0</v>
      </c>
      <c r="AZ8" s="37" t="n">
        <f aca="false">Cropani!AJ358</f>
        <v>0.4</v>
      </c>
      <c r="BA8" s="37" t="n">
        <f aca="false">Cropani!AU358</f>
        <v>0.1</v>
      </c>
      <c r="BB8" s="37" t="n">
        <f aca="false">Cropani!BF358</f>
        <v>0</v>
      </c>
      <c r="BC8" s="37" t="n">
        <f aca="false">Cropani!BQ358</f>
        <v>0</v>
      </c>
      <c r="BD8" s="37" t="n">
        <f aca="false">Cropani!CB358</f>
        <v>0</v>
      </c>
      <c r="BE8" s="37" t="n">
        <f aca="false">Cropani!CM358</f>
        <v>0</v>
      </c>
      <c r="BF8" s="37" t="n">
        <f aca="false">Cropani!C431</f>
        <v>0</v>
      </c>
      <c r="BG8" s="37" t="n">
        <f aca="false">Cropani!N431</f>
        <v>0</v>
      </c>
      <c r="BH8" s="37" t="n">
        <f aca="false">Cropani!Y431</f>
        <v>0</v>
      </c>
      <c r="BI8" s="37" t="n">
        <f aca="false">Cropani!AJ431</f>
        <v>0</v>
      </c>
      <c r="BJ8" s="37" t="n">
        <f aca="false">Cropani!AU431</f>
        <v>0</v>
      </c>
      <c r="BK8" s="37" t="n">
        <f aca="false">Cropani!BF431</f>
        <v>0</v>
      </c>
      <c r="BL8" s="37" t="n">
        <f aca="false">Cropani!BQ431</f>
        <v>0</v>
      </c>
      <c r="BM8" s="37" t="n">
        <f aca="false">Cropani!CB431</f>
        <v>0</v>
      </c>
      <c r="BN8" s="37" t="n">
        <f aca="false">Cropani!CM431</f>
        <v>0</v>
      </c>
      <c r="BO8" s="37" t="n">
        <f aca="false">Cropani!C504</f>
        <v>0</v>
      </c>
      <c r="BP8" s="37" t="n">
        <f aca="false">Cropani!N504</f>
        <v>0</v>
      </c>
      <c r="BQ8" s="37" t="n">
        <f aca="false">Cropani!Y504</f>
        <v>0</v>
      </c>
      <c r="BR8" s="37" t="n">
        <f aca="false">Cropani!AJ504</f>
        <v>0</v>
      </c>
      <c r="BS8" s="37" t="n">
        <f aca="false">Cropani!AU504</f>
        <v>0</v>
      </c>
      <c r="BT8" s="37" t="n">
        <f aca="false">Cropani!BF504</f>
        <v>0</v>
      </c>
      <c r="BU8" s="37" t="n">
        <f aca="false">Cropani!BQ504</f>
        <v>0</v>
      </c>
      <c r="BV8" s="37" t="n">
        <f aca="false">Cropani!CB504</f>
        <v>0.1</v>
      </c>
      <c r="BW8" s="37" t="n">
        <f aca="false">Cropani!CM504</f>
        <v>0.41</v>
      </c>
      <c r="BX8" s="37" t="n">
        <f aca="false">'Sellia Marina'!C66</f>
        <v>0</v>
      </c>
      <c r="BY8" s="37" t="n">
        <f aca="false">'Sellia Marina'!N66</f>
        <v>0</v>
      </c>
      <c r="BZ8" s="37" t="n">
        <f aca="false">'Sellia Marina'!Y66</f>
        <v>0</v>
      </c>
      <c r="CA8" s="37" t="n">
        <f aca="false">'Sellia Marina'!AJ66</f>
        <v>0.95</v>
      </c>
      <c r="CB8" s="37" t="n">
        <f aca="false">'Sellia Marina'!AU66</f>
        <v>0</v>
      </c>
      <c r="CC8" s="37" t="n">
        <f aca="false">'Sellia Marina'!BF66</f>
        <v>0</v>
      </c>
      <c r="CD8" s="37" t="n">
        <f aca="false">'Sellia Marina'!BQ66</f>
        <v>0.2</v>
      </c>
      <c r="CE8" s="37" t="n">
        <f aca="false">'Sellia Marina'!CB66</f>
        <v>0</v>
      </c>
      <c r="CF8" s="37" t="n">
        <f aca="false">'Sellia Marina'!CM66</f>
        <v>0</v>
      </c>
      <c r="CG8" s="37" t="n">
        <f aca="false">'Sellia Marina'!C139</f>
        <v>0</v>
      </c>
      <c r="CH8" s="37" t="n">
        <f aca="false">'Sellia Marina'!N139</f>
        <v>0</v>
      </c>
      <c r="CI8" s="37" t="n">
        <f aca="false">'Sellia Marina'!Y139</f>
        <v>0</v>
      </c>
      <c r="CJ8" s="37" t="n">
        <f aca="false">'Sellia Marina'!AJ139</f>
        <v>0.05</v>
      </c>
      <c r="CK8" s="37" t="n">
        <f aca="false">'Sellia Marina'!AU139</f>
        <v>0</v>
      </c>
      <c r="CL8" s="37" t="n">
        <f aca="false">'Sellia Marina'!BF139</f>
        <v>0</v>
      </c>
      <c r="CM8" s="37" t="n">
        <f aca="false">'Sellia Marina'!BQ139</f>
        <v>0.06</v>
      </c>
      <c r="CN8" s="37" t="n">
        <f aca="false">'Sellia Marina'!CB139</f>
        <v>0</v>
      </c>
      <c r="CO8" s="37" t="n">
        <f aca="false">'Sellia Marina'!CM139</f>
        <v>0.02</v>
      </c>
      <c r="CP8" s="37" t="n">
        <f aca="false">'Sellia Marina'!C212</f>
        <v>0</v>
      </c>
      <c r="CQ8" s="37" t="n">
        <f aca="false">'Sellia Marina'!N212</f>
        <v>0</v>
      </c>
      <c r="CR8" s="37" t="n">
        <f aca="false">'Sellia Marina'!Y212</f>
        <v>0</v>
      </c>
      <c r="CS8" s="37" t="n">
        <f aca="false">'Sellia Marina'!AJ212</f>
        <v>0.2</v>
      </c>
      <c r="CT8" s="37" t="n">
        <f aca="false">'Sellia Marina'!AU212</f>
        <v>0.01</v>
      </c>
      <c r="CU8" s="37" t="n">
        <f aca="false">'Sellia Marina'!BF212</f>
        <v>0</v>
      </c>
      <c r="CV8" s="37" t="n">
        <f aca="false">'Sellia Marina'!BQ212</f>
        <v>0</v>
      </c>
      <c r="CW8" s="37" t="n">
        <f aca="false">'Sellia Marina'!CB212</f>
        <v>0</v>
      </c>
      <c r="CX8" s="37" t="n">
        <f aca="false">'Sellia Marina'!CM212</f>
        <v>0</v>
      </c>
      <c r="CY8" s="37" t="n">
        <f aca="false">'Sellia Marina'!C285</f>
        <v>0</v>
      </c>
      <c r="CZ8" s="37" t="n">
        <f aca="false">'Sellia Marina'!N285</f>
        <v>0</v>
      </c>
      <c r="DA8" s="37" t="n">
        <f aca="false">'Sellia Marina'!Y285</f>
        <v>0.3</v>
      </c>
      <c r="DB8" s="37" t="n">
        <f aca="false">'Sellia Marina'!AJ285</f>
        <v>0.15</v>
      </c>
      <c r="DC8" s="37" t="n">
        <f aca="false">'Sellia Marina'!AU285</f>
        <v>0</v>
      </c>
      <c r="DD8" s="37" t="n">
        <f aca="false">'Sellia Marina'!BF285</f>
        <v>0</v>
      </c>
      <c r="DE8" s="37" t="n">
        <f aca="false">'Sellia Marina'!BQ285</f>
        <v>0</v>
      </c>
      <c r="DF8" s="37" t="n">
        <f aca="false">'Sellia Marina'!CB285</f>
        <v>0</v>
      </c>
      <c r="DG8" s="37" t="n">
        <f aca="false">'Sellia Marina'!CM285</f>
        <v>0</v>
      </c>
      <c r="DH8" s="37" t="n">
        <f aca="false">'Sellia Marina'!C358</f>
        <v>0</v>
      </c>
      <c r="DI8" s="37" t="n">
        <f aca="false">'Sellia Marina'!N358</f>
        <v>0.05</v>
      </c>
      <c r="DJ8" s="37" t="n">
        <f aca="false">'Sellia Marina'!Y358</f>
        <v>0.1</v>
      </c>
      <c r="DK8" s="37" t="n">
        <f aca="false">'Sellia Marina'!AJ358</f>
        <v>0</v>
      </c>
      <c r="DL8" s="37" t="n">
        <f aca="false">'Sellia Marina'!AU358</f>
        <v>0</v>
      </c>
      <c r="DM8" s="37" t="n">
        <f aca="false">'Sellia Marina'!BF358</f>
        <v>0</v>
      </c>
      <c r="DN8" s="37" t="n">
        <f aca="false">'Sellia Marina'!BQ358</f>
        <v>0</v>
      </c>
      <c r="DO8" s="37" t="n">
        <f aca="false">'Sellia Marina'!CB358</f>
        <v>0</v>
      </c>
      <c r="DP8" s="37" t="n">
        <f aca="false">'Sellia Marina'!CM358</f>
        <v>0</v>
      </c>
      <c r="DQ8" s="37" t="n">
        <f aca="false">'Sellia Marina'!C431</f>
        <v>0</v>
      </c>
      <c r="DR8" s="37" t="n">
        <f aca="false">'Sellia Marina'!N431</f>
        <v>0</v>
      </c>
      <c r="DS8" s="37" t="n">
        <f aca="false">'Sellia Marina'!Y431</f>
        <v>0</v>
      </c>
      <c r="DT8" s="37" t="n">
        <f aca="false">'Sellia Marina'!AJ431</f>
        <v>0</v>
      </c>
      <c r="DU8" s="37" t="n">
        <f aca="false">'Sellia Marina'!AU431</f>
        <v>0</v>
      </c>
      <c r="DV8" s="37" t="n">
        <f aca="false">'Sellia Marina'!BF431</f>
        <v>0</v>
      </c>
      <c r="DW8" s="37" t="n">
        <f aca="false">'Sellia Marina'!BQ431</f>
        <v>0</v>
      </c>
      <c r="DX8" s="37" t="n">
        <f aca="false">'Sellia Marina'!CB431</f>
        <v>0</v>
      </c>
      <c r="DY8" s="37" t="n">
        <f aca="false">'Sellia Marina'!CM431</f>
        <v>0</v>
      </c>
      <c r="DZ8" s="37" t="n">
        <f aca="false">'Sellia Marina'!C504</f>
        <v>0</v>
      </c>
      <c r="EA8" s="37" t="n">
        <f aca="false">'Sellia Marina'!N504</f>
        <v>0</v>
      </c>
      <c r="EB8" s="37" t="n">
        <f aca="false">'Sellia Marina'!Y504</f>
        <v>0.03</v>
      </c>
      <c r="EC8" s="37" t="n">
        <f aca="false">'Sellia Marina'!AJ504</f>
        <v>0</v>
      </c>
      <c r="ED8" s="37" t="n">
        <f aca="false">'Sellia Marina'!AU504</f>
        <v>0</v>
      </c>
      <c r="EE8" s="37" t="n">
        <f aca="false">'Sellia Marina'!BF504</f>
        <v>0</v>
      </c>
      <c r="EF8" s="37" t="n">
        <f aca="false">'Sellia Marina'!BQ504</f>
        <v>0</v>
      </c>
      <c r="EG8" s="37" t="n">
        <f aca="false">'Sellia Marina'!CB504</f>
        <v>0</v>
      </c>
      <c r="EH8" s="37" t="n">
        <f aca="false">'Sellia Marina'!CM504</f>
        <v>0</v>
      </c>
      <c r="EI8" s="37" t="n">
        <f aca="false">'Sellia Marina'!C577</f>
        <v>0</v>
      </c>
      <c r="EJ8" s="37" t="n">
        <f aca="false">'Sellia Marina'!N577</f>
        <v>0</v>
      </c>
      <c r="EK8" s="37" t="n">
        <f aca="false">'Sellia Marina'!Y577</f>
        <v>0</v>
      </c>
      <c r="EL8" s="37" t="n">
        <f aca="false">Belcastro!C66</f>
        <v>0</v>
      </c>
      <c r="EM8" s="37" t="n">
        <f aca="false">Belcastro!N66</f>
        <v>0</v>
      </c>
      <c r="EN8" s="37" t="n">
        <f aca="false">Belcastro!Y66</f>
        <v>0</v>
      </c>
      <c r="EO8" s="37" t="n">
        <f aca="false">Belcastro!AJ66</f>
        <v>0</v>
      </c>
      <c r="EP8" s="37" t="n">
        <f aca="false">Belcastro!AU66</f>
        <v>0</v>
      </c>
      <c r="EQ8" s="37" t="n">
        <f aca="false">Belcastro!BF66</f>
        <v>0</v>
      </c>
      <c r="ER8" s="37" t="n">
        <f aca="false">Belcastro!BQ66</f>
        <v>0</v>
      </c>
      <c r="ES8" s="37" t="n">
        <f aca="false">Botricello!C66</f>
        <v>0</v>
      </c>
      <c r="ET8" s="37" t="n">
        <f aca="false">Botricello!N66</f>
        <v>0.35</v>
      </c>
      <c r="EU8" s="37" t="n">
        <f aca="false">Botricello!Y66</f>
        <v>0</v>
      </c>
      <c r="EV8" s="37" t="n">
        <f aca="false">Botricello!AJ66</f>
        <v>0</v>
      </c>
      <c r="EW8" s="37" t="n">
        <f aca="false">Botricello!AU66</f>
        <v>0</v>
      </c>
      <c r="EX8" s="37" t="n">
        <f aca="false">Botricello!BF66</f>
        <v>0</v>
      </c>
      <c r="EY8" s="37" t="n">
        <f aca="false">Botricello!BQ66</f>
        <v>0</v>
      </c>
      <c r="EZ8" s="37" t="n">
        <f aca="false">Botricello!CB66</f>
        <v>0</v>
      </c>
      <c r="FA8" s="37" t="n">
        <f aca="false">Botricello!C139</f>
        <v>0</v>
      </c>
      <c r="FB8" s="37" t="n">
        <f aca="false">Botricello!N139</f>
        <v>0</v>
      </c>
      <c r="FC8" s="37" t="n">
        <f aca="false">Botricello!Y139</f>
        <v>0</v>
      </c>
      <c r="FD8" s="37" t="n">
        <f aca="false">Botricello!AJ139</f>
        <v>0</v>
      </c>
      <c r="FE8" s="37" t="n">
        <f aca="false">Botricello!AU139</f>
        <v>1</v>
      </c>
      <c r="FF8" s="37" t="n">
        <f aca="false">Botricello!BF139</f>
        <v>0</v>
      </c>
      <c r="FG8" s="37" t="n">
        <f aca="false">Botricello!BQ139</f>
        <v>0.03</v>
      </c>
      <c r="FH8" s="37" t="n">
        <f aca="false">Botricello!CB139</f>
        <v>0</v>
      </c>
      <c r="FI8" s="37" t="n">
        <f aca="false">Botricello!C212</f>
        <v>0</v>
      </c>
      <c r="FJ8" s="37" t="n">
        <f aca="false">Botricello!N212</f>
        <v>0</v>
      </c>
      <c r="FK8" s="37" t="n">
        <f aca="false">Botricello!Y212</f>
        <v>0</v>
      </c>
      <c r="FL8" s="37" t="n">
        <f aca="false">Botricello!AJ212</f>
        <v>0</v>
      </c>
      <c r="FM8" s="37" t="n">
        <f aca="false">Botricello!AU212</f>
        <v>0</v>
      </c>
      <c r="FN8" s="37" t="n">
        <f aca="false">Botricello!BF212</f>
        <v>0.2</v>
      </c>
      <c r="FO8" s="37" t="n">
        <f aca="false">Botricello!BQ212</f>
        <v>0</v>
      </c>
      <c r="FP8" s="37" t="n">
        <f aca="false">Botricello!CB212</f>
        <v>0</v>
      </c>
      <c r="FQ8" s="37" t="n">
        <f aca="false">Botricello!C285</f>
        <v>0</v>
      </c>
      <c r="FR8" s="37"/>
      <c r="FS8" s="37"/>
      <c r="FT8" s="37"/>
      <c r="FU8" s="37"/>
      <c r="FV8" s="37"/>
      <c r="FW8" s="37"/>
      <c r="FX8" s="37"/>
      <c r="GT8" s="2" t="s">
        <v>496</v>
      </c>
      <c r="GU8" s="2" t="n">
        <v>0</v>
      </c>
      <c r="GV8" s="2" t="n">
        <v>0</v>
      </c>
      <c r="GW8" s="37" t="n">
        <v>0.430920665052039</v>
      </c>
      <c r="GX8" s="2" t="n">
        <v>0.080920665052039</v>
      </c>
      <c r="GY8" s="2" t="n">
        <v>0.0269735550173463</v>
      </c>
      <c r="GZ8" s="2" t="n">
        <v>0.0585523990312234</v>
      </c>
      <c r="HA8" s="2" t="n">
        <v>0</v>
      </c>
      <c r="HB8" s="2" t="n">
        <v>0</v>
      </c>
      <c r="HC8" s="2" t="n">
        <v>0</v>
      </c>
      <c r="HD8" s="2" t="n">
        <v>0</v>
      </c>
      <c r="HE8" s="2" t="n">
        <v>0</v>
      </c>
      <c r="HF8" s="2" t="n">
        <v>0</v>
      </c>
      <c r="HG8" s="2" t="n">
        <v>0</v>
      </c>
      <c r="HH8" s="2" t="n">
        <v>0</v>
      </c>
      <c r="HI8" s="2" t="n">
        <v>0</v>
      </c>
      <c r="HJ8" s="2" t="n">
        <v>0</v>
      </c>
      <c r="HK8" s="2" t="n">
        <v>0</v>
      </c>
      <c r="HL8" s="2" t="n">
        <v>0</v>
      </c>
      <c r="HM8" s="37" t="n">
        <v>0</v>
      </c>
      <c r="HN8" s="2" t="n">
        <v>0</v>
      </c>
      <c r="HO8" s="2" t="n">
        <v>0</v>
      </c>
      <c r="HP8" s="2" t="n">
        <v>0</v>
      </c>
      <c r="HQ8" s="2" t="n">
        <v>0</v>
      </c>
      <c r="HR8" s="2" t="n">
        <v>0</v>
      </c>
      <c r="HS8" s="2" t="n">
        <v>0.0377629770242849</v>
      </c>
      <c r="HT8" s="2" t="n">
        <v>0</v>
      </c>
      <c r="HU8" s="2" t="n">
        <v>0</v>
      </c>
      <c r="HV8" s="2" t="n">
        <v>0</v>
      </c>
      <c r="HW8" s="2" t="n">
        <v>0</v>
      </c>
      <c r="HX8" s="2" t="n">
        <v>0</v>
      </c>
      <c r="HY8" s="2" t="n">
        <v>0</v>
      </c>
      <c r="HZ8" s="2" t="n">
        <v>0</v>
      </c>
      <c r="IA8" s="2" t="n">
        <v>0</v>
      </c>
      <c r="IB8" s="2" t="n">
        <v>0</v>
      </c>
      <c r="IC8" s="2" t="n">
        <v>0</v>
      </c>
      <c r="ID8" s="2" t="n">
        <v>0</v>
      </c>
      <c r="IE8" s="2" t="n">
        <v>0</v>
      </c>
      <c r="IF8" s="2" t="n">
        <v>0.14565719709367</v>
      </c>
      <c r="IG8" s="2" t="n">
        <v>0</v>
      </c>
      <c r="IH8" s="2" t="n">
        <v>0.95</v>
      </c>
      <c r="II8" s="2" t="n">
        <v>0</v>
      </c>
      <c r="IJ8" s="2" t="n">
        <v>0</v>
      </c>
      <c r="IK8" s="2" t="n">
        <v>0</v>
      </c>
      <c r="IL8" s="2" t="n">
        <v>0.215788440138771</v>
      </c>
      <c r="IM8" s="2" t="n">
        <v>0.161841330104078</v>
      </c>
      <c r="IN8" s="2" t="n">
        <v>1</v>
      </c>
      <c r="IO8" s="2" t="n">
        <v>0.14</v>
      </c>
      <c r="IP8" s="2" t="n">
        <v>0</v>
      </c>
      <c r="IQ8" s="2" t="n">
        <v>0</v>
      </c>
      <c r="IR8" s="2" t="n">
        <v>0.323682660208156</v>
      </c>
      <c r="IS8" s="2" t="n">
        <v>0.05</v>
      </c>
      <c r="IT8" s="2" t="n">
        <v>0.05</v>
      </c>
      <c r="IU8" s="2" t="n">
        <v>0.380920665052039</v>
      </c>
      <c r="IV8" s="2" t="n">
        <v>0</v>
      </c>
      <c r="IW8" s="2" t="n">
        <v>0</v>
      </c>
      <c r="IX8" s="2" t="n">
        <v>0</v>
      </c>
      <c r="IY8" s="2" t="n">
        <v>0</v>
      </c>
      <c r="IZ8" s="2" t="n">
        <v>0.2</v>
      </c>
      <c r="JA8" s="2" t="n">
        <v>0</v>
      </c>
      <c r="JB8" s="2" t="n">
        <v>0</v>
      </c>
      <c r="JC8" s="2" t="n">
        <v>0</v>
      </c>
      <c r="JD8" s="2" t="n">
        <v>0</v>
      </c>
      <c r="JE8" s="2" t="n">
        <v>0.464736532041631</v>
      </c>
      <c r="JF8" s="2" t="n">
        <v>0</v>
      </c>
      <c r="JG8" s="2" t="n">
        <v>0</v>
      </c>
      <c r="JH8" s="2" t="n">
        <v>0.15</v>
      </c>
      <c r="JI8" s="2" t="n">
        <v>0</v>
      </c>
      <c r="JJ8" s="2" t="n">
        <v>0.0161841330104078</v>
      </c>
      <c r="JK8" s="2" t="n">
        <v>0</v>
      </c>
      <c r="JL8" s="2" t="n">
        <v>0</v>
      </c>
      <c r="JM8" s="2" t="n">
        <v>0.539471100346927</v>
      </c>
      <c r="JN8" s="2" t="n">
        <v>0</v>
      </c>
      <c r="JO8" s="2" t="n">
        <v>0.0107894220069385</v>
      </c>
      <c r="JP8" s="2" t="n">
        <v>0.07</v>
      </c>
      <c r="JQ8" s="2" t="n">
        <v>0</v>
      </c>
      <c r="JR8" s="2" t="n">
        <v>0.05</v>
      </c>
      <c r="JS8" s="2" t="n">
        <v>0.02</v>
      </c>
      <c r="JT8" s="2" t="n">
        <v>0.1</v>
      </c>
      <c r="JU8" s="2" t="n">
        <v>0.05</v>
      </c>
      <c r="JV8" s="2" t="n">
        <v>0.04</v>
      </c>
      <c r="JW8" s="2" t="n">
        <v>0</v>
      </c>
      <c r="JX8" s="2" t="n">
        <v>0</v>
      </c>
      <c r="JY8" s="2" t="n">
        <v>0</v>
      </c>
      <c r="JZ8" s="2" t="n">
        <v>0.05</v>
      </c>
      <c r="KA8" s="2" t="n">
        <v>0.02</v>
      </c>
      <c r="KB8" s="2" t="n">
        <v>0.116184133010408</v>
      </c>
      <c r="KC8" s="2" t="n">
        <v>0</v>
      </c>
      <c r="KD8" s="2" t="n">
        <v>0</v>
      </c>
      <c r="KE8" s="2" t="n">
        <v>0.03</v>
      </c>
      <c r="KF8" s="2" t="n">
        <v>0</v>
      </c>
      <c r="KG8" s="2" t="n">
        <v>0</v>
      </c>
      <c r="KH8" s="2" t="n">
        <v>0</v>
      </c>
      <c r="KI8" s="2" t="n">
        <v>0</v>
      </c>
      <c r="KJ8" s="2" t="n">
        <v>0</v>
      </c>
      <c r="KK8" s="2" t="n">
        <v>0.0515788440138771</v>
      </c>
      <c r="KL8" s="2" t="n">
        <v>0</v>
      </c>
      <c r="KM8" s="2" t="n">
        <v>0</v>
      </c>
      <c r="KN8" s="2" t="n">
        <v>0</v>
      </c>
      <c r="KO8" s="2" t="n">
        <v>0</v>
      </c>
      <c r="KP8" s="2" t="n">
        <v>0</v>
      </c>
      <c r="KQ8" s="2" t="n">
        <v>0</v>
      </c>
      <c r="KR8" s="2" t="n">
        <v>0.03</v>
      </c>
      <c r="KS8" s="2" t="n">
        <v>0</v>
      </c>
      <c r="KT8" s="2" t="n">
        <v>0</v>
      </c>
      <c r="KU8" s="2" t="n">
        <v>0</v>
      </c>
      <c r="KV8" s="2" t="n">
        <v>0</v>
      </c>
      <c r="KW8" s="2" t="n">
        <v>0</v>
      </c>
      <c r="KX8" s="2" t="n">
        <v>0.05</v>
      </c>
      <c r="KY8" s="2" t="n">
        <v>0</v>
      </c>
      <c r="KZ8" s="2" t="n">
        <v>0.01</v>
      </c>
      <c r="LA8" s="2" t="n">
        <v>0.07</v>
      </c>
      <c r="LB8" s="2" t="n">
        <v>0.05</v>
      </c>
      <c r="LC8" s="2" t="n">
        <v>0</v>
      </c>
      <c r="LD8" s="2" t="n">
        <v>0.269735550173463</v>
      </c>
      <c r="LE8" s="2" t="n">
        <v>0</v>
      </c>
      <c r="LF8" s="2" t="n">
        <v>0.107894220069385</v>
      </c>
      <c r="LG8" s="2" t="n">
        <v>0.05</v>
      </c>
      <c r="LH8" s="2" t="n">
        <v>0.02</v>
      </c>
      <c r="LI8" s="2" t="n">
        <v>0</v>
      </c>
      <c r="LJ8" s="2" t="n">
        <v>0</v>
      </c>
      <c r="LK8" s="2" t="n">
        <v>0</v>
      </c>
      <c r="LL8" s="2" t="n">
        <v>0</v>
      </c>
      <c r="LM8" s="2" t="n">
        <v>0</v>
      </c>
      <c r="LN8" s="2" t="n">
        <v>0.1</v>
      </c>
      <c r="LO8" s="2" t="n">
        <v>0</v>
      </c>
      <c r="LP8" s="2" t="n">
        <v>0</v>
      </c>
      <c r="LQ8" s="2" t="n">
        <v>0</v>
      </c>
      <c r="LR8" s="2" t="n">
        <v>0</v>
      </c>
      <c r="LS8" s="2" t="n">
        <v>0.1</v>
      </c>
      <c r="LT8" s="2" t="n">
        <v>0.02</v>
      </c>
      <c r="LU8" s="2" t="n">
        <v>0</v>
      </c>
      <c r="LV8" s="2" t="n">
        <v>0</v>
      </c>
      <c r="LW8" s="2" t="n">
        <v>0.539471100346927</v>
      </c>
      <c r="LX8" s="2" t="n">
        <v>0.55</v>
      </c>
      <c r="LY8" s="2" t="n">
        <v>0</v>
      </c>
      <c r="LZ8" s="2" t="n">
        <v>0</v>
      </c>
      <c r="MA8" s="2" t="n">
        <v>0</v>
      </c>
      <c r="MB8" s="2" t="n">
        <v>0</v>
      </c>
      <c r="MC8" s="2" t="n">
        <v>0</v>
      </c>
      <c r="MD8" s="2" t="n">
        <v>0.1</v>
      </c>
      <c r="ME8" s="2" t="n">
        <v>0</v>
      </c>
      <c r="MF8" s="2" t="n">
        <v>0</v>
      </c>
      <c r="MG8" s="2" t="n">
        <v>0.1</v>
      </c>
      <c r="MH8" s="2" t="n">
        <v>0.1</v>
      </c>
      <c r="MI8" s="2" t="n">
        <v>0</v>
      </c>
      <c r="MJ8" s="2" t="n">
        <v>0</v>
      </c>
      <c r="MK8" s="2" t="n">
        <v>0.07</v>
      </c>
      <c r="ML8" s="2" t="n">
        <v>0</v>
      </c>
      <c r="MM8" s="2" t="n">
        <v>0</v>
      </c>
      <c r="MN8" s="2" t="n">
        <v>0</v>
      </c>
      <c r="MO8" s="2" t="n">
        <v>0</v>
      </c>
      <c r="MP8" s="2" t="n">
        <v>0.15</v>
      </c>
      <c r="MQ8" s="2" t="n">
        <v>0</v>
      </c>
      <c r="MR8" s="2" t="n">
        <v>0.404603325260195</v>
      </c>
      <c r="MS8" s="2" t="n">
        <v>0.319735550173463</v>
      </c>
      <c r="MT8" s="2" t="n">
        <v>0.0477629770242849</v>
      </c>
      <c r="MU8" s="2" t="n">
        <v>0</v>
      </c>
      <c r="MV8" s="2" t="n">
        <v>0.0701312430451005</v>
      </c>
      <c r="MW8" s="2" t="n">
        <v>0</v>
      </c>
      <c r="MX8" s="2" t="n">
        <v>0</v>
      </c>
      <c r="MY8" s="2" t="n">
        <v>0.6</v>
      </c>
      <c r="MZ8" s="2" t="n">
        <v>0.02</v>
      </c>
      <c r="NA8" s="2" t="n">
        <v>0.9</v>
      </c>
      <c r="NB8" s="2" t="n">
        <v>0.143157688027754</v>
      </c>
      <c r="NC8" s="2" t="n">
        <v>0</v>
      </c>
      <c r="ND8" s="2" t="n">
        <v>0.1</v>
      </c>
      <c r="NE8" s="2" t="n">
        <v>0.539471100346927</v>
      </c>
      <c r="NF8" s="2" t="n">
        <v>0.25</v>
      </c>
      <c r="NG8" s="2" t="n">
        <v>0</v>
      </c>
      <c r="NH8" s="2" t="n">
        <v>0</v>
      </c>
      <c r="NI8" s="2" t="n">
        <v>0</v>
      </c>
    </row>
    <row r="9" customFormat="false" ht="14.4" hidden="false" customHeight="false" outlineLevel="0" collapsed="false">
      <c r="A9" s="53"/>
      <c r="B9" s="28" t="s">
        <v>498</v>
      </c>
      <c r="C9" s="37" t="n">
        <f aca="false">'Soveria Simeri'!C67</f>
        <v>1</v>
      </c>
      <c r="D9" s="37" t="n">
        <f aca="false">'Soveria Simeri'!N67</f>
        <v>0</v>
      </c>
      <c r="E9" s="37" t="n">
        <f aca="false">'Soveria Simeri'!Y67</f>
        <v>0</v>
      </c>
      <c r="F9" s="37" t="n">
        <f aca="false">Sersale!C67</f>
        <v>0.85</v>
      </c>
      <c r="G9" s="37" t="n">
        <f aca="false">Sersale!N67</f>
        <v>0.15</v>
      </c>
      <c r="H9" s="37" t="n">
        <f aca="false">Sersale!Y67</f>
        <v>0</v>
      </c>
      <c r="I9" s="37" t="n">
        <f aca="false">Sersale!AJ67</f>
        <v>0</v>
      </c>
      <c r="J9" s="37" t="n">
        <f aca="false">Sersale!AU67</f>
        <v>0</v>
      </c>
      <c r="K9" s="37" t="n">
        <f aca="false">Sersale!BF67</f>
        <v>0</v>
      </c>
      <c r="L9" s="37" t="n">
        <f aca="false">Sersale!BQ67</f>
        <v>0.9</v>
      </c>
      <c r="M9" s="37" t="n">
        <f aca="false">Cropani!C67</f>
        <v>0</v>
      </c>
      <c r="N9" s="37" t="n">
        <f aca="false">Cropani!N67</f>
        <v>1</v>
      </c>
      <c r="O9" s="37" t="n">
        <f aca="false">Cropani!Y67</f>
        <v>0.98</v>
      </c>
      <c r="P9" s="37" t="n">
        <f aca="false">Cropani!AJ67</f>
        <v>0</v>
      </c>
      <c r="Q9" s="37" t="n">
        <f aca="false">Cropani!AU67</f>
        <v>0.9</v>
      </c>
      <c r="R9" s="37" t="n">
        <f aca="false">Cropani!BF67</f>
        <v>1</v>
      </c>
      <c r="S9" s="37" t="n">
        <f aca="false">Cropani!BQ67</f>
        <v>0</v>
      </c>
      <c r="T9" s="37" t="n">
        <f aca="false">Cropani!CB67</f>
        <v>1</v>
      </c>
      <c r="U9" s="37" t="n">
        <f aca="false">Cropani!CM67</f>
        <v>0</v>
      </c>
      <c r="V9" s="37" t="n">
        <f aca="false">Cropani!C140</f>
        <v>1</v>
      </c>
      <c r="W9" s="37" t="n">
        <f aca="false">Cropani!N140</f>
        <v>0</v>
      </c>
      <c r="X9" s="37" t="n">
        <f aca="false">Cropani!Y140</f>
        <v>0</v>
      </c>
      <c r="Y9" s="37" t="n">
        <f aca="false">Cropani!AJ140</f>
        <v>1</v>
      </c>
      <c r="Z9" s="37" t="n">
        <f aca="false">Cropani!AU140</f>
        <v>1</v>
      </c>
      <c r="AA9" s="37" t="n">
        <f aca="false">Cropani!BF140</f>
        <v>0.05</v>
      </c>
      <c r="AB9" s="37" t="n">
        <f aca="false">Cropani!BQ140</f>
        <v>0</v>
      </c>
      <c r="AC9" s="37" t="n">
        <f aca="false">Cropani!CB140</f>
        <v>0</v>
      </c>
      <c r="AD9" s="37" t="n">
        <f aca="false">Cropani!CM140</f>
        <v>0</v>
      </c>
      <c r="AE9" s="37" t="n">
        <f aca="false">Cropani!C213</f>
        <v>0</v>
      </c>
      <c r="AF9" s="37" t="n">
        <f aca="false">Cropani!N213</f>
        <v>1</v>
      </c>
      <c r="AG9" s="37" t="n">
        <f aca="false">Cropani!Y213</f>
        <v>1</v>
      </c>
      <c r="AH9" s="37" t="n">
        <f aca="false">Cropani!AJ213</f>
        <v>0</v>
      </c>
      <c r="AI9" s="37" t="n">
        <f aca="false">Cropani!AU213</f>
        <v>0</v>
      </c>
      <c r="AJ9" s="37" t="n">
        <f aca="false">Cropani!BF213</f>
        <v>0</v>
      </c>
      <c r="AK9" s="37" t="n">
        <f aca="false">Cropani!BQ213</f>
        <v>0.15</v>
      </c>
      <c r="AL9" s="37" t="n">
        <f aca="false">Cropani!CB213</f>
        <v>0.05</v>
      </c>
      <c r="AM9" s="37" t="n">
        <f aca="false">Cropani!CM213</f>
        <v>0</v>
      </c>
      <c r="AN9" s="37" t="n">
        <f aca="false">Cropani!C286</f>
        <v>0.05</v>
      </c>
      <c r="AO9" s="37" t="n">
        <f aca="false">Cropani!N286</f>
        <v>0</v>
      </c>
      <c r="AP9" s="37" t="n">
        <f aca="false">Cropani!Y286</f>
        <v>0</v>
      </c>
      <c r="AQ9" s="37" t="n">
        <f aca="false">Cropani!AJ286</f>
        <v>0</v>
      </c>
      <c r="AR9" s="37" t="n">
        <f aca="false">Cropani!AU286</f>
        <v>0</v>
      </c>
      <c r="AS9" s="37" t="n">
        <f aca="false">Cropani!BF286</f>
        <v>0</v>
      </c>
      <c r="AT9" s="37" t="n">
        <f aca="false">Cropani!BQ286</f>
        <v>0.6</v>
      </c>
      <c r="AU9" s="37" t="n">
        <f aca="false">Cropani!CB286</f>
        <v>0</v>
      </c>
      <c r="AV9" s="37" t="n">
        <f aca="false">Cropani!CM286</f>
        <v>0</v>
      </c>
      <c r="AW9" s="37" t="n">
        <f aca="false">Cropani!C359</f>
        <v>0</v>
      </c>
      <c r="AX9" s="37" t="n">
        <f aca="false">Cropani!N359</f>
        <v>0</v>
      </c>
      <c r="AY9" s="37" t="n">
        <f aca="false">Cropani!Y359</f>
        <v>1</v>
      </c>
      <c r="AZ9" s="37" t="n">
        <f aca="false">Cropani!AJ359</f>
        <v>0</v>
      </c>
      <c r="BA9" s="37" t="n">
        <f aca="false">Cropani!AU359</f>
        <v>0</v>
      </c>
      <c r="BB9" s="37" t="n">
        <f aca="false">Cropani!BF359</f>
        <v>0.6</v>
      </c>
      <c r="BC9" s="37" t="n">
        <f aca="false">Cropani!BQ359</f>
        <v>0</v>
      </c>
      <c r="BD9" s="37" t="n">
        <f aca="false">Cropani!CB359</f>
        <v>0</v>
      </c>
      <c r="BE9" s="37" t="n">
        <f aca="false">Cropani!CM359</f>
        <v>0</v>
      </c>
      <c r="BF9" s="37" t="n">
        <f aca="false">Cropani!C432</f>
        <v>0</v>
      </c>
      <c r="BG9" s="37" t="n">
        <f aca="false">Cropani!N432</f>
        <v>0</v>
      </c>
      <c r="BH9" s="37" t="n">
        <f aca="false">Cropani!Y432</f>
        <v>0</v>
      </c>
      <c r="BI9" s="37" t="n">
        <f aca="false">Cropani!AJ432</f>
        <v>0</v>
      </c>
      <c r="BJ9" s="37" t="n">
        <f aca="false">Cropani!AU432</f>
        <v>0</v>
      </c>
      <c r="BK9" s="37" t="n">
        <f aca="false">Cropani!BF432</f>
        <v>0</v>
      </c>
      <c r="BL9" s="37" t="n">
        <f aca="false">Cropani!BQ432</f>
        <v>0</v>
      </c>
      <c r="BM9" s="37" t="n">
        <f aca="false">Cropani!CB432</f>
        <v>0</v>
      </c>
      <c r="BN9" s="37" t="n">
        <f aca="false">Cropani!CM432</f>
        <v>0</v>
      </c>
      <c r="BO9" s="37" t="n">
        <f aca="false">Cropani!C505</f>
        <v>0.15</v>
      </c>
      <c r="BP9" s="37" t="n">
        <f aca="false">Cropani!N505</f>
        <v>0.85</v>
      </c>
      <c r="BQ9" s="37" t="n">
        <f aca="false">Cropani!Y505</f>
        <v>0</v>
      </c>
      <c r="BR9" s="37" t="n">
        <f aca="false">Cropani!AJ505</f>
        <v>0.95</v>
      </c>
      <c r="BS9" s="37" t="n">
        <f aca="false">Cropani!AU505</f>
        <v>0.1</v>
      </c>
      <c r="BT9" s="37" t="n">
        <f aca="false">Cropani!BF505</f>
        <v>0</v>
      </c>
      <c r="BU9" s="37" t="n">
        <f aca="false">Cropani!BQ505</f>
        <v>0</v>
      </c>
      <c r="BV9" s="37" t="n">
        <f aca="false">Cropani!CB505</f>
        <v>0.4</v>
      </c>
      <c r="BW9" s="37" t="n">
        <f aca="false">Cropani!CM505</f>
        <v>0</v>
      </c>
      <c r="BX9" s="37" t="n">
        <f aca="false">'Sellia Marina'!C67</f>
        <v>0.27</v>
      </c>
      <c r="BY9" s="37" t="n">
        <f aca="false">'Sellia Marina'!N67</f>
        <v>0</v>
      </c>
      <c r="BZ9" s="37" t="n">
        <f aca="false">'Sellia Marina'!Y67</f>
        <v>0</v>
      </c>
      <c r="CA9" s="37" t="n">
        <f aca="false">'Sellia Marina'!AJ67</f>
        <v>0</v>
      </c>
      <c r="CB9" s="37" t="n">
        <f aca="false">'Sellia Marina'!AU67</f>
        <v>0</v>
      </c>
      <c r="CC9" s="37" t="n">
        <f aca="false">'Sellia Marina'!BF67</f>
        <v>0</v>
      </c>
      <c r="CD9" s="37" t="n">
        <f aca="false">'Sellia Marina'!BQ67</f>
        <v>0</v>
      </c>
      <c r="CE9" s="37" t="n">
        <f aca="false">'Sellia Marina'!CB67</f>
        <v>0</v>
      </c>
      <c r="CF9" s="37" t="n">
        <f aca="false">'Sellia Marina'!CM67</f>
        <v>0</v>
      </c>
      <c r="CG9" s="37" t="n">
        <f aca="false">'Sellia Marina'!C140</f>
        <v>0</v>
      </c>
      <c r="CH9" s="37" t="n">
        <f aca="false">'Sellia Marina'!N140</f>
        <v>0</v>
      </c>
      <c r="CI9" s="37" t="n">
        <f aca="false">'Sellia Marina'!Y140</f>
        <v>0</v>
      </c>
      <c r="CJ9" s="37" t="n">
        <f aca="false">'Sellia Marina'!AJ140</f>
        <v>0</v>
      </c>
      <c r="CK9" s="37" t="n">
        <f aca="false">'Sellia Marina'!AU140</f>
        <v>0</v>
      </c>
      <c r="CL9" s="37" t="n">
        <f aca="false">'Sellia Marina'!BF140</f>
        <v>0</v>
      </c>
      <c r="CM9" s="37" t="n">
        <f aca="false">'Sellia Marina'!BQ140</f>
        <v>0</v>
      </c>
      <c r="CN9" s="37" t="n">
        <f aca="false">'Sellia Marina'!CB140</f>
        <v>0.97</v>
      </c>
      <c r="CO9" s="37" t="n">
        <f aca="false">'Sellia Marina'!CM140</f>
        <v>0</v>
      </c>
      <c r="CP9" s="37" t="n">
        <f aca="false">'Sellia Marina'!C213</f>
        <v>1</v>
      </c>
      <c r="CQ9" s="37" t="n">
        <f aca="false">'Sellia Marina'!N213</f>
        <v>0.98</v>
      </c>
      <c r="CR9" s="37" t="n">
        <f aca="false">'Sellia Marina'!Y213</f>
        <v>1</v>
      </c>
      <c r="CS9" s="37" t="n">
        <f aca="false">'Sellia Marina'!AJ213</f>
        <v>0.45</v>
      </c>
      <c r="CT9" s="37" t="n">
        <f aca="false">'Sellia Marina'!AU213</f>
        <v>0.93</v>
      </c>
      <c r="CU9" s="37" t="n">
        <f aca="false">'Sellia Marina'!BF213</f>
        <v>0.93</v>
      </c>
      <c r="CV9" s="37" t="n">
        <f aca="false">'Sellia Marina'!BQ213</f>
        <v>0.98</v>
      </c>
      <c r="CW9" s="37" t="n">
        <f aca="false">'Sellia Marina'!CB213</f>
        <v>0.7</v>
      </c>
      <c r="CX9" s="37" t="n">
        <f aca="false">'Sellia Marina'!CM213</f>
        <v>0.95</v>
      </c>
      <c r="CY9" s="37" t="n">
        <f aca="false">'Sellia Marina'!C286</f>
        <v>0.15</v>
      </c>
      <c r="CZ9" s="37" t="n">
        <f aca="false">'Sellia Marina'!N286</f>
        <v>0.8</v>
      </c>
      <c r="DA9" s="37" t="n">
        <f aca="false">'Sellia Marina'!Y286</f>
        <v>0.15</v>
      </c>
      <c r="DB9" s="37" t="n">
        <f aca="false">'Sellia Marina'!AJ286</f>
        <v>0.6</v>
      </c>
      <c r="DC9" s="37" t="n">
        <f aca="false">'Sellia Marina'!AU286</f>
        <v>0.85</v>
      </c>
      <c r="DD9" s="37" t="n">
        <f aca="false">'Sellia Marina'!BF286</f>
        <v>0.95</v>
      </c>
      <c r="DE9" s="37" t="n">
        <f aca="false">'Sellia Marina'!BQ286</f>
        <v>1</v>
      </c>
      <c r="DF9" s="37" t="n">
        <f aca="false">'Sellia Marina'!CB286</f>
        <v>0</v>
      </c>
      <c r="DG9" s="37" t="n">
        <f aca="false">'Sellia Marina'!CM286</f>
        <v>0.95</v>
      </c>
      <c r="DH9" s="37" t="n">
        <f aca="false">'Sellia Marina'!C359</f>
        <v>0.9</v>
      </c>
      <c r="DI9" s="37" t="n">
        <f aca="false">'Sellia Marina'!N359</f>
        <v>0</v>
      </c>
      <c r="DJ9" s="37" t="n">
        <f aca="false">'Sellia Marina'!Y359</f>
        <v>0</v>
      </c>
      <c r="DK9" s="37" t="n">
        <f aca="false">'Sellia Marina'!AJ359</f>
        <v>0</v>
      </c>
      <c r="DL9" s="37" t="n">
        <f aca="false">'Sellia Marina'!AU359</f>
        <v>0</v>
      </c>
      <c r="DM9" s="37" t="n">
        <f aca="false">'Sellia Marina'!BF359</f>
        <v>0</v>
      </c>
      <c r="DN9" s="37" t="n">
        <f aca="false">'Sellia Marina'!BQ359</f>
        <v>0.8</v>
      </c>
      <c r="DO9" s="37" t="n">
        <f aca="false">'Sellia Marina'!CB359</f>
        <v>0</v>
      </c>
      <c r="DP9" s="37" t="n">
        <f aca="false">'Sellia Marina'!CM359</f>
        <v>0.2</v>
      </c>
      <c r="DQ9" s="37" t="n">
        <f aca="false">'Sellia Marina'!C432</f>
        <v>0</v>
      </c>
      <c r="DR9" s="37" t="n">
        <f aca="false">'Sellia Marina'!N432</f>
        <v>1</v>
      </c>
      <c r="DS9" s="37" t="n">
        <f aca="false">'Sellia Marina'!Y432</f>
        <v>0</v>
      </c>
      <c r="DT9" s="37" t="n">
        <f aca="false">'Sellia Marina'!AJ432</f>
        <v>0</v>
      </c>
      <c r="DU9" s="37" t="n">
        <f aca="false">'Sellia Marina'!AU432</f>
        <v>1</v>
      </c>
      <c r="DV9" s="37" t="n">
        <f aca="false">'Sellia Marina'!BF432</f>
        <v>0</v>
      </c>
      <c r="DW9" s="37" t="n">
        <f aca="false">'Sellia Marina'!BQ432</f>
        <v>1</v>
      </c>
      <c r="DX9" s="37" t="n">
        <f aca="false">'Sellia Marina'!CB432</f>
        <v>1</v>
      </c>
      <c r="DY9" s="37" t="n">
        <f aca="false">'Sellia Marina'!CM432</f>
        <v>0</v>
      </c>
      <c r="DZ9" s="37" t="n">
        <f aca="false">'Sellia Marina'!C505</f>
        <v>0.98</v>
      </c>
      <c r="EA9" s="37" t="n">
        <f aca="false">'Sellia Marina'!N505</f>
        <v>0</v>
      </c>
      <c r="EB9" s="37" t="n">
        <f aca="false">'Sellia Marina'!Y505</f>
        <v>0</v>
      </c>
      <c r="EC9" s="37" t="n">
        <f aca="false">'Sellia Marina'!AJ505</f>
        <v>0.9</v>
      </c>
      <c r="ED9" s="37" t="n">
        <f aca="false">'Sellia Marina'!AU505</f>
        <v>0</v>
      </c>
      <c r="EE9" s="37" t="n">
        <f aca="false">'Sellia Marina'!BF505</f>
        <v>0</v>
      </c>
      <c r="EF9" s="37" t="n">
        <f aca="false">'Sellia Marina'!BQ505</f>
        <v>0</v>
      </c>
      <c r="EG9" s="37" t="n">
        <f aca="false">'Sellia Marina'!CB505</f>
        <v>0</v>
      </c>
      <c r="EH9" s="37" t="n">
        <f aca="false">'Sellia Marina'!CM505</f>
        <v>0</v>
      </c>
      <c r="EI9" s="37" t="n">
        <f aca="false">'Sellia Marina'!C578</f>
        <v>1</v>
      </c>
      <c r="EJ9" s="37" t="n">
        <f aca="false">'Sellia Marina'!N578</f>
        <v>0</v>
      </c>
      <c r="EK9" s="37" t="n">
        <f aca="false">'Sellia Marina'!Y578</f>
        <v>0</v>
      </c>
      <c r="EL9" s="37" t="n">
        <f aca="false">Belcastro!C67</f>
        <v>0.3</v>
      </c>
      <c r="EM9" s="37" t="n">
        <f aca="false">Belcastro!N67</f>
        <v>0</v>
      </c>
      <c r="EN9" s="37" t="n">
        <f aca="false">Belcastro!Y67</f>
        <v>0</v>
      </c>
      <c r="EO9" s="37" t="n">
        <f aca="false">Belcastro!AJ67</f>
        <v>0</v>
      </c>
      <c r="EP9" s="37" t="n">
        <f aca="false">Belcastro!AU67</f>
        <v>0</v>
      </c>
      <c r="EQ9" s="37" t="n">
        <f aca="false">Belcastro!BF67</f>
        <v>0</v>
      </c>
      <c r="ER9" s="37" t="n">
        <f aca="false">Belcastro!BQ67</f>
        <v>1</v>
      </c>
      <c r="ES9" s="37" t="n">
        <f aca="false">Botricello!C67</f>
        <v>0</v>
      </c>
      <c r="ET9" s="37" t="n">
        <f aca="false">Botricello!N67</f>
        <v>0</v>
      </c>
      <c r="EU9" s="37" t="n">
        <f aca="false">Botricello!Y67</f>
        <v>0.99</v>
      </c>
      <c r="EV9" s="37" t="n">
        <f aca="false">Botricello!AJ67</f>
        <v>0</v>
      </c>
      <c r="EW9" s="37" t="n">
        <f aca="false">Botricello!AU67</f>
        <v>0.35</v>
      </c>
      <c r="EX9" s="37" t="n">
        <f aca="false">Botricello!BF67</f>
        <v>0</v>
      </c>
      <c r="EY9" s="37" t="n">
        <f aca="false">Botricello!BQ67</f>
        <v>1</v>
      </c>
      <c r="EZ9" s="37" t="n">
        <f aca="false">Botricello!CB67</f>
        <v>0.2</v>
      </c>
      <c r="FA9" s="37" t="n">
        <f aca="false">Botricello!C140</f>
        <v>0.4</v>
      </c>
      <c r="FB9" s="37" t="n">
        <f aca="false">Botricello!N140</f>
        <v>0</v>
      </c>
      <c r="FC9" s="37" t="n">
        <f aca="false">Botricello!Y140</f>
        <v>0</v>
      </c>
      <c r="FD9" s="37" t="n">
        <f aca="false">Botricello!AJ140</f>
        <v>0</v>
      </c>
      <c r="FE9" s="37" t="n">
        <f aca="false">Botricello!AU140</f>
        <v>0</v>
      </c>
      <c r="FF9" s="37" t="n">
        <f aca="false">Botricello!BF140</f>
        <v>0</v>
      </c>
      <c r="FG9" s="37" t="n">
        <f aca="false">Botricello!BQ140</f>
        <v>0</v>
      </c>
      <c r="FH9" s="37" t="n">
        <f aca="false">Botricello!CB140</f>
        <v>0.93</v>
      </c>
      <c r="FI9" s="37" t="n">
        <f aca="false">Botricello!C213</f>
        <v>0.1</v>
      </c>
      <c r="FJ9" s="37" t="n">
        <f aca="false">Botricello!N213</f>
        <v>0</v>
      </c>
      <c r="FK9" s="37" t="n">
        <f aca="false">Botricello!Y213</f>
        <v>0</v>
      </c>
      <c r="FL9" s="37" t="n">
        <f aca="false">Botricello!AJ213</f>
        <v>0.7</v>
      </c>
      <c r="FM9" s="37" t="n">
        <f aca="false">Botricello!AU213</f>
        <v>0</v>
      </c>
      <c r="FN9" s="37" t="n">
        <f aca="false">Botricello!BF213</f>
        <v>0</v>
      </c>
      <c r="FO9" s="37" t="n">
        <f aca="false">Botricello!BQ213</f>
        <v>0</v>
      </c>
      <c r="FP9" s="37" t="n">
        <f aca="false">Botricello!CB213</f>
        <v>1</v>
      </c>
      <c r="FQ9" s="37" t="n">
        <f aca="false">Botricello!C286</f>
        <v>0</v>
      </c>
      <c r="FR9" s="37"/>
      <c r="FS9" s="37"/>
      <c r="FT9" s="37"/>
      <c r="FU9" s="37"/>
      <c r="FV9" s="37"/>
      <c r="FW9" s="37"/>
      <c r="FX9" s="37"/>
      <c r="GT9" s="2" t="s">
        <v>497</v>
      </c>
      <c r="GU9" s="2" t="n">
        <v>0</v>
      </c>
      <c r="GV9" s="2" t="n">
        <v>0</v>
      </c>
      <c r="GW9" s="37" t="n">
        <v>0</v>
      </c>
      <c r="GX9" s="2" t="n">
        <v>0</v>
      </c>
      <c r="GY9" s="2" t="n">
        <v>0</v>
      </c>
      <c r="GZ9" s="2" t="n">
        <v>0</v>
      </c>
      <c r="HA9" s="2" t="n">
        <v>0</v>
      </c>
      <c r="HB9" s="2" t="n">
        <v>0</v>
      </c>
      <c r="HC9" s="2" t="n">
        <v>0</v>
      </c>
      <c r="HD9" s="2" t="n">
        <v>0</v>
      </c>
      <c r="HE9" s="2" t="n">
        <v>0</v>
      </c>
      <c r="HF9" s="2" t="n">
        <v>0</v>
      </c>
      <c r="HG9" s="2" t="n">
        <v>0</v>
      </c>
      <c r="HH9" s="2" t="n">
        <v>0</v>
      </c>
      <c r="HI9" s="2" t="n">
        <v>0</v>
      </c>
      <c r="HJ9" s="2" t="n">
        <v>0</v>
      </c>
      <c r="HK9" s="2" t="n">
        <v>0.1</v>
      </c>
      <c r="HL9" s="2" t="n">
        <v>0</v>
      </c>
      <c r="HM9" s="37" t="n">
        <v>0</v>
      </c>
      <c r="HN9" s="2" t="n">
        <v>0</v>
      </c>
      <c r="HO9" s="2" t="n">
        <v>1</v>
      </c>
      <c r="HP9" s="2" t="n">
        <v>0.75</v>
      </c>
      <c r="HQ9" s="2" t="n">
        <v>0</v>
      </c>
      <c r="HR9" s="2" t="n">
        <v>0</v>
      </c>
      <c r="HS9" s="2" t="n">
        <v>0</v>
      </c>
      <c r="HT9" s="2" t="n">
        <v>0.776</v>
      </c>
      <c r="HU9" s="2" t="n">
        <v>0.02</v>
      </c>
      <c r="HV9" s="2" t="n">
        <v>0</v>
      </c>
      <c r="HW9" s="2" t="n">
        <v>1</v>
      </c>
      <c r="HX9" s="2" t="n">
        <v>0</v>
      </c>
      <c r="HY9" s="2" t="n">
        <v>0</v>
      </c>
      <c r="HZ9" s="2" t="n">
        <v>0</v>
      </c>
      <c r="IA9" s="2" t="n">
        <v>0.1</v>
      </c>
      <c r="IB9" s="2" t="n">
        <v>0</v>
      </c>
      <c r="IC9" s="2" t="n">
        <v>0.8</v>
      </c>
      <c r="ID9" s="2" t="n">
        <v>0</v>
      </c>
      <c r="IE9" s="2" t="n">
        <v>0</v>
      </c>
      <c r="IF9" s="2" t="n">
        <v>0</v>
      </c>
      <c r="IG9" s="2" t="n">
        <v>0</v>
      </c>
      <c r="IH9" s="2" t="n">
        <v>0</v>
      </c>
      <c r="II9" s="2" t="n">
        <v>0.6</v>
      </c>
      <c r="IJ9" s="2" t="n">
        <v>0</v>
      </c>
      <c r="IK9" s="2" t="n">
        <v>0</v>
      </c>
      <c r="IL9" s="2" t="n">
        <v>0</v>
      </c>
      <c r="IM9" s="2" t="n">
        <v>0</v>
      </c>
      <c r="IN9" s="2" t="n">
        <v>0</v>
      </c>
      <c r="IO9" s="2" t="n">
        <v>0.05</v>
      </c>
      <c r="IP9" s="2" t="n">
        <v>0</v>
      </c>
      <c r="IQ9" s="2" t="n">
        <v>0</v>
      </c>
      <c r="IR9" s="2" t="n">
        <v>0.4</v>
      </c>
      <c r="IS9" s="2" t="n">
        <v>0.1</v>
      </c>
      <c r="IT9" s="2" t="n">
        <v>0</v>
      </c>
      <c r="IU9" s="2" t="n">
        <v>0</v>
      </c>
      <c r="IV9" s="2" t="n">
        <v>0</v>
      </c>
      <c r="IW9" s="2" t="n">
        <v>0</v>
      </c>
      <c r="IX9" s="2" t="n">
        <v>0</v>
      </c>
      <c r="IY9" s="2" t="n">
        <v>0</v>
      </c>
      <c r="IZ9" s="2" t="n">
        <v>0</v>
      </c>
      <c r="JA9" s="2" t="n">
        <v>0</v>
      </c>
      <c r="JB9" s="2" t="n">
        <v>0</v>
      </c>
      <c r="JC9" s="2" t="n">
        <v>0</v>
      </c>
      <c r="JD9" s="2" t="n">
        <v>0</v>
      </c>
      <c r="JE9" s="2" t="n">
        <v>0</v>
      </c>
      <c r="JF9" s="2" t="n">
        <v>0</v>
      </c>
      <c r="JG9" s="2" t="n">
        <v>0</v>
      </c>
      <c r="JH9" s="2" t="n">
        <v>0</v>
      </c>
      <c r="JI9" s="2" t="n">
        <v>0</v>
      </c>
      <c r="JJ9" s="2" t="n">
        <v>0</v>
      </c>
      <c r="JK9" s="2" t="n">
        <v>0</v>
      </c>
      <c r="JL9" s="2" t="n">
        <v>0</v>
      </c>
      <c r="JM9" s="2" t="n">
        <v>0</v>
      </c>
      <c r="JN9" s="2" t="n">
        <v>0.1</v>
      </c>
      <c r="JO9" s="2" t="n">
        <v>0.41</v>
      </c>
      <c r="JP9" s="2" t="n">
        <v>0</v>
      </c>
      <c r="JQ9" s="2" t="n">
        <v>0</v>
      </c>
      <c r="JR9" s="2" t="n">
        <v>0</v>
      </c>
      <c r="JS9" s="2" t="n">
        <v>0.95</v>
      </c>
      <c r="JT9" s="2" t="n">
        <v>0</v>
      </c>
      <c r="JU9" s="2" t="n">
        <v>0</v>
      </c>
      <c r="JV9" s="2" t="n">
        <v>0.2</v>
      </c>
      <c r="JW9" s="2" t="n">
        <v>0</v>
      </c>
      <c r="JX9" s="2" t="n">
        <v>0</v>
      </c>
      <c r="JY9" s="2" t="n">
        <v>0</v>
      </c>
      <c r="JZ9" s="2" t="n">
        <v>0</v>
      </c>
      <c r="KA9" s="2" t="n">
        <v>0</v>
      </c>
      <c r="KB9" s="2" t="n">
        <v>0.05</v>
      </c>
      <c r="KC9" s="2" t="n">
        <v>0</v>
      </c>
      <c r="KD9" s="2" t="n">
        <v>0</v>
      </c>
      <c r="KE9" s="2" t="n">
        <v>0.06</v>
      </c>
      <c r="KF9" s="2" t="n">
        <v>0</v>
      </c>
      <c r="KG9" s="2" t="n">
        <v>0.02</v>
      </c>
      <c r="KH9" s="2" t="n">
        <v>0</v>
      </c>
      <c r="KI9" s="2" t="n">
        <v>0</v>
      </c>
      <c r="KJ9" s="2" t="n">
        <v>0</v>
      </c>
      <c r="KK9" s="2" t="n">
        <v>0.2</v>
      </c>
      <c r="KL9" s="2" t="n">
        <v>0.01</v>
      </c>
      <c r="KM9" s="2" t="n">
        <v>0</v>
      </c>
      <c r="KN9" s="2" t="n">
        <v>0</v>
      </c>
      <c r="KO9" s="2" t="n">
        <v>0</v>
      </c>
      <c r="KP9" s="2" t="n">
        <v>0</v>
      </c>
      <c r="KQ9" s="2" t="n">
        <v>0</v>
      </c>
      <c r="KR9" s="2" t="n">
        <v>0</v>
      </c>
      <c r="KS9" s="2" t="n">
        <v>0.3</v>
      </c>
      <c r="KT9" s="2" t="n">
        <v>0.15</v>
      </c>
      <c r="KU9" s="2" t="n">
        <v>0</v>
      </c>
      <c r="KV9" s="2" t="n">
        <v>0</v>
      </c>
      <c r="KW9" s="2" t="n">
        <v>0</v>
      </c>
      <c r="KX9" s="2" t="n">
        <v>0</v>
      </c>
      <c r="KY9" s="2" t="n">
        <v>0</v>
      </c>
      <c r="KZ9" s="2" t="n">
        <v>0</v>
      </c>
      <c r="LA9" s="2" t="n">
        <v>0.05</v>
      </c>
      <c r="LB9" s="2" t="n">
        <v>0.1</v>
      </c>
      <c r="LC9" s="2" t="n">
        <v>0</v>
      </c>
      <c r="LD9" s="2" t="n">
        <v>0</v>
      </c>
      <c r="LE9" s="2" t="n">
        <v>0</v>
      </c>
      <c r="LF9" s="2" t="n">
        <v>0</v>
      </c>
      <c r="LG9" s="2" t="n">
        <v>0</v>
      </c>
      <c r="LH9" s="2" t="n">
        <v>0</v>
      </c>
      <c r="LI9" s="2" t="n">
        <v>0</v>
      </c>
      <c r="LJ9" s="2" t="n">
        <v>0</v>
      </c>
      <c r="LK9" s="2" t="n">
        <v>0</v>
      </c>
      <c r="LL9" s="2" t="n">
        <v>0</v>
      </c>
      <c r="LM9" s="2" t="n">
        <v>0</v>
      </c>
      <c r="LN9" s="2" t="n">
        <v>0</v>
      </c>
      <c r="LO9" s="2" t="n">
        <v>0</v>
      </c>
      <c r="LP9" s="2" t="n">
        <v>0</v>
      </c>
      <c r="LQ9" s="2" t="n">
        <v>0</v>
      </c>
      <c r="LR9" s="2" t="n">
        <v>0</v>
      </c>
      <c r="LS9" s="2" t="n">
        <v>0</v>
      </c>
      <c r="LT9" s="2" t="n">
        <v>0.03</v>
      </c>
      <c r="LU9" s="2" t="n">
        <v>0</v>
      </c>
      <c r="LV9" s="2" t="n">
        <v>0</v>
      </c>
      <c r="LW9" s="2" t="n">
        <v>0</v>
      </c>
      <c r="LX9" s="2" t="n">
        <v>0</v>
      </c>
      <c r="LY9" s="2" t="n">
        <v>0</v>
      </c>
      <c r="LZ9" s="2" t="n">
        <v>0</v>
      </c>
      <c r="MA9" s="2" t="n">
        <v>0</v>
      </c>
      <c r="MB9" s="2" t="n">
        <v>0</v>
      </c>
      <c r="MC9" s="2" t="n">
        <v>0</v>
      </c>
      <c r="MD9" s="2" t="n">
        <v>0</v>
      </c>
      <c r="ME9" s="2" t="n">
        <v>0</v>
      </c>
      <c r="MF9" s="2" t="n">
        <v>0</v>
      </c>
      <c r="MG9" s="2" t="n">
        <v>0</v>
      </c>
      <c r="MH9" s="2" t="n">
        <v>0</v>
      </c>
      <c r="MI9" s="2" t="n">
        <v>0</v>
      </c>
      <c r="MJ9" s="2" t="n">
        <v>0</v>
      </c>
      <c r="MK9" s="2" t="n">
        <v>0</v>
      </c>
      <c r="ML9" s="2" t="n">
        <v>0.35</v>
      </c>
      <c r="MM9" s="2" t="n">
        <v>0</v>
      </c>
      <c r="MN9" s="2" t="n">
        <v>0</v>
      </c>
      <c r="MO9" s="2" t="n">
        <v>0</v>
      </c>
      <c r="MP9" s="2" t="n">
        <v>0</v>
      </c>
      <c r="MQ9" s="2" t="n">
        <v>0</v>
      </c>
      <c r="MR9" s="2" t="n">
        <v>0</v>
      </c>
      <c r="MS9" s="2" t="n">
        <v>0</v>
      </c>
      <c r="MT9" s="2" t="n">
        <v>0</v>
      </c>
      <c r="MU9" s="2" t="n">
        <v>0</v>
      </c>
      <c r="MV9" s="2" t="n">
        <v>0</v>
      </c>
      <c r="MW9" s="2" t="n">
        <v>1</v>
      </c>
      <c r="MX9" s="2" t="n">
        <v>0</v>
      </c>
      <c r="MY9" s="2" t="n">
        <v>0.03</v>
      </c>
      <c r="MZ9" s="2" t="n">
        <v>0</v>
      </c>
      <c r="NA9" s="2" t="n">
        <v>0</v>
      </c>
      <c r="NB9" s="2" t="n">
        <v>0</v>
      </c>
      <c r="NC9" s="2" t="n">
        <v>0</v>
      </c>
      <c r="ND9" s="2" t="n">
        <v>0</v>
      </c>
      <c r="NE9" s="2" t="n">
        <v>0</v>
      </c>
      <c r="NF9" s="2" t="n">
        <v>0.2</v>
      </c>
      <c r="NG9" s="2" t="n">
        <v>0</v>
      </c>
      <c r="NH9" s="2" t="n">
        <v>0</v>
      </c>
      <c r="NI9" s="2" t="n">
        <v>0</v>
      </c>
    </row>
    <row r="10" customFormat="false" ht="14.4" hidden="false" customHeight="false" outlineLevel="0" collapsed="false">
      <c r="A10" s="53"/>
      <c r="B10" s="28" t="s">
        <v>499</v>
      </c>
      <c r="C10" s="37" t="n">
        <f aca="false">'Soveria Simeri'!C68</f>
        <v>0</v>
      </c>
      <c r="D10" s="37" t="n">
        <f aca="false">'Soveria Simeri'!N68</f>
        <v>0</v>
      </c>
      <c r="E10" s="37" t="n">
        <f aca="false">'Soveria Simeri'!Y68</f>
        <v>0</v>
      </c>
      <c r="F10" s="37" t="n">
        <f aca="false">Sersale!C68</f>
        <v>0</v>
      </c>
      <c r="G10" s="37" t="n">
        <f aca="false">Sersale!N68</f>
        <v>0</v>
      </c>
      <c r="H10" s="37" t="n">
        <f aca="false">Sersale!Y68</f>
        <v>0.8</v>
      </c>
      <c r="I10" s="37" t="n">
        <f aca="false">Sersale!AJ68</f>
        <v>0</v>
      </c>
      <c r="J10" s="37" t="n">
        <f aca="false">Sersale!AU68</f>
        <v>0</v>
      </c>
      <c r="K10" s="37" t="n">
        <f aca="false">Sersale!BF68</f>
        <v>0.8</v>
      </c>
      <c r="L10" s="37" t="n">
        <f aca="false">Sersale!BQ68</f>
        <v>0</v>
      </c>
      <c r="M10" s="37" t="n">
        <f aca="false">Cropani!C68</f>
        <v>0.7</v>
      </c>
      <c r="N10" s="37" t="n">
        <f aca="false">Cropani!N68</f>
        <v>0</v>
      </c>
      <c r="O10" s="37" t="n">
        <f aca="false">Cropani!Y68</f>
        <v>0</v>
      </c>
      <c r="P10" s="37" t="n">
        <f aca="false">Cropani!AJ68</f>
        <v>0</v>
      </c>
      <c r="Q10" s="37" t="n">
        <f aca="false">Cropani!AU68</f>
        <v>0.1</v>
      </c>
      <c r="R10" s="37" t="n">
        <f aca="false">Cropani!BF68</f>
        <v>0</v>
      </c>
      <c r="S10" s="37" t="n">
        <f aca="false">Cropani!BQ68</f>
        <v>0</v>
      </c>
      <c r="T10" s="37" t="n">
        <f aca="false">Cropani!CB68</f>
        <v>0</v>
      </c>
      <c r="U10" s="37" t="n">
        <f aca="false">Cropani!CM68</f>
        <v>0</v>
      </c>
      <c r="V10" s="37" t="n">
        <f aca="false">Cropani!C141</f>
        <v>0</v>
      </c>
      <c r="W10" s="37" t="n">
        <f aca="false">Cropani!N141</f>
        <v>0</v>
      </c>
      <c r="X10" s="37" t="n">
        <f aca="false">Cropani!Y141</f>
        <v>0</v>
      </c>
      <c r="Y10" s="37" t="n">
        <f aca="false">Cropani!AJ141</f>
        <v>0</v>
      </c>
      <c r="Z10" s="37" t="n">
        <f aca="false">Cropani!AU141</f>
        <v>0</v>
      </c>
      <c r="AA10" s="37" t="n">
        <f aca="false">Cropani!BF141</f>
        <v>0.2</v>
      </c>
      <c r="AB10" s="37" t="n">
        <f aca="false">Cropani!BQ141</f>
        <v>0</v>
      </c>
      <c r="AC10" s="37" t="n">
        <f aca="false">Cropani!CB141</f>
        <v>0</v>
      </c>
      <c r="AD10" s="37" t="n">
        <f aca="false">Cropani!CM141</f>
        <v>0</v>
      </c>
      <c r="AE10" s="37" t="n">
        <f aca="false">Cropani!C214</f>
        <v>0</v>
      </c>
      <c r="AF10" s="37" t="n">
        <f aca="false">Cropani!N214</f>
        <v>0</v>
      </c>
      <c r="AG10" s="37" t="n">
        <f aca="false">Cropani!Y214</f>
        <v>0</v>
      </c>
      <c r="AH10" s="37" t="n">
        <f aca="false">Cropani!AJ214</f>
        <v>0</v>
      </c>
      <c r="AI10" s="37" t="n">
        <f aca="false">Cropani!AU214</f>
        <v>0</v>
      </c>
      <c r="AJ10" s="37" t="n">
        <f aca="false">Cropani!BF214</f>
        <v>0</v>
      </c>
      <c r="AK10" s="37" t="n">
        <f aca="false">Cropani!BQ214</f>
        <v>0</v>
      </c>
      <c r="AL10" s="37" t="n">
        <f aca="false">Cropani!CB214</f>
        <v>0</v>
      </c>
      <c r="AM10" s="37" t="n">
        <f aca="false">Cropani!CM214</f>
        <v>0</v>
      </c>
      <c r="AN10" s="37" t="n">
        <f aca="false">Cropani!C287</f>
        <v>0</v>
      </c>
      <c r="AO10" s="37" t="n">
        <f aca="false">Cropani!N287</f>
        <v>0</v>
      </c>
      <c r="AP10" s="37" t="n">
        <f aca="false">Cropani!Y287</f>
        <v>0</v>
      </c>
      <c r="AQ10" s="37" t="n">
        <f aca="false">Cropani!AJ287</f>
        <v>0</v>
      </c>
      <c r="AR10" s="37" t="n">
        <f aca="false">Cropani!AU287</f>
        <v>0</v>
      </c>
      <c r="AS10" s="37" t="n">
        <f aca="false">Cropani!BF287</f>
        <v>0</v>
      </c>
      <c r="AT10" s="37" t="n">
        <f aca="false">Cropani!BQ287</f>
        <v>0</v>
      </c>
      <c r="AU10" s="37" t="n">
        <f aca="false">Cropani!CB287</f>
        <v>0</v>
      </c>
      <c r="AV10" s="37" t="n">
        <f aca="false">Cropani!CM287</f>
        <v>0</v>
      </c>
      <c r="AW10" s="37" t="n">
        <f aca="false">Cropani!C360</f>
        <v>0.15</v>
      </c>
      <c r="AX10" s="37" t="n">
        <f aca="false">Cropani!N360</f>
        <v>0</v>
      </c>
      <c r="AY10" s="37" t="n">
        <f aca="false">Cropani!Y360</f>
        <v>0</v>
      </c>
      <c r="AZ10" s="37" t="n">
        <f aca="false">Cropani!AJ360</f>
        <v>0</v>
      </c>
      <c r="BA10" s="37" t="n">
        <f aca="false">Cropani!AU360</f>
        <v>0.55</v>
      </c>
      <c r="BB10" s="37" t="n">
        <f aca="false">Cropani!BF360</f>
        <v>0</v>
      </c>
      <c r="BC10" s="37" t="n">
        <f aca="false">Cropani!BQ360</f>
        <v>0</v>
      </c>
      <c r="BD10" s="37" t="n">
        <f aca="false">Cropani!CB360</f>
        <v>0</v>
      </c>
      <c r="BE10" s="37" t="n">
        <f aca="false">Cropani!CM360</f>
        <v>0</v>
      </c>
      <c r="BF10" s="37" t="n">
        <f aca="false">Cropani!C433</f>
        <v>0</v>
      </c>
      <c r="BG10" s="37" t="n">
        <f aca="false">Cropani!N433</f>
        <v>0.97</v>
      </c>
      <c r="BH10" s="37" t="n">
        <f aca="false">Cropani!Y433</f>
        <v>0</v>
      </c>
      <c r="BI10" s="37" t="n">
        <f aca="false">Cropani!AJ433</f>
        <v>0</v>
      </c>
      <c r="BJ10" s="37" t="n">
        <f aca="false">Cropani!AU433</f>
        <v>0</v>
      </c>
      <c r="BK10" s="37" t="n">
        <f aca="false">Cropani!BF433</f>
        <v>0</v>
      </c>
      <c r="BL10" s="37" t="n">
        <f aca="false">Cropani!BQ433</f>
        <v>0</v>
      </c>
      <c r="BM10" s="37" t="n">
        <f aca="false">Cropani!CB433</f>
        <v>0</v>
      </c>
      <c r="BN10" s="37" t="n">
        <f aca="false">Cropani!CM433</f>
        <v>0</v>
      </c>
      <c r="BO10" s="37" t="n">
        <f aca="false">Cropani!C506</f>
        <v>0.75</v>
      </c>
      <c r="BP10" s="37" t="n">
        <f aca="false">Cropani!N506</f>
        <v>0</v>
      </c>
      <c r="BQ10" s="37" t="n">
        <f aca="false">Cropani!Y506</f>
        <v>0</v>
      </c>
      <c r="BR10" s="37" t="n">
        <f aca="false">Cropani!AJ506</f>
        <v>0</v>
      </c>
      <c r="BS10" s="37" t="n">
        <f aca="false">Cropani!AU506</f>
        <v>0</v>
      </c>
      <c r="BT10" s="37" t="n">
        <f aca="false">Cropani!BF506</f>
        <v>0</v>
      </c>
      <c r="BU10" s="37" t="n">
        <f aca="false">Cropani!BQ506</f>
        <v>0</v>
      </c>
      <c r="BV10" s="37" t="n">
        <f aca="false">Cropani!CB506</f>
        <v>0</v>
      </c>
      <c r="BW10" s="37" t="n">
        <f aca="false">Cropani!CM506</f>
        <v>0</v>
      </c>
      <c r="BX10" s="37" t="n">
        <f aca="false">'Sellia Marina'!C68</f>
        <v>0</v>
      </c>
      <c r="BY10" s="37" t="n">
        <f aca="false">'Sellia Marina'!N68</f>
        <v>0</v>
      </c>
      <c r="BZ10" s="37" t="n">
        <f aca="false">'Sellia Marina'!Y68</f>
        <v>0</v>
      </c>
      <c r="CA10" s="37" t="n">
        <f aca="false">'Sellia Marina'!AJ68</f>
        <v>0</v>
      </c>
      <c r="CB10" s="37" t="n">
        <f aca="false">'Sellia Marina'!AU68</f>
        <v>0</v>
      </c>
      <c r="CC10" s="37" t="n">
        <f aca="false">'Sellia Marina'!BF68</f>
        <v>0</v>
      </c>
      <c r="CD10" s="37" t="n">
        <f aca="false">'Sellia Marina'!BQ68</f>
        <v>0</v>
      </c>
      <c r="CE10" s="37" t="n">
        <f aca="false">'Sellia Marina'!CB68</f>
        <v>0</v>
      </c>
      <c r="CF10" s="37" t="n">
        <f aca="false">'Sellia Marina'!CM68</f>
        <v>0</v>
      </c>
      <c r="CG10" s="37" t="n">
        <f aca="false">'Sellia Marina'!C141</f>
        <v>0</v>
      </c>
      <c r="CH10" s="37" t="n">
        <f aca="false">'Sellia Marina'!N141</f>
        <v>0</v>
      </c>
      <c r="CI10" s="37" t="n">
        <f aca="false">'Sellia Marina'!Y141</f>
        <v>0</v>
      </c>
      <c r="CJ10" s="37" t="n">
        <f aca="false">'Sellia Marina'!AJ141</f>
        <v>0</v>
      </c>
      <c r="CK10" s="37" t="n">
        <f aca="false">'Sellia Marina'!AU141</f>
        <v>0.99</v>
      </c>
      <c r="CL10" s="37" t="n">
        <f aca="false">'Sellia Marina'!BF141</f>
        <v>1</v>
      </c>
      <c r="CM10" s="37" t="n">
        <f aca="false">'Sellia Marina'!BQ141</f>
        <v>0.5</v>
      </c>
      <c r="CN10" s="37" t="n">
        <f aca="false">'Sellia Marina'!CB141</f>
        <v>0</v>
      </c>
      <c r="CO10" s="37" t="n">
        <f aca="false">'Sellia Marina'!CM141</f>
        <v>0.95</v>
      </c>
      <c r="CP10" s="37" t="n">
        <f aca="false">'Sellia Marina'!C214</f>
        <v>0</v>
      </c>
      <c r="CQ10" s="37" t="n">
        <f aca="false">'Sellia Marina'!N214</f>
        <v>0</v>
      </c>
      <c r="CR10" s="37" t="n">
        <f aca="false">'Sellia Marina'!Y214</f>
        <v>0</v>
      </c>
      <c r="CS10" s="37" t="n">
        <f aca="false">'Sellia Marina'!AJ214</f>
        <v>0</v>
      </c>
      <c r="CT10" s="37" t="n">
        <f aca="false">'Sellia Marina'!AU214</f>
        <v>0</v>
      </c>
      <c r="CU10" s="37" t="n">
        <f aca="false">'Sellia Marina'!BF214</f>
        <v>0</v>
      </c>
      <c r="CV10" s="37" t="n">
        <f aca="false">'Sellia Marina'!BQ214</f>
        <v>0</v>
      </c>
      <c r="CW10" s="37" t="n">
        <f aca="false">'Sellia Marina'!CB214</f>
        <v>0</v>
      </c>
      <c r="CX10" s="37" t="n">
        <f aca="false">'Sellia Marina'!CM214</f>
        <v>0</v>
      </c>
      <c r="CY10" s="37" t="n">
        <f aca="false">'Sellia Marina'!C287</f>
        <v>0</v>
      </c>
      <c r="CZ10" s="37" t="n">
        <f aca="false">'Sellia Marina'!N287</f>
        <v>0</v>
      </c>
      <c r="DA10" s="37" t="n">
        <f aca="false">'Sellia Marina'!Y287</f>
        <v>0</v>
      </c>
      <c r="DB10" s="37" t="n">
        <f aca="false">'Sellia Marina'!AJ287</f>
        <v>0</v>
      </c>
      <c r="DC10" s="37" t="n">
        <f aca="false">'Sellia Marina'!AU287</f>
        <v>0</v>
      </c>
      <c r="DD10" s="37" t="n">
        <f aca="false">'Sellia Marina'!BF287</f>
        <v>0</v>
      </c>
      <c r="DE10" s="37" t="n">
        <f aca="false">'Sellia Marina'!BQ287</f>
        <v>0</v>
      </c>
      <c r="DF10" s="37" t="n">
        <f aca="false">'Sellia Marina'!CB287</f>
        <v>0</v>
      </c>
      <c r="DG10" s="37" t="n">
        <f aca="false">'Sellia Marina'!CM287</f>
        <v>0</v>
      </c>
      <c r="DH10" s="37" t="n">
        <f aca="false">'Sellia Marina'!C360</f>
        <v>0</v>
      </c>
      <c r="DI10" s="37" t="n">
        <f aca="false">'Sellia Marina'!N360</f>
        <v>0</v>
      </c>
      <c r="DJ10" s="37" t="n">
        <f aca="false">'Sellia Marina'!Y360</f>
        <v>0</v>
      </c>
      <c r="DK10" s="37" t="n">
        <f aca="false">'Sellia Marina'!AJ360</f>
        <v>0.25</v>
      </c>
      <c r="DL10" s="37" t="n">
        <f aca="false">'Sellia Marina'!AU360</f>
        <v>0.2</v>
      </c>
      <c r="DM10" s="37" t="n">
        <f aca="false">'Sellia Marina'!BF360</f>
        <v>0</v>
      </c>
      <c r="DN10" s="37" t="n">
        <f aca="false">'Sellia Marina'!BQ360</f>
        <v>0</v>
      </c>
      <c r="DO10" s="37" t="n">
        <f aca="false">'Sellia Marina'!CB360</f>
        <v>0</v>
      </c>
      <c r="DP10" s="37" t="n">
        <f aca="false">'Sellia Marina'!CM360</f>
        <v>0</v>
      </c>
      <c r="DQ10" s="37" t="n">
        <f aca="false">'Sellia Marina'!C433</f>
        <v>0</v>
      </c>
      <c r="DR10" s="37" t="n">
        <f aca="false">'Sellia Marina'!N433</f>
        <v>0</v>
      </c>
      <c r="DS10" s="37" t="n">
        <f aca="false">'Sellia Marina'!Y433</f>
        <v>0</v>
      </c>
      <c r="DT10" s="37" t="n">
        <f aca="false">'Sellia Marina'!AJ433</f>
        <v>0</v>
      </c>
      <c r="DU10" s="37" t="n">
        <f aca="false">'Sellia Marina'!AU433</f>
        <v>0</v>
      </c>
      <c r="DV10" s="37" t="n">
        <f aca="false">'Sellia Marina'!BF433</f>
        <v>0</v>
      </c>
      <c r="DW10" s="37" t="n">
        <f aca="false">'Sellia Marina'!BQ433</f>
        <v>0</v>
      </c>
      <c r="DX10" s="37" t="n">
        <f aca="false">'Sellia Marina'!CB433</f>
        <v>0</v>
      </c>
      <c r="DY10" s="37" t="n">
        <f aca="false">'Sellia Marina'!CM433</f>
        <v>0</v>
      </c>
      <c r="DZ10" s="37" t="n">
        <f aca="false">'Sellia Marina'!C506</f>
        <v>0</v>
      </c>
      <c r="EA10" s="37" t="n">
        <f aca="false">'Sellia Marina'!N506</f>
        <v>0</v>
      </c>
      <c r="EB10" s="37" t="n">
        <f aca="false">'Sellia Marina'!Y506</f>
        <v>0</v>
      </c>
      <c r="EC10" s="37" t="n">
        <f aca="false">'Sellia Marina'!AJ506</f>
        <v>0</v>
      </c>
      <c r="ED10" s="37" t="n">
        <f aca="false">'Sellia Marina'!AU506</f>
        <v>0</v>
      </c>
      <c r="EE10" s="37" t="n">
        <f aca="false">'Sellia Marina'!BF506</f>
        <v>0</v>
      </c>
      <c r="EF10" s="37" t="n">
        <f aca="false">'Sellia Marina'!BQ506</f>
        <v>0</v>
      </c>
      <c r="EG10" s="37" t="n">
        <f aca="false">'Sellia Marina'!CB506</f>
        <v>0</v>
      </c>
      <c r="EH10" s="37" t="n">
        <f aca="false">'Sellia Marina'!CM506</f>
        <v>0</v>
      </c>
      <c r="EI10" s="37" t="n">
        <f aca="false">'Sellia Marina'!C579</f>
        <v>0</v>
      </c>
      <c r="EJ10" s="37" t="n">
        <f aca="false">'Sellia Marina'!N579</f>
        <v>1</v>
      </c>
      <c r="EK10" s="37" t="n">
        <f aca="false">'Sellia Marina'!Y579</f>
        <v>0</v>
      </c>
      <c r="EL10" s="37" t="n">
        <f aca="false">Belcastro!C68</f>
        <v>0</v>
      </c>
      <c r="EM10" s="37" t="n">
        <f aca="false">Belcastro!N68</f>
        <v>0</v>
      </c>
      <c r="EN10" s="37" t="n">
        <f aca="false">Belcastro!Y68</f>
        <v>0</v>
      </c>
      <c r="EO10" s="37" t="n">
        <f aca="false">Belcastro!AJ68</f>
        <v>0</v>
      </c>
      <c r="EP10" s="37" t="n">
        <f aca="false">Belcastro!AU68</f>
        <v>0</v>
      </c>
      <c r="EQ10" s="37" t="n">
        <f aca="false">Belcastro!BF68</f>
        <v>0</v>
      </c>
      <c r="ER10" s="37" t="n">
        <f aca="false">Belcastro!BQ68</f>
        <v>0</v>
      </c>
      <c r="ES10" s="37" t="n">
        <f aca="false">Botricello!C68</f>
        <v>0.5</v>
      </c>
      <c r="ET10" s="37" t="n">
        <f aca="false">Botricello!N68</f>
        <v>0</v>
      </c>
      <c r="EU10" s="37" t="n">
        <f aca="false">Botricello!Y68</f>
        <v>0</v>
      </c>
      <c r="EV10" s="37" t="n">
        <f aca="false">Botricello!AJ68</f>
        <v>0</v>
      </c>
      <c r="EW10" s="37" t="n">
        <f aca="false">Botricello!AU68</f>
        <v>0.45</v>
      </c>
      <c r="EX10" s="37" t="n">
        <f aca="false">Botricello!BF68</f>
        <v>0</v>
      </c>
      <c r="EY10" s="37" t="n">
        <f aca="false">Botricello!BQ68</f>
        <v>0</v>
      </c>
      <c r="EZ10" s="37" t="n">
        <f aca="false">Botricello!CB68</f>
        <v>0</v>
      </c>
      <c r="FA10" s="37" t="n">
        <f aca="false">Botricello!C141</f>
        <v>0</v>
      </c>
      <c r="FB10" s="37" t="n">
        <f aca="false">Botricello!N141</f>
        <v>0.9</v>
      </c>
      <c r="FC10" s="37" t="n">
        <f aca="false">Botricello!Y141</f>
        <v>0</v>
      </c>
      <c r="FD10" s="37" t="n">
        <f aca="false">Botricello!AJ141</f>
        <v>0.02</v>
      </c>
      <c r="FE10" s="37" t="n">
        <f aca="false">Botricello!AU141</f>
        <v>0</v>
      </c>
      <c r="FF10" s="37" t="n">
        <f aca="false">Botricello!BF141</f>
        <v>0</v>
      </c>
      <c r="FG10" s="37" t="n">
        <f aca="false">Botricello!BQ141</f>
        <v>0</v>
      </c>
      <c r="FH10" s="37" t="n">
        <f aca="false">Botricello!CB141</f>
        <v>0</v>
      </c>
      <c r="FI10" s="37" t="n">
        <f aca="false">Botricello!C214</f>
        <v>0</v>
      </c>
      <c r="FJ10" s="37" t="n">
        <f aca="false">Botricello!N214</f>
        <v>0</v>
      </c>
      <c r="FK10" s="37" t="n">
        <f aca="false">Botricello!Y214</f>
        <v>0</v>
      </c>
      <c r="FL10" s="37" t="n">
        <f aca="false">Botricello!AJ214</f>
        <v>0</v>
      </c>
      <c r="FM10" s="37" t="n">
        <f aca="false">Botricello!AU214</f>
        <v>0</v>
      </c>
      <c r="FN10" s="37" t="n">
        <f aca="false">Botricello!BF214</f>
        <v>0</v>
      </c>
      <c r="FO10" s="37" t="n">
        <f aca="false">Botricello!BQ214</f>
        <v>0</v>
      </c>
      <c r="FP10" s="37" t="n">
        <f aca="false">Botricello!CB214</f>
        <v>0</v>
      </c>
      <c r="FQ10" s="37" t="n">
        <f aca="false">Botricello!C287</f>
        <v>0</v>
      </c>
      <c r="FR10" s="37"/>
      <c r="FS10" s="37"/>
      <c r="FT10" s="37"/>
      <c r="FU10" s="37"/>
      <c r="FV10" s="37"/>
      <c r="FW10" s="37"/>
      <c r="FX10" s="37"/>
      <c r="GT10" s="2" t="s">
        <v>498</v>
      </c>
      <c r="GU10" s="2" t="n">
        <v>1</v>
      </c>
      <c r="GV10" s="2" t="n">
        <v>0</v>
      </c>
      <c r="GW10" s="37" t="n">
        <v>0</v>
      </c>
      <c r="GX10" s="2" t="n">
        <v>0.85</v>
      </c>
      <c r="GY10" s="2" t="n">
        <v>0.15</v>
      </c>
      <c r="GZ10" s="2" t="n">
        <v>0</v>
      </c>
      <c r="HA10" s="2" t="n">
        <v>0</v>
      </c>
      <c r="HB10" s="2" t="n">
        <v>0</v>
      </c>
      <c r="HC10" s="2" t="n">
        <v>0</v>
      </c>
      <c r="HD10" s="2" t="n">
        <v>0.9</v>
      </c>
      <c r="HE10" s="2" t="n">
        <v>0</v>
      </c>
      <c r="HF10" s="2" t="n">
        <v>1</v>
      </c>
      <c r="HG10" s="2" t="n">
        <v>0.98</v>
      </c>
      <c r="HH10" s="2" t="n">
        <v>0</v>
      </c>
      <c r="HI10" s="2" t="n">
        <v>0.9</v>
      </c>
      <c r="HJ10" s="2" t="n">
        <v>1</v>
      </c>
      <c r="HK10" s="2" t="n">
        <v>0</v>
      </c>
      <c r="HL10" s="2" t="n">
        <v>1</v>
      </c>
      <c r="HM10" s="37" t="n">
        <v>0</v>
      </c>
      <c r="HN10" s="2" t="n">
        <v>1</v>
      </c>
      <c r="HO10" s="2" t="n">
        <v>0</v>
      </c>
      <c r="HP10" s="2" t="n">
        <v>0</v>
      </c>
      <c r="HQ10" s="2" t="n">
        <v>1</v>
      </c>
      <c r="HR10" s="2" t="n">
        <v>1</v>
      </c>
      <c r="HS10" s="2" t="n">
        <v>0.05</v>
      </c>
      <c r="HT10" s="2" t="n">
        <v>0</v>
      </c>
      <c r="HU10" s="2" t="n">
        <v>0</v>
      </c>
      <c r="HV10" s="2" t="n">
        <v>0</v>
      </c>
      <c r="HW10" s="2" t="n">
        <v>0</v>
      </c>
      <c r="HX10" s="2" t="n">
        <v>1</v>
      </c>
      <c r="HY10" s="2" t="n">
        <v>1</v>
      </c>
      <c r="HZ10" s="2" t="n">
        <v>0</v>
      </c>
      <c r="IA10" s="2" t="n">
        <v>0</v>
      </c>
      <c r="IB10" s="2" t="n">
        <v>0</v>
      </c>
      <c r="IC10" s="2" t="n">
        <v>0.15</v>
      </c>
      <c r="ID10" s="2" t="n">
        <v>0.05</v>
      </c>
      <c r="IE10" s="2" t="n">
        <v>0</v>
      </c>
      <c r="IF10" s="2" t="n">
        <v>0.05</v>
      </c>
      <c r="IG10" s="2" t="n">
        <v>0</v>
      </c>
      <c r="IH10" s="2" t="n">
        <v>0</v>
      </c>
      <c r="II10" s="2" t="n">
        <v>0</v>
      </c>
      <c r="IJ10" s="2" t="n">
        <v>0</v>
      </c>
      <c r="IK10" s="2" t="n">
        <v>0</v>
      </c>
      <c r="IL10" s="2" t="n">
        <v>0.6</v>
      </c>
      <c r="IM10" s="2" t="n">
        <v>0</v>
      </c>
      <c r="IN10" s="2" t="n">
        <v>0</v>
      </c>
      <c r="IO10" s="2" t="n">
        <v>0</v>
      </c>
      <c r="IP10" s="2" t="n">
        <v>0</v>
      </c>
      <c r="IQ10" s="2" t="n">
        <v>1</v>
      </c>
      <c r="IR10" s="2" t="n">
        <v>0</v>
      </c>
      <c r="IS10" s="2" t="n">
        <v>0</v>
      </c>
      <c r="IT10" s="2" t="n">
        <v>0.6</v>
      </c>
      <c r="IU10" s="2" t="n">
        <v>0</v>
      </c>
      <c r="IV10" s="2" t="n">
        <v>0</v>
      </c>
      <c r="IW10" s="2" t="n">
        <v>0</v>
      </c>
      <c r="IX10" s="2" t="n">
        <v>0</v>
      </c>
      <c r="IY10" s="2" t="n">
        <v>0</v>
      </c>
      <c r="IZ10" s="2" t="n">
        <v>0</v>
      </c>
      <c r="JA10" s="2" t="n">
        <v>0</v>
      </c>
      <c r="JB10" s="2" t="n">
        <v>0</v>
      </c>
      <c r="JC10" s="2" t="n">
        <v>0</v>
      </c>
      <c r="JD10" s="2" t="n">
        <v>0</v>
      </c>
      <c r="JE10" s="2" t="n">
        <v>0</v>
      </c>
      <c r="JF10" s="2" t="n">
        <v>0</v>
      </c>
      <c r="JG10" s="2" t="n">
        <v>0.15</v>
      </c>
      <c r="JH10" s="2" t="n">
        <v>0.85</v>
      </c>
      <c r="JI10" s="2" t="n">
        <v>0</v>
      </c>
      <c r="JJ10" s="2" t="n">
        <v>0.95</v>
      </c>
      <c r="JK10" s="2" t="n">
        <v>0.1</v>
      </c>
      <c r="JL10" s="2" t="n">
        <v>0</v>
      </c>
      <c r="JM10" s="2" t="n">
        <v>0</v>
      </c>
      <c r="JN10" s="2" t="n">
        <v>0.4</v>
      </c>
      <c r="JO10" s="2" t="n">
        <v>0</v>
      </c>
      <c r="JP10" s="2" t="n">
        <v>0.27</v>
      </c>
      <c r="JQ10" s="2" t="n">
        <v>0</v>
      </c>
      <c r="JR10" s="2" t="n">
        <v>0</v>
      </c>
      <c r="JS10" s="2" t="n">
        <v>0</v>
      </c>
      <c r="JT10" s="2" t="n">
        <v>0</v>
      </c>
      <c r="JU10" s="2" t="n">
        <v>0</v>
      </c>
      <c r="JV10" s="2" t="n">
        <v>0</v>
      </c>
      <c r="JW10" s="2" t="n">
        <v>0</v>
      </c>
      <c r="JX10" s="2" t="n">
        <v>0</v>
      </c>
      <c r="JY10" s="2" t="n">
        <v>0</v>
      </c>
      <c r="JZ10" s="2" t="n">
        <v>0</v>
      </c>
      <c r="KA10" s="2" t="n">
        <v>0</v>
      </c>
      <c r="KB10" s="2" t="n">
        <v>0</v>
      </c>
      <c r="KC10" s="2" t="n">
        <v>0</v>
      </c>
      <c r="KD10" s="2" t="n">
        <v>0</v>
      </c>
      <c r="KE10" s="2" t="n">
        <v>0</v>
      </c>
      <c r="KF10" s="2" t="n">
        <v>0.97</v>
      </c>
      <c r="KG10" s="2" t="n">
        <v>0</v>
      </c>
      <c r="KH10" s="2" t="n">
        <v>1</v>
      </c>
      <c r="KI10" s="2" t="n">
        <v>0.98</v>
      </c>
      <c r="KJ10" s="2" t="n">
        <v>1</v>
      </c>
      <c r="KK10" s="2" t="n">
        <v>0.45</v>
      </c>
      <c r="KL10" s="2" t="n">
        <v>0.93</v>
      </c>
      <c r="KM10" s="2" t="n">
        <v>0.93</v>
      </c>
      <c r="KN10" s="2" t="n">
        <v>0.98</v>
      </c>
      <c r="KO10" s="2" t="n">
        <v>0.7</v>
      </c>
      <c r="KP10" s="2" t="n">
        <v>0.95</v>
      </c>
      <c r="KQ10" s="2" t="n">
        <v>0.15</v>
      </c>
      <c r="KR10" s="2" t="n">
        <v>0.8</v>
      </c>
      <c r="KS10" s="2" t="n">
        <v>0.15</v>
      </c>
      <c r="KT10" s="2" t="n">
        <v>0.6</v>
      </c>
      <c r="KU10" s="2" t="n">
        <v>0.85</v>
      </c>
      <c r="KV10" s="2" t="n">
        <v>0.95</v>
      </c>
      <c r="KW10" s="2" t="n">
        <v>1</v>
      </c>
      <c r="KX10" s="2" t="n">
        <v>0</v>
      </c>
      <c r="KY10" s="2" t="n">
        <v>0.95</v>
      </c>
      <c r="KZ10" s="2" t="n">
        <v>0.9</v>
      </c>
      <c r="LA10" s="2" t="n">
        <v>0</v>
      </c>
      <c r="LB10" s="2" t="n">
        <v>0</v>
      </c>
      <c r="LC10" s="2" t="n">
        <v>0</v>
      </c>
      <c r="LD10" s="2" t="n">
        <v>0</v>
      </c>
      <c r="LE10" s="2" t="n">
        <v>0</v>
      </c>
      <c r="LF10" s="2" t="n">
        <v>0.8</v>
      </c>
      <c r="LG10" s="2" t="n">
        <v>0</v>
      </c>
      <c r="LH10" s="2" t="n">
        <v>0.2</v>
      </c>
      <c r="LI10" s="2" t="n">
        <v>0</v>
      </c>
      <c r="LJ10" s="2" t="n">
        <v>1</v>
      </c>
      <c r="LK10" s="2" t="n">
        <v>0</v>
      </c>
      <c r="LL10" s="2" t="n">
        <v>0</v>
      </c>
      <c r="LM10" s="2" t="n">
        <v>1</v>
      </c>
      <c r="LN10" s="2" t="n">
        <v>0</v>
      </c>
      <c r="LO10" s="2" t="n">
        <v>1</v>
      </c>
      <c r="LP10" s="2" t="n">
        <v>1</v>
      </c>
      <c r="LQ10" s="2" t="n">
        <v>0</v>
      </c>
      <c r="LR10" s="2" t="n">
        <v>0.98</v>
      </c>
      <c r="LS10" s="2" t="n">
        <v>0</v>
      </c>
      <c r="LT10" s="2" t="n">
        <v>0</v>
      </c>
      <c r="LU10" s="2" t="n">
        <v>0.9</v>
      </c>
      <c r="LV10" s="2" t="n">
        <v>0</v>
      </c>
      <c r="LW10" s="2" t="n">
        <v>0</v>
      </c>
      <c r="LX10" s="2" t="n">
        <v>0</v>
      </c>
      <c r="LY10" s="2" t="n">
        <v>0</v>
      </c>
      <c r="LZ10" s="2" t="n">
        <v>0</v>
      </c>
      <c r="MA10" s="2" t="n">
        <v>1</v>
      </c>
      <c r="MB10" s="2" t="n">
        <v>0</v>
      </c>
      <c r="MC10" s="2" t="n">
        <v>0</v>
      </c>
      <c r="MD10" s="2" t="n">
        <v>0.3</v>
      </c>
      <c r="ME10" s="2" t="n">
        <v>0</v>
      </c>
      <c r="MF10" s="2" t="n">
        <v>0</v>
      </c>
      <c r="MG10" s="2" t="n">
        <v>0</v>
      </c>
      <c r="MH10" s="2" t="n">
        <v>0</v>
      </c>
      <c r="MI10" s="2" t="n">
        <v>0</v>
      </c>
      <c r="MJ10" s="2" t="n">
        <v>1</v>
      </c>
      <c r="MK10" s="2" t="n">
        <v>0</v>
      </c>
      <c r="ML10" s="2" t="n">
        <v>0</v>
      </c>
      <c r="MM10" s="2" t="n">
        <v>0.99</v>
      </c>
      <c r="MN10" s="2" t="n">
        <v>0</v>
      </c>
      <c r="MO10" s="2" t="n">
        <v>0.35</v>
      </c>
      <c r="MP10" s="2" t="n">
        <v>0</v>
      </c>
      <c r="MQ10" s="2" t="n">
        <v>1</v>
      </c>
      <c r="MR10" s="2" t="n">
        <v>0.2</v>
      </c>
      <c r="MS10" s="2" t="n">
        <v>0.4</v>
      </c>
      <c r="MT10" s="2" t="n">
        <v>0</v>
      </c>
      <c r="MU10" s="2" t="n">
        <v>0</v>
      </c>
      <c r="MV10" s="2" t="n">
        <v>0</v>
      </c>
      <c r="MW10" s="2" t="n">
        <v>0</v>
      </c>
      <c r="MX10" s="2" t="n">
        <v>0</v>
      </c>
      <c r="MY10" s="2" t="n">
        <v>0</v>
      </c>
      <c r="MZ10" s="2" t="n">
        <v>0.93</v>
      </c>
      <c r="NA10" s="2" t="n">
        <v>0.1</v>
      </c>
      <c r="NB10" s="2" t="n">
        <v>0</v>
      </c>
      <c r="NC10" s="2" t="n">
        <v>0</v>
      </c>
      <c r="ND10" s="2" t="n">
        <v>0.7</v>
      </c>
      <c r="NE10" s="2" t="n">
        <v>0</v>
      </c>
      <c r="NF10" s="2" t="n">
        <v>0</v>
      </c>
      <c r="NG10" s="2" t="n">
        <v>0</v>
      </c>
      <c r="NH10" s="2" t="n">
        <v>1</v>
      </c>
      <c r="NI10" s="2" t="n">
        <v>0</v>
      </c>
    </row>
    <row r="11" customFormat="false" ht="14.4" hidden="false" customHeight="false" outlineLevel="0" collapsed="false">
      <c r="A11" s="53" t="s">
        <v>33</v>
      </c>
      <c r="B11" s="28" t="s">
        <v>41</v>
      </c>
      <c r="C11" s="2" t="n">
        <f aca="false">'Soveria Simeri'!C3</f>
        <v>0</v>
      </c>
      <c r="D11" s="2" t="n">
        <f aca="false">'Soveria Simeri'!N3</f>
        <v>0</v>
      </c>
      <c r="E11" s="2" t="n">
        <f aca="false">'Soveria Simeri'!Y3</f>
        <v>0</v>
      </c>
      <c r="F11" s="2" t="n">
        <f aca="false">Sersale!C3</f>
        <v>0</v>
      </c>
      <c r="G11" s="2" t="n">
        <f aca="false">Sersale!N3</f>
        <v>0</v>
      </c>
      <c r="H11" s="2" t="n">
        <f aca="false">Sersale!Y3</f>
        <v>0</v>
      </c>
      <c r="I11" s="2" t="n">
        <f aca="false">Sersale!AJ3</f>
        <v>0</v>
      </c>
      <c r="J11" s="2" t="str">
        <f aca="false">Sersale!AU3</f>
        <v>dubbia</v>
      </c>
      <c r="K11" s="2" t="n">
        <f aca="false">Sersale!BF3</f>
        <v>0</v>
      </c>
      <c r="L11" s="2" t="n">
        <f aca="false">Sersale!BQ3</f>
        <v>0</v>
      </c>
      <c r="M11" s="2" t="n">
        <f aca="false">Cropani!C3</f>
        <v>0</v>
      </c>
      <c r="N11" s="2" t="n">
        <f aca="false">Cropani!N3</f>
        <v>0</v>
      </c>
      <c r="O11" s="2" t="n">
        <f aca="false">Cropani!Y3</f>
        <v>0</v>
      </c>
      <c r="P11" s="2" t="n">
        <f aca="false">Cropani!AJ3</f>
        <v>0</v>
      </c>
      <c r="Q11" s="2" t="n">
        <f aca="false">Cropani!AU3</f>
        <v>0</v>
      </c>
      <c r="R11" s="2" t="n">
        <f aca="false">Cropani!BF3</f>
        <v>0</v>
      </c>
      <c r="S11" s="2" t="n">
        <f aca="false">Cropani!BQ3</f>
        <v>0</v>
      </c>
      <c r="T11" s="2" t="n">
        <f aca="false">Cropani!CB3</f>
        <v>0</v>
      </c>
      <c r="U11" s="2" t="str">
        <f aca="false">Cropani!CM3</f>
        <v>dubbia</v>
      </c>
      <c r="V11" s="2" t="n">
        <f aca="false">Cropani!C76</f>
        <v>0</v>
      </c>
      <c r="W11" s="2" t="n">
        <f aca="false">Cropani!N76</f>
        <v>0</v>
      </c>
      <c r="X11" s="2" t="n">
        <f aca="false">Cropani!Y76</f>
        <v>0</v>
      </c>
      <c r="Y11" s="2" t="n">
        <f aca="false">Cropani!AJ76</f>
        <v>0</v>
      </c>
      <c r="Z11" s="2" t="n">
        <f aca="false">Cropani!AU76</f>
        <v>0</v>
      </c>
      <c r="AA11" s="2" t="n">
        <f aca="false">Cropani!BF76</f>
        <v>0</v>
      </c>
      <c r="AB11" s="2" t="n">
        <f aca="false">Cropani!BQ76</f>
        <v>0</v>
      </c>
      <c r="AC11" s="2" t="n">
        <f aca="false">Cropani!CB76</f>
        <v>0</v>
      </c>
      <c r="AD11" s="2" t="str">
        <f aca="false">Cropani!CM76</f>
        <v>dubbia</v>
      </c>
      <c r="AE11" s="2" t="n">
        <f aca="false">Cropani!C149</f>
        <v>0</v>
      </c>
      <c r="AF11" s="2" t="n">
        <f aca="false">Cropani!N149</f>
        <v>0</v>
      </c>
      <c r="AG11" s="2" t="n">
        <f aca="false">Cropani!Y149</f>
        <v>0</v>
      </c>
      <c r="AH11" s="2" t="n">
        <f aca="false">Cropani!AJ149</f>
        <v>0</v>
      </c>
      <c r="AI11" s="2" t="n">
        <f aca="false">Cropani!AU149</f>
        <v>0</v>
      </c>
      <c r="AJ11" s="2" t="str">
        <f aca="false">Cropani!BF149</f>
        <v>dubbia</v>
      </c>
      <c r="AK11" s="2" t="n">
        <f aca="false">Cropani!BQ149</f>
        <v>0</v>
      </c>
      <c r="AL11" s="2" t="n">
        <f aca="false">Cropani!CB149</f>
        <v>0</v>
      </c>
      <c r="AM11" s="2" t="n">
        <f aca="false">Cropani!CM149</f>
        <v>0</v>
      </c>
      <c r="AN11" s="2" t="n">
        <f aca="false">Cropani!C222</f>
        <v>0</v>
      </c>
      <c r="AO11" s="2" t="n">
        <f aca="false">Cropani!N222</f>
        <v>0</v>
      </c>
      <c r="AP11" s="2" t="n">
        <f aca="false">Cropani!Y222</f>
        <v>0</v>
      </c>
      <c r="AQ11" s="2" t="n">
        <f aca="false">Cropani!AJ222</f>
        <v>0</v>
      </c>
      <c r="AR11" s="2" t="str">
        <f aca="false">Cropani!AU222</f>
        <v>dubbia</v>
      </c>
      <c r="AS11" s="2" t="str">
        <f aca="false">Cropani!BF222</f>
        <v>dubbia</v>
      </c>
      <c r="AT11" s="2" t="n">
        <f aca="false">Cropani!BQ222</f>
        <v>0</v>
      </c>
      <c r="AU11" s="2" t="n">
        <f aca="false">Cropani!CB222</f>
        <v>0</v>
      </c>
      <c r="AV11" s="2" t="str">
        <f aca="false">Cropani!CM222</f>
        <v>dubbia</v>
      </c>
      <c r="AW11" s="2" t="n">
        <f aca="false">Cropani!C295</f>
        <v>0</v>
      </c>
      <c r="AX11" s="2" t="n">
        <f aca="false">Cropani!N295</f>
        <v>0</v>
      </c>
      <c r="AY11" s="2" t="n">
        <f aca="false">Cropani!Y295</f>
        <v>0</v>
      </c>
      <c r="AZ11" s="2" t="n">
        <f aca="false">Cropani!AJ295</f>
        <v>0</v>
      </c>
      <c r="BA11" s="2" t="n">
        <f aca="false">Cropani!AU295</f>
        <v>0</v>
      </c>
      <c r="BB11" s="2" t="n">
        <f aca="false">Cropani!BF295</f>
        <v>0</v>
      </c>
      <c r="BC11" s="2" t="n">
        <f aca="false">Cropani!BQ295</f>
        <v>0</v>
      </c>
      <c r="BD11" s="2" t="str">
        <f aca="false">Cropani!CB295</f>
        <v>dubbia</v>
      </c>
      <c r="BE11" s="2" t="str">
        <f aca="false">Cropani!CM295</f>
        <v>dubbia</v>
      </c>
      <c r="BF11" s="2" t="str">
        <f aca="false">Cropani!C368</f>
        <v>dubbia</v>
      </c>
      <c r="BG11" s="2" t="n">
        <f aca="false">Cropani!N368</f>
        <v>0</v>
      </c>
      <c r="BH11" s="2" t="n">
        <f aca="false">Cropani!Y368</f>
        <v>0</v>
      </c>
      <c r="BI11" s="2" t="n">
        <f aca="false">Cropani!AJ368</f>
        <v>0</v>
      </c>
      <c r="BJ11" s="2" t="str">
        <f aca="false">Cropani!AU368</f>
        <v>dubbia</v>
      </c>
      <c r="BK11" s="2" t="str">
        <f aca="false">Cropani!BF368</f>
        <v>dubbia</v>
      </c>
      <c r="BL11" s="2" t="n">
        <f aca="false">Cropani!BQ368</f>
        <v>0</v>
      </c>
      <c r="BM11" s="2" t="n">
        <f aca="false">Cropani!CB368</f>
        <v>0</v>
      </c>
      <c r="BN11" s="2" t="n">
        <f aca="false">Cropani!CM368</f>
        <v>0</v>
      </c>
      <c r="BO11" s="2" t="n">
        <f aca="false">Cropani!C441</f>
        <v>0</v>
      </c>
      <c r="BP11" s="2" t="n">
        <f aca="false">Cropani!N441</f>
        <v>0</v>
      </c>
      <c r="BQ11" s="2" t="n">
        <f aca="false">Cropani!Y441</f>
        <v>0</v>
      </c>
      <c r="BR11" s="2" t="n">
        <f aca="false">Cropani!AJ441</f>
        <v>0</v>
      </c>
      <c r="BS11" s="2" t="n">
        <f aca="false">Cropani!AU441</f>
        <v>0</v>
      </c>
      <c r="BT11" s="2" t="n">
        <f aca="false">Cropani!BF441</f>
        <v>0</v>
      </c>
      <c r="BU11" s="2" t="n">
        <f aca="false">Cropani!BQ441</f>
        <v>0</v>
      </c>
      <c r="BV11" s="2" t="n">
        <f aca="false">Cropani!CB441</f>
        <v>0</v>
      </c>
      <c r="BW11" s="2" t="n">
        <f aca="false">Cropani!CM440</f>
        <v>0</v>
      </c>
      <c r="BX11" s="2" t="n">
        <f aca="false">'Sellia Marina'!C3</f>
        <v>0</v>
      </c>
      <c r="BY11" s="2" t="str">
        <f aca="false">'Sellia Marina'!N3</f>
        <v>dubbia</v>
      </c>
      <c r="BZ11" s="2" t="n">
        <f aca="false">'Sellia Marina'!Y3</f>
        <v>0</v>
      </c>
      <c r="CA11" s="2" t="n">
        <f aca="false">'Sellia Marina'!AJ3</f>
        <v>0</v>
      </c>
      <c r="CB11" s="2" t="n">
        <f aca="false">'Sellia Marina'!AU3</f>
        <v>0</v>
      </c>
      <c r="CC11" s="2" t="n">
        <f aca="false">'Sellia Marina'!BF3</f>
        <v>0</v>
      </c>
      <c r="CD11" s="2" t="n">
        <f aca="false">'Sellia Marina'!BQ3</f>
        <v>0</v>
      </c>
      <c r="CE11" s="2" t="str">
        <f aca="false">'Sellia Marina'!CB3</f>
        <v>dubbia</v>
      </c>
      <c r="CF11" s="2" t="str">
        <f aca="false">'Sellia Marina'!CM3</f>
        <v>dubbia</v>
      </c>
      <c r="CG11" s="2" t="n">
        <f aca="false">'Sellia Marina'!C76</f>
        <v>0</v>
      </c>
      <c r="CH11" s="2" t="n">
        <f aca="false">'Sellia Marina'!N76</f>
        <v>0</v>
      </c>
      <c r="CI11" s="2" t="n">
        <f aca="false">'Sellia Marina'!Y76</f>
        <v>0</v>
      </c>
      <c r="CJ11" s="2" t="n">
        <f aca="false">'Sellia Marina'!AJ76</f>
        <v>0</v>
      </c>
      <c r="CK11" s="2" t="n">
        <f aca="false">'Sellia Marina'!AU76</f>
        <v>0</v>
      </c>
      <c r="CL11" s="2" t="n">
        <f aca="false">'Sellia Marina'!BF76</f>
        <v>0</v>
      </c>
      <c r="CM11" s="2" t="n">
        <f aca="false">'Sellia Marina'!BQ76</f>
        <v>0</v>
      </c>
      <c r="CN11" s="2" t="n">
        <f aca="false">'Sellia Marina'!CB76</f>
        <v>0</v>
      </c>
      <c r="CO11" s="2" t="n">
        <f aca="false">'Sellia Marina'!CM76</f>
        <v>0</v>
      </c>
      <c r="CP11" s="2" t="n">
        <f aca="false">'Sellia Marina'!C149</f>
        <v>0</v>
      </c>
      <c r="CQ11" s="2" t="n">
        <f aca="false">'Sellia Marina'!N149</f>
        <v>0</v>
      </c>
      <c r="CR11" s="2" t="n">
        <f aca="false">'Sellia Marina'!Y149</f>
        <v>0</v>
      </c>
      <c r="CS11" s="2" t="n">
        <f aca="false">'Sellia Marina'!AJ149</f>
        <v>0</v>
      </c>
      <c r="CT11" s="2" t="n">
        <f aca="false">'Sellia Marina'!AU149</f>
        <v>0</v>
      </c>
      <c r="CU11" s="2" t="n">
        <f aca="false">'Sellia Marina'!BF149</f>
        <v>0</v>
      </c>
      <c r="CV11" s="2" t="n">
        <f aca="false">'Sellia Marina'!BQ149</f>
        <v>0</v>
      </c>
      <c r="CW11" s="2" t="n">
        <f aca="false">'Sellia Marina'!CB149</f>
        <v>0</v>
      </c>
      <c r="CX11" s="2" t="n">
        <f aca="false">'Sellia Marina'!CM149</f>
        <v>0</v>
      </c>
      <c r="CY11" s="2" t="n">
        <f aca="false">'Sellia Marina'!C222</f>
        <v>0</v>
      </c>
      <c r="CZ11" s="2" t="n">
        <f aca="false">'Sellia Marina'!N222</f>
        <v>0</v>
      </c>
      <c r="DA11" s="2" t="n">
        <f aca="false">'Sellia Marina'!Y222</f>
        <v>0</v>
      </c>
      <c r="DB11" s="2" t="n">
        <f aca="false">'Sellia Marina'!AJ222</f>
        <v>0</v>
      </c>
      <c r="DC11" s="2" t="n">
        <f aca="false">'Sellia Marina'!AU222</f>
        <v>0</v>
      </c>
      <c r="DD11" s="2" t="n">
        <f aca="false">'Sellia Marina'!BF222</f>
        <v>0</v>
      </c>
      <c r="DE11" s="2" t="n">
        <f aca="false">'Sellia Marina'!BQ222</f>
        <v>0</v>
      </c>
      <c r="DF11" s="2" t="n">
        <f aca="false">'Sellia Marina'!CB222</f>
        <v>0</v>
      </c>
      <c r="DG11" s="2" t="n">
        <f aca="false">'Sellia Marina'!CM222</f>
        <v>0</v>
      </c>
      <c r="DH11" s="2" t="n">
        <f aca="false">'Sellia Marina'!C295</f>
        <v>0</v>
      </c>
      <c r="DI11" s="2" t="n">
        <f aca="false">'Sellia Marina'!N295</f>
        <v>0</v>
      </c>
      <c r="DJ11" s="2" t="n">
        <f aca="false">'Sellia Marina'!Y295</f>
        <v>0</v>
      </c>
      <c r="DK11" s="2" t="n">
        <f aca="false">'Sellia Marina'!AJ295</f>
        <v>0</v>
      </c>
      <c r="DL11" s="2" t="n">
        <f aca="false">'Sellia Marina'!AU295</f>
        <v>0</v>
      </c>
      <c r="DM11" s="2" t="str">
        <f aca="false">'Sellia Marina'!BF295</f>
        <v>dubbia</v>
      </c>
      <c r="DN11" s="2" t="n">
        <f aca="false">'Sellia Marina'!BQ295</f>
        <v>0</v>
      </c>
      <c r="DO11" s="2" t="n">
        <f aca="false">'Sellia Marina'!CB295</f>
        <v>0</v>
      </c>
      <c r="DP11" s="2" t="n">
        <f aca="false">'Sellia Marina'!CM295</f>
        <v>0</v>
      </c>
      <c r="DQ11" s="2" t="str">
        <f aca="false">'Sellia Marina'!C368</f>
        <v>dubbia</v>
      </c>
      <c r="DR11" s="2" t="n">
        <f aca="false">'Sellia Marina'!N368</f>
        <v>0</v>
      </c>
      <c r="DS11" s="2" t="n">
        <f aca="false">'Sellia Marina'!Y368</f>
        <v>0</v>
      </c>
      <c r="DT11" s="2" t="str">
        <f aca="false">'Sellia Marina'!AJ368</f>
        <v>dubbia</v>
      </c>
      <c r="DU11" s="2" t="n">
        <f aca="false">'Sellia Marina'!AU368</f>
        <v>0</v>
      </c>
      <c r="DV11" s="2" t="n">
        <f aca="false">'Sellia Marina'!BF368</f>
        <v>0</v>
      </c>
      <c r="DW11" s="2" t="n">
        <f aca="false">'Sellia Marina'!BQ368</f>
        <v>0</v>
      </c>
      <c r="DX11" s="2" t="n">
        <f aca="false">'Sellia Marina'!CB368</f>
        <v>0</v>
      </c>
      <c r="DY11" s="2" t="str">
        <f aca="false">'Sellia Marina'!CM368</f>
        <v>dubbia</v>
      </c>
      <c r="DZ11" s="2" t="n">
        <f aca="false">'Sellia Marina'!C441</f>
        <v>0</v>
      </c>
      <c r="EA11" s="2" t="n">
        <f aca="false">'Sellia Marina'!N441</f>
        <v>0</v>
      </c>
      <c r="EB11" s="2" t="n">
        <f aca="false">'Sellia Marina'!Y441</f>
        <v>0</v>
      </c>
      <c r="EC11" s="2" t="n">
        <f aca="false">'Sellia Marina'!AJ441</f>
        <v>0</v>
      </c>
      <c r="ED11" s="2" t="n">
        <f aca="false">'Sellia Marina'!AU441</f>
        <v>0</v>
      </c>
      <c r="EE11" s="2" t="n">
        <f aca="false">'Sellia Marina'!BF441</f>
        <v>0</v>
      </c>
      <c r="EF11" s="2" t="n">
        <f aca="false">'Sellia Marina'!BQ441</f>
        <v>0</v>
      </c>
      <c r="EG11" s="2" t="str">
        <f aca="false">'Sellia Marina'!CB441</f>
        <v>dubbia</v>
      </c>
      <c r="EH11" s="2" t="str">
        <f aca="false">'Sellia Marina'!CM441</f>
        <v>dubbia</v>
      </c>
      <c r="EI11" s="2" t="n">
        <f aca="false">'Sellia Marina'!C514</f>
        <v>0</v>
      </c>
      <c r="EJ11" s="2" t="n">
        <f aca="false">'Sellia Marina'!N514</f>
        <v>0</v>
      </c>
      <c r="EK11" s="2" t="n">
        <f aca="false">'Sellia Marina'!Y514</f>
        <v>0</v>
      </c>
      <c r="EL11" s="2" t="n">
        <f aca="false">Belcastro!C3</f>
        <v>0</v>
      </c>
      <c r="EM11" s="2" t="str">
        <f aca="false">Belcastro!N3</f>
        <v>dubbia</v>
      </c>
      <c r="EN11" s="2" t="str">
        <f aca="false">Belcastro!Y3</f>
        <v>dubbia</v>
      </c>
      <c r="EO11" s="2" t="n">
        <f aca="false">Belcastro!AJ3</f>
        <v>0</v>
      </c>
      <c r="EP11" s="2" t="n">
        <f aca="false">Belcastro!AU3</f>
        <v>0</v>
      </c>
      <c r="EQ11" s="2" t="str">
        <f aca="false">Belcastro!BF3</f>
        <v>dubbia</v>
      </c>
      <c r="ER11" s="2" t="n">
        <f aca="false">Belcastro!BQ3</f>
        <v>0</v>
      </c>
      <c r="ES11" s="2" t="n">
        <f aca="false">Botricello!C3</f>
        <v>0</v>
      </c>
      <c r="ET11" s="2" t="n">
        <f aca="false">Botricello!N3</f>
        <v>0</v>
      </c>
      <c r="EU11" s="2" t="n">
        <f aca="false">Botricello!Y3</f>
        <v>0</v>
      </c>
      <c r="EV11" s="2" t="n">
        <f aca="false">Botricello!AJ3</f>
        <v>0</v>
      </c>
      <c r="EW11" s="2" t="n">
        <f aca="false">Botricello!AU3</f>
        <v>0</v>
      </c>
      <c r="EX11" s="2" t="n">
        <f aca="false">Botricello!BF3</f>
        <v>0</v>
      </c>
      <c r="EY11" s="2" t="str">
        <f aca="false">Botricello!BQ3</f>
        <v>dubbia</v>
      </c>
      <c r="EZ11" s="2" t="n">
        <f aca="false">Botricello!CB3</f>
        <v>0</v>
      </c>
      <c r="FA11" s="2" t="n">
        <f aca="false">Botricello!C76</f>
        <v>0</v>
      </c>
      <c r="FB11" s="2" t="n">
        <f aca="false">Botricello!N76</f>
        <v>0</v>
      </c>
      <c r="FC11" s="2" t="str">
        <f aca="false">Botricello!Y76</f>
        <v>dubbia</v>
      </c>
      <c r="FD11" s="2" t="n">
        <f aca="false">Botricello!AJ76</f>
        <v>0</v>
      </c>
      <c r="FE11" s="2" t="n">
        <f aca="false">Botricello!AU76</f>
        <v>0</v>
      </c>
      <c r="FF11" s="2" t="n">
        <f aca="false">Botricello!BF76</f>
        <v>0</v>
      </c>
      <c r="FG11" s="2" t="n">
        <f aca="false">Botricello!BQ76</f>
        <v>0</v>
      </c>
      <c r="FH11" s="2" t="n">
        <f aca="false">Botricello!CB76</f>
        <v>0</v>
      </c>
      <c r="FI11" s="2" t="n">
        <f aca="false">Botricello!C149</f>
        <v>0</v>
      </c>
      <c r="FJ11" s="2" t="n">
        <f aca="false">Botricello!N149</f>
        <v>0</v>
      </c>
      <c r="FK11" s="2" t="str">
        <f aca="false">Botricello!Y149</f>
        <v>dubbia</v>
      </c>
      <c r="FL11" s="2" t="n">
        <f aca="false">Botricello!AJ149</f>
        <v>0</v>
      </c>
      <c r="FM11" s="2" t="n">
        <f aca="false">Botricello!AU149</f>
        <v>0</v>
      </c>
      <c r="FN11" s="2" t="n">
        <f aca="false">Botricello!BF149</f>
        <v>0</v>
      </c>
      <c r="FO11" s="2" t="n">
        <f aca="false">Botricello!BQ149</f>
        <v>0</v>
      </c>
      <c r="FP11" s="2" t="n">
        <f aca="false">Botricello!CB149</f>
        <v>0</v>
      </c>
      <c r="FQ11" s="2" t="n">
        <f aca="false">Botricello!C222</f>
        <v>0</v>
      </c>
      <c r="GT11" s="2" t="s">
        <v>499</v>
      </c>
      <c r="GU11" s="2" t="n">
        <v>0</v>
      </c>
      <c r="GV11" s="2" t="n">
        <v>0</v>
      </c>
      <c r="GW11" s="2" t="n">
        <v>0</v>
      </c>
      <c r="GX11" s="2" t="n">
        <v>0</v>
      </c>
      <c r="GY11" s="2" t="n">
        <v>0</v>
      </c>
      <c r="GZ11" s="2" t="n">
        <v>0.8</v>
      </c>
      <c r="HA11" s="2" t="n">
        <v>0</v>
      </c>
      <c r="HB11" s="2" t="n">
        <v>0</v>
      </c>
      <c r="HC11" s="2" t="n">
        <v>0.8</v>
      </c>
      <c r="HD11" s="2" t="n">
        <v>0</v>
      </c>
      <c r="HE11" s="2" t="n">
        <v>0.7</v>
      </c>
      <c r="HF11" s="2" t="n">
        <v>0</v>
      </c>
      <c r="HG11" s="2" t="n">
        <v>0</v>
      </c>
      <c r="HH11" s="2" t="n">
        <v>0</v>
      </c>
      <c r="HI11" s="2" t="n">
        <v>0.1</v>
      </c>
      <c r="HJ11" s="2" t="n">
        <v>0</v>
      </c>
      <c r="HK11" s="2" t="n">
        <v>0</v>
      </c>
      <c r="HL11" s="2" t="n">
        <v>0</v>
      </c>
      <c r="HM11" s="2" t="n">
        <v>0</v>
      </c>
      <c r="HN11" s="2" t="n">
        <v>0</v>
      </c>
      <c r="HO11" s="2" t="n">
        <v>0</v>
      </c>
      <c r="HP11" s="2" t="n">
        <v>0</v>
      </c>
      <c r="HQ11" s="2" t="n">
        <v>0</v>
      </c>
      <c r="HR11" s="2" t="n">
        <v>0</v>
      </c>
      <c r="HS11" s="2" t="n">
        <v>0.2</v>
      </c>
      <c r="HT11" s="2" t="n">
        <v>0</v>
      </c>
      <c r="HU11" s="2" t="n">
        <v>0</v>
      </c>
      <c r="HV11" s="2" t="n">
        <v>0</v>
      </c>
      <c r="HW11" s="2" t="n">
        <v>0</v>
      </c>
      <c r="HX11" s="2" t="n">
        <v>0</v>
      </c>
      <c r="HY11" s="2" t="n">
        <v>0</v>
      </c>
      <c r="HZ11" s="2" t="n">
        <v>0</v>
      </c>
      <c r="IA11" s="2" t="n">
        <v>0</v>
      </c>
      <c r="IB11" s="2" t="n">
        <v>0</v>
      </c>
      <c r="IC11" s="2" t="n">
        <v>0</v>
      </c>
      <c r="ID11" s="2" t="n">
        <v>0</v>
      </c>
      <c r="IE11" s="2" t="n">
        <v>0</v>
      </c>
      <c r="IF11" s="2" t="n">
        <v>0</v>
      </c>
      <c r="IG11" s="2" t="n">
        <v>0</v>
      </c>
      <c r="IH11" s="2" t="n">
        <v>0</v>
      </c>
      <c r="II11" s="2" t="n">
        <v>0</v>
      </c>
      <c r="IJ11" s="2" t="n">
        <v>0</v>
      </c>
      <c r="IK11" s="2" t="n">
        <v>0</v>
      </c>
      <c r="IL11" s="2" t="n">
        <v>0</v>
      </c>
      <c r="IM11" s="2" t="n">
        <v>0</v>
      </c>
      <c r="IN11" s="2" t="n">
        <v>0</v>
      </c>
      <c r="IO11" s="2" t="n">
        <v>0.15</v>
      </c>
      <c r="IP11" s="2" t="n">
        <v>0</v>
      </c>
      <c r="IQ11" s="2" t="n">
        <v>0</v>
      </c>
      <c r="IR11" s="2" t="n">
        <v>0</v>
      </c>
      <c r="IS11" s="2" t="n">
        <v>0.55</v>
      </c>
      <c r="IT11" s="2" t="n">
        <v>0</v>
      </c>
      <c r="IU11" s="2" t="n">
        <v>0</v>
      </c>
      <c r="IV11" s="2" t="n">
        <v>0</v>
      </c>
      <c r="IW11" s="2" t="n">
        <v>0</v>
      </c>
      <c r="IX11" s="2" t="n">
        <v>0</v>
      </c>
      <c r="IY11" s="2" t="n">
        <v>0.97</v>
      </c>
      <c r="IZ11" s="2" t="n">
        <v>0</v>
      </c>
      <c r="JA11" s="2" t="n">
        <v>0</v>
      </c>
      <c r="JB11" s="2" t="n">
        <v>0</v>
      </c>
      <c r="JC11" s="2" t="n">
        <v>0</v>
      </c>
      <c r="JD11" s="2" t="n">
        <v>0</v>
      </c>
      <c r="JE11" s="2" t="n">
        <v>0</v>
      </c>
      <c r="JF11" s="2" t="n">
        <v>0</v>
      </c>
      <c r="JG11" s="2" t="n">
        <v>0.75</v>
      </c>
      <c r="JH11" s="2" t="n">
        <v>0</v>
      </c>
      <c r="JI11" s="2" t="n">
        <v>0</v>
      </c>
      <c r="JJ11" s="2" t="n">
        <v>0</v>
      </c>
      <c r="JK11" s="2" t="n">
        <v>0</v>
      </c>
      <c r="JL11" s="2" t="n">
        <v>0</v>
      </c>
      <c r="JM11" s="2" t="n">
        <v>0</v>
      </c>
      <c r="JN11" s="2" t="n">
        <v>0</v>
      </c>
      <c r="JO11" s="2" t="n">
        <v>0</v>
      </c>
      <c r="JP11" s="2" t="n">
        <v>0</v>
      </c>
      <c r="JQ11" s="2" t="n">
        <v>0</v>
      </c>
      <c r="JR11" s="2" t="n">
        <v>0</v>
      </c>
      <c r="JS11" s="2" t="n">
        <v>0</v>
      </c>
      <c r="JT11" s="2" t="n">
        <v>0</v>
      </c>
      <c r="JU11" s="2" t="n">
        <v>0</v>
      </c>
      <c r="JV11" s="2" t="n">
        <v>0</v>
      </c>
      <c r="JW11" s="2" t="n">
        <v>0</v>
      </c>
      <c r="JX11" s="2" t="n">
        <v>0</v>
      </c>
      <c r="JY11" s="2" t="n">
        <v>0</v>
      </c>
      <c r="JZ11" s="2" t="n">
        <v>0</v>
      </c>
      <c r="KA11" s="2" t="n">
        <v>0</v>
      </c>
      <c r="KB11" s="2" t="n">
        <v>0</v>
      </c>
      <c r="KC11" s="2" t="n">
        <v>0.99</v>
      </c>
      <c r="KD11" s="2" t="n">
        <v>1</v>
      </c>
      <c r="KE11" s="2" t="n">
        <v>0.5</v>
      </c>
      <c r="KF11" s="2" t="n">
        <v>0</v>
      </c>
      <c r="KG11" s="2" t="n">
        <v>0.95</v>
      </c>
      <c r="KH11" s="2" t="n">
        <v>0</v>
      </c>
      <c r="KI11" s="2" t="n">
        <v>0</v>
      </c>
      <c r="KJ11" s="2" t="n">
        <v>0</v>
      </c>
      <c r="KK11" s="2" t="n">
        <v>0</v>
      </c>
      <c r="KL11" s="2" t="n">
        <v>0</v>
      </c>
      <c r="KM11" s="2" t="n">
        <v>0</v>
      </c>
      <c r="KN11" s="2" t="n">
        <v>0</v>
      </c>
      <c r="KO11" s="2" t="n">
        <v>0</v>
      </c>
      <c r="KP11" s="2" t="n">
        <v>0</v>
      </c>
      <c r="KQ11" s="2" t="n">
        <v>0</v>
      </c>
      <c r="KR11" s="2" t="n">
        <v>0</v>
      </c>
      <c r="KS11" s="2" t="n">
        <v>0</v>
      </c>
      <c r="KT11" s="2" t="n">
        <v>0</v>
      </c>
      <c r="KU11" s="2" t="n">
        <v>0</v>
      </c>
      <c r="KV11" s="2" t="n">
        <v>0</v>
      </c>
      <c r="KW11" s="2" t="n">
        <v>0</v>
      </c>
      <c r="KX11" s="2" t="n">
        <v>0</v>
      </c>
      <c r="KY11" s="2" t="n">
        <v>0</v>
      </c>
      <c r="KZ11" s="2" t="n">
        <v>0</v>
      </c>
      <c r="LA11" s="2" t="n">
        <v>0</v>
      </c>
      <c r="LB11" s="2" t="n">
        <v>0</v>
      </c>
      <c r="LC11" s="2" t="n">
        <v>0.25</v>
      </c>
      <c r="LD11" s="2" t="n">
        <v>0.2</v>
      </c>
      <c r="LE11" s="2" t="n">
        <v>0</v>
      </c>
      <c r="LF11" s="2" t="n">
        <v>0</v>
      </c>
      <c r="LG11" s="2" t="n">
        <v>0</v>
      </c>
      <c r="LH11" s="2" t="n">
        <v>0</v>
      </c>
      <c r="LI11" s="2" t="n">
        <v>0</v>
      </c>
      <c r="LJ11" s="2" t="n">
        <v>0</v>
      </c>
      <c r="LK11" s="2" t="n">
        <v>0</v>
      </c>
      <c r="LL11" s="2" t="n">
        <v>0</v>
      </c>
      <c r="LM11" s="2" t="n">
        <v>0</v>
      </c>
      <c r="LN11" s="2" t="n">
        <v>0</v>
      </c>
      <c r="LO11" s="2" t="n">
        <v>0</v>
      </c>
      <c r="LP11" s="2" t="n">
        <v>0</v>
      </c>
      <c r="LQ11" s="2" t="n">
        <v>0</v>
      </c>
      <c r="LR11" s="2" t="n">
        <v>0</v>
      </c>
      <c r="LS11" s="2" t="n">
        <v>0</v>
      </c>
      <c r="LT11" s="2" t="n">
        <v>0</v>
      </c>
      <c r="LU11" s="2" t="n">
        <v>0</v>
      </c>
      <c r="LV11" s="2" t="n">
        <v>0</v>
      </c>
      <c r="LW11" s="2" t="n">
        <v>0</v>
      </c>
      <c r="LX11" s="2" t="n">
        <v>0</v>
      </c>
      <c r="LY11" s="2" t="n">
        <v>0</v>
      </c>
      <c r="LZ11" s="2" t="n">
        <v>0</v>
      </c>
      <c r="MA11" s="2" t="n">
        <v>0</v>
      </c>
      <c r="MB11" s="2" t="n">
        <v>1</v>
      </c>
      <c r="MC11" s="2" t="n">
        <v>0</v>
      </c>
      <c r="MD11" s="2" t="n">
        <v>0</v>
      </c>
      <c r="ME11" s="2" t="n">
        <v>0</v>
      </c>
      <c r="MF11" s="2" t="n">
        <v>0</v>
      </c>
      <c r="MG11" s="2" t="n">
        <v>0</v>
      </c>
      <c r="MH11" s="2" t="n">
        <v>0</v>
      </c>
      <c r="MI11" s="2" t="n">
        <v>0</v>
      </c>
      <c r="MJ11" s="2" t="n">
        <v>0</v>
      </c>
      <c r="MK11" s="2" t="n">
        <v>0.5</v>
      </c>
      <c r="ML11" s="2" t="n">
        <v>0</v>
      </c>
      <c r="MM11" s="2" t="n">
        <v>0</v>
      </c>
      <c r="MN11" s="2" t="n">
        <v>0</v>
      </c>
      <c r="MO11" s="2" t="n">
        <v>0.45</v>
      </c>
      <c r="MP11" s="2" t="n">
        <v>0</v>
      </c>
      <c r="MQ11" s="2" t="n">
        <v>0</v>
      </c>
      <c r="MR11" s="2" t="n">
        <v>0</v>
      </c>
      <c r="MS11" s="2" t="n">
        <v>0</v>
      </c>
      <c r="MT11" s="2" t="n">
        <v>0.9</v>
      </c>
      <c r="MU11" s="2" t="n">
        <v>0</v>
      </c>
      <c r="MV11" s="2" t="n">
        <v>0.02</v>
      </c>
      <c r="MW11" s="2" t="n">
        <v>0</v>
      </c>
      <c r="MX11" s="2" t="n">
        <v>0</v>
      </c>
      <c r="MY11" s="2" t="n">
        <v>0</v>
      </c>
      <c r="MZ11" s="2" t="n">
        <v>0</v>
      </c>
      <c r="NA11" s="2" t="n">
        <v>0</v>
      </c>
      <c r="NB11" s="2" t="n">
        <v>0</v>
      </c>
      <c r="NC11" s="2" t="n">
        <v>0</v>
      </c>
      <c r="ND11" s="2" t="n">
        <v>0</v>
      </c>
      <c r="NE11" s="2" t="n">
        <v>0</v>
      </c>
      <c r="NF11" s="2" t="n">
        <v>0</v>
      </c>
      <c r="NG11" s="2" t="n">
        <v>0</v>
      </c>
      <c r="NH11" s="2" t="n">
        <v>0</v>
      </c>
      <c r="NI11" s="2" t="n">
        <v>0</v>
      </c>
    </row>
    <row r="12" customFormat="false" ht="14.4" hidden="false" customHeight="false" outlineLevel="0" collapsed="false">
      <c r="A12" s="53"/>
      <c r="B12" s="28" t="s">
        <v>36</v>
      </c>
      <c r="C12" s="2" t="str">
        <f aca="false">'Soveria Simeri'!E3</f>
        <v>no</v>
      </c>
      <c r="D12" s="2" t="str">
        <f aca="false">'Soveria Simeri'!P3</f>
        <v>no</v>
      </c>
      <c r="E12" s="2" t="str">
        <f aca="false">'Soveria Simeri'!AA3</f>
        <v>no</v>
      </c>
      <c r="F12" s="2" t="str">
        <f aca="false">Sersale!E3</f>
        <v>no</v>
      </c>
      <c r="G12" s="2" t="str">
        <f aca="false">Sersale!P3</f>
        <v>no</v>
      </c>
      <c r="H12" s="2" t="str">
        <f aca="false">Sersale!AA3</f>
        <v>no</v>
      </c>
      <c r="I12" s="2" t="str">
        <f aca="false">Sersale!AL3</f>
        <v>no</v>
      </c>
      <c r="J12" s="2" t="n">
        <f aca="false">Sersale!AW3</f>
        <v>0</v>
      </c>
      <c r="K12" s="2" t="n">
        <f aca="false">Sersale!BH3</f>
        <v>0</v>
      </c>
      <c r="L12" s="2" t="str">
        <f aca="false">Sersale!BS3</f>
        <v>no</v>
      </c>
      <c r="M12" s="2" t="str">
        <f aca="false">Cropani!E3</f>
        <v>no</v>
      </c>
      <c r="N12" s="2" t="str">
        <f aca="false">Cropani!P3</f>
        <v>no</v>
      </c>
      <c r="O12" s="2" t="str">
        <f aca="false">Cropani!AA3</f>
        <v>no</v>
      </c>
      <c r="P12" s="2" t="str">
        <f aca="false">Cropani!AL3</f>
        <v>no</v>
      </c>
      <c r="Q12" s="2" t="str">
        <f aca="false">Cropani!AW3</f>
        <v>no</v>
      </c>
      <c r="R12" s="2" t="str">
        <f aca="false">Cropani!BH3</f>
        <v>no</v>
      </c>
      <c r="S12" s="2" t="str">
        <f aca="false">Cropani!BS3</f>
        <v>no</v>
      </c>
      <c r="T12" s="2" t="str">
        <f aca="false">Cropani!CD3</f>
        <v>si</v>
      </c>
      <c r="U12" s="2" t="n">
        <f aca="false">Cropani!CO3</f>
        <v>0</v>
      </c>
      <c r="V12" s="2" t="str">
        <f aca="false">Cropani!E76</f>
        <v>no</v>
      </c>
      <c r="W12" s="2" t="str">
        <f aca="false">Cropani!P76</f>
        <v>no</v>
      </c>
      <c r="X12" s="2" t="str">
        <f aca="false">Cropani!AA76</f>
        <v>no</v>
      </c>
      <c r="Y12" s="2" t="str">
        <f aca="false">Cropani!AL76</f>
        <v>no</v>
      </c>
      <c r="Z12" s="2" t="str">
        <f aca="false">Cropani!AW76</f>
        <v>no</v>
      </c>
      <c r="AA12" s="2" t="str">
        <f aca="false">Cropani!BH76</f>
        <v>no</v>
      </c>
      <c r="AB12" s="2" t="str">
        <f aca="false">Cropani!BS76</f>
        <v>no</v>
      </c>
      <c r="AC12" s="2" t="str">
        <f aca="false">Cropani!CD76</f>
        <v>no</v>
      </c>
      <c r="AD12" s="2" t="n">
        <f aca="false">Cropani!CO76</f>
        <v>0</v>
      </c>
      <c r="AE12" s="2" t="str">
        <f aca="false">Cropani!E149</f>
        <v>no</v>
      </c>
      <c r="AF12" s="2" t="str">
        <f aca="false">Cropani!P149</f>
        <v>no</v>
      </c>
      <c r="AG12" s="2" t="str">
        <f aca="false">Cropani!AA149</f>
        <v>no</v>
      </c>
      <c r="AH12" s="2" t="str">
        <f aca="false">Cropani!AL149</f>
        <v>no</v>
      </c>
      <c r="AI12" s="2" t="str">
        <f aca="false">Cropani!AW149</f>
        <v>no</v>
      </c>
      <c r="AJ12" s="2" t="n">
        <f aca="false">Cropani!BH149</f>
        <v>0</v>
      </c>
      <c r="AK12" s="2" t="str">
        <f aca="false">Cropani!BS149</f>
        <v>no</v>
      </c>
      <c r="AL12" s="2" t="str">
        <f aca="false">Cropani!CD149</f>
        <v>no</v>
      </c>
      <c r="AM12" s="2" t="str">
        <f aca="false">Cropani!CO149</f>
        <v>no</v>
      </c>
      <c r="AN12" s="2" t="str">
        <f aca="false">Cropani!E222</f>
        <v>no</v>
      </c>
      <c r="AO12" s="2" t="str">
        <f aca="false">Cropani!P222</f>
        <v>no</v>
      </c>
      <c r="AP12" s="2" t="str">
        <f aca="false">Cropani!AA222</f>
        <v>no</v>
      </c>
      <c r="AQ12" s="2" t="str">
        <f aca="false">Cropani!AL222</f>
        <v>no</v>
      </c>
      <c r="AR12" s="2" t="n">
        <f aca="false">Cropani!AW222</f>
        <v>0</v>
      </c>
      <c r="AS12" s="2" t="n">
        <f aca="false">Cropani!BH222</f>
        <v>0</v>
      </c>
      <c r="AT12" s="2" t="str">
        <f aca="false">Cropani!BS222</f>
        <v>si</v>
      </c>
      <c r="AU12" s="2" t="str">
        <f aca="false">Cropani!CD222</f>
        <v>si-no</v>
      </c>
      <c r="AV12" s="2" t="n">
        <f aca="false">Cropani!CO222</f>
        <v>0</v>
      </c>
      <c r="AW12" s="2" t="str">
        <f aca="false">Cropani!E295</f>
        <v>no</v>
      </c>
      <c r="AX12" s="2" t="str">
        <f aca="false">Cropani!P295</f>
        <v>no</v>
      </c>
      <c r="AY12" s="2" t="str">
        <f aca="false">Cropani!AA295</f>
        <v>no</v>
      </c>
      <c r="AZ12" s="2" t="str">
        <f aca="false">Cropani!AL295</f>
        <v>no</v>
      </c>
      <c r="BA12" s="2" t="str">
        <f aca="false">Cropani!AW295</f>
        <v>no</v>
      </c>
      <c r="BB12" s="2" t="str">
        <f aca="false">Cropani!BH295</f>
        <v>no</v>
      </c>
      <c r="BC12" s="2" t="str">
        <f aca="false">Cropani!BS295</f>
        <v>no</v>
      </c>
      <c r="BD12" s="2" t="n">
        <f aca="false">Cropani!CD295</f>
        <v>0</v>
      </c>
      <c r="BE12" s="2" t="n">
        <f aca="false">Cropani!CO295</f>
        <v>0</v>
      </c>
      <c r="BF12" s="2" t="n">
        <f aca="false">Cropani!E368</f>
        <v>0</v>
      </c>
      <c r="BG12" s="2" t="str">
        <f aca="false">Cropani!P368</f>
        <v>no</v>
      </c>
      <c r="BH12" s="2" t="str">
        <f aca="false">Cropani!AA368</f>
        <v>no</v>
      </c>
      <c r="BI12" s="2" t="str">
        <f aca="false">Cropani!AL368</f>
        <v>no</v>
      </c>
      <c r="BJ12" s="2" t="n">
        <f aca="false">Cropani!AW368</f>
        <v>0</v>
      </c>
      <c r="BK12" s="2" t="n">
        <f aca="false">Cropani!BH368</f>
        <v>0</v>
      </c>
      <c r="BL12" s="2" t="str">
        <f aca="false">Cropani!BS368</f>
        <v>no</v>
      </c>
      <c r="BM12" s="2" t="str">
        <f aca="false">Cropani!CD368</f>
        <v>si</v>
      </c>
      <c r="BN12" s="2" t="str">
        <f aca="false">Cropani!CO368</f>
        <v>si</v>
      </c>
      <c r="BO12" s="2" t="str">
        <f aca="false">Cropani!E441</f>
        <v>no</v>
      </c>
      <c r="BP12" s="2" t="str">
        <f aca="false">Cropani!P441</f>
        <v>no</v>
      </c>
      <c r="BQ12" s="2" t="str">
        <f aca="false">Cropani!AA441</f>
        <v>no</v>
      </c>
      <c r="BR12" s="2" t="str">
        <f aca="false">Cropani!AL441</f>
        <v>no</v>
      </c>
      <c r="BS12" s="2" t="str">
        <f aca="false">Cropani!AW441</f>
        <v>no</v>
      </c>
      <c r="BT12" s="2" t="str">
        <f aca="false">Cropani!BH441</f>
        <v>no</v>
      </c>
      <c r="BU12" s="2" t="str">
        <f aca="false">Cropani!BS441</f>
        <v>no</v>
      </c>
      <c r="BV12" s="2" t="str">
        <f aca="false">Cropani!CD441</f>
        <v>no</v>
      </c>
      <c r="BW12" s="2" t="n">
        <f aca="false">Cropani!CO440</f>
        <v>110</v>
      </c>
      <c r="BX12" s="2" t="str">
        <f aca="false">'Sellia Marina'!E3</f>
        <v>no</v>
      </c>
      <c r="BY12" s="2" t="n">
        <f aca="false">'Sellia Marina'!P3</f>
        <v>0</v>
      </c>
      <c r="BZ12" s="2" t="str">
        <f aca="false">'Sellia Marina'!AA3</f>
        <v>no</v>
      </c>
      <c r="CA12" s="2" t="str">
        <f aca="false">'Sellia Marina'!AL3</f>
        <v>no</v>
      </c>
      <c r="CB12" s="2" t="str">
        <f aca="false">'Sellia Marina'!AW3</f>
        <v>no</v>
      </c>
      <c r="CC12" s="2" t="str">
        <f aca="false">'Sellia Marina'!BH3</f>
        <v>no</v>
      </c>
      <c r="CD12" s="2" t="str">
        <f aca="false">'Sellia Marina'!BS3</f>
        <v>no</v>
      </c>
      <c r="CE12" s="2" t="n">
        <f aca="false">'Sellia Marina'!CD3</f>
        <v>0</v>
      </c>
      <c r="CF12" s="2" t="n">
        <f aca="false">'Sellia Marina'!CO3</f>
        <v>0</v>
      </c>
      <c r="CG12" s="2" t="str">
        <f aca="false">'Sellia Marina'!E76</f>
        <v>no</v>
      </c>
      <c r="CH12" s="2" t="str">
        <f aca="false">'Sellia Marina'!P76</f>
        <v>no</v>
      </c>
      <c r="CI12" s="2" t="str">
        <f aca="false">'Sellia Marina'!AA76</f>
        <v>no</v>
      </c>
      <c r="CJ12" s="2" t="str">
        <f aca="false">'Sellia Marina'!AL76</f>
        <v>no</v>
      </c>
      <c r="CK12" s="2" t="str">
        <f aca="false">'Sellia Marina'!AW76</f>
        <v>no</v>
      </c>
      <c r="CL12" s="2" t="str">
        <f aca="false">'Sellia Marina'!BH76</f>
        <v>no</v>
      </c>
      <c r="CM12" s="2" t="str">
        <f aca="false">'Sellia Marina'!BS76</f>
        <v>no</v>
      </c>
      <c r="CN12" s="2" t="str">
        <f aca="false">'Sellia Marina'!CD76</f>
        <v>no</v>
      </c>
      <c r="CO12" s="2" t="str">
        <f aca="false">'Sellia Marina'!CO76</f>
        <v>no</v>
      </c>
      <c r="CP12" s="2" t="str">
        <f aca="false">'Sellia Marina'!E149</f>
        <v>si</v>
      </c>
      <c r="CQ12" s="2" t="str">
        <f aca="false">'Sellia Marina'!P149</f>
        <v>no</v>
      </c>
      <c r="CR12" s="2" t="str">
        <f aca="false">'Sellia Marina'!AA149</f>
        <v>no</v>
      </c>
      <c r="CS12" s="2" t="str">
        <f aca="false">'Sellia Marina'!AL149</f>
        <v>no</v>
      </c>
      <c r="CT12" s="2" t="str">
        <f aca="false">'Sellia Marina'!AW149</f>
        <v>parziale</v>
      </c>
      <c r="CU12" s="2" t="str">
        <f aca="false">'Sellia Marina'!BH149</f>
        <v>parziale</v>
      </c>
      <c r="CV12" s="2" t="str">
        <f aca="false">'Sellia Marina'!BS149</f>
        <v>no</v>
      </c>
      <c r="CW12" s="2" t="str">
        <f aca="false">'Sellia Marina'!CD149</f>
        <v>si</v>
      </c>
      <c r="CX12" s="2" t="str">
        <f aca="false">'Sellia Marina'!CO149</f>
        <v>si</v>
      </c>
      <c r="CY12" s="2" t="str">
        <f aca="false">'Sellia Marina'!E222</f>
        <v>si</v>
      </c>
      <c r="CZ12" s="2" t="str">
        <f aca="false">'Sellia Marina'!P222</f>
        <v>prziale</v>
      </c>
      <c r="DA12" s="2" t="str">
        <f aca="false">'Sellia Marina'!AA222</f>
        <v>tracce</v>
      </c>
      <c r="DB12" s="2" t="str">
        <f aca="false">'Sellia Marina'!AL222</f>
        <v>tracce</v>
      </c>
      <c r="DC12" s="2" t="str">
        <f aca="false">'Sellia Marina'!AW222</f>
        <v>parziale</v>
      </c>
      <c r="DD12" s="2" t="str">
        <f aca="false">'Sellia Marina'!BH222</f>
        <v>si</v>
      </c>
      <c r="DE12" s="2" t="str">
        <f aca="false">'Sellia Marina'!BS222</f>
        <v>no</v>
      </c>
      <c r="DF12" s="2" t="str">
        <f aca="false">'Sellia Marina'!CD222</f>
        <v>no</v>
      </c>
      <c r="DG12" s="2" t="str">
        <f aca="false">'Sellia Marina'!CO222</f>
        <v>no</v>
      </c>
      <c r="DH12" s="2" t="str">
        <f aca="false">'Sellia Marina'!E295</f>
        <v>parziale</v>
      </c>
      <c r="DI12" s="2" t="str">
        <f aca="false">'Sellia Marina'!P295</f>
        <v>no</v>
      </c>
      <c r="DJ12" s="2" t="str">
        <f aca="false">'Sellia Marina'!AA295</f>
        <v>no</v>
      </c>
      <c r="DK12" s="2" t="str">
        <f aca="false">'Sellia Marina'!AL295</f>
        <v>no</v>
      </c>
      <c r="DL12" s="2" t="str">
        <f aca="false">'Sellia Marina'!AW295</f>
        <v>no</v>
      </c>
      <c r="DM12" s="2" t="n">
        <f aca="false">'Sellia Marina'!BH295</f>
        <v>0</v>
      </c>
      <c r="DN12" s="2" t="str">
        <f aca="false">'Sellia Marina'!BS295</f>
        <v>no</v>
      </c>
      <c r="DO12" s="2" t="str">
        <f aca="false">'Sellia Marina'!CD295</f>
        <v>no</v>
      </c>
      <c r="DP12" s="2" t="str">
        <f aca="false">'Sellia Marina'!CO295</f>
        <v>no</v>
      </c>
      <c r="DQ12" s="2" t="n">
        <f aca="false">'Sellia Marina'!E368</f>
        <v>0</v>
      </c>
      <c r="DR12" s="2" t="str">
        <f aca="false">'Sellia Marina'!P368</f>
        <v>si</v>
      </c>
      <c r="DS12" s="2" t="str">
        <f aca="false">'Sellia Marina'!AA368</f>
        <v>no</v>
      </c>
      <c r="DT12" s="2" t="n">
        <f aca="false">'Sellia Marina'!AL368</f>
        <v>0</v>
      </c>
      <c r="DU12" s="2" t="str">
        <f aca="false">'Sellia Marina'!AW368</f>
        <v>no</v>
      </c>
      <c r="DV12" s="2" t="str">
        <f aca="false">'Sellia Marina'!BH368</f>
        <v>no</v>
      </c>
      <c r="DW12" s="2" t="str">
        <f aca="false">'Sellia Marina'!BS368</f>
        <v>no</v>
      </c>
      <c r="DX12" s="2" t="str">
        <f aca="false">'Sellia Marina'!CD368</f>
        <v>si</v>
      </c>
      <c r="DY12" s="2" t="n">
        <f aca="false">'Sellia Marina'!CO368</f>
        <v>0</v>
      </c>
      <c r="DZ12" s="2" t="str">
        <f aca="false">'Sellia Marina'!E441</f>
        <v>no</v>
      </c>
      <c r="EA12" s="2" t="str">
        <f aca="false">'Sellia Marina'!P441</f>
        <v>no</v>
      </c>
      <c r="EB12" s="2" t="str">
        <f aca="false">'Sellia Marina'!AA441</f>
        <v>no</v>
      </c>
      <c r="EC12" s="2" t="str">
        <f aca="false">'Sellia Marina'!AL441</f>
        <v>parziale</v>
      </c>
      <c r="ED12" s="2" t="str">
        <f aca="false">'Sellia Marina'!AW441</f>
        <v>no</v>
      </c>
      <c r="EE12" s="2" t="str">
        <f aca="false">'Sellia Marina'!BH441</f>
        <v>no</v>
      </c>
      <c r="EF12" s="2" t="str">
        <f aca="false">'Sellia Marina'!BS441</f>
        <v>no</v>
      </c>
      <c r="EG12" s="2" t="n">
        <f aca="false">'Sellia Marina'!CD441</f>
        <v>0</v>
      </c>
      <c r="EH12" s="2" t="n">
        <f aca="false">'Sellia Marina'!CO441</f>
        <v>0</v>
      </c>
      <c r="EI12" s="2" t="str">
        <f aca="false">'Sellia Marina'!E514</f>
        <v>no</v>
      </c>
      <c r="EJ12" s="2" t="str">
        <f aca="false">'Sellia Marina'!P514</f>
        <v>no</v>
      </c>
      <c r="EK12" s="2" t="str">
        <f aca="false">'Sellia Marina'!AA514</f>
        <v>no</v>
      </c>
      <c r="EL12" s="2" t="str">
        <f aca="false">Belcastro!E3</f>
        <v>no</v>
      </c>
      <c r="EM12" s="2" t="n">
        <f aca="false">Belcastro!P3</f>
        <v>0</v>
      </c>
      <c r="EN12" s="2" t="n">
        <f aca="false">Belcastro!AA3</f>
        <v>0</v>
      </c>
      <c r="EO12" s="2" t="str">
        <f aca="false">Belcastro!AL3</f>
        <v>no</v>
      </c>
      <c r="EP12" s="2" t="str">
        <f aca="false">Belcastro!AW3</f>
        <v>no</v>
      </c>
      <c r="EQ12" s="2" t="n">
        <f aca="false">Belcastro!BH3</f>
        <v>0</v>
      </c>
      <c r="ER12" s="2" t="str">
        <f aca="false">Belcastro!BS3</f>
        <v>no</v>
      </c>
      <c r="ES12" s="2" t="str">
        <f aca="false">Botricello!E3</f>
        <v>no</v>
      </c>
      <c r="ET12" s="2" t="str">
        <f aca="false">Botricello!P3</f>
        <v>no</v>
      </c>
      <c r="EU12" s="2" t="str">
        <f aca="false">Botricello!AA3</f>
        <v>no</v>
      </c>
      <c r="EV12" s="2" t="str">
        <f aca="false">Botricello!AL3</f>
        <v>no</v>
      </c>
      <c r="EW12" s="2" t="str">
        <f aca="false">Botricello!AW3</f>
        <v>no</v>
      </c>
      <c r="EX12" s="2" t="str">
        <f aca="false">Botricello!BH3</f>
        <v>no</v>
      </c>
      <c r="EY12" s="2" t="str">
        <f aca="false">Botricello!BS3</f>
        <v>no</v>
      </c>
      <c r="EZ12" s="2" t="str">
        <f aca="false">Botricello!CD3</f>
        <v>no</v>
      </c>
      <c r="FA12" s="2" t="str">
        <f aca="false">Botricello!E76</f>
        <v>no</v>
      </c>
      <c r="FB12" s="2" t="str">
        <f aca="false">Botricello!P76</f>
        <v>no</v>
      </c>
      <c r="FC12" s="2" t="n">
        <f aca="false">Botricello!AA76</f>
        <v>0</v>
      </c>
      <c r="FD12" s="2" t="str">
        <f aca="false">Botricello!AL76</f>
        <v>no</v>
      </c>
      <c r="FE12" s="2" t="str">
        <f aca="false">Botricello!AW76</f>
        <v>no</v>
      </c>
      <c r="FF12" s="2" t="str">
        <f aca="false">Botricello!BH76</f>
        <v>no</v>
      </c>
      <c r="FG12" s="2" t="str">
        <f aca="false">Botricello!BS76</f>
        <v>no</v>
      </c>
      <c r="FH12" s="2" t="str">
        <f aca="false">Botricello!CD76</f>
        <v>no</v>
      </c>
      <c r="FI12" s="2" t="str">
        <f aca="false">Botricello!E149</f>
        <v>no</v>
      </c>
      <c r="FJ12" s="2" t="str">
        <f aca="false">Botricello!P149</f>
        <v>no</v>
      </c>
      <c r="FK12" s="2" t="n">
        <f aca="false">Botricello!AA149</f>
        <v>0</v>
      </c>
      <c r="FL12" s="2" t="str">
        <f aca="false">Botricello!AL149</f>
        <v>parziale</v>
      </c>
      <c r="FM12" s="2" t="str">
        <f aca="false">Botricello!AW149</f>
        <v>no</v>
      </c>
      <c r="FN12" s="2" t="str">
        <f aca="false">Botricello!BH149</f>
        <v>no</v>
      </c>
      <c r="FO12" s="2" t="str">
        <f aca="false">Botricello!BS149</f>
        <v>no</v>
      </c>
      <c r="FP12" s="2" t="str">
        <f aca="false">Botricello!CD149</f>
        <v>parziale</v>
      </c>
      <c r="FQ12" s="2" t="str">
        <f aca="false">Botricello!E222</f>
        <v>no</v>
      </c>
      <c r="GS12" s="2" t="s">
        <v>33</v>
      </c>
      <c r="GT12" s="2" t="s">
        <v>41</v>
      </c>
      <c r="GU12" s="2" t="n">
        <v>0</v>
      </c>
      <c r="GV12" s="2" t="n">
        <v>0</v>
      </c>
      <c r="GW12" s="2" t="n">
        <v>0</v>
      </c>
      <c r="GX12" s="2" t="n">
        <v>0</v>
      </c>
      <c r="GY12" s="2" t="n">
        <v>0</v>
      </c>
      <c r="GZ12" s="2" t="n">
        <v>0</v>
      </c>
      <c r="HA12" s="2" t="n">
        <v>0</v>
      </c>
      <c r="HB12" s="2" t="s">
        <v>41</v>
      </c>
      <c r="HC12" s="2" t="n">
        <v>0</v>
      </c>
      <c r="HD12" s="2" t="n">
        <v>0</v>
      </c>
      <c r="HE12" s="2" t="n">
        <v>0</v>
      </c>
      <c r="HF12" s="2" t="n">
        <v>0</v>
      </c>
      <c r="HG12" s="2" t="n">
        <v>0</v>
      </c>
      <c r="HH12" s="2" t="n">
        <v>0</v>
      </c>
      <c r="HI12" s="2" t="n">
        <v>0</v>
      </c>
      <c r="HJ12" s="2" t="n">
        <v>0</v>
      </c>
      <c r="HK12" s="2" t="n">
        <v>0</v>
      </c>
      <c r="HL12" s="2" t="n">
        <v>0</v>
      </c>
      <c r="HM12" s="2" t="s">
        <v>41</v>
      </c>
      <c r="HN12" s="2" t="n">
        <v>0</v>
      </c>
      <c r="HO12" s="2" t="n">
        <v>0</v>
      </c>
      <c r="HP12" s="2" t="n">
        <v>0</v>
      </c>
      <c r="HQ12" s="2" t="n">
        <v>0</v>
      </c>
      <c r="HR12" s="2" t="n">
        <v>0</v>
      </c>
      <c r="HS12" s="2" t="n">
        <v>0</v>
      </c>
      <c r="HT12" s="2" t="n">
        <v>0</v>
      </c>
      <c r="HU12" s="2" t="n">
        <v>0</v>
      </c>
      <c r="HV12" s="2" t="s">
        <v>41</v>
      </c>
      <c r="HW12" s="2" t="n">
        <v>0</v>
      </c>
      <c r="HX12" s="2" t="n">
        <v>0</v>
      </c>
      <c r="HY12" s="2" t="n">
        <v>0</v>
      </c>
      <c r="HZ12" s="2" t="n">
        <v>0</v>
      </c>
      <c r="IA12" s="2" t="n">
        <v>0</v>
      </c>
      <c r="IB12" s="2" t="s">
        <v>41</v>
      </c>
      <c r="IC12" s="2" t="n">
        <v>0</v>
      </c>
      <c r="ID12" s="2" t="n">
        <v>0</v>
      </c>
      <c r="IE12" s="2" t="n">
        <v>0</v>
      </c>
      <c r="IF12" s="2" t="n">
        <v>0</v>
      </c>
      <c r="IG12" s="2" t="n">
        <v>0</v>
      </c>
      <c r="IH12" s="2" t="n">
        <v>0</v>
      </c>
      <c r="II12" s="2" t="n">
        <v>0</v>
      </c>
      <c r="IJ12" s="2" t="s">
        <v>41</v>
      </c>
      <c r="IK12" s="2" t="s">
        <v>41</v>
      </c>
      <c r="IL12" s="2" t="n">
        <v>0</v>
      </c>
      <c r="IM12" s="2" t="n">
        <v>0</v>
      </c>
      <c r="IN12" s="2" t="s">
        <v>41</v>
      </c>
      <c r="IO12" s="2" t="n">
        <v>0</v>
      </c>
      <c r="IP12" s="2" t="n">
        <v>0</v>
      </c>
      <c r="IQ12" s="2" t="n">
        <v>0</v>
      </c>
      <c r="IR12" s="2" t="n">
        <v>0</v>
      </c>
      <c r="IS12" s="2" t="n">
        <v>0</v>
      </c>
      <c r="IT12" s="2" t="n">
        <v>0</v>
      </c>
      <c r="IU12" s="2" t="n">
        <v>0</v>
      </c>
      <c r="IV12" s="2" t="s">
        <v>41</v>
      </c>
      <c r="IW12" s="2" t="s">
        <v>41</v>
      </c>
      <c r="IX12" s="2" t="s">
        <v>41</v>
      </c>
      <c r="IY12" s="2" t="n">
        <v>0</v>
      </c>
      <c r="IZ12" s="2" t="n">
        <v>0</v>
      </c>
      <c r="JA12" s="2" t="n">
        <v>0</v>
      </c>
      <c r="JB12" s="2" t="s">
        <v>41</v>
      </c>
      <c r="JC12" s="2" t="s">
        <v>41</v>
      </c>
      <c r="JD12" s="2" t="n">
        <v>0</v>
      </c>
      <c r="JE12" s="2" t="n">
        <v>0</v>
      </c>
      <c r="JF12" s="2" t="n">
        <v>0</v>
      </c>
      <c r="JG12" s="2" t="n">
        <v>0</v>
      </c>
      <c r="JH12" s="2" t="n">
        <v>0</v>
      </c>
      <c r="JI12" s="2" t="n">
        <v>0</v>
      </c>
      <c r="JJ12" s="2" t="n">
        <v>0</v>
      </c>
      <c r="JK12" s="2" t="n">
        <v>0</v>
      </c>
      <c r="JL12" s="2" t="n">
        <v>0</v>
      </c>
      <c r="JM12" s="2" t="n">
        <v>0</v>
      </c>
      <c r="JN12" s="2" t="n">
        <v>0</v>
      </c>
      <c r="JO12" s="2" t="n">
        <v>0</v>
      </c>
      <c r="JP12" s="2" t="n">
        <v>0</v>
      </c>
      <c r="JQ12" s="2" t="s">
        <v>41</v>
      </c>
      <c r="JR12" s="2" t="n">
        <v>0</v>
      </c>
      <c r="JS12" s="2" t="n">
        <v>0</v>
      </c>
      <c r="JT12" s="2" t="n">
        <v>0</v>
      </c>
      <c r="JU12" s="2" t="n">
        <v>0</v>
      </c>
      <c r="JV12" s="2" t="n">
        <v>0</v>
      </c>
      <c r="JW12" s="2" t="s">
        <v>41</v>
      </c>
      <c r="JX12" s="2" t="s">
        <v>41</v>
      </c>
      <c r="JY12" s="2" t="n">
        <v>0</v>
      </c>
      <c r="JZ12" s="2" t="n">
        <v>0</v>
      </c>
      <c r="KA12" s="2" t="n">
        <v>0</v>
      </c>
      <c r="KB12" s="2" t="n">
        <v>0</v>
      </c>
      <c r="KC12" s="2" t="n">
        <v>0</v>
      </c>
      <c r="KD12" s="2" t="n">
        <v>0</v>
      </c>
      <c r="KE12" s="2" t="n">
        <v>0</v>
      </c>
      <c r="KF12" s="2" t="n">
        <v>0</v>
      </c>
      <c r="KG12" s="2" t="n">
        <v>0</v>
      </c>
      <c r="KH12" s="2" t="n">
        <v>0</v>
      </c>
      <c r="KI12" s="2" t="n">
        <v>0</v>
      </c>
      <c r="KJ12" s="2" t="n">
        <v>0</v>
      </c>
      <c r="KK12" s="2" t="n">
        <v>0</v>
      </c>
      <c r="KL12" s="2" t="n">
        <v>0</v>
      </c>
      <c r="KM12" s="2" t="n">
        <v>0</v>
      </c>
      <c r="KN12" s="2" t="n">
        <v>0</v>
      </c>
      <c r="KO12" s="2" t="n">
        <v>0</v>
      </c>
      <c r="KP12" s="2" t="n">
        <v>0</v>
      </c>
      <c r="KQ12" s="2" t="n">
        <v>0</v>
      </c>
      <c r="KR12" s="2" t="n">
        <v>0</v>
      </c>
      <c r="KS12" s="2" t="n">
        <v>0</v>
      </c>
      <c r="KT12" s="2" t="n">
        <v>0</v>
      </c>
      <c r="KU12" s="2" t="n">
        <v>0</v>
      </c>
      <c r="KV12" s="2" t="n">
        <v>0</v>
      </c>
      <c r="KW12" s="2" t="n">
        <v>0</v>
      </c>
      <c r="KX12" s="2" t="n">
        <v>0</v>
      </c>
      <c r="KY12" s="2" t="n">
        <v>0</v>
      </c>
      <c r="KZ12" s="2" t="n">
        <v>0</v>
      </c>
      <c r="LA12" s="2" t="n">
        <v>0</v>
      </c>
      <c r="LB12" s="2" t="n">
        <v>0</v>
      </c>
      <c r="LC12" s="2" t="n">
        <v>0</v>
      </c>
      <c r="LD12" s="2" t="n">
        <v>0</v>
      </c>
      <c r="LE12" s="2" t="s">
        <v>41</v>
      </c>
      <c r="LF12" s="2" t="n">
        <v>0</v>
      </c>
      <c r="LG12" s="2" t="n">
        <v>0</v>
      </c>
      <c r="LH12" s="2" t="n">
        <v>0</v>
      </c>
      <c r="LI12" s="2" t="s">
        <v>41</v>
      </c>
      <c r="LJ12" s="2" t="n">
        <v>0</v>
      </c>
      <c r="LK12" s="2" t="n">
        <v>0</v>
      </c>
      <c r="LL12" s="2" t="s">
        <v>41</v>
      </c>
      <c r="LM12" s="2" t="n">
        <v>0</v>
      </c>
      <c r="LN12" s="2" t="n">
        <v>0</v>
      </c>
      <c r="LO12" s="2" t="n">
        <v>0</v>
      </c>
      <c r="LP12" s="2" t="n">
        <v>0</v>
      </c>
      <c r="LQ12" s="2" t="s">
        <v>41</v>
      </c>
      <c r="LR12" s="2" t="n">
        <v>0</v>
      </c>
      <c r="LS12" s="2" t="n">
        <v>0</v>
      </c>
      <c r="LT12" s="2" t="n">
        <v>0</v>
      </c>
      <c r="LU12" s="2" t="n">
        <v>0</v>
      </c>
      <c r="LV12" s="2" t="n">
        <v>0</v>
      </c>
      <c r="LW12" s="2" t="n">
        <v>0</v>
      </c>
      <c r="LX12" s="2" t="n">
        <v>0</v>
      </c>
      <c r="LY12" s="2" t="s">
        <v>41</v>
      </c>
      <c r="LZ12" s="2" t="s">
        <v>41</v>
      </c>
      <c r="MA12" s="2" t="n">
        <v>0</v>
      </c>
      <c r="MB12" s="2" t="n">
        <v>0</v>
      </c>
      <c r="MC12" s="2" t="n">
        <v>0</v>
      </c>
      <c r="MD12" s="2" t="n">
        <v>0</v>
      </c>
      <c r="ME12" s="2" t="s">
        <v>41</v>
      </c>
      <c r="MF12" s="2" t="s">
        <v>41</v>
      </c>
      <c r="MG12" s="2" t="n">
        <v>0</v>
      </c>
      <c r="MH12" s="2" t="n">
        <v>0</v>
      </c>
      <c r="MI12" s="2" t="s">
        <v>41</v>
      </c>
      <c r="MJ12" s="2" t="n">
        <v>0</v>
      </c>
      <c r="MK12" s="2" t="n">
        <v>0</v>
      </c>
      <c r="ML12" s="2" t="n">
        <v>0</v>
      </c>
      <c r="MM12" s="2" t="n">
        <v>0</v>
      </c>
      <c r="MN12" s="2" t="n">
        <v>0</v>
      </c>
      <c r="MO12" s="2" t="n">
        <v>0</v>
      </c>
      <c r="MP12" s="2" t="n">
        <v>0</v>
      </c>
      <c r="MQ12" s="2" t="s">
        <v>41</v>
      </c>
      <c r="MR12" s="2" t="n">
        <v>0</v>
      </c>
      <c r="MS12" s="2" t="n">
        <v>0</v>
      </c>
      <c r="MT12" s="2" t="n">
        <v>0</v>
      </c>
      <c r="MU12" s="2" t="s">
        <v>41</v>
      </c>
      <c r="MV12" s="2" t="n">
        <v>0</v>
      </c>
      <c r="MW12" s="2" t="n">
        <v>0</v>
      </c>
      <c r="MX12" s="2" t="n">
        <v>0</v>
      </c>
      <c r="MY12" s="2" t="n">
        <v>0</v>
      </c>
      <c r="MZ12" s="2" t="n">
        <v>0</v>
      </c>
      <c r="NA12" s="2" t="n">
        <v>0</v>
      </c>
      <c r="NB12" s="2" t="n">
        <v>0</v>
      </c>
      <c r="NC12" s="2" t="s">
        <v>41</v>
      </c>
      <c r="ND12" s="2" t="n">
        <v>0</v>
      </c>
      <c r="NE12" s="2" t="n">
        <v>0</v>
      </c>
      <c r="NF12" s="2" t="n">
        <v>0</v>
      </c>
      <c r="NG12" s="2" t="n">
        <v>0</v>
      </c>
      <c r="NH12" s="2" t="n">
        <v>0</v>
      </c>
      <c r="NI12" s="2" t="n">
        <v>0</v>
      </c>
    </row>
    <row r="13" customFormat="false" ht="14.4" hidden="false" customHeight="false" outlineLevel="0" collapsed="false">
      <c r="A13" s="53"/>
      <c r="B13" s="28" t="s">
        <v>43</v>
      </c>
      <c r="C13" s="2" t="str">
        <f aca="false">'Soveria Simeri'!E4</f>
        <v>no</v>
      </c>
      <c r="D13" s="2" t="str">
        <f aca="false">'Soveria Simeri'!P4</f>
        <v>no</v>
      </c>
      <c r="E13" s="2" t="str">
        <f aca="false">'Soveria Simeri'!AA4</f>
        <v>si-no</v>
      </c>
      <c r="F13" s="2" t="str">
        <f aca="false">Sersale!E4</f>
        <v>no</v>
      </c>
      <c r="G13" s="2" t="str">
        <f aca="false">Sersale!P4</f>
        <v>no</v>
      </c>
      <c r="H13" s="2" t="str">
        <f aca="false">Sersale!AA4</f>
        <v>no</v>
      </c>
      <c r="I13" s="2" t="str">
        <f aca="false">Sersale!AL4</f>
        <v>no</v>
      </c>
      <c r="J13" s="2" t="n">
        <f aca="false">Sersale!AW4</f>
        <v>0</v>
      </c>
      <c r="K13" s="2" t="n">
        <f aca="false">Sersale!BH4</f>
        <v>0</v>
      </c>
      <c r="L13" s="2" t="str">
        <f aca="false">Sersale!BS4</f>
        <v>no</v>
      </c>
      <c r="M13" s="2" t="str">
        <f aca="false">Cropani!E4</f>
        <v>no</v>
      </c>
      <c r="N13" s="2" t="str">
        <f aca="false">Cropani!P4</f>
        <v>no</v>
      </c>
      <c r="O13" s="2" t="str">
        <f aca="false">Cropani!AA4</f>
        <v>no</v>
      </c>
      <c r="P13" s="2" t="str">
        <f aca="false">Cropani!AL4</f>
        <v>no</v>
      </c>
      <c r="Q13" s="2" t="str">
        <f aca="false">Cropani!AW4</f>
        <v>no</v>
      </c>
      <c r="R13" s="2" t="str">
        <f aca="false">Cropani!BH4</f>
        <v>no</v>
      </c>
      <c r="S13" s="2" t="str">
        <f aca="false">Cropani!BS4</f>
        <v>no</v>
      </c>
      <c r="T13" s="2" t="str">
        <f aca="false">Cropani!CD4</f>
        <v>si</v>
      </c>
      <c r="U13" s="2" t="n">
        <f aca="false">Cropani!CO4</f>
        <v>0</v>
      </c>
      <c r="V13" s="2" t="str">
        <f aca="false">Cropani!E77</f>
        <v>no</v>
      </c>
      <c r="W13" s="2" t="str">
        <f aca="false">Cropani!P77</f>
        <v>no</v>
      </c>
      <c r="X13" s="2" t="str">
        <f aca="false">Cropani!AA77</f>
        <v>no</v>
      </c>
      <c r="Y13" s="2" t="str">
        <f aca="false">Cropani!AL77</f>
        <v>no</v>
      </c>
      <c r="Z13" s="2" t="str">
        <f aca="false">Cropani!AW77</f>
        <v>no</v>
      </c>
      <c r="AA13" s="2" t="str">
        <f aca="false">Cropani!BH77</f>
        <v>si-no</v>
      </c>
      <c r="AB13" s="2" t="str">
        <f aca="false">Cropani!BS77</f>
        <v>no</v>
      </c>
      <c r="AC13" s="2" t="str">
        <f aca="false">Cropani!CD77</f>
        <v>no</v>
      </c>
      <c r="AD13" s="2" t="n">
        <f aca="false">Cropani!CO77</f>
        <v>0</v>
      </c>
      <c r="AE13" s="2" t="str">
        <f aca="false">Cropani!E150</f>
        <v>no</v>
      </c>
      <c r="AF13" s="2" t="str">
        <f aca="false">Cropani!P150</f>
        <v>no</v>
      </c>
      <c r="AG13" s="2" t="str">
        <f aca="false">Cropani!AA150</f>
        <v>no</v>
      </c>
      <c r="AH13" s="2" t="str">
        <f aca="false">Cropani!AL150</f>
        <v>no</v>
      </c>
      <c r="AI13" s="2" t="str">
        <f aca="false">Cropani!AW150</f>
        <v>no</v>
      </c>
      <c r="AJ13" s="2" t="n">
        <f aca="false">Cropani!BH150</f>
        <v>0</v>
      </c>
      <c r="AK13" s="2" t="str">
        <f aca="false">Cropani!BS150</f>
        <v>no</v>
      </c>
      <c r="AL13" s="2" t="str">
        <f aca="false">Cropani!CD150</f>
        <v>no</v>
      </c>
      <c r="AM13" s="2" t="str">
        <f aca="false">Cropani!CO150</f>
        <v>no</v>
      </c>
      <c r="AN13" s="2" t="str">
        <f aca="false">Cropani!E223</f>
        <v>si</v>
      </c>
      <c r="AO13" s="2" t="str">
        <f aca="false">Cropani!P223</f>
        <v>si-no</v>
      </c>
      <c r="AP13" s="2" t="str">
        <f aca="false">Cropani!AA223</f>
        <v>no</v>
      </c>
      <c r="AQ13" s="2" t="str">
        <f aca="false">Cropani!AL223</f>
        <v>no</v>
      </c>
      <c r="AR13" s="2" t="n">
        <f aca="false">Cropani!AW223</f>
        <v>0</v>
      </c>
      <c r="AS13" s="2" t="n">
        <f aca="false">Cropani!BH223</f>
        <v>0</v>
      </c>
      <c r="AT13" s="2" t="str">
        <f aca="false">Cropani!BS223</f>
        <v>si</v>
      </c>
      <c r="AU13" s="2" t="str">
        <f aca="false">Cropani!CD223</f>
        <v>si-no</v>
      </c>
      <c r="AV13" s="2" t="n">
        <f aca="false">Cropani!CO223</f>
        <v>0</v>
      </c>
      <c r="AW13" s="2" t="str">
        <f aca="false">Cropani!E296</f>
        <v>no</v>
      </c>
      <c r="AX13" s="2" t="str">
        <f aca="false">Cropani!P296</f>
        <v>no</v>
      </c>
      <c r="AY13" s="2" t="str">
        <f aca="false">Cropani!AA296</f>
        <v>no</v>
      </c>
      <c r="AZ13" s="2" t="str">
        <f aca="false">Cropani!AL296</f>
        <v>no</v>
      </c>
      <c r="BA13" s="2" t="str">
        <f aca="false">Cropani!AW296</f>
        <v>si-no</v>
      </c>
      <c r="BB13" s="2" t="str">
        <f aca="false">Cropani!BH296</f>
        <v>no</v>
      </c>
      <c r="BC13" s="2" t="str">
        <f aca="false">Cropani!BS296</f>
        <v>no</v>
      </c>
      <c r="BD13" s="2" t="n">
        <f aca="false">Cropani!CD296</f>
        <v>0</v>
      </c>
      <c r="BE13" s="2" t="n">
        <f aca="false">Cropani!CO296</f>
        <v>0</v>
      </c>
      <c r="BF13" s="2" t="n">
        <f aca="false">Cropani!E369</f>
        <v>0</v>
      </c>
      <c r="BG13" s="2" t="str">
        <f aca="false">Cropani!P369</f>
        <v>no</v>
      </c>
      <c r="BH13" s="2" t="str">
        <f aca="false">Cropani!AA369</f>
        <v>no</v>
      </c>
      <c r="BI13" s="2" t="str">
        <f aca="false">Cropani!AL369</f>
        <v>no</v>
      </c>
      <c r="BJ13" s="2" t="n">
        <f aca="false">Cropani!AW369</f>
        <v>0</v>
      </c>
      <c r="BK13" s="2" t="n">
        <f aca="false">Cropani!BH369</f>
        <v>0</v>
      </c>
      <c r="BL13" s="2" t="str">
        <f aca="false">Cropani!BS369</f>
        <v>no</v>
      </c>
      <c r="BM13" s="2" t="str">
        <f aca="false">Cropani!CD369</f>
        <v>si</v>
      </c>
      <c r="BN13" s="2" t="str">
        <f aca="false">Cropani!CO369</f>
        <v>si-no</v>
      </c>
      <c r="BO13" s="2" t="str">
        <f aca="false">Cropani!E442</f>
        <v>no</v>
      </c>
      <c r="BP13" s="2" t="str">
        <f aca="false">Cropani!P442</f>
        <v>no</v>
      </c>
      <c r="BQ13" s="2" t="str">
        <f aca="false">Cropani!AA442</f>
        <v>no</v>
      </c>
      <c r="BR13" s="2" t="str">
        <f aca="false">Cropani!AL442</f>
        <v>no</v>
      </c>
      <c r="BS13" s="2" t="str">
        <f aca="false">Cropani!AW442</f>
        <v>si</v>
      </c>
      <c r="BT13" s="2" t="str">
        <f aca="false">Cropani!BH442</f>
        <v>no</v>
      </c>
      <c r="BU13" s="2" t="str">
        <f aca="false">Cropani!BS442</f>
        <v>no</v>
      </c>
      <c r="BV13" s="2" t="str">
        <f aca="false">Cropani!CD442</f>
        <v>no</v>
      </c>
      <c r="BW13" s="2" t="str">
        <f aca="false">Cropani!CO441</f>
        <v>no</v>
      </c>
      <c r="BX13" s="2" t="str">
        <f aca="false">'Sellia Marina'!E4</f>
        <v>si</v>
      </c>
      <c r="BY13" s="2" t="n">
        <f aca="false">'Sellia Marina'!P4</f>
        <v>0</v>
      </c>
      <c r="BZ13" s="2" t="str">
        <f aca="false">'Sellia Marina'!AA4</f>
        <v>no</v>
      </c>
      <c r="CA13" s="2" t="str">
        <f aca="false">'Sellia Marina'!AL4</f>
        <v>no</v>
      </c>
      <c r="CB13" s="2" t="str">
        <f aca="false">'Sellia Marina'!AW4</f>
        <v>no</v>
      </c>
      <c r="CC13" s="2" t="str">
        <f aca="false">'Sellia Marina'!BH4</f>
        <v>no</v>
      </c>
      <c r="CD13" s="2" t="str">
        <f aca="false">'Sellia Marina'!BS4</f>
        <v>no</v>
      </c>
      <c r="CE13" s="2" t="n">
        <f aca="false">'Sellia Marina'!CD4</f>
        <v>0</v>
      </c>
      <c r="CF13" s="2" t="n">
        <f aca="false">'Sellia Marina'!CO4</f>
        <v>0</v>
      </c>
      <c r="CG13" s="2" t="str">
        <f aca="false">'Sellia Marina'!E77</f>
        <v>no</v>
      </c>
      <c r="CH13" s="2" t="str">
        <f aca="false">'Sellia Marina'!P77</f>
        <v>no</v>
      </c>
      <c r="CI13" s="2" t="str">
        <f aca="false">'Sellia Marina'!AA77</f>
        <v>no-si</v>
      </c>
      <c r="CJ13" s="2" t="str">
        <f aca="false">'Sellia Marina'!AL77</f>
        <v>no</v>
      </c>
      <c r="CK13" s="2" t="str">
        <f aca="false">'Sellia Marina'!AW77</f>
        <v>no</v>
      </c>
      <c r="CL13" s="2" t="str">
        <f aca="false">'Sellia Marina'!BH77</f>
        <v>no</v>
      </c>
      <c r="CM13" s="2" t="str">
        <f aca="false">'Sellia Marina'!BS77</f>
        <v>no</v>
      </c>
      <c r="CN13" s="2" t="str">
        <f aca="false">'Sellia Marina'!CD77</f>
        <v>no</v>
      </c>
      <c r="CO13" s="2" t="str">
        <f aca="false">'Sellia Marina'!CO77</f>
        <v>no</v>
      </c>
      <c r="CP13" s="2" t="str">
        <f aca="false">'Sellia Marina'!E150</f>
        <v>si</v>
      </c>
      <c r="CQ13" s="2" t="str">
        <f aca="false">'Sellia Marina'!P150</f>
        <v>si-no</v>
      </c>
      <c r="CR13" s="2" t="str">
        <f aca="false">'Sellia Marina'!AA150</f>
        <v>no</v>
      </c>
      <c r="CS13" s="2" t="str">
        <f aca="false">'Sellia Marina'!AL150</f>
        <v>si-no</v>
      </c>
      <c r="CT13" s="2" t="str">
        <f aca="false">'Sellia Marina'!AW150</f>
        <v>no</v>
      </c>
      <c r="CU13" s="2" t="str">
        <f aca="false">'Sellia Marina'!BH150</f>
        <v>si</v>
      </c>
      <c r="CV13" s="2" t="str">
        <f aca="false">'Sellia Marina'!BS150</f>
        <v>no</v>
      </c>
      <c r="CW13" s="2" t="str">
        <f aca="false">'Sellia Marina'!CD150</f>
        <v>si</v>
      </c>
      <c r="CX13" s="2" t="str">
        <f aca="false">'Sellia Marina'!CO150</f>
        <v>si</v>
      </c>
      <c r="CY13" s="2" t="str">
        <f aca="false">'Sellia Marina'!E223</f>
        <v>si</v>
      </c>
      <c r="CZ13" s="2" t="str">
        <f aca="false">'Sellia Marina'!P223</f>
        <v>si</v>
      </c>
      <c r="DA13" s="2" t="str">
        <f aca="false">'Sellia Marina'!AA223</f>
        <v>si</v>
      </c>
      <c r="DB13" s="2" t="str">
        <f aca="false">'Sellia Marina'!AL223</f>
        <v>si</v>
      </c>
      <c r="DC13" s="2" t="str">
        <f aca="false">'Sellia Marina'!AW223</f>
        <v>si</v>
      </c>
      <c r="DD13" s="2" t="str">
        <f aca="false">'Sellia Marina'!BH223</f>
        <v>si</v>
      </c>
      <c r="DE13" s="2" t="str">
        <f aca="false">'Sellia Marina'!BS223</f>
        <v>no</v>
      </c>
      <c r="DF13" s="2" t="str">
        <f aca="false">'Sellia Marina'!CD223</f>
        <v>no</v>
      </c>
      <c r="DG13" s="2" t="str">
        <f aca="false">'Sellia Marina'!CO223</f>
        <v>no</v>
      </c>
      <c r="DH13" s="2" t="n">
        <f aca="false">'Sellia Marina'!E296</f>
        <v>0</v>
      </c>
      <c r="DI13" s="2" t="str">
        <f aca="false">'Sellia Marina'!P296</f>
        <v>si no</v>
      </c>
      <c r="DJ13" s="2" t="str">
        <f aca="false">'Sellia Marina'!AA296</f>
        <v>no</v>
      </c>
      <c r="DK13" s="2" t="str">
        <f aca="false">'Sellia Marina'!AL296</f>
        <v>si</v>
      </c>
      <c r="DL13" s="2" t="str">
        <f aca="false">'Sellia Marina'!AW296</f>
        <v>no</v>
      </c>
      <c r="DM13" s="2" t="n">
        <f aca="false">'Sellia Marina'!BH296</f>
        <v>0</v>
      </c>
      <c r="DN13" s="2" t="str">
        <f aca="false">'Sellia Marina'!BS296</f>
        <v>si</v>
      </c>
      <c r="DO13" s="2" t="str">
        <f aca="false">'Sellia Marina'!CD296</f>
        <v>si</v>
      </c>
      <c r="DP13" s="2" t="str">
        <f aca="false">'Sellia Marina'!CO296</f>
        <v>si-no</v>
      </c>
      <c r="DQ13" s="2" t="n">
        <f aca="false">'Sellia Marina'!E369</f>
        <v>0</v>
      </c>
      <c r="DR13" s="2" t="str">
        <f aca="false">'Sellia Marina'!P369</f>
        <v>si</v>
      </c>
      <c r="DS13" s="2" t="str">
        <f aca="false">'Sellia Marina'!AA369</f>
        <v>no</v>
      </c>
      <c r="DT13" s="2" t="n">
        <f aca="false">'Sellia Marina'!AL369</f>
        <v>0</v>
      </c>
      <c r="DU13" s="2" t="str">
        <f aca="false">'Sellia Marina'!AW369</f>
        <v>si-no</v>
      </c>
      <c r="DV13" s="2" t="str">
        <f aca="false">'Sellia Marina'!BH369</f>
        <v>no</v>
      </c>
      <c r="DW13" s="2" t="str">
        <f aca="false">'Sellia Marina'!BS369</f>
        <v>no</v>
      </c>
      <c r="DX13" s="2" t="str">
        <f aca="false">'Sellia Marina'!CD369</f>
        <v>si-no</v>
      </c>
      <c r="DY13" s="2" t="n">
        <f aca="false">'Sellia Marina'!CO369</f>
        <v>0</v>
      </c>
      <c r="DZ13" s="2" t="str">
        <f aca="false">'Sellia Marina'!E442</f>
        <v>si-no</v>
      </c>
      <c r="EA13" s="2" t="str">
        <f aca="false">'Sellia Marina'!P442</f>
        <v>no</v>
      </c>
      <c r="EB13" s="2" t="str">
        <f aca="false">'Sellia Marina'!AA442</f>
        <v>no</v>
      </c>
      <c r="EC13" s="2" t="str">
        <f aca="false">'Sellia Marina'!AL442</f>
        <v>no</v>
      </c>
      <c r="ED13" s="2" t="str">
        <f aca="false">'Sellia Marina'!AW442</f>
        <v>no</v>
      </c>
      <c r="EE13" s="2" t="str">
        <f aca="false">'Sellia Marina'!BH442</f>
        <v>no</v>
      </c>
      <c r="EF13" s="2" t="str">
        <f aca="false">'Sellia Marina'!BS442</f>
        <v>no</v>
      </c>
      <c r="EG13" s="2" t="n">
        <f aca="false">'Sellia Marina'!CD442</f>
        <v>0</v>
      </c>
      <c r="EH13" s="2" t="n">
        <f aca="false">'Sellia Marina'!CO442</f>
        <v>0</v>
      </c>
      <c r="EI13" s="2" t="str">
        <f aca="false">'Sellia Marina'!E515</f>
        <v>no</v>
      </c>
      <c r="EJ13" s="2" t="str">
        <f aca="false">'Sellia Marina'!P515</f>
        <v>no</v>
      </c>
      <c r="EK13" s="2" t="str">
        <f aca="false">'Sellia Marina'!AA515</f>
        <v>no</v>
      </c>
      <c r="EL13" s="2" t="str">
        <f aca="false">Belcastro!E4</f>
        <v>no</v>
      </c>
      <c r="EM13" s="2" t="n">
        <f aca="false">Belcastro!P4</f>
        <v>0</v>
      </c>
      <c r="EN13" s="2" t="n">
        <f aca="false">Belcastro!AA4</f>
        <v>0</v>
      </c>
      <c r="EO13" s="2" t="str">
        <f aca="false">Belcastro!AL4</f>
        <v>no</v>
      </c>
      <c r="EP13" s="2" t="str">
        <f aca="false">Belcastro!AW4</f>
        <v>no</v>
      </c>
      <c r="EQ13" s="2" t="n">
        <f aca="false">Belcastro!BH4</f>
        <v>0</v>
      </c>
      <c r="ER13" s="2" t="str">
        <f aca="false">Belcastro!BS4</f>
        <v>no</v>
      </c>
      <c r="ES13" s="2" t="str">
        <f aca="false">Botricello!E4</f>
        <v>no</v>
      </c>
      <c r="ET13" s="2" t="str">
        <f aca="false">Botricello!P4</f>
        <v>no</v>
      </c>
      <c r="EU13" s="2" t="str">
        <f aca="false">Botricello!AA4</f>
        <v>no</v>
      </c>
      <c r="EV13" s="2" t="str">
        <f aca="false">Botricello!AL4</f>
        <v>no</v>
      </c>
      <c r="EW13" s="2" t="str">
        <f aca="false">Botricello!AW4</f>
        <v>no</v>
      </c>
      <c r="EX13" s="2" t="str">
        <f aca="false">Botricello!BH4</f>
        <v>no</v>
      </c>
      <c r="EY13" s="2" t="str">
        <f aca="false">Botricello!BS4</f>
        <v>no</v>
      </c>
      <c r="EZ13" s="2" t="str">
        <f aca="false">Botricello!CD4</f>
        <v>no</v>
      </c>
      <c r="FA13" s="2" t="str">
        <f aca="false">Botricello!E77</f>
        <v>no</v>
      </c>
      <c r="FB13" s="2" t="str">
        <f aca="false">Botricello!P77</f>
        <v>no</v>
      </c>
      <c r="FC13" s="2" t="n">
        <f aca="false">Botricello!AA77</f>
        <v>0</v>
      </c>
      <c r="FD13" s="2" t="str">
        <f aca="false">Botricello!AL77</f>
        <v>no</v>
      </c>
      <c r="FE13" s="2" t="str">
        <f aca="false">Botricello!AW77</f>
        <v>no</v>
      </c>
      <c r="FF13" s="2" t="str">
        <f aca="false">Botricello!BH77</f>
        <v>no</v>
      </c>
      <c r="FG13" s="2" t="str">
        <f aca="false">Botricello!BS77</f>
        <v>no</v>
      </c>
      <c r="FH13" s="2" t="str">
        <f aca="false">Botricello!CD77</f>
        <v>no</v>
      </c>
      <c r="FI13" s="2" t="str">
        <f aca="false">Botricello!E150</f>
        <v>no</v>
      </c>
      <c r="FJ13" s="2" t="str">
        <f aca="false">Botricello!P150</f>
        <v>no</v>
      </c>
      <c r="FK13" s="2" t="n">
        <f aca="false">Botricello!AA150</f>
        <v>0</v>
      </c>
      <c r="FL13" s="2" t="str">
        <f aca="false">Botricello!AL150</f>
        <v>no</v>
      </c>
      <c r="FM13" s="2" t="str">
        <f aca="false">Botricello!AW150</f>
        <v>no</v>
      </c>
      <c r="FN13" s="2" t="str">
        <f aca="false">Botricello!BH150</f>
        <v>no</v>
      </c>
      <c r="FO13" s="2" t="str">
        <f aca="false">Botricello!BS150</f>
        <v>no</v>
      </c>
      <c r="FP13" s="2" t="str">
        <f aca="false">Botricello!CD150</f>
        <v>si</v>
      </c>
      <c r="FQ13" s="2" t="str">
        <f aca="false">Botricello!E223</f>
        <v>no</v>
      </c>
      <c r="GT13" s="2" t="s">
        <v>36</v>
      </c>
      <c r="GU13" s="2" t="s">
        <v>37</v>
      </c>
      <c r="GV13" s="2" t="s">
        <v>37</v>
      </c>
      <c r="GW13" s="2" t="s">
        <v>37</v>
      </c>
      <c r="GX13" s="2" t="s">
        <v>37</v>
      </c>
      <c r="GY13" s="2" t="s">
        <v>37</v>
      </c>
      <c r="GZ13" s="2" t="s">
        <v>37</v>
      </c>
      <c r="HA13" s="2" t="s">
        <v>37</v>
      </c>
      <c r="HB13" s="2" t="n">
        <v>0</v>
      </c>
      <c r="HC13" s="2" t="n">
        <v>0</v>
      </c>
      <c r="HD13" s="2" t="s">
        <v>37</v>
      </c>
      <c r="HE13" s="2" t="s">
        <v>37</v>
      </c>
      <c r="HF13" s="2" t="s">
        <v>37</v>
      </c>
      <c r="HG13" s="2" t="s">
        <v>37</v>
      </c>
      <c r="HH13" s="2" t="s">
        <v>37</v>
      </c>
      <c r="HI13" s="2" t="s">
        <v>37</v>
      </c>
      <c r="HJ13" s="2" t="s">
        <v>37</v>
      </c>
      <c r="HK13" s="2" t="s">
        <v>37</v>
      </c>
      <c r="HL13" s="2" t="s">
        <v>140</v>
      </c>
      <c r="HM13" s="2" t="n">
        <v>0</v>
      </c>
      <c r="HN13" s="2" t="s">
        <v>37</v>
      </c>
      <c r="HO13" s="2" t="s">
        <v>37</v>
      </c>
      <c r="HP13" s="2" t="s">
        <v>37</v>
      </c>
      <c r="HQ13" s="2" t="s">
        <v>37</v>
      </c>
      <c r="HR13" s="2" t="s">
        <v>37</v>
      </c>
      <c r="HS13" s="2" t="s">
        <v>37</v>
      </c>
      <c r="HT13" s="2" t="s">
        <v>37</v>
      </c>
      <c r="HU13" s="2" t="s">
        <v>37</v>
      </c>
      <c r="HV13" s="2" t="n">
        <v>0</v>
      </c>
      <c r="HW13" s="2" t="s">
        <v>37</v>
      </c>
      <c r="HX13" s="2" t="s">
        <v>37</v>
      </c>
      <c r="HY13" s="2" t="s">
        <v>37</v>
      </c>
      <c r="HZ13" s="2" t="s">
        <v>37</v>
      </c>
      <c r="IA13" s="2" t="s">
        <v>37</v>
      </c>
      <c r="IB13" s="2" t="n">
        <v>0</v>
      </c>
      <c r="IC13" s="2" t="s">
        <v>37</v>
      </c>
      <c r="ID13" s="2" t="s">
        <v>37</v>
      </c>
      <c r="IE13" s="2" t="s">
        <v>37</v>
      </c>
      <c r="IF13" s="2" t="s">
        <v>37</v>
      </c>
      <c r="IG13" s="2" t="s">
        <v>37</v>
      </c>
      <c r="IH13" s="2" t="s">
        <v>37</v>
      </c>
      <c r="II13" s="2" t="s">
        <v>37</v>
      </c>
      <c r="IJ13" s="2" t="n">
        <v>0</v>
      </c>
      <c r="IK13" s="2" t="n">
        <v>0</v>
      </c>
      <c r="IL13" s="2" t="s">
        <v>140</v>
      </c>
      <c r="IM13" s="2" t="s">
        <v>47</v>
      </c>
      <c r="IN13" s="2" t="n">
        <v>0</v>
      </c>
      <c r="IO13" s="2" t="s">
        <v>37</v>
      </c>
      <c r="IP13" s="2" t="s">
        <v>37</v>
      </c>
      <c r="IQ13" s="2" t="s">
        <v>37</v>
      </c>
      <c r="IR13" s="2" t="s">
        <v>37</v>
      </c>
      <c r="IS13" s="2" t="s">
        <v>37</v>
      </c>
      <c r="IT13" s="2" t="s">
        <v>37</v>
      </c>
      <c r="IU13" s="2" t="s">
        <v>37</v>
      </c>
      <c r="IV13" s="2" t="n">
        <v>0</v>
      </c>
      <c r="IW13" s="2" t="n">
        <v>0</v>
      </c>
      <c r="IX13" s="2" t="n">
        <v>0</v>
      </c>
      <c r="IY13" s="2" t="s">
        <v>37</v>
      </c>
      <c r="IZ13" s="2" t="s">
        <v>37</v>
      </c>
      <c r="JA13" s="2" t="s">
        <v>37</v>
      </c>
      <c r="JB13" s="2" t="n">
        <v>0</v>
      </c>
      <c r="JC13" s="2" t="n">
        <v>0</v>
      </c>
      <c r="JD13" s="2" t="s">
        <v>37</v>
      </c>
      <c r="JE13" s="2" t="s">
        <v>140</v>
      </c>
      <c r="JF13" s="2" t="s">
        <v>140</v>
      </c>
      <c r="JG13" s="2" t="s">
        <v>37</v>
      </c>
      <c r="JH13" s="2" t="s">
        <v>37</v>
      </c>
      <c r="JI13" s="2" t="s">
        <v>37</v>
      </c>
      <c r="JJ13" s="2" t="s">
        <v>37</v>
      </c>
      <c r="JK13" s="2" t="s">
        <v>37</v>
      </c>
      <c r="JL13" s="2" t="s">
        <v>37</v>
      </c>
      <c r="JM13" s="2" t="s">
        <v>37</v>
      </c>
      <c r="JN13" s="2" t="s">
        <v>37</v>
      </c>
      <c r="JO13" s="2" t="s">
        <v>37</v>
      </c>
      <c r="JP13" s="2" t="s">
        <v>37</v>
      </c>
      <c r="JQ13" s="2" t="n">
        <v>0</v>
      </c>
      <c r="JR13" s="2" t="s">
        <v>37</v>
      </c>
      <c r="JS13" s="2" t="s">
        <v>37</v>
      </c>
      <c r="JT13" s="2" t="s">
        <v>37</v>
      </c>
      <c r="JU13" s="2" t="s">
        <v>37</v>
      </c>
      <c r="JV13" s="2" t="s">
        <v>37</v>
      </c>
      <c r="JW13" s="2" t="n">
        <v>0</v>
      </c>
      <c r="JX13" s="2" t="n">
        <v>0</v>
      </c>
      <c r="JY13" s="2" t="s">
        <v>37</v>
      </c>
      <c r="JZ13" s="2" t="s">
        <v>37</v>
      </c>
      <c r="KA13" s="2" t="s">
        <v>37</v>
      </c>
      <c r="KB13" s="2" t="s">
        <v>37</v>
      </c>
      <c r="KC13" s="2" t="s">
        <v>37</v>
      </c>
      <c r="KD13" s="2" t="s">
        <v>37</v>
      </c>
      <c r="KE13" s="2" t="s">
        <v>37</v>
      </c>
      <c r="KF13" s="2" t="s">
        <v>37</v>
      </c>
      <c r="KG13" s="2" t="s">
        <v>37</v>
      </c>
      <c r="KH13" s="2" t="s">
        <v>140</v>
      </c>
      <c r="KI13" s="2" t="s">
        <v>37</v>
      </c>
      <c r="KJ13" s="2" t="s">
        <v>37</v>
      </c>
      <c r="KK13" s="2" t="s">
        <v>37</v>
      </c>
      <c r="KL13" s="2" t="s">
        <v>330</v>
      </c>
      <c r="KM13" s="2" t="s">
        <v>330</v>
      </c>
      <c r="KN13" s="2" t="s">
        <v>37</v>
      </c>
      <c r="KO13" s="2" t="s">
        <v>140</v>
      </c>
      <c r="KP13" s="2" t="s">
        <v>140</v>
      </c>
      <c r="KQ13" s="2" t="s">
        <v>140</v>
      </c>
      <c r="KR13" s="2" t="s">
        <v>346</v>
      </c>
      <c r="KS13" s="2" t="s">
        <v>2</v>
      </c>
      <c r="KT13" s="2" t="s">
        <v>2</v>
      </c>
      <c r="KU13" s="2" t="s">
        <v>330</v>
      </c>
      <c r="KV13" s="2" t="s">
        <v>140</v>
      </c>
      <c r="KW13" s="2" t="s">
        <v>37</v>
      </c>
      <c r="KX13" s="2" t="s">
        <v>37</v>
      </c>
      <c r="KY13" s="2" t="s">
        <v>37</v>
      </c>
      <c r="KZ13" s="2" t="s">
        <v>330</v>
      </c>
      <c r="LA13" s="2" t="s">
        <v>37</v>
      </c>
      <c r="LB13" s="2" t="s">
        <v>37</v>
      </c>
      <c r="LC13" s="2" t="s">
        <v>37</v>
      </c>
      <c r="LD13" s="2" t="s">
        <v>37</v>
      </c>
      <c r="LE13" s="2" t="n">
        <v>0</v>
      </c>
      <c r="LF13" s="2" t="s">
        <v>37</v>
      </c>
      <c r="LG13" s="2" t="s">
        <v>37</v>
      </c>
      <c r="LH13" s="2" t="s">
        <v>37</v>
      </c>
      <c r="LI13" s="2" t="n">
        <v>0</v>
      </c>
      <c r="LJ13" s="2" t="s">
        <v>140</v>
      </c>
      <c r="LK13" s="2" t="s">
        <v>37</v>
      </c>
      <c r="LL13" s="2" t="n">
        <v>0</v>
      </c>
      <c r="LM13" s="2" t="s">
        <v>37</v>
      </c>
      <c r="LN13" s="2" t="s">
        <v>37</v>
      </c>
      <c r="LO13" s="2" t="s">
        <v>37</v>
      </c>
      <c r="LP13" s="2" t="s">
        <v>140</v>
      </c>
      <c r="LQ13" s="2" t="n">
        <v>0</v>
      </c>
      <c r="LR13" s="2" t="s">
        <v>37</v>
      </c>
      <c r="LS13" s="2" t="s">
        <v>37</v>
      </c>
      <c r="LT13" s="2" t="s">
        <v>37</v>
      </c>
      <c r="LU13" s="2" t="s">
        <v>330</v>
      </c>
      <c r="LV13" s="2" t="s">
        <v>37</v>
      </c>
      <c r="LW13" s="2" t="s">
        <v>37</v>
      </c>
      <c r="LX13" s="2" t="s">
        <v>37</v>
      </c>
      <c r="LY13" s="2" t="n">
        <v>0</v>
      </c>
      <c r="LZ13" s="2" t="n">
        <v>0</v>
      </c>
      <c r="MA13" s="2" t="s">
        <v>37</v>
      </c>
      <c r="MB13" s="2" t="s">
        <v>37</v>
      </c>
      <c r="MC13" s="2" t="s">
        <v>37</v>
      </c>
      <c r="MD13" s="2" t="s">
        <v>37</v>
      </c>
      <c r="ME13" s="2" t="n">
        <v>0</v>
      </c>
      <c r="MF13" s="2" t="n">
        <v>0</v>
      </c>
      <c r="MG13" s="2" t="s">
        <v>37</v>
      </c>
      <c r="MH13" s="2" t="s">
        <v>37</v>
      </c>
      <c r="MI13" s="2" t="n">
        <v>0</v>
      </c>
      <c r="MJ13" s="2" t="s">
        <v>37</v>
      </c>
      <c r="MK13" s="2" t="s">
        <v>37</v>
      </c>
      <c r="ML13" s="2" t="s">
        <v>37</v>
      </c>
      <c r="MM13" s="2" t="s">
        <v>37</v>
      </c>
      <c r="MN13" s="2" t="s">
        <v>37</v>
      </c>
      <c r="MO13" s="2" t="s">
        <v>37</v>
      </c>
      <c r="MP13" s="2" t="s">
        <v>37</v>
      </c>
      <c r="MQ13" s="2" t="s">
        <v>37</v>
      </c>
      <c r="MR13" s="2" t="s">
        <v>37</v>
      </c>
      <c r="MS13" s="2" t="s">
        <v>37</v>
      </c>
      <c r="MT13" s="2" t="s">
        <v>37</v>
      </c>
      <c r="MU13" s="2" t="n">
        <v>0</v>
      </c>
      <c r="MV13" s="2" t="s">
        <v>37</v>
      </c>
      <c r="MW13" s="2" t="s">
        <v>37</v>
      </c>
      <c r="MX13" s="2" t="s">
        <v>37</v>
      </c>
      <c r="MY13" s="2" t="s">
        <v>37</v>
      </c>
      <c r="MZ13" s="2" t="s">
        <v>37</v>
      </c>
      <c r="NA13" s="2" t="s">
        <v>37</v>
      </c>
      <c r="NB13" s="2" t="s">
        <v>37</v>
      </c>
      <c r="NC13" s="2" t="n">
        <v>0</v>
      </c>
      <c r="ND13" s="2" t="s">
        <v>330</v>
      </c>
      <c r="NE13" s="2" t="s">
        <v>37</v>
      </c>
      <c r="NF13" s="2" t="s">
        <v>37</v>
      </c>
      <c r="NG13" s="2" t="s">
        <v>37</v>
      </c>
      <c r="NH13" s="2" t="s">
        <v>330</v>
      </c>
      <c r="NI13" s="2" t="s">
        <v>37</v>
      </c>
    </row>
    <row r="14" customFormat="false" ht="14.4" hidden="false" customHeight="false" outlineLevel="0" collapsed="false">
      <c r="A14" s="53"/>
      <c r="B14" s="28" t="s">
        <v>44</v>
      </c>
      <c r="C14" s="2" t="str">
        <f aca="false">'Soveria Simeri'!G4</f>
        <v>suolo</v>
      </c>
      <c r="D14" s="2" t="str">
        <f aca="false">'Soveria Simeri'!R4</f>
        <v>suolo</v>
      </c>
      <c r="E14" s="2" t="str">
        <f aca="false">'Soveria Simeri'!AC4</f>
        <v>battistrada</v>
      </c>
      <c r="F14" s="2" t="str">
        <f aca="false">Sersale!G4</f>
        <v>suolo</v>
      </c>
      <c r="G14" s="2" t="str">
        <f aca="false">Sersale!R4</f>
        <v>battistrada</v>
      </c>
      <c r="H14" s="2" t="str">
        <f aca="false">Sersale!AC4</f>
        <v>battistrada</v>
      </c>
      <c r="I14" s="2" t="str">
        <f aca="false">Sersale!AN4</f>
        <v>battistrada</v>
      </c>
      <c r="J14" s="2" t="n">
        <f aca="false">Sersale!AY4</f>
        <v>0</v>
      </c>
      <c r="K14" s="2" t="n">
        <f aca="false">Sersale!BJ4</f>
        <v>0</v>
      </c>
      <c r="L14" s="2" t="str">
        <f aca="false">Sersale!BU4</f>
        <v>suolo</v>
      </c>
      <c r="M14" s="2" t="str">
        <f aca="false">Cropani!G4</f>
        <v>battistrada</v>
      </c>
      <c r="N14" s="2" t="str">
        <f aca="false">Cropani!R4</f>
        <v>battistrada</v>
      </c>
      <c r="O14" s="2" t="str">
        <f aca="false">Cropani!AC4</f>
        <v>suolo</v>
      </c>
      <c r="P14" s="2" t="str">
        <f aca="false">Cropani!AN4</f>
        <v>cementato</v>
      </c>
      <c r="Q14" s="2" t="str">
        <f aca="false">Cropani!AY4</f>
        <v>suolo</v>
      </c>
      <c r="R14" s="2" t="str">
        <f aca="false">Cropani!BJ4</f>
        <v>suolo</v>
      </c>
      <c r="S14" s="2" t="str">
        <f aca="false">Cropani!BU4</f>
        <v>battistrada</v>
      </c>
      <c r="T14" s="2" t="str">
        <f aca="false">Cropani!CF4</f>
        <v>suolo</v>
      </c>
      <c r="U14" s="2" t="n">
        <f aca="false">Cropani!CQ4</f>
        <v>0</v>
      </c>
      <c r="V14" s="2" t="str">
        <f aca="false">Cropani!G77</f>
        <v>stradale</v>
      </c>
      <c r="W14" s="2" t="str">
        <f aca="false">Cropani!R77</f>
        <v>stradale</v>
      </c>
      <c r="X14" s="2" t="str">
        <f aca="false">Cropani!AC77</f>
        <v>stradal</v>
      </c>
      <c r="Y14" s="2" t="str">
        <f aca="false">Cropani!AN77</f>
        <v>stradale</v>
      </c>
      <c r="Z14" s="2" t="str">
        <f aca="false">Cropani!AY77</f>
        <v>stradale</v>
      </c>
      <c r="AA14" s="2" t="str">
        <f aca="false">Cropani!BJ77</f>
        <v>battistrada</v>
      </c>
      <c r="AB14" s="2" t="str">
        <f aca="false">Cropani!BU77</f>
        <v>stradale</v>
      </c>
      <c r="AC14" s="2" t="str">
        <f aca="false">Cropani!CF77</f>
        <v>stradale</v>
      </c>
      <c r="AD14" s="2" t="n">
        <f aca="false">Cropani!CQ77</f>
        <v>0</v>
      </c>
      <c r="AE14" s="2" t="str">
        <f aca="false">Cropani!G150</f>
        <v>stradale</v>
      </c>
      <c r="AF14" s="2" t="str">
        <f aca="false">Cropani!R150</f>
        <v>stradale</v>
      </c>
      <c r="AG14" s="2" t="str">
        <f aca="false">Cropani!AC150</f>
        <v>srtadale</v>
      </c>
      <c r="AH14" s="2" t="str">
        <f aca="false">Cropani!AN150</f>
        <v>stradale</v>
      </c>
      <c r="AI14" s="2" t="str">
        <f aca="false">Cropani!AY150</f>
        <v>stradale</v>
      </c>
      <c r="AJ14" s="2" t="n">
        <f aca="false">Cropani!BJ150</f>
        <v>0</v>
      </c>
      <c r="AK14" s="2" t="n">
        <f aca="false">Cropani!BU150</f>
        <v>0</v>
      </c>
      <c r="AL14" s="2" t="n">
        <f aca="false">Cropani!CF150</f>
        <v>0</v>
      </c>
      <c r="AM14" s="2" t="n">
        <f aca="false">Cropani!CQ150</f>
        <v>0</v>
      </c>
      <c r="AN14" s="2" t="str">
        <f aca="false">Cropani!G223</f>
        <v>suolo</v>
      </c>
      <c r="AO14" s="2" t="str">
        <f aca="false">Cropani!R223</f>
        <v>sabbia</v>
      </c>
      <c r="AP14" s="2" t="str">
        <f aca="false">Cropani!AC223</f>
        <v>suolo</v>
      </c>
      <c r="AQ14" s="2" t="str">
        <f aca="false">Cropani!AN223</f>
        <v>stradale</v>
      </c>
      <c r="AR14" s="2" t="n">
        <f aca="false">Cropani!AY223</f>
        <v>0</v>
      </c>
      <c r="AS14" s="2" t="n">
        <f aca="false">Cropani!BJ223</f>
        <v>0</v>
      </c>
      <c r="AT14" s="2" t="str">
        <f aca="false">Cropani!BU223</f>
        <v>suolo</v>
      </c>
      <c r="AU14" s="2" t="str">
        <f aca="false">Cropani!CF223</f>
        <v>stradale-suolo</v>
      </c>
      <c r="AV14" s="2" t="n">
        <f aca="false">Cropani!CQ223</f>
        <v>0</v>
      </c>
      <c r="AW14" s="2" t="str">
        <f aca="false">Cropani!G296</f>
        <v>stradae</v>
      </c>
      <c r="AX14" s="2" t="str">
        <f aca="false">Cropani!R296</f>
        <v>stradale</v>
      </c>
      <c r="AY14" s="2" t="str">
        <f aca="false">Cropani!AC296</f>
        <v>stradale</v>
      </c>
      <c r="AZ14" s="2" t="str">
        <f aca="false">Cropani!AN296</f>
        <v>stradale</v>
      </c>
      <c r="BA14" s="2" t="str">
        <f aca="false">Cropani!AY296</f>
        <v>semistradale</v>
      </c>
      <c r="BB14" s="2" t="n">
        <f aca="false">Cropani!BJ296</f>
        <v>0</v>
      </c>
      <c r="BC14" s="2" t="n">
        <f aca="false">Cropani!BU296</f>
        <v>0</v>
      </c>
      <c r="BD14" s="2" t="n">
        <f aca="false">Cropani!CF296</f>
        <v>0</v>
      </c>
      <c r="BE14" s="2" t="n">
        <f aca="false">Cropani!CQ296</f>
        <v>0</v>
      </c>
      <c r="BF14" s="2" t="n">
        <f aca="false">Cropani!G369</f>
        <v>0</v>
      </c>
      <c r="BG14" s="2" t="str">
        <f aca="false">Cropani!R369</f>
        <v>suolo</v>
      </c>
      <c r="BH14" s="2" t="str">
        <f aca="false">Cropani!AC369</f>
        <v>suolo</v>
      </c>
      <c r="BI14" s="2" t="str">
        <f aca="false">Cropani!AN369</f>
        <v>stradale</v>
      </c>
      <c r="BJ14" s="2" t="n">
        <f aca="false">Cropani!AY369</f>
        <v>0</v>
      </c>
      <c r="BK14" s="2" t="n">
        <f aca="false">Cropani!BJ369</f>
        <v>0</v>
      </c>
      <c r="BL14" s="2" t="str">
        <f aca="false">Cropani!BU369</f>
        <v>stradale</v>
      </c>
      <c r="BM14" s="2" t="str">
        <f aca="false">Cropani!CF369</f>
        <v>soulo</v>
      </c>
      <c r="BN14" s="2" t="str">
        <f aca="false">Cropani!CQ369</f>
        <v>suolo</v>
      </c>
      <c r="BO14" s="2" t="str">
        <f aca="false">Cropani!G442</f>
        <v>suolo/stradale</v>
      </c>
      <c r="BP14" s="2" t="str">
        <f aca="false">Cropani!R442</f>
        <v>stradale</v>
      </c>
      <c r="BQ14" s="2" t="str">
        <f aca="false">Cropani!AC442</f>
        <v>bordostrada</v>
      </c>
      <c r="BR14" s="2" t="n">
        <f aca="false">Cropani!AN442</f>
        <v>0</v>
      </c>
      <c r="BS14" s="2" t="str">
        <f aca="false">Cropani!AY442</f>
        <v>suolo/stradale</v>
      </c>
      <c r="BT14" s="2" t="str">
        <f aca="false">Cropani!BJ442</f>
        <v>stradale</v>
      </c>
      <c r="BU14" s="2" t="str">
        <f aca="false">Cropani!BU442</f>
        <v>suolo</v>
      </c>
      <c r="BV14" s="2" t="n">
        <f aca="false">Cropani!CF442</f>
        <v>0</v>
      </c>
      <c r="BW14" s="2" t="n">
        <f aca="false">Cropani!CQ441</f>
        <v>0</v>
      </c>
      <c r="BX14" s="2" t="str">
        <f aca="false">'Sellia Marina'!G4</f>
        <v>suolo</v>
      </c>
      <c r="BY14" s="2" t="n">
        <f aca="false">'Sellia Marina'!R4</f>
        <v>0</v>
      </c>
      <c r="BZ14" s="2" t="str">
        <f aca="false">'Sellia Marina'!AC4</f>
        <v>battistradal</v>
      </c>
      <c r="CA14" s="2" t="str">
        <f aca="false">'Sellia Marina'!AN4</f>
        <v>stradale</v>
      </c>
      <c r="CB14" s="2" t="str">
        <f aca="false">'Sellia Marina'!AY4</f>
        <v>suolo</v>
      </c>
      <c r="CC14" s="2" t="str">
        <f aca="false">'Sellia Marina'!BJ4</f>
        <v>battistrada</v>
      </c>
      <c r="CD14" s="2" t="str">
        <f aca="false">'Sellia Marina'!BU4</f>
        <v>battistrada</v>
      </c>
      <c r="CE14" s="2" t="n">
        <f aca="false">'Sellia Marina'!CF4</f>
        <v>0</v>
      </c>
      <c r="CF14" s="2" t="n">
        <f aca="false">'Sellia Marina'!CQ4</f>
        <v>0</v>
      </c>
      <c r="CG14" s="2" t="str">
        <f aca="false">'Sellia Marina'!G77</f>
        <v>battistrada</v>
      </c>
      <c r="CH14" s="2" t="str">
        <f aca="false">'Sellia Marina'!R77</f>
        <v>battistrada</v>
      </c>
      <c r="CI14" s="2" t="str">
        <f aca="false">'Sellia Marina'!AC77</f>
        <v>battistrada</v>
      </c>
      <c r="CJ14" s="2" t="str">
        <f aca="false">'Sellia Marina'!AN77</f>
        <v>stradale</v>
      </c>
      <c r="CK14" s="2" t="str">
        <f aca="false">'Sellia Marina'!AY77</f>
        <v>stradale</v>
      </c>
      <c r="CL14" s="2" t="str">
        <f aca="false">'Sellia Marina'!BJ77</f>
        <v>straale</v>
      </c>
      <c r="CM14" s="2" t="str">
        <f aca="false">'Sellia Marina'!BU77</f>
        <v>stradale</v>
      </c>
      <c r="CN14" s="2" t="str">
        <f aca="false">'Sellia Marina'!CF77</f>
        <v>suolo</v>
      </c>
      <c r="CO14" s="2" t="str">
        <f aca="false">'Sellia Marina'!CQ77</f>
        <v>suolo</v>
      </c>
      <c r="CP14" s="2" t="str">
        <f aca="false">'Sellia Marina'!G150</f>
        <v>suolo</v>
      </c>
      <c r="CQ14" s="2" t="str">
        <f aca="false">'Sellia Marina'!R150</f>
        <v>suolo</v>
      </c>
      <c r="CR14" s="2" t="str">
        <f aca="false">'Sellia Marina'!AC150</f>
        <v>suolo</v>
      </c>
      <c r="CS14" s="2" t="str">
        <f aca="false">'Sellia Marina'!AN150</f>
        <v>suolo</v>
      </c>
      <c r="CT14" s="2" t="str">
        <f aca="false">'Sellia Marina'!AY150</f>
        <v>suolo</v>
      </c>
      <c r="CU14" s="2" t="str">
        <f aca="false">'Sellia Marina'!BJ150</f>
        <v>suolo</v>
      </c>
      <c r="CV14" s="2" t="str">
        <f aca="false">'Sellia Marina'!BU150</f>
        <v>suolo</v>
      </c>
      <c r="CW14" s="2" t="str">
        <f aca="false">'Sellia Marina'!CF150</f>
        <v>suolo</v>
      </c>
      <c r="CX14" s="2" t="str">
        <f aca="false">'Sellia Marina'!CQ150</f>
        <v>suolo</v>
      </c>
      <c r="CY14" s="2" t="str">
        <f aca="false">'Sellia Marina'!G223</f>
        <v>suolo</v>
      </c>
      <c r="CZ14" s="2" t="str">
        <f aca="false">'Sellia Marina'!R223</f>
        <v>suolo</v>
      </c>
      <c r="DA14" s="2" t="str">
        <f aca="false">'Sellia Marina'!AC223</f>
        <v>suolo</v>
      </c>
      <c r="DB14" s="2" t="str">
        <f aca="false">'Sellia Marina'!AN223</f>
        <v>suolo</v>
      </c>
      <c r="DC14" s="2" t="str">
        <f aca="false">'Sellia Marina'!AY223</f>
        <v>suolo</v>
      </c>
      <c r="DD14" s="2" t="str">
        <f aca="false">'Sellia Marina'!BJ223</f>
        <v>prossimità fluviale</v>
      </c>
      <c r="DE14" s="2" t="str">
        <f aca="false">'Sellia Marina'!BU223</f>
        <v>cemento</v>
      </c>
      <c r="DF14" s="2" t="str">
        <f aca="false">'Sellia Marina'!CF223</f>
        <v>suolo</v>
      </c>
      <c r="DG14" s="2" t="str">
        <f aca="false">'Sellia Marina'!CQ223</f>
        <v>suolo</v>
      </c>
      <c r="DH14" s="2" t="n">
        <f aca="false">'Sellia Marina'!G296</f>
        <v>0</v>
      </c>
      <c r="DI14" s="2" t="str">
        <f aca="false">'Sellia Marina'!R296</f>
        <v>sabbia</v>
      </c>
      <c r="DJ14" s="2" t="str">
        <f aca="false">'Sellia Marina'!AC296</f>
        <v>sabbia</v>
      </c>
      <c r="DK14" s="2" t="str">
        <f aca="false">'Sellia Marina'!AN296</f>
        <v>sabbia</v>
      </c>
      <c r="DL14" s="2" t="str">
        <f aca="false">'Sellia Marina'!AY296</f>
        <v>battistrada</v>
      </c>
      <c r="DM14" s="2" t="n">
        <f aca="false">'Sellia Marina'!BJ296</f>
        <v>0</v>
      </c>
      <c r="DN14" s="2" t="str">
        <f aca="false">'Sellia Marina'!BU296</f>
        <v>prossimità fluviale</v>
      </c>
      <c r="DO14" s="2" t="str">
        <f aca="false">'Sellia Marina'!CF296</f>
        <v>prossimità fluviale</v>
      </c>
      <c r="DP14" s="2" t="str">
        <f aca="false">'Sellia Marina'!CQ296</f>
        <v>sabbia</v>
      </c>
      <c r="DQ14" s="2" t="n">
        <f aca="false">'Sellia Marina'!G369</f>
        <v>0</v>
      </c>
      <c r="DR14" s="2" t="str">
        <f aca="false">'Sellia Marina'!R369</f>
        <v>sabbia</v>
      </c>
      <c r="DS14" s="2" t="str">
        <f aca="false">'Sellia Marina'!AC369</f>
        <v>stradale</v>
      </c>
      <c r="DT14" s="2" t="n">
        <f aca="false">'Sellia Marina'!AN369</f>
        <v>0</v>
      </c>
      <c r="DU14" s="2" t="str">
        <f aca="false">'Sellia Marina'!AY369</f>
        <v>campo</v>
      </c>
      <c r="DV14" s="2" t="str">
        <f aca="false">'Sellia Marina'!BJ369</f>
        <v>suolo</v>
      </c>
      <c r="DW14" s="2" t="str">
        <f aca="false">'Sellia Marina'!BU369</f>
        <v>sulo</v>
      </c>
      <c r="DX14" s="2" t="str">
        <f aca="false">'Sellia Marina'!CF369</f>
        <v>suolo</v>
      </c>
      <c r="DY14" s="2" t="n">
        <f aca="false">'Sellia Marina'!CQ369</f>
        <v>0</v>
      </c>
      <c r="DZ14" s="2" t="str">
        <f aca="false">'Sellia Marina'!G442</f>
        <v>suolo</v>
      </c>
      <c r="EA14" s="2" t="str">
        <f aca="false">'Sellia Marina'!R442</f>
        <v>battistrada</v>
      </c>
      <c r="EB14" s="2" t="str">
        <f aca="false">'Sellia Marina'!AC442</f>
        <v>battistrada</v>
      </c>
      <c r="EC14" s="2" t="str">
        <f aca="false">'Sellia Marina'!AN442</f>
        <v>suolo</v>
      </c>
      <c r="ED14" s="2" t="str">
        <f aca="false">'Sellia Marina'!AY442</f>
        <v>battistrada</v>
      </c>
      <c r="EE14" s="2" t="str">
        <f aca="false">'Sellia Marina'!BJ442</f>
        <v>battistrada</v>
      </c>
      <c r="EF14" s="2" t="str">
        <f aca="false">'Sellia Marina'!BU442</f>
        <v>battistrada</v>
      </c>
      <c r="EG14" s="2" t="n">
        <f aca="false">'Sellia Marina'!CF442</f>
        <v>0</v>
      </c>
      <c r="EH14" s="2" t="n">
        <f aca="false">'Sellia Marina'!CQ442</f>
        <v>0</v>
      </c>
      <c r="EI14" s="2" t="str">
        <f aca="false">'Sellia Marina'!G515</f>
        <v>suolo</v>
      </c>
      <c r="EJ14" s="2" t="str">
        <f aca="false">'Sellia Marina'!R515</f>
        <v>battistrada</v>
      </c>
      <c r="EK14" s="2" t="str">
        <f aca="false">'Sellia Marina'!AC515</f>
        <v>battistrada</v>
      </c>
      <c r="EL14" s="2" t="str">
        <f aca="false">Belcastro!G4</f>
        <v>battistrada</v>
      </c>
      <c r="EM14" s="2" t="n">
        <f aca="false">Belcastro!R4</f>
        <v>0</v>
      </c>
      <c r="EN14" s="2" t="n">
        <f aca="false">Belcastro!AC4</f>
        <v>0</v>
      </c>
      <c r="EO14" s="2" t="str">
        <f aca="false">Belcastro!AN4</f>
        <v>battisrada</v>
      </c>
      <c r="EP14" s="2" t="str">
        <f aca="false">Belcastro!AY4</f>
        <v>suolo</v>
      </c>
      <c r="EQ14" s="2" t="n">
        <f aca="false">Belcastro!BJ4</f>
        <v>0</v>
      </c>
      <c r="ER14" s="2" t="str">
        <f aca="false">Belcastro!BU4</f>
        <v>battistrada</v>
      </c>
      <c r="ES14" s="2" t="str">
        <f aca="false">Botricello!G4</f>
        <v>suolo</v>
      </c>
      <c r="ET14" s="2" t="str">
        <f aca="false">Botricello!R4</f>
        <v>stradale</v>
      </c>
      <c r="EU14" s="2" t="str">
        <f aca="false">Botricello!AC4</f>
        <v>stradale</v>
      </c>
      <c r="EV14" s="2" t="str">
        <f aca="false">Botricello!AN4</f>
        <v>battisrada</v>
      </c>
      <c r="EW14" s="2" t="str">
        <f aca="false">Botricello!AY4</f>
        <v>suolo</v>
      </c>
      <c r="EX14" s="2" t="str">
        <f aca="false">Botricello!BJ4</f>
        <v>stradale</v>
      </c>
      <c r="EY14" s="2" t="str">
        <f aca="false">Botricello!BU4</f>
        <v>battistrada</v>
      </c>
      <c r="EZ14" s="2" t="str">
        <f aca="false">Botricello!CF4</f>
        <v>stradale</v>
      </c>
      <c r="FA14" s="2" t="str">
        <f aca="false">Botricello!G77</f>
        <v>battistrada</v>
      </c>
      <c r="FB14" s="2" t="str">
        <f aca="false">Botricello!R77</f>
        <v>battistrada</v>
      </c>
      <c r="FC14" s="2" t="n">
        <f aca="false">Botricello!AC77</f>
        <v>0</v>
      </c>
      <c r="FD14" s="2" t="str">
        <f aca="false">Botricello!AN77</f>
        <v>stradale</v>
      </c>
      <c r="FE14" s="2" t="str">
        <f aca="false">Botricello!AY77</f>
        <v>suolo</v>
      </c>
      <c r="FF14" s="2" t="str">
        <f aca="false">Botricello!BJ77</f>
        <v>suolo</v>
      </c>
      <c r="FG14" s="2" t="str">
        <f aca="false">Botricello!BU77</f>
        <v>battistrada</v>
      </c>
      <c r="FH14" s="2" t="str">
        <f aca="false">Botricello!CF77</f>
        <v>suolo</v>
      </c>
      <c r="FI14" s="2" t="str">
        <f aca="false">Botricello!G150</f>
        <v>suolo</v>
      </c>
      <c r="FJ14" s="2" t="str">
        <f aca="false">Botricello!R150</f>
        <v>battistrada</v>
      </c>
      <c r="FK14" s="2" t="n">
        <f aca="false">Botricello!AC150</f>
        <v>0</v>
      </c>
      <c r="FL14" s="2" t="str">
        <f aca="false">Botricello!AN150</f>
        <v>battisrada</v>
      </c>
      <c r="FM14" s="2" t="str">
        <f aca="false">Botricello!AY150</f>
        <v>suolo</v>
      </c>
      <c r="FN14" s="2" t="str">
        <f aca="false">Botricello!BJ150</f>
        <v>battistrada</v>
      </c>
      <c r="FO14" s="2" t="str">
        <f aca="false">Botricello!BU150</f>
        <v>suolo</v>
      </c>
      <c r="FP14" s="2" t="str">
        <f aca="false">Botricello!CF150</f>
        <v>suolo</v>
      </c>
      <c r="FQ14" s="2" t="str">
        <f aca="false">Botricello!G223</f>
        <v>cementato</v>
      </c>
      <c r="GT14" s="2" t="s">
        <v>43</v>
      </c>
      <c r="GU14" s="2" t="s">
        <v>37</v>
      </c>
      <c r="GV14" s="2" t="s">
        <v>37</v>
      </c>
      <c r="GW14" s="2" t="s">
        <v>47</v>
      </c>
      <c r="GX14" s="2" t="s">
        <v>37</v>
      </c>
      <c r="GY14" s="2" t="s">
        <v>37</v>
      </c>
      <c r="GZ14" s="2" t="s">
        <v>37</v>
      </c>
      <c r="HA14" s="2" t="s">
        <v>37</v>
      </c>
      <c r="HB14" s="2" t="n">
        <v>0</v>
      </c>
      <c r="HC14" s="2" t="n">
        <v>0</v>
      </c>
      <c r="HD14" s="2" t="s">
        <v>37</v>
      </c>
      <c r="HE14" s="2" t="s">
        <v>37</v>
      </c>
      <c r="HF14" s="2" t="s">
        <v>37</v>
      </c>
      <c r="HG14" s="2" t="s">
        <v>37</v>
      </c>
      <c r="HH14" s="2" t="s">
        <v>37</v>
      </c>
      <c r="HI14" s="2" t="s">
        <v>37</v>
      </c>
      <c r="HJ14" s="2" t="s">
        <v>37</v>
      </c>
      <c r="HK14" s="2" t="s">
        <v>37</v>
      </c>
      <c r="HL14" s="2" t="s">
        <v>140</v>
      </c>
      <c r="HM14" s="2" t="n">
        <v>0</v>
      </c>
      <c r="HN14" s="2" t="s">
        <v>37</v>
      </c>
      <c r="HO14" s="2" t="s">
        <v>37</v>
      </c>
      <c r="HP14" s="2" t="s">
        <v>37</v>
      </c>
      <c r="HQ14" s="2" t="s">
        <v>37</v>
      </c>
      <c r="HR14" s="2" t="s">
        <v>37</v>
      </c>
      <c r="HS14" s="2" t="s">
        <v>47</v>
      </c>
      <c r="HT14" s="2" t="s">
        <v>37</v>
      </c>
      <c r="HU14" s="2" t="s">
        <v>37</v>
      </c>
      <c r="HV14" s="2" t="n">
        <v>0</v>
      </c>
      <c r="HW14" s="2" t="s">
        <v>37</v>
      </c>
      <c r="HX14" s="2" t="s">
        <v>37</v>
      </c>
      <c r="HY14" s="2" t="s">
        <v>37</v>
      </c>
      <c r="HZ14" s="2" t="s">
        <v>37</v>
      </c>
      <c r="IA14" s="2" t="s">
        <v>37</v>
      </c>
      <c r="IB14" s="2" t="n">
        <v>0</v>
      </c>
      <c r="IC14" s="2" t="s">
        <v>37</v>
      </c>
      <c r="ID14" s="2" t="s">
        <v>37</v>
      </c>
      <c r="IE14" s="2" t="s">
        <v>37</v>
      </c>
      <c r="IF14" s="2" t="s">
        <v>140</v>
      </c>
      <c r="IG14" s="2" t="s">
        <v>47</v>
      </c>
      <c r="IH14" s="2" t="s">
        <v>37</v>
      </c>
      <c r="II14" s="2" t="s">
        <v>37</v>
      </c>
      <c r="IJ14" s="2" t="n">
        <v>0</v>
      </c>
      <c r="IK14" s="2" t="n">
        <v>0</v>
      </c>
      <c r="IL14" s="2" t="s">
        <v>140</v>
      </c>
      <c r="IM14" s="2" t="s">
        <v>47</v>
      </c>
      <c r="IN14" s="2" t="n">
        <v>0</v>
      </c>
      <c r="IO14" s="2" t="s">
        <v>37</v>
      </c>
      <c r="IP14" s="2" t="s">
        <v>37</v>
      </c>
      <c r="IQ14" s="2" t="s">
        <v>37</v>
      </c>
      <c r="IR14" s="2" t="s">
        <v>37</v>
      </c>
      <c r="IS14" s="2" t="s">
        <v>47</v>
      </c>
      <c r="IT14" s="2" t="s">
        <v>37</v>
      </c>
      <c r="IU14" s="2" t="s">
        <v>37</v>
      </c>
      <c r="IV14" s="2" t="n">
        <v>0</v>
      </c>
      <c r="IW14" s="2" t="n">
        <v>0</v>
      </c>
      <c r="IX14" s="2" t="n">
        <v>0</v>
      </c>
      <c r="IY14" s="2" t="s">
        <v>37</v>
      </c>
      <c r="IZ14" s="2" t="s">
        <v>37</v>
      </c>
      <c r="JA14" s="2" t="s">
        <v>37</v>
      </c>
      <c r="JB14" s="2" t="n">
        <v>0</v>
      </c>
      <c r="JC14" s="2" t="n">
        <v>0</v>
      </c>
      <c r="JD14" s="2" t="s">
        <v>37</v>
      </c>
      <c r="JE14" s="2" t="s">
        <v>140</v>
      </c>
      <c r="JF14" s="2" t="s">
        <v>47</v>
      </c>
      <c r="JG14" s="2" t="s">
        <v>37</v>
      </c>
      <c r="JH14" s="2" t="s">
        <v>37</v>
      </c>
      <c r="JI14" s="2" t="s">
        <v>37</v>
      </c>
      <c r="JJ14" s="2" t="s">
        <v>37</v>
      </c>
      <c r="JK14" s="2" t="s">
        <v>140</v>
      </c>
      <c r="JL14" s="2" t="s">
        <v>37</v>
      </c>
      <c r="JM14" s="2" t="s">
        <v>37</v>
      </c>
      <c r="JN14" s="2" t="s">
        <v>37</v>
      </c>
      <c r="JO14" s="2" t="s">
        <v>37</v>
      </c>
      <c r="JP14" s="2" t="s">
        <v>140</v>
      </c>
      <c r="JQ14" s="2" t="n">
        <v>0</v>
      </c>
      <c r="JR14" s="2" t="s">
        <v>37</v>
      </c>
      <c r="JS14" s="2" t="s">
        <v>37</v>
      </c>
      <c r="JT14" s="2" t="s">
        <v>37</v>
      </c>
      <c r="JU14" s="2" t="s">
        <v>37</v>
      </c>
      <c r="JV14" s="2" t="s">
        <v>37</v>
      </c>
      <c r="JW14" s="2" t="n">
        <v>0</v>
      </c>
      <c r="JX14" s="2" t="n">
        <v>0</v>
      </c>
      <c r="JY14" s="2" t="s">
        <v>37</v>
      </c>
      <c r="JZ14" s="2" t="s">
        <v>37</v>
      </c>
      <c r="KA14" s="2" t="s">
        <v>302</v>
      </c>
      <c r="KB14" s="2" t="s">
        <v>37</v>
      </c>
      <c r="KC14" s="2" t="s">
        <v>37</v>
      </c>
      <c r="KD14" s="2" t="s">
        <v>37</v>
      </c>
      <c r="KE14" s="2" t="s">
        <v>37</v>
      </c>
      <c r="KF14" s="2" t="s">
        <v>37</v>
      </c>
      <c r="KG14" s="2" t="s">
        <v>37</v>
      </c>
      <c r="KH14" s="2" t="s">
        <v>140</v>
      </c>
      <c r="KI14" s="2" t="s">
        <v>47</v>
      </c>
      <c r="KJ14" s="2" t="s">
        <v>37</v>
      </c>
      <c r="KK14" s="2" t="s">
        <v>47</v>
      </c>
      <c r="KL14" s="2" t="s">
        <v>37</v>
      </c>
      <c r="KM14" s="2" t="s">
        <v>140</v>
      </c>
      <c r="KN14" s="2" t="s">
        <v>37</v>
      </c>
      <c r="KO14" s="2" t="s">
        <v>140</v>
      </c>
      <c r="KP14" s="2" t="s">
        <v>140</v>
      </c>
      <c r="KQ14" s="2" t="s">
        <v>140</v>
      </c>
      <c r="KR14" s="2" t="s">
        <v>140</v>
      </c>
      <c r="KS14" s="2" t="s">
        <v>140</v>
      </c>
      <c r="KT14" s="2" t="s">
        <v>140</v>
      </c>
      <c r="KU14" s="2" t="s">
        <v>140</v>
      </c>
      <c r="KV14" s="2" t="s">
        <v>140</v>
      </c>
      <c r="KW14" s="2" t="s">
        <v>37</v>
      </c>
      <c r="KX14" s="2" t="s">
        <v>37</v>
      </c>
      <c r="KY14" s="2" t="s">
        <v>37</v>
      </c>
      <c r="KZ14" s="2" t="n">
        <v>0</v>
      </c>
      <c r="LA14" s="2" t="s">
        <v>374</v>
      </c>
      <c r="LB14" s="2" t="s">
        <v>37</v>
      </c>
      <c r="LC14" s="2" t="s">
        <v>140</v>
      </c>
      <c r="LD14" s="2" t="s">
        <v>37</v>
      </c>
      <c r="LE14" s="2" t="n">
        <v>0</v>
      </c>
      <c r="LF14" s="2" t="s">
        <v>140</v>
      </c>
      <c r="LG14" s="2" t="s">
        <v>140</v>
      </c>
      <c r="LH14" s="2" t="s">
        <v>47</v>
      </c>
      <c r="LI14" s="2" t="n">
        <v>0</v>
      </c>
      <c r="LJ14" s="2" t="s">
        <v>140</v>
      </c>
      <c r="LK14" s="2" t="s">
        <v>37</v>
      </c>
      <c r="LL14" s="2" t="n">
        <v>0</v>
      </c>
      <c r="LM14" s="2" t="s">
        <v>47</v>
      </c>
      <c r="LN14" s="2" t="s">
        <v>37</v>
      </c>
      <c r="LO14" s="2" t="s">
        <v>37</v>
      </c>
      <c r="LP14" s="2" t="s">
        <v>47</v>
      </c>
      <c r="LQ14" s="2" t="n">
        <v>0</v>
      </c>
      <c r="LR14" s="2" t="s">
        <v>47</v>
      </c>
      <c r="LS14" s="2" t="s">
        <v>37</v>
      </c>
      <c r="LT14" s="2" t="s">
        <v>37</v>
      </c>
      <c r="LU14" s="2" t="s">
        <v>37</v>
      </c>
      <c r="LV14" s="2" t="s">
        <v>37</v>
      </c>
      <c r="LW14" s="2" t="s">
        <v>37</v>
      </c>
      <c r="LX14" s="2" t="s">
        <v>37</v>
      </c>
      <c r="LY14" s="2" t="n">
        <v>0</v>
      </c>
      <c r="LZ14" s="2" t="n">
        <v>0</v>
      </c>
      <c r="MA14" s="2" t="s">
        <v>37</v>
      </c>
      <c r="MB14" s="2" t="s">
        <v>37</v>
      </c>
      <c r="MC14" s="2" t="s">
        <v>37</v>
      </c>
      <c r="MD14" s="2" t="s">
        <v>37</v>
      </c>
      <c r="ME14" s="2" t="n">
        <v>0</v>
      </c>
      <c r="MF14" s="2" t="n">
        <v>0</v>
      </c>
      <c r="MG14" s="2" t="s">
        <v>37</v>
      </c>
      <c r="MH14" s="2" t="s">
        <v>37</v>
      </c>
      <c r="MI14" s="2" t="n">
        <v>0</v>
      </c>
      <c r="MJ14" s="2" t="s">
        <v>37</v>
      </c>
      <c r="MK14" s="2" t="s">
        <v>37</v>
      </c>
      <c r="ML14" s="2" t="s">
        <v>37</v>
      </c>
      <c r="MM14" s="2" t="s">
        <v>37</v>
      </c>
      <c r="MN14" s="2" t="s">
        <v>37</v>
      </c>
      <c r="MO14" s="2" t="s">
        <v>37</v>
      </c>
      <c r="MP14" s="2" t="s">
        <v>37</v>
      </c>
      <c r="MQ14" s="2" t="s">
        <v>37</v>
      </c>
      <c r="MR14" s="2" t="s">
        <v>37</v>
      </c>
      <c r="MS14" s="2" t="s">
        <v>37</v>
      </c>
      <c r="MT14" s="2" t="s">
        <v>37</v>
      </c>
      <c r="MU14" s="2" t="n">
        <v>0</v>
      </c>
      <c r="MV14" s="2" t="s">
        <v>37</v>
      </c>
      <c r="MW14" s="2" t="s">
        <v>37</v>
      </c>
      <c r="MX14" s="2" t="s">
        <v>37</v>
      </c>
      <c r="MY14" s="2" t="s">
        <v>37</v>
      </c>
      <c r="MZ14" s="2" t="s">
        <v>37</v>
      </c>
      <c r="NA14" s="2" t="s">
        <v>37</v>
      </c>
      <c r="NB14" s="2" t="s">
        <v>37</v>
      </c>
      <c r="NC14" s="2" t="n">
        <v>0</v>
      </c>
      <c r="ND14" s="2" t="s">
        <v>37</v>
      </c>
      <c r="NE14" s="2" t="s">
        <v>37</v>
      </c>
      <c r="NF14" s="2" t="s">
        <v>37</v>
      </c>
      <c r="NG14" s="2" t="s">
        <v>37</v>
      </c>
      <c r="NH14" s="2" t="s">
        <v>140</v>
      </c>
      <c r="NI14" s="2" t="s">
        <v>37</v>
      </c>
    </row>
    <row r="15" s="117" customFormat="true" ht="14.4" hidden="false" customHeight="false" outlineLevel="0" collapsed="false">
      <c r="A15" s="53"/>
      <c r="B15" s="116" t="s">
        <v>500</v>
      </c>
      <c r="C15" s="117" t="n">
        <f aca="false">3.11</f>
        <v>3.11</v>
      </c>
      <c r="D15" s="117" t="n">
        <f aca="false">'Soveria Simeri'!S3</f>
        <v>0</v>
      </c>
      <c r="E15" s="117" t="n">
        <v>11.5</v>
      </c>
      <c r="F15" s="117" t="n">
        <v>1.07</v>
      </c>
      <c r="G15" s="117" t="n">
        <v>18.7</v>
      </c>
      <c r="H15" s="117" t="n">
        <v>65.5</v>
      </c>
      <c r="I15" s="117" t="n">
        <v>44.8</v>
      </c>
      <c r="J15" s="117" t="n">
        <v>0</v>
      </c>
      <c r="K15" s="117" t="n">
        <v>72.5</v>
      </c>
      <c r="L15" s="117" t="n">
        <v>16.9</v>
      </c>
      <c r="M15" s="117" t="n">
        <v>3.7</v>
      </c>
      <c r="N15" s="117" t="n">
        <v>9.16</v>
      </c>
      <c r="O15" s="117" t="n">
        <v>9.75</v>
      </c>
      <c r="P15" s="117" t="n">
        <v>1.36</v>
      </c>
      <c r="Q15" s="117" t="n">
        <v>15.8</v>
      </c>
      <c r="R15" s="117" t="n">
        <v>8.83</v>
      </c>
      <c r="S15" s="117" t="n">
        <v>1.25</v>
      </c>
      <c r="T15" s="117" t="n">
        <v>27.6</v>
      </c>
      <c r="U15" s="117" t="n">
        <v>3.12</v>
      </c>
      <c r="V15" s="117" t="n">
        <f aca="false">0.28/2</f>
        <v>0.14</v>
      </c>
      <c r="W15" s="117" t="n">
        <f aca="false">0.28/2</f>
        <v>0.14</v>
      </c>
      <c r="X15" s="117" t="n">
        <f aca="false">1.53/2</f>
        <v>0.765</v>
      </c>
      <c r="Y15" s="117" t="n">
        <f aca="false">1.53/2</f>
        <v>0.765</v>
      </c>
      <c r="Z15" s="117" t="n">
        <v>8.77</v>
      </c>
      <c r="AA15" s="117" t="n">
        <v>12.2</v>
      </c>
      <c r="AB15" s="117" t="n">
        <v>2.85</v>
      </c>
      <c r="AC15" s="117" t="n">
        <v>0.44</v>
      </c>
      <c r="AD15" s="117" t="n">
        <v>44.1</v>
      </c>
      <c r="AE15" s="117" t="n">
        <v>1.58</v>
      </c>
      <c r="AF15" s="117" t="n">
        <f aca="false">5.96/3</f>
        <v>1.98666666666667</v>
      </c>
      <c r="AG15" s="117" t="n">
        <f aca="false">5.96/3</f>
        <v>1.98666666666667</v>
      </c>
      <c r="AH15" s="117" t="n">
        <f aca="false">5.96/3</f>
        <v>1.98666666666667</v>
      </c>
      <c r="AI15" s="117" t="n">
        <v>0.67</v>
      </c>
      <c r="AJ15" s="117" t="n">
        <v>66.6</v>
      </c>
      <c r="AK15" s="117" t="n">
        <v>2.54</v>
      </c>
      <c r="AL15" s="117" t="n">
        <v>1.37</v>
      </c>
      <c r="AM15" s="117" t="n">
        <v>8.21</v>
      </c>
      <c r="AN15" s="117" t="n">
        <v>4.87</v>
      </c>
      <c r="AO15" s="117" t="n">
        <v>4.34</v>
      </c>
      <c r="AP15" s="117" t="n">
        <v>15.3</v>
      </c>
      <c r="AQ15" s="117" t="n">
        <v>13</v>
      </c>
      <c r="AR15" s="117" t="n">
        <v>24.6</v>
      </c>
      <c r="AS15" s="117" t="n">
        <v>21.8</v>
      </c>
      <c r="AT15" s="117" t="n">
        <v>18.3</v>
      </c>
      <c r="AU15" s="117" t="n">
        <v>29.8</v>
      </c>
      <c r="AV15" s="117" t="n">
        <v>15.2</v>
      </c>
      <c r="AW15" s="117" t="n">
        <v>517</v>
      </c>
      <c r="AX15" s="117" t="n">
        <f aca="false">80.5/2</f>
        <v>40.25</v>
      </c>
      <c r="AY15" s="117" t="n">
        <f aca="false">80.5/2</f>
        <v>40.25</v>
      </c>
      <c r="AZ15" s="117" t="n">
        <v>64.6</v>
      </c>
      <c r="BA15" s="117" t="n">
        <v>169</v>
      </c>
      <c r="BB15" s="117" t="n">
        <v>50.9</v>
      </c>
      <c r="BC15" s="117" t="n">
        <v>37</v>
      </c>
      <c r="BD15" s="117" t="n">
        <v>26.6</v>
      </c>
      <c r="BE15" s="117" t="n">
        <v>15.6</v>
      </c>
      <c r="BF15" s="117" t="n">
        <v>41.8</v>
      </c>
      <c r="BG15" s="117" t="n">
        <v>25.4</v>
      </c>
      <c r="BH15" s="117" t="n">
        <v>43.5</v>
      </c>
      <c r="BI15" s="117" t="n">
        <v>7.01</v>
      </c>
      <c r="BJ15" s="117" t="n">
        <v>238</v>
      </c>
      <c r="BK15" s="117" t="n">
        <v>215</v>
      </c>
      <c r="BL15" s="117" t="n">
        <v>26.5</v>
      </c>
      <c r="BM15" s="117" t="n">
        <v>16.1</v>
      </c>
      <c r="BN15" s="117" t="n">
        <v>11.9</v>
      </c>
      <c r="BO15" s="117" t="n">
        <v>12.1</v>
      </c>
      <c r="BP15" s="117" t="n">
        <v>11.2</v>
      </c>
      <c r="BQ15" s="117" t="n">
        <v>3.58</v>
      </c>
      <c r="BR15" s="117" t="n">
        <v>7.47</v>
      </c>
      <c r="BS15" s="117" t="n">
        <v>67.5</v>
      </c>
      <c r="BT15" s="117" t="n">
        <v>81.2</v>
      </c>
      <c r="BU15" s="117" t="n">
        <v>34.6</v>
      </c>
      <c r="BV15" s="117" t="n">
        <v>49.1</v>
      </c>
      <c r="BW15" s="117" t="n">
        <v>6.72</v>
      </c>
      <c r="BX15" s="117" t="n">
        <v>0.96</v>
      </c>
      <c r="BY15" s="117" t="n">
        <v>6.82</v>
      </c>
      <c r="BZ15" s="117" t="n">
        <v>1.13</v>
      </c>
      <c r="CA15" s="117" t="n">
        <v>1.93</v>
      </c>
      <c r="CB15" s="117" t="n">
        <v>2.31</v>
      </c>
      <c r="CC15" s="117" t="n">
        <v>0.64</v>
      </c>
      <c r="CD15" s="117" t="n">
        <v>5.18</v>
      </c>
      <c r="CE15" s="117" t="n">
        <v>2.6</v>
      </c>
      <c r="CF15" s="117" t="n">
        <v>2.93</v>
      </c>
      <c r="CG15" s="117" t="n">
        <f aca="false">3.23/2</f>
        <v>1.615</v>
      </c>
      <c r="CH15" s="117" t="n">
        <f aca="false">3.23/2</f>
        <v>1.615</v>
      </c>
      <c r="CI15" s="117" t="n">
        <v>4</v>
      </c>
      <c r="CJ15" s="117" t="n">
        <v>27.2</v>
      </c>
      <c r="CK15" s="117" t="n">
        <v>16.8</v>
      </c>
      <c r="CL15" s="117" t="n">
        <v>4.5</v>
      </c>
      <c r="CM15" s="117" t="n">
        <v>21.1</v>
      </c>
      <c r="CN15" s="117" t="n">
        <v>8.56</v>
      </c>
      <c r="CO15" s="117" t="n">
        <v>1.28</v>
      </c>
      <c r="CP15" s="117" t="n">
        <v>3.18</v>
      </c>
      <c r="CQ15" s="117" t="n">
        <v>8930</v>
      </c>
      <c r="CR15" s="117" t="n">
        <f aca="false">'Sellia Marina'!AD149</f>
        <v>0</v>
      </c>
      <c r="CS15" s="117" t="n">
        <v>13.6</v>
      </c>
      <c r="CT15" s="117" t="n">
        <v>12.7</v>
      </c>
      <c r="CU15" s="117" t="n">
        <v>14.1</v>
      </c>
      <c r="CV15" s="117" t="n">
        <f aca="false">'Sellia Marina'!BV149</f>
        <v>0</v>
      </c>
      <c r="CW15" s="117" t="n">
        <v>8.64</v>
      </c>
      <c r="CX15" s="117" t="n">
        <v>2.27</v>
      </c>
      <c r="CY15" s="117" t="n">
        <v>5.38</v>
      </c>
      <c r="CZ15" s="117" t="n">
        <v>4.93</v>
      </c>
      <c r="DA15" s="117" t="n">
        <v>16.7</v>
      </c>
      <c r="DB15" s="117" t="n">
        <v>6.2</v>
      </c>
      <c r="DC15" s="117" t="n">
        <v>6.2</v>
      </c>
      <c r="DD15" s="117" t="n">
        <v>35.1</v>
      </c>
      <c r="DE15" s="117" t="n">
        <v>25.2</v>
      </c>
      <c r="DF15" s="117" t="n">
        <v>7.28</v>
      </c>
      <c r="DG15" s="117" t="n">
        <v>6.32</v>
      </c>
      <c r="DH15" s="117" t="n">
        <v>16.5</v>
      </c>
      <c r="DI15" s="117" t="n">
        <v>49.6</v>
      </c>
      <c r="DJ15" s="117" t="n">
        <v>2.48</v>
      </c>
      <c r="DK15" s="117" t="n">
        <v>8.03</v>
      </c>
      <c r="DL15" s="117" t="n">
        <v>1.47</v>
      </c>
      <c r="DM15" s="117" t="n">
        <v>9.28</v>
      </c>
      <c r="DN15" s="117" t="n">
        <v>2.63</v>
      </c>
      <c r="DO15" s="117" t="n">
        <v>15.1</v>
      </c>
      <c r="DP15" s="117" t="n">
        <v>3.9</v>
      </c>
      <c r="DQ15" s="117" t="n">
        <v>1.78</v>
      </c>
      <c r="DR15" s="117" t="n">
        <v>28.4</v>
      </c>
      <c r="DS15" s="117" t="n">
        <v>1.27</v>
      </c>
      <c r="DT15" s="117" t="n">
        <v>7.66</v>
      </c>
      <c r="DU15" s="117" t="n">
        <v>5.9</v>
      </c>
      <c r="DV15" s="117" t="n">
        <v>1.66</v>
      </c>
      <c r="DW15" s="117" t="n">
        <v>5.85</v>
      </c>
      <c r="DX15" s="117" t="n">
        <v>5.85</v>
      </c>
      <c r="DY15" s="117" t="n">
        <v>0.91</v>
      </c>
      <c r="DZ15" s="117" t="n">
        <v>0.48</v>
      </c>
      <c r="EA15" s="117" t="n">
        <v>5.64</v>
      </c>
      <c r="EB15" s="117" t="n">
        <v>29.3</v>
      </c>
      <c r="EC15" s="117" t="n">
        <v>21.8</v>
      </c>
      <c r="ED15" s="117" t="n">
        <v>18.6</v>
      </c>
      <c r="EE15" s="117" t="n">
        <v>9.26</v>
      </c>
      <c r="EF15" s="117" t="n">
        <v>14.3</v>
      </c>
      <c r="EG15" s="117" t="n">
        <v>27.4</v>
      </c>
      <c r="EH15" s="117" t="n">
        <v>35</v>
      </c>
      <c r="EI15" s="117" t="n">
        <v>187</v>
      </c>
      <c r="EJ15" s="117" t="n">
        <v>17.8</v>
      </c>
      <c r="EK15" s="117" t="n">
        <v>10.7</v>
      </c>
      <c r="EL15" s="117" t="n">
        <v>21</v>
      </c>
      <c r="EM15" s="117" t="n">
        <v>22.9</v>
      </c>
      <c r="EN15" s="117" t="n">
        <v>15.1</v>
      </c>
      <c r="EO15" s="117" t="n">
        <v>40.3</v>
      </c>
      <c r="EP15" s="117" t="n">
        <v>52.5</v>
      </c>
      <c r="EQ15" s="117" t="n">
        <v>53.8</v>
      </c>
      <c r="ER15" s="117" t="n">
        <v>25.3</v>
      </c>
      <c r="ES15" s="117" t="n">
        <v>25.3</v>
      </c>
      <c r="ET15" s="117" t="n">
        <v>3.74</v>
      </c>
      <c r="EU15" s="117" t="n">
        <v>17.2</v>
      </c>
      <c r="EV15" s="117" t="n">
        <v>7.56</v>
      </c>
      <c r="EW15" s="117" t="n">
        <v>13.6</v>
      </c>
      <c r="EX15" s="117" t="n">
        <v>6.38</v>
      </c>
      <c r="EY15" s="117" t="n">
        <v>4.46</v>
      </c>
      <c r="EZ15" s="117" t="n">
        <v>2.93</v>
      </c>
      <c r="FA15" s="117" t="n">
        <v>8.44</v>
      </c>
      <c r="FB15" s="117" t="n">
        <v>10.9</v>
      </c>
      <c r="FC15" s="117" t="n">
        <v>21.9</v>
      </c>
      <c r="FD15" s="117" t="n">
        <v>17.1</v>
      </c>
      <c r="FE15" s="117" t="n">
        <v>33.6</v>
      </c>
      <c r="FF15" s="117" t="n">
        <v>18.5</v>
      </c>
      <c r="FG15" s="117" t="n">
        <v>10</v>
      </c>
      <c r="FH15" s="117" t="n">
        <v>30</v>
      </c>
      <c r="FI15" s="117" t="n">
        <v>11.9</v>
      </c>
      <c r="FJ15" s="117" t="n">
        <v>21.7</v>
      </c>
      <c r="FK15" s="117" t="n">
        <v>10</v>
      </c>
      <c r="FL15" s="117" t="n">
        <v>51.5</v>
      </c>
      <c r="FM15" s="117" t="n">
        <v>49.1</v>
      </c>
      <c r="FN15" s="117" t="n">
        <v>28.6</v>
      </c>
      <c r="FO15" s="117" t="n">
        <v>30.1</v>
      </c>
      <c r="FP15" s="117" t="n">
        <v>91.7</v>
      </c>
      <c r="FQ15" s="117" t="n">
        <v>48.3</v>
      </c>
      <c r="GT15" s="117" t="s">
        <v>44</v>
      </c>
      <c r="GU15" s="117" t="s">
        <v>45</v>
      </c>
      <c r="GV15" s="117" t="s">
        <v>45</v>
      </c>
      <c r="GW15" s="117" t="s">
        <v>48</v>
      </c>
      <c r="GX15" s="117" t="s">
        <v>45</v>
      </c>
      <c r="GY15" s="117" t="s">
        <v>48</v>
      </c>
      <c r="GZ15" s="117" t="s">
        <v>48</v>
      </c>
      <c r="HA15" s="117" t="s">
        <v>48</v>
      </c>
      <c r="HB15" s="117" t="n">
        <v>0</v>
      </c>
      <c r="HC15" s="117" t="n">
        <v>0</v>
      </c>
      <c r="HD15" s="117" t="s">
        <v>45</v>
      </c>
      <c r="HE15" s="117" t="s">
        <v>48</v>
      </c>
      <c r="HF15" s="117" t="s">
        <v>48</v>
      </c>
      <c r="HG15" s="117" t="s">
        <v>45</v>
      </c>
      <c r="HH15" s="117" t="s">
        <v>142</v>
      </c>
      <c r="HI15" s="117" t="s">
        <v>45</v>
      </c>
      <c r="HJ15" s="117" t="s">
        <v>45</v>
      </c>
      <c r="HK15" s="117" t="s">
        <v>48</v>
      </c>
      <c r="HL15" s="117" t="s">
        <v>45</v>
      </c>
      <c r="HM15" s="117" t="n">
        <v>0</v>
      </c>
      <c r="HN15" s="117" t="s">
        <v>91</v>
      </c>
      <c r="HO15" s="117" t="s">
        <v>91</v>
      </c>
      <c r="HP15" s="117" t="s">
        <v>161</v>
      </c>
      <c r="HQ15" s="117" t="s">
        <v>91</v>
      </c>
      <c r="HR15" s="117" t="s">
        <v>91</v>
      </c>
      <c r="HS15" s="117" t="s">
        <v>48</v>
      </c>
      <c r="HT15" s="117" t="s">
        <v>91</v>
      </c>
      <c r="HU15" s="117" t="s">
        <v>91</v>
      </c>
      <c r="HV15" s="117" t="n">
        <v>0</v>
      </c>
      <c r="HW15" s="117" t="s">
        <v>91</v>
      </c>
      <c r="HX15" s="117" t="s">
        <v>91</v>
      </c>
      <c r="HY15" s="117" t="s">
        <v>181</v>
      </c>
      <c r="HZ15" s="117" t="s">
        <v>91</v>
      </c>
      <c r="IA15" s="117" t="s">
        <v>91</v>
      </c>
      <c r="IB15" s="117" t="n">
        <v>0</v>
      </c>
      <c r="IC15" s="117" t="n">
        <v>0</v>
      </c>
      <c r="ID15" s="117" t="n">
        <v>0</v>
      </c>
      <c r="IE15" s="117" t="n">
        <v>0</v>
      </c>
      <c r="IF15" s="117" t="s">
        <v>45</v>
      </c>
      <c r="IG15" s="117" t="s">
        <v>200</v>
      </c>
      <c r="IH15" s="117" t="s">
        <v>45</v>
      </c>
      <c r="II15" s="117" t="s">
        <v>91</v>
      </c>
      <c r="IJ15" s="117" t="n">
        <v>0</v>
      </c>
      <c r="IK15" s="117" t="n">
        <v>0</v>
      </c>
      <c r="IL15" s="117" t="s">
        <v>45</v>
      </c>
      <c r="IM15" s="117" t="s">
        <v>201</v>
      </c>
      <c r="IN15" s="117" t="n">
        <v>0</v>
      </c>
      <c r="IO15" s="117" t="s">
        <v>220</v>
      </c>
      <c r="IP15" s="117" t="s">
        <v>91</v>
      </c>
      <c r="IQ15" s="117" t="s">
        <v>91</v>
      </c>
      <c r="IR15" s="117" t="s">
        <v>91</v>
      </c>
      <c r="IS15" s="117" t="s">
        <v>221</v>
      </c>
      <c r="IT15" s="117" t="n">
        <v>0</v>
      </c>
      <c r="IU15" s="117" t="n">
        <v>0</v>
      </c>
      <c r="IV15" s="117" t="n">
        <v>0</v>
      </c>
      <c r="IW15" s="117" t="n">
        <v>0</v>
      </c>
      <c r="IX15" s="117" t="n">
        <v>0</v>
      </c>
      <c r="IY15" s="117" t="s">
        <v>45</v>
      </c>
      <c r="IZ15" s="117" t="s">
        <v>45</v>
      </c>
      <c r="JA15" s="117" t="s">
        <v>91</v>
      </c>
      <c r="JB15" s="117" t="n">
        <v>0</v>
      </c>
      <c r="JC15" s="117" t="n">
        <v>0</v>
      </c>
      <c r="JD15" s="117" t="s">
        <v>91</v>
      </c>
      <c r="JE15" s="117" t="s">
        <v>240</v>
      </c>
      <c r="JF15" s="117" t="s">
        <v>45</v>
      </c>
      <c r="JG15" s="117" t="s">
        <v>259</v>
      </c>
      <c r="JH15" s="117" t="s">
        <v>91</v>
      </c>
      <c r="JI15" s="117" t="s">
        <v>260</v>
      </c>
      <c r="JJ15" s="117" t="n">
        <v>0</v>
      </c>
      <c r="JK15" s="117" t="s">
        <v>259</v>
      </c>
      <c r="JL15" s="117" t="s">
        <v>91</v>
      </c>
      <c r="JM15" s="117" t="s">
        <v>45</v>
      </c>
      <c r="JN15" s="117" t="n">
        <v>0</v>
      </c>
      <c r="JO15" s="117" t="s">
        <v>142</v>
      </c>
      <c r="JP15" s="117" t="s">
        <v>45</v>
      </c>
      <c r="JQ15" s="117" t="n">
        <v>0</v>
      </c>
      <c r="JR15" s="117" t="s">
        <v>281</v>
      </c>
      <c r="JS15" s="117" t="s">
        <v>91</v>
      </c>
      <c r="JT15" s="117" t="s">
        <v>45</v>
      </c>
      <c r="JU15" s="117" t="s">
        <v>48</v>
      </c>
      <c r="JV15" s="117" t="s">
        <v>48</v>
      </c>
      <c r="JW15" s="117" t="n">
        <v>0</v>
      </c>
      <c r="JX15" s="117" t="n">
        <v>0</v>
      </c>
      <c r="JY15" s="117" t="s">
        <v>48</v>
      </c>
      <c r="JZ15" s="117" t="s">
        <v>48</v>
      </c>
      <c r="KA15" s="117" t="s">
        <v>48</v>
      </c>
      <c r="KB15" s="117" t="s">
        <v>91</v>
      </c>
      <c r="KC15" s="117" t="s">
        <v>91</v>
      </c>
      <c r="KD15" s="117" t="s">
        <v>303</v>
      </c>
      <c r="KE15" s="117" t="s">
        <v>91</v>
      </c>
      <c r="KF15" s="117" t="s">
        <v>45</v>
      </c>
      <c r="KG15" s="117" t="s">
        <v>45</v>
      </c>
      <c r="KH15" s="117" t="s">
        <v>45</v>
      </c>
      <c r="KI15" s="117" t="s">
        <v>45</v>
      </c>
      <c r="KJ15" s="117" t="s">
        <v>45</v>
      </c>
      <c r="KK15" s="117" t="s">
        <v>45</v>
      </c>
      <c r="KL15" s="117" t="s">
        <v>45</v>
      </c>
      <c r="KM15" s="117" t="s">
        <v>45</v>
      </c>
      <c r="KN15" s="117" t="s">
        <v>45</v>
      </c>
      <c r="KO15" s="117" t="s">
        <v>45</v>
      </c>
      <c r="KP15" s="117" t="s">
        <v>45</v>
      </c>
      <c r="KQ15" s="117" t="s">
        <v>45</v>
      </c>
      <c r="KR15" s="117" t="s">
        <v>45</v>
      </c>
      <c r="KS15" s="117" t="s">
        <v>45</v>
      </c>
      <c r="KT15" s="117" t="s">
        <v>45</v>
      </c>
      <c r="KU15" s="117" t="s">
        <v>45</v>
      </c>
      <c r="KV15" s="117" t="s">
        <v>354</v>
      </c>
      <c r="KW15" s="117" t="s">
        <v>355</v>
      </c>
      <c r="KX15" s="117" t="s">
        <v>45</v>
      </c>
      <c r="KY15" s="117" t="s">
        <v>45</v>
      </c>
      <c r="KZ15" s="117" t="n">
        <v>0</v>
      </c>
      <c r="LA15" s="117" t="s">
        <v>200</v>
      </c>
      <c r="LB15" s="117" t="s">
        <v>200</v>
      </c>
      <c r="LC15" s="117" t="s">
        <v>200</v>
      </c>
      <c r="LD15" s="117" t="s">
        <v>48</v>
      </c>
      <c r="LE15" s="117" t="n">
        <v>0</v>
      </c>
      <c r="LF15" s="117" t="s">
        <v>354</v>
      </c>
      <c r="LG15" s="117" t="s">
        <v>354</v>
      </c>
      <c r="LH15" s="117" t="s">
        <v>200</v>
      </c>
      <c r="LI15" s="117" t="n">
        <v>0</v>
      </c>
      <c r="LJ15" s="117" t="s">
        <v>200</v>
      </c>
      <c r="LK15" s="117" t="s">
        <v>91</v>
      </c>
      <c r="LL15" s="117" t="n">
        <v>0</v>
      </c>
      <c r="LM15" s="117" t="s">
        <v>393</v>
      </c>
      <c r="LN15" s="117" t="s">
        <v>45</v>
      </c>
      <c r="LO15" s="117" t="s">
        <v>394</v>
      </c>
      <c r="LP15" s="117" t="s">
        <v>45</v>
      </c>
      <c r="LQ15" s="117" t="n">
        <v>0</v>
      </c>
      <c r="LR15" s="117" t="s">
        <v>45</v>
      </c>
      <c r="LS15" s="117" t="s">
        <v>48</v>
      </c>
      <c r="LT15" s="117" t="s">
        <v>48</v>
      </c>
      <c r="LU15" s="117" t="s">
        <v>45</v>
      </c>
      <c r="LV15" s="117" t="s">
        <v>48</v>
      </c>
      <c r="LW15" s="117" t="s">
        <v>48</v>
      </c>
      <c r="LX15" s="117" t="s">
        <v>48</v>
      </c>
      <c r="LY15" s="117" t="n">
        <v>0</v>
      </c>
      <c r="LZ15" s="117" t="n">
        <v>0</v>
      </c>
      <c r="MA15" s="117" t="s">
        <v>45</v>
      </c>
      <c r="MB15" s="117" t="s">
        <v>48</v>
      </c>
      <c r="MC15" s="117" t="s">
        <v>48</v>
      </c>
      <c r="MD15" s="117" t="s">
        <v>48</v>
      </c>
      <c r="ME15" s="117" t="n">
        <v>0</v>
      </c>
      <c r="MF15" s="117" t="n">
        <v>0</v>
      </c>
      <c r="MG15" s="117" t="s">
        <v>434</v>
      </c>
      <c r="MH15" s="117" t="s">
        <v>45</v>
      </c>
      <c r="MI15" s="117" t="n">
        <v>0</v>
      </c>
      <c r="MJ15" s="117" t="s">
        <v>48</v>
      </c>
      <c r="MK15" s="117" t="s">
        <v>45</v>
      </c>
      <c r="ML15" s="117" t="s">
        <v>91</v>
      </c>
      <c r="MM15" s="117" t="s">
        <v>91</v>
      </c>
      <c r="MN15" s="117" t="s">
        <v>434</v>
      </c>
      <c r="MO15" s="117" t="s">
        <v>45</v>
      </c>
      <c r="MP15" s="117" t="s">
        <v>91</v>
      </c>
      <c r="MQ15" s="117" t="s">
        <v>48</v>
      </c>
      <c r="MR15" s="117" t="s">
        <v>91</v>
      </c>
      <c r="MS15" s="117" t="s">
        <v>48</v>
      </c>
      <c r="MT15" s="117" t="s">
        <v>48</v>
      </c>
      <c r="MU15" s="117" t="n">
        <v>0</v>
      </c>
      <c r="MV15" s="117" t="s">
        <v>91</v>
      </c>
      <c r="MW15" s="117" t="s">
        <v>45</v>
      </c>
      <c r="MX15" s="117" t="s">
        <v>45</v>
      </c>
      <c r="MY15" s="117" t="s">
        <v>48</v>
      </c>
      <c r="MZ15" s="117" t="s">
        <v>45</v>
      </c>
      <c r="NA15" s="117" t="s">
        <v>45</v>
      </c>
      <c r="NB15" s="117" t="s">
        <v>48</v>
      </c>
      <c r="NC15" s="117" t="n">
        <v>0</v>
      </c>
      <c r="ND15" s="117" t="s">
        <v>434</v>
      </c>
      <c r="NE15" s="117" t="s">
        <v>45</v>
      </c>
      <c r="NF15" s="117" t="s">
        <v>48</v>
      </c>
      <c r="NG15" s="117" t="s">
        <v>45</v>
      </c>
      <c r="NH15" s="117" t="s">
        <v>45</v>
      </c>
      <c r="NI15" s="117" t="s">
        <v>142</v>
      </c>
    </row>
    <row r="16" customFormat="false" ht="14.4" hidden="false" customHeight="false" outlineLevel="0" collapsed="false">
      <c r="A16" s="53"/>
      <c r="B16" s="28" t="s">
        <v>501</v>
      </c>
      <c r="C16" s="2" t="n">
        <v>25</v>
      </c>
      <c r="D16" s="2" t="n">
        <f aca="false">'Soveria Simeri'!P2</f>
        <v>10</v>
      </c>
      <c r="E16" s="2" t="n">
        <f aca="false">'Soveria Simeri'!AA2</f>
        <v>15</v>
      </c>
      <c r="F16" s="2" t="n">
        <f aca="false">Sersale!E2</f>
        <v>20</v>
      </c>
      <c r="G16" s="2" t="n">
        <v>20</v>
      </c>
      <c r="H16" s="2" t="n">
        <v>5</v>
      </c>
      <c r="I16" s="2" t="n">
        <v>3</v>
      </c>
      <c r="J16" s="2" t="n">
        <f aca="false">Sersale!AW2</f>
        <v>0</v>
      </c>
      <c r="K16" s="2" t="n">
        <v>15</v>
      </c>
      <c r="L16" s="2" t="n">
        <f aca="false">Sersale!BS2</f>
        <v>30</v>
      </c>
      <c r="M16" s="2" t="n">
        <v>35</v>
      </c>
      <c r="N16" s="2" t="n">
        <f aca="false">Cropani!P2</f>
        <v>40</v>
      </c>
      <c r="O16" s="2" t="n">
        <v>40</v>
      </c>
      <c r="P16" s="2" t="n">
        <v>40</v>
      </c>
      <c r="Q16" s="2" t="n">
        <v>25</v>
      </c>
      <c r="R16" s="2" t="n">
        <v>30</v>
      </c>
      <c r="S16" s="2" t="n">
        <v>35</v>
      </c>
      <c r="T16" s="2" t="n">
        <f aca="false">Cropani!CD2</f>
        <v>40</v>
      </c>
      <c r="U16" s="2" t="n">
        <f aca="false">Cropani!CO2</f>
        <v>0</v>
      </c>
      <c r="V16" s="2" t="n">
        <v>50</v>
      </c>
      <c r="W16" s="2" t="n">
        <f aca="false">Cropani!P75</f>
        <v>20</v>
      </c>
      <c r="X16" s="2" t="n">
        <v>90</v>
      </c>
      <c r="Y16" s="2" t="n">
        <v>10</v>
      </c>
      <c r="Z16" s="2" t="n">
        <v>20</v>
      </c>
      <c r="AA16" s="2" t="n">
        <f aca="false">Cropani!BH75</f>
        <v>25</v>
      </c>
      <c r="AB16" s="2" t="n">
        <f aca="false">Cropani!BS75</f>
        <v>70</v>
      </c>
      <c r="AC16" s="2" t="n">
        <v>30</v>
      </c>
      <c r="AD16" s="2" t="n">
        <f aca="false">Cropani!CO75</f>
        <v>0</v>
      </c>
      <c r="AE16" s="2" t="n">
        <f aca="false">Cropani!E148</f>
        <v>85</v>
      </c>
      <c r="AF16" s="2" t="n">
        <v>35</v>
      </c>
      <c r="AG16" s="2" t="n">
        <v>10</v>
      </c>
      <c r="AH16" s="2" t="n">
        <v>45</v>
      </c>
      <c r="AI16" s="2" t="n">
        <v>40</v>
      </c>
      <c r="AJ16" s="2" t="n">
        <f aca="false">Cropani!BH148</f>
        <v>0</v>
      </c>
      <c r="AK16" s="2" t="n">
        <f aca="false">Cropani!BS148</f>
        <v>20</v>
      </c>
      <c r="AL16" s="2" t="n">
        <v>10</v>
      </c>
      <c r="AM16" s="2" t="n">
        <v>25</v>
      </c>
      <c r="AN16" s="2" t="n">
        <v>20</v>
      </c>
      <c r="AO16" s="2" t="n">
        <v>15</v>
      </c>
      <c r="AP16" s="2" t="n">
        <f aca="false">Cropani!AA221</f>
        <v>10</v>
      </c>
      <c r="AQ16" s="2" t="n">
        <v>65</v>
      </c>
      <c r="AR16" s="2" t="n">
        <f aca="false">Cropani!AW221</f>
        <v>0</v>
      </c>
      <c r="AS16" s="2" t="n">
        <f aca="false">Cropani!BH221</f>
        <v>0</v>
      </c>
      <c r="AT16" s="2" t="n">
        <v>8</v>
      </c>
      <c r="AU16" s="2" t="n">
        <v>2.5</v>
      </c>
      <c r="AV16" s="2" t="n">
        <f aca="false">Cropani!CO221</f>
        <v>0</v>
      </c>
      <c r="AW16" s="2" t="n">
        <v>8</v>
      </c>
      <c r="AX16" s="2" t="n">
        <v>3</v>
      </c>
      <c r="AY16" s="2" t="n">
        <v>5</v>
      </c>
      <c r="AZ16" s="2" t="n">
        <v>10</v>
      </c>
      <c r="BA16" s="2" t="n">
        <f aca="false">Cropani!AW294</f>
        <v>70</v>
      </c>
      <c r="BB16" s="2" t="n">
        <f aca="false">Cropani!BH294</f>
        <v>10</v>
      </c>
      <c r="BC16" s="2" t="n">
        <v>10</v>
      </c>
      <c r="BD16" s="2" t="n">
        <f aca="false">Cropani!CD294</f>
        <v>0</v>
      </c>
      <c r="BE16" s="2" t="n">
        <f aca="false">Cropani!CO294</f>
        <v>0</v>
      </c>
      <c r="BF16" s="2" t="n">
        <f aca="false">Cropani!E367</f>
        <v>0</v>
      </c>
      <c r="BG16" s="2" t="n">
        <v>15</v>
      </c>
      <c r="BH16" s="2" t="n">
        <v>8</v>
      </c>
      <c r="BI16" s="2" t="n">
        <v>15</v>
      </c>
      <c r="BJ16" s="2" t="n">
        <f aca="false">Cropani!AW367</f>
        <v>0</v>
      </c>
      <c r="BK16" s="2" t="n">
        <f aca="false">Cropani!BH367</f>
        <v>0</v>
      </c>
      <c r="BL16" s="2" t="n">
        <f aca="false">Cropani!BS367</f>
        <v>15</v>
      </c>
      <c r="BM16" s="2" t="n">
        <v>25</v>
      </c>
      <c r="BN16" s="2" t="n">
        <v>20</v>
      </c>
      <c r="BO16" s="2" t="n">
        <v>60</v>
      </c>
      <c r="BP16" s="2" t="n">
        <f aca="false">Cropani!P440</f>
        <v>2</v>
      </c>
      <c r="BQ16" s="2" t="n">
        <v>20</v>
      </c>
      <c r="BR16" s="2" t="n">
        <v>25</v>
      </c>
      <c r="BS16" s="2" t="n">
        <v>10</v>
      </c>
      <c r="BT16" s="2" t="n">
        <f aca="false">Cropani!BH440</f>
        <v>10</v>
      </c>
      <c r="BU16" s="2" t="n">
        <f aca="false">Cropani!BS440</f>
        <v>20</v>
      </c>
      <c r="BV16" s="2" t="n">
        <v>10</v>
      </c>
      <c r="BW16" s="2" t="n">
        <f aca="false">Cropani!CO439</f>
        <v>0</v>
      </c>
      <c r="BX16" s="2" t="n">
        <v>70</v>
      </c>
      <c r="BY16" s="2" t="n">
        <f aca="false">'Sellia Marina'!P2</f>
        <v>0</v>
      </c>
      <c r="BZ16" s="2" t="n">
        <v>40</v>
      </c>
      <c r="CA16" s="2" t="n">
        <v>10</v>
      </c>
      <c r="CB16" s="2" t="n">
        <v>30</v>
      </c>
      <c r="CC16" s="2" t="n">
        <v>15</v>
      </c>
      <c r="CD16" s="2" t="n">
        <v>10</v>
      </c>
      <c r="CE16" s="2" t="n">
        <f aca="false">'Sellia Marina'!CD2</f>
        <v>0</v>
      </c>
      <c r="CF16" s="2" t="n">
        <f aca="false">'Sellia Marina'!CO2</f>
        <v>0</v>
      </c>
      <c r="CG16" s="2" t="n">
        <v>40</v>
      </c>
      <c r="CH16" s="2" t="n">
        <v>8</v>
      </c>
      <c r="CI16" s="2" t="n">
        <v>15</v>
      </c>
      <c r="CJ16" s="2" t="n">
        <v>25</v>
      </c>
      <c r="CK16" s="2" t="n">
        <v>35</v>
      </c>
      <c r="CL16" s="2" t="n">
        <f aca="false">'Sellia Marina'!BH75</f>
        <v>30</v>
      </c>
      <c r="CM16" s="2" t="n">
        <v>40</v>
      </c>
      <c r="CN16" s="2" t="n">
        <f aca="false">'Sellia Marina'!CD75</f>
        <v>110</v>
      </c>
      <c r="CO16" s="2" t="n">
        <v>200</v>
      </c>
      <c r="CP16" s="2" t="n">
        <v>100</v>
      </c>
      <c r="CQ16" s="2" t="n">
        <f aca="false">'Sellia Marina'!P148</f>
        <v>30</v>
      </c>
      <c r="CR16" s="2" t="n">
        <f aca="false">'Sellia Marina'!AA148</f>
        <v>80</v>
      </c>
      <c r="CS16" s="2" t="n">
        <v>100</v>
      </c>
      <c r="CT16" s="2" t="n">
        <v>20</v>
      </c>
      <c r="CU16" s="2" t="n">
        <v>30</v>
      </c>
      <c r="CV16" s="2" t="n">
        <f aca="false">'Sellia Marina'!BS148</f>
        <v>10</v>
      </c>
      <c r="CW16" s="2" t="n">
        <v>10</v>
      </c>
      <c r="CX16" s="2" t="n">
        <v>20</v>
      </c>
      <c r="CY16" s="2" t="n">
        <v>15</v>
      </c>
      <c r="CZ16" s="2" t="n">
        <v>15</v>
      </c>
      <c r="DA16" s="2" t="n">
        <v>10</v>
      </c>
      <c r="DB16" s="2" t="n">
        <v>25</v>
      </c>
      <c r="DC16" s="2" t="n">
        <v>15</v>
      </c>
      <c r="DD16" s="2" t="n">
        <v>45</v>
      </c>
      <c r="DE16" s="2" t="n">
        <v>25</v>
      </c>
      <c r="DF16" s="2" t="n">
        <f aca="false">'Sellia Marina'!CD221</f>
        <v>15</v>
      </c>
      <c r="DG16" s="2" t="n">
        <v>120</v>
      </c>
      <c r="DH16" s="2" t="n">
        <v>35</v>
      </c>
      <c r="DI16" s="2" t="n">
        <v>1.5</v>
      </c>
      <c r="DJ16" s="2" t="n">
        <v>10</v>
      </c>
      <c r="DK16" s="2" t="n">
        <v>10</v>
      </c>
      <c r="DL16" s="2" t="n">
        <v>3</v>
      </c>
      <c r="DM16" s="2" t="n">
        <f aca="false">'Sellia Marina'!BH294</f>
        <v>0</v>
      </c>
      <c r="DN16" s="2" t="n">
        <v>30</v>
      </c>
      <c r="DO16" s="2" t="n">
        <v>45</v>
      </c>
      <c r="DP16" s="2" t="n">
        <f aca="false">'Sellia Marina'!CO294</f>
        <v>15</v>
      </c>
      <c r="DQ16" s="2" t="n">
        <f aca="false">'Sellia Marina'!E367</f>
        <v>0</v>
      </c>
      <c r="DR16" s="2" t="n">
        <v>50</v>
      </c>
      <c r="DS16" s="2" t="n">
        <v>25</v>
      </c>
      <c r="DT16" s="2" t="n">
        <f aca="false">'Sellia Marina'!AL367</f>
        <v>0</v>
      </c>
      <c r="DU16" s="2" t="n">
        <v>5</v>
      </c>
      <c r="DV16" s="2" t="n">
        <f aca="false">'Sellia Marina'!BH367</f>
        <v>5</v>
      </c>
      <c r="DW16" s="2" t="n">
        <v>7</v>
      </c>
      <c r="DX16" s="2" t="n">
        <v>10</v>
      </c>
      <c r="DY16" s="2" t="n">
        <f aca="false">'Sellia Marina'!CO367</f>
        <v>0</v>
      </c>
      <c r="DZ16" s="2" t="n">
        <v>10</v>
      </c>
      <c r="EA16" s="2" t="n">
        <v>2</v>
      </c>
      <c r="EB16" s="2" t="n">
        <v>5</v>
      </c>
      <c r="EC16" s="2" t="n">
        <v>10</v>
      </c>
      <c r="ED16" s="2" t="n">
        <v>10</v>
      </c>
      <c r="EE16" s="2" t="n">
        <v>10</v>
      </c>
      <c r="EF16" s="2" t="n">
        <f aca="false">'Sellia Marina'!BS440</f>
        <v>60</v>
      </c>
      <c r="EG16" s="2" t="n">
        <f aca="false">'Sellia Marina'!CD440</f>
        <v>0</v>
      </c>
      <c r="EH16" s="2" t="n">
        <f aca="false">'Sellia Marina'!CO440</f>
        <v>0</v>
      </c>
      <c r="EI16" s="2" t="n">
        <v>15</v>
      </c>
      <c r="EJ16" s="2" t="n">
        <v>7</v>
      </c>
      <c r="EK16" s="2" t="n">
        <v>0.5</v>
      </c>
      <c r="EL16" s="2" t="n">
        <v>0.5</v>
      </c>
      <c r="EM16" s="2" t="n">
        <f aca="false">Belcastro!P2</f>
        <v>0</v>
      </c>
      <c r="EN16" s="2" t="n">
        <f aca="false">Belcastro!AA2</f>
        <v>0</v>
      </c>
      <c r="EO16" s="2" t="n">
        <v>0.4</v>
      </c>
      <c r="EP16" s="2" t="n">
        <v>0.2</v>
      </c>
      <c r="EQ16" s="2" t="n">
        <f aca="false">Belcastro!BH2</f>
        <v>0</v>
      </c>
      <c r="ER16" s="2" t="n">
        <v>7</v>
      </c>
      <c r="ES16" s="2" t="n">
        <v>5</v>
      </c>
      <c r="ET16" s="2" t="n">
        <f aca="false">Botricello!P2</f>
        <v>20</v>
      </c>
      <c r="EU16" s="2" t="n">
        <v>10</v>
      </c>
      <c r="EV16" s="2" t="n">
        <v>20</v>
      </c>
      <c r="EW16" s="2" t="n">
        <v>15</v>
      </c>
      <c r="EX16" s="2" t="n">
        <v>1.5</v>
      </c>
      <c r="EY16" s="2" t="n">
        <f aca="false">Botricello!BS2</f>
        <v>20</v>
      </c>
      <c r="EZ16" s="2" t="n">
        <v>25</v>
      </c>
      <c r="FA16" s="2" t="n">
        <v>4</v>
      </c>
      <c r="FB16" s="2" t="n">
        <v>10</v>
      </c>
      <c r="FC16" s="2" t="n">
        <f aca="false">Botricello!AA75</f>
        <v>0</v>
      </c>
      <c r="FD16" s="2" t="n">
        <v>40</v>
      </c>
      <c r="FE16" s="2" t="n">
        <f aca="false">Botricello!AW75</f>
        <v>40</v>
      </c>
      <c r="FF16" s="2" t="n">
        <v>5</v>
      </c>
      <c r="FG16" s="2" t="n">
        <v>10</v>
      </c>
      <c r="FH16" s="2" t="n">
        <v>50</v>
      </c>
      <c r="FI16" s="2" t="n">
        <v>3</v>
      </c>
      <c r="FJ16" s="2" t="n">
        <f aca="false">Botricello!P148</f>
        <v>15</v>
      </c>
      <c r="FK16" s="2" t="n">
        <f aca="false">Botricello!AA148</f>
        <v>0</v>
      </c>
      <c r="FL16" s="2" t="n">
        <v>1.5</v>
      </c>
      <c r="FM16" s="2" t="n">
        <v>0.5</v>
      </c>
      <c r="FN16" s="2" t="n">
        <v>5</v>
      </c>
      <c r="FO16" s="2" t="n">
        <v>8</v>
      </c>
      <c r="FP16" s="2" t="n">
        <v>15</v>
      </c>
      <c r="FQ16" s="2" t="n">
        <v>1</v>
      </c>
      <c r="GT16" s="2" t="s">
        <v>500</v>
      </c>
      <c r="GU16" s="2" t="n">
        <v>3.11</v>
      </c>
      <c r="GV16" s="2" t="n">
        <v>0</v>
      </c>
      <c r="GW16" s="2" t="n">
        <v>11.5</v>
      </c>
      <c r="GX16" s="2" t="n">
        <v>1.07</v>
      </c>
      <c r="GY16" s="2" t="n">
        <v>18.7</v>
      </c>
      <c r="GZ16" s="2" t="n">
        <v>65.5</v>
      </c>
      <c r="HA16" s="2" t="n">
        <v>44.8</v>
      </c>
      <c r="HB16" s="2" t="n">
        <v>0</v>
      </c>
      <c r="HC16" s="2" t="n">
        <v>72.5</v>
      </c>
      <c r="HD16" s="2" t="n">
        <v>16.9</v>
      </c>
      <c r="HE16" s="2" t="n">
        <v>3.7</v>
      </c>
      <c r="HF16" s="2" t="n">
        <v>9.16</v>
      </c>
      <c r="HG16" s="2" t="n">
        <v>9.75</v>
      </c>
      <c r="HH16" s="2" t="n">
        <v>1.36</v>
      </c>
      <c r="HI16" s="2" t="n">
        <v>15.8</v>
      </c>
      <c r="HJ16" s="2" t="n">
        <v>8.83</v>
      </c>
      <c r="HK16" s="2" t="n">
        <v>1.25</v>
      </c>
      <c r="HL16" s="2" t="n">
        <v>27.6</v>
      </c>
      <c r="HM16" s="2" t="n">
        <v>3.12</v>
      </c>
      <c r="HN16" s="2" t="n">
        <v>0.14</v>
      </c>
      <c r="HO16" s="2" t="n">
        <v>0.14</v>
      </c>
      <c r="HP16" s="2" t="n">
        <v>0.765</v>
      </c>
      <c r="HQ16" s="2" t="n">
        <v>0.765</v>
      </c>
      <c r="HR16" s="2" t="n">
        <v>8.77</v>
      </c>
      <c r="HS16" s="2" t="n">
        <v>12.2</v>
      </c>
      <c r="HT16" s="2" t="n">
        <v>2.85</v>
      </c>
      <c r="HU16" s="2" t="n">
        <v>0.44</v>
      </c>
      <c r="HV16" s="2" t="n">
        <v>44.1</v>
      </c>
      <c r="HW16" s="2" t="n">
        <v>1.58</v>
      </c>
      <c r="HX16" s="2" t="n">
        <v>1.98666666666667</v>
      </c>
      <c r="HY16" s="2" t="n">
        <v>1.98666666666667</v>
      </c>
      <c r="HZ16" s="2" t="n">
        <v>1.98666666666667</v>
      </c>
      <c r="IA16" s="2" t="n">
        <v>0.67</v>
      </c>
      <c r="IB16" s="2" t="n">
        <v>66.6</v>
      </c>
      <c r="IC16" s="2" t="n">
        <v>2.54</v>
      </c>
      <c r="ID16" s="2" t="n">
        <v>1.37</v>
      </c>
      <c r="IE16" s="2" t="n">
        <v>8.21</v>
      </c>
      <c r="IF16" s="2" t="n">
        <v>4.87</v>
      </c>
      <c r="IG16" s="2" t="n">
        <v>4.34</v>
      </c>
      <c r="IH16" s="2" t="n">
        <v>15.3</v>
      </c>
      <c r="II16" s="2" t="n">
        <v>13</v>
      </c>
      <c r="IJ16" s="2" t="n">
        <v>24.6</v>
      </c>
      <c r="IK16" s="2" t="n">
        <v>21.8</v>
      </c>
      <c r="IL16" s="2" t="n">
        <v>18.3</v>
      </c>
      <c r="IM16" s="2" t="n">
        <v>29.8</v>
      </c>
      <c r="IN16" s="2" t="n">
        <v>15.2</v>
      </c>
      <c r="IO16" s="2" t="n">
        <v>517</v>
      </c>
      <c r="IP16" s="2" t="n">
        <v>40.25</v>
      </c>
      <c r="IQ16" s="2" t="n">
        <v>40.25</v>
      </c>
      <c r="IR16" s="2" t="n">
        <v>64.6</v>
      </c>
      <c r="IS16" s="2" t="n">
        <v>169</v>
      </c>
      <c r="IT16" s="2" t="n">
        <v>50.9</v>
      </c>
      <c r="IU16" s="2" t="n">
        <v>37</v>
      </c>
      <c r="IV16" s="2" t="n">
        <v>26.6</v>
      </c>
      <c r="IW16" s="2" t="n">
        <v>15.6</v>
      </c>
      <c r="IX16" s="2" t="n">
        <v>41.8</v>
      </c>
      <c r="IY16" s="2" t="n">
        <v>25.4</v>
      </c>
      <c r="IZ16" s="2" t="n">
        <v>43.5</v>
      </c>
      <c r="JA16" s="2" t="n">
        <v>7.01</v>
      </c>
      <c r="JB16" s="2" t="n">
        <v>238</v>
      </c>
      <c r="JC16" s="2" t="n">
        <v>215</v>
      </c>
      <c r="JD16" s="2" t="n">
        <v>26.5</v>
      </c>
      <c r="JE16" s="2" t="n">
        <v>16.1</v>
      </c>
      <c r="JF16" s="2" t="n">
        <v>11.9</v>
      </c>
      <c r="JG16" s="2" t="n">
        <v>12.1</v>
      </c>
      <c r="JH16" s="2" t="n">
        <v>11.2</v>
      </c>
      <c r="JI16" s="2" t="n">
        <v>3.58</v>
      </c>
      <c r="JJ16" s="2" t="n">
        <v>7.47</v>
      </c>
      <c r="JK16" s="2" t="n">
        <v>67.5</v>
      </c>
      <c r="JL16" s="2" t="n">
        <v>81.2</v>
      </c>
      <c r="JM16" s="2" t="n">
        <v>34.6</v>
      </c>
      <c r="JN16" s="2" t="n">
        <v>49.1</v>
      </c>
      <c r="JO16" s="2" t="n">
        <v>6.72</v>
      </c>
      <c r="JP16" s="2" t="n">
        <v>0.96</v>
      </c>
      <c r="JQ16" s="2" t="n">
        <v>6.82</v>
      </c>
      <c r="JR16" s="2" t="n">
        <v>1.13</v>
      </c>
      <c r="JS16" s="2" t="n">
        <v>1.93</v>
      </c>
      <c r="JT16" s="2" t="n">
        <v>2.31</v>
      </c>
      <c r="JU16" s="2" t="n">
        <v>0.64</v>
      </c>
      <c r="JV16" s="2" t="n">
        <v>5.18</v>
      </c>
      <c r="JW16" s="2" t="n">
        <v>2.6</v>
      </c>
      <c r="JX16" s="2" t="n">
        <v>2.93</v>
      </c>
      <c r="JY16" s="2" t="n">
        <v>1.615</v>
      </c>
      <c r="JZ16" s="2" t="n">
        <v>1.615</v>
      </c>
      <c r="KA16" s="2" t="n">
        <v>4</v>
      </c>
      <c r="KB16" s="2" t="n">
        <v>27.2</v>
      </c>
      <c r="KC16" s="2" t="n">
        <v>16.8</v>
      </c>
      <c r="KD16" s="2" t="n">
        <v>4.5</v>
      </c>
      <c r="KE16" s="2" t="n">
        <v>21.1</v>
      </c>
      <c r="KF16" s="2" t="n">
        <v>8.56</v>
      </c>
      <c r="KG16" s="2" t="n">
        <v>1.28</v>
      </c>
      <c r="KH16" s="2" t="n">
        <v>3.18</v>
      </c>
      <c r="KI16" s="2" t="n">
        <v>8930</v>
      </c>
      <c r="KJ16" s="2" t="n">
        <v>0</v>
      </c>
      <c r="KK16" s="2" t="n">
        <v>13.6</v>
      </c>
      <c r="KL16" s="2" t="n">
        <v>12.7</v>
      </c>
      <c r="KM16" s="2" t="n">
        <v>14.1</v>
      </c>
      <c r="KN16" s="2" t="n">
        <v>0</v>
      </c>
      <c r="KO16" s="2" t="n">
        <v>8.64</v>
      </c>
      <c r="KP16" s="2" t="n">
        <v>2.27</v>
      </c>
      <c r="KQ16" s="2" t="n">
        <v>5.38</v>
      </c>
      <c r="KR16" s="2" t="n">
        <v>4.93</v>
      </c>
      <c r="KS16" s="2" t="n">
        <v>16.7</v>
      </c>
      <c r="KT16" s="2" t="n">
        <v>6.2</v>
      </c>
      <c r="KU16" s="2" t="n">
        <v>6.2</v>
      </c>
      <c r="KV16" s="2" t="n">
        <v>35.1</v>
      </c>
      <c r="KW16" s="2" t="n">
        <v>25.2</v>
      </c>
      <c r="KX16" s="2" t="n">
        <v>7.28</v>
      </c>
      <c r="KY16" s="2" t="n">
        <v>6.32</v>
      </c>
      <c r="KZ16" s="2" t="n">
        <v>16.5</v>
      </c>
      <c r="LA16" s="2" t="n">
        <v>49.6</v>
      </c>
      <c r="LB16" s="2" t="n">
        <v>2.48</v>
      </c>
      <c r="LC16" s="2" t="n">
        <v>8.03</v>
      </c>
      <c r="LD16" s="2" t="n">
        <v>1.47</v>
      </c>
      <c r="LE16" s="2" t="n">
        <v>9.28</v>
      </c>
      <c r="LF16" s="2" t="n">
        <v>2.63</v>
      </c>
      <c r="LG16" s="2" t="n">
        <v>15.1</v>
      </c>
      <c r="LH16" s="2" t="n">
        <v>3.9</v>
      </c>
      <c r="LI16" s="2" t="n">
        <v>1.78</v>
      </c>
      <c r="LJ16" s="2" t="n">
        <v>28.4</v>
      </c>
      <c r="LK16" s="2" t="n">
        <v>1.27</v>
      </c>
      <c r="LL16" s="2" t="n">
        <v>7.66</v>
      </c>
      <c r="LM16" s="2" t="n">
        <v>5.9</v>
      </c>
      <c r="LN16" s="2" t="n">
        <v>1.66</v>
      </c>
      <c r="LO16" s="2" t="n">
        <v>5.85</v>
      </c>
      <c r="LP16" s="2" t="n">
        <v>5.85</v>
      </c>
      <c r="LQ16" s="2" t="n">
        <v>0.91</v>
      </c>
      <c r="LR16" s="2" t="n">
        <v>0.48</v>
      </c>
      <c r="LS16" s="2" t="n">
        <v>5.64</v>
      </c>
      <c r="LT16" s="2" t="n">
        <v>29.3</v>
      </c>
      <c r="LU16" s="2" t="n">
        <v>21.8</v>
      </c>
      <c r="LV16" s="2" t="n">
        <v>18.6</v>
      </c>
      <c r="LW16" s="2" t="n">
        <v>9.26</v>
      </c>
      <c r="LX16" s="2" t="n">
        <v>14.3</v>
      </c>
      <c r="LY16" s="2" t="n">
        <v>27.4</v>
      </c>
      <c r="LZ16" s="2" t="n">
        <v>35</v>
      </c>
      <c r="MA16" s="2" t="n">
        <v>187</v>
      </c>
      <c r="MB16" s="2" t="n">
        <v>17.8</v>
      </c>
      <c r="MC16" s="2" t="n">
        <v>10.7</v>
      </c>
      <c r="MD16" s="2" t="n">
        <v>21</v>
      </c>
      <c r="ME16" s="2" t="n">
        <v>22.9</v>
      </c>
      <c r="MF16" s="2" t="n">
        <v>15.1</v>
      </c>
      <c r="MG16" s="2" t="n">
        <v>40.3</v>
      </c>
      <c r="MH16" s="2" t="n">
        <v>52.5</v>
      </c>
      <c r="MI16" s="2" t="n">
        <v>53.8</v>
      </c>
      <c r="MJ16" s="2" t="n">
        <v>25.3</v>
      </c>
      <c r="MK16" s="2" t="n">
        <v>25.3</v>
      </c>
      <c r="ML16" s="2" t="n">
        <v>3.74</v>
      </c>
      <c r="MM16" s="2" t="n">
        <v>17.2</v>
      </c>
      <c r="MN16" s="2" t="n">
        <v>7.56</v>
      </c>
      <c r="MO16" s="2" t="n">
        <v>13.6</v>
      </c>
      <c r="MP16" s="2" t="n">
        <v>6.38</v>
      </c>
      <c r="MQ16" s="2" t="n">
        <v>4.46</v>
      </c>
      <c r="MR16" s="2" t="n">
        <v>2.93</v>
      </c>
      <c r="MS16" s="2" t="n">
        <v>8.44</v>
      </c>
      <c r="MT16" s="2" t="n">
        <v>10.9</v>
      </c>
      <c r="MU16" s="2" t="n">
        <v>21.9</v>
      </c>
      <c r="MV16" s="2" t="n">
        <v>17.1</v>
      </c>
      <c r="MW16" s="2" t="n">
        <v>33.6</v>
      </c>
      <c r="MX16" s="2" t="n">
        <v>18.5</v>
      </c>
      <c r="MY16" s="2" t="n">
        <v>10</v>
      </c>
      <c r="MZ16" s="2" t="n">
        <v>30</v>
      </c>
      <c r="NA16" s="2" t="n">
        <v>11.9</v>
      </c>
      <c r="NB16" s="2" t="n">
        <v>21.7</v>
      </c>
      <c r="NC16" s="2" t="n">
        <v>10</v>
      </c>
      <c r="ND16" s="2" t="n">
        <v>51.5</v>
      </c>
      <c r="NE16" s="2" t="n">
        <v>49.1</v>
      </c>
      <c r="NF16" s="2" t="n">
        <v>28.6</v>
      </c>
      <c r="NG16" s="2" t="n">
        <v>30.1</v>
      </c>
      <c r="NH16" s="2" t="n">
        <v>91.7</v>
      </c>
      <c r="NI16" s="2" t="n">
        <v>48.3</v>
      </c>
    </row>
    <row r="17" customFormat="false" ht="14.4" hidden="false" customHeight="false" outlineLevel="0" collapsed="false">
      <c r="A17" s="53"/>
      <c r="B17" s="28" t="s">
        <v>502</v>
      </c>
      <c r="C17" s="2" t="n">
        <f aca="false">C16/10^3</f>
        <v>0.025</v>
      </c>
      <c r="D17" s="2" t="n">
        <f aca="false">D16/10^3</f>
        <v>0.01</v>
      </c>
      <c r="E17" s="2" t="n">
        <f aca="false">E16/10^3</f>
        <v>0.015</v>
      </c>
      <c r="F17" s="2" t="n">
        <f aca="false">F16/10^3</f>
        <v>0.02</v>
      </c>
      <c r="G17" s="2" t="n">
        <f aca="false">G16/10^3</f>
        <v>0.02</v>
      </c>
      <c r="H17" s="2" t="n">
        <f aca="false">H16/10^3</f>
        <v>0.005</v>
      </c>
      <c r="I17" s="2" t="n">
        <f aca="false">I16/10^3</f>
        <v>0.003</v>
      </c>
      <c r="J17" s="2" t="n">
        <f aca="false">J16/10^3</f>
        <v>0</v>
      </c>
      <c r="K17" s="2" t="n">
        <f aca="false">K16/10^3</f>
        <v>0.015</v>
      </c>
      <c r="L17" s="2" t="n">
        <f aca="false">L16/10^3</f>
        <v>0.03</v>
      </c>
      <c r="M17" s="2" t="n">
        <f aca="false">M16/10^3</f>
        <v>0.035</v>
      </c>
      <c r="N17" s="2" t="n">
        <f aca="false">N16/10^3</f>
        <v>0.04</v>
      </c>
      <c r="O17" s="2" t="n">
        <f aca="false">O16/10^3</f>
        <v>0.04</v>
      </c>
      <c r="P17" s="2" t="n">
        <f aca="false">P16/10^3</f>
        <v>0.04</v>
      </c>
      <c r="Q17" s="2" t="n">
        <f aca="false">Q16/10^3</f>
        <v>0.025</v>
      </c>
      <c r="R17" s="2" t="n">
        <f aca="false">R16/10^3</f>
        <v>0.03</v>
      </c>
      <c r="S17" s="2" t="n">
        <f aca="false">S16/10^3</f>
        <v>0.035</v>
      </c>
      <c r="T17" s="2" t="n">
        <f aca="false">T16/10^3</f>
        <v>0.04</v>
      </c>
      <c r="U17" s="2" t="n">
        <f aca="false">U16/10^3</f>
        <v>0</v>
      </c>
      <c r="V17" s="2" t="n">
        <f aca="false">V16/10^3</f>
        <v>0.05</v>
      </c>
      <c r="W17" s="2" t="n">
        <f aca="false">W16/10^3</f>
        <v>0.02</v>
      </c>
      <c r="X17" s="2" t="n">
        <f aca="false">X16/10^3</f>
        <v>0.09</v>
      </c>
      <c r="Y17" s="2" t="n">
        <f aca="false">Y16/10^3</f>
        <v>0.01</v>
      </c>
      <c r="Z17" s="2" t="n">
        <f aca="false">Z16/10^3</f>
        <v>0.02</v>
      </c>
      <c r="AA17" s="2" t="n">
        <f aca="false">AA16/10^3</f>
        <v>0.025</v>
      </c>
      <c r="AB17" s="2" t="n">
        <f aca="false">AB16/10^3</f>
        <v>0.07</v>
      </c>
      <c r="AC17" s="2" t="n">
        <f aca="false">AC16/10^3</f>
        <v>0.03</v>
      </c>
      <c r="AD17" s="2" t="n">
        <f aca="false">AD16/10^3</f>
        <v>0</v>
      </c>
      <c r="AE17" s="2" t="n">
        <f aca="false">AE16/10^3</f>
        <v>0.085</v>
      </c>
      <c r="AF17" s="2" t="n">
        <f aca="false">AF16/10^3</f>
        <v>0.035</v>
      </c>
      <c r="AG17" s="2" t="n">
        <f aca="false">AG16/10^3</f>
        <v>0.01</v>
      </c>
      <c r="AH17" s="2" t="n">
        <f aca="false">AH16/10^3</f>
        <v>0.045</v>
      </c>
      <c r="AI17" s="2" t="n">
        <f aca="false">AI16/10^3</f>
        <v>0.04</v>
      </c>
      <c r="AJ17" s="2" t="n">
        <f aca="false">AJ16/10^3</f>
        <v>0</v>
      </c>
      <c r="AK17" s="2" t="n">
        <f aca="false">AK16/10^3</f>
        <v>0.02</v>
      </c>
      <c r="AL17" s="2" t="n">
        <f aca="false">AL16/10^3</f>
        <v>0.01</v>
      </c>
      <c r="AM17" s="2" t="n">
        <f aca="false">AM16/10^3</f>
        <v>0.025</v>
      </c>
      <c r="AN17" s="2" t="n">
        <f aca="false">AN16/10^3</f>
        <v>0.02</v>
      </c>
      <c r="AO17" s="2" t="n">
        <f aca="false">AO16/10^3</f>
        <v>0.015</v>
      </c>
      <c r="AP17" s="2" t="n">
        <f aca="false">AP16/10^3</f>
        <v>0.01</v>
      </c>
      <c r="AQ17" s="2" t="n">
        <f aca="false">AQ16/10^3</f>
        <v>0.065</v>
      </c>
      <c r="AR17" s="2" t="n">
        <f aca="false">AR16/10^3</f>
        <v>0</v>
      </c>
      <c r="AS17" s="2" t="n">
        <f aca="false">AS16/10^3</f>
        <v>0</v>
      </c>
      <c r="AT17" s="2" t="n">
        <f aca="false">AT16/10^3</f>
        <v>0.008</v>
      </c>
      <c r="AU17" s="2" t="n">
        <f aca="false">AU16/10^3</f>
        <v>0.0025</v>
      </c>
      <c r="AV17" s="2" t="n">
        <f aca="false">AV16/10^3</f>
        <v>0</v>
      </c>
      <c r="AW17" s="2" t="n">
        <f aca="false">AW16/10^3</f>
        <v>0.008</v>
      </c>
      <c r="AX17" s="2" t="n">
        <f aca="false">AX16/10^3</f>
        <v>0.003</v>
      </c>
      <c r="AY17" s="2" t="n">
        <f aca="false">AY16/10^3</f>
        <v>0.005</v>
      </c>
      <c r="AZ17" s="2" t="n">
        <f aca="false">AZ16/10^3</f>
        <v>0.01</v>
      </c>
      <c r="BA17" s="2" t="n">
        <f aca="false">BA16/10^3</f>
        <v>0.07</v>
      </c>
      <c r="BB17" s="2" t="n">
        <f aca="false">BB16/10^3</f>
        <v>0.01</v>
      </c>
      <c r="BC17" s="2" t="n">
        <f aca="false">BC16/10^3</f>
        <v>0.01</v>
      </c>
      <c r="BD17" s="2" t="n">
        <f aca="false">BD16/10^3</f>
        <v>0</v>
      </c>
      <c r="BE17" s="2" t="n">
        <f aca="false">BE16/10^3</f>
        <v>0</v>
      </c>
      <c r="BF17" s="2" t="n">
        <f aca="false">BF16/10^3</f>
        <v>0</v>
      </c>
      <c r="BG17" s="2" t="n">
        <f aca="false">BG16/10^3</f>
        <v>0.015</v>
      </c>
      <c r="BH17" s="2" t="n">
        <f aca="false">BH16/10^3</f>
        <v>0.008</v>
      </c>
      <c r="BI17" s="2" t="n">
        <f aca="false">BI16/10^3</f>
        <v>0.015</v>
      </c>
      <c r="BJ17" s="2" t="n">
        <f aca="false">BJ16/10^3</f>
        <v>0</v>
      </c>
      <c r="BK17" s="2" t="n">
        <f aca="false">BK16/10^3</f>
        <v>0</v>
      </c>
      <c r="BL17" s="2" t="n">
        <f aca="false">BL16/10^3</f>
        <v>0.015</v>
      </c>
      <c r="BM17" s="2" t="n">
        <f aca="false">BM16/10^3</f>
        <v>0.025</v>
      </c>
      <c r="BN17" s="2" t="n">
        <f aca="false">BN16/10^3</f>
        <v>0.02</v>
      </c>
      <c r="BO17" s="2" t="n">
        <f aca="false">BO16/10^3</f>
        <v>0.06</v>
      </c>
      <c r="BP17" s="2" t="n">
        <f aca="false">BP16/10^3</f>
        <v>0.002</v>
      </c>
      <c r="BQ17" s="2" t="n">
        <f aca="false">BQ16/10^3</f>
        <v>0.02</v>
      </c>
      <c r="BR17" s="2" t="n">
        <f aca="false">BR16/10^3</f>
        <v>0.025</v>
      </c>
      <c r="BS17" s="2" t="n">
        <f aca="false">BS16/10^3</f>
        <v>0.01</v>
      </c>
      <c r="BT17" s="2" t="n">
        <f aca="false">BT16/10^3</f>
        <v>0.01</v>
      </c>
      <c r="BU17" s="2" t="n">
        <f aca="false">BU16/10^3</f>
        <v>0.02</v>
      </c>
      <c r="BV17" s="2" t="n">
        <f aca="false">BV16/10^3</f>
        <v>0.01</v>
      </c>
      <c r="BW17" s="2" t="n">
        <f aca="false">BW16/10^3</f>
        <v>0</v>
      </c>
      <c r="BX17" s="2" t="n">
        <f aca="false">BX16/10^3</f>
        <v>0.07</v>
      </c>
      <c r="BY17" s="2" t="n">
        <f aca="false">BY16/10^3</f>
        <v>0</v>
      </c>
      <c r="BZ17" s="2" t="n">
        <f aca="false">BZ16/10^3</f>
        <v>0.04</v>
      </c>
      <c r="CA17" s="2" t="n">
        <f aca="false">CA16/10^3</f>
        <v>0.01</v>
      </c>
      <c r="CB17" s="2" t="n">
        <f aca="false">CB16/10^3</f>
        <v>0.03</v>
      </c>
      <c r="CC17" s="2" t="n">
        <f aca="false">CC16/10^3</f>
        <v>0.015</v>
      </c>
      <c r="CD17" s="2" t="n">
        <f aca="false">CD16/10^3</f>
        <v>0.01</v>
      </c>
      <c r="CE17" s="2" t="n">
        <f aca="false">CE16/10^3</f>
        <v>0</v>
      </c>
      <c r="CF17" s="2" t="n">
        <f aca="false">CF16/10^3</f>
        <v>0</v>
      </c>
      <c r="CG17" s="2" t="n">
        <f aca="false">CG16/10^3</f>
        <v>0.04</v>
      </c>
      <c r="CH17" s="2" t="n">
        <f aca="false">CH16/10^3</f>
        <v>0.008</v>
      </c>
      <c r="CI17" s="2" t="n">
        <f aca="false">CI16/10^3</f>
        <v>0.015</v>
      </c>
      <c r="CJ17" s="2" t="n">
        <f aca="false">CJ16/10^3</f>
        <v>0.025</v>
      </c>
      <c r="CK17" s="2" t="n">
        <f aca="false">CK16/10^3</f>
        <v>0.035</v>
      </c>
      <c r="CL17" s="2" t="n">
        <f aca="false">CL16/10^3</f>
        <v>0.03</v>
      </c>
      <c r="CM17" s="2" t="n">
        <f aca="false">CM16/10^3</f>
        <v>0.04</v>
      </c>
      <c r="CN17" s="2" t="n">
        <f aca="false">CN16/10^3</f>
        <v>0.11</v>
      </c>
      <c r="CO17" s="2" t="n">
        <f aca="false">CO16/10^3</f>
        <v>0.2</v>
      </c>
      <c r="CP17" s="2" t="n">
        <f aca="false">CP16/10^3</f>
        <v>0.1</v>
      </c>
      <c r="CQ17" s="2" t="n">
        <f aca="false">CQ16/10^3</f>
        <v>0.03</v>
      </c>
      <c r="CR17" s="2" t="n">
        <f aca="false">CR16/10^3</f>
        <v>0.08</v>
      </c>
      <c r="CS17" s="2" t="n">
        <f aca="false">CS16/10^3</f>
        <v>0.1</v>
      </c>
      <c r="CT17" s="2" t="n">
        <f aca="false">CT16/10^3</f>
        <v>0.02</v>
      </c>
      <c r="CU17" s="2" t="n">
        <f aca="false">CU16/10^3</f>
        <v>0.03</v>
      </c>
      <c r="CV17" s="2" t="n">
        <f aca="false">CV16/10^3</f>
        <v>0.01</v>
      </c>
      <c r="CW17" s="2" t="n">
        <f aca="false">CW16/10^3</f>
        <v>0.01</v>
      </c>
      <c r="CX17" s="2" t="n">
        <f aca="false">CX16/10^3</f>
        <v>0.02</v>
      </c>
      <c r="CY17" s="2" t="n">
        <f aca="false">CY16/10^3</f>
        <v>0.015</v>
      </c>
      <c r="CZ17" s="2" t="n">
        <f aca="false">CZ16/10^3</f>
        <v>0.015</v>
      </c>
      <c r="DA17" s="2" t="n">
        <f aca="false">DA16/10^3</f>
        <v>0.01</v>
      </c>
      <c r="DB17" s="2" t="n">
        <f aca="false">DB16/10^3</f>
        <v>0.025</v>
      </c>
      <c r="DC17" s="2" t="n">
        <f aca="false">DC16/10^3</f>
        <v>0.015</v>
      </c>
      <c r="DD17" s="2" t="n">
        <f aca="false">DD16/10^3</f>
        <v>0.045</v>
      </c>
      <c r="DE17" s="2" t="n">
        <f aca="false">DE16/10^3</f>
        <v>0.025</v>
      </c>
      <c r="DF17" s="2" t="n">
        <f aca="false">DF16/10^3</f>
        <v>0.015</v>
      </c>
      <c r="DG17" s="2" t="n">
        <f aca="false">DG16/10^3</f>
        <v>0.12</v>
      </c>
      <c r="DH17" s="2" t="n">
        <f aca="false">DH16/10^3</f>
        <v>0.035</v>
      </c>
      <c r="DI17" s="2" t="n">
        <f aca="false">DI16/10^3</f>
        <v>0.0015</v>
      </c>
      <c r="DJ17" s="2" t="n">
        <f aca="false">DJ16/10^3</f>
        <v>0.01</v>
      </c>
      <c r="DK17" s="2" t="n">
        <f aca="false">DK16/10^3</f>
        <v>0.01</v>
      </c>
      <c r="DL17" s="2" t="n">
        <f aca="false">DL16/10^3</f>
        <v>0.003</v>
      </c>
      <c r="DM17" s="2" t="n">
        <f aca="false">DM16/10^3</f>
        <v>0</v>
      </c>
      <c r="DN17" s="2" t="n">
        <f aca="false">DN16/10^3</f>
        <v>0.03</v>
      </c>
      <c r="DO17" s="2" t="n">
        <f aca="false">DO16/10^3</f>
        <v>0.045</v>
      </c>
      <c r="DP17" s="2" t="n">
        <f aca="false">DP16/10^3</f>
        <v>0.015</v>
      </c>
      <c r="DQ17" s="2" t="n">
        <f aca="false">DQ16/10^3</f>
        <v>0</v>
      </c>
      <c r="DR17" s="2" t="n">
        <f aca="false">DR16/10^3</f>
        <v>0.05</v>
      </c>
      <c r="DS17" s="2" t="n">
        <f aca="false">DS16/10^3</f>
        <v>0.025</v>
      </c>
      <c r="DT17" s="2" t="n">
        <f aca="false">DT16/10^3</f>
        <v>0</v>
      </c>
      <c r="DU17" s="2" t="n">
        <f aca="false">DU16/10^3</f>
        <v>0.005</v>
      </c>
      <c r="DV17" s="2" t="n">
        <f aca="false">DV16/10^3</f>
        <v>0.005</v>
      </c>
      <c r="DW17" s="2" t="n">
        <f aca="false">DW16/10^3</f>
        <v>0.007</v>
      </c>
      <c r="DX17" s="2" t="n">
        <f aca="false">DX16/10^3</f>
        <v>0.01</v>
      </c>
      <c r="DY17" s="2" t="n">
        <f aca="false">DY16/10^3</f>
        <v>0</v>
      </c>
      <c r="DZ17" s="2" t="n">
        <f aca="false">DZ16/10^3</f>
        <v>0.01</v>
      </c>
      <c r="EA17" s="2" t="n">
        <f aca="false">EA16/10^3</f>
        <v>0.002</v>
      </c>
      <c r="EB17" s="2" t="n">
        <f aca="false">EB16/10^3</f>
        <v>0.005</v>
      </c>
      <c r="EC17" s="2" t="n">
        <f aca="false">EC16/10^3</f>
        <v>0.01</v>
      </c>
      <c r="ED17" s="2" t="n">
        <f aca="false">ED16/10^3</f>
        <v>0.01</v>
      </c>
      <c r="EE17" s="2" t="n">
        <f aca="false">EE16/10^3</f>
        <v>0.01</v>
      </c>
      <c r="EF17" s="2" t="n">
        <f aca="false">EF16/10^3</f>
        <v>0.06</v>
      </c>
      <c r="EG17" s="2" t="n">
        <f aca="false">EG16/10^3</f>
        <v>0</v>
      </c>
      <c r="EH17" s="2" t="n">
        <f aca="false">EH16/10^3</f>
        <v>0</v>
      </c>
      <c r="EI17" s="2" t="n">
        <f aca="false">EI16/10^3</f>
        <v>0.015</v>
      </c>
      <c r="EJ17" s="2" t="n">
        <f aca="false">EJ16/10^3</f>
        <v>0.007</v>
      </c>
      <c r="EK17" s="2" t="n">
        <f aca="false">EK16/10^3</f>
        <v>0.0005</v>
      </c>
      <c r="EL17" s="2" t="n">
        <f aca="false">EL16/10^3</f>
        <v>0.0005</v>
      </c>
      <c r="EM17" s="2" t="n">
        <f aca="false">EM16/10^3</f>
        <v>0</v>
      </c>
      <c r="EN17" s="2" t="n">
        <f aca="false">EN16/10^3</f>
        <v>0</v>
      </c>
      <c r="EO17" s="2" t="n">
        <f aca="false">EO16/10^3</f>
        <v>0.0004</v>
      </c>
      <c r="EP17" s="2" t="n">
        <f aca="false">EP16/10^3</f>
        <v>0.0002</v>
      </c>
      <c r="EQ17" s="2" t="n">
        <f aca="false">EQ16/10^3</f>
        <v>0</v>
      </c>
      <c r="ER17" s="2" t="n">
        <f aca="false">ER16/10^3</f>
        <v>0.007</v>
      </c>
      <c r="ES17" s="2" t="n">
        <f aca="false">ES16/10^3</f>
        <v>0.005</v>
      </c>
      <c r="ET17" s="2" t="n">
        <f aca="false">ET16/10^3</f>
        <v>0.02</v>
      </c>
      <c r="EU17" s="2" t="n">
        <f aca="false">EU16/10^3</f>
        <v>0.01</v>
      </c>
      <c r="EV17" s="2" t="n">
        <f aca="false">EV16/10^3</f>
        <v>0.02</v>
      </c>
      <c r="EW17" s="2" t="n">
        <f aca="false">EW16/10^3</f>
        <v>0.015</v>
      </c>
      <c r="EX17" s="2" t="n">
        <f aca="false">EX16/10^3</f>
        <v>0.0015</v>
      </c>
      <c r="EY17" s="2" t="n">
        <f aca="false">EY16/10^3</f>
        <v>0.02</v>
      </c>
      <c r="EZ17" s="2" t="n">
        <f aca="false">EZ16/10^3</f>
        <v>0.025</v>
      </c>
      <c r="FA17" s="2" t="n">
        <f aca="false">FA16/10^3</f>
        <v>0.004</v>
      </c>
      <c r="FB17" s="2" t="n">
        <f aca="false">FB16/10^3</f>
        <v>0.01</v>
      </c>
      <c r="FC17" s="2" t="n">
        <f aca="false">FC16/10^3</f>
        <v>0</v>
      </c>
      <c r="FD17" s="2" t="n">
        <f aca="false">FD16/10^3</f>
        <v>0.04</v>
      </c>
      <c r="FE17" s="2" t="n">
        <f aca="false">FE16/10^3</f>
        <v>0.04</v>
      </c>
      <c r="FF17" s="2" t="n">
        <f aca="false">FF16/10^3</f>
        <v>0.005</v>
      </c>
      <c r="FG17" s="2" t="n">
        <f aca="false">FG16/10^3</f>
        <v>0.01</v>
      </c>
      <c r="FH17" s="2" t="n">
        <f aca="false">FH16/10^3</f>
        <v>0.05</v>
      </c>
      <c r="FI17" s="2" t="n">
        <f aca="false">FI16/10^3</f>
        <v>0.003</v>
      </c>
      <c r="FJ17" s="2" t="n">
        <f aca="false">FJ16/10^3</f>
        <v>0.015</v>
      </c>
      <c r="FK17" s="2" t="n">
        <f aca="false">FK16/10^3</f>
        <v>0</v>
      </c>
      <c r="FL17" s="2" t="n">
        <f aca="false">FL16/10^3</f>
        <v>0.0015</v>
      </c>
      <c r="FM17" s="2" t="n">
        <f aca="false">FM16/10^3</f>
        <v>0.0005</v>
      </c>
      <c r="FN17" s="2" t="n">
        <f aca="false">FN16/10^3</f>
        <v>0.005</v>
      </c>
      <c r="FO17" s="2" t="n">
        <f aca="false">FO16/10^3</f>
        <v>0.008</v>
      </c>
      <c r="FP17" s="2" t="n">
        <f aca="false">FP16/10^3</f>
        <v>0.015</v>
      </c>
      <c r="FQ17" s="2" t="n">
        <f aca="false">FQ16/10^3</f>
        <v>0.001</v>
      </c>
      <c r="GT17" s="2" t="s">
        <v>501</v>
      </c>
      <c r="GU17" s="2" t="n">
        <v>25</v>
      </c>
      <c r="GV17" s="2" t="n">
        <v>10</v>
      </c>
      <c r="GW17" s="2" t="n">
        <v>15</v>
      </c>
      <c r="GX17" s="2" t="n">
        <v>20</v>
      </c>
      <c r="GY17" s="2" t="n">
        <v>20</v>
      </c>
      <c r="GZ17" s="2" t="n">
        <v>5</v>
      </c>
      <c r="HA17" s="2" t="n">
        <v>3</v>
      </c>
      <c r="HB17" s="2" t="n">
        <v>0</v>
      </c>
      <c r="HC17" s="2" t="n">
        <v>15</v>
      </c>
      <c r="HD17" s="2" t="n">
        <v>30</v>
      </c>
      <c r="HE17" s="2" t="n">
        <v>35</v>
      </c>
      <c r="HF17" s="2" t="n">
        <v>40</v>
      </c>
      <c r="HG17" s="2" t="n">
        <v>40</v>
      </c>
      <c r="HH17" s="2" t="n">
        <v>40</v>
      </c>
      <c r="HI17" s="2" t="n">
        <v>25</v>
      </c>
      <c r="HJ17" s="2" t="n">
        <v>30</v>
      </c>
      <c r="HK17" s="2" t="n">
        <v>35</v>
      </c>
      <c r="HL17" s="2" t="n">
        <v>40</v>
      </c>
      <c r="HM17" s="2" t="n">
        <v>0</v>
      </c>
      <c r="HN17" s="2" t="n">
        <v>50</v>
      </c>
      <c r="HO17" s="2" t="n">
        <v>20</v>
      </c>
      <c r="HP17" s="2" t="n">
        <v>90</v>
      </c>
      <c r="HQ17" s="2" t="n">
        <v>10</v>
      </c>
      <c r="HR17" s="2" t="n">
        <v>20</v>
      </c>
      <c r="HS17" s="2" t="n">
        <v>25</v>
      </c>
      <c r="HT17" s="2" t="n">
        <v>70</v>
      </c>
      <c r="HU17" s="2" t="n">
        <v>30</v>
      </c>
      <c r="HV17" s="2" t="n">
        <v>0</v>
      </c>
      <c r="HW17" s="2" t="n">
        <v>85</v>
      </c>
      <c r="HX17" s="2" t="n">
        <v>35</v>
      </c>
      <c r="HY17" s="2" t="n">
        <v>10</v>
      </c>
      <c r="HZ17" s="2" t="n">
        <v>45</v>
      </c>
      <c r="IA17" s="2" t="n">
        <v>40</v>
      </c>
      <c r="IB17" s="2" t="n">
        <v>0</v>
      </c>
      <c r="IC17" s="2" t="n">
        <v>20</v>
      </c>
      <c r="ID17" s="2" t="n">
        <v>10</v>
      </c>
      <c r="IE17" s="2" t="n">
        <v>25</v>
      </c>
      <c r="IF17" s="2" t="n">
        <v>20</v>
      </c>
      <c r="IG17" s="2" t="n">
        <v>15</v>
      </c>
      <c r="IH17" s="2" t="n">
        <v>10</v>
      </c>
      <c r="II17" s="2" t="n">
        <v>65</v>
      </c>
      <c r="IJ17" s="2" t="n">
        <v>0</v>
      </c>
      <c r="IK17" s="2" t="n">
        <v>0</v>
      </c>
      <c r="IL17" s="2" t="n">
        <v>8</v>
      </c>
      <c r="IM17" s="2" t="n">
        <v>2.5</v>
      </c>
      <c r="IN17" s="2" t="n">
        <v>0</v>
      </c>
      <c r="IO17" s="2" t="n">
        <v>8</v>
      </c>
      <c r="IP17" s="2" t="n">
        <v>3</v>
      </c>
      <c r="IQ17" s="2" t="n">
        <v>5</v>
      </c>
      <c r="IR17" s="2" t="n">
        <v>10</v>
      </c>
      <c r="IS17" s="2" t="n">
        <v>70</v>
      </c>
      <c r="IT17" s="2" t="n">
        <v>10</v>
      </c>
      <c r="IU17" s="2" t="n">
        <v>10</v>
      </c>
      <c r="IV17" s="2" t="n">
        <v>0</v>
      </c>
      <c r="IW17" s="2" t="n">
        <v>0</v>
      </c>
      <c r="IX17" s="2" t="n">
        <v>0</v>
      </c>
      <c r="IY17" s="2" t="n">
        <v>15</v>
      </c>
      <c r="IZ17" s="2" t="n">
        <v>8</v>
      </c>
      <c r="JA17" s="2" t="n">
        <v>15</v>
      </c>
      <c r="JB17" s="2" t="n">
        <v>0</v>
      </c>
      <c r="JC17" s="2" t="n">
        <v>0</v>
      </c>
      <c r="JD17" s="2" t="n">
        <v>15</v>
      </c>
      <c r="JE17" s="2" t="n">
        <v>25</v>
      </c>
      <c r="JF17" s="2" t="n">
        <v>20</v>
      </c>
      <c r="JG17" s="2" t="n">
        <v>60</v>
      </c>
      <c r="JH17" s="2" t="n">
        <v>2</v>
      </c>
      <c r="JI17" s="2" t="n">
        <v>20</v>
      </c>
      <c r="JJ17" s="2" t="n">
        <v>25</v>
      </c>
      <c r="JK17" s="2" t="n">
        <v>10</v>
      </c>
      <c r="JL17" s="2" t="n">
        <v>10</v>
      </c>
      <c r="JM17" s="2" t="n">
        <v>20</v>
      </c>
      <c r="JN17" s="2" t="n">
        <v>10</v>
      </c>
      <c r="JO17" s="2" t="n">
        <v>110</v>
      </c>
      <c r="JP17" s="2" t="n">
        <v>70</v>
      </c>
      <c r="JQ17" s="2" t="n">
        <v>0</v>
      </c>
      <c r="JR17" s="2" t="n">
        <v>40</v>
      </c>
      <c r="JS17" s="2" t="n">
        <v>10</v>
      </c>
      <c r="JT17" s="2" t="n">
        <v>30</v>
      </c>
      <c r="JU17" s="2" t="n">
        <v>15</v>
      </c>
      <c r="JV17" s="2" t="n">
        <v>10</v>
      </c>
      <c r="JW17" s="2" t="n">
        <v>0</v>
      </c>
      <c r="JX17" s="2" t="n">
        <v>0</v>
      </c>
      <c r="JY17" s="2" t="n">
        <v>40</v>
      </c>
      <c r="JZ17" s="2" t="n">
        <v>8</v>
      </c>
      <c r="KA17" s="2" t="n">
        <v>15</v>
      </c>
      <c r="KB17" s="2" t="n">
        <v>25</v>
      </c>
      <c r="KC17" s="2" t="n">
        <v>35</v>
      </c>
      <c r="KD17" s="2" t="n">
        <v>30</v>
      </c>
      <c r="KE17" s="2" t="n">
        <v>40</v>
      </c>
      <c r="KF17" s="2" t="n">
        <v>110</v>
      </c>
      <c r="KG17" s="2" t="n">
        <v>200</v>
      </c>
      <c r="KH17" s="2" t="n">
        <v>100</v>
      </c>
      <c r="KI17" s="2" t="n">
        <v>30</v>
      </c>
      <c r="KJ17" s="2" t="n">
        <v>80</v>
      </c>
      <c r="KK17" s="2" t="n">
        <v>100</v>
      </c>
      <c r="KL17" s="2" t="n">
        <v>20</v>
      </c>
      <c r="KM17" s="2" t="n">
        <v>30</v>
      </c>
      <c r="KN17" s="2" t="n">
        <v>10</v>
      </c>
      <c r="KO17" s="2" t="n">
        <v>10</v>
      </c>
      <c r="KP17" s="2" t="n">
        <v>20</v>
      </c>
      <c r="KQ17" s="2" t="n">
        <v>15</v>
      </c>
      <c r="KR17" s="2" t="n">
        <v>15</v>
      </c>
      <c r="KS17" s="2" t="n">
        <v>10</v>
      </c>
      <c r="KT17" s="2" t="n">
        <v>25</v>
      </c>
      <c r="KU17" s="2" t="n">
        <v>15</v>
      </c>
      <c r="KV17" s="2" t="n">
        <v>45</v>
      </c>
      <c r="KW17" s="2" t="n">
        <v>25</v>
      </c>
      <c r="KX17" s="2" t="n">
        <v>15</v>
      </c>
      <c r="KY17" s="2" t="n">
        <v>120</v>
      </c>
      <c r="KZ17" s="2" t="n">
        <v>35</v>
      </c>
      <c r="LA17" s="2" t="n">
        <v>1.5</v>
      </c>
      <c r="LB17" s="2" t="n">
        <v>10</v>
      </c>
      <c r="LC17" s="2" t="n">
        <v>10</v>
      </c>
      <c r="LD17" s="2" t="n">
        <v>3</v>
      </c>
      <c r="LE17" s="2" t="n">
        <v>0</v>
      </c>
      <c r="LF17" s="2" t="n">
        <v>30</v>
      </c>
      <c r="LG17" s="2" t="n">
        <v>45</v>
      </c>
      <c r="LH17" s="2" t="n">
        <v>15</v>
      </c>
      <c r="LI17" s="2" t="n">
        <v>0</v>
      </c>
      <c r="LJ17" s="2" t="n">
        <v>50</v>
      </c>
      <c r="LK17" s="2" t="n">
        <v>25</v>
      </c>
      <c r="LL17" s="2" t="n">
        <v>0</v>
      </c>
      <c r="LM17" s="2" t="n">
        <v>5</v>
      </c>
      <c r="LN17" s="2" t="n">
        <v>5</v>
      </c>
      <c r="LO17" s="2" t="n">
        <v>7</v>
      </c>
      <c r="LP17" s="2" t="n">
        <v>10</v>
      </c>
      <c r="LQ17" s="2" t="n">
        <v>0</v>
      </c>
      <c r="LR17" s="2" t="n">
        <v>10</v>
      </c>
      <c r="LS17" s="2" t="n">
        <v>2</v>
      </c>
      <c r="LT17" s="2" t="n">
        <v>5</v>
      </c>
      <c r="LU17" s="2" t="n">
        <v>10</v>
      </c>
      <c r="LV17" s="2" t="n">
        <v>10</v>
      </c>
      <c r="LW17" s="2" t="n">
        <v>10</v>
      </c>
      <c r="LX17" s="2" t="n">
        <v>60</v>
      </c>
      <c r="LY17" s="2" t="n">
        <v>0</v>
      </c>
      <c r="LZ17" s="2" t="n">
        <v>0</v>
      </c>
      <c r="MA17" s="2" t="n">
        <v>15</v>
      </c>
      <c r="MB17" s="2" t="n">
        <v>7</v>
      </c>
      <c r="MC17" s="2" t="n">
        <v>0.5</v>
      </c>
      <c r="MD17" s="2" t="n">
        <v>0.5</v>
      </c>
      <c r="ME17" s="2" t="n">
        <v>0</v>
      </c>
      <c r="MF17" s="2" t="n">
        <v>0</v>
      </c>
      <c r="MG17" s="2" t="n">
        <v>0.4</v>
      </c>
      <c r="MH17" s="2" t="n">
        <v>0.2</v>
      </c>
      <c r="MI17" s="2" t="n">
        <v>0</v>
      </c>
      <c r="MJ17" s="2" t="n">
        <v>7</v>
      </c>
      <c r="MK17" s="2" t="n">
        <v>5</v>
      </c>
      <c r="ML17" s="2" t="n">
        <v>20</v>
      </c>
      <c r="MM17" s="2" t="n">
        <v>10</v>
      </c>
      <c r="MN17" s="2" t="n">
        <v>20</v>
      </c>
      <c r="MO17" s="2" t="n">
        <v>15</v>
      </c>
      <c r="MP17" s="2" t="n">
        <v>1.5</v>
      </c>
      <c r="MQ17" s="2" t="n">
        <v>20</v>
      </c>
      <c r="MR17" s="2" t="n">
        <v>25</v>
      </c>
      <c r="MS17" s="2" t="n">
        <v>4</v>
      </c>
      <c r="MT17" s="2" t="n">
        <v>10</v>
      </c>
      <c r="MU17" s="2" t="n">
        <v>0</v>
      </c>
      <c r="MV17" s="2" t="n">
        <v>40</v>
      </c>
      <c r="MW17" s="2" t="n">
        <v>40</v>
      </c>
      <c r="MX17" s="2" t="n">
        <v>5</v>
      </c>
      <c r="MY17" s="2" t="n">
        <v>10</v>
      </c>
      <c r="MZ17" s="2" t="n">
        <v>50</v>
      </c>
      <c r="NA17" s="2" t="n">
        <v>3</v>
      </c>
      <c r="NB17" s="2" t="n">
        <v>15</v>
      </c>
      <c r="NC17" s="2" t="n">
        <v>0</v>
      </c>
      <c r="ND17" s="2" t="n">
        <v>1.5</v>
      </c>
      <c r="NE17" s="2" t="n">
        <v>0.5</v>
      </c>
      <c r="NF17" s="2" t="n">
        <v>5</v>
      </c>
      <c r="NG17" s="2" t="n">
        <v>8</v>
      </c>
      <c r="NH17" s="2" t="n">
        <v>15</v>
      </c>
      <c r="NI17" s="2" t="n">
        <v>1</v>
      </c>
    </row>
    <row r="18" customFormat="false" ht="14.4" hidden="false" customHeight="false" outlineLevel="0" collapsed="false">
      <c r="A18" s="53"/>
      <c r="B18" s="118" t="s">
        <v>503</v>
      </c>
      <c r="C18" s="8" t="n">
        <f aca="false">'Soveria Simeri'!B4</f>
        <v>0</v>
      </c>
      <c r="D18" s="7" t="n">
        <f aca="false">'Soveria Simeri'!M4</f>
        <v>0</v>
      </c>
      <c r="E18" s="7" t="n">
        <f aca="false">'Soveria Simeri'!X4</f>
        <v>0</v>
      </c>
      <c r="F18" s="2" t="n">
        <f aca="false">Sersale!B4</f>
        <v>0</v>
      </c>
      <c r="G18" s="2" t="n">
        <f aca="false">Sersale!M4</f>
        <v>0.4</v>
      </c>
      <c r="H18" s="2" t="n">
        <f aca="false">Sersale!X4</f>
        <v>0.1</v>
      </c>
      <c r="I18" s="2" t="n">
        <f aca="false">Sersale!AI4</f>
        <v>0</v>
      </c>
      <c r="J18" s="2" t="n">
        <f aca="false">Sersale!AT4</f>
        <v>0</v>
      </c>
      <c r="K18" s="2" t="n">
        <f aca="false">Sersale!BE4</f>
        <v>0</v>
      </c>
      <c r="L18" s="2" t="n">
        <f aca="false">Sersale!BP4</f>
        <v>0</v>
      </c>
      <c r="M18" s="2" t="n">
        <f aca="false">Cropani!B4</f>
        <v>0.15</v>
      </c>
      <c r="N18" s="2" t="n">
        <f aca="false">Cropani!M4</f>
        <v>0</v>
      </c>
      <c r="O18" s="2" t="n">
        <f aca="false">Cropani!X4</f>
        <v>0</v>
      </c>
      <c r="P18" s="2" t="n">
        <f aca="false">Cropani!AI4</f>
        <v>0</v>
      </c>
      <c r="Q18" s="2" t="n">
        <f aca="false">Cropani!AT4</f>
        <v>0</v>
      </c>
      <c r="R18" s="2" t="n">
        <f aca="false">Cropani!BE4</f>
        <v>0</v>
      </c>
      <c r="S18" s="2" t="n">
        <f aca="false">Cropani!BP4</f>
        <v>0</v>
      </c>
      <c r="T18" s="2" t="n">
        <f aca="false">Cropani!CA4</f>
        <v>0</v>
      </c>
      <c r="U18" s="2" t="n">
        <f aca="false">Cropani!CL4</f>
        <v>0</v>
      </c>
      <c r="V18" s="2" t="n">
        <f aca="false">Cropani!B77</f>
        <v>0</v>
      </c>
      <c r="W18" s="2" t="n">
        <f aca="false">Cropani!M77</f>
        <v>1</v>
      </c>
      <c r="X18" s="2" t="n">
        <f aca="false">Cropani!X77</f>
        <v>0.75</v>
      </c>
      <c r="Y18" s="2" t="n">
        <f aca="false">Cropani!AI77</f>
        <v>0</v>
      </c>
      <c r="Z18" s="2" t="n">
        <f aca="false">Cropani!AT77</f>
        <v>0</v>
      </c>
      <c r="AA18" s="2" t="n">
        <f aca="false">Cropani!BE77</f>
        <v>0.2</v>
      </c>
      <c r="AB18" s="2" t="n">
        <f aca="false">Cropani!BP77</f>
        <v>0.97</v>
      </c>
      <c r="AC18" s="2" t="n">
        <f aca="false">Cropani!CA77</f>
        <v>0.45</v>
      </c>
      <c r="AD18" s="2" t="n">
        <f aca="false">Cropani!CL77</f>
        <v>0</v>
      </c>
      <c r="AE18" s="2" t="n">
        <f aca="false">Cropani!B150</f>
        <v>1</v>
      </c>
      <c r="AF18" s="2" t="n">
        <f aca="false">Cropani!M150</f>
        <v>0</v>
      </c>
      <c r="AG18" s="2" t="n">
        <f aca="false">Cropani!X150</f>
        <v>0</v>
      </c>
      <c r="AH18" s="2" t="n">
        <f aca="false">Cropani!AI150</f>
        <v>0.4</v>
      </c>
      <c r="AI18" s="2" t="n">
        <f aca="false">Cropani!AT150</f>
        <v>0</v>
      </c>
      <c r="AJ18" s="2" t="n">
        <f aca="false">Cropani!BE150</f>
        <v>0</v>
      </c>
      <c r="AK18" s="2" t="n">
        <f aca="false">Cropani!BP150</f>
        <v>0.8</v>
      </c>
      <c r="AL18" s="2" t="n">
        <f aca="false">Cropani!CA150</f>
        <v>0</v>
      </c>
      <c r="AM18" s="2" t="n">
        <f aca="false">Cropani!CL150</f>
        <v>0</v>
      </c>
      <c r="AN18" s="2" t="n">
        <f aca="false">Cropani!B223</f>
        <v>0</v>
      </c>
      <c r="AO18" s="2" t="n">
        <f aca="false">Cropani!M223</f>
        <v>0</v>
      </c>
      <c r="AP18" s="2" t="n">
        <f aca="false">Cropani!X223</f>
        <v>0</v>
      </c>
      <c r="AQ18" s="2" t="n">
        <f aca="false">Cropani!AI223</f>
        <v>0.6</v>
      </c>
      <c r="AR18" s="2" t="n">
        <f aca="false">Cropani!AT223</f>
        <v>0</v>
      </c>
      <c r="AS18" s="2" t="n">
        <f aca="false">Cropani!BE223</f>
        <v>0</v>
      </c>
      <c r="AT18" s="2" t="n">
        <f aca="false">Cropani!BP223</f>
        <v>0</v>
      </c>
      <c r="AU18" s="2" t="n">
        <f aca="false">Cropani!CA223</f>
        <v>0</v>
      </c>
      <c r="AV18" s="2" t="n">
        <f aca="false">Cropani!CL223</f>
        <v>0</v>
      </c>
      <c r="AW18" s="2" t="n">
        <f aca="false">Cropani!B296</f>
        <v>0</v>
      </c>
      <c r="AX18" s="2" t="n">
        <f aca="false">Cropani!M296</f>
        <v>0</v>
      </c>
      <c r="AY18" s="2" t="n">
        <f aca="false">Cropani!X296</f>
        <v>0</v>
      </c>
      <c r="AZ18" s="2" t="n">
        <f aca="false">Cropani!AI296</f>
        <v>0</v>
      </c>
      <c r="BA18" s="2" t="n">
        <f aca="false">Cropani!AT296</f>
        <v>0</v>
      </c>
      <c r="BB18" s="2" t="n">
        <f aca="false">Cropani!BE296</f>
        <v>0</v>
      </c>
      <c r="BC18" s="2" t="n">
        <f aca="false">Cropani!BP296</f>
        <v>0</v>
      </c>
      <c r="BD18" s="2" t="n">
        <f aca="false">Cropani!CA296</f>
        <v>0</v>
      </c>
      <c r="BE18" s="2" t="n">
        <f aca="false">Cropani!CL296</f>
        <v>0</v>
      </c>
      <c r="BF18" s="2" t="n">
        <f aca="false">Cropani!B369</f>
        <v>0</v>
      </c>
      <c r="BG18" s="2" t="n">
        <f aca="false">Cropani!M369</f>
        <v>0</v>
      </c>
      <c r="BH18" s="2" t="n">
        <f aca="false">Cropani!X369</f>
        <v>0</v>
      </c>
      <c r="BI18" s="2" t="n">
        <f aca="false">Cropani!AI369</f>
        <v>0</v>
      </c>
      <c r="BJ18" s="2" t="n">
        <f aca="false">Cropani!AT369</f>
        <v>0</v>
      </c>
      <c r="BK18" s="2" t="n">
        <f aca="false">Cropani!BE369</f>
        <v>0</v>
      </c>
      <c r="BL18" s="2" t="n">
        <f aca="false">Cropani!BP369</f>
        <v>0.9</v>
      </c>
      <c r="BM18" s="2" t="n">
        <f aca="false">Cropani!CA369</f>
        <v>0</v>
      </c>
      <c r="BN18" s="2" t="n">
        <f aca="false">Cropani!CL369</f>
        <v>0.3</v>
      </c>
      <c r="BO18" s="2" t="n">
        <f aca="false">Cropani!B442</f>
        <v>0</v>
      </c>
      <c r="BP18" s="2" t="n">
        <f aca="false">Cropani!M442</f>
        <v>0</v>
      </c>
      <c r="BQ18" s="2" t="n">
        <f aca="false">Cropani!X442</f>
        <v>0</v>
      </c>
      <c r="BR18" s="2" t="n">
        <f aca="false">Cropani!AI442</f>
        <v>0</v>
      </c>
      <c r="BS18" s="2" t="n">
        <f aca="false">Cropani!AT442</f>
        <v>0</v>
      </c>
      <c r="BT18" s="2" t="n">
        <f aca="false">Cropani!BE442</f>
        <v>0</v>
      </c>
      <c r="BU18" s="2" t="n">
        <f aca="false">Cropani!BP442</f>
        <v>0</v>
      </c>
      <c r="BV18" s="2" t="n">
        <f aca="false">Cropani!CA442</f>
        <v>0</v>
      </c>
      <c r="BW18" s="2" t="str">
        <f aca="false">Cropani!CL441</f>
        <v>O11</v>
      </c>
      <c r="BX18" s="2" t="n">
        <f aca="false">'Sellia Marina'!B4</f>
        <v>0</v>
      </c>
      <c r="BY18" s="2" t="n">
        <f aca="false">'Sellia Marina'!M4</f>
        <v>0</v>
      </c>
      <c r="BZ18" s="2" t="n">
        <f aca="false">'Sellia Marina'!X4</f>
        <v>0</v>
      </c>
      <c r="CA18" s="2" t="n">
        <f aca="false">'Sellia Marina'!AI4</f>
        <v>0</v>
      </c>
      <c r="CB18" s="2" t="n">
        <f aca="false">'Sellia Marina'!AT4</f>
        <v>0</v>
      </c>
      <c r="CC18" s="2" t="n">
        <f aca="false">'Sellia Marina'!BE4</f>
        <v>0.2</v>
      </c>
      <c r="CD18" s="2" t="n">
        <f aca="false">'Sellia Marina'!BP4</f>
        <v>0</v>
      </c>
      <c r="CE18" s="2" t="n">
        <f aca="false">'Sellia Marina'!CA4</f>
        <v>0</v>
      </c>
      <c r="CF18" s="2" t="n">
        <f aca="false">'Sellia Marina'!CL4</f>
        <v>0</v>
      </c>
      <c r="CG18" s="2" t="n">
        <f aca="false">'Sellia Marina'!B77</f>
        <v>0</v>
      </c>
      <c r="CH18" s="2" t="n">
        <f aca="false">'Sellia Marina'!M77</f>
        <v>0</v>
      </c>
      <c r="CI18" s="2" t="n">
        <f aca="false">'Sellia Marina'!X77</f>
        <v>0</v>
      </c>
      <c r="CJ18" s="2" t="n">
        <f aca="false">'Sellia Marina'!AI77</f>
        <v>0</v>
      </c>
      <c r="CK18" s="2" t="n">
        <f aca="false">'Sellia Marina'!AT77</f>
        <v>0</v>
      </c>
      <c r="CL18" s="2" t="n">
        <f aca="false">'Sellia Marina'!BE77</f>
        <v>0</v>
      </c>
      <c r="CM18" s="2" t="n">
        <f aca="false">'Sellia Marina'!BP77</f>
        <v>0.03</v>
      </c>
      <c r="CN18" s="2" t="n">
        <f aca="false">'Sellia Marina'!CA77</f>
        <v>0</v>
      </c>
      <c r="CO18" s="2" t="n">
        <f aca="false">'Sellia Marina'!CL77</f>
        <v>0</v>
      </c>
      <c r="CP18" s="2" t="n">
        <f aca="false">'Sellia Marina'!B150</f>
        <v>0</v>
      </c>
      <c r="CQ18" s="2" t="n">
        <f aca="false">'Sellia Marina'!M150</f>
        <v>0</v>
      </c>
      <c r="CR18" s="2" t="n">
        <f aca="false">'Sellia Marina'!X150</f>
        <v>0</v>
      </c>
      <c r="CS18" s="2" t="n">
        <f aca="false">'Sellia Marina'!AI150</f>
        <v>0.2</v>
      </c>
      <c r="CT18" s="2" t="n">
        <f aca="false">'Sellia Marina'!AT150</f>
        <v>0</v>
      </c>
      <c r="CU18" s="2" t="n">
        <f aca="false">'Sellia Marina'!BE150</f>
        <v>0</v>
      </c>
      <c r="CV18" s="2" t="n">
        <f aca="false">'Sellia Marina'!BP150</f>
        <v>0</v>
      </c>
      <c r="CW18" s="2" t="n">
        <f aca="false">'Sellia Marina'!CA150</f>
        <v>0</v>
      </c>
      <c r="CX18" s="2" t="n">
        <f aca="false">'Sellia Marina'!CL150</f>
        <v>0</v>
      </c>
      <c r="CY18" s="2" t="n">
        <f aca="false">'Sellia Marina'!B223</f>
        <v>0</v>
      </c>
      <c r="CZ18" s="2" t="n">
        <f aca="false">'Sellia Marina'!M223</f>
        <v>0</v>
      </c>
      <c r="DA18" s="2" t="n">
        <f aca="false">'Sellia Marina'!X223</f>
        <v>0</v>
      </c>
      <c r="DB18" s="2" t="n">
        <f aca="false">'Sellia Marina'!AI223</f>
        <v>0</v>
      </c>
      <c r="DC18" s="2" t="n">
        <f aca="false">'Sellia Marina'!AT223</f>
        <v>0</v>
      </c>
      <c r="DD18" s="2" t="n">
        <f aca="false">'Sellia Marina'!BE223</f>
        <v>0</v>
      </c>
      <c r="DE18" s="2" t="n">
        <f aca="false">'Sellia Marina'!BP223</f>
        <v>0</v>
      </c>
      <c r="DF18" s="2" t="n">
        <f aca="false">'Sellia Marina'!CA223</f>
        <v>0</v>
      </c>
      <c r="DG18" s="2" t="n">
        <f aca="false">'Sellia Marina'!CL223</f>
        <v>0</v>
      </c>
      <c r="DH18" s="2" t="n">
        <f aca="false">'Sellia Marina'!B296</f>
        <v>0</v>
      </c>
      <c r="DI18" s="2" t="n">
        <f aca="false">'Sellia Marina'!M296</f>
        <v>0</v>
      </c>
      <c r="DJ18" s="2" t="n">
        <f aca="false">'Sellia Marina'!X296</f>
        <v>0</v>
      </c>
      <c r="DK18" s="2" t="n">
        <f aca="false">'Sellia Marina'!AI296</f>
        <v>0</v>
      </c>
      <c r="DL18" s="2" t="n">
        <f aca="false">'Sellia Marina'!AT296</f>
        <v>0</v>
      </c>
      <c r="DM18" s="2" t="n">
        <f aca="false">'Sellia Marina'!BE296</f>
        <v>0</v>
      </c>
      <c r="DN18" s="2" t="n">
        <f aca="false">'Sellia Marina'!BP296</f>
        <v>0</v>
      </c>
      <c r="DO18" s="2" t="n">
        <f aca="false">'Sellia Marina'!CA296</f>
        <v>0</v>
      </c>
      <c r="DP18" s="2" t="n">
        <f aca="false">'Sellia Marina'!CL296</f>
        <v>0</v>
      </c>
      <c r="DQ18" s="2" t="n">
        <f aca="false">'Sellia Marina'!B369</f>
        <v>0</v>
      </c>
      <c r="DR18" s="2" t="n">
        <f aca="false">'Sellia Marina'!M369</f>
        <v>0</v>
      </c>
      <c r="DS18" s="2" t="n">
        <f aca="false">'Sellia Marina'!X369</f>
        <v>0</v>
      </c>
      <c r="DT18" s="2" t="n">
        <f aca="false">'Sellia Marina'!AI369</f>
        <v>0</v>
      </c>
      <c r="DU18" s="2" t="n">
        <f aca="false">'Sellia Marina'!AT369</f>
        <v>0</v>
      </c>
      <c r="DV18" s="2" t="n">
        <f aca="false">'Sellia Marina'!BE369</f>
        <v>0</v>
      </c>
      <c r="DW18" s="2" t="n">
        <f aca="false">'Sellia Marina'!BP369</f>
        <v>0</v>
      </c>
      <c r="DX18" s="2" t="n">
        <f aca="false">'Sellia Marina'!CA369</f>
        <v>0</v>
      </c>
      <c r="DY18" s="2" t="n">
        <f aca="false">'Sellia Marina'!CL369</f>
        <v>0</v>
      </c>
      <c r="DZ18" s="2" t="n">
        <f aca="false">'Sellia Marina'!B442</f>
        <v>0</v>
      </c>
      <c r="EA18" s="2" t="n">
        <f aca="false">'Sellia Marina'!M442</f>
        <v>0</v>
      </c>
      <c r="EB18" s="2" t="n">
        <f aca="false">'Sellia Marina'!X442</f>
        <v>0</v>
      </c>
      <c r="EC18" s="2" t="n">
        <f aca="false">'Sellia Marina'!AI442</f>
        <v>0</v>
      </c>
      <c r="ED18" s="2" t="n">
        <f aca="false">'Sellia Marina'!AT442</f>
        <v>0</v>
      </c>
      <c r="EE18" s="2" t="n">
        <f aca="false">'Sellia Marina'!BE442</f>
        <v>0</v>
      </c>
      <c r="EF18" s="2" t="n">
        <f aca="false">'Sellia Marina'!BP442</f>
        <v>0</v>
      </c>
      <c r="EG18" s="2" t="n">
        <f aca="false">'Sellia Marina'!CA442</f>
        <v>0</v>
      </c>
      <c r="EH18" s="2" t="n">
        <f aca="false">'Sellia Marina'!CL442</f>
        <v>0</v>
      </c>
      <c r="EI18" s="2" t="n">
        <f aca="false">'Sellia Marina'!B515</f>
        <v>0</v>
      </c>
      <c r="EJ18" s="2" t="n">
        <f aca="false">'Sellia Marina'!M515</f>
        <v>0</v>
      </c>
      <c r="EK18" s="2" t="n">
        <f aca="false">'Sellia Marina'!X515</f>
        <v>0</v>
      </c>
      <c r="EL18" s="2" t="n">
        <f aca="false">Belcastro!B4</f>
        <v>0</v>
      </c>
      <c r="EM18" s="2" t="n">
        <f aca="false">Belcastro!M4</f>
        <v>0</v>
      </c>
      <c r="EN18" s="2" t="n">
        <f aca="false">Belcastro!X4</f>
        <v>0</v>
      </c>
      <c r="EO18" s="2" t="n">
        <f aca="false">Belcastro!AI4</f>
        <v>0</v>
      </c>
      <c r="EP18" s="2" t="n">
        <f aca="false">Belcastro!AT4</f>
        <v>0</v>
      </c>
      <c r="EQ18" s="2" t="n">
        <f aca="false">Belcastro!BE4</f>
        <v>0</v>
      </c>
      <c r="ER18" s="2" t="n">
        <f aca="false">Belcastro!BP4</f>
        <v>0</v>
      </c>
      <c r="ES18" s="2" t="n">
        <f aca="false">Botricello!B4</f>
        <v>0</v>
      </c>
      <c r="ET18" s="2" t="n">
        <f aca="false">Botricello!M4</f>
        <v>0</v>
      </c>
      <c r="EU18" s="2" t="n">
        <f aca="false">Botricello!X4</f>
        <v>0</v>
      </c>
      <c r="EV18" s="2" t="n">
        <f aca="false">Botricello!AI4</f>
        <v>0</v>
      </c>
      <c r="EW18" s="2" t="n">
        <f aca="false">Botricello!AT4</f>
        <v>0</v>
      </c>
      <c r="EX18" s="2" t="n">
        <f aca="false">Botricello!BE4</f>
        <v>0</v>
      </c>
      <c r="EY18" s="2" t="n">
        <f aca="false">Botricello!BP4</f>
        <v>0</v>
      </c>
      <c r="EZ18" s="2" t="n">
        <f aca="false">Botricello!CA4</f>
        <v>0</v>
      </c>
      <c r="FA18" s="2" t="n">
        <f aca="false">Botricello!B77</f>
        <v>0</v>
      </c>
      <c r="FB18" s="2" t="n">
        <f aca="false">Botricello!M77</f>
        <v>0</v>
      </c>
      <c r="FC18" s="2" t="n">
        <f aca="false">Botricello!X77</f>
        <v>0</v>
      </c>
      <c r="FD18" s="2" t="n">
        <f aca="false">Botricello!AI77</f>
        <v>0.05</v>
      </c>
      <c r="FE18" s="2" t="n">
        <f aca="false">Botricello!AT77</f>
        <v>1</v>
      </c>
      <c r="FF18" s="2" t="n">
        <f aca="false">Botricello!BE77</f>
        <v>0</v>
      </c>
      <c r="FG18" s="2" t="n">
        <f aca="false">Botricello!BP77</f>
        <v>0</v>
      </c>
      <c r="FH18" s="2" t="n">
        <f aca="false">Botricello!CA77</f>
        <v>0</v>
      </c>
      <c r="FI18" s="2" t="n">
        <f aca="false">Botricello!B150</f>
        <v>0</v>
      </c>
      <c r="FJ18" s="2" t="n">
        <f aca="false">Botricello!M150</f>
        <v>0</v>
      </c>
      <c r="FK18" s="2" t="n">
        <f aca="false">Botricello!X150</f>
        <v>0</v>
      </c>
      <c r="FL18" s="2" t="n">
        <f aca="false">Botricello!AI150</f>
        <v>0</v>
      </c>
      <c r="FM18" s="2" t="n">
        <f aca="false">Botricello!AT150</f>
        <v>0</v>
      </c>
      <c r="FN18" s="2" t="n">
        <f aca="false">Botricello!BE150</f>
        <v>0</v>
      </c>
      <c r="FO18" s="2" t="n">
        <f aca="false">Botricello!BP150</f>
        <v>0</v>
      </c>
      <c r="FP18" s="2" t="n">
        <f aca="false">Botricello!CA150</f>
        <v>0</v>
      </c>
      <c r="FQ18" s="2" t="n">
        <f aca="false">Botricello!B223</f>
        <v>0</v>
      </c>
      <c r="GT18" s="2" t="s">
        <v>502</v>
      </c>
      <c r="GU18" s="2" t="n">
        <v>0.025</v>
      </c>
      <c r="GV18" s="2" t="n">
        <v>0.01</v>
      </c>
      <c r="GW18" s="2" t="n">
        <v>0.015</v>
      </c>
      <c r="GX18" s="2" t="n">
        <v>0.02</v>
      </c>
      <c r="GY18" s="2" t="n">
        <v>0.02</v>
      </c>
      <c r="GZ18" s="2" t="n">
        <v>0.005</v>
      </c>
      <c r="HA18" s="2" t="n">
        <v>0.003</v>
      </c>
      <c r="HB18" s="2" t="n">
        <v>0</v>
      </c>
      <c r="HC18" s="2" t="n">
        <v>0.015</v>
      </c>
      <c r="HD18" s="2" t="n">
        <v>0.03</v>
      </c>
      <c r="HE18" s="2" t="n">
        <v>0.035</v>
      </c>
      <c r="HF18" s="2" t="n">
        <v>0.04</v>
      </c>
      <c r="HG18" s="2" t="n">
        <v>0.04</v>
      </c>
      <c r="HH18" s="2" t="n">
        <v>0.04</v>
      </c>
      <c r="HI18" s="2" t="n">
        <v>0.025</v>
      </c>
      <c r="HJ18" s="2" t="n">
        <v>0.03</v>
      </c>
      <c r="HK18" s="2" t="n">
        <v>0.035</v>
      </c>
      <c r="HL18" s="2" t="n">
        <v>0.04</v>
      </c>
      <c r="HM18" s="2" t="n">
        <v>0</v>
      </c>
      <c r="HN18" s="2" t="n">
        <v>0.05</v>
      </c>
      <c r="HO18" s="2" t="n">
        <v>0.02</v>
      </c>
      <c r="HP18" s="2" t="n">
        <v>0.09</v>
      </c>
      <c r="HQ18" s="2" t="n">
        <v>0.01</v>
      </c>
      <c r="HR18" s="2" t="n">
        <v>0.02</v>
      </c>
      <c r="HS18" s="2" t="n">
        <v>0.025</v>
      </c>
      <c r="HT18" s="2" t="n">
        <v>0.07</v>
      </c>
      <c r="HU18" s="2" t="n">
        <v>0.03</v>
      </c>
      <c r="HV18" s="2" t="n">
        <v>0</v>
      </c>
      <c r="HW18" s="2" t="n">
        <v>0.085</v>
      </c>
      <c r="HX18" s="2" t="n">
        <v>0.035</v>
      </c>
      <c r="HY18" s="2" t="n">
        <v>0.01</v>
      </c>
      <c r="HZ18" s="2" t="n">
        <v>0.045</v>
      </c>
      <c r="IA18" s="2" t="n">
        <v>0.04</v>
      </c>
      <c r="IB18" s="2" t="n">
        <v>0</v>
      </c>
      <c r="IC18" s="2" t="n">
        <v>0.02</v>
      </c>
      <c r="ID18" s="2" t="n">
        <v>0.01</v>
      </c>
      <c r="IE18" s="2" t="n">
        <v>0.025</v>
      </c>
      <c r="IF18" s="2" t="n">
        <v>0.02</v>
      </c>
      <c r="IG18" s="2" t="n">
        <v>0.015</v>
      </c>
      <c r="IH18" s="2" t="n">
        <v>0.01</v>
      </c>
      <c r="II18" s="2" t="n">
        <v>0.065</v>
      </c>
      <c r="IJ18" s="2" t="n">
        <v>0</v>
      </c>
      <c r="IK18" s="2" t="n">
        <v>0</v>
      </c>
      <c r="IL18" s="2" t="n">
        <v>0.008</v>
      </c>
      <c r="IM18" s="2" t="n">
        <v>0.0025</v>
      </c>
      <c r="IN18" s="2" t="n">
        <v>0</v>
      </c>
      <c r="IO18" s="2" t="n">
        <v>0.008</v>
      </c>
      <c r="IP18" s="2" t="n">
        <v>0.003</v>
      </c>
      <c r="IQ18" s="2" t="n">
        <v>0.005</v>
      </c>
      <c r="IR18" s="2" t="n">
        <v>0.01</v>
      </c>
      <c r="IS18" s="2" t="n">
        <v>0.07</v>
      </c>
      <c r="IT18" s="2" t="n">
        <v>0.01</v>
      </c>
      <c r="IU18" s="2" t="n">
        <v>0.01</v>
      </c>
      <c r="IV18" s="2" t="n">
        <v>0</v>
      </c>
      <c r="IW18" s="2" t="n">
        <v>0</v>
      </c>
      <c r="IX18" s="2" t="n">
        <v>0</v>
      </c>
      <c r="IY18" s="2" t="n">
        <v>0.015</v>
      </c>
      <c r="IZ18" s="2" t="n">
        <v>0.008</v>
      </c>
      <c r="JA18" s="2" t="n">
        <v>0.015</v>
      </c>
      <c r="JB18" s="2" t="n">
        <v>0</v>
      </c>
      <c r="JC18" s="2" t="n">
        <v>0</v>
      </c>
      <c r="JD18" s="2" t="n">
        <v>0.015</v>
      </c>
      <c r="JE18" s="2" t="n">
        <v>0.025</v>
      </c>
      <c r="JF18" s="2" t="n">
        <v>0.02</v>
      </c>
      <c r="JG18" s="2" t="n">
        <v>0.06</v>
      </c>
      <c r="JH18" s="2" t="n">
        <v>0.002</v>
      </c>
      <c r="JI18" s="2" t="n">
        <v>0.02</v>
      </c>
      <c r="JJ18" s="2" t="n">
        <v>0.025</v>
      </c>
      <c r="JK18" s="2" t="n">
        <v>0.01</v>
      </c>
      <c r="JL18" s="2" t="n">
        <v>0.01</v>
      </c>
      <c r="JM18" s="2" t="n">
        <v>0.02</v>
      </c>
      <c r="JN18" s="2" t="n">
        <v>0.01</v>
      </c>
      <c r="JO18" s="2" t="n">
        <v>0.11</v>
      </c>
      <c r="JP18" s="2" t="n">
        <v>0.07</v>
      </c>
      <c r="JQ18" s="2" t="n">
        <v>0</v>
      </c>
      <c r="JR18" s="2" t="n">
        <v>0.04</v>
      </c>
      <c r="JS18" s="2" t="n">
        <v>0.01</v>
      </c>
      <c r="JT18" s="2" t="n">
        <v>0.03</v>
      </c>
      <c r="JU18" s="2" t="n">
        <v>0.015</v>
      </c>
      <c r="JV18" s="2" t="n">
        <v>0.01</v>
      </c>
      <c r="JW18" s="2" t="n">
        <v>0</v>
      </c>
      <c r="JX18" s="2" t="n">
        <v>0</v>
      </c>
      <c r="JY18" s="2" t="n">
        <v>0.04</v>
      </c>
      <c r="JZ18" s="2" t="n">
        <v>0.008</v>
      </c>
      <c r="KA18" s="2" t="n">
        <v>0.015</v>
      </c>
      <c r="KB18" s="2" t="n">
        <v>0.025</v>
      </c>
      <c r="KC18" s="2" t="n">
        <v>0.035</v>
      </c>
      <c r="KD18" s="2" t="n">
        <v>0.03</v>
      </c>
      <c r="KE18" s="2" t="n">
        <v>0.04</v>
      </c>
      <c r="KF18" s="2" t="n">
        <v>0.11</v>
      </c>
      <c r="KG18" s="2" t="n">
        <v>0.2</v>
      </c>
      <c r="KH18" s="2" t="n">
        <v>0.1</v>
      </c>
      <c r="KI18" s="2" t="n">
        <v>0.03</v>
      </c>
      <c r="KJ18" s="2" t="n">
        <v>0.08</v>
      </c>
      <c r="KK18" s="2" t="n">
        <v>0.1</v>
      </c>
      <c r="KL18" s="2" t="n">
        <v>0.02</v>
      </c>
      <c r="KM18" s="2" t="n">
        <v>0.03</v>
      </c>
      <c r="KN18" s="2" t="n">
        <v>0.01</v>
      </c>
      <c r="KO18" s="2" t="n">
        <v>0.01</v>
      </c>
      <c r="KP18" s="2" t="n">
        <v>0.02</v>
      </c>
      <c r="KQ18" s="2" t="n">
        <v>0.015</v>
      </c>
      <c r="KR18" s="2" t="n">
        <v>0.015</v>
      </c>
      <c r="KS18" s="2" t="n">
        <v>0.01</v>
      </c>
      <c r="KT18" s="2" t="n">
        <v>0.025</v>
      </c>
      <c r="KU18" s="2" t="n">
        <v>0.015</v>
      </c>
      <c r="KV18" s="2" t="n">
        <v>0.045</v>
      </c>
      <c r="KW18" s="2" t="n">
        <v>0.025</v>
      </c>
      <c r="KX18" s="2" t="n">
        <v>0.015</v>
      </c>
      <c r="KY18" s="2" t="n">
        <v>0.12</v>
      </c>
      <c r="KZ18" s="2" t="n">
        <v>0.035</v>
      </c>
      <c r="LA18" s="2" t="n">
        <v>0.0015</v>
      </c>
      <c r="LB18" s="2" t="n">
        <v>0.01</v>
      </c>
      <c r="LC18" s="2" t="n">
        <v>0.01</v>
      </c>
      <c r="LD18" s="2" t="n">
        <v>0.003</v>
      </c>
      <c r="LE18" s="2" t="n">
        <v>0</v>
      </c>
      <c r="LF18" s="2" t="n">
        <v>0.03</v>
      </c>
      <c r="LG18" s="2" t="n">
        <v>0.045</v>
      </c>
      <c r="LH18" s="2" t="n">
        <v>0.015</v>
      </c>
      <c r="LI18" s="2" t="n">
        <v>0</v>
      </c>
      <c r="LJ18" s="2" t="n">
        <v>0.05</v>
      </c>
      <c r="LK18" s="2" t="n">
        <v>0.025</v>
      </c>
      <c r="LL18" s="2" t="n">
        <v>0</v>
      </c>
      <c r="LM18" s="2" t="n">
        <v>0.005</v>
      </c>
      <c r="LN18" s="2" t="n">
        <v>0.005</v>
      </c>
      <c r="LO18" s="2" t="n">
        <v>0.007</v>
      </c>
      <c r="LP18" s="2" t="n">
        <v>0.01</v>
      </c>
      <c r="LQ18" s="2" t="n">
        <v>0</v>
      </c>
      <c r="LR18" s="2" t="n">
        <v>0.01</v>
      </c>
      <c r="LS18" s="2" t="n">
        <v>0.002</v>
      </c>
      <c r="LT18" s="2" t="n">
        <v>0.005</v>
      </c>
      <c r="LU18" s="2" t="n">
        <v>0.01</v>
      </c>
      <c r="LV18" s="2" t="n">
        <v>0.01</v>
      </c>
      <c r="LW18" s="2" t="n">
        <v>0.01</v>
      </c>
      <c r="LX18" s="2" t="n">
        <v>0.06</v>
      </c>
      <c r="LY18" s="2" t="n">
        <v>0</v>
      </c>
      <c r="LZ18" s="2" t="n">
        <v>0</v>
      </c>
      <c r="MA18" s="2" t="n">
        <v>0.015</v>
      </c>
      <c r="MB18" s="2" t="n">
        <v>0.007</v>
      </c>
      <c r="MC18" s="2" t="n">
        <v>0.0005</v>
      </c>
      <c r="MD18" s="2" t="n">
        <v>0.0005</v>
      </c>
      <c r="ME18" s="2" t="n">
        <v>0</v>
      </c>
      <c r="MF18" s="2" t="n">
        <v>0</v>
      </c>
      <c r="MG18" s="2" t="n">
        <v>0.0004</v>
      </c>
      <c r="MH18" s="2" t="n">
        <v>0.0002</v>
      </c>
      <c r="MI18" s="2" t="n">
        <v>0</v>
      </c>
      <c r="MJ18" s="2" t="n">
        <v>0.007</v>
      </c>
      <c r="MK18" s="2" t="n">
        <v>0.005</v>
      </c>
      <c r="ML18" s="2" t="n">
        <v>0.02</v>
      </c>
      <c r="MM18" s="2" t="n">
        <v>0.01</v>
      </c>
      <c r="MN18" s="2" t="n">
        <v>0.02</v>
      </c>
      <c r="MO18" s="2" t="n">
        <v>0.015</v>
      </c>
      <c r="MP18" s="2" t="n">
        <v>0.0015</v>
      </c>
      <c r="MQ18" s="2" t="n">
        <v>0.02</v>
      </c>
      <c r="MR18" s="2" t="n">
        <v>0.025</v>
      </c>
      <c r="MS18" s="2" t="n">
        <v>0.004</v>
      </c>
      <c r="MT18" s="2" t="n">
        <v>0.01</v>
      </c>
      <c r="MU18" s="2" t="n">
        <v>0</v>
      </c>
      <c r="MV18" s="2" t="n">
        <v>0.04</v>
      </c>
      <c r="MW18" s="2" t="n">
        <v>0.04</v>
      </c>
      <c r="MX18" s="2" t="n">
        <v>0.005</v>
      </c>
      <c r="MY18" s="2" t="n">
        <v>0.01</v>
      </c>
      <c r="MZ18" s="2" t="n">
        <v>0.05</v>
      </c>
      <c r="NA18" s="2" t="n">
        <v>0.003</v>
      </c>
      <c r="NB18" s="2" t="n">
        <v>0.015</v>
      </c>
      <c r="NC18" s="2" t="n">
        <v>0</v>
      </c>
      <c r="ND18" s="2" t="n">
        <v>0.0015</v>
      </c>
      <c r="NE18" s="2" t="n">
        <v>0.0005</v>
      </c>
      <c r="NF18" s="2" t="n">
        <v>0.005</v>
      </c>
      <c r="NG18" s="2" t="n">
        <v>0.008</v>
      </c>
      <c r="NH18" s="2" t="n">
        <v>0.015</v>
      </c>
      <c r="NI18" s="2" t="n">
        <v>0.001</v>
      </c>
    </row>
    <row r="19" s="120" customFormat="true" ht="14.4" hidden="false" customHeight="false" outlineLevel="0" collapsed="false">
      <c r="A19" s="53"/>
      <c r="B19" s="119" t="s">
        <v>504</v>
      </c>
      <c r="C19" s="120" t="n">
        <f aca="false">C17*C15</f>
        <v>0.07775</v>
      </c>
      <c r="D19" s="120" t="n">
        <f aca="false">D17*D15</f>
        <v>0</v>
      </c>
      <c r="E19" s="120" t="n">
        <f aca="false">E17*E15</f>
        <v>0.1725</v>
      </c>
      <c r="F19" s="120" t="n">
        <f aca="false">F17*F15</f>
        <v>0.0214</v>
      </c>
      <c r="G19" s="120" t="n">
        <f aca="false">G17*G15</f>
        <v>0.374</v>
      </c>
      <c r="H19" s="120" t="n">
        <f aca="false">H17*H15</f>
        <v>0.3275</v>
      </c>
      <c r="I19" s="120" t="n">
        <f aca="false">I17*I15</f>
        <v>0.1344</v>
      </c>
      <c r="J19" s="120" t="n">
        <f aca="false">J17*J15</f>
        <v>0</v>
      </c>
      <c r="K19" s="120" t="n">
        <f aca="false">K17*K15</f>
        <v>1.0875</v>
      </c>
      <c r="L19" s="120" t="n">
        <f aca="false">L17*L15</f>
        <v>0.507</v>
      </c>
      <c r="M19" s="120" t="n">
        <f aca="false">M17*M15</f>
        <v>0.1295</v>
      </c>
      <c r="N19" s="120" t="n">
        <f aca="false">N17*N15</f>
        <v>0.3664</v>
      </c>
      <c r="O19" s="120" t="n">
        <f aca="false">O17*O15</f>
        <v>0.39</v>
      </c>
      <c r="P19" s="120" t="n">
        <f aca="false">P17*P15</f>
        <v>0.0544</v>
      </c>
      <c r="Q19" s="120" t="n">
        <f aca="false">Q17*Q15</f>
        <v>0.395</v>
      </c>
      <c r="R19" s="120" t="n">
        <f aca="false">R17*R15</f>
        <v>0.2649</v>
      </c>
      <c r="S19" s="120" t="n">
        <f aca="false">S17*S15</f>
        <v>0.04375</v>
      </c>
      <c r="T19" s="120" t="n">
        <f aca="false">T17*T15</f>
        <v>1.104</v>
      </c>
      <c r="U19" s="120" t="n">
        <f aca="false">U17*U15</f>
        <v>0</v>
      </c>
      <c r="V19" s="120" t="n">
        <f aca="false">V17*V15</f>
        <v>0.007</v>
      </c>
      <c r="W19" s="120" t="n">
        <f aca="false">W17*W15</f>
        <v>0.0028</v>
      </c>
      <c r="X19" s="120" t="n">
        <f aca="false">X17*X15</f>
        <v>0.06885</v>
      </c>
      <c r="Y19" s="120" t="n">
        <f aca="false">Y17*Y15</f>
        <v>0.00765</v>
      </c>
      <c r="Z19" s="120" t="n">
        <f aca="false">Z17*Z15</f>
        <v>0.1754</v>
      </c>
      <c r="AA19" s="120" t="n">
        <f aca="false">AA17*AA15</f>
        <v>0.305</v>
      </c>
      <c r="AB19" s="120" t="n">
        <f aca="false">AB17*AB15</f>
        <v>0.1995</v>
      </c>
      <c r="AC19" s="120" t="n">
        <f aca="false">AC17*AC15</f>
        <v>0.0132</v>
      </c>
      <c r="AD19" s="120" t="n">
        <f aca="false">AD17*AD15</f>
        <v>0</v>
      </c>
      <c r="AE19" s="120" t="n">
        <f aca="false">AE17*AE15</f>
        <v>0.1343</v>
      </c>
      <c r="AF19" s="120" t="n">
        <f aca="false">AF17*AF15</f>
        <v>0.0695333333333333</v>
      </c>
      <c r="AG19" s="120" t="n">
        <f aca="false">AG17*AG15</f>
        <v>0.0198666666666667</v>
      </c>
      <c r="AH19" s="120" t="n">
        <f aca="false">AH17*AH15</f>
        <v>0.0894</v>
      </c>
      <c r="AI19" s="120" t="n">
        <f aca="false">AI17*AI15</f>
        <v>0.0268</v>
      </c>
      <c r="AJ19" s="120" t="n">
        <f aca="false">AJ17*AJ15</f>
        <v>0</v>
      </c>
      <c r="AK19" s="120" t="n">
        <f aca="false">AK17*AK15</f>
        <v>0.0508</v>
      </c>
      <c r="AL19" s="120" t="n">
        <f aca="false">AL17*AL15</f>
        <v>0.0137</v>
      </c>
      <c r="AM19" s="120" t="n">
        <f aca="false">AM17*AM15</f>
        <v>0.20525</v>
      </c>
      <c r="AN19" s="120" t="n">
        <f aca="false">AN17*AN15</f>
        <v>0.0974</v>
      </c>
      <c r="AO19" s="120" t="n">
        <f aca="false">AO17*AO15</f>
        <v>0.0651</v>
      </c>
      <c r="AP19" s="120" t="n">
        <f aca="false">AP17*AP15</f>
        <v>0.153</v>
      </c>
      <c r="AQ19" s="120" t="n">
        <f aca="false">AQ17*AQ15</f>
        <v>0.845</v>
      </c>
      <c r="AR19" s="120" t="n">
        <f aca="false">AR17*AR15</f>
        <v>0</v>
      </c>
      <c r="AS19" s="120" t="n">
        <f aca="false">AS17*AS15</f>
        <v>0</v>
      </c>
      <c r="AT19" s="120" t="n">
        <f aca="false">AT17*AT15</f>
        <v>0.1464</v>
      </c>
      <c r="AU19" s="120" t="n">
        <f aca="false">AU17*AU15</f>
        <v>0.0745</v>
      </c>
      <c r="AV19" s="120" t="n">
        <f aca="false">AV17*AV15</f>
        <v>0</v>
      </c>
      <c r="AW19" s="120" t="n">
        <f aca="false">AW17*AW15</f>
        <v>4.136</v>
      </c>
      <c r="AX19" s="120" t="n">
        <f aca="false">AX17*AX15</f>
        <v>0.12075</v>
      </c>
      <c r="AY19" s="120" t="n">
        <f aca="false">AY17*AY15</f>
        <v>0.20125</v>
      </c>
      <c r="AZ19" s="120" t="n">
        <f aca="false">AZ17*AZ15</f>
        <v>0.646</v>
      </c>
      <c r="BA19" s="120" t="n">
        <f aca="false">BA17*BA15</f>
        <v>11.83</v>
      </c>
      <c r="BB19" s="120" t="n">
        <f aca="false">BB17*BB15</f>
        <v>0.509</v>
      </c>
      <c r="BC19" s="120" t="n">
        <f aca="false">BC17*BC15</f>
        <v>0.37</v>
      </c>
      <c r="BD19" s="120" t="n">
        <f aca="false">BD17*BD15</f>
        <v>0</v>
      </c>
      <c r="BE19" s="120" t="n">
        <f aca="false">BE17*BE15</f>
        <v>0</v>
      </c>
      <c r="BF19" s="120" t="n">
        <f aca="false">BF17*BF15</f>
        <v>0</v>
      </c>
      <c r="BG19" s="120" t="n">
        <f aca="false">BG17*BG15</f>
        <v>0.381</v>
      </c>
      <c r="BH19" s="120" t="n">
        <f aca="false">BH17*BH15</f>
        <v>0.348</v>
      </c>
      <c r="BI19" s="120" t="n">
        <f aca="false">BI17*BI15</f>
        <v>0.10515</v>
      </c>
      <c r="BJ19" s="120" t="n">
        <f aca="false">BJ17*BJ15</f>
        <v>0</v>
      </c>
      <c r="BK19" s="120" t="n">
        <f aca="false">BK17*BK15</f>
        <v>0</v>
      </c>
      <c r="BL19" s="120" t="n">
        <f aca="false">BL17*BL15</f>
        <v>0.3975</v>
      </c>
      <c r="BM19" s="120" t="n">
        <f aca="false">BM17*BM15</f>
        <v>0.4025</v>
      </c>
      <c r="BN19" s="120" t="n">
        <f aca="false">BN17*BN15</f>
        <v>0.238</v>
      </c>
      <c r="BO19" s="120" t="n">
        <f aca="false">BO17*BO15</f>
        <v>0.726</v>
      </c>
      <c r="BP19" s="120" t="n">
        <f aca="false">BP17*BP15</f>
        <v>0.0224</v>
      </c>
      <c r="BQ19" s="120" t="n">
        <f aca="false">BQ17*BQ15</f>
        <v>0.0716</v>
      </c>
      <c r="BR19" s="120" t="n">
        <f aca="false">BR17*BR15</f>
        <v>0.18675</v>
      </c>
      <c r="BS19" s="120" t="n">
        <f aca="false">BS17*BS15</f>
        <v>0.675</v>
      </c>
      <c r="BT19" s="120" t="n">
        <f aca="false">BT17*BT15</f>
        <v>0.812</v>
      </c>
      <c r="BU19" s="120" t="n">
        <f aca="false">BU17*BU15</f>
        <v>0.692</v>
      </c>
      <c r="BV19" s="120" t="n">
        <f aca="false">BV17*BV15</f>
        <v>0.491</v>
      </c>
      <c r="BW19" s="120" t="n">
        <f aca="false">BW17*BW15</f>
        <v>0</v>
      </c>
      <c r="BX19" s="120" t="n">
        <f aca="false">BX17*BX15</f>
        <v>0.0672</v>
      </c>
      <c r="BY19" s="120" t="n">
        <f aca="false">BY17*BY15</f>
        <v>0</v>
      </c>
      <c r="BZ19" s="120" t="n">
        <f aca="false">BZ17*BZ15</f>
        <v>0.0452</v>
      </c>
      <c r="CA19" s="120" t="n">
        <f aca="false">CA17*CA15</f>
        <v>0.0193</v>
      </c>
      <c r="CB19" s="120" t="n">
        <f aca="false">CB17*CB15</f>
        <v>0.0693</v>
      </c>
      <c r="CC19" s="120" t="n">
        <f aca="false">CC17*CC15</f>
        <v>0.0096</v>
      </c>
      <c r="CD19" s="120" t="n">
        <f aca="false">CD17*CD15</f>
        <v>0.0518</v>
      </c>
      <c r="CE19" s="120" t="n">
        <f aca="false">CE17*CE15</f>
        <v>0</v>
      </c>
      <c r="CF19" s="120" t="n">
        <f aca="false">CF17*CF15</f>
        <v>0</v>
      </c>
      <c r="CG19" s="120" t="n">
        <f aca="false">CG17*CG15</f>
        <v>0.0646</v>
      </c>
      <c r="CH19" s="120" t="n">
        <f aca="false">CH17*CH15</f>
        <v>0.01292</v>
      </c>
      <c r="CI19" s="120" t="n">
        <f aca="false">CI17*CI15</f>
        <v>0.06</v>
      </c>
      <c r="CJ19" s="120" t="n">
        <f aca="false">CJ17*CJ15</f>
        <v>0.68</v>
      </c>
      <c r="CK19" s="120" t="n">
        <f aca="false">CK17*CK15</f>
        <v>0.588</v>
      </c>
      <c r="CL19" s="120" t="n">
        <f aca="false">CL17*CL15</f>
        <v>0.135</v>
      </c>
      <c r="CM19" s="120" t="n">
        <f aca="false">CM17*CM15</f>
        <v>0.844</v>
      </c>
      <c r="CN19" s="120" t="n">
        <f aca="false">CN17*CN15</f>
        <v>0.9416</v>
      </c>
      <c r="CO19" s="120" t="n">
        <f aca="false">CO17*CO15</f>
        <v>0.256</v>
      </c>
      <c r="CP19" s="120" t="n">
        <f aca="false">CP17*CP15</f>
        <v>0.318</v>
      </c>
      <c r="CQ19" s="120" t="n">
        <f aca="false">CQ17*CQ15</f>
        <v>267.9</v>
      </c>
      <c r="CR19" s="120" t="n">
        <f aca="false">CR17*CR15</f>
        <v>0</v>
      </c>
      <c r="CS19" s="120" t="n">
        <f aca="false">CS17*CS15</f>
        <v>1.36</v>
      </c>
      <c r="CT19" s="120" t="n">
        <f aca="false">CT17*CT15</f>
        <v>0.254</v>
      </c>
      <c r="CU19" s="120" t="n">
        <f aca="false">CU17*CU15</f>
        <v>0.423</v>
      </c>
      <c r="CV19" s="120" t="n">
        <f aca="false">CV17*CV15</f>
        <v>0</v>
      </c>
      <c r="CW19" s="120" t="n">
        <f aca="false">CW17*CW15</f>
        <v>0.0864</v>
      </c>
      <c r="CX19" s="120" t="n">
        <f aca="false">CX17*CX15</f>
        <v>0.0454</v>
      </c>
      <c r="CY19" s="120" t="n">
        <f aca="false">CY17*CY15</f>
        <v>0.0807</v>
      </c>
      <c r="CZ19" s="120" t="n">
        <f aca="false">CZ17*CZ15</f>
        <v>0.07395</v>
      </c>
      <c r="DA19" s="120" t="n">
        <f aca="false">DA17*DA15</f>
        <v>0.167</v>
      </c>
      <c r="DB19" s="120" t="n">
        <f aca="false">DB17*DB15</f>
        <v>0.155</v>
      </c>
      <c r="DC19" s="120" t="n">
        <f aca="false">DC17*DC15</f>
        <v>0.093</v>
      </c>
      <c r="DD19" s="120" t="n">
        <f aca="false">DD17*DD15</f>
        <v>1.5795</v>
      </c>
      <c r="DE19" s="120" t="n">
        <f aca="false">DE17*DE15</f>
        <v>0.63</v>
      </c>
      <c r="DF19" s="120" t="n">
        <f aca="false">DF17*DF15</f>
        <v>0.1092</v>
      </c>
      <c r="DG19" s="120" t="n">
        <f aca="false">DG17*DG15</f>
        <v>0.7584</v>
      </c>
      <c r="DH19" s="120" t="n">
        <f aca="false">DH17*DH15</f>
        <v>0.5775</v>
      </c>
      <c r="DI19" s="120" t="n">
        <f aca="false">DI17*DI15</f>
        <v>0.0744</v>
      </c>
      <c r="DJ19" s="120" t="n">
        <f aca="false">DJ17*DJ15</f>
        <v>0.0248</v>
      </c>
      <c r="DK19" s="120" t="n">
        <f aca="false">DK17*DK15</f>
        <v>0.0803</v>
      </c>
      <c r="DL19" s="120" t="n">
        <f aca="false">DL17*DL15</f>
        <v>0.00441</v>
      </c>
      <c r="DM19" s="120" t="n">
        <f aca="false">DM17*DM15</f>
        <v>0</v>
      </c>
      <c r="DN19" s="120" t="n">
        <f aca="false">DN17*DN15</f>
        <v>0.0789</v>
      </c>
      <c r="DO19" s="120" t="n">
        <f aca="false">DO17*DO15</f>
        <v>0.6795</v>
      </c>
      <c r="DP19" s="120" t="n">
        <f aca="false">DP17*DP15</f>
        <v>0.0585</v>
      </c>
      <c r="DQ19" s="120" t="n">
        <f aca="false">DQ17*DQ15</f>
        <v>0</v>
      </c>
      <c r="DR19" s="120" t="n">
        <f aca="false">DR17*DR15</f>
        <v>1.42</v>
      </c>
      <c r="DS19" s="120" t="n">
        <f aca="false">DS17*DS15</f>
        <v>0.03175</v>
      </c>
      <c r="DT19" s="120" t="n">
        <f aca="false">DT17*DT15</f>
        <v>0</v>
      </c>
      <c r="DU19" s="120" t="n">
        <f aca="false">DU17*DU15</f>
        <v>0.0295</v>
      </c>
      <c r="DV19" s="120" t="n">
        <f aca="false">DV17*DV15</f>
        <v>0.0083</v>
      </c>
      <c r="DW19" s="120" t="n">
        <f aca="false">DW17*DW15</f>
        <v>0.04095</v>
      </c>
      <c r="DX19" s="120" t="n">
        <f aca="false">DX17*DX15</f>
        <v>0.0585</v>
      </c>
      <c r="DY19" s="120" t="n">
        <f aca="false">DY17*DY15</f>
        <v>0</v>
      </c>
      <c r="DZ19" s="120" t="n">
        <f aca="false">DZ17*DZ15</f>
        <v>0.0048</v>
      </c>
      <c r="EA19" s="120" t="n">
        <f aca="false">EA17*EA15</f>
        <v>0.01128</v>
      </c>
      <c r="EB19" s="120" t="n">
        <f aca="false">EB17*EB15</f>
        <v>0.1465</v>
      </c>
      <c r="EC19" s="120" t="n">
        <f aca="false">EC17*EC15</f>
        <v>0.218</v>
      </c>
      <c r="ED19" s="120" t="n">
        <f aca="false">ED17*ED15</f>
        <v>0.186</v>
      </c>
      <c r="EE19" s="120" t="n">
        <f aca="false">EE17*EE15</f>
        <v>0.0926</v>
      </c>
      <c r="EF19" s="120" t="n">
        <f aca="false">EF17*EF15</f>
        <v>0.858</v>
      </c>
      <c r="EG19" s="120" t="n">
        <f aca="false">EG17*EG15</f>
        <v>0</v>
      </c>
      <c r="EH19" s="120" t="n">
        <f aca="false">EH17*EH15</f>
        <v>0</v>
      </c>
      <c r="EI19" s="120" t="n">
        <f aca="false">EI17*EI15</f>
        <v>2.805</v>
      </c>
      <c r="EJ19" s="120" t="n">
        <f aca="false">EJ17*EJ15</f>
        <v>0.1246</v>
      </c>
      <c r="EK19" s="120" t="n">
        <f aca="false">EK17*EK15</f>
        <v>0.00535</v>
      </c>
      <c r="EL19" s="120" t="n">
        <f aca="false">EL17*EL15</f>
        <v>0.0105</v>
      </c>
      <c r="EM19" s="120" t="n">
        <f aca="false">EM17*EM15</f>
        <v>0</v>
      </c>
      <c r="EN19" s="120" t="n">
        <f aca="false">EN17*EN15</f>
        <v>0</v>
      </c>
      <c r="EO19" s="120" t="n">
        <f aca="false">EO17*EO15</f>
        <v>0.01612</v>
      </c>
      <c r="EP19" s="120" t="n">
        <f aca="false">EP17*EP15</f>
        <v>0.0105</v>
      </c>
      <c r="EQ19" s="120" t="n">
        <f aca="false">EQ17*EQ15</f>
        <v>0</v>
      </c>
      <c r="ER19" s="120" t="n">
        <f aca="false">ER17*ER15</f>
        <v>0.1771</v>
      </c>
      <c r="ES19" s="120" t="n">
        <f aca="false">ES17*ES15</f>
        <v>0.1265</v>
      </c>
      <c r="ET19" s="120" t="n">
        <f aca="false">ET17*ET15</f>
        <v>0.0748</v>
      </c>
      <c r="EU19" s="120" t="n">
        <f aca="false">EU17*EU15</f>
        <v>0.172</v>
      </c>
      <c r="EV19" s="120" t="n">
        <f aca="false">EV17*EV15</f>
        <v>0.1512</v>
      </c>
      <c r="EW19" s="120" t="n">
        <f aca="false">EW17*EW15</f>
        <v>0.204</v>
      </c>
      <c r="EX19" s="120" t="n">
        <f aca="false">EX17*EX15</f>
        <v>0.00957</v>
      </c>
      <c r="EY19" s="120" t="n">
        <f aca="false">EY17*EY15</f>
        <v>0.0892</v>
      </c>
      <c r="EZ19" s="120" t="n">
        <f aca="false">EZ17*EZ15</f>
        <v>0.07325</v>
      </c>
      <c r="FA19" s="120" t="n">
        <f aca="false">FA17*FA15</f>
        <v>0.03376</v>
      </c>
      <c r="FB19" s="120" t="n">
        <f aca="false">FB17*FB15</f>
        <v>0.109</v>
      </c>
      <c r="FC19" s="120" t="n">
        <f aca="false">FC17*FC15</f>
        <v>0</v>
      </c>
      <c r="FD19" s="120" t="n">
        <f aca="false">FD17*FD15</f>
        <v>0.684</v>
      </c>
      <c r="FE19" s="120" t="n">
        <f aca="false">FE17*FE15</f>
        <v>1.344</v>
      </c>
      <c r="FF19" s="120" t="n">
        <f aca="false">FF17*FF15</f>
        <v>0.0925</v>
      </c>
      <c r="FG19" s="120" t="n">
        <f aca="false">FG17*FG15</f>
        <v>0.1</v>
      </c>
      <c r="FH19" s="120" t="n">
        <f aca="false">FH17*FH15</f>
        <v>1.5</v>
      </c>
      <c r="FI19" s="120" t="n">
        <f aca="false">FI17*FI15</f>
        <v>0.0357</v>
      </c>
      <c r="FJ19" s="120" t="n">
        <f aca="false">FJ17*FJ15</f>
        <v>0.3255</v>
      </c>
      <c r="FK19" s="120" t="n">
        <f aca="false">FK17*FK15</f>
        <v>0</v>
      </c>
      <c r="FL19" s="120" t="n">
        <f aca="false">FL17*FL15</f>
        <v>0.07725</v>
      </c>
      <c r="FM19" s="120" t="n">
        <f aca="false">FM17*FM15</f>
        <v>0.02455</v>
      </c>
      <c r="FN19" s="120" t="n">
        <f aca="false">FN17*FN15</f>
        <v>0.143</v>
      </c>
      <c r="FO19" s="120" t="n">
        <f aca="false">FO17*FO15</f>
        <v>0.2408</v>
      </c>
      <c r="FP19" s="120" t="n">
        <f aca="false">FP17*FP15</f>
        <v>1.3755</v>
      </c>
      <c r="FQ19" s="120" t="n">
        <f aca="false">FQ17*FQ15</f>
        <v>0.0483</v>
      </c>
      <c r="GT19" s="120" t="s">
        <v>503</v>
      </c>
      <c r="GU19" s="120" t="n">
        <v>0</v>
      </c>
      <c r="GV19" s="120" t="n">
        <v>0</v>
      </c>
      <c r="GW19" s="120" t="n">
        <v>0</v>
      </c>
      <c r="GX19" s="120" t="n">
        <v>0</v>
      </c>
      <c r="GY19" s="120" t="n">
        <v>0.4</v>
      </c>
      <c r="GZ19" s="120" t="n">
        <v>0.1</v>
      </c>
      <c r="HA19" s="120" t="n">
        <v>0</v>
      </c>
      <c r="HB19" s="120" t="n">
        <v>0</v>
      </c>
      <c r="HC19" s="120" t="n">
        <v>0</v>
      </c>
      <c r="HD19" s="120" t="n">
        <v>0</v>
      </c>
      <c r="HE19" s="120" t="n">
        <v>0.15</v>
      </c>
      <c r="HF19" s="120" t="n">
        <v>0</v>
      </c>
      <c r="HG19" s="120" t="n">
        <v>0</v>
      </c>
      <c r="HH19" s="120" t="n">
        <v>0</v>
      </c>
      <c r="HI19" s="120" t="n">
        <v>0</v>
      </c>
      <c r="HJ19" s="120" t="n">
        <v>0</v>
      </c>
      <c r="HK19" s="120" t="n">
        <v>0</v>
      </c>
      <c r="HL19" s="120" t="n">
        <v>0</v>
      </c>
      <c r="HM19" s="120" t="n">
        <v>0</v>
      </c>
      <c r="HN19" s="120" t="n">
        <v>0</v>
      </c>
      <c r="HO19" s="120" t="n">
        <v>1</v>
      </c>
      <c r="HP19" s="120" t="n">
        <v>0.75</v>
      </c>
      <c r="HQ19" s="120" t="n">
        <v>0</v>
      </c>
      <c r="HR19" s="120" t="n">
        <v>0</v>
      </c>
      <c r="HS19" s="120" t="n">
        <v>0.2</v>
      </c>
      <c r="HT19" s="120" t="n">
        <v>0.97</v>
      </c>
      <c r="HU19" s="120" t="n">
        <v>0.45</v>
      </c>
      <c r="HV19" s="120" t="n">
        <v>0</v>
      </c>
      <c r="HW19" s="120" t="n">
        <v>1</v>
      </c>
      <c r="HX19" s="120" t="n">
        <v>0</v>
      </c>
      <c r="HY19" s="120" t="n">
        <v>0</v>
      </c>
      <c r="HZ19" s="120" t="n">
        <v>0.4</v>
      </c>
      <c r="IA19" s="120" t="n">
        <v>0</v>
      </c>
      <c r="IB19" s="120" t="n">
        <v>0</v>
      </c>
      <c r="IC19" s="120" t="n">
        <v>0.8</v>
      </c>
      <c r="ID19" s="120" t="n">
        <v>0</v>
      </c>
      <c r="IE19" s="120" t="n">
        <v>0</v>
      </c>
      <c r="IF19" s="120" t="n">
        <v>0</v>
      </c>
      <c r="IG19" s="120" t="n">
        <v>0</v>
      </c>
      <c r="IH19" s="120" t="n">
        <v>0</v>
      </c>
      <c r="II19" s="120" t="n">
        <v>0.6</v>
      </c>
      <c r="IJ19" s="120" t="n">
        <v>0</v>
      </c>
      <c r="IK19" s="120" t="n">
        <v>0</v>
      </c>
      <c r="IL19" s="120" t="n">
        <v>0</v>
      </c>
      <c r="IM19" s="120" t="n">
        <v>0</v>
      </c>
      <c r="IN19" s="120" t="n">
        <v>0</v>
      </c>
      <c r="IO19" s="120" t="n">
        <v>0</v>
      </c>
      <c r="IP19" s="120" t="n">
        <v>0</v>
      </c>
      <c r="IQ19" s="120" t="n">
        <v>0</v>
      </c>
      <c r="IR19" s="120" t="n">
        <v>0</v>
      </c>
      <c r="IS19" s="120" t="n">
        <v>0</v>
      </c>
      <c r="IT19" s="120" t="n">
        <v>0</v>
      </c>
      <c r="IU19" s="120" t="n">
        <v>0</v>
      </c>
      <c r="IV19" s="120" t="n">
        <v>0</v>
      </c>
      <c r="IW19" s="120" t="n">
        <v>0</v>
      </c>
      <c r="IX19" s="120" t="n">
        <v>0</v>
      </c>
      <c r="IY19" s="120" t="n">
        <v>0</v>
      </c>
      <c r="IZ19" s="120" t="n">
        <v>0</v>
      </c>
      <c r="JA19" s="120" t="n">
        <v>0</v>
      </c>
      <c r="JB19" s="120" t="n">
        <v>0</v>
      </c>
      <c r="JC19" s="120" t="n">
        <v>0</v>
      </c>
      <c r="JD19" s="120" t="n">
        <v>0.9</v>
      </c>
      <c r="JE19" s="120" t="n">
        <v>0</v>
      </c>
      <c r="JF19" s="120" t="n">
        <v>0.3</v>
      </c>
      <c r="JG19" s="120" t="n">
        <v>0</v>
      </c>
      <c r="JH19" s="120" t="n">
        <v>0</v>
      </c>
      <c r="JI19" s="120" t="n">
        <v>0</v>
      </c>
      <c r="JJ19" s="120" t="n">
        <v>0</v>
      </c>
      <c r="JK19" s="120" t="n">
        <v>0</v>
      </c>
      <c r="JL19" s="120" t="n">
        <v>0</v>
      </c>
      <c r="JM19" s="120" t="n">
        <v>0</v>
      </c>
      <c r="JN19" s="120" t="n">
        <v>0</v>
      </c>
      <c r="JO19" s="120" t="n">
        <v>0.93</v>
      </c>
      <c r="JP19" s="120" t="n">
        <v>0</v>
      </c>
      <c r="JQ19" s="120" t="n">
        <v>0</v>
      </c>
      <c r="JR19" s="120" t="n">
        <v>0</v>
      </c>
      <c r="JS19" s="120" t="n">
        <v>0</v>
      </c>
      <c r="JT19" s="120" t="n">
        <v>0</v>
      </c>
      <c r="JU19" s="120" t="n">
        <v>0.2</v>
      </c>
      <c r="JV19" s="120" t="n">
        <v>0</v>
      </c>
      <c r="JW19" s="120" t="n">
        <v>0</v>
      </c>
      <c r="JX19" s="120" t="n">
        <v>0</v>
      </c>
      <c r="JY19" s="120" t="n">
        <v>0</v>
      </c>
      <c r="JZ19" s="120" t="n">
        <v>0</v>
      </c>
      <c r="KA19" s="120" t="n">
        <v>0</v>
      </c>
      <c r="KB19" s="120" t="n">
        <v>0</v>
      </c>
      <c r="KC19" s="120" t="n">
        <v>0</v>
      </c>
      <c r="KD19" s="120" t="n">
        <v>0</v>
      </c>
      <c r="KE19" s="120" t="n">
        <v>0.03</v>
      </c>
      <c r="KF19" s="120" t="n">
        <v>0</v>
      </c>
      <c r="KG19" s="120" t="n">
        <v>0</v>
      </c>
      <c r="KH19" s="120" t="n">
        <v>0</v>
      </c>
      <c r="KI19" s="120" t="n">
        <v>0</v>
      </c>
      <c r="KJ19" s="120" t="n">
        <v>0</v>
      </c>
      <c r="KK19" s="120" t="n">
        <v>0.2</v>
      </c>
      <c r="KL19" s="120" t="n">
        <v>0</v>
      </c>
      <c r="KM19" s="120" t="n">
        <v>0</v>
      </c>
      <c r="KN19" s="120" t="n">
        <v>0</v>
      </c>
      <c r="KO19" s="120" t="n">
        <v>0</v>
      </c>
      <c r="KP19" s="120" t="n">
        <v>0</v>
      </c>
      <c r="KQ19" s="120" t="n">
        <v>0</v>
      </c>
      <c r="KR19" s="120" t="n">
        <v>0</v>
      </c>
      <c r="KS19" s="120" t="n">
        <v>0</v>
      </c>
      <c r="KT19" s="120" t="n">
        <v>0</v>
      </c>
      <c r="KU19" s="120" t="n">
        <v>0</v>
      </c>
      <c r="KV19" s="120" t="n">
        <v>0</v>
      </c>
      <c r="KW19" s="120" t="n">
        <v>0</v>
      </c>
      <c r="KX19" s="120" t="n">
        <v>0</v>
      </c>
      <c r="KY19" s="120" t="n">
        <v>0</v>
      </c>
      <c r="KZ19" s="120" t="n">
        <v>0</v>
      </c>
      <c r="LA19" s="120" t="n">
        <v>0</v>
      </c>
      <c r="LB19" s="120" t="n">
        <v>0</v>
      </c>
      <c r="LC19" s="120" t="n">
        <v>0</v>
      </c>
      <c r="LD19" s="120" t="n">
        <v>0</v>
      </c>
      <c r="LE19" s="120" t="n">
        <v>0</v>
      </c>
      <c r="LF19" s="120" t="n">
        <v>0</v>
      </c>
      <c r="LG19" s="120" t="n">
        <v>0</v>
      </c>
      <c r="LH19" s="120" t="n">
        <v>0</v>
      </c>
      <c r="LI19" s="120" t="n">
        <v>0</v>
      </c>
      <c r="LJ19" s="120" t="n">
        <v>0</v>
      </c>
      <c r="LK19" s="120" t="n">
        <v>0</v>
      </c>
      <c r="LL19" s="120" t="n">
        <v>0</v>
      </c>
      <c r="LM19" s="120" t="n">
        <v>0</v>
      </c>
      <c r="LN19" s="120" t="n">
        <v>0</v>
      </c>
      <c r="LO19" s="120" t="n">
        <v>0</v>
      </c>
      <c r="LP19" s="120" t="n">
        <v>0</v>
      </c>
      <c r="LQ19" s="120" t="n">
        <v>0</v>
      </c>
      <c r="LR19" s="120" t="n">
        <v>0</v>
      </c>
      <c r="LS19" s="120" t="n">
        <v>0</v>
      </c>
      <c r="LT19" s="120" t="n">
        <v>0</v>
      </c>
      <c r="LU19" s="120" t="n">
        <v>0</v>
      </c>
      <c r="LV19" s="120" t="n">
        <v>0</v>
      </c>
      <c r="LW19" s="120" t="n">
        <v>0</v>
      </c>
      <c r="LX19" s="120" t="n">
        <v>0</v>
      </c>
      <c r="LY19" s="120" t="n">
        <v>0</v>
      </c>
      <c r="LZ19" s="120" t="n">
        <v>0</v>
      </c>
      <c r="MA19" s="120" t="n">
        <v>0</v>
      </c>
      <c r="MB19" s="120" t="n">
        <v>0</v>
      </c>
      <c r="MC19" s="120" t="n">
        <v>0</v>
      </c>
      <c r="MD19" s="120" t="n">
        <v>0</v>
      </c>
      <c r="ME19" s="120" t="n">
        <v>0</v>
      </c>
      <c r="MF19" s="120" t="n">
        <v>0</v>
      </c>
      <c r="MG19" s="120" t="n">
        <v>0</v>
      </c>
      <c r="MH19" s="120" t="n">
        <v>0</v>
      </c>
      <c r="MI19" s="120" t="n">
        <v>0</v>
      </c>
      <c r="MJ19" s="120" t="n">
        <v>0</v>
      </c>
      <c r="MK19" s="120" t="n">
        <v>0</v>
      </c>
      <c r="ML19" s="120" t="n">
        <v>0</v>
      </c>
      <c r="MM19" s="120" t="n">
        <v>0</v>
      </c>
      <c r="MN19" s="120" t="n">
        <v>0</v>
      </c>
      <c r="MO19" s="120" t="n">
        <v>0</v>
      </c>
      <c r="MP19" s="120" t="n">
        <v>0</v>
      </c>
      <c r="MQ19" s="120" t="n">
        <v>0</v>
      </c>
      <c r="MR19" s="120" t="n">
        <v>0</v>
      </c>
      <c r="MS19" s="120" t="n">
        <v>0</v>
      </c>
      <c r="MT19" s="120" t="n">
        <v>0</v>
      </c>
      <c r="MU19" s="120" t="n">
        <v>0</v>
      </c>
      <c r="MV19" s="120" t="n">
        <v>0.05</v>
      </c>
      <c r="MW19" s="120" t="n">
        <v>1</v>
      </c>
      <c r="MX19" s="120" t="n">
        <v>0</v>
      </c>
      <c r="MY19" s="120" t="n">
        <v>0</v>
      </c>
      <c r="MZ19" s="120" t="n">
        <v>0</v>
      </c>
      <c r="NA19" s="120" t="n">
        <v>0</v>
      </c>
      <c r="NB19" s="120" t="n">
        <v>0</v>
      </c>
      <c r="NC19" s="120" t="n">
        <v>0</v>
      </c>
      <c r="ND19" s="120" t="n">
        <v>0</v>
      </c>
      <c r="NE19" s="120" t="n">
        <v>0</v>
      </c>
      <c r="NF19" s="120" t="n">
        <v>0</v>
      </c>
      <c r="NG19" s="120" t="n">
        <v>0</v>
      </c>
      <c r="NH19" s="120" t="n">
        <v>0</v>
      </c>
      <c r="NI19" s="120" t="n">
        <v>0</v>
      </c>
    </row>
    <row r="20" customFormat="false" ht="14.4" hidden="false" customHeight="false" outlineLevel="0" collapsed="false">
      <c r="A20" s="53"/>
      <c r="B20" s="121" t="s">
        <v>505</v>
      </c>
      <c r="C20" s="2" t="n">
        <f aca="false">C19*(1-C18)</f>
        <v>0.07775</v>
      </c>
      <c r="D20" s="2" t="n">
        <f aca="false">D19*(1-D18)</f>
        <v>0</v>
      </c>
      <c r="E20" s="2" t="n">
        <f aca="false">E19*(1-E18)</f>
        <v>0.1725</v>
      </c>
      <c r="F20" s="2" t="n">
        <f aca="false">F19*(1-F18)</f>
        <v>0.0214</v>
      </c>
      <c r="G20" s="2" t="n">
        <f aca="false">G19*(1-G18)</f>
        <v>0.2244</v>
      </c>
      <c r="H20" s="2" t="n">
        <f aca="false">H19*(1-H18)</f>
        <v>0.29475</v>
      </c>
      <c r="I20" s="2" t="n">
        <f aca="false">I19*(1-I18)</f>
        <v>0.1344</v>
      </c>
      <c r="J20" s="2" t="n">
        <f aca="false">J19*(1-J18)</f>
        <v>0</v>
      </c>
      <c r="K20" s="2" t="n">
        <f aca="false">K19*(1-K18)</f>
        <v>1.0875</v>
      </c>
      <c r="L20" s="2" t="n">
        <f aca="false">L19*(1-L18)</f>
        <v>0.507</v>
      </c>
      <c r="M20" s="2" t="n">
        <f aca="false">M19*(1-M18)</f>
        <v>0.110075</v>
      </c>
      <c r="N20" s="2" t="n">
        <f aca="false">N19*(1-N18)</f>
        <v>0.3664</v>
      </c>
      <c r="O20" s="2" t="n">
        <f aca="false">O19*(1-O18)</f>
        <v>0.39</v>
      </c>
      <c r="P20" s="2" t="n">
        <f aca="false">P19*(1-P18)</f>
        <v>0.0544</v>
      </c>
      <c r="Q20" s="2" t="n">
        <f aca="false">Q19*(1-Q18)</f>
        <v>0.395</v>
      </c>
      <c r="R20" s="2" t="n">
        <f aca="false">R19*(1-R18)</f>
        <v>0.2649</v>
      </c>
      <c r="S20" s="2" t="n">
        <f aca="false">S19*(1-S18)</f>
        <v>0.04375</v>
      </c>
      <c r="T20" s="2" t="n">
        <f aca="false">T19*(1-T18)</f>
        <v>1.104</v>
      </c>
      <c r="U20" s="2" t="n">
        <f aca="false">U19*(1-U18)</f>
        <v>0</v>
      </c>
      <c r="V20" s="2" t="n">
        <f aca="false">V19*(1-V18)</f>
        <v>0.007</v>
      </c>
      <c r="W20" s="2" t="n">
        <f aca="false">W19*(1-W18)</f>
        <v>0</v>
      </c>
      <c r="X20" s="2" t="n">
        <f aca="false">X19*(1-X18)</f>
        <v>0.0172125</v>
      </c>
      <c r="Y20" s="2" t="n">
        <f aca="false">Y19*(1-Y18)</f>
        <v>0.00765</v>
      </c>
      <c r="Z20" s="2" t="n">
        <f aca="false">Z19*(1-Z18)</f>
        <v>0.1754</v>
      </c>
      <c r="AA20" s="2" t="n">
        <f aca="false">AA19*(1-AA18)</f>
        <v>0.244</v>
      </c>
      <c r="AB20" s="2" t="n">
        <f aca="false">AB19*(1-AB18)</f>
        <v>0.00598500000000001</v>
      </c>
      <c r="AC20" s="2" t="n">
        <f aca="false">AC19*(1-AC18)</f>
        <v>0.00726</v>
      </c>
      <c r="AD20" s="2" t="n">
        <f aca="false">AD19*(1-AD18)</f>
        <v>0</v>
      </c>
      <c r="AE20" s="2" t="n">
        <f aca="false">AE19*(1-AE18)</f>
        <v>0</v>
      </c>
      <c r="AF20" s="2" t="n">
        <f aca="false">AF19*(1-AF18)</f>
        <v>0.0695333333333333</v>
      </c>
      <c r="AG20" s="2" t="n">
        <f aca="false">AG19*(1-AG18)</f>
        <v>0.0198666666666667</v>
      </c>
      <c r="AH20" s="2" t="n">
        <f aca="false">AH19*(1-AH18)</f>
        <v>0.05364</v>
      </c>
      <c r="AI20" s="2" t="n">
        <f aca="false">AI19*(1-AI18)</f>
        <v>0.0268</v>
      </c>
      <c r="AJ20" s="2" t="n">
        <f aca="false">AJ19*(1-AJ18)</f>
        <v>0</v>
      </c>
      <c r="AK20" s="2" t="n">
        <f aca="false">AK19*(1-AK18)</f>
        <v>0.01016</v>
      </c>
      <c r="AL20" s="2" t="n">
        <f aca="false">AL19*(1-AL18)</f>
        <v>0.0137</v>
      </c>
      <c r="AM20" s="2" t="n">
        <f aca="false">AM19*(1-AM18)</f>
        <v>0.20525</v>
      </c>
      <c r="AN20" s="2" t="n">
        <f aca="false">AN19*(1-AN18)</f>
        <v>0.0974</v>
      </c>
      <c r="AO20" s="2" t="n">
        <f aca="false">AO19*(1-AO18)</f>
        <v>0.0651</v>
      </c>
      <c r="AP20" s="2" t="n">
        <f aca="false">AP19*(1-AP18)</f>
        <v>0.153</v>
      </c>
      <c r="AQ20" s="2" t="n">
        <f aca="false">AQ19*(1-AQ18)</f>
        <v>0.338</v>
      </c>
      <c r="AR20" s="2" t="n">
        <f aca="false">AR19*(1-AR18)</f>
        <v>0</v>
      </c>
      <c r="AS20" s="2" t="n">
        <f aca="false">AS19*(1-AS18)</f>
        <v>0</v>
      </c>
      <c r="AT20" s="2" t="n">
        <f aca="false">AT19*(1-AT18)</f>
        <v>0.1464</v>
      </c>
      <c r="AU20" s="2" t="n">
        <f aca="false">AU19*(1-AU18)</f>
        <v>0.0745</v>
      </c>
      <c r="AV20" s="2" t="n">
        <f aca="false">AV19*(1-AV18)</f>
        <v>0</v>
      </c>
      <c r="AW20" s="2" t="n">
        <f aca="false">AW19*(1-AW18)</f>
        <v>4.136</v>
      </c>
      <c r="AX20" s="2" t="n">
        <f aca="false">AX19*(1-AX18)</f>
        <v>0.12075</v>
      </c>
      <c r="AY20" s="2" t="n">
        <f aca="false">AY19*(1-AY18)</f>
        <v>0.20125</v>
      </c>
      <c r="AZ20" s="2" t="n">
        <f aca="false">AZ19*(1-AZ18)</f>
        <v>0.646</v>
      </c>
      <c r="BA20" s="2" t="n">
        <f aca="false">BA19*(1-BA18)</f>
        <v>11.83</v>
      </c>
      <c r="BB20" s="2" t="n">
        <f aca="false">BB19*(1-BB18)</f>
        <v>0.509</v>
      </c>
      <c r="BC20" s="2" t="n">
        <f aca="false">BC19*(1-BC18)</f>
        <v>0.37</v>
      </c>
      <c r="BD20" s="2" t="n">
        <f aca="false">BD19*(1-BD18)</f>
        <v>0</v>
      </c>
      <c r="BE20" s="2" t="n">
        <f aca="false">BE19*(1-BE18)</f>
        <v>0</v>
      </c>
      <c r="BF20" s="2" t="n">
        <f aca="false">BF19*(1-BF18)</f>
        <v>0</v>
      </c>
      <c r="BG20" s="2" t="n">
        <f aca="false">BG19*(1-BG18)</f>
        <v>0.381</v>
      </c>
      <c r="BH20" s="2" t="n">
        <f aca="false">BH19*(1-BH18)</f>
        <v>0.348</v>
      </c>
      <c r="BI20" s="2" t="n">
        <f aca="false">BI19*(1-BI18)</f>
        <v>0.10515</v>
      </c>
      <c r="BJ20" s="2" t="n">
        <f aca="false">BJ19*(1-BJ18)</f>
        <v>0</v>
      </c>
      <c r="BK20" s="2" t="n">
        <f aca="false">BK19*(1-BK18)</f>
        <v>0</v>
      </c>
      <c r="BL20" s="2" t="n">
        <f aca="false">BL19*(1-BL18)</f>
        <v>0.03975</v>
      </c>
      <c r="BM20" s="2" t="n">
        <f aca="false">BM19*(1-BM18)</f>
        <v>0.4025</v>
      </c>
      <c r="BN20" s="2" t="n">
        <f aca="false">BN19*(1-BN18)</f>
        <v>0.1666</v>
      </c>
      <c r="BO20" s="2" t="n">
        <f aca="false">BO19*(1-BO18)</f>
        <v>0.726</v>
      </c>
      <c r="BP20" s="2" t="n">
        <f aca="false">BP19*(1-BP18)</f>
        <v>0.0224</v>
      </c>
      <c r="BQ20" s="2" t="n">
        <f aca="false">BQ19*(1-BQ18)</f>
        <v>0.0716</v>
      </c>
      <c r="BR20" s="2" t="n">
        <f aca="false">BR19*(1-BR18)</f>
        <v>0.18675</v>
      </c>
      <c r="BS20" s="2" t="n">
        <f aca="false">BS19*(1-BS18)</f>
        <v>0.675</v>
      </c>
      <c r="BT20" s="2" t="n">
        <f aca="false">BT19*(1-BT18)</f>
        <v>0.812</v>
      </c>
      <c r="BU20" s="2" t="n">
        <f aca="false">BU19*(1-BU18)</f>
        <v>0.692</v>
      </c>
      <c r="BV20" s="2" t="n">
        <f aca="false">BV19*(1-BV18)</f>
        <v>0.491</v>
      </c>
      <c r="BW20" s="2" t="e">
        <f aca="false">BW19*(1-BW18)</f>
        <v>#VALUE!</v>
      </c>
      <c r="BX20" s="2" t="n">
        <f aca="false">BX19*(1-BX18)</f>
        <v>0.0672</v>
      </c>
      <c r="BY20" s="2" t="n">
        <f aca="false">BY19*(1-BY18)</f>
        <v>0</v>
      </c>
      <c r="BZ20" s="2" t="n">
        <f aca="false">BZ19*(1-BZ18)</f>
        <v>0.0452</v>
      </c>
      <c r="CA20" s="2" t="n">
        <f aca="false">CA19*(1-CA18)</f>
        <v>0.0193</v>
      </c>
      <c r="CB20" s="2" t="n">
        <f aca="false">CB19*(1-CB18)</f>
        <v>0.0693</v>
      </c>
      <c r="CC20" s="2" t="n">
        <f aca="false">CC19*(1-CC18)</f>
        <v>0.00768</v>
      </c>
      <c r="CD20" s="2" t="n">
        <f aca="false">CD19*(1-CD18)</f>
        <v>0.0518</v>
      </c>
      <c r="CE20" s="2" t="n">
        <f aca="false">CE19*(1-CE18)</f>
        <v>0</v>
      </c>
      <c r="CF20" s="2" t="n">
        <f aca="false">CF19*(1-CF18)</f>
        <v>0</v>
      </c>
      <c r="CG20" s="2" t="n">
        <f aca="false">CG19*(1-CG18)</f>
        <v>0.0646</v>
      </c>
      <c r="CH20" s="2" t="n">
        <f aca="false">CH19*(1-CH18)</f>
        <v>0.01292</v>
      </c>
      <c r="CI20" s="2" t="n">
        <f aca="false">CI19*(1-CI18)</f>
        <v>0.06</v>
      </c>
      <c r="CJ20" s="2" t="n">
        <f aca="false">CJ19*(1-CJ18)</f>
        <v>0.68</v>
      </c>
      <c r="CK20" s="2" t="n">
        <f aca="false">CK19*(1-CK18)</f>
        <v>0.588</v>
      </c>
      <c r="CL20" s="2" t="n">
        <f aca="false">CL19*(1-CL18)</f>
        <v>0.135</v>
      </c>
      <c r="CM20" s="2" t="n">
        <f aca="false">CM19*(1-CM18)</f>
        <v>0.81868</v>
      </c>
      <c r="CN20" s="2" t="n">
        <f aca="false">CN19*(1-CN18)</f>
        <v>0.9416</v>
      </c>
      <c r="CO20" s="2" t="n">
        <f aca="false">CO19*(1-CO18)</f>
        <v>0.256</v>
      </c>
      <c r="CP20" s="2" t="n">
        <f aca="false">CP19*(1-CP18)</f>
        <v>0.318</v>
      </c>
      <c r="CQ20" s="2" t="n">
        <f aca="false">CQ19*(1-CQ18)</f>
        <v>267.9</v>
      </c>
      <c r="CR20" s="2" t="n">
        <f aca="false">CR19*(1-CR18)</f>
        <v>0</v>
      </c>
      <c r="CS20" s="2" t="n">
        <f aca="false">CS19*(1-CS18)</f>
        <v>1.088</v>
      </c>
      <c r="CT20" s="2" t="n">
        <f aca="false">CT19*(1-CT18)</f>
        <v>0.254</v>
      </c>
      <c r="CU20" s="2" t="n">
        <f aca="false">CU19*(1-CU18)</f>
        <v>0.423</v>
      </c>
      <c r="CV20" s="2" t="n">
        <f aca="false">CV19*(1-CV18)</f>
        <v>0</v>
      </c>
      <c r="CW20" s="2" t="n">
        <f aca="false">CW19*(1-CW18)</f>
        <v>0.0864</v>
      </c>
      <c r="CX20" s="2" t="n">
        <f aca="false">CX19*(1-CX18)</f>
        <v>0.0454</v>
      </c>
      <c r="CY20" s="2" t="n">
        <f aca="false">CY19*(1-CY18)</f>
        <v>0.0807</v>
      </c>
      <c r="CZ20" s="2" t="n">
        <f aca="false">CZ19*(1-CZ18)</f>
        <v>0.07395</v>
      </c>
      <c r="DA20" s="2" t="n">
        <f aca="false">DA19*(1-DA18)</f>
        <v>0.167</v>
      </c>
      <c r="DB20" s="2" t="n">
        <f aca="false">DB19*(1-DB18)</f>
        <v>0.155</v>
      </c>
      <c r="DC20" s="2" t="n">
        <f aca="false">DC19*(1-DC18)</f>
        <v>0.093</v>
      </c>
      <c r="DD20" s="2" t="n">
        <f aca="false">DD19*(1-DD18)</f>
        <v>1.5795</v>
      </c>
      <c r="DE20" s="2" t="n">
        <f aca="false">DE19*(1-DE18)</f>
        <v>0.63</v>
      </c>
      <c r="DF20" s="2" t="n">
        <f aca="false">DF19*(1-DF18)</f>
        <v>0.1092</v>
      </c>
      <c r="DG20" s="2" t="n">
        <f aca="false">DG19*(1-DG18)</f>
        <v>0.7584</v>
      </c>
      <c r="DH20" s="2" t="n">
        <f aca="false">DH19*(1-DH18)</f>
        <v>0.5775</v>
      </c>
      <c r="DI20" s="2" t="n">
        <f aca="false">DI19*(1-DI18)</f>
        <v>0.0744</v>
      </c>
      <c r="DJ20" s="2" t="n">
        <f aca="false">DJ19*(1-DJ18)</f>
        <v>0.0248</v>
      </c>
      <c r="DK20" s="2" t="n">
        <f aca="false">DK19*(1-DK18)</f>
        <v>0.0803</v>
      </c>
      <c r="DL20" s="2" t="n">
        <f aca="false">DL19*(1-DL18)</f>
        <v>0.00441</v>
      </c>
      <c r="DM20" s="2" t="n">
        <f aca="false">DM19*(1-DM18)</f>
        <v>0</v>
      </c>
      <c r="DN20" s="2" t="n">
        <f aca="false">DN19*(1-DN18)</f>
        <v>0.0789</v>
      </c>
      <c r="DO20" s="2" t="n">
        <f aca="false">DO19*(1-DO18)</f>
        <v>0.6795</v>
      </c>
      <c r="DP20" s="2" t="n">
        <f aca="false">DP19*(1-DP18)</f>
        <v>0.0585</v>
      </c>
      <c r="DQ20" s="2" t="n">
        <f aca="false">DQ19*(1-DQ18)</f>
        <v>0</v>
      </c>
      <c r="DR20" s="2" t="n">
        <f aca="false">DR19*(1-DR18)</f>
        <v>1.42</v>
      </c>
      <c r="DS20" s="2" t="n">
        <f aca="false">DS19*(1-DS18)</f>
        <v>0.03175</v>
      </c>
      <c r="DT20" s="2" t="n">
        <f aca="false">DT19*(1-DT18)</f>
        <v>0</v>
      </c>
      <c r="DU20" s="2" t="n">
        <f aca="false">DU19*(1-DU18)</f>
        <v>0.0295</v>
      </c>
      <c r="DV20" s="2" t="n">
        <f aca="false">DV19*(1-DV18)</f>
        <v>0.0083</v>
      </c>
      <c r="DW20" s="2" t="n">
        <f aca="false">DW19*(1-DW18)</f>
        <v>0.04095</v>
      </c>
      <c r="DX20" s="2" t="n">
        <f aca="false">DX19*(1-DX18)</f>
        <v>0.0585</v>
      </c>
      <c r="DY20" s="2" t="n">
        <f aca="false">DY19*(1-DY18)</f>
        <v>0</v>
      </c>
      <c r="DZ20" s="2" t="n">
        <f aca="false">DZ19*(1-DZ18)</f>
        <v>0.0048</v>
      </c>
      <c r="EA20" s="2" t="n">
        <f aca="false">EA19*(1-EA18)</f>
        <v>0.01128</v>
      </c>
      <c r="EB20" s="2" t="n">
        <f aca="false">EB19*(1-EB18)</f>
        <v>0.1465</v>
      </c>
      <c r="EC20" s="2" t="n">
        <f aca="false">EC19*(1-EC18)</f>
        <v>0.218</v>
      </c>
      <c r="ED20" s="2" t="n">
        <f aca="false">ED19*(1-ED18)</f>
        <v>0.186</v>
      </c>
      <c r="EE20" s="2" t="n">
        <f aca="false">EE19*(1-EE18)</f>
        <v>0.0926</v>
      </c>
      <c r="EF20" s="2" t="n">
        <f aca="false">EF19*(1-EF18)</f>
        <v>0.858</v>
      </c>
      <c r="EG20" s="2" t="n">
        <f aca="false">EG19*(1-EG18)</f>
        <v>0</v>
      </c>
      <c r="EH20" s="2" t="n">
        <f aca="false">EH19*(1-EH18)</f>
        <v>0</v>
      </c>
      <c r="EI20" s="2" t="n">
        <f aca="false">EI19*(1-EI18)</f>
        <v>2.805</v>
      </c>
      <c r="EJ20" s="2" t="n">
        <f aca="false">EJ19*(1-EJ18)</f>
        <v>0.1246</v>
      </c>
      <c r="EK20" s="2" t="n">
        <f aca="false">EK19*(1-EK18)</f>
        <v>0.00535</v>
      </c>
      <c r="EL20" s="2" t="n">
        <f aca="false">EL19*(1-EL18)</f>
        <v>0.0105</v>
      </c>
      <c r="EM20" s="2" t="n">
        <f aca="false">EM19*(1-EM18)</f>
        <v>0</v>
      </c>
      <c r="EN20" s="2" t="n">
        <f aca="false">EN19*(1-EN18)</f>
        <v>0</v>
      </c>
      <c r="EO20" s="2" t="n">
        <f aca="false">EO19*(1-EO18)</f>
        <v>0.01612</v>
      </c>
      <c r="EP20" s="2" t="n">
        <f aca="false">EP19*(1-EP18)</f>
        <v>0.0105</v>
      </c>
      <c r="EQ20" s="2" t="n">
        <f aca="false">EQ19*(1-EQ18)</f>
        <v>0</v>
      </c>
      <c r="ER20" s="2" t="n">
        <f aca="false">ER19*(1-ER18)</f>
        <v>0.1771</v>
      </c>
      <c r="ES20" s="2" t="n">
        <f aca="false">ES19*(1-ES18)</f>
        <v>0.1265</v>
      </c>
      <c r="ET20" s="2" t="n">
        <f aca="false">ET19*(1-ET18)</f>
        <v>0.0748</v>
      </c>
      <c r="EU20" s="2" t="n">
        <f aca="false">EU19*(1-EU18)</f>
        <v>0.172</v>
      </c>
      <c r="EV20" s="2" t="n">
        <f aca="false">EV19*(1-EV18)</f>
        <v>0.1512</v>
      </c>
      <c r="EW20" s="2" t="n">
        <f aca="false">EW19*(1-EW18)</f>
        <v>0.204</v>
      </c>
      <c r="EX20" s="2" t="n">
        <f aca="false">EX19*(1-EX18)</f>
        <v>0.00957</v>
      </c>
      <c r="EY20" s="2" t="n">
        <f aca="false">EY19*(1-EY18)</f>
        <v>0.0892</v>
      </c>
      <c r="EZ20" s="2" t="n">
        <f aca="false">EZ19*(1-EZ18)</f>
        <v>0.07325</v>
      </c>
      <c r="FA20" s="2" t="n">
        <f aca="false">FA19*(1-FA18)</f>
        <v>0.03376</v>
      </c>
      <c r="FB20" s="2" t="n">
        <f aca="false">FB19*(1-FB18)</f>
        <v>0.109</v>
      </c>
      <c r="FC20" s="2" t="n">
        <f aca="false">FC19*(1-FC18)</f>
        <v>0</v>
      </c>
      <c r="FD20" s="2" t="n">
        <f aca="false">FD19*(1-FD18)</f>
        <v>0.6498</v>
      </c>
      <c r="FE20" s="2" t="n">
        <f aca="false">FE19*(1-FE18)</f>
        <v>0</v>
      </c>
      <c r="FF20" s="2" t="n">
        <f aca="false">FF19*(1-FF18)</f>
        <v>0.0925</v>
      </c>
      <c r="FG20" s="2" t="n">
        <f aca="false">FG19*(1-FG18)</f>
        <v>0.1</v>
      </c>
      <c r="FH20" s="2" t="n">
        <f aca="false">FH19*(1-FH18)</f>
        <v>1.5</v>
      </c>
      <c r="FI20" s="2" t="n">
        <f aca="false">FI19*(1-FI18)</f>
        <v>0.0357</v>
      </c>
      <c r="FJ20" s="2" t="n">
        <f aca="false">FJ19*(1-FJ18)</f>
        <v>0.3255</v>
      </c>
      <c r="FK20" s="2" t="n">
        <f aca="false">FK19*(1-FK18)</f>
        <v>0</v>
      </c>
      <c r="FL20" s="2" t="n">
        <f aca="false">FL19*(1-FL18)</f>
        <v>0.07725</v>
      </c>
      <c r="FM20" s="2" t="n">
        <f aca="false">FM19*(1-FM18)</f>
        <v>0.02455</v>
      </c>
      <c r="FN20" s="2" t="n">
        <f aca="false">FN19*(1-FN18)</f>
        <v>0.143</v>
      </c>
      <c r="FO20" s="2" t="n">
        <f aca="false">FO19*(1-FO18)</f>
        <v>0.2408</v>
      </c>
      <c r="FP20" s="2" t="n">
        <f aca="false">FP19*(1-FP18)</f>
        <v>1.3755</v>
      </c>
      <c r="FQ20" s="2" t="n">
        <f aca="false">FQ19*(1-FQ18)</f>
        <v>0.0483</v>
      </c>
      <c r="GT20" s="2" t="s">
        <v>504</v>
      </c>
      <c r="GU20" s="2" t="n">
        <v>0.07775</v>
      </c>
      <c r="GV20" s="2" t="n">
        <v>0</v>
      </c>
      <c r="GW20" s="2" t="n">
        <v>0.1725</v>
      </c>
      <c r="GX20" s="2" t="n">
        <v>0.0214</v>
      </c>
      <c r="GY20" s="2" t="n">
        <v>0.374</v>
      </c>
      <c r="GZ20" s="2" t="n">
        <v>0.3275</v>
      </c>
      <c r="HA20" s="2" t="n">
        <v>0.1344</v>
      </c>
      <c r="HB20" s="2" t="n">
        <v>0</v>
      </c>
      <c r="HC20" s="2" t="n">
        <v>1.0875</v>
      </c>
      <c r="HD20" s="2" t="n">
        <v>0.507</v>
      </c>
      <c r="HE20" s="2" t="n">
        <v>0.1295</v>
      </c>
      <c r="HF20" s="2" t="n">
        <v>0.3664</v>
      </c>
      <c r="HG20" s="2" t="n">
        <v>0.39</v>
      </c>
      <c r="HH20" s="2" t="n">
        <v>0.0544</v>
      </c>
      <c r="HI20" s="2" t="n">
        <v>0.395</v>
      </c>
      <c r="HJ20" s="2" t="n">
        <v>0.2649</v>
      </c>
      <c r="HK20" s="2" t="n">
        <v>0.04375</v>
      </c>
      <c r="HL20" s="2" t="n">
        <v>1.104</v>
      </c>
      <c r="HM20" s="2" t="n">
        <v>0</v>
      </c>
      <c r="HN20" s="2" t="n">
        <v>0.007</v>
      </c>
      <c r="HO20" s="2" t="n">
        <v>0.0028</v>
      </c>
      <c r="HP20" s="2" t="n">
        <v>0.06885</v>
      </c>
      <c r="HQ20" s="2" t="n">
        <v>0.00765</v>
      </c>
      <c r="HR20" s="2" t="n">
        <v>0.1754</v>
      </c>
      <c r="HS20" s="2" t="n">
        <v>0.305</v>
      </c>
      <c r="HT20" s="2" t="n">
        <v>0.1995</v>
      </c>
      <c r="HU20" s="2" t="n">
        <v>0.0132</v>
      </c>
      <c r="HV20" s="2" t="n">
        <v>0</v>
      </c>
      <c r="HW20" s="2" t="n">
        <v>0.1343</v>
      </c>
      <c r="HX20" s="2" t="n">
        <v>0.0695333333333333</v>
      </c>
      <c r="HY20" s="2" t="n">
        <v>0.0198666666666667</v>
      </c>
      <c r="HZ20" s="2" t="n">
        <v>0.0894</v>
      </c>
      <c r="IA20" s="2" t="n">
        <v>0.0268</v>
      </c>
      <c r="IB20" s="2" t="n">
        <v>0</v>
      </c>
      <c r="IC20" s="2" t="n">
        <v>0.0508</v>
      </c>
      <c r="ID20" s="2" t="n">
        <v>0.0137</v>
      </c>
      <c r="IE20" s="2" t="n">
        <v>0.20525</v>
      </c>
      <c r="IF20" s="2" t="n">
        <v>0.0974</v>
      </c>
      <c r="IG20" s="2" t="n">
        <v>0.0651</v>
      </c>
      <c r="IH20" s="2" t="n">
        <v>0.153</v>
      </c>
      <c r="II20" s="2" t="n">
        <v>0.845</v>
      </c>
      <c r="IJ20" s="2" t="n">
        <v>0</v>
      </c>
      <c r="IK20" s="2" t="n">
        <v>0</v>
      </c>
      <c r="IL20" s="2" t="n">
        <v>0.1464</v>
      </c>
      <c r="IM20" s="2" t="n">
        <v>0.0745</v>
      </c>
      <c r="IN20" s="2" t="n">
        <v>0</v>
      </c>
      <c r="IO20" s="2" t="n">
        <v>4.136</v>
      </c>
      <c r="IP20" s="2" t="n">
        <v>0.12075</v>
      </c>
      <c r="IQ20" s="2" t="n">
        <v>0.20125</v>
      </c>
      <c r="IR20" s="2" t="n">
        <v>0.646</v>
      </c>
      <c r="IS20" s="2" t="n">
        <v>11.83</v>
      </c>
      <c r="IT20" s="2" t="n">
        <v>0.509</v>
      </c>
      <c r="IU20" s="2" t="n">
        <v>0.37</v>
      </c>
      <c r="IV20" s="2" t="n">
        <v>0</v>
      </c>
      <c r="IW20" s="2" t="n">
        <v>0</v>
      </c>
      <c r="IX20" s="2" t="n">
        <v>0</v>
      </c>
      <c r="IY20" s="2" t="n">
        <v>0.381</v>
      </c>
      <c r="IZ20" s="2" t="n">
        <v>0.348</v>
      </c>
      <c r="JA20" s="2" t="n">
        <v>0.10515</v>
      </c>
      <c r="JB20" s="2" t="n">
        <v>0</v>
      </c>
      <c r="JC20" s="2" t="n">
        <v>0</v>
      </c>
      <c r="JD20" s="2" t="n">
        <v>0.3975</v>
      </c>
      <c r="JE20" s="2" t="n">
        <v>0.4025</v>
      </c>
      <c r="JF20" s="2" t="n">
        <v>0.238</v>
      </c>
      <c r="JG20" s="2" t="n">
        <v>0.726</v>
      </c>
      <c r="JH20" s="2" t="n">
        <v>0.0224</v>
      </c>
      <c r="JI20" s="2" t="n">
        <v>0.0716</v>
      </c>
      <c r="JJ20" s="2" t="n">
        <v>0.18675</v>
      </c>
      <c r="JK20" s="2" t="n">
        <v>0.675</v>
      </c>
      <c r="JL20" s="2" t="n">
        <v>0.812</v>
      </c>
      <c r="JM20" s="2" t="n">
        <v>0.692</v>
      </c>
      <c r="JN20" s="2" t="n">
        <v>0.491</v>
      </c>
      <c r="JO20" s="2" t="n">
        <v>0.7392</v>
      </c>
      <c r="JP20" s="2" t="n">
        <v>0.0672</v>
      </c>
      <c r="JQ20" s="2" t="n">
        <v>0</v>
      </c>
      <c r="JR20" s="2" t="n">
        <v>0.0452</v>
      </c>
      <c r="JS20" s="2" t="n">
        <v>0.0193</v>
      </c>
      <c r="JT20" s="2" t="n">
        <v>0.0693</v>
      </c>
      <c r="JU20" s="2" t="n">
        <v>0.0096</v>
      </c>
      <c r="JV20" s="2" t="n">
        <v>0.0518</v>
      </c>
      <c r="JW20" s="2" t="n">
        <v>0</v>
      </c>
      <c r="JX20" s="2" t="n">
        <v>0</v>
      </c>
      <c r="JY20" s="2" t="n">
        <v>0.0646</v>
      </c>
      <c r="JZ20" s="2" t="n">
        <v>0.01292</v>
      </c>
      <c r="KA20" s="2" t="n">
        <v>0.06</v>
      </c>
      <c r="KB20" s="2" t="n">
        <v>0.68</v>
      </c>
      <c r="KC20" s="2" t="n">
        <v>0.588</v>
      </c>
      <c r="KD20" s="2" t="n">
        <v>0.135</v>
      </c>
      <c r="KE20" s="2" t="n">
        <v>0.844</v>
      </c>
      <c r="KF20" s="2" t="n">
        <v>0.9416</v>
      </c>
      <c r="KG20" s="2" t="n">
        <v>0.256</v>
      </c>
      <c r="KH20" s="2" t="n">
        <v>0.318</v>
      </c>
      <c r="KI20" s="2" t="n">
        <v>267.9</v>
      </c>
      <c r="KJ20" s="2" t="n">
        <v>0</v>
      </c>
      <c r="KK20" s="2" t="n">
        <v>1.36</v>
      </c>
      <c r="KL20" s="2" t="n">
        <v>0.254</v>
      </c>
      <c r="KM20" s="2" t="n">
        <v>0.423</v>
      </c>
      <c r="KN20" s="2" t="n">
        <v>0</v>
      </c>
      <c r="KO20" s="2" t="n">
        <v>0.0864</v>
      </c>
      <c r="KP20" s="2" t="n">
        <v>0.0454</v>
      </c>
      <c r="KQ20" s="2" t="n">
        <v>0.0807</v>
      </c>
      <c r="KR20" s="2" t="n">
        <v>0.07395</v>
      </c>
      <c r="KS20" s="2" t="n">
        <v>0.167</v>
      </c>
      <c r="KT20" s="2" t="n">
        <v>0.155</v>
      </c>
      <c r="KU20" s="2" t="n">
        <v>0.093</v>
      </c>
      <c r="KV20" s="2" t="n">
        <v>1.5795</v>
      </c>
      <c r="KW20" s="2" t="n">
        <v>0.63</v>
      </c>
      <c r="KX20" s="2" t="n">
        <v>0.1092</v>
      </c>
      <c r="KY20" s="2" t="n">
        <v>0.7584</v>
      </c>
      <c r="KZ20" s="2" t="n">
        <v>0.5775</v>
      </c>
      <c r="LA20" s="2" t="n">
        <v>0.0744</v>
      </c>
      <c r="LB20" s="2" t="n">
        <v>0.0248</v>
      </c>
      <c r="LC20" s="2" t="n">
        <v>0.0803</v>
      </c>
      <c r="LD20" s="2" t="n">
        <v>0.00441</v>
      </c>
      <c r="LE20" s="2" t="n">
        <v>0</v>
      </c>
      <c r="LF20" s="2" t="n">
        <v>0.0789</v>
      </c>
      <c r="LG20" s="2" t="n">
        <v>0.6795</v>
      </c>
      <c r="LH20" s="2" t="n">
        <v>0.0585</v>
      </c>
      <c r="LI20" s="2" t="n">
        <v>0</v>
      </c>
      <c r="LJ20" s="2" t="n">
        <v>1.42</v>
      </c>
      <c r="LK20" s="2" t="n">
        <v>0.03175</v>
      </c>
      <c r="LL20" s="2" t="n">
        <v>0</v>
      </c>
      <c r="LM20" s="2" t="n">
        <v>0.0295</v>
      </c>
      <c r="LN20" s="2" t="n">
        <v>0.0083</v>
      </c>
      <c r="LO20" s="2" t="n">
        <v>0.04095</v>
      </c>
      <c r="LP20" s="2" t="n">
        <v>0.0585</v>
      </c>
      <c r="LQ20" s="2" t="n">
        <v>0</v>
      </c>
      <c r="LR20" s="2" t="n">
        <v>0.0048</v>
      </c>
      <c r="LS20" s="2" t="n">
        <v>0.01128</v>
      </c>
      <c r="LT20" s="2" t="n">
        <v>0.1465</v>
      </c>
      <c r="LU20" s="2" t="n">
        <v>0.218</v>
      </c>
      <c r="LV20" s="2" t="n">
        <v>0.186</v>
      </c>
      <c r="LW20" s="2" t="n">
        <v>0.0926</v>
      </c>
      <c r="LX20" s="2" t="n">
        <v>0.858</v>
      </c>
      <c r="LY20" s="2" t="n">
        <v>0</v>
      </c>
      <c r="LZ20" s="2" t="n">
        <v>0</v>
      </c>
      <c r="MA20" s="2" t="n">
        <v>2.805</v>
      </c>
      <c r="MB20" s="2" t="n">
        <v>0.1246</v>
      </c>
      <c r="MC20" s="2" t="n">
        <v>0.00535</v>
      </c>
      <c r="MD20" s="2" t="n">
        <v>0.0105</v>
      </c>
      <c r="ME20" s="2" t="n">
        <v>0</v>
      </c>
      <c r="MF20" s="2" t="n">
        <v>0</v>
      </c>
      <c r="MG20" s="2" t="n">
        <v>0.01612</v>
      </c>
      <c r="MH20" s="2" t="n">
        <v>0.0105</v>
      </c>
      <c r="MI20" s="2" t="n">
        <v>0</v>
      </c>
      <c r="MJ20" s="2" t="n">
        <v>0.1771</v>
      </c>
      <c r="MK20" s="2" t="n">
        <v>0.1265</v>
      </c>
      <c r="ML20" s="2" t="n">
        <v>0.0748</v>
      </c>
      <c r="MM20" s="2" t="n">
        <v>0.172</v>
      </c>
      <c r="MN20" s="2" t="n">
        <v>0.1512</v>
      </c>
      <c r="MO20" s="2" t="n">
        <v>0.204</v>
      </c>
      <c r="MP20" s="2" t="n">
        <v>0.00957</v>
      </c>
      <c r="MQ20" s="2" t="n">
        <v>0.0892</v>
      </c>
      <c r="MR20" s="2" t="n">
        <v>0.07325</v>
      </c>
      <c r="MS20" s="2" t="n">
        <v>0.03376</v>
      </c>
      <c r="MT20" s="2" t="n">
        <v>0.109</v>
      </c>
      <c r="MU20" s="2" t="n">
        <v>0</v>
      </c>
      <c r="MV20" s="2" t="n">
        <v>0.684</v>
      </c>
      <c r="MW20" s="2" t="n">
        <v>1.344</v>
      </c>
      <c r="MX20" s="2" t="n">
        <v>0.0925</v>
      </c>
      <c r="MY20" s="2" t="n">
        <v>0.1</v>
      </c>
      <c r="MZ20" s="2" t="n">
        <v>1.5</v>
      </c>
      <c r="NA20" s="2" t="n">
        <v>0.0357</v>
      </c>
      <c r="NB20" s="2" t="n">
        <v>0.3255</v>
      </c>
      <c r="NC20" s="2" t="n">
        <v>0</v>
      </c>
      <c r="ND20" s="2" t="n">
        <v>0.07725</v>
      </c>
      <c r="NE20" s="2" t="n">
        <v>0.02455</v>
      </c>
      <c r="NF20" s="2" t="n">
        <v>0.143</v>
      </c>
      <c r="NG20" s="2" t="n">
        <v>0.2408</v>
      </c>
      <c r="NH20" s="2" t="n">
        <v>1.3755</v>
      </c>
      <c r="NI20" s="2" t="n">
        <v>0.0483</v>
      </c>
    </row>
    <row r="21" customFormat="false" ht="14.4" hidden="false" customHeight="false" outlineLevel="0" collapsed="false">
      <c r="A21" s="53"/>
      <c r="B21" s="28" t="s">
        <v>506</v>
      </c>
      <c r="C21" s="16" t="n">
        <f aca="false">'Soveria Simeri'!C4</f>
        <v>1500</v>
      </c>
      <c r="D21" s="2" t="n">
        <f aca="false">'Soveria Simeri'!N4</f>
        <v>1400</v>
      </c>
      <c r="E21" s="2" t="n">
        <f aca="false">'Soveria Simeri'!Y4</f>
        <v>1077.18179798244</v>
      </c>
      <c r="F21" s="2" t="n">
        <f aca="false">Sersale!C4</f>
        <v>1480.78179798244</v>
      </c>
      <c r="G21" s="2" t="n">
        <f aca="false">Sersale!N4</f>
        <v>773.593932660814</v>
      </c>
      <c r="H21" s="2" t="n">
        <f aca="false">Sersale!Y4</f>
        <v>453.469078789466</v>
      </c>
      <c r="I21" s="2" t="n">
        <f aca="false">Sersale!AJ4</f>
        <v>602.5</v>
      </c>
      <c r="J21" s="2" t="n">
        <f aca="false">Sersale!AU4</f>
        <v>0</v>
      </c>
      <c r="K21" s="2" t="n">
        <f aca="false">Sersale!BF4</f>
        <v>430</v>
      </c>
      <c r="L21" s="2" t="n">
        <f aca="false">Sersale!BQ4</f>
        <v>1440</v>
      </c>
      <c r="M21" s="2" t="n">
        <f aca="false">Cropani!C4</f>
        <v>362.5</v>
      </c>
      <c r="N21" s="2" t="n">
        <f aca="false">Cropani!N4</f>
        <v>1620</v>
      </c>
      <c r="O21" s="2" t="n">
        <f aca="false">Cropani!Y4</f>
        <v>1481</v>
      </c>
      <c r="P21" s="2" t="n">
        <f aca="false">Cropani!AJ4</f>
        <v>720</v>
      </c>
      <c r="Q21" s="2" t="n">
        <f aca="false">Cropani!AU4</f>
        <v>1510</v>
      </c>
      <c r="R21" s="2" t="n">
        <f aca="false">Cropani!BF4</f>
        <v>1500</v>
      </c>
      <c r="S21" s="2" t="n">
        <f aca="false">Cropani!BQ4</f>
        <v>547</v>
      </c>
      <c r="T21" s="2" t="n">
        <f aca="false">Cropani!CB4</f>
        <v>1000</v>
      </c>
      <c r="U21" s="2" t="n">
        <f aca="false">Cropani!CM4</f>
        <v>0</v>
      </c>
      <c r="V21" s="2" t="n">
        <f aca="false">Cropani!C77</f>
        <v>1500</v>
      </c>
      <c r="W21" s="2" t="n">
        <f aca="false">Cropani!N77</f>
        <v>0</v>
      </c>
      <c r="X21" s="2" t="n">
        <f aca="false">Cropani!Y77</f>
        <v>137.5</v>
      </c>
      <c r="Y21" s="2" t="n">
        <f aca="false">Cropani!AJ77</f>
        <v>1500</v>
      </c>
      <c r="Z21" s="2" t="n">
        <f aca="false">Cropani!AU77</f>
        <v>1500</v>
      </c>
      <c r="AA21" s="2" t="n">
        <f aca="false">Cropani!BF77</f>
        <v>862.23150572514</v>
      </c>
      <c r="AB21" s="2" t="n">
        <f aca="false">Cropani!BQ77</f>
        <v>103</v>
      </c>
      <c r="AC21" s="2" t="n">
        <f aca="false">Cropani!CB77</f>
        <v>3469.6</v>
      </c>
      <c r="AD21" s="2" t="n">
        <f aca="false">Cropani!CM77</f>
        <v>0</v>
      </c>
      <c r="AE21" s="2" t="n">
        <f aca="false">Cropani!C150</f>
        <v>0</v>
      </c>
      <c r="AF21" s="2" t="n">
        <f aca="false">Cropani!N150</f>
        <v>1500</v>
      </c>
      <c r="AG21" s="2" t="n">
        <f aca="false">Cropani!Y150</f>
        <v>1500</v>
      </c>
      <c r="AH21" s="2" t="n">
        <f aca="false">Cropani!AJ150</f>
        <v>330</v>
      </c>
      <c r="AI21" s="2" t="n">
        <f aca="false">Cropani!AU150</f>
        <v>512</v>
      </c>
      <c r="AJ21" s="2" t="n">
        <f aca="false">Cropani!BF150</f>
        <v>0</v>
      </c>
      <c r="AK21" s="2" t="n">
        <f aca="false">Cropani!BQ150</f>
        <v>390</v>
      </c>
      <c r="AL21" s="2" t="n">
        <f aca="false">Cropani!CB150</f>
        <v>1712</v>
      </c>
      <c r="AM21" s="2" t="n">
        <f aca="false">Cropani!CM150</f>
        <v>550</v>
      </c>
      <c r="AN21" s="2" t="n">
        <f aca="false">Cropani!C223</f>
        <v>1226.6072363684</v>
      </c>
      <c r="AO21" s="2" t="n">
        <f aca="false">Cropani!N223</f>
        <v>1831</v>
      </c>
      <c r="AP21" s="2" t="n">
        <f aca="false">Cropani!Y223</f>
        <v>995</v>
      </c>
      <c r="AQ21" s="2" t="n">
        <f aca="false">Cropani!AJ223</f>
        <v>305</v>
      </c>
      <c r="AR21" s="2" t="n">
        <f aca="false">Cropani!AU223</f>
        <v>0</v>
      </c>
      <c r="AS21" s="2" t="n">
        <f aca="false">Cropani!BF223</f>
        <v>0</v>
      </c>
      <c r="AT21" s="2" t="n">
        <f aca="false">Cropani!BQ223</f>
        <v>1248.75146128651</v>
      </c>
      <c r="AU21" s="2" t="n">
        <f aca="false">Cropani!CB223</f>
        <v>1290.56359596489</v>
      </c>
      <c r="AV21" s="2" t="n">
        <f aca="false">Cropani!CM223</f>
        <v>1000</v>
      </c>
      <c r="AW21" s="2" t="n">
        <f aca="false">Cropani!C296</f>
        <v>943.9</v>
      </c>
      <c r="AX21" s="2" t="n">
        <f aca="false">Cropani!N296</f>
        <v>1094.5</v>
      </c>
      <c r="AY21" s="2" t="n">
        <f aca="false">Cropani!Y296</f>
        <v>1500</v>
      </c>
      <c r="AZ21" s="2" t="n">
        <f aca="false">Cropani!AJ296</f>
        <v>891.127191929771</v>
      </c>
      <c r="BA21" s="2" t="n">
        <f aca="false">Cropani!AU296</f>
        <v>613.42</v>
      </c>
      <c r="BB21" s="2" t="n">
        <f aca="false">Cropani!BF296</f>
        <v>1315</v>
      </c>
      <c r="BC21" s="2" t="n">
        <f aca="false">Cropani!BQ296</f>
        <v>843.281797982443</v>
      </c>
      <c r="BD21" s="2" t="n">
        <f aca="false">Cropani!CB296</f>
        <v>0</v>
      </c>
      <c r="BE21" s="2" t="n">
        <f aca="false">Cropani!CM296</f>
        <v>0</v>
      </c>
      <c r="BF21" s="2" t="n">
        <f aca="false">Cropani!C369</f>
        <v>0</v>
      </c>
      <c r="BG21" s="2" t="n">
        <f aca="false">Cropani!N369</f>
        <v>415</v>
      </c>
      <c r="BH21" s="2" t="n">
        <f aca="false">Cropani!Y369</f>
        <v>710</v>
      </c>
      <c r="BI21" s="2" t="n">
        <f aca="false">Cropani!AJ369</f>
        <v>1359.5</v>
      </c>
      <c r="BJ21" s="2" t="n">
        <f aca="false">Cropani!AU369</f>
        <v>0</v>
      </c>
      <c r="BK21" s="2" t="n">
        <f aca="false">Cropani!BF369</f>
        <v>0</v>
      </c>
      <c r="BL21" s="2" t="n">
        <f aca="false">Cropani!BQ369</f>
        <v>354.5</v>
      </c>
      <c r="BM21" s="2" t="n">
        <f aca="false">Cropani!CB369</f>
        <v>1165.82543838595</v>
      </c>
      <c r="BN21" s="2" t="n">
        <f aca="false">Cropani!CM369</f>
        <v>1026.5</v>
      </c>
      <c r="BO21" s="2" t="n">
        <f aca="false">Cropani!C442</f>
        <v>617</v>
      </c>
      <c r="BP21" s="2" t="n">
        <f aca="false">Cropani!N442</f>
        <v>2105</v>
      </c>
      <c r="BQ21" s="2" t="n">
        <f aca="false">Cropani!Y442</f>
        <v>1400</v>
      </c>
      <c r="BR21" s="2" t="n">
        <f aca="false">Cropani!AJ442</f>
        <v>2416.15635959649</v>
      </c>
      <c r="BS21" s="2" t="n">
        <f aca="false">Cropani!AU442</f>
        <v>2050</v>
      </c>
      <c r="BT21" s="2" t="n">
        <f aca="false">Cropani!BF442</f>
        <v>1400</v>
      </c>
      <c r="BU21" s="2" t="n">
        <f aca="false">Cropani!BQ442</f>
        <v>1371.87865321628</v>
      </c>
      <c r="BV21" s="2" t="n">
        <f aca="false">Cropani!CB442</f>
        <v>1642</v>
      </c>
      <c r="BW21" s="2" t="n">
        <f aca="false">Cropani!CM441</f>
        <v>0</v>
      </c>
      <c r="BX21" s="2" t="n">
        <f aca="false">'Sellia Marina'!C4</f>
        <v>1343.2</v>
      </c>
      <c r="BY21" s="2" t="n">
        <f aca="false">'Sellia Marina'!N4</f>
        <v>0</v>
      </c>
      <c r="BZ21" s="2" t="n">
        <f aca="false">'Sellia Marina'!Y4</f>
        <v>1187</v>
      </c>
      <c r="CA21" s="2" t="n">
        <f aca="false">'Sellia Marina'!AJ4</f>
        <v>208.5</v>
      </c>
      <c r="CB21" s="2" t="n">
        <f aca="false">'Sellia Marina'!AU4</f>
        <v>1192</v>
      </c>
      <c r="CC21" s="2" t="n">
        <f aca="false">'Sellia Marina'!BF4</f>
        <v>827.3</v>
      </c>
      <c r="CD21" s="2" t="n">
        <f aca="false">'Sellia Marina'!BQ4</f>
        <v>814.4</v>
      </c>
      <c r="CE21" s="2" t="n">
        <f aca="false">'Sellia Marina'!CB4</f>
        <v>0</v>
      </c>
      <c r="CF21" s="2" t="n">
        <f aca="false">'Sellia Marina'!CM4</f>
        <v>0</v>
      </c>
      <c r="CG21" s="2" t="n">
        <f aca="false">'Sellia Marina'!C77</f>
        <v>550</v>
      </c>
      <c r="CH21" s="2" t="n">
        <f aca="false">'Sellia Marina'!N77</f>
        <v>1093.8</v>
      </c>
      <c r="CI21" s="2" t="n">
        <f aca="false">'Sellia Marina'!Y77</f>
        <v>923.4</v>
      </c>
      <c r="CJ21" s="2" t="n">
        <f aca="false">'Sellia Marina'!AJ77</f>
        <v>1146.75635959649</v>
      </c>
      <c r="CK21" s="2" t="n">
        <f aca="false">'Sellia Marina'!AU77</f>
        <v>405</v>
      </c>
      <c r="CL21" s="2" t="n">
        <f aca="false">'Sellia Marina'!BF77</f>
        <v>400</v>
      </c>
      <c r="CM21" s="2" t="n">
        <f aca="false">'Sellia Marina'!BQ77</f>
        <v>733.4</v>
      </c>
      <c r="CN21" s="2" t="n">
        <f aca="false">'Sellia Marina'!CB77</f>
        <v>1616</v>
      </c>
      <c r="CO21" s="2" t="n">
        <f aca="false">'Sellia Marina'!CM77</f>
        <v>410.4</v>
      </c>
      <c r="CP21" s="2" t="n">
        <f aca="false">'Sellia Marina'!C150</f>
        <v>1630</v>
      </c>
      <c r="CQ21" s="2" t="n">
        <f aca="false">'Sellia Marina'!N150</f>
        <v>1664</v>
      </c>
      <c r="CR21" s="2" t="n">
        <f aca="false">'Sellia Marina'!Y150</f>
        <v>1680</v>
      </c>
      <c r="CS21" s="2" t="n">
        <f aca="false">'Sellia Marina'!AJ150</f>
        <v>1084.77514612865</v>
      </c>
      <c r="CT21" s="2" t="n">
        <f aca="false">'Sellia Marina'!AU150</f>
        <v>1693.3</v>
      </c>
      <c r="CU21" s="2" t="n">
        <f aca="false">'Sellia Marina'!BF150</f>
        <v>1608</v>
      </c>
      <c r="CV21" s="2" t="n">
        <f aca="false">'Sellia Marina'!BQ150</f>
        <v>1488</v>
      </c>
      <c r="CW21" s="2" t="n">
        <f aca="false">'Sellia Marina'!CB150</f>
        <v>1130</v>
      </c>
      <c r="CX21" s="2" t="n">
        <f aca="false">'Sellia Marina'!CM150</f>
        <v>1149.8</v>
      </c>
      <c r="CY21" s="2" t="n">
        <f aca="false">'Sellia Marina'!C223</f>
        <v>4772.7</v>
      </c>
      <c r="CZ21" s="2" t="n">
        <f aca="false">'Sellia Marina'!N223</f>
        <v>1478.5</v>
      </c>
      <c r="DA21" s="2" t="n">
        <f aca="false">'Sellia Marina'!Y223</f>
        <v>1017</v>
      </c>
      <c r="DB21" s="2" t="n">
        <f aca="false">'Sellia Marina'!AJ223</f>
        <v>1430.2</v>
      </c>
      <c r="DC21" s="2" t="n">
        <f aca="false">'Sellia Marina'!AU223</f>
        <v>1924</v>
      </c>
      <c r="DD21" s="2" t="n">
        <f aca="false">'Sellia Marina'!BF223</f>
        <v>1141.8</v>
      </c>
      <c r="DE21" s="2" t="n">
        <f aca="false">'Sellia Marina'!BQ223</f>
        <v>1500</v>
      </c>
      <c r="DF21" s="2" t="n">
        <f aca="false">'Sellia Marina'!CB223</f>
        <v>572.5</v>
      </c>
      <c r="DG21" s="2" t="n">
        <f aca="false">'Sellia Marina'!CM223</f>
        <v>1677</v>
      </c>
      <c r="DH21" s="2" t="n">
        <f aca="false">'Sellia Marina'!C296</f>
        <v>1853.6</v>
      </c>
      <c r="DI21" s="2" t="n">
        <f aca="false">'Sellia Marina'!N296</f>
        <v>1553</v>
      </c>
      <c r="DJ21" s="2" t="n">
        <f aca="false">'Sellia Marina'!Y296</f>
        <v>2667</v>
      </c>
      <c r="DK21" s="2" t="n">
        <f aca="false">'Sellia Marina'!AJ296</f>
        <v>2807</v>
      </c>
      <c r="DL21" s="2" t="n">
        <f aca="false">'Sellia Marina'!AU296</f>
        <v>1599.93932660814</v>
      </c>
      <c r="DM21" s="2" t="n">
        <f aca="false">'Sellia Marina'!BF296</f>
        <v>0</v>
      </c>
      <c r="DN21" s="2" t="n">
        <f aca="false">'Sellia Marina'!BQ296</f>
        <v>1634.37573064326</v>
      </c>
      <c r="DO21" s="2" t="n">
        <f aca="false">'Sellia Marina'!CB296</f>
        <v>2033</v>
      </c>
      <c r="DP21" s="2" t="n">
        <f aca="false">'Sellia Marina'!CM296</f>
        <v>1919</v>
      </c>
      <c r="DQ21" s="2" t="n">
        <f aca="false">'Sellia Marina'!C369</f>
        <v>0</v>
      </c>
      <c r="DR21" s="2" t="n">
        <f aca="false">'Sellia Marina'!N369</f>
        <v>1410</v>
      </c>
      <c r="DS21" s="2" t="n">
        <f aca="false">'Sellia Marina'!Y369</f>
        <v>2634</v>
      </c>
      <c r="DT21" s="2" t="n">
        <f aca="false">'Sellia Marina'!AJ369</f>
        <v>0</v>
      </c>
      <c r="DU21" s="2" t="n">
        <f aca="false">'Sellia Marina'!AU369</f>
        <v>1500</v>
      </c>
      <c r="DV21" s="2" t="n">
        <f aca="false">'Sellia Marina'!BF369</f>
        <v>2718</v>
      </c>
      <c r="DW21" s="2" t="n">
        <f aca="false">'Sellia Marina'!BQ369</f>
        <v>1660</v>
      </c>
      <c r="DX21" s="2" t="n">
        <f aca="false">'Sellia Marina'!CB369</f>
        <v>1140</v>
      </c>
      <c r="DY21" s="2" t="n">
        <f aca="false">'Sellia Marina'!CM369</f>
        <v>0</v>
      </c>
      <c r="DZ21" s="2" t="n">
        <f aca="false">'Sellia Marina'!C442</f>
        <v>1488</v>
      </c>
      <c r="EA21" s="2" t="n">
        <f aca="false">'Sellia Marina'!N442</f>
        <v>1559</v>
      </c>
      <c r="EB21" s="2" t="n">
        <f aca="false">'Sellia Marina'!Y442</f>
        <v>1529.1</v>
      </c>
      <c r="EC21" s="2" t="n">
        <f aca="false">'Sellia Marina'!AJ442</f>
        <v>1618.2</v>
      </c>
      <c r="ED21" s="2" t="n">
        <f aca="false">'Sellia Marina'!AU442</f>
        <v>1464</v>
      </c>
      <c r="EE21" s="2" t="n">
        <f aca="false">'Sellia Marina'!BF442</f>
        <v>1371.87865321628</v>
      </c>
      <c r="EF21" s="2" t="n">
        <f aca="false">'Sellia Marina'!BQ442</f>
        <v>1237.8</v>
      </c>
      <c r="EG21" s="2" t="n">
        <f aca="false">'Sellia Marina'!CB442</f>
        <v>0</v>
      </c>
      <c r="EH21" s="2" t="n">
        <f aca="false">'Sellia Marina'!CM442</f>
        <v>0</v>
      </c>
      <c r="EI21" s="2" t="n">
        <f aca="false">'Sellia Marina'!C515</f>
        <v>1500</v>
      </c>
      <c r="EJ21" s="2" t="n">
        <f aca="false">'Sellia Marina'!N515</f>
        <v>400</v>
      </c>
      <c r="EK21" s="2" t="n">
        <f aca="false">'Sellia Marina'!Y515</f>
        <v>6540</v>
      </c>
      <c r="EL21" s="2" t="n">
        <f aca="false">Belcastro!C4</f>
        <v>1660.2</v>
      </c>
      <c r="EM21" s="2" t="n">
        <f aca="false">Belcastro!N4</f>
        <v>0</v>
      </c>
      <c r="EN21" s="2" t="n">
        <f aca="false">Belcastro!Y4</f>
        <v>0</v>
      </c>
      <c r="EO21" s="2" t="n">
        <f aca="false">Belcastro!AJ4</f>
        <v>1277</v>
      </c>
      <c r="EP21" s="2" t="n">
        <f aca="false">Belcastro!AU4</f>
        <v>1113.2</v>
      </c>
      <c r="EQ21" s="2" t="n">
        <f aca="false">Belcastro!BF4</f>
        <v>0</v>
      </c>
      <c r="ER21" s="2" t="n">
        <f aca="false">Belcastro!BQ4</f>
        <v>1500</v>
      </c>
      <c r="ES21" s="2" t="n">
        <f aca="false">Botricello!C4</f>
        <v>721.2</v>
      </c>
      <c r="ET21" s="2" t="n">
        <f aca="false">Botricello!N4</f>
        <v>804</v>
      </c>
      <c r="EU21" s="2" t="n">
        <f aca="false">Botricello!Y4</f>
        <v>1654</v>
      </c>
      <c r="EV21" s="2" t="n">
        <f aca="false">Botricello!AJ4</f>
        <v>899</v>
      </c>
      <c r="EW21" s="2" t="n">
        <f aca="false">Botricello!AU4</f>
        <v>815</v>
      </c>
      <c r="EX21" s="16" t="n">
        <f aca="false">Botricello!BF4</f>
        <v>1564</v>
      </c>
      <c r="EY21" s="2" t="n">
        <f aca="false">Botricello!BQ4</f>
        <v>1500</v>
      </c>
      <c r="EZ21" s="2" t="n">
        <f aca="false">Botricello!CB4</f>
        <v>1356.40898991221</v>
      </c>
      <c r="FA21" s="2" t="n">
        <f aca="false">Botricello!C77</f>
        <v>1662.93932660814</v>
      </c>
      <c r="FB21" s="2" t="n">
        <f aca="false">Botricello!N77</f>
        <v>484.03150572514</v>
      </c>
      <c r="FC21" s="2" t="n">
        <f aca="false">Botricello!Y77</f>
        <v>0</v>
      </c>
      <c r="FD21" s="2" t="n">
        <f aca="false">Botricello!AJ77</f>
        <v>634.344224918117</v>
      </c>
      <c r="FE21" s="2" t="n">
        <f aca="false">Botricello!AU77</f>
        <v>0</v>
      </c>
      <c r="FF21" s="2" t="n">
        <f aca="false">Botricello!BF77</f>
        <v>900</v>
      </c>
      <c r="FG21" s="2" t="n">
        <f aca="false">Botricello!BQ77</f>
        <v>1286.6</v>
      </c>
      <c r="FH21" s="2" t="n">
        <f aca="false">Botricello!CB77</f>
        <v>1579.7</v>
      </c>
      <c r="FI21" s="2" t="n">
        <f aca="false">Botricello!C150</f>
        <v>1050</v>
      </c>
      <c r="FJ21" s="2" t="n">
        <f aca="false">Botricello!N150</f>
        <v>1145.5502922573</v>
      </c>
      <c r="FK21" s="2" t="n">
        <f aca="false">Botricello!Y150</f>
        <v>0</v>
      </c>
      <c r="FL21" s="2" t="n">
        <f aca="false">Botricello!AJ150</f>
        <v>945</v>
      </c>
      <c r="FM21" s="2" t="n">
        <f aca="false">Botricello!AU150</f>
        <v>1371.87865321628</v>
      </c>
      <c r="FN21" s="2" t="n">
        <f aca="false">Botricello!BF150</f>
        <v>604</v>
      </c>
      <c r="FO21" s="2" t="n">
        <f aca="false">Botricello!BQ150</f>
        <v>585</v>
      </c>
      <c r="FP21" s="2" t="n">
        <f aca="false">Botricello!CB150</f>
        <v>1100</v>
      </c>
      <c r="FQ21" s="2" t="n">
        <f aca="false">Botricello!C223</f>
        <v>550</v>
      </c>
      <c r="GT21" s="2" t="s">
        <v>505</v>
      </c>
      <c r="GU21" s="2" t="n">
        <v>0.07775</v>
      </c>
      <c r="GV21" s="2" t="n">
        <v>0</v>
      </c>
      <c r="GW21" s="2" t="n">
        <v>0.1725</v>
      </c>
      <c r="GX21" s="2" t="n">
        <v>0.0214</v>
      </c>
      <c r="GY21" s="2" t="n">
        <v>0.2244</v>
      </c>
      <c r="GZ21" s="2" t="n">
        <v>0.29475</v>
      </c>
      <c r="HA21" s="2" t="n">
        <v>0.1344</v>
      </c>
      <c r="HB21" s="2" t="n">
        <v>0</v>
      </c>
      <c r="HC21" s="2" t="n">
        <v>1.0875</v>
      </c>
      <c r="HD21" s="2" t="n">
        <v>0.507</v>
      </c>
      <c r="HE21" s="2" t="n">
        <v>0.110075</v>
      </c>
      <c r="HF21" s="2" t="n">
        <v>0.3664</v>
      </c>
      <c r="HG21" s="2" t="n">
        <v>0.39</v>
      </c>
      <c r="HH21" s="2" t="n">
        <v>0.0544</v>
      </c>
      <c r="HI21" s="2" t="n">
        <v>0.395</v>
      </c>
      <c r="HJ21" s="2" t="n">
        <v>0.2649</v>
      </c>
      <c r="HK21" s="2" t="n">
        <v>0.04375</v>
      </c>
      <c r="HL21" s="2" t="n">
        <v>1.104</v>
      </c>
      <c r="HM21" s="2" t="n">
        <v>0</v>
      </c>
      <c r="HN21" s="2" t="n">
        <v>0.007</v>
      </c>
      <c r="HO21" s="2" t="n">
        <v>0</v>
      </c>
      <c r="HP21" s="2" t="n">
        <v>0.0172125</v>
      </c>
      <c r="HQ21" s="2" t="n">
        <v>0.00765</v>
      </c>
      <c r="HR21" s="2" t="n">
        <v>0.1754</v>
      </c>
      <c r="HS21" s="2" t="n">
        <v>0.244</v>
      </c>
      <c r="HT21" s="2" t="n">
        <v>0.00598500000000001</v>
      </c>
      <c r="HU21" s="2" t="n">
        <v>0.00726</v>
      </c>
      <c r="HV21" s="2" t="n">
        <v>0</v>
      </c>
      <c r="HW21" s="2" t="n">
        <v>0</v>
      </c>
      <c r="HX21" s="2" t="n">
        <v>0.0695333333333333</v>
      </c>
      <c r="HY21" s="2" t="n">
        <v>0.0198666666666667</v>
      </c>
      <c r="HZ21" s="2" t="n">
        <v>0.05364</v>
      </c>
      <c r="IA21" s="2" t="n">
        <v>0.0268</v>
      </c>
      <c r="IB21" s="2" t="n">
        <v>0</v>
      </c>
      <c r="IC21" s="2" t="n">
        <v>0.01016</v>
      </c>
      <c r="ID21" s="2" t="n">
        <v>0.0137</v>
      </c>
      <c r="IE21" s="2" t="n">
        <v>0.20525</v>
      </c>
      <c r="IF21" s="2" t="n">
        <v>0.0974</v>
      </c>
      <c r="IG21" s="2" t="n">
        <v>0.0651</v>
      </c>
      <c r="IH21" s="2" t="n">
        <v>0.153</v>
      </c>
      <c r="II21" s="2" t="n">
        <v>0.338</v>
      </c>
      <c r="IJ21" s="2" t="n">
        <v>0</v>
      </c>
      <c r="IK21" s="2" t="n">
        <v>0</v>
      </c>
      <c r="IL21" s="2" t="n">
        <v>0.1464</v>
      </c>
      <c r="IM21" s="2" t="n">
        <v>0.0745</v>
      </c>
      <c r="IN21" s="2" t="n">
        <v>0</v>
      </c>
      <c r="IO21" s="2" t="n">
        <v>4.136</v>
      </c>
      <c r="IP21" s="2" t="n">
        <v>0.12075</v>
      </c>
      <c r="IQ21" s="2" t="n">
        <v>0.20125</v>
      </c>
      <c r="IR21" s="2" t="n">
        <v>0.646</v>
      </c>
      <c r="IS21" s="2" t="n">
        <v>11.83</v>
      </c>
      <c r="IT21" s="2" t="n">
        <v>0.509</v>
      </c>
      <c r="IU21" s="2" t="n">
        <v>0.37</v>
      </c>
      <c r="IV21" s="2" t="n">
        <v>0</v>
      </c>
      <c r="IW21" s="2" t="n">
        <v>0</v>
      </c>
      <c r="IX21" s="2" t="n">
        <v>0</v>
      </c>
      <c r="IY21" s="2" t="n">
        <v>0.381</v>
      </c>
      <c r="IZ21" s="2" t="n">
        <v>0.348</v>
      </c>
      <c r="JA21" s="2" t="n">
        <v>0.10515</v>
      </c>
      <c r="JB21" s="2" t="n">
        <v>0</v>
      </c>
      <c r="JC21" s="2" t="n">
        <v>0</v>
      </c>
      <c r="JD21" s="2" t="n">
        <v>0.03975</v>
      </c>
      <c r="JE21" s="2" t="n">
        <v>0.4025</v>
      </c>
      <c r="JF21" s="2" t="n">
        <v>0.1666</v>
      </c>
      <c r="JG21" s="2" t="n">
        <v>0.726</v>
      </c>
      <c r="JH21" s="2" t="n">
        <v>0.0224</v>
      </c>
      <c r="JI21" s="2" t="n">
        <v>0.0716</v>
      </c>
      <c r="JJ21" s="2" t="n">
        <v>0.18675</v>
      </c>
      <c r="JK21" s="2" t="n">
        <v>0.675</v>
      </c>
      <c r="JL21" s="2" t="n">
        <v>0.812</v>
      </c>
      <c r="JM21" s="2" t="n">
        <v>0.692</v>
      </c>
      <c r="JN21" s="2" t="n">
        <v>0.491</v>
      </c>
      <c r="JO21" s="2" t="n">
        <v>0.051744</v>
      </c>
      <c r="JP21" s="2" t="n">
        <v>0.0672</v>
      </c>
      <c r="JQ21" s="2" t="n">
        <v>0</v>
      </c>
      <c r="JR21" s="2" t="n">
        <v>0.0452</v>
      </c>
      <c r="JS21" s="2" t="n">
        <v>0.0193</v>
      </c>
      <c r="JT21" s="2" t="n">
        <v>0.0693</v>
      </c>
      <c r="JU21" s="2" t="n">
        <v>0.00768</v>
      </c>
      <c r="JV21" s="2" t="n">
        <v>0.0518</v>
      </c>
      <c r="JW21" s="2" t="n">
        <v>0</v>
      </c>
      <c r="JX21" s="2" t="n">
        <v>0</v>
      </c>
      <c r="JY21" s="2" t="n">
        <v>0.0646</v>
      </c>
      <c r="JZ21" s="2" t="n">
        <v>0.01292</v>
      </c>
      <c r="KA21" s="2" t="n">
        <v>0.06</v>
      </c>
      <c r="KB21" s="2" t="n">
        <v>0.68</v>
      </c>
      <c r="KC21" s="2" t="n">
        <v>0.588</v>
      </c>
      <c r="KD21" s="2" t="n">
        <v>0.135</v>
      </c>
      <c r="KE21" s="2" t="n">
        <v>0.81868</v>
      </c>
      <c r="KF21" s="2" t="n">
        <v>0.9416</v>
      </c>
      <c r="KG21" s="2" t="n">
        <v>0.256</v>
      </c>
      <c r="KH21" s="2" t="n">
        <v>0.318</v>
      </c>
      <c r="KI21" s="2" t="n">
        <v>267.9</v>
      </c>
      <c r="KJ21" s="2" t="n">
        <v>0</v>
      </c>
      <c r="KK21" s="2" t="n">
        <v>1.088</v>
      </c>
      <c r="KL21" s="2" t="n">
        <v>0.254</v>
      </c>
      <c r="KM21" s="2" t="n">
        <v>0.423</v>
      </c>
      <c r="KN21" s="2" t="n">
        <v>0</v>
      </c>
      <c r="KO21" s="2" t="n">
        <v>0.0864</v>
      </c>
      <c r="KP21" s="2" t="n">
        <v>0.0454</v>
      </c>
      <c r="KQ21" s="2" t="n">
        <v>0.0807</v>
      </c>
      <c r="KR21" s="2" t="n">
        <v>0.07395</v>
      </c>
      <c r="KS21" s="2" t="n">
        <v>0.167</v>
      </c>
      <c r="KT21" s="2" t="n">
        <v>0.155</v>
      </c>
      <c r="KU21" s="2" t="n">
        <v>0.093</v>
      </c>
      <c r="KV21" s="2" t="n">
        <v>1.5795</v>
      </c>
      <c r="KW21" s="2" t="n">
        <v>0.63</v>
      </c>
      <c r="KX21" s="2" t="n">
        <v>0.1092</v>
      </c>
      <c r="KY21" s="2" t="n">
        <v>0.7584</v>
      </c>
      <c r="KZ21" s="2" t="n">
        <v>0.5775</v>
      </c>
      <c r="LA21" s="2" t="n">
        <v>0.0744</v>
      </c>
      <c r="LB21" s="2" t="n">
        <v>0.0248</v>
      </c>
      <c r="LC21" s="2" t="n">
        <v>0.0803</v>
      </c>
      <c r="LD21" s="2" t="n">
        <v>0.00441</v>
      </c>
      <c r="LE21" s="2" t="n">
        <v>0</v>
      </c>
      <c r="LF21" s="2" t="n">
        <v>0.0789</v>
      </c>
      <c r="LG21" s="2" t="n">
        <v>0.6795</v>
      </c>
      <c r="LH21" s="2" t="n">
        <v>0.0585</v>
      </c>
      <c r="LI21" s="2" t="n">
        <v>0</v>
      </c>
      <c r="LJ21" s="2" t="n">
        <v>1.42</v>
      </c>
      <c r="LK21" s="2" t="n">
        <v>0.03175</v>
      </c>
      <c r="LL21" s="2" t="n">
        <v>0</v>
      </c>
      <c r="LM21" s="2" t="n">
        <v>0.0295</v>
      </c>
      <c r="LN21" s="2" t="n">
        <v>0.0083</v>
      </c>
      <c r="LO21" s="2" t="n">
        <v>0.04095</v>
      </c>
      <c r="LP21" s="2" t="n">
        <v>0.0585</v>
      </c>
      <c r="LQ21" s="2" t="n">
        <v>0</v>
      </c>
      <c r="LR21" s="2" t="n">
        <v>0.0048</v>
      </c>
      <c r="LS21" s="2" t="n">
        <v>0.01128</v>
      </c>
      <c r="LT21" s="2" t="n">
        <v>0.1465</v>
      </c>
      <c r="LU21" s="2" t="n">
        <v>0.218</v>
      </c>
      <c r="LV21" s="2" t="n">
        <v>0.186</v>
      </c>
      <c r="LW21" s="2" t="n">
        <v>0.0926</v>
      </c>
      <c r="LX21" s="2" t="n">
        <v>0.858</v>
      </c>
      <c r="LY21" s="2" t="n">
        <v>0</v>
      </c>
      <c r="LZ21" s="2" t="n">
        <v>0</v>
      </c>
      <c r="MA21" s="2" t="n">
        <v>2.805</v>
      </c>
      <c r="MB21" s="2" t="n">
        <v>0.1246</v>
      </c>
      <c r="MC21" s="2" t="n">
        <v>0.00535</v>
      </c>
      <c r="MD21" s="2" t="n">
        <v>0.0105</v>
      </c>
      <c r="ME21" s="2" t="n">
        <v>0</v>
      </c>
      <c r="MF21" s="2" t="n">
        <v>0</v>
      </c>
      <c r="MG21" s="2" t="n">
        <v>0.01612</v>
      </c>
      <c r="MH21" s="2" t="n">
        <v>0.0105</v>
      </c>
      <c r="MI21" s="2" t="n">
        <v>0</v>
      </c>
      <c r="MJ21" s="2" t="n">
        <v>0.1771</v>
      </c>
      <c r="MK21" s="2" t="n">
        <v>0.1265</v>
      </c>
      <c r="ML21" s="2" t="n">
        <v>0.0748</v>
      </c>
      <c r="MM21" s="2" t="n">
        <v>0.172</v>
      </c>
      <c r="MN21" s="2" t="n">
        <v>0.1512</v>
      </c>
      <c r="MO21" s="2" t="n">
        <v>0.204</v>
      </c>
      <c r="MP21" s="2" t="n">
        <v>0.00957</v>
      </c>
      <c r="MQ21" s="2" t="n">
        <v>0.0892</v>
      </c>
      <c r="MR21" s="2" t="n">
        <v>0.07325</v>
      </c>
      <c r="MS21" s="2" t="n">
        <v>0.03376</v>
      </c>
      <c r="MT21" s="2" t="n">
        <v>0.109</v>
      </c>
      <c r="MU21" s="2" t="n">
        <v>0</v>
      </c>
      <c r="MV21" s="2" t="n">
        <v>0.6498</v>
      </c>
      <c r="MW21" s="2" t="n">
        <v>0</v>
      </c>
      <c r="MX21" s="2" t="n">
        <v>0.0925</v>
      </c>
      <c r="MY21" s="2" t="n">
        <v>0.1</v>
      </c>
      <c r="MZ21" s="2" t="n">
        <v>1.5</v>
      </c>
      <c r="NA21" s="2" t="n">
        <v>0.0357</v>
      </c>
      <c r="NB21" s="2" t="n">
        <v>0.3255</v>
      </c>
      <c r="NC21" s="2" t="n">
        <v>0</v>
      </c>
      <c r="ND21" s="2" t="n">
        <v>0.07725</v>
      </c>
      <c r="NE21" s="2" t="n">
        <v>0.02455</v>
      </c>
      <c r="NF21" s="2" t="n">
        <v>0.143</v>
      </c>
      <c r="NG21" s="2" t="n">
        <v>0.2408</v>
      </c>
      <c r="NH21" s="2" t="n">
        <v>1.3755</v>
      </c>
      <c r="NI21" s="2" t="n">
        <v>0.0483</v>
      </c>
    </row>
    <row r="22" customFormat="false" ht="14.4" hidden="false" customHeight="false" outlineLevel="0" collapsed="false">
      <c r="A22" s="53"/>
      <c r="B22" s="118" t="s">
        <v>507</v>
      </c>
      <c r="C22" s="2" t="n">
        <f aca="false">'Soveria Simeri'!H2</f>
        <v>0</v>
      </c>
      <c r="D22" s="2" t="n">
        <f aca="false">'Soveria Simeri'!S2</f>
        <v>0</v>
      </c>
      <c r="E22" s="2" t="n">
        <f aca="false">'Soveria Simeri'!AD2</f>
        <v>0</v>
      </c>
      <c r="F22" s="2" t="n">
        <f aca="false">Sersale!H2</f>
        <v>0</v>
      </c>
      <c r="G22" s="2" t="n">
        <f aca="false">Sersale!S2</f>
        <v>15</v>
      </c>
      <c r="H22" s="2" t="n">
        <f aca="false">Sersale!AD2</f>
        <v>12</v>
      </c>
      <c r="I22" s="2" t="n">
        <f aca="false">Sersale!AO2</f>
        <v>0</v>
      </c>
      <c r="J22" s="2" t="n">
        <f aca="false">Sersale!AZ2</f>
        <v>0</v>
      </c>
      <c r="K22" s="2" t="n">
        <f aca="false">Sersale!BK2</f>
        <v>0</v>
      </c>
      <c r="L22" s="2" t="n">
        <f aca="false">Sersale!BV2</f>
        <v>0</v>
      </c>
      <c r="M22" s="2" t="n">
        <f aca="false">Cropani!H2</f>
        <v>50</v>
      </c>
      <c r="N22" s="2" t="n">
        <f aca="false">Cropani!S2</f>
        <v>0</v>
      </c>
      <c r="O22" s="2" t="n">
        <f aca="false">Cropani!AD2</f>
        <v>0</v>
      </c>
      <c r="P22" s="2" t="n">
        <f aca="false">Cropani!AO2</f>
        <v>0</v>
      </c>
      <c r="Q22" s="2" t="n">
        <f aca="false">Cropani!AZ2</f>
        <v>0</v>
      </c>
      <c r="R22" s="2" t="n">
        <f aca="false">Cropani!BK2</f>
        <v>0</v>
      </c>
      <c r="S22" s="2" t="n">
        <f aca="false">Cropani!BV2</f>
        <v>0</v>
      </c>
      <c r="T22" s="2" t="n">
        <f aca="false">Cropani!CG2</f>
        <v>0</v>
      </c>
      <c r="U22" s="2" t="n">
        <f aca="false">Cropani!CR2</f>
        <v>0</v>
      </c>
      <c r="V22" s="2" t="n">
        <f aca="false">Cropani!H75</f>
        <v>0</v>
      </c>
      <c r="W22" s="2" t="n">
        <f aca="false">Cropani!S75</f>
        <v>40</v>
      </c>
      <c r="X22" s="2" t="n">
        <f aca="false">Cropani!AD75</f>
        <v>40</v>
      </c>
      <c r="Y22" s="2" t="n">
        <f aca="false">Cropani!AO75</f>
        <v>0</v>
      </c>
      <c r="Z22" s="2" t="n">
        <f aca="false">Cropani!AZ75</f>
        <v>0</v>
      </c>
      <c r="AA22" s="2" t="n">
        <f aca="false">Cropani!BK75</f>
        <v>62</v>
      </c>
      <c r="AB22" s="2" t="n">
        <f aca="false">Cropani!BV75</f>
        <v>50</v>
      </c>
      <c r="AC22" s="2" t="n">
        <f aca="false">Cropani!CG75</f>
        <v>52</v>
      </c>
      <c r="AD22" s="2" t="n">
        <f aca="false">Cropani!CR75</f>
        <v>0</v>
      </c>
      <c r="AE22" s="2" t="n">
        <f aca="false">Cropani!H148</f>
        <v>40</v>
      </c>
      <c r="AF22" s="2" t="n">
        <f aca="false">Cropani!S148</f>
        <v>0</v>
      </c>
      <c r="AG22" s="2" t="n">
        <f aca="false">Cropani!AD148</f>
        <v>0</v>
      </c>
      <c r="AH22" s="2" t="n">
        <f aca="false">Cropani!AO148</f>
        <v>50</v>
      </c>
      <c r="AI22" s="2" t="n">
        <f aca="false">Cropani!AZ148</f>
        <v>0</v>
      </c>
      <c r="AJ22" s="2" t="n">
        <f aca="false">Cropani!BK148</f>
        <v>0</v>
      </c>
      <c r="AK22" s="2" t="n">
        <f aca="false">Cropani!BV148</f>
        <v>40</v>
      </c>
      <c r="AL22" s="2" t="n">
        <f aca="false">Cropani!CG148</f>
        <v>0</v>
      </c>
      <c r="AM22" s="2" t="n">
        <f aca="false">Cropani!CR148</f>
        <v>0</v>
      </c>
      <c r="AN22" s="2" t="n">
        <f aca="false">Cropani!H221</f>
        <v>0</v>
      </c>
      <c r="AO22" s="2" t="n">
        <f aca="false">Cropani!S221</f>
        <v>0</v>
      </c>
      <c r="AP22" s="2" t="n">
        <f aca="false">Cropani!AD221</f>
        <v>0</v>
      </c>
      <c r="AQ22" s="2" t="n">
        <f aca="false">Cropani!AO221</f>
        <v>60</v>
      </c>
      <c r="AR22" s="2" t="n">
        <f aca="false">Cropani!AZ221</f>
        <v>0</v>
      </c>
      <c r="AS22" s="2" t="n">
        <f aca="false">Cropani!BK221</f>
        <v>0</v>
      </c>
      <c r="AT22" s="2" t="n">
        <f aca="false">Cropani!BV221</f>
        <v>0</v>
      </c>
      <c r="AU22" s="2" t="n">
        <f aca="false">Cropani!CG221</f>
        <v>0</v>
      </c>
      <c r="AV22" s="2" t="n">
        <f aca="false">Cropani!CR221</f>
        <v>0</v>
      </c>
      <c r="AW22" s="2" t="n">
        <f aca="false">Cropani!H294</f>
        <v>0</v>
      </c>
      <c r="AX22" s="2" t="n">
        <f aca="false">Cropani!S294</f>
        <v>0</v>
      </c>
      <c r="AY22" s="2" t="n">
        <f aca="false">Cropani!AD294</f>
        <v>0</v>
      </c>
      <c r="AZ22" s="2" t="n">
        <f aca="false">Cropani!AO294</f>
        <v>0</v>
      </c>
      <c r="BA22" s="2" t="n">
        <f aca="false">Cropani!AZ294</f>
        <v>0</v>
      </c>
      <c r="BB22" s="2" t="n">
        <f aca="false">Cropani!BK294</f>
        <v>0</v>
      </c>
      <c r="BC22" s="2" t="n">
        <f aca="false">Cropani!BV294</f>
        <v>0</v>
      </c>
      <c r="BD22" s="2" t="n">
        <f aca="false">Cropani!CG294</f>
        <v>0</v>
      </c>
      <c r="BE22" s="2" t="n">
        <f aca="false">Cropani!CR294</f>
        <v>0</v>
      </c>
      <c r="BF22" s="2" t="n">
        <f aca="false">Cropani!H367</f>
        <v>0</v>
      </c>
      <c r="BG22" s="2" t="n">
        <f aca="false">Cropani!S367</f>
        <v>0</v>
      </c>
      <c r="BH22" s="2" t="n">
        <f aca="false">Cropani!AD367</f>
        <v>0</v>
      </c>
      <c r="BI22" s="2" t="n">
        <f aca="false">Cropani!AO367</f>
        <v>0</v>
      </c>
      <c r="BJ22" s="2" t="n">
        <f aca="false">Cropani!AZ367</f>
        <v>0</v>
      </c>
      <c r="BK22" s="2" t="n">
        <f aca="false">Cropani!BK367</f>
        <v>0</v>
      </c>
      <c r="BL22" s="2" t="n">
        <f aca="false">Cropani!BV367</f>
        <v>12</v>
      </c>
      <c r="BM22" s="2" t="n">
        <f aca="false">Cropani!CG367</f>
        <v>0</v>
      </c>
      <c r="BN22" s="2" t="n">
        <f aca="false">Cropani!CR367</f>
        <v>50</v>
      </c>
      <c r="BO22" s="2" t="n">
        <f aca="false">Cropani!H440</f>
        <v>0</v>
      </c>
      <c r="BP22" s="2" t="n">
        <f aca="false">Cropani!S440</f>
        <v>0</v>
      </c>
      <c r="BQ22" s="2" t="n">
        <f aca="false">Cropani!AD440</f>
        <v>0</v>
      </c>
      <c r="BR22" s="2" t="n">
        <f aca="false">Cropani!AO440</f>
        <v>0</v>
      </c>
      <c r="BS22" s="2" t="n">
        <f aca="false">Cropani!AZ440</f>
        <v>0</v>
      </c>
      <c r="BT22" s="2" t="n">
        <f aca="false">Cropani!BK440</f>
        <v>0</v>
      </c>
      <c r="BU22" s="2" t="n">
        <f aca="false">Cropani!BV440</f>
        <v>0</v>
      </c>
      <c r="BV22" s="2" t="n">
        <f aca="false">Cropani!CG440</f>
        <v>0</v>
      </c>
      <c r="BW22" s="2" t="n">
        <f aca="false">Cropani!CR440</f>
        <v>182</v>
      </c>
      <c r="BX22" s="2" t="n">
        <f aca="false">'Sellia Marina'!H2</f>
        <v>0</v>
      </c>
      <c r="BY22" s="2" t="n">
        <f aca="false">'Sellia Marina'!S2</f>
        <v>0</v>
      </c>
      <c r="BZ22" s="2" t="n">
        <f aca="false">'Sellia Marina'!AD2</f>
        <v>0</v>
      </c>
      <c r="CA22" s="2" t="n">
        <f aca="false">'Sellia Marina'!AO2</f>
        <v>0</v>
      </c>
      <c r="CB22" s="2" t="n">
        <f aca="false">'Sellia Marina'!AZ2</f>
        <v>0</v>
      </c>
      <c r="CC22" s="2" t="n">
        <f aca="false">'Sellia Marina'!BK2</f>
        <v>12</v>
      </c>
      <c r="CD22" s="2" t="n">
        <f aca="false">'Sellia Marina'!BV2</f>
        <v>0</v>
      </c>
      <c r="CE22" s="2" t="n">
        <f aca="false">'Sellia Marina'!CG2</f>
        <v>0</v>
      </c>
      <c r="CF22" s="2" t="n">
        <f aca="false">'Sellia Marina'!CR2</f>
        <v>0</v>
      </c>
      <c r="CG22" s="2" t="n">
        <f aca="false">'Sellia Marina'!H75</f>
        <v>0</v>
      </c>
      <c r="CH22" s="2" t="n">
        <f aca="false">'Sellia Marina'!S75</f>
        <v>0</v>
      </c>
      <c r="CI22" s="2" t="n">
        <f aca="false">'Sellia Marina'!AD75</f>
        <v>0</v>
      </c>
      <c r="CJ22" s="2" t="n">
        <f aca="false">'Sellia Marina'!AO75</f>
        <v>0</v>
      </c>
      <c r="CK22" s="2" t="n">
        <f aca="false">'Sellia Marina'!AZ75</f>
        <v>0</v>
      </c>
      <c r="CL22" s="2" t="n">
        <f aca="false">'Sellia Marina'!BK75</f>
        <v>0</v>
      </c>
      <c r="CM22" s="2" t="n">
        <f aca="false">'Sellia Marina'!BV75</f>
        <v>40</v>
      </c>
      <c r="CN22" s="2" t="n">
        <f aca="false">'Sellia Marina'!CG75</f>
        <v>0</v>
      </c>
      <c r="CO22" s="2" t="n">
        <f aca="false">'Sellia Marina'!CR75</f>
        <v>0</v>
      </c>
      <c r="CP22" s="2" t="n">
        <f aca="false">'Sellia Marina'!H148</f>
        <v>0</v>
      </c>
      <c r="CQ22" s="2" t="n">
        <f aca="false">'Sellia Marina'!S148</f>
        <v>0</v>
      </c>
      <c r="CR22" s="2" t="n">
        <f aca="false">'Sellia Marina'!AD148</f>
        <v>0</v>
      </c>
      <c r="CS22" s="2" t="n">
        <f aca="false">'Sellia Marina'!AO148</f>
        <v>60</v>
      </c>
      <c r="CT22" s="2" t="n">
        <f aca="false">'Sellia Marina'!AZ148</f>
        <v>0</v>
      </c>
      <c r="CU22" s="2" t="n">
        <f aca="false">'Sellia Marina'!BK148</f>
        <v>0</v>
      </c>
      <c r="CV22" s="2" t="n">
        <f aca="false">'Sellia Marina'!BV148</f>
        <v>0</v>
      </c>
      <c r="CW22" s="2" t="n">
        <f aca="false">'Sellia Marina'!CG148</f>
        <v>0</v>
      </c>
      <c r="CX22" s="2" t="n">
        <f aca="false">'Sellia Marina'!CR148</f>
        <v>0</v>
      </c>
      <c r="CY22" s="2" t="n">
        <f aca="false">'Sellia Marina'!H221</f>
        <v>0</v>
      </c>
      <c r="CZ22" s="2" t="n">
        <f aca="false">'Sellia Marina'!S221</f>
        <v>0</v>
      </c>
      <c r="DA22" s="2" t="n">
        <f aca="false">'Sellia Marina'!AD221</f>
        <v>0</v>
      </c>
      <c r="DB22" s="2" t="n">
        <f aca="false">'Sellia Marina'!AO221</f>
        <v>0</v>
      </c>
      <c r="DC22" s="2" t="n">
        <f aca="false">'Sellia Marina'!AZ221</f>
        <v>0</v>
      </c>
      <c r="DD22" s="2" t="n">
        <f aca="false">'Sellia Marina'!BK221</f>
        <v>0</v>
      </c>
      <c r="DE22" s="2" t="n">
        <f aca="false">'Sellia Marina'!BV221</f>
        <v>0</v>
      </c>
      <c r="DF22" s="2" t="n">
        <f aca="false">'Sellia Marina'!CG221</f>
        <v>0</v>
      </c>
      <c r="DG22" s="2" t="n">
        <f aca="false">'Sellia Marina'!CR221</f>
        <v>0</v>
      </c>
      <c r="DH22" s="2" t="n">
        <f aca="false">'Sellia Marina'!H294</f>
        <v>0</v>
      </c>
      <c r="DI22" s="2" t="n">
        <f aca="false">'Sellia Marina'!S294</f>
        <v>0</v>
      </c>
      <c r="DJ22" s="2" t="n">
        <f aca="false">'Sellia Marina'!AD294</f>
        <v>0</v>
      </c>
      <c r="DK22" s="2" t="n">
        <f aca="false">'Sellia Marina'!AO294</f>
        <v>0</v>
      </c>
      <c r="DL22" s="2" t="n">
        <f aca="false">'Sellia Marina'!AZ294</f>
        <v>0</v>
      </c>
      <c r="DM22" s="2" t="n">
        <f aca="false">'Sellia Marina'!BK294</f>
        <v>0</v>
      </c>
      <c r="DN22" s="2" t="n">
        <f aca="false">'Sellia Marina'!BV294</f>
        <v>0</v>
      </c>
      <c r="DO22" s="2" t="n">
        <f aca="false">'Sellia Marina'!CG294</f>
        <v>0</v>
      </c>
      <c r="DP22" s="2" t="n">
        <f aca="false">'Sellia Marina'!CR294</f>
        <v>0</v>
      </c>
      <c r="DQ22" s="2" t="n">
        <f aca="false">'Sellia Marina'!H367</f>
        <v>0</v>
      </c>
      <c r="DR22" s="2" t="n">
        <f aca="false">'Sellia Marina'!S367</f>
        <v>0</v>
      </c>
      <c r="DS22" s="2" t="n">
        <f aca="false">'Sellia Marina'!AD367</f>
        <v>0</v>
      </c>
      <c r="DT22" s="2" t="n">
        <f aca="false">'Sellia Marina'!AO367</f>
        <v>0</v>
      </c>
      <c r="DU22" s="2" t="n">
        <f aca="false">'Sellia Marina'!AZ367</f>
        <v>0</v>
      </c>
      <c r="DV22" s="2" t="n">
        <f aca="false">'Sellia Marina'!BK367</f>
        <v>0</v>
      </c>
      <c r="DW22" s="2" t="n">
        <f aca="false">'Sellia Marina'!BV367</f>
        <v>0</v>
      </c>
      <c r="DX22" s="2" t="n">
        <f aca="false">'Sellia Marina'!CG367</f>
        <v>0</v>
      </c>
      <c r="DY22" s="2" t="n">
        <f aca="false">'Sellia Marina'!CR367</f>
        <v>0</v>
      </c>
      <c r="DZ22" s="2" t="n">
        <f aca="false">'Sellia Marina'!H440</f>
        <v>0</v>
      </c>
      <c r="EA22" s="2" t="n">
        <f aca="false">'Sellia Marina'!S440</f>
        <v>0</v>
      </c>
      <c r="EB22" s="2" t="n">
        <f aca="false">'Sellia Marina'!AD440</f>
        <v>0</v>
      </c>
      <c r="EC22" s="2" t="n">
        <f aca="false">'Sellia Marina'!AO440</f>
        <v>0</v>
      </c>
      <c r="ED22" s="2" t="n">
        <f aca="false">'Sellia Marina'!AZ440</f>
        <v>0</v>
      </c>
      <c r="EE22" s="2" t="n">
        <f aca="false">'Sellia Marina'!BK440</f>
        <v>0</v>
      </c>
      <c r="EF22" s="2" t="n">
        <f aca="false">'Sellia Marina'!BV440</f>
        <v>0</v>
      </c>
      <c r="EG22" s="2" t="n">
        <f aca="false">'Sellia Marina'!CG440</f>
        <v>0</v>
      </c>
      <c r="EH22" s="2" t="n">
        <f aca="false">'Sellia Marina'!CR440</f>
        <v>0</v>
      </c>
      <c r="EI22" s="2" t="n">
        <f aca="false">'Sellia Marina'!H513</f>
        <v>0</v>
      </c>
      <c r="EJ22" s="2" t="n">
        <f aca="false">'Sellia Marina'!S513</f>
        <v>0</v>
      </c>
      <c r="EK22" s="2" t="n">
        <f aca="false">'Sellia Marina'!AD513</f>
        <v>0</v>
      </c>
      <c r="EL22" s="2" t="n">
        <f aca="false">Belcastro!H2</f>
        <v>0</v>
      </c>
      <c r="EM22" s="2" t="n">
        <f aca="false">Belcastro!S2</f>
        <v>0</v>
      </c>
      <c r="EN22" s="2" t="n">
        <f aca="false">Belcastro!AD2</f>
        <v>0</v>
      </c>
      <c r="EO22" s="2" t="n">
        <f aca="false">Belcastro!AO2</f>
        <v>0</v>
      </c>
      <c r="EP22" s="2" t="n">
        <f aca="false">Belcastro!AZ2</f>
        <v>0</v>
      </c>
      <c r="EQ22" s="2" t="n">
        <f aca="false">Belcastro!BK2</f>
        <v>0</v>
      </c>
      <c r="ER22" s="2" t="n">
        <f aca="false">Belcastro!BV2</f>
        <v>0</v>
      </c>
      <c r="ES22" s="2" t="n">
        <f aca="false">Botricello!H2</f>
        <v>0</v>
      </c>
      <c r="ET22" s="2" t="n">
        <f aca="false">Botricello!S2</f>
        <v>0</v>
      </c>
      <c r="EU22" s="2" t="n">
        <f aca="false">Botricello!AD2</f>
        <v>0</v>
      </c>
      <c r="EV22" s="2" t="n">
        <f aca="false">Botricello!AO2</f>
        <v>0</v>
      </c>
      <c r="EW22" s="2" t="n">
        <f aca="false">Botricello!AZ2</f>
        <v>0</v>
      </c>
      <c r="EX22" s="2" t="n">
        <f aca="false">Botricello!BK2</f>
        <v>0</v>
      </c>
      <c r="EY22" s="2" t="n">
        <f aca="false">Botricello!BV2</f>
        <v>0</v>
      </c>
      <c r="EZ22" s="2" t="n">
        <f aca="false">Botricello!CG2</f>
        <v>0</v>
      </c>
      <c r="FA22" s="2" t="n">
        <f aca="false">Botricello!H75</f>
        <v>0</v>
      </c>
      <c r="FB22" s="2" t="n">
        <f aca="false">Botricello!S75</f>
        <v>0</v>
      </c>
      <c r="FC22" s="2" t="n">
        <f aca="false">Botricello!AD75</f>
        <v>0</v>
      </c>
      <c r="FD22" s="2" t="n">
        <f aca="false">Botricello!AO75</f>
        <v>12</v>
      </c>
      <c r="FE22" s="2" t="n">
        <f aca="false">Botricello!AZ75</f>
        <v>80</v>
      </c>
      <c r="FF22" s="2" t="n">
        <f aca="false">Botricello!BK75</f>
        <v>0</v>
      </c>
      <c r="FG22" s="2" t="n">
        <f aca="false">Botricello!BV75</f>
        <v>0</v>
      </c>
      <c r="FH22" s="2" t="n">
        <f aca="false">Botricello!CG75</f>
        <v>0</v>
      </c>
      <c r="FI22" s="2" t="n">
        <f aca="false">Botricello!H148</f>
        <v>0</v>
      </c>
      <c r="FJ22" s="2" t="n">
        <f aca="false">Botricello!S148</f>
        <v>0</v>
      </c>
      <c r="FK22" s="2" t="n">
        <f aca="false">Botricello!AD148</f>
        <v>0</v>
      </c>
      <c r="FL22" s="2" t="n">
        <f aca="false">Botricello!AO148</f>
        <v>0</v>
      </c>
      <c r="FM22" s="2" t="n">
        <f aca="false">Botricello!AZ148</f>
        <v>0</v>
      </c>
      <c r="FN22" s="2" t="n">
        <f aca="false">Botricello!BK148</f>
        <v>0</v>
      </c>
      <c r="FO22" s="2" t="n">
        <f aca="false">Botricello!BV148</f>
        <v>0</v>
      </c>
      <c r="FP22" s="2" t="n">
        <f aca="false">Botricello!CG148</f>
        <v>0</v>
      </c>
      <c r="FQ22" s="2" t="n">
        <f aca="false">Botricello!H221</f>
        <v>0</v>
      </c>
      <c r="FU22" s="122" t="s">
        <v>508</v>
      </c>
      <c r="FV22" s="122"/>
      <c r="FW22" s="122"/>
      <c r="FX22" s="122"/>
      <c r="FY22" s="122"/>
      <c r="FZ22" s="122"/>
      <c r="GA22" s="122"/>
      <c r="GT22" s="2" t="s">
        <v>506</v>
      </c>
      <c r="GU22" s="2" t="n">
        <v>1500</v>
      </c>
      <c r="GV22" s="2" t="n">
        <v>1400</v>
      </c>
      <c r="GW22" s="2" t="n">
        <v>1077.18179798244</v>
      </c>
      <c r="GX22" s="2" t="n">
        <v>1480.78179798244</v>
      </c>
      <c r="GY22" s="2" t="n">
        <v>773.593932660814</v>
      </c>
      <c r="GZ22" s="2" t="n">
        <v>453.469078789466</v>
      </c>
      <c r="HA22" s="2" t="n">
        <v>602.5</v>
      </c>
      <c r="HB22" s="2" t="n">
        <v>0</v>
      </c>
      <c r="HC22" s="2" t="n">
        <v>430</v>
      </c>
      <c r="HD22" s="2" t="n">
        <v>1440</v>
      </c>
      <c r="HE22" s="2" t="n">
        <v>362.5</v>
      </c>
      <c r="HF22" s="2" t="n">
        <v>1620</v>
      </c>
      <c r="HG22" s="2" t="n">
        <v>1481</v>
      </c>
      <c r="HH22" s="2" t="n">
        <v>720</v>
      </c>
      <c r="HI22" s="2" t="n">
        <v>1510</v>
      </c>
      <c r="HJ22" s="2" t="n">
        <v>1500</v>
      </c>
      <c r="HK22" s="2" t="n">
        <v>547</v>
      </c>
      <c r="HL22" s="2" t="n">
        <v>1000</v>
      </c>
      <c r="HM22" s="2" t="n">
        <v>0</v>
      </c>
      <c r="HN22" s="2" t="n">
        <v>1500</v>
      </c>
      <c r="HO22" s="2" t="n">
        <v>0</v>
      </c>
      <c r="HP22" s="2" t="n">
        <v>137.5</v>
      </c>
      <c r="HQ22" s="2" t="n">
        <v>1500</v>
      </c>
      <c r="HR22" s="2" t="n">
        <v>1500</v>
      </c>
      <c r="HS22" s="2" t="n">
        <v>862.23150572514</v>
      </c>
      <c r="HT22" s="2" t="n">
        <v>103</v>
      </c>
      <c r="HU22" s="2" t="n">
        <v>3469.6</v>
      </c>
      <c r="HV22" s="2" t="n">
        <v>0</v>
      </c>
      <c r="HW22" s="2" t="n">
        <v>0</v>
      </c>
      <c r="HX22" s="2" t="n">
        <v>1500</v>
      </c>
      <c r="HY22" s="2" t="n">
        <v>1500</v>
      </c>
      <c r="HZ22" s="2" t="n">
        <v>330</v>
      </c>
      <c r="IA22" s="2" t="n">
        <v>512</v>
      </c>
      <c r="IB22" s="2" t="n">
        <v>0</v>
      </c>
      <c r="IC22" s="2" t="n">
        <v>390</v>
      </c>
      <c r="ID22" s="2" t="n">
        <v>1712</v>
      </c>
      <c r="IE22" s="2" t="n">
        <v>550</v>
      </c>
      <c r="IF22" s="2" t="n">
        <v>1226.6072363684</v>
      </c>
      <c r="IG22" s="2" t="n">
        <v>1831</v>
      </c>
      <c r="IH22" s="2" t="n">
        <v>995</v>
      </c>
      <c r="II22" s="2" t="n">
        <v>305</v>
      </c>
      <c r="IJ22" s="2" t="n">
        <v>0</v>
      </c>
      <c r="IK22" s="2" t="n">
        <v>0</v>
      </c>
      <c r="IL22" s="2" t="n">
        <v>1248.75146128651</v>
      </c>
      <c r="IM22" s="2" t="n">
        <v>1290.56359596489</v>
      </c>
      <c r="IN22" s="2" t="n">
        <v>1000</v>
      </c>
      <c r="IO22" s="2" t="n">
        <v>943.9</v>
      </c>
      <c r="IP22" s="2" t="n">
        <v>1094.5</v>
      </c>
      <c r="IQ22" s="2" t="n">
        <v>1500</v>
      </c>
      <c r="IR22" s="2" t="n">
        <v>891.127191929771</v>
      </c>
      <c r="IS22" s="2" t="n">
        <v>613.42</v>
      </c>
      <c r="IT22" s="2" t="n">
        <v>1315</v>
      </c>
      <c r="IU22" s="2" t="n">
        <v>843.281797982443</v>
      </c>
      <c r="IV22" s="2" t="n">
        <v>0</v>
      </c>
      <c r="IW22" s="2" t="n">
        <v>0</v>
      </c>
      <c r="IX22" s="2" t="n">
        <v>0</v>
      </c>
      <c r="IY22" s="2" t="n">
        <v>415</v>
      </c>
      <c r="IZ22" s="2" t="n">
        <v>710</v>
      </c>
      <c r="JA22" s="2" t="n">
        <v>1359.5</v>
      </c>
      <c r="JB22" s="2" t="n">
        <v>0</v>
      </c>
      <c r="JC22" s="2" t="n">
        <v>0</v>
      </c>
      <c r="JD22" s="2" t="n">
        <v>354.5</v>
      </c>
      <c r="JE22" s="2" t="n">
        <v>1165.82543838595</v>
      </c>
      <c r="JF22" s="2" t="n">
        <v>1026.5</v>
      </c>
      <c r="JG22" s="2" t="n">
        <v>617</v>
      </c>
      <c r="JH22" s="2" t="n">
        <v>2105</v>
      </c>
      <c r="JI22" s="2" t="n">
        <v>1400</v>
      </c>
      <c r="JJ22" s="2" t="n">
        <v>2416.15635959649</v>
      </c>
      <c r="JK22" s="2" t="n">
        <v>2050</v>
      </c>
      <c r="JL22" s="2" t="n">
        <v>1400</v>
      </c>
      <c r="JM22" s="2" t="n">
        <v>1371.87865321628</v>
      </c>
      <c r="JN22" s="2" t="n">
        <v>1642</v>
      </c>
      <c r="JO22" s="2" t="n">
        <v>66.4375730643257</v>
      </c>
      <c r="JP22" s="2" t="n">
        <v>1343.2</v>
      </c>
      <c r="JQ22" s="2" t="n">
        <v>0</v>
      </c>
      <c r="JR22" s="2" t="n">
        <v>1187</v>
      </c>
      <c r="JS22" s="2" t="n">
        <v>208.5</v>
      </c>
      <c r="JT22" s="2" t="n">
        <v>1192</v>
      </c>
      <c r="JU22" s="2" t="n">
        <v>827.3</v>
      </c>
      <c r="JV22" s="2" t="n">
        <v>814.4</v>
      </c>
      <c r="JW22" s="2" t="n">
        <v>0</v>
      </c>
      <c r="JX22" s="2" t="n">
        <v>0</v>
      </c>
      <c r="JY22" s="2" t="n">
        <v>550</v>
      </c>
      <c r="JZ22" s="2" t="n">
        <v>1093.8</v>
      </c>
      <c r="KA22" s="2" t="n">
        <v>923.4</v>
      </c>
      <c r="KB22" s="2" t="n">
        <v>1146.75635959649</v>
      </c>
      <c r="KC22" s="2" t="n">
        <v>405</v>
      </c>
      <c r="KD22" s="2" t="n">
        <v>400</v>
      </c>
      <c r="KE22" s="2" t="n">
        <v>733.4</v>
      </c>
      <c r="KF22" s="2" t="n">
        <v>1616</v>
      </c>
      <c r="KG22" s="2" t="n">
        <v>410.4</v>
      </c>
      <c r="KH22" s="2" t="n">
        <v>1630</v>
      </c>
      <c r="KI22" s="2" t="n">
        <v>1664</v>
      </c>
      <c r="KJ22" s="2" t="n">
        <v>1680</v>
      </c>
      <c r="KK22" s="2" t="n">
        <v>1084.77514612865</v>
      </c>
      <c r="KL22" s="2" t="n">
        <v>1693.3</v>
      </c>
      <c r="KM22" s="2" t="n">
        <v>1608</v>
      </c>
      <c r="KN22" s="2" t="n">
        <v>1488</v>
      </c>
      <c r="KO22" s="2" t="n">
        <v>1130</v>
      </c>
      <c r="KP22" s="2" t="n">
        <v>1149.8</v>
      </c>
      <c r="KQ22" s="2" t="n">
        <v>4772.7</v>
      </c>
      <c r="KR22" s="2" t="n">
        <v>1478.5</v>
      </c>
      <c r="KS22" s="2" t="n">
        <v>1017</v>
      </c>
      <c r="KT22" s="2" t="n">
        <v>1430.2</v>
      </c>
      <c r="KU22" s="2" t="n">
        <v>1924</v>
      </c>
      <c r="KV22" s="2" t="n">
        <v>1141.8</v>
      </c>
      <c r="KW22" s="2" t="n">
        <v>1500</v>
      </c>
      <c r="KX22" s="2" t="n">
        <v>572.5</v>
      </c>
      <c r="KY22" s="2" t="n">
        <v>1677</v>
      </c>
      <c r="KZ22" s="2" t="n">
        <v>1853.6</v>
      </c>
      <c r="LA22" s="2" t="n">
        <v>1553</v>
      </c>
      <c r="LB22" s="2" t="n">
        <v>2667</v>
      </c>
      <c r="LC22" s="2" t="n">
        <v>2807</v>
      </c>
      <c r="LD22" s="2" t="n">
        <v>1599.93932660814</v>
      </c>
      <c r="LE22" s="2" t="n">
        <v>0</v>
      </c>
      <c r="LF22" s="2" t="n">
        <v>1634.37573064326</v>
      </c>
      <c r="LG22" s="2" t="n">
        <v>2033</v>
      </c>
      <c r="LH22" s="2" t="n">
        <v>1919</v>
      </c>
      <c r="LI22" s="2" t="n">
        <v>0</v>
      </c>
      <c r="LJ22" s="2" t="n">
        <v>1410</v>
      </c>
      <c r="LK22" s="2" t="n">
        <v>2634</v>
      </c>
      <c r="LL22" s="2" t="n">
        <v>0</v>
      </c>
      <c r="LM22" s="2" t="n">
        <v>1500</v>
      </c>
      <c r="LN22" s="2" t="n">
        <v>2718</v>
      </c>
      <c r="LO22" s="2" t="n">
        <v>1660</v>
      </c>
      <c r="LP22" s="2" t="n">
        <v>1140</v>
      </c>
      <c r="LQ22" s="2" t="n">
        <v>0</v>
      </c>
      <c r="LR22" s="2" t="n">
        <v>1488</v>
      </c>
      <c r="LS22" s="2" t="n">
        <v>1559</v>
      </c>
      <c r="LT22" s="2" t="n">
        <v>1529.1</v>
      </c>
      <c r="LU22" s="2" t="n">
        <v>1618.2</v>
      </c>
      <c r="LV22" s="2" t="n">
        <v>1464</v>
      </c>
      <c r="LW22" s="2" t="n">
        <v>1371.87865321628</v>
      </c>
      <c r="LX22" s="2" t="n">
        <v>1237.8</v>
      </c>
      <c r="LY22" s="2" t="n">
        <v>0</v>
      </c>
      <c r="LZ22" s="2" t="n">
        <v>0</v>
      </c>
      <c r="MA22" s="2" t="n">
        <v>1500</v>
      </c>
      <c r="MB22" s="2" t="n">
        <v>400</v>
      </c>
      <c r="MC22" s="2" t="n">
        <v>6540</v>
      </c>
      <c r="MD22" s="2" t="n">
        <v>1660.2</v>
      </c>
      <c r="ME22" s="2" t="n">
        <v>0</v>
      </c>
      <c r="MF22" s="2" t="n">
        <v>0</v>
      </c>
      <c r="MG22" s="2" t="n">
        <v>1277</v>
      </c>
      <c r="MH22" s="2" t="n">
        <v>1113.2</v>
      </c>
      <c r="MI22" s="2" t="n">
        <v>0</v>
      </c>
      <c r="MJ22" s="2" t="n">
        <v>1500</v>
      </c>
      <c r="MK22" s="2" t="n">
        <v>721.2</v>
      </c>
      <c r="ML22" s="2" t="n">
        <v>804</v>
      </c>
      <c r="MM22" s="2" t="n">
        <v>1654</v>
      </c>
      <c r="MN22" s="2" t="n">
        <v>899</v>
      </c>
      <c r="MO22" s="2" t="n">
        <v>815</v>
      </c>
      <c r="MP22" s="2" t="n">
        <v>1564</v>
      </c>
      <c r="MQ22" s="2" t="n">
        <v>1500</v>
      </c>
      <c r="MR22" s="2" t="n">
        <v>1356.40898991221</v>
      </c>
      <c r="MS22" s="2" t="n">
        <v>1662.93932660814</v>
      </c>
      <c r="MT22" s="2" t="n">
        <v>484.03150572514</v>
      </c>
      <c r="MU22" s="2" t="n">
        <v>0</v>
      </c>
      <c r="MV22" s="2" t="n">
        <v>634.344224918117</v>
      </c>
      <c r="MW22" s="2" t="n">
        <v>0</v>
      </c>
      <c r="MX22" s="2" t="n">
        <v>900</v>
      </c>
      <c r="MY22" s="2" t="n">
        <v>1286.6</v>
      </c>
      <c r="MZ22" s="2" t="n">
        <v>1579.7</v>
      </c>
      <c r="NA22" s="2" t="n">
        <v>1050</v>
      </c>
      <c r="NB22" s="2" t="n">
        <v>1145.5502922573</v>
      </c>
      <c r="NC22" s="2" t="n">
        <v>0</v>
      </c>
      <c r="ND22" s="2" t="n">
        <v>945</v>
      </c>
      <c r="NE22" s="2" t="n">
        <v>1371.87865321628</v>
      </c>
      <c r="NF22" s="2" t="n">
        <v>604</v>
      </c>
      <c r="NG22" s="2" t="n">
        <v>585</v>
      </c>
      <c r="NH22" s="2" t="n">
        <v>1100</v>
      </c>
      <c r="NI22" s="2" t="n">
        <v>550</v>
      </c>
    </row>
    <row r="23" customFormat="false" ht="14.4" hidden="false" customHeight="false" outlineLevel="0" collapsed="false">
      <c r="A23" s="53"/>
      <c r="B23" s="123" t="s">
        <v>509</v>
      </c>
      <c r="C23" s="2" t="n">
        <f aca="false">C21*C20+C22</f>
        <v>116.625</v>
      </c>
      <c r="D23" s="2" t="n">
        <f aca="false">D21*D20+D22</f>
        <v>0</v>
      </c>
      <c r="E23" s="2" t="n">
        <f aca="false">E21*E20+E22</f>
        <v>185.813860151971</v>
      </c>
      <c r="F23" s="2" t="n">
        <f aca="false">F21*F20+F22</f>
        <v>31.6887304768243</v>
      </c>
      <c r="G23" s="2" t="n">
        <f aca="false">G21*G20+G22</f>
        <v>188.594478489087</v>
      </c>
      <c r="H23" s="2" t="n">
        <f aca="false">H21*H20+H22</f>
        <v>145.660010973195</v>
      </c>
      <c r="I23" s="2" t="n">
        <f aca="false">I21*I20+I22</f>
        <v>80.976</v>
      </c>
      <c r="J23" s="2" t="n">
        <f aca="false">J21*J20+J22</f>
        <v>0</v>
      </c>
      <c r="K23" s="2" t="n">
        <f aca="false">K21*K20+K22</f>
        <v>467.625</v>
      </c>
      <c r="L23" s="2" t="n">
        <f aca="false">L21*L20+L22</f>
        <v>730.08</v>
      </c>
      <c r="M23" s="2" t="n">
        <f aca="false">M21*M20+M22</f>
        <v>89.9021875</v>
      </c>
      <c r="N23" s="2" t="n">
        <f aca="false">N21*N20+N22</f>
        <v>593.568</v>
      </c>
      <c r="O23" s="2" t="n">
        <f aca="false">O21*O20+O22</f>
        <v>577.59</v>
      </c>
      <c r="P23" s="2" t="n">
        <f aca="false">P21*P20+P22</f>
        <v>39.168</v>
      </c>
      <c r="Q23" s="2" t="n">
        <f aca="false">Q21*Q20+Q22</f>
        <v>596.45</v>
      </c>
      <c r="R23" s="2" t="n">
        <f aca="false">R21*R20+R22</f>
        <v>397.35</v>
      </c>
      <c r="S23" s="2" t="n">
        <f aca="false">S21*S20+S22</f>
        <v>23.93125</v>
      </c>
      <c r="T23" s="2" t="n">
        <f aca="false">T21*T20+T22</f>
        <v>1104</v>
      </c>
      <c r="U23" s="2" t="n">
        <f aca="false">U21*U20+U22</f>
        <v>0</v>
      </c>
      <c r="V23" s="2" t="n">
        <f aca="false">V21*V20+V22</f>
        <v>10.5</v>
      </c>
      <c r="W23" s="2" t="n">
        <f aca="false">W21*W20+W22</f>
        <v>40</v>
      </c>
      <c r="X23" s="2" t="n">
        <f aca="false">X21*X20+X22</f>
        <v>42.36671875</v>
      </c>
      <c r="Y23" s="2" t="n">
        <f aca="false">Y21*Y20+Y22</f>
        <v>11.475</v>
      </c>
      <c r="Z23" s="2" t="n">
        <f aca="false">Z21*Z20+Z22</f>
        <v>263.1</v>
      </c>
      <c r="AA23" s="2" t="n">
        <f aca="false">AA21*AA20+AA22</f>
        <v>272.384487396934</v>
      </c>
      <c r="AB23" s="2" t="n">
        <f aca="false">AB21*AB20+AB22</f>
        <v>50.616455</v>
      </c>
      <c r="AC23" s="2" t="n">
        <f aca="false">AC21*AC20+AC22</f>
        <v>77.189296</v>
      </c>
      <c r="AD23" s="2" t="n">
        <f aca="false">AD21*AD20+AD22</f>
        <v>0</v>
      </c>
      <c r="AE23" s="2" t="n">
        <f aca="false">AE21*AE20+AE22</f>
        <v>40</v>
      </c>
      <c r="AF23" s="2" t="n">
        <f aca="false">AF21*AF20+AF22</f>
        <v>104.3</v>
      </c>
      <c r="AG23" s="2" t="n">
        <f aca="false">AG21*AG20+AG22</f>
        <v>29.8</v>
      </c>
      <c r="AH23" s="2" t="n">
        <f aca="false">AH21*AH20+AH22</f>
        <v>67.7012</v>
      </c>
      <c r="AI23" s="2" t="n">
        <f aca="false">AI21*AI20+AI22</f>
        <v>13.7216</v>
      </c>
      <c r="AJ23" s="2" t="n">
        <f aca="false">AJ21*AJ20+AJ22</f>
        <v>0</v>
      </c>
      <c r="AK23" s="2" t="n">
        <f aca="false">AK21*AK20+AK22</f>
        <v>43.9624</v>
      </c>
      <c r="AL23" s="2" t="n">
        <f aca="false">AL21*AL20+AL22</f>
        <v>23.4544</v>
      </c>
      <c r="AM23" s="2" t="n">
        <f aca="false">AM21*AM20+AM22</f>
        <v>112.8875</v>
      </c>
      <c r="AN23" s="2" t="n">
        <f aca="false">AN21*AN20+AN22</f>
        <v>119.471544822282</v>
      </c>
      <c r="AO23" s="2" t="n">
        <f aca="false">AO21*AO20+AO22</f>
        <v>119.1981</v>
      </c>
      <c r="AP23" s="2" t="n">
        <f aca="false">AP21*AP20+AP22</f>
        <v>152.235</v>
      </c>
      <c r="AQ23" s="2" t="n">
        <f aca="false">AQ21*AQ20+AQ22</f>
        <v>163.09</v>
      </c>
      <c r="AR23" s="2" t="n">
        <f aca="false">AR21*AR20+AR22</f>
        <v>0</v>
      </c>
      <c r="AS23" s="2" t="n">
        <f aca="false">AS21*AS20+AS22</f>
        <v>0</v>
      </c>
      <c r="AT23" s="2" t="n">
        <f aca="false">AT21*AT20+AT22</f>
        <v>182.817213932346</v>
      </c>
      <c r="AU23" s="2" t="n">
        <f aca="false">AU21*AU20+AU22</f>
        <v>96.146987899384</v>
      </c>
      <c r="AV23" s="2" t="n">
        <f aca="false">AV21*AV20+AV22</f>
        <v>0</v>
      </c>
      <c r="AW23" s="2" t="n">
        <f aca="false">AW21*AW20+AW22</f>
        <v>3903.9704</v>
      </c>
      <c r="AX23" s="2" t="n">
        <f aca="false">AX21*AX20+AX22</f>
        <v>132.160875</v>
      </c>
      <c r="AY23" s="2" t="n">
        <f aca="false">AY21*AY20+AY22</f>
        <v>301.875</v>
      </c>
      <c r="AZ23" s="2" t="n">
        <f aca="false">AZ21*AZ20+AZ22</f>
        <v>575.668165986632</v>
      </c>
      <c r="BA23" s="2" t="n">
        <f aca="false">BA21*BA20+BA22</f>
        <v>7256.7586</v>
      </c>
      <c r="BB23" s="2" t="n">
        <f aca="false">BB21*BB20+BB22</f>
        <v>669.335</v>
      </c>
      <c r="BC23" s="2" t="n">
        <f aca="false">BC21*BC20+BC22</f>
        <v>312.014265253504</v>
      </c>
      <c r="BD23" s="2" t="n">
        <f aca="false">BD21*BD20+BD22</f>
        <v>0</v>
      </c>
      <c r="BE23" s="2" t="n">
        <f aca="false">BE21*BE20+BE22</f>
        <v>0</v>
      </c>
      <c r="BF23" s="2" t="n">
        <f aca="false">BF21*BF20+BF22</f>
        <v>0</v>
      </c>
      <c r="BG23" s="2" t="n">
        <f aca="false">BG21*BG20+BG22</f>
        <v>158.115</v>
      </c>
      <c r="BH23" s="2" t="n">
        <f aca="false">BH21*BH20+BH22</f>
        <v>247.08</v>
      </c>
      <c r="BI23" s="2" t="n">
        <f aca="false">BI21*BI20+BI22</f>
        <v>142.951425</v>
      </c>
      <c r="BJ23" s="2" t="n">
        <f aca="false">BJ21*BJ20+BJ22</f>
        <v>0</v>
      </c>
      <c r="BK23" s="2" t="n">
        <f aca="false">BK21*BK20+BK22</f>
        <v>0</v>
      </c>
      <c r="BL23" s="2" t="n">
        <f aca="false">BL21*BL20+BL22</f>
        <v>26.091375</v>
      </c>
      <c r="BM23" s="2" t="n">
        <f aca="false">BM21*BM20+BM22</f>
        <v>469.244738950347</v>
      </c>
      <c r="BN23" s="2" t="n">
        <f aca="false">BN21*BN20+BN22</f>
        <v>221.0149</v>
      </c>
      <c r="BO23" s="2" t="n">
        <f aca="false">BO21*BO20+BO22</f>
        <v>447.942</v>
      </c>
      <c r="BP23" s="2" t="n">
        <f aca="false">BP21*BP20+BP22</f>
        <v>47.152</v>
      </c>
      <c r="BQ23" s="2" t="n">
        <f aca="false">BQ21*BQ20+BQ22</f>
        <v>100.24</v>
      </c>
      <c r="BR23" s="2" t="n">
        <f aca="false">BR21*BR20+BR22</f>
        <v>451.217200154644</v>
      </c>
      <c r="BS23" s="2" t="n">
        <f aca="false">BS21*BS20+BS22</f>
        <v>1383.75</v>
      </c>
      <c r="BT23" s="2" t="n">
        <f aca="false">BT21*BT20+BT22</f>
        <v>1136.8</v>
      </c>
      <c r="BU23" s="2" t="n">
        <f aca="false">BU21*BU20+BU22</f>
        <v>949.340028025669</v>
      </c>
      <c r="BV23" s="2" t="n">
        <f aca="false">BV21*BV20+BV22</f>
        <v>806.222</v>
      </c>
      <c r="BW23" s="2" t="e">
        <f aca="false">BW21*BW20+BW22</f>
        <v>#VALUE!</v>
      </c>
      <c r="BX23" s="2" t="n">
        <f aca="false">BX21*BX20+BX22</f>
        <v>90.26304</v>
      </c>
      <c r="BY23" s="2" t="n">
        <f aca="false">BY21*BY20+BY22</f>
        <v>0</v>
      </c>
      <c r="BZ23" s="2" t="n">
        <f aca="false">BZ21*BZ20+BZ22</f>
        <v>53.6524</v>
      </c>
      <c r="CA23" s="2" t="n">
        <f aca="false">CA21*CA20+CA22</f>
        <v>4.02405</v>
      </c>
      <c r="CB23" s="2" t="n">
        <f aca="false">CB21*CB20+CB22</f>
        <v>82.6056</v>
      </c>
      <c r="CC23" s="2" t="n">
        <f aca="false">CC21*CC20+CC22</f>
        <v>18.353664</v>
      </c>
      <c r="CD23" s="2" t="n">
        <f aca="false">CD21*CD20+CD22</f>
        <v>42.18592</v>
      </c>
      <c r="CE23" s="2" t="n">
        <f aca="false">CE21*CE20+CE22</f>
        <v>0</v>
      </c>
      <c r="CF23" s="2" t="n">
        <f aca="false">CF21*CF20+CF22</f>
        <v>0</v>
      </c>
      <c r="CG23" s="2" t="n">
        <f aca="false">CG21*CG20+CG22</f>
        <v>35.53</v>
      </c>
      <c r="CH23" s="2" t="n">
        <f aca="false">CH21*CH20+CH22</f>
        <v>14.131896</v>
      </c>
      <c r="CI23" s="2" t="n">
        <f aca="false">CI21*CI20+CI22</f>
        <v>55.404</v>
      </c>
      <c r="CJ23" s="2" t="n">
        <f aca="false">CJ21*CJ20+CJ22</f>
        <v>779.794324525612</v>
      </c>
      <c r="CK23" s="2" t="n">
        <f aca="false">CK21*CK20+CK22</f>
        <v>238.14</v>
      </c>
      <c r="CL23" s="2" t="n">
        <f aca="false">CL21*CL20+CL22</f>
        <v>54</v>
      </c>
      <c r="CM23" s="2" t="n">
        <f aca="false">CM21*CM20+CM22</f>
        <v>640.419912</v>
      </c>
      <c r="CN23" s="2" t="n">
        <f aca="false">CN21*CN20+CN22</f>
        <v>1521.6256</v>
      </c>
      <c r="CO23" s="2" t="n">
        <f aca="false">CO21*CO20+CO22</f>
        <v>105.0624</v>
      </c>
      <c r="CP23" s="2" t="n">
        <f aca="false">CP21*CP20+CP22</f>
        <v>518.34</v>
      </c>
      <c r="CQ23" s="2" t="n">
        <f aca="false">CQ21*CQ20+CQ22</f>
        <v>445785.6</v>
      </c>
      <c r="CR23" s="2" t="n">
        <f aca="false">CR21*CR20+CR22</f>
        <v>0</v>
      </c>
      <c r="CS23" s="2" t="n">
        <f aca="false">CS21*CS20+CS22</f>
        <v>1240.23535898797</v>
      </c>
      <c r="CT23" s="2" t="n">
        <f aca="false">CT21*CT20+CT22</f>
        <v>430.0982</v>
      </c>
      <c r="CU23" s="2" t="n">
        <f aca="false">CU21*CU20+CU22</f>
        <v>680.184</v>
      </c>
      <c r="CV23" s="2" t="n">
        <f aca="false">CV21*CV20+CV22</f>
        <v>0</v>
      </c>
      <c r="CW23" s="2" t="n">
        <f aca="false">CW21*CW20+CW22</f>
        <v>97.632</v>
      </c>
      <c r="CX23" s="2" t="n">
        <f aca="false">CX21*CX20+CX22</f>
        <v>52.20092</v>
      </c>
      <c r="CY23" s="2" t="n">
        <f aca="false">CY21*CY20+CY22</f>
        <v>385.15689</v>
      </c>
      <c r="CZ23" s="2" t="n">
        <f aca="false">CZ21*CZ20+CZ22</f>
        <v>109.335075</v>
      </c>
      <c r="DA23" s="2" t="n">
        <f aca="false">DA21*DA20+DA22</f>
        <v>169.839</v>
      </c>
      <c r="DB23" s="2" t="n">
        <f aca="false">DB21*DB20+DB22</f>
        <v>221.681</v>
      </c>
      <c r="DC23" s="2" t="n">
        <f aca="false">DC21*DC20+DC22</f>
        <v>178.932</v>
      </c>
      <c r="DD23" s="2" t="n">
        <f aca="false">DD21*DD20+DD22</f>
        <v>1803.4731</v>
      </c>
      <c r="DE23" s="2" t="n">
        <f aca="false">DE21*DE20+DE22</f>
        <v>945</v>
      </c>
      <c r="DF23" s="2" t="n">
        <f aca="false">DF21*DF20+DF22</f>
        <v>62.517</v>
      </c>
      <c r="DG23" s="2" t="n">
        <f aca="false">DG21*DG20+DG22</f>
        <v>1271.8368</v>
      </c>
      <c r="DH23" s="2" t="n">
        <f aca="false">DH21*DH20+DH22</f>
        <v>1070.454</v>
      </c>
      <c r="DI23" s="2" t="n">
        <f aca="false">DI21*DI20+DI22</f>
        <v>115.5432</v>
      </c>
      <c r="DJ23" s="2" t="n">
        <f aca="false">DJ21*DJ20+DJ22</f>
        <v>66.1416</v>
      </c>
      <c r="DK23" s="2" t="n">
        <f aca="false">DK21*DK20+DK22</f>
        <v>225.4021</v>
      </c>
      <c r="DL23" s="2" t="n">
        <f aca="false">DL21*DL20+DL22</f>
        <v>7.05573243034191</v>
      </c>
      <c r="DM23" s="2" t="n">
        <f aca="false">DM21*DM20+DM22</f>
        <v>0</v>
      </c>
      <c r="DN23" s="2" t="n">
        <f aca="false">DN21*DN20+DN22</f>
        <v>128.952245147753</v>
      </c>
      <c r="DO23" s="2" t="n">
        <f aca="false">DO21*DO20+DO22</f>
        <v>1381.4235</v>
      </c>
      <c r="DP23" s="2" t="n">
        <f aca="false">DP21*DP20+DP22</f>
        <v>112.2615</v>
      </c>
      <c r="DQ23" s="2" t="n">
        <f aca="false">DQ21*DQ20+DQ22</f>
        <v>0</v>
      </c>
      <c r="DR23" s="2" t="n">
        <f aca="false">DR21*DR20+DR22</f>
        <v>2002.2</v>
      </c>
      <c r="DS23" s="2" t="n">
        <f aca="false">DS21*DS20+DS22</f>
        <v>83.6295</v>
      </c>
      <c r="DT23" s="2" t="n">
        <f aca="false">DT21*DT20+DT22</f>
        <v>0</v>
      </c>
      <c r="DU23" s="2" t="n">
        <f aca="false">DU21*DU20+DU22</f>
        <v>44.25</v>
      </c>
      <c r="DV23" s="2" t="n">
        <f aca="false">DV21*DV20+DV22</f>
        <v>22.5594</v>
      </c>
      <c r="DW23" s="2" t="n">
        <f aca="false">DW21*DW20+DW22</f>
        <v>67.977</v>
      </c>
      <c r="DX23" s="2" t="n">
        <f aca="false">DX21*DX20+DX22</f>
        <v>66.69</v>
      </c>
      <c r="DY23" s="2" t="n">
        <f aca="false">DY21*DY20+DY22</f>
        <v>0</v>
      </c>
      <c r="DZ23" s="2" t="n">
        <f aca="false">DZ21*DZ20+DZ22</f>
        <v>7.1424</v>
      </c>
      <c r="EA23" s="2" t="n">
        <f aca="false">EA21*EA20+EA22</f>
        <v>17.58552</v>
      </c>
      <c r="EB23" s="2" t="n">
        <f aca="false">EB21*EB20+EB22</f>
        <v>224.01315</v>
      </c>
      <c r="EC23" s="2" t="n">
        <f aca="false">EC21*EC20+EC22</f>
        <v>352.7676</v>
      </c>
      <c r="ED23" s="2" t="n">
        <f aca="false">ED21*ED20+ED22</f>
        <v>272.304</v>
      </c>
      <c r="EE23" s="2" t="n">
        <f aca="false">EE21*EE20+EE22</f>
        <v>127.035963287828</v>
      </c>
      <c r="EF23" s="2" t="n">
        <f aca="false">EF21*EF20+EF22</f>
        <v>1062.0324</v>
      </c>
      <c r="EG23" s="2" t="n">
        <f aca="false">EG21*EG20+EG22</f>
        <v>0</v>
      </c>
      <c r="EH23" s="2" t="n">
        <f aca="false">EH21*EH20+EH22</f>
        <v>0</v>
      </c>
      <c r="EI23" s="2" t="n">
        <f aca="false">EI21*EI20+EI22</f>
        <v>4207.5</v>
      </c>
      <c r="EJ23" s="2" t="n">
        <f aca="false">EJ21*EJ20+EJ22</f>
        <v>49.84</v>
      </c>
      <c r="EK23" s="2" t="n">
        <f aca="false">EK21*EK20+EK22</f>
        <v>34.989</v>
      </c>
      <c r="EL23" s="2" t="n">
        <f aca="false">EL21*EL20+EL22</f>
        <v>17.4321</v>
      </c>
      <c r="EM23" s="2" t="n">
        <f aca="false">EM21*EM20+EM22</f>
        <v>0</v>
      </c>
      <c r="EN23" s="2" t="n">
        <f aca="false">EN21*EN20+EN22</f>
        <v>0</v>
      </c>
      <c r="EO23" s="2" t="n">
        <f aca="false">EO21*EO20+EO22</f>
        <v>20.58524</v>
      </c>
      <c r="EP23" s="2" t="n">
        <f aca="false">EP21*EP20+EP22</f>
        <v>11.6886</v>
      </c>
      <c r="EQ23" s="2" t="n">
        <f aca="false">EQ21*EQ20+EQ22</f>
        <v>0</v>
      </c>
      <c r="ER23" s="2" t="n">
        <f aca="false">ER21*ER20+ER22</f>
        <v>265.65</v>
      </c>
      <c r="ES23" s="2" t="n">
        <f aca="false">ES21*ES20+ES22</f>
        <v>91.2318</v>
      </c>
      <c r="ET23" s="2" t="n">
        <f aca="false">ET21*ET20+ET22</f>
        <v>60.1392</v>
      </c>
      <c r="EU23" s="2" t="n">
        <f aca="false">EU21*EU20+EU22</f>
        <v>284.488</v>
      </c>
      <c r="EV23" s="2" t="n">
        <f aca="false">EV21*EV20+EV22</f>
        <v>135.9288</v>
      </c>
      <c r="EW23" s="2" t="n">
        <f aca="false">EW21*EW20+EW22</f>
        <v>166.26</v>
      </c>
      <c r="EX23" s="2" t="n">
        <f aca="false">EX21*EX20+EX22</f>
        <v>14.96748</v>
      </c>
      <c r="EY23" s="2" t="n">
        <f aca="false">EY21*EY20+EY22</f>
        <v>133.8</v>
      </c>
      <c r="EZ23" s="2" t="n">
        <f aca="false">EZ21*EZ20+EZ22</f>
        <v>99.3569585110697</v>
      </c>
      <c r="FA23" s="2" t="n">
        <f aca="false">FA21*FA20+FA22</f>
        <v>56.1408316662909</v>
      </c>
      <c r="FB23" s="2" t="n">
        <f aca="false">FB21*FB20+FB22</f>
        <v>52.7594341240403</v>
      </c>
      <c r="FC23" s="2" t="n">
        <f aca="false">FC21*FC20+FC22</f>
        <v>0</v>
      </c>
      <c r="FD23" s="2" t="n">
        <f aca="false">FD21*FD20+FD22</f>
        <v>424.196877351793</v>
      </c>
      <c r="FE23" s="2" t="n">
        <f aca="false">FE21*FE20+FE22</f>
        <v>80</v>
      </c>
      <c r="FF23" s="2" t="n">
        <f aca="false">FF21*FF20+FF22</f>
        <v>83.25</v>
      </c>
      <c r="FG23" s="2" t="n">
        <f aca="false">FG21*FG20+FG22</f>
        <v>128.66</v>
      </c>
      <c r="FH23" s="2" t="n">
        <f aca="false">FH21*FH20+FH22</f>
        <v>2369.55</v>
      </c>
      <c r="FI23" s="2" t="n">
        <f aca="false">FI21*FI20+FI22</f>
        <v>37.485</v>
      </c>
      <c r="FJ23" s="2" t="n">
        <f aca="false">FJ21*FJ20+FJ22</f>
        <v>372.876620129752</v>
      </c>
      <c r="FK23" s="2" t="n">
        <f aca="false">FK21*FK20+FK22</f>
        <v>0</v>
      </c>
      <c r="FL23" s="2" t="n">
        <f aca="false">FL21*FL20+FL22</f>
        <v>73.00125</v>
      </c>
      <c r="FM23" s="2" t="n">
        <f aca="false">FM21*FM20+FM22</f>
        <v>33.6796209364598</v>
      </c>
      <c r="FN23" s="2" t="n">
        <f aca="false">FN21*FN20+FN22</f>
        <v>86.372</v>
      </c>
      <c r="FO23" s="2" t="n">
        <f aca="false">FO21*FO20+FO22</f>
        <v>140.868</v>
      </c>
      <c r="FP23" s="2" t="n">
        <f aca="false">FP21*FP20+FP22</f>
        <v>1513.05</v>
      </c>
      <c r="FQ23" s="2" t="n">
        <f aca="false">FQ21*FQ20+FQ22</f>
        <v>26.565</v>
      </c>
      <c r="FR23" s="2" t="e">
        <f aca="false">SUM(C23:FQ23)</f>
        <v>#VALUE!</v>
      </c>
      <c r="FU23" s="2" t="s">
        <v>510</v>
      </c>
      <c r="FV23" s="2" t="s">
        <v>114</v>
      </c>
      <c r="FW23" s="2" t="s">
        <v>131</v>
      </c>
      <c r="FX23" s="2" t="s">
        <v>511</v>
      </c>
      <c r="FY23" s="2" t="s">
        <v>426</v>
      </c>
      <c r="FZ23" s="2" t="s">
        <v>446</v>
      </c>
      <c r="GT23" s="2" t="s">
        <v>507</v>
      </c>
      <c r="GU23" s="2" t="n">
        <v>0</v>
      </c>
      <c r="GV23" s="2" t="n">
        <v>0</v>
      </c>
      <c r="GW23" s="2" t="n">
        <v>0</v>
      </c>
      <c r="GX23" s="2" t="n">
        <v>0</v>
      </c>
      <c r="GY23" s="2" t="n">
        <v>15</v>
      </c>
      <c r="GZ23" s="2" t="n">
        <v>12</v>
      </c>
      <c r="HA23" s="2" t="n">
        <v>0</v>
      </c>
      <c r="HB23" s="2" t="n">
        <v>0</v>
      </c>
      <c r="HC23" s="2" t="n">
        <v>0</v>
      </c>
      <c r="HD23" s="2" t="n">
        <v>0</v>
      </c>
      <c r="HE23" s="2" t="n">
        <v>50</v>
      </c>
      <c r="HF23" s="2" t="n">
        <v>0</v>
      </c>
      <c r="HG23" s="2" t="n">
        <v>0</v>
      </c>
      <c r="HH23" s="2" t="n">
        <v>0</v>
      </c>
      <c r="HI23" s="2" t="n">
        <v>0</v>
      </c>
      <c r="HJ23" s="2" t="n">
        <v>0</v>
      </c>
      <c r="HK23" s="2" t="n">
        <v>0</v>
      </c>
      <c r="HL23" s="2" t="n">
        <v>0</v>
      </c>
      <c r="HM23" s="2" t="n">
        <v>0</v>
      </c>
      <c r="HN23" s="2" t="n">
        <v>0</v>
      </c>
      <c r="HO23" s="2" t="n">
        <v>40</v>
      </c>
      <c r="HP23" s="2" t="n">
        <v>40</v>
      </c>
      <c r="HQ23" s="2" t="n">
        <v>0</v>
      </c>
      <c r="HR23" s="2" t="n">
        <v>0</v>
      </c>
      <c r="HS23" s="2" t="n">
        <v>62</v>
      </c>
      <c r="HT23" s="2" t="n">
        <v>50</v>
      </c>
      <c r="HU23" s="2" t="n">
        <v>52</v>
      </c>
      <c r="HV23" s="2" t="n">
        <v>0</v>
      </c>
      <c r="HW23" s="2" t="n">
        <v>40</v>
      </c>
      <c r="HX23" s="2" t="n">
        <v>0</v>
      </c>
      <c r="HY23" s="2" t="n">
        <v>0</v>
      </c>
      <c r="HZ23" s="2" t="n">
        <v>50</v>
      </c>
      <c r="IA23" s="2" t="n">
        <v>0</v>
      </c>
      <c r="IB23" s="2" t="n">
        <v>0</v>
      </c>
      <c r="IC23" s="2" t="n">
        <v>40</v>
      </c>
      <c r="ID23" s="2" t="n">
        <v>0</v>
      </c>
      <c r="IE23" s="2" t="n">
        <v>0</v>
      </c>
      <c r="IF23" s="2" t="n">
        <v>0</v>
      </c>
      <c r="IG23" s="2" t="n">
        <v>0</v>
      </c>
      <c r="IH23" s="2" t="n">
        <v>0</v>
      </c>
      <c r="II23" s="2" t="n">
        <v>60</v>
      </c>
      <c r="IJ23" s="2" t="n">
        <v>0</v>
      </c>
      <c r="IK23" s="2" t="n">
        <v>0</v>
      </c>
      <c r="IL23" s="2" t="n">
        <v>0</v>
      </c>
      <c r="IM23" s="2" t="n">
        <v>0</v>
      </c>
      <c r="IN23" s="2" t="n">
        <v>0</v>
      </c>
      <c r="IO23" s="2" t="n">
        <v>0</v>
      </c>
      <c r="IP23" s="2" t="n">
        <v>0</v>
      </c>
      <c r="IQ23" s="2" t="n">
        <v>0</v>
      </c>
      <c r="IR23" s="2" t="n">
        <v>0</v>
      </c>
      <c r="IS23" s="2" t="n">
        <v>0</v>
      </c>
      <c r="IT23" s="2" t="n">
        <v>0</v>
      </c>
      <c r="IU23" s="2" t="n">
        <v>0</v>
      </c>
      <c r="IV23" s="2" t="n">
        <v>0</v>
      </c>
      <c r="IW23" s="2" t="n">
        <v>0</v>
      </c>
      <c r="IX23" s="2" t="n">
        <v>0</v>
      </c>
      <c r="IY23" s="2" t="n">
        <v>0</v>
      </c>
      <c r="IZ23" s="2" t="n">
        <v>0</v>
      </c>
      <c r="JA23" s="2" t="n">
        <v>0</v>
      </c>
      <c r="JB23" s="2" t="n">
        <v>0</v>
      </c>
      <c r="JC23" s="2" t="n">
        <v>0</v>
      </c>
      <c r="JD23" s="2" t="n">
        <v>12</v>
      </c>
      <c r="JE23" s="2" t="n">
        <v>0</v>
      </c>
      <c r="JF23" s="2" t="n">
        <v>50</v>
      </c>
      <c r="JG23" s="2" t="n">
        <v>0</v>
      </c>
      <c r="JH23" s="2" t="n">
        <v>0</v>
      </c>
      <c r="JI23" s="2" t="n">
        <v>0</v>
      </c>
      <c r="JJ23" s="2" t="n">
        <v>0</v>
      </c>
      <c r="JK23" s="2" t="n">
        <v>0</v>
      </c>
      <c r="JL23" s="2" t="n">
        <v>0</v>
      </c>
      <c r="JM23" s="2" t="n">
        <v>0</v>
      </c>
      <c r="JN23" s="2" t="n">
        <v>0</v>
      </c>
      <c r="JO23" s="2" t="n">
        <v>182</v>
      </c>
      <c r="JP23" s="2" t="n">
        <v>0</v>
      </c>
      <c r="JQ23" s="2" t="n">
        <v>0</v>
      </c>
      <c r="JR23" s="2" t="n">
        <v>0</v>
      </c>
      <c r="JS23" s="2" t="n">
        <v>0</v>
      </c>
      <c r="JT23" s="2" t="n">
        <v>0</v>
      </c>
      <c r="JU23" s="2" t="n">
        <v>12</v>
      </c>
      <c r="JV23" s="2" t="n">
        <v>0</v>
      </c>
      <c r="JW23" s="2" t="n">
        <v>0</v>
      </c>
      <c r="JX23" s="2" t="n">
        <v>0</v>
      </c>
      <c r="JY23" s="2" t="n">
        <v>0</v>
      </c>
      <c r="JZ23" s="2" t="n">
        <v>0</v>
      </c>
      <c r="KA23" s="2" t="n">
        <v>0</v>
      </c>
      <c r="KB23" s="2" t="n">
        <v>0</v>
      </c>
      <c r="KC23" s="2" t="n">
        <v>0</v>
      </c>
      <c r="KD23" s="2" t="n">
        <v>0</v>
      </c>
      <c r="KE23" s="2" t="n">
        <v>40</v>
      </c>
      <c r="KF23" s="2" t="n">
        <v>0</v>
      </c>
      <c r="KG23" s="2" t="n">
        <v>0</v>
      </c>
      <c r="KH23" s="2" t="n">
        <v>0</v>
      </c>
      <c r="KI23" s="2" t="n">
        <v>0</v>
      </c>
      <c r="KJ23" s="2" t="n">
        <v>0</v>
      </c>
      <c r="KK23" s="2" t="n">
        <v>60</v>
      </c>
      <c r="KL23" s="2" t="n">
        <v>0</v>
      </c>
      <c r="KM23" s="2" t="n">
        <v>0</v>
      </c>
      <c r="KN23" s="2" t="n">
        <v>0</v>
      </c>
      <c r="KO23" s="2" t="n">
        <v>0</v>
      </c>
      <c r="KP23" s="2" t="n">
        <v>0</v>
      </c>
      <c r="KQ23" s="2" t="n">
        <v>0</v>
      </c>
      <c r="KR23" s="2" t="n">
        <v>0</v>
      </c>
      <c r="KS23" s="2" t="n">
        <v>0</v>
      </c>
      <c r="KT23" s="2" t="n">
        <v>0</v>
      </c>
      <c r="KU23" s="2" t="n">
        <v>0</v>
      </c>
      <c r="KV23" s="2" t="n">
        <v>0</v>
      </c>
      <c r="KW23" s="2" t="n">
        <v>0</v>
      </c>
      <c r="KX23" s="2" t="n">
        <v>0</v>
      </c>
      <c r="KY23" s="2" t="n">
        <v>0</v>
      </c>
      <c r="KZ23" s="2" t="n">
        <v>0</v>
      </c>
      <c r="LA23" s="2" t="n">
        <v>0</v>
      </c>
      <c r="LB23" s="2" t="n">
        <v>0</v>
      </c>
      <c r="LC23" s="2" t="n">
        <v>0</v>
      </c>
      <c r="LD23" s="2" t="n">
        <v>0</v>
      </c>
      <c r="LE23" s="2" t="n">
        <v>0</v>
      </c>
      <c r="LF23" s="2" t="n">
        <v>0</v>
      </c>
      <c r="LG23" s="2" t="n">
        <v>0</v>
      </c>
      <c r="LH23" s="2" t="n">
        <v>0</v>
      </c>
      <c r="LI23" s="2" t="n">
        <v>0</v>
      </c>
      <c r="LJ23" s="2" t="n">
        <v>0</v>
      </c>
      <c r="LK23" s="2" t="n">
        <v>0</v>
      </c>
      <c r="LL23" s="2" t="n">
        <v>0</v>
      </c>
      <c r="LM23" s="2" t="n">
        <v>0</v>
      </c>
      <c r="LN23" s="2" t="n">
        <v>0</v>
      </c>
      <c r="LO23" s="2" t="n">
        <v>0</v>
      </c>
      <c r="LP23" s="2" t="n">
        <v>0</v>
      </c>
      <c r="LQ23" s="2" t="n">
        <v>0</v>
      </c>
      <c r="LR23" s="2" t="n">
        <v>0</v>
      </c>
      <c r="LS23" s="2" t="n">
        <v>0</v>
      </c>
      <c r="LT23" s="2" t="n">
        <v>0</v>
      </c>
      <c r="LU23" s="2" t="n">
        <v>0</v>
      </c>
      <c r="LV23" s="2" t="n">
        <v>0</v>
      </c>
      <c r="LW23" s="2" t="n">
        <v>0</v>
      </c>
      <c r="LX23" s="2" t="n">
        <v>0</v>
      </c>
      <c r="LY23" s="2" t="n">
        <v>0</v>
      </c>
      <c r="LZ23" s="2" t="n">
        <v>0</v>
      </c>
      <c r="MA23" s="2" t="n">
        <v>0</v>
      </c>
      <c r="MB23" s="2" t="n">
        <v>0</v>
      </c>
      <c r="MC23" s="2" t="n">
        <v>0</v>
      </c>
      <c r="MD23" s="2" t="n">
        <v>0</v>
      </c>
      <c r="ME23" s="2" t="n">
        <v>0</v>
      </c>
      <c r="MF23" s="2" t="n">
        <v>0</v>
      </c>
      <c r="MG23" s="2" t="n">
        <v>0</v>
      </c>
      <c r="MH23" s="2" t="n">
        <v>0</v>
      </c>
      <c r="MI23" s="2" t="n">
        <v>0</v>
      </c>
      <c r="MJ23" s="2" t="n">
        <v>0</v>
      </c>
      <c r="MK23" s="2" t="n">
        <v>0</v>
      </c>
      <c r="ML23" s="2" t="n">
        <v>0</v>
      </c>
      <c r="MM23" s="2" t="n">
        <v>0</v>
      </c>
      <c r="MN23" s="2" t="n">
        <v>0</v>
      </c>
      <c r="MO23" s="2" t="n">
        <v>0</v>
      </c>
      <c r="MP23" s="2" t="n">
        <v>0</v>
      </c>
      <c r="MQ23" s="2" t="n">
        <v>0</v>
      </c>
      <c r="MR23" s="2" t="n">
        <v>0</v>
      </c>
      <c r="MS23" s="2" t="n">
        <v>0</v>
      </c>
      <c r="MT23" s="2" t="n">
        <v>0</v>
      </c>
      <c r="MU23" s="2" t="n">
        <v>0</v>
      </c>
      <c r="MV23" s="2" t="n">
        <v>12</v>
      </c>
      <c r="MW23" s="2" t="n">
        <v>80</v>
      </c>
      <c r="MX23" s="2" t="n">
        <v>0</v>
      </c>
      <c r="MY23" s="2" t="n">
        <v>0</v>
      </c>
      <c r="MZ23" s="2" t="n">
        <v>0</v>
      </c>
      <c r="NA23" s="2" t="n">
        <v>0</v>
      </c>
      <c r="NB23" s="2" t="n">
        <v>0</v>
      </c>
      <c r="NC23" s="2" t="n">
        <v>0</v>
      </c>
      <c r="ND23" s="2" t="n">
        <v>0</v>
      </c>
      <c r="NE23" s="2" t="n">
        <v>0</v>
      </c>
      <c r="NF23" s="2" t="n">
        <v>0</v>
      </c>
      <c r="NG23" s="2" t="n">
        <v>0</v>
      </c>
      <c r="NH23" s="2" t="n">
        <v>0</v>
      </c>
      <c r="NI23" s="2" t="n">
        <v>0</v>
      </c>
    </row>
    <row r="24" customFormat="false" ht="14.4" hidden="false" customHeight="true" outlineLevel="0" collapsed="false">
      <c r="A24" s="124" t="s">
        <v>512</v>
      </c>
      <c r="B24" s="50" t="s">
        <v>513</v>
      </c>
      <c r="C24" s="125" t="n">
        <f aca="false">'Soveria Simeri'!F60</f>
        <v>0</v>
      </c>
      <c r="D24" s="125" t="n">
        <f aca="false">'Soveria Simeri'!Q60</f>
        <v>0</v>
      </c>
      <c r="E24" s="125" t="n">
        <f aca="false">'Soveria Simeri'!AB60</f>
        <v>0</v>
      </c>
      <c r="F24" s="50" t="n">
        <f aca="false">Sersale!F60</f>
        <v>0</v>
      </c>
      <c r="G24" s="50" t="n">
        <f aca="false">Sersale!Q60</f>
        <v>0</v>
      </c>
      <c r="H24" s="50" t="n">
        <f aca="false">Sersale!AB60</f>
        <v>0</v>
      </c>
      <c r="I24" s="50" t="n">
        <f aca="false">Sersale!AM60</f>
        <v>0</v>
      </c>
      <c r="J24" s="50" t="n">
        <f aca="false">Sersale!AX60</f>
        <v>0</v>
      </c>
      <c r="K24" s="50" t="n">
        <f aca="false">Sersale!BI60</f>
        <v>0</v>
      </c>
      <c r="L24" s="50" t="n">
        <f aca="false">Sersale!BT60</f>
        <v>0</v>
      </c>
      <c r="M24" s="2" t="n">
        <f aca="false">Cropani!F60</f>
        <v>0</v>
      </c>
      <c r="N24" s="2" t="n">
        <f aca="false">Cropani!Q60</f>
        <v>0</v>
      </c>
      <c r="O24" s="2" t="n">
        <f aca="false">Cropani!AB60</f>
        <v>0</v>
      </c>
      <c r="P24" s="2" t="n">
        <f aca="false">Cropani!AM60</f>
        <v>0</v>
      </c>
      <c r="Q24" s="2" t="n">
        <f aca="false">Cropani!AX60</f>
        <v>0</v>
      </c>
      <c r="R24" s="2" t="n">
        <f aca="false">Cropani!BI60</f>
        <v>0</v>
      </c>
      <c r="S24" s="2" t="n">
        <f aca="false">Cropani!BT60</f>
        <v>0</v>
      </c>
      <c r="T24" s="2" t="n">
        <f aca="false">Cropani!CE60</f>
        <v>0</v>
      </c>
      <c r="U24" s="2" t="n">
        <f aca="false">Cropani!CP60</f>
        <v>0</v>
      </c>
      <c r="V24" s="2" t="n">
        <f aca="false">Cropani!F133</f>
        <v>0</v>
      </c>
      <c r="W24" s="2" t="n">
        <f aca="false">Cropani!Q133</f>
        <v>0</v>
      </c>
      <c r="X24" s="2" t="n">
        <f aca="false">Cropani!AB133</f>
        <v>0</v>
      </c>
      <c r="Y24" s="2" t="n">
        <f aca="false">Cropani!AM133</f>
        <v>0</v>
      </c>
      <c r="Z24" s="2" t="n">
        <f aca="false">Cropani!AX133</f>
        <v>0</v>
      </c>
      <c r="AA24" s="2" t="n">
        <f aca="false">Cropani!BI133</f>
        <v>0</v>
      </c>
      <c r="AB24" s="2" t="n">
        <f aca="false">Cropani!BT133</f>
        <v>0</v>
      </c>
      <c r="AC24" s="2" t="n">
        <f aca="false">Cropani!CE133</f>
        <v>1</v>
      </c>
      <c r="AD24" s="2" t="n">
        <f aca="false">Cropani!CP133</f>
        <v>0</v>
      </c>
      <c r="AE24" s="2" t="n">
        <f aca="false">Cropani!F206</f>
        <v>0</v>
      </c>
      <c r="AF24" s="2" t="n">
        <f aca="false">Cropani!Q206</f>
        <v>0</v>
      </c>
      <c r="AG24" s="2" t="n">
        <f aca="false">Cropani!AB206</f>
        <v>0</v>
      </c>
      <c r="AH24" s="2" t="n">
        <f aca="false">Cropani!AM206</f>
        <v>0</v>
      </c>
      <c r="AI24" s="2" t="n">
        <f aca="false">Cropani!AX206</f>
        <v>0</v>
      </c>
      <c r="AJ24" s="2" t="n">
        <f aca="false">Cropani!BI206</f>
        <v>0</v>
      </c>
      <c r="AK24" s="2" t="n">
        <f aca="false">Cropani!BT206</f>
        <v>0</v>
      </c>
      <c r="AL24" s="2" t="n">
        <f aca="false">Cropani!CE206</f>
        <v>0</v>
      </c>
      <c r="AM24" s="2" t="n">
        <f aca="false">Cropani!CP206</f>
        <v>0</v>
      </c>
      <c r="AN24" s="2" t="n">
        <f aca="false">Cropani!F279</f>
        <v>0</v>
      </c>
      <c r="AO24" s="2" t="n">
        <f aca="false">Cropani!Q279</f>
        <v>0</v>
      </c>
      <c r="AP24" s="2" t="n">
        <f aca="false">Cropani!AB279</f>
        <v>0</v>
      </c>
      <c r="AQ24" s="2" t="n">
        <f aca="false">Cropani!AM279</f>
        <v>0</v>
      </c>
      <c r="AR24" s="2" t="n">
        <f aca="false">Cropani!AX279</f>
        <v>0</v>
      </c>
      <c r="AS24" s="2" t="n">
        <f aca="false">Cropani!BI279</f>
        <v>0</v>
      </c>
      <c r="AT24" s="2" t="n">
        <f aca="false">Cropani!BT279</f>
        <v>0</v>
      </c>
      <c r="AU24" s="2" t="n">
        <f aca="false">Cropani!CE279</f>
        <v>0</v>
      </c>
      <c r="AV24" s="2" t="n">
        <f aca="false">Cropani!CP279</f>
        <v>0</v>
      </c>
      <c r="AW24" s="2" t="n">
        <f aca="false">Cropani!F352</f>
        <v>0</v>
      </c>
      <c r="AX24" s="2" t="n">
        <f aca="false">Cropani!Q352</f>
        <v>0</v>
      </c>
      <c r="AY24" s="2" t="n">
        <f aca="false">Cropani!AB352</f>
        <v>0</v>
      </c>
      <c r="AZ24" s="2" t="n">
        <f aca="false">Cropani!AM352</f>
        <v>0</v>
      </c>
      <c r="BA24" s="2" t="n">
        <f aca="false">Cropani!AX352</f>
        <v>0</v>
      </c>
      <c r="BB24" s="2" t="n">
        <f aca="false">Cropani!BI352</f>
        <v>0</v>
      </c>
      <c r="BC24" s="2" t="n">
        <f aca="false">Cropani!BT352</f>
        <v>0</v>
      </c>
      <c r="BD24" s="2" t="n">
        <f aca="false">Cropani!CE352</f>
        <v>0</v>
      </c>
      <c r="BE24" s="2" t="n">
        <f aca="false">Cropani!CP352</f>
        <v>0</v>
      </c>
      <c r="BF24" s="2" t="n">
        <f aca="false">Cropani!F425</f>
        <v>0</v>
      </c>
      <c r="BG24" s="2" t="n">
        <f aca="false">Cropani!Q425</f>
        <v>0</v>
      </c>
      <c r="BH24" s="2" t="n">
        <f aca="false">Cropani!AB425</f>
        <v>0</v>
      </c>
      <c r="BI24" s="2" t="n">
        <f aca="false">Cropani!AM425</f>
        <v>0</v>
      </c>
      <c r="BJ24" s="2" t="n">
        <f aca="false">Cropani!AX425</f>
        <v>0</v>
      </c>
      <c r="BK24" s="2" t="n">
        <f aca="false">Cropani!BI425</f>
        <v>0</v>
      </c>
      <c r="BL24" s="2" t="n">
        <f aca="false">Cropani!BT425</f>
        <v>0</v>
      </c>
      <c r="BM24" s="2" t="n">
        <f aca="false">Cropani!CE425</f>
        <v>0</v>
      </c>
      <c r="BN24" s="2" t="n">
        <f aca="false">Cropani!CP425</f>
        <v>0</v>
      </c>
      <c r="BO24" s="2" t="n">
        <f aca="false">Cropani!F498</f>
        <v>0</v>
      </c>
      <c r="BP24" s="2" t="n">
        <f aca="false">Cropani!Q498</f>
        <v>0</v>
      </c>
      <c r="BQ24" s="2" t="n">
        <f aca="false">Cropani!AB498</f>
        <v>0</v>
      </c>
      <c r="BR24" s="2" t="n">
        <f aca="false">Cropani!AM498</f>
        <v>0</v>
      </c>
      <c r="BS24" s="2" t="n">
        <f aca="false">Cropani!AX498</f>
        <v>0</v>
      </c>
      <c r="BT24" s="2" t="n">
        <f aca="false">Cropani!BI498</f>
        <v>0</v>
      </c>
      <c r="BU24" s="2" t="n">
        <f aca="false">Cropani!BT498</f>
        <v>0</v>
      </c>
      <c r="BV24" s="2" t="n">
        <f aca="false">Cropani!CE498</f>
        <v>0</v>
      </c>
      <c r="BW24" s="2" t="n">
        <f aca="false">Cropani!CP498</f>
        <v>0</v>
      </c>
      <c r="BX24" s="2" t="n">
        <f aca="false">'Sellia Marina'!F60</f>
        <v>0</v>
      </c>
      <c r="BY24" s="2" t="n">
        <f aca="false">'Sellia Marina'!Q60</f>
        <v>0</v>
      </c>
      <c r="BZ24" s="2" t="n">
        <f aca="false">'Sellia Marina'!AB60</f>
        <v>0</v>
      </c>
      <c r="CA24" s="2" t="n">
        <f aca="false">'Sellia Marina'!AM60</f>
        <v>0</v>
      </c>
      <c r="CB24" s="2" t="n">
        <f aca="false">'Sellia Marina'!AX60</f>
        <v>0</v>
      </c>
      <c r="CC24" s="2" t="n">
        <f aca="false">'Sellia Marina'!BI60</f>
        <v>0</v>
      </c>
      <c r="CD24" s="2" t="n">
        <f aca="false">'Sellia Marina'!BT60</f>
        <v>0</v>
      </c>
      <c r="CE24" s="2" t="n">
        <f aca="false">'Sellia Marina'!CE60</f>
        <v>0</v>
      </c>
      <c r="CF24" s="2" t="n">
        <f aca="false">'Sellia Marina'!CP60</f>
        <v>0</v>
      </c>
      <c r="CG24" s="2" t="n">
        <f aca="false">'Sellia Marina'!F133</f>
        <v>0</v>
      </c>
      <c r="CH24" s="2" t="n">
        <f aca="false">'Sellia Marina'!Q133</f>
        <v>0</v>
      </c>
      <c r="CI24" s="2" t="n">
        <f aca="false">'Sellia Marina'!AB133</f>
        <v>0</v>
      </c>
      <c r="CJ24" s="2" t="n">
        <f aca="false">'Sellia Marina'!AM133</f>
        <v>0</v>
      </c>
      <c r="CK24" s="2" t="n">
        <f aca="false">'Sellia Marina'!AX133</f>
        <v>0</v>
      </c>
      <c r="CL24" s="2" t="n">
        <f aca="false">'Sellia Marina'!BI133</f>
        <v>0</v>
      </c>
      <c r="CM24" s="2" t="n">
        <f aca="false">'Sellia Marina'!BT133</f>
        <v>0</v>
      </c>
      <c r="CN24" s="2" t="n">
        <f aca="false">'Sellia Marina'!CE133</f>
        <v>0</v>
      </c>
      <c r="CO24" s="2" t="n">
        <f aca="false">'Sellia Marina'!CP133</f>
        <v>0</v>
      </c>
      <c r="CP24" s="2" t="n">
        <f aca="false">'Sellia Marina'!F206</f>
        <v>0</v>
      </c>
      <c r="CQ24" s="2" t="n">
        <f aca="false">'Sellia Marina'!Q206</f>
        <v>0</v>
      </c>
      <c r="CR24" s="2" t="n">
        <f aca="false">'Sellia Marina'!AB206</f>
        <v>0</v>
      </c>
      <c r="CS24" s="2" t="n">
        <f aca="false">'Sellia Marina'!AM206</f>
        <v>0</v>
      </c>
      <c r="CT24" s="2" t="n">
        <f aca="false">'Sellia Marina'!AX206</f>
        <v>0</v>
      </c>
      <c r="CU24" s="2" t="n">
        <f aca="false">'Sellia Marina'!BI206</f>
        <v>0</v>
      </c>
      <c r="CV24" s="2" t="n">
        <f aca="false">'Sellia Marina'!BT206</f>
        <v>0</v>
      </c>
      <c r="CW24" s="2" t="n">
        <f aca="false">'Sellia Marina'!CE206</f>
        <v>0</v>
      </c>
      <c r="CX24" s="2" t="n">
        <f aca="false">'Sellia Marina'!CP206</f>
        <v>0</v>
      </c>
      <c r="CY24" s="2" t="n">
        <f aca="false">'Sellia Marina'!F279</f>
        <v>0</v>
      </c>
      <c r="CZ24" s="2" t="n">
        <f aca="false">'Sellia Marina'!Q279</f>
        <v>0</v>
      </c>
      <c r="DA24" s="2" t="n">
        <f aca="false">'Sellia Marina'!AB279</f>
        <v>0</v>
      </c>
      <c r="DB24" s="2" t="n">
        <f aca="false">'Sellia Marina'!AM279</f>
        <v>0</v>
      </c>
      <c r="DC24" s="2" t="n">
        <f aca="false">'Sellia Marina'!AX279</f>
        <v>0</v>
      </c>
      <c r="DD24" s="2" t="n">
        <f aca="false">'Sellia Marina'!BI279</f>
        <v>0</v>
      </c>
      <c r="DE24" s="2" t="n">
        <f aca="false">'Sellia Marina'!BT279</f>
        <v>0</v>
      </c>
      <c r="DF24" s="2" t="n">
        <f aca="false">'Sellia Marina'!CE279</f>
        <v>0</v>
      </c>
      <c r="DG24" s="2" t="n">
        <f aca="false">'Sellia Marina'!CP279</f>
        <v>0</v>
      </c>
      <c r="DH24" s="2" t="n">
        <f aca="false">'Sellia Marina'!F352</f>
        <v>0</v>
      </c>
      <c r="DI24" s="2" t="n">
        <f aca="false">'Sellia Marina'!Q352</f>
        <v>0</v>
      </c>
      <c r="DJ24" s="2" t="n">
        <f aca="false">'Sellia Marina'!AB352</f>
        <v>0</v>
      </c>
      <c r="DK24" s="2" t="n">
        <f aca="false">'Sellia Marina'!AM352</f>
        <v>0</v>
      </c>
      <c r="DL24" s="2" t="n">
        <f aca="false">'Sellia Marina'!AX352</f>
        <v>0</v>
      </c>
      <c r="DM24" s="2" t="n">
        <f aca="false">'Sellia Marina'!BI352</f>
        <v>0</v>
      </c>
      <c r="DN24" s="2" t="n">
        <f aca="false">'Sellia Marina'!BT352</f>
        <v>0</v>
      </c>
      <c r="DO24" s="2" t="n">
        <f aca="false">'Sellia Marina'!CE352</f>
        <v>0</v>
      </c>
      <c r="DP24" s="2" t="n">
        <f aca="false">'Sellia Marina'!CP352</f>
        <v>0</v>
      </c>
      <c r="DQ24" s="2" t="n">
        <f aca="false">'Sellia Marina'!F425</f>
        <v>0</v>
      </c>
      <c r="DR24" s="2" t="n">
        <f aca="false">'Sellia Marina'!Q425</f>
        <v>0</v>
      </c>
      <c r="DS24" s="2" t="n">
        <f aca="false">'Sellia Marina'!AB425</f>
        <v>0</v>
      </c>
      <c r="DT24" s="2" t="n">
        <f aca="false">'Sellia Marina'!AM425</f>
        <v>0</v>
      </c>
      <c r="DU24" s="2" t="n">
        <f aca="false">'Sellia Marina'!AX425</f>
        <v>0</v>
      </c>
      <c r="DV24" s="2" t="n">
        <f aca="false">'Sellia Marina'!BI425</f>
        <v>0</v>
      </c>
      <c r="DW24" s="2" t="n">
        <f aca="false">'Sellia Marina'!BT425</f>
        <v>0</v>
      </c>
      <c r="DX24" s="2" t="n">
        <f aca="false">'Sellia Marina'!CE425</f>
        <v>0</v>
      </c>
      <c r="DY24" s="2" t="n">
        <f aca="false">'Sellia Marina'!CP425</f>
        <v>0</v>
      </c>
      <c r="DZ24" s="2" t="n">
        <f aca="false">'Sellia Marina'!F498</f>
        <v>0</v>
      </c>
      <c r="EA24" s="2" t="n">
        <f aca="false">'Sellia Marina'!Q498</f>
        <v>0</v>
      </c>
      <c r="EB24" s="2" t="n">
        <f aca="false">'Sellia Marina'!AB498</f>
        <v>0</v>
      </c>
      <c r="EC24" s="2" t="n">
        <f aca="false">'Sellia Marina'!AM498</f>
        <v>0</v>
      </c>
      <c r="ED24" s="2" t="n">
        <f aca="false">'Sellia Marina'!AX498</f>
        <v>0</v>
      </c>
      <c r="EE24" s="2" t="n">
        <f aca="false">'Sellia Marina'!BI498</f>
        <v>0</v>
      </c>
      <c r="EF24" s="2" t="n">
        <f aca="false">'Sellia Marina'!BT498</f>
        <v>0</v>
      </c>
      <c r="EG24" s="2" t="n">
        <f aca="false">'Sellia Marina'!CE498</f>
        <v>0</v>
      </c>
      <c r="EH24" s="2" t="n">
        <f aca="false">'Sellia Marina'!CP498</f>
        <v>0</v>
      </c>
      <c r="EI24" s="2" t="n">
        <f aca="false">'Sellia Marina'!F571</f>
        <v>0</v>
      </c>
      <c r="EJ24" s="2" t="n">
        <f aca="false">'Sellia Marina'!Q571</f>
        <v>0</v>
      </c>
      <c r="EK24" s="2" t="n">
        <f aca="false">'Sellia Marina'!AB571</f>
        <v>0</v>
      </c>
      <c r="EL24" s="2" t="n">
        <f aca="false">Belcastro!F60</f>
        <v>0</v>
      </c>
      <c r="EM24" s="2" t="n">
        <f aca="false">Belcastro!Q60</f>
        <v>0</v>
      </c>
      <c r="EN24" s="2" t="n">
        <f aca="false">Belcastro!AB60</f>
        <v>0</v>
      </c>
      <c r="EO24" s="2" t="n">
        <f aca="false">Belcastro!AM60</f>
        <v>0</v>
      </c>
      <c r="EP24" s="2" t="n">
        <f aca="false">Belcastro!AX60</f>
        <v>0</v>
      </c>
      <c r="EQ24" s="2" t="n">
        <f aca="false">Belcastro!BI60</f>
        <v>0</v>
      </c>
      <c r="ER24" s="2" t="n">
        <f aca="false">Belcastro!BT60</f>
        <v>0</v>
      </c>
      <c r="ES24" s="2" t="n">
        <f aca="false">Botricello!F60</f>
        <v>0</v>
      </c>
      <c r="ET24" s="2" t="n">
        <f aca="false">Botricello!Q60</f>
        <v>0</v>
      </c>
      <c r="EU24" s="2" t="n">
        <f aca="false">Botricello!AB60</f>
        <v>0</v>
      </c>
      <c r="EV24" s="2" t="n">
        <f aca="false">Botricello!AM60</f>
        <v>0</v>
      </c>
      <c r="EW24" s="2" t="n">
        <f aca="false">Botricello!AX60</f>
        <v>0</v>
      </c>
      <c r="EX24" s="2" t="n">
        <f aca="false">Botricello!BI60</f>
        <v>0</v>
      </c>
      <c r="EY24" s="2" t="n">
        <f aca="false">Botricello!BT60</f>
        <v>0</v>
      </c>
      <c r="EZ24" s="2" t="n">
        <f aca="false">Botricello!CE60</f>
        <v>0</v>
      </c>
      <c r="FA24" s="2" t="n">
        <f aca="false">Botricello!F133</f>
        <v>0</v>
      </c>
      <c r="FB24" s="2" t="n">
        <f aca="false">Botricello!Q133</f>
        <v>0</v>
      </c>
      <c r="FC24" s="2" t="n">
        <f aca="false">Botricello!AB133</f>
        <v>0</v>
      </c>
      <c r="FD24" s="2" t="n">
        <f aca="false">Botricello!AM133</f>
        <v>0</v>
      </c>
      <c r="FE24" s="2" t="n">
        <f aca="false">Botricello!AX133</f>
        <v>0</v>
      </c>
      <c r="FF24" s="2" t="n">
        <f aca="false">Botricello!BI133</f>
        <v>0</v>
      </c>
      <c r="FG24" s="2" t="n">
        <f aca="false">Botricello!BT133</f>
        <v>0</v>
      </c>
      <c r="FH24" s="2" t="n">
        <f aca="false">Botricello!CE133</f>
        <v>0</v>
      </c>
      <c r="FI24" s="2" t="n">
        <f aca="false">Botricello!F206</f>
        <v>0</v>
      </c>
      <c r="FJ24" s="2" t="n">
        <f aca="false">Botricello!Q206</f>
        <v>0</v>
      </c>
      <c r="FK24" s="2" t="n">
        <f aca="false">Botricello!AB206</f>
        <v>0</v>
      </c>
      <c r="FL24" s="2" t="n">
        <f aca="false">Botricello!AM206</f>
        <v>0</v>
      </c>
      <c r="FM24" s="2" t="n">
        <f aca="false">Botricello!AX206</f>
        <v>0</v>
      </c>
      <c r="FN24" s="2" t="n">
        <f aca="false">Botricello!BI206</f>
        <v>0</v>
      </c>
      <c r="FO24" s="2" t="n">
        <f aca="false">Botricello!BT206</f>
        <v>0</v>
      </c>
      <c r="FP24" s="2" t="n">
        <f aca="false">Botricello!CE206</f>
        <v>0</v>
      </c>
      <c r="FQ24" s="2" t="n">
        <f aca="false">Botricello!F279</f>
        <v>0</v>
      </c>
      <c r="FT24" s="2" t="str">
        <f aca="false">B24</f>
        <v>washing machine</v>
      </c>
      <c r="FU24" s="126" t="n">
        <f aca="false">SUM(C24:E24)</f>
        <v>0</v>
      </c>
      <c r="FV24" s="2" t="n">
        <f aca="false">SUM(F24:L24)</f>
        <v>0</v>
      </c>
      <c r="FW24" s="2" t="n">
        <f aca="false">SUM(M24:BW24)</f>
        <v>1</v>
      </c>
      <c r="FX24" s="2" t="n">
        <f aca="false">SUM(BX24:EK24)</f>
        <v>0</v>
      </c>
      <c r="FY24" s="2" t="n">
        <f aca="false">SUM(EL24:ER24)</f>
        <v>0</v>
      </c>
      <c r="FZ24" s="2" t="n">
        <f aca="false">SUM(ES24:FQ24)</f>
        <v>0</v>
      </c>
      <c r="GA24" s="126" t="n">
        <f aca="false">SUM(FU24:FZ24)</f>
        <v>1</v>
      </c>
      <c r="GT24" s="2" t="s">
        <v>509</v>
      </c>
      <c r="GU24" s="2" t="n">
        <v>116.625</v>
      </c>
      <c r="GV24" s="2" t="n">
        <v>0</v>
      </c>
      <c r="GW24" s="2" t="n">
        <v>185.813860151971</v>
      </c>
      <c r="GX24" s="2" t="n">
        <v>31.6887304768243</v>
      </c>
      <c r="GY24" s="2" t="n">
        <v>188.594478489087</v>
      </c>
      <c r="GZ24" s="2" t="n">
        <v>145.660010973195</v>
      </c>
      <c r="HA24" s="2" t="n">
        <v>80.976</v>
      </c>
      <c r="HB24" s="2" t="n">
        <v>0</v>
      </c>
      <c r="HC24" s="2" t="n">
        <v>467.625</v>
      </c>
      <c r="HD24" s="2" t="n">
        <v>730.08</v>
      </c>
      <c r="HE24" s="2" t="n">
        <v>89.9021875</v>
      </c>
      <c r="HF24" s="2" t="n">
        <v>593.568</v>
      </c>
      <c r="HG24" s="2" t="n">
        <v>577.59</v>
      </c>
      <c r="HH24" s="2" t="n">
        <v>39.168</v>
      </c>
      <c r="HI24" s="2" t="n">
        <v>596.45</v>
      </c>
      <c r="HJ24" s="2" t="n">
        <v>397.35</v>
      </c>
      <c r="HK24" s="2" t="n">
        <v>23.93125</v>
      </c>
      <c r="HL24" s="2" t="n">
        <v>1104</v>
      </c>
      <c r="HM24" s="2" t="n">
        <v>0</v>
      </c>
      <c r="HN24" s="2" t="n">
        <v>10.5</v>
      </c>
      <c r="HO24" s="2" t="n">
        <v>40</v>
      </c>
      <c r="HP24" s="2" t="n">
        <v>42.36671875</v>
      </c>
      <c r="HQ24" s="2" t="n">
        <v>11.475</v>
      </c>
      <c r="HR24" s="2" t="n">
        <v>263.1</v>
      </c>
      <c r="HS24" s="2" t="n">
        <v>272.384487396934</v>
      </c>
      <c r="HT24" s="2" t="n">
        <v>50.616455</v>
      </c>
      <c r="HU24" s="2" t="n">
        <v>77.189296</v>
      </c>
      <c r="HV24" s="2" t="n">
        <v>0</v>
      </c>
      <c r="HW24" s="2" t="n">
        <v>40</v>
      </c>
      <c r="HX24" s="2" t="n">
        <v>104.3</v>
      </c>
      <c r="HY24" s="2" t="n">
        <v>29.8</v>
      </c>
      <c r="HZ24" s="2" t="n">
        <v>67.7012</v>
      </c>
      <c r="IA24" s="2" t="n">
        <v>13.7216</v>
      </c>
      <c r="IB24" s="2" t="n">
        <v>0</v>
      </c>
      <c r="IC24" s="2" t="n">
        <v>43.9624</v>
      </c>
      <c r="ID24" s="2" t="n">
        <v>23.4544</v>
      </c>
      <c r="IE24" s="2" t="n">
        <v>112.8875</v>
      </c>
      <c r="IF24" s="2" t="n">
        <v>119.471544822282</v>
      </c>
      <c r="IG24" s="2" t="n">
        <v>119.1981</v>
      </c>
      <c r="IH24" s="2" t="n">
        <v>152.235</v>
      </c>
      <c r="II24" s="2" t="n">
        <v>163.09</v>
      </c>
      <c r="IJ24" s="2" t="n">
        <v>0</v>
      </c>
      <c r="IK24" s="2" t="n">
        <v>0</v>
      </c>
      <c r="IL24" s="2" t="n">
        <v>182.817213932346</v>
      </c>
      <c r="IM24" s="2" t="n">
        <v>96.146987899384</v>
      </c>
      <c r="IN24" s="2" t="n">
        <v>0</v>
      </c>
      <c r="IO24" s="2" t="n">
        <v>3903.9704</v>
      </c>
      <c r="IP24" s="2" t="n">
        <v>132.160875</v>
      </c>
      <c r="IQ24" s="2" t="n">
        <v>301.875</v>
      </c>
      <c r="IR24" s="2" t="n">
        <v>575.668165986632</v>
      </c>
      <c r="IS24" s="2" t="n">
        <v>7256.7586</v>
      </c>
      <c r="IT24" s="2" t="n">
        <v>669.335</v>
      </c>
      <c r="IU24" s="2" t="n">
        <v>312.014265253504</v>
      </c>
      <c r="IV24" s="2" t="n">
        <v>0</v>
      </c>
      <c r="IW24" s="2" t="n">
        <v>0</v>
      </c>
      <c r="IX24" s="2" t="n">
        <v>0</v>
      </c>
      <c r="IY24" s="2" t="n">
        <v>158.115</v>
      </c>
      <c r="IZ24" s="2" t="n">
        <v>247.08</v>
      </c>
      <c r="JA24" s="2" t="n">
        <v>142.951425</v>
      </c>
      <c r="JB24" s="2" t="n">
        <v>0</v>
      </c>
      <c r="JC24" s="2" t="n">
        <v>0</v>
      </c>
      <c r="JD24" s="2" t="n">
        <v>26.091375</v>
      </c>
      <c r="JE24" s="2" t="n">
        <v>469.244738950347</v>
      </c>
      <c r="JF24" s="2" t="n">
        <v>221.0149</v>
      </c>
      <c r="JG24" s="2" t="n">
        <v>447.942</v>
      </c>
      <c r="JH24" s="2" t="n">
        <v>47.152</v>
      </c>
      <c r="JI24" s="2" t="n">
        <v>100.24</v>
      </c>
      <c r="JJ24" s="2" t="n">
        <v>451.217200154644</v>
      </c>
      <c r="JK24" s="2" t="n">
        <v>1383.75</v>
      </c>
      <c r="JL24" s="2" t="n">
        <v>1136.8</v>
      </c>
      <c r="JM24" s="2" t="n">
        <v>949.340028025669</v>
      </c>
      <c r="JN24" s="2" t="n">
        <v>806.222</v>
      </c>
      <c r="JO24" s="2" t="n">
        <v>185.43774578064</v>
      </c>
      <c r="JP24" s="2" t="n">
        <v>90.26304</v>
      </c>
      <c r="JQ24" s="2" t="n">
        <v>0</v>
      </c>
      <c r="JR24" s="2" t="n">
        <v>53.6524</v>
      </c>
      <c r="JS24" s="2" t="n">
        <v>4.02405</v>
      </c>
      <c r="JT24" s="2" t="n">
        <v>82.6056</v>
      </c>
      <c r="JU24" s="2" t="n">
        <v>18.353664</v>
      </c>
      <c r="JV24" s="2" t="n">
        <v>42.18592</v>
      </c>
      <c r="JW24" s="2" t="n">
        <v>0</v>
      </c>
      <c r="JX24" s="2" t="n">
        <v>0</v>
      </c>
      <c r="JY24" s="2" t="n">
        <v>35.53</v>
      </c>
      <c r="JZ24" s="2" t="n">
        <v>14.131896</v>
      </c>
      <c r="KA24" s="2" t="n">
        <v>55.404</v>
      </c>
      <c r="KB24" s="2" t="n">
        <v>779.794324525612</v>
      </c>
      <c r="KC24" s="2" t="n">
        <v>238.14</v>
      </c>
      <c r="KD24" s="2" t="n">
        <v>54</v>
      </c>
      <c r="KE24" s="2" t="n">
        <v>640.419912</v>
      </c>
      <c r="KF24" s="2" t="n">
        <v>1521.6256</v>
      </c>
      <c r="KG24" s="2" t="n">
        <v>105.0624</v>
      </c>
      <c r="KH24" s="2" t="n">
        <v>518.34</v>
      </c>
      <c r="KI24" s="2" t="n">
        <v>445785.6</v>
      </c>
      <c r="KJ24" s="2" t="n">
        <v>0</v>
      </c>
      <c r="KK24" s="2" t="n">
        <v>1240.23535898797</v>
      </c>
      <c r="KL24" s="2" t="n">
        <v>430.0982</v>
      </c>
      <c r="KM24" s="2" t="n">
        <v>680.184</v>
      </c>
      <c r="KN24" s="2" t="n">
        <v>0</v>
      </c>
      <c r="KO24" s="2" t="n">
        <v>97.632</v>
      </c>
      <c r="KP24" s="2" t="n">
        <v>52.20092</v>
      </c>
      <c r="KQ24" s="2" t="n">
        <v>385.15689</v>
      </c>
      <c r="KR24" s="2" t="n">
        <v>109.335075</v>
      </c>
      <c r="KS24" s="2" t="n">
        <v>169.839</v>
      </c>
      <c r="KT24" s="2" t="n">
        <v>221.681</v>
      </c>
      <c r="KU24" s="2" t="n">
        <v>178.932</v>
      </c>
      <c r="KV24" s="2" t="n">
        <v>1803.4731</v>
      </c>
      <c r="KW24" s="2" t="n">
        <v>945</v>
      </c>
      <c r="KX24" s="2" t="n">
        <v>62.517</v>
      </c>
      <c r="KY24" s="2" t="n">
        <v>1271.8368</v>
      </c>
      <c r="KZ24" s="2" t="n">
        <v>1070.454</v>
      </c>
      <c r="LA24" s="2" t="n">
        <v>115.5432</v>
      </c>
      <c r="LB24" s="2" t="n">
        <v>66.1416</v>
      </c>
      <c r="LC24" s="2" t="n">
        <v>225.4021</v>
      </c>
      <c r="LD24" s="2" t="n">
        <v>7.05573243034191</v>
      </c>
      <c r="LE24" s="2" t="n">
        <v>0</v>
      </c>
      <c r="LF24" s="2" t="n">
        <v>128.952245147753</v>
      </c>
      <c r="LG24" s="2" t="n">
        <v>1381.4235</v>
      </c>
      <c r="LH24" s="2" t="n">
        <v>112.2615</v>
      </c>
      <c r="LI24" s="2" t="n">
        <v>0</v>
      </c>
      <c r="LJ24" s="2" t="n">
        <v>2002.2</v>
      </c>
      <c r="LK24" s="2" t="n">
        <v>83.6295</v>
      </c>
      <c r="LL24" s="2" t="n">
        <v>0</v>
      </c>
      <c r="LM24" s="2" t="n">
        <v>44.25</v>
      </c>
      <c r="LN24" s="2" t="n">
        <v>22.5594</v>
      </c>
      <c r="LO24" s="2" t="n">
        <v>67.977</v>
      </c>
      <c r="LP24" s="2" t="n">
        <v>66.69</v>
      </c>
      <c r="LQ24" s="2" t="n">
        <v>0</v>
      </c>
      <c r="LR24" s="2" t="n">
        <v>7.1424</v>
      </c>
      <c r="LS24" s="2" t="n">
        <v>17.58552</v>
      </c>
      <c r="LT24" s="2" t="n">
        <v>224.01315</v>
      </c>
      <c r="LU24" s="2" t="n">
        <v>352.7676</v>
      </c>
      <c r="LV24" s="2" t="n">
        <v>272.304</v>
      </c>
      <c r="LW24" s="2" t="n">
        <v>127.035963287828</v>
      </c>
      <c r="LX24" s="2" t="n">
        <v>1062.0324</v>
      </c>
      <c r="LY24" s="2" t="n">
        <v>0</v>
      </c>
      <c r="LZ24" s="2" t="n">
        <v>0</v>
      </c>
      <c r="MA24" s="2" t="n">
        <v>4207.5</v>
      </c>
      <c r="MB24" s="2" t="n">
        <v>49.84</v>
      </c>
      <c r="MC24" s="2" t="n">
        <v>34.989</v>
      </c>
      <c r="MD24" s="2" t="n">
        <v>17.4321</v>
      </c>
      <c r="ME24" s="2" t="n">
        <v>0</v>
      </c>
      <c r="MF24" s="2" t="n">
        <v>0</v>
      </c>
      <c r="MG24" s="2" t="n">
        <v>20.58524</v>
      </c>
      <c r="MH24" s="2" t="n">
        <v>11.6886</v>
      </c>
      <c r="MI24" s="2" t="n">
        <v>0</v>
      </c>
      <c r="MJ24" s="2" t="n">
        <v>265.65</v>
      </c>
      <c r="MK24" s="2" t="n">
        <v>91.2318</v>
      </c>
      <c r="ML24" s="2" t="n">
        <v>60.1392</v>
      </c>
      <c r="MM24" s="2" t="n">
        <v>284.488</v>
      </c>
      <c r="MN24" s="2" t="n">
        <v>135.9288</v>
      </c>
      <c r="MO24" s="2" t="n">
        <v>166.26</v>
      </c>
      <c r="MP24" s="2" t="n">
        <v>14.96748</v>
      </c>
      <c r="MQ24" s="2" t="n">
        <v>133.8</v>
      </c>
      <c r="MR24" s="2" t="n">
        <v>99.3569585110697</v>
      </c>
      <c r="MS24" s="2" t="n">
        <v>56.1408316662909</v>
      </c>
      <c r="MT24" s="2" t="n">
        <v>52.7594341240403</v>
      </c>
      <c r="MU24" s="2" t="n">
        <v>0</v>
      </c>
      <c r="MV24" s="2" t="n">
        <v>424.196877351793</v>
      </c>
      <c r="MW24" s="2" t="n">
        <v>80</v>
      </c>
      <c r="MX24" s="2" t="n">
        <v>83.25</v>
      </c>
      <c r="MY24" s="2" t="n">
        <v>128.66</v>
      </c>
      <c r="MZ24" s="2" t="n">
        <v>2369.55</v>
      </c>
      <c r="NA24" s="2" t="n">
        <v>37.485</v>
      </c>
      <c r="NB24" s="2" t="n">
        <v>372.876620129752</v>
      </c>
      <c r="NC24" s="2" t="n">
        <v>0</v>
      </c>
      <c r="ND24" s="2" t="n">
        <v>73.00125</v>
      </c>
      <c r="NE24" s="2" t="n">
        <v>33.6796209364598</v>
      </c>
      <c r="NF24" s="2" t="n">
        <v>86.372</v>
      </c>
      <c r="NG24" s="2" t="n">
        <v>140.868</v>
      </c>
      <c r="NH24" s="2" t="n">
        <v>1513.05</v>
      </c>
      <c r="NI24" s="2" t="n">
        <v>26.565</v>
      </c>
    </row>
    <row r="25" customFormat="false" ht="14.4" hidden="false" customHeight="false" outlineLevel="0" collapsed="false">
      <c r="A25" s="124"/>
      <c r="B25" s="7" t="s">
        <v>514</v>
      </c>
      <c r="C25" s="125" t="n">
        <f aca="false">'Soveria Simeri'!F61</f>
        <v>0</v>
      </c>
      <c r="D25" s="125" t="n">
        <f aca="false">'Soveria Simeri'!Q61</f>
        <v>0</v>
      </c>
      <c r="E25" s="125" t="n">
        <f aca="false">'Soveria Simeri'!AB61</f>
        <v>0</v>
      </c>
      <c r="F25" s="50" t="n">
        <f aca="false">Sersale!F61</f>
        <v>0</v>
      </c>
      <c r="G25" s="50" t="n">
        <f aca="false">Sersale!Q61</f>
        <v>0</v>
      </c>
      <c r="H25" s="50" t="n">
        <f aca="false">Sersale!AB61</f>
        <v>0</v>
      </c>
      <c r="I25" s="50" t="n">
        <f aca="false">Sersale!AM61</f>
        <v>0</v>
      </c>
      <c r="J25" s="50" t="n">
        <f aca="false">Sersale!AX61</f>
        <v>0</v>
      </c>
      <c r="K25" s="50" t="n">
        <f aca="false">Sersale!BI61</f>
        <v>0</v>
      </c>
      <c r="L25" s="50" t="n">
        <f aca="false">Sersale!BT61</f>
        <v>0</v>
      </c>
      <c r="M25" s="2" t="n">
        <f aca="false">Cropani!F61</f>
        <v>1</v>
      </c>
      <c r="N25" s="2" t="n">
        <f aca="false">Cropani!Q61</f>
        <v>0</v>
      </c>
      <c r="O25" s="2" t="n">
        <f aca="false">Cropani!AB61</f>
        <v>0</v>
      </c>
      <c r="P25" s="2" t="n">
        <f aca="false">Cropani!AM61</f>
        <v>0</v>
      </c>
      <c r="Q25" s="2" t="n">
        <f aca="false">Cropani!AX61</f>
        <v>0</v>
      </c>
      <c r="R25" s="2" t="n">
        <f aca="false">Cropani!BI61</f>
        <v>0</v>
      </c>
      <c r="S25" s="2" t="n">
        <f aca="false">Cropani!BT61</f>
        <v>0</v>
      </c>
      <c r="T25" s="2" t="n">
        <f aca="false">Cropani!CE61</f>
        <v>0</v>
      </c>
      <c r="U25" s="2" t="n">
        <f aca="false">Cropani!CP61</f>
        <v>0</v>
      </c>
      <c r="V25" s="2" t="n">
        <f aca="false">Cropani!F134</f>
        <v>0</v>
      </c>
      <c r="W25" s="2" t="n">
        <f aca="false">Cropani!Q134</f>
        <v>0</v>
      </c>
      <c r="X25" s="2" t="n">
        <f aca="false">Cropani!AB134</f>
        <v>0</v>
      </c>
      <c r="Y25" s="2" t="n">
        <f aca="false">Cropani!AM134</f>
        <v>0</v>
      </c>
      <c r="Z25" s="2" t="n">
        <f aca="false">Cropani!AX134</f>
        <v>0</v>
      </c>
      <c r="AA25" s="2" t="n">
        <f aca="false">Cropani!BI134</f>
        <v>1</v>
      </c>
      <c r="AB25" s="2" t="n">
        <f aca="false">Cropani!BT134</f>
        <v>0</v>
      </c>
      <c r="AC25" s="2" t="n">
        <f aca="false">Cropani!CE134</f>
        <v>0</v>
      </c>
      <c r="AD25" s="2" t="n">
        <f aca="false">Cropani!CP134</f>
        <v>0</v>
      </c>
      <c r="AE25" s="2" t="n">
        <f aca="false">Cropani!F207</f>
        <v>0</v>
      </c>
      <c r="AF25" s="2" t="n">
        <f aca="false">Cropani!Q207</f>
        <v>0</v>
      </c>
      <c r="AG25" s="2" t="n">
        <f aca="false">Cropani!AB207</f>
        <v>0</v>
      </c>
      <c r="AH25" s="2" t="n">
        <f aca="false">Cropani!AM207</f>
        <v>1</v>
      </c>
      <c r="AI25" s="2" t="n">
        <f aca="false">Cropani!AX207</f>
        <v>0</v>
      </c>
      <c r="AJ25" s="2" t="n">
        <f aca="false">Cropani!BI207</f>
        <v>0</v>
      </c>
      <c r="AK25" s="2" t="n">
        <f aca="false">Cropani!BT207</f>
        <v>0</v>
      </c>
      <c r="AL25" s="2" t="n">
        <f aca="false">Cropani!CE207</f>
        <v>0</v>
      </c>
      <c r="AM25" s="2" t="n">
        <f aca="false">Cropani!CP207</f>
        <v>0</v>
      </c>
      <c r="AN25" s="2" t="n">
        <f aca="false">Cropani!F280</f>
        <v>0</v>
      </c>
      <c r="AO25" s="2" t="n">
        <f aca="false">Cropani!Q280</f>
        <v>0</v>
      </c>
      <c r="AP25" s="2" t="n">
        <f aca="false">Cropani!AB280</f>
        <v>0</v>
      </c>
      <c r="AQ25" s="2" t="n">
        <f aca="false">Cropani!AM280</f>
        <v>0</v>
      </c>
      <c r="AR25" s="2" t="n">
        <f aca="false">Cropani!AX280</f>
        <v>0</v>
      </c>
      <c r="AS25" s="2" t="n">
        <f aca="false">Cropani!BI280</f>
        <v>0</v>
      </c>
      <c r="AT25" s="2" t="n">
        <f aca="false">Cropani!BT280</f>
        <v>0</v>
      </c>
      <c r="AU25" s="2" t="n">
        <f aca="false">Cropani!CE280</f>
        <v>0</v>
      </c>
      <c r="AV25" s="2" t="n">
        <f aca="false">Cropani!CP280</f>
        <v>0</v>
      </c>
      <c r="AW25" s="2" t="n">
        <f aca="false">Cropani!F353</f>
        <v>0</v>
      </c>
      <c r="AX25" s="2" t="n">
        <f aca="false">Cropani!Q353</f>
        <v>0</v>
      </c>
      <c r="AY25" s="2" t="n">
        <f aca="false">Cropani!AB353</f>
        <v>0</v>
      </c>
      <c r="AZ25" s="2" t="n">
        <f aca="false">Cropani!AM353</f>
        <v>0</v>
      </c>
      <c r="BA25" s="2" t="n">
        <f aca="false">Cropani!AX353</f>
        <v>0</v>
      </c>
      <c r="BB25" s="2" t="n">
        <f aca="false">Cropani!BI353</f>
        <v>0</v>
      </c>
      <c r="BC25" s="2" t="n">
        <f aca="false">Cropani!BT353</f>
        <v>0</v>
      </c>
      <c r="BD25" s="2" t="n">
        <f aca="false">Cropani!CE353</f>
        <v>0</v>
      </c>
      <c r="BE25" s="2" t="n">
        <f aca="false">Cropani!CP353</f>
        <v>0</v>
      </c>
      <c r="BF25" s="2" t="n">
        <f aca="false">Cropani!F426</f>
        <v>0</v>
      </c>
      <c r="BG25" s="2" t="n">
        <f aca="false">Cropani!Q426</f>
        <v>0</v>
      </c>
      <c r="BH25" s="2" t="n">
        <f aca="false">Cropani!AB426</f>
        <v>0</v>
      </c>
      <c r="BI25" s="2" t="n">
        <f aca="false">Cropani!AM426</f>
        <v>0</v>
      </c>
      <c r="BJ25" s="2" t="n">
        <f aca="false">Cropani!AX426</f>
        <v>0</v>
      </c>
      <c r="BK25" s="2" t="n">
        <f aca="false">Cropani!BI426</f>
        <v>0</v>
      </c>
      <c r="BL25" s="2" t="n">
        <f aca="false">Cropani!BT426</f>
        <v>0</v>
      </c>
      <c r="BM25" s="2" t="n">
        <f aca="false">Cropani!CE426</f>
        <v>0</v>
      </c>
      <c r="BN25" s="2" t="n">
        <f aca="false">Cropani!CP426</f>
        <v>1</v>
      </c>
      <c r="BO25" s="2" t="n">
        <f aca="false">Cropani!F499</f>
        <v>0</v>
      </c>
      <c r="BP25" s="2" t="n">
        <f aca="false">Cropani!Q499</f>
        <v>0</v>
      </c>
      <c r="BQ25" s="2" t="n">
        <f aca="false">Cropani!AB499</f>
        <v>0</v>
      </c>
      <c r="BR25" s="2" t="n">
        <f aca="false">Cropani!AM499</f>
        <v>0</v>
      </c>
      <c r="BS25" s="2" t="n">
        <f aca="false">Cropani!AX499</f>
        <v>0</v>
      </c>
      <c r="BT25" s="2" t="n">
        <f aca="false">Cropani!BI499</f>
        <v>0</v>
      </c>
      <c r="BU25" s="2" t="n">
        <f aca="false">Cropani!BT499</f>
        <v>0</v>
      </c>
      <c r="BV25" s="2" t="n">
        <f aca="false">Cropani!CE499</f>
        <v>0</v>
      </c>
      <c r="BW25" s="2" t="n">
        <f aca="false">Cropani!CP499</f>
        <v>2</v>
      </c>
      <c r="BX25" s="2" t="n">
        <f aca="false">'Sellia Marina'!F61</f>
        <v>0</v>
      </c>
      <c r="BY25" s="2" t="n">
        <f aca="false">'Sellia Marina'!Q61</f>
        <v>0</v>
      </c>
      <c r="BZ25" s="2" t="n">
        <f aca="false">'Sellia Marina'!AB61</f>
        <v>0</v>
      </c>
      <c r="CA25" s="2" t="n">
        <f aca="false">'Sellia Marina'!AM61</f>
        <v>0</v>
      </c>
      <c r="CB25" s="2" t="n">
        <f aca="false">'Sellia Marina'!AX61</f>
        <v>0</v>
      </c>
      <c r="CC25" s="2" t="n">
        <f aca="false">'Sellia Marina'!BI61</f>
        <v>0</v>
      </c>
      <c r="CD25" s="2" t="n">
        <f aca="false">'Sellia Marina'!BT61</f>
        <v>0</v>
      </c>
      <c r="CE25" s="2" t="n">
        <f aca="false">'Sellia Marina'!CE61</f>
        <v>0</v>
      </c>
      <c r="CF25" s="2" t="n">
        <f aca="false">'Sellia Marina'!CP61</f>
        <v>0</v>
      </c>
      <c r="CG25" s="2" t="n">
        <f aca="false">'Sellia Marina'!F134</f>
        <v>0</v>
      </c>
      <c r="CH25" s="2" t="n">
        <f aca="false">'Sellia Marina'!Q134</f>
        <v>0</v>
      </c>
      <c r="CI25" s="2" t="n">
        <f aca="false">'Sellia Marina'!AB134</f>
        <v>0</v>
      </c>
      <c r="CJ25" s="2" t="n">
        <f aca="false">'Sellia Marina'!AM134</f>
        <v>0</v>
      </c>
      <c r="CK25" s="2" t="n">
        <f aca="false">'Sellia Marina'!AX134</f>
        <v>0</v>
      </c>
      <c r="CL25" s="2" t="n">
        <f aca="false">'Sellia Marina'!BI134</f>
        <v>0</v>
      </c>
      <c r="CM25" s="2" t="n">
        <f aca="false">'Sellia Marina'!BT134</f>
        <v>0</v>
      </c>
      <c r="CN25" s="2" t="n">
        <f aca="false">'Sellia Marina'!CE134</f>
        <v>0</v>
      </c>
      <c r="CO25" s="2" t="n">
        <f aca="false">'Sellia Marina'!CP134</f>
        <v>0</v>
      </c>
      <c r="CP25" s="2" t="n">
        <f aca="false">'Sellia Marina'!F207</f>
        <v>0</v>
      </c>
      <c r="CQ25" s="2" t="n">
        <f aca="false">'Sellia Marina'!Q207</f>
        <v>0</v>
      </c>
      <c r="CR25" s="2" t="n">
        <f aca="false">'Sellia Marina'!AB207</f>
        <v>0</v>
      </c>
      <c r="CS25" s="2" t="n">
        <f aca="false">'Sellia Marina'!AM207</f>
        <v>0</v>
      </c>
      <c r="CT25" s="2" t="n">
        <f aca="false">'Sellia Marina'!AX207</f>
        <v>0</v>
      </c>
      <c r="CU25" s="2" t="n">
        <f aca="false">'Sellia Marina'!BI207</f>
        <v>0</v>
      </c>
      <c r="CV25" s="2" t="n">
        <f aca="false">'Sellia Marina'!BT207</f>
        <v>0</v>
      </c>
      <c r="CW25" s="2" t="n">
        <f aca="false">'Sellia Marina'!CE207</f>
        <v>0</v>
      </c>
      <c r="CX25" s="2" t="n">
        <f aca="false">'Sellia Marina'!CP207</f>
        <v>0</v>
      </c>
      <c r="CY25" s="2" t="n">
        <f aca="false">'Sellia Marina'!F280</f>
        <v>0</v>
      </c>
      <c r="CZ25" s="2" t="n">
        <f aca="false">'Sellia Marina'!Q280</f>
        <v>0</v>
      </c>
      <c r="DA25" s="2" t="n">
        <f aca="false">'Sellia Marina'!AB280</f>
        <v>0</v>
      </c>
      <c r="DB25" s="2" t="n">
        <f aca="false">'Sellia Marina'!AM280</f>
        <v>0</v>
      </c>
      <c r="DC25" s="2" t="n">
        <f aca="false">'Sellia Marina'!AX280</f>
        <v>0</v>
      </c>
      <c r="DD25" s="2" t="n">
        <f aca="false">'Sellia Marina'!BI280</f>
        <v>0</v>
      </c>
      <c r="DE25" s="2" t="n">
        <f aca="false">'Sellia Marina'!BT280</f>
        <v>0</v>
      </c>
      <c r="DF25" s="2" t="n">
        <f aca="false">'Sellia Marina'!CE280</f>
        <v>0</v>
      </c>
      <c r="DG25" s="2" t="n">
        <f aca="false">'Sellia Marina'!CP280</f>
        <v>0</v>
      </c>
      <c r="DH25" s="2" t="n">
        <f aca="false">'Sellia Marina'!F353</f>
        <v>0</v>
      </c>
      <c r="DI25" s="2" t="n">
        <f aca="false">'Sellia Marina'!Q353</f>
        <v>0</v>
      </c>
      <c r="DJ25" s="2" t="n">
        <f aca="false">'Sellia Marina'!AB353</f>
        <v>0</v>
      </c>
      <c r="DK25" s="2" t="n">
        <f aca="false">'Sellia Marina'!AM353</f>
        <v>0</v>
      </c>
      <c r="DL25" s="2" t="n">
        <f aca="false">'Sellia Marina'!AX353</f>
        <v>0</v>
      </c>
      <c r="DM25" s="2" t="n">
        <f aca="false">'Sellia Marina'!BI353</f>
        <v>0</v>
      </c>
      <c r="DN25" s="2" t="n">
        <f aca="false">'Sellia Marina'!BT353</f>
        <v>0</v>
      </c>
      <c r="DO25" s="2" t="n">
        <f aca="false">'Sellia Marina'!CE353</f>
        <v>0</v>
      </c>
      <c r="DP25" s="2" t="n">
        <f aca="false">'Sellia Marina'!CP353</f>
        <v>0</v>
      </c>
      <c r="DQ25" s="2" t="n">
        <f aca="false">'Sellia Marina'!F426</f>
        <v>0</v>
      </c>
      <c r="DR25" s="2" t="n">
        <f aca="false">'Sellia Marina'!Q426</f>
        <v>0</v>
      </c>
      <c r="DS25" s="2" t="n">
        <f aca="false">'Sellia Marina'!AB426</f>
        <v>0</v>
      </c>
      <c r="DT25" s="2" t="n">
        <f aca="false">'Sellia Marina'!AM426</f>
        <v>0</v>
      </c>
      <c r="DU25" s="2" t="n">
        <f aca="false">'Sellia Marina'!AX426</f>
        <v>0</v>
      </c>
      <c r="DV25" s="2" t="n">
        <f aca="false">'Sellia Marina'!BI426</f>
        <v>0</v>
      </c>
      <c r="DW25" s="2" t="n">
        <f aca="false">'Sellia Marina'!BT426</f>
        <v>0</v>
      </c>
      <c r="DX25" s="2" t="n">
        <f aca="false">'Sellia Marina'!CE426</f>
        <v>0</v>
      </c>
      <c r="DY25" s="2" t="n">
        <f aca="false">'Sellia Marina'!CP426</f>
        <v>0</v>
      </c>
      <c r="DZ25" s="2" t="n">
        <f aca="false">'Sellia Marina'!F499</f>
        <v>0</v>
      </c>
      <c r="EA25" s="2" t="n">
        <f aca="false">'Sellia Marina'!Q499</f>
        <v>0</v>
      </c>
      <c r="EB25" s="2" t="n">
        <f aca="false">'Sellia Marina'!AB499</f>
        <v>0</v>
      </c>
      <c r="EC25" s="2" t="n">
        <f aca="false">'Sellia Marina'!AM499</f>
        <v>0</v>
      </c>
      <c r="ED25" s="2" t="n">
        <f aca="false">'Sellia Marina'!AX499</f>
        <v>0</v>
      </c>
      <c r="EE25" s="2" t="n">
        <f aca="false">'Sellia Marina'!BI499</f>
        <v>0</v>
      </c>
      <c r="EF25" s="2" t="n">
        <f aca="false">'Sellia Marina'!BT499</f>
        <v>0</v>
      </c>
      <c r="EG25" s="2" t="n">
        <f aca="false">'Sellia Marina'!CE499</f>
        <v>0</v>
      </c>
      <c r="EH25" s="2" t="n">
        <f aca="false">'Sellia Marina'!CP499</f>
        <v>0</v>
      </c>
      <c r="EI25" s="2" t="n">
        <f aca="false">'Sellia Marina'!F572</f>
        <v>0</v>
      </c>
      <c r="EJ25" s="2" t="n">
        <f aca="false">'Sellia Marina'!Q572</f>
        <v>0</v>
      </c>
      <c r="EK25" s="2" t="n">
        <f aca="false">'Sellia Marina'!AB572</f>
        <v>0</v>
      </c>
      <c r="EL25" s="2" t="n">
        <f aca="false">Belcastro!F61</f>
        <v>0</v>
      </c>
      <c r="EM25" s="2" t="n">
        <f aca="false">Belcastro!Q61</f>
        <v>0</v>
      </c>
      <c r="EN25" s="2" t="n">
        <f aca="false">Belcastro!AB61</f>
        <v>0</v>
      </c>
      <c r="EO25" s="2" t="n">
        <f aca="false">Belcastro!AM61</f>
        <v>0</v>
      </c>
      <c r="EP25" s="2" t="n">
        <f aca="false">Belcastro!AX61</f>
        <v>0</v>
      </c>
      <c r="EQ25" s="2" t="n">
        <f aca="false">Belcastro!BI61</f>
        <v>0</v>
      </c>
      <c r="ER25" s="2" t="n">
        <f aca="false">Belcastro!BT61</f>
        <v>0</v>
      </c>
      <c r="ES25" s="2" t="n">
        <f aca="false">Botricello!F61</f>
        <v>0</v>
      </c>
      <c r="ET25" s="2" t="n">
        <f aca="false">Botricello!Q61</f>
        <v>0</v>
      </c>
      <c r="EU25" s="2" t="n">
        <f aca="false">Botricello!AB61</f>
        <v>0</v>
      </c>
      <c r="EV25" s="2" t="n">
        <f aca="false">Botricello!AM61</f>
        <v>0</v>
      </c>
      <c r="EW25" s="2" t="n">
        <f aca="false">Botricello!AX61</f>
        <v>0</v>
      </c>
      <c r="EX25" s="2" t="n">
        <f aca="false">Botricello!BI61</f>
        <v>0</v>
      </c>
      <c r="EY25" s="2" t="n">
        <f aca="false">Botricello!BT61</f>
        <v>0</v>
      </c>
      <c r="EZ25" s="2" t="n">
        <f aca="false">Botricello!CE61</f>
        <v>0</v>
      </c>
      <c r="FA25" s="2" t="n">
        <f aca="false">Botricello!F134</f>
        <v>0</v>
      </c>
      <c r="FB25" s="2" t="n">
        <f aca="false">Botricello!Q134</f>
        <v>0</v>
      </c>
      <c r="FC25" s="2" t="n">
        <f aca="false">Botricello!AB134</f>
        <v>0</v>
      </c>
      <c r="FD25" s="2" t="n">
        <f aca="false">Botricello!AM134</f>
        <v>0</v>
      </c>
      <c r="FE25" s="2" t="n">
        <f aca="false">Botricello!AX134</f>
        <v>0</v>
      </c>
      <c r="FF25" s="2" t="n">
        <f aca="false">Botricello!BI134</f>
        <v>0</v>
      </c>
      <c r="FG25" s="2" t="n">
        <f aca="false">Botricello!BT134</f>
        <v>0</v>
      </c>
      <c r="FH25" s="2" t="n">
        <f aca="false">Botricello!CE134</f>
        <v>0</v>
      </c>
      <c r="FI25" s="2" t="n">
        <f aca="false">Botricello!F207</f>
        <v>0</v>
      </c>
      <c r="FJ25" s="2" t="n">
        <f aca="false">Botricello!Q207</f>
        <v>0</v>
      </c>
      <c r="FK25" s="2" t="n">
        <f aca="false">Botricello!AB207</f>
        <v>0</v>
      </c>
      <c r="FL25" s="2" t="n">
        <f aca="false">Botricello!AM207</f>
        <v>0</v>
      </c>
      <c r="FM25" s="2" t="n">
        <f aca="false">Botricello!AX207</f>
        <v>0</v>
      </c>
      <c r="FN25" s="2" t="n">
        <f aca="false">Botricello!BI207</f>
        <v>0</v>
      </c>
      <c r="FO25" s="2" t="n">
        <f aca="false">Botricello!BT207</f>
        <v>0</v>
      </c>
      <c r="FP25" s="2" t="n">
        <f aca="false">Botricello!CE207</f>
        <v>0</v>
      </c>
      <c r="FQ25" s="2" t="n">
        <f aca="false">Botricello!F280</f>
        <v>0</v>
      </c>
      <c r="FT25" s="2" t="str">
        <f aca="false">B25</f>
        <v>fridge</v>
      </c>
      <c r="FU25" s="126" t="n">
        <f aca="false">SUM(C25:E25)</f>
        <v>0</v>
      </c>
      <c r="FV25" s="2" t="n">
        <f aca="false">SUM(F25:L25)</f>
        <v>0</v>
      </c>
      <c r="FW25" s="2" t="n">
        <f aca="false">SUM(M25:BW25)</f>
        <v>6</v>
      </c>
      <c r="FX25" s="2" t="n">
        <f aca="false">SUM(BX25:EK25)</f>
        <v>0</v>
      </c>
      <c r="FY25" s="2" t="n">
        <f aca="false">SUM(EL25:ER25)</f>
        <v>0</v>
      </c>
      <c r="FZ25" s="2" t="n">
        <f aca="false">SUM(ES25:FQ25)</f>
        <v>0</v>
      </c>
      <c r="GA25" s="126" t="n">
        <f aca="false">SUM(FU25:FZ25)</f>
        <v>6</v>
      </c>
      <c r="GS25" s="2" t="s">
        <v>512</v>
      </c>
      <c r="GT25" s="2" t="s">
        <v>513</v>
      </c>
      <c r="GU25" s="2" t="n">
        <v>0</v>
      </c>
      <c r="GV25" s="2" t="n">
        <v>0</v>
      </c>
      <c r="GW25" s="2" t="n">
        <v>0</v>
      </c>
      <c r="GX25" s="2" t="n">
        <v>0</v>
      </c>
      <c r="GY25" s="2" t="n">
        <v>0</v>
      </c>
      <c r="GZ25" s="2" t="n">
        <v>0</v>
      </c>
      <c r="HA25" s="2" t="n">
        <v>0</v>
      </c>
      <c r="HB25" s="2" t="n">
        <v>0</v>
      </c>
      <c r="HC25" s="2" t="n">
        <v>0</v>
      </c>
      <c r="HD25" s="2" t="n">
        <v>0</v>
      </c>
      <c r="HE25" s="2" t="n">
        <v>0</v>
      </c>
      <c r="HF25" s="2" t="n">
        <v>0</v>
      </c>
      <c r="HG25" s="2" t="n">
        <v>0</v>
      </c>
      <c r="HH25" s="2" t="n">
        <v>0</v>
      </c>
      <c r="HI25" s="2" t="n">
        <v>0</v>
      </c>
      <c r="HJ25" s="2" t="n">
        <v>0</v>
      </c>
      <c r="HK25" s="2" t="n">
        <v>0</v>
      </c>
      <c r="HL25" s="2" t="n">
        <v>0</v>
      </c>
      <c r="HM25" s="2" t="n">
        <v>0</v>
      </c>
      <c r="HN25" s="2" t="n">
        <v>0</v>
      </c>
      <c r="HO25" s="2" t="n">
        <v>0</v>
      </c>
      <c r="HP25" s="2" t="n">
        <v>0</v>
      </c>
      <c r="HQ25" s="2" t="n">
        <v>0</v>
      </c>
      <c r="HR25" s="2" t="n">
        <v>0</v>
      </c>
      <c r="HS25" s="2" t="n">
        <v>0</v>
      </c>
      <c r="HT25" s="2" t="n">
        <v>0</v>
      </c>
      <c r="HU25" s="2" t="n">
        <v>1</v>
      </c>
      <c r="HV25" s="2" t="n">
        <v>0</v>
      </c>
      <c r="HW25" s="2" t="n">
        <v>0</v>
      </c>
      <c r="HX25" s="2" t="n">
        <v>0</v>
      </c>
      <c r="HY25" s="2" t="n">
        <v>0</v>
      </c>
      <c r="HZ25" s="2" t="n">
        <v>0</v>
      </c>
      <c r="IA25" s="2" t="n">
        <v>0</v>
      </c>
      <c r="IB25" s="2" t="n">
        <v>0</v>
      </c>
      <c r="IC25" s="2" t="n">
        <v>0</v>
      </c>
      <c r="ID25" s="2" t="n">
        <v>0</v>
      </c>
      <c r="IE25" s="2" t="n">
        <v>0</v>
      </c>
      <c r="IF25" s="2" t="n">
        <v>0</v>
      </c>
      <c r="IG25" s="2" t="n">
        <v>0</v>
      </c>
      <c r="IH25" s="2" t="n">
        <v>0</v>
      </c>
      <c r="II25" s="2" t="n">
        <v>0</v>
      </c>
      <c r="IJ25" s="2" t="n">
        <v>0</v>
      </c>
      <c r="IK25" s="2" t="n">
        <v>0</v>
      </c>
      <c r="IL25" s="2" t="n">
        <v>0</v>
      </c>
      <c r="IM25" s="2" t="n">
        <v>0</v>
      </c>
      <c r="IN25" s="2" t="n">
        <v>0</v>
      </c>
      <c r="IO25" s="2" t="n">
        <v>0</v>
      </c>
      <c r="IP25" s="2" t="n">
        <v>0</v>
      </c>
      <c r="IQ25" s="2" t="n">
        <v>0</v>
      </c>
      <c r="IR25" s="2" t="n">
        <v>0</v>
      </c>
      <c r="IS25" s="2" t="n">
        <v>0</v>
      </c>
      <c r="IT25" s="2" t="n">
        <v>0</v>
      </c>
      <c r="IU25" s="2" t="n">
        <v>0</v>
      </c>
      <c r="IV25" s="2" t="n">
        <v>0</v>
      </c>
      <c r="IW25" s="2" t="n">
        <v>0</v>
      </c>
      <c r="IX25" s="2" t="n">
        <v>0</v>
      </c>
      <c r="IY25" s="2" t="n">
        <v>0</v>
      </c>
      <c r="IZ25" s="2" t="n">
        <v>0</v>
      </c>
      <c r="JA25" s="2" t="n">
        <v>0</v>
      </c>
      <c r="JB25" s="2" t="n">
        <v>0</v>
      </c>
      <c r="JC25" s="2" t="n">
        <v>0</v>
      </c>
      <c r="JD25" s="2" t="n">
        <v>0</v>
      </c>
      <c r="JE25" s="2" t="n">
        <v>0</v>
      </c>
      <c r="JF25" s="2" t="n">
        <v>0</v>
      </c>
      <c r="JG25" s="2" t="n">
        <v>0</v>
      </c>
      <c r="JH25" s="2" t="n">
        <v>0</v>
      </c>
      <c r="JI25" s="2" t="n">
        <v>0</v>
      </c>
      <c r="JJ25" s="2" t="n">
        <v>0</v>
      </c>
      <c r="JK25" s="2" t="n">
        <v>0</v>
      </c>
      <c r="JL25" s="2" t="n">
        <v>0</v>
      </c>
      <c r="JM25" s="2" t="n">
        <v>0</v>
      </c>
      <c r="JN25" s="2" t="n">
        <v>0</v>
      </c>
      <c r="JO25" s="2" t="n">
        <v>0</v>
      </c>
      <c r="JP25" s="2" t="n">
        <v>0</v>
      </c>
      <c r="JQ25" s="2" t="n">
        <v>0</v>
      </c>
      <c r="JR25" s="2" t="n">
        <v>0</v>
      </c>
      <c r="JS25" s="2" t="n">
        <v>0</v>
      </c>
      <c r="JT25" s="2" t="n">
        <v>0</v>
      </c>
      <c r="JU25" s="2" t="n">
        <v>0</v>
      </c>
      <c r="JV25" s="2" t="n">
        <v>0</v>
      </c>
      <c r="JW25" s="2" t="n">
        <v>0</v>
      </c>
      <c r="JX25" s="2" t="n">
        <v>0</v>
      </c>
      <c r="JY25" s="2" t="n">
        <v>0</v>
      </c>
      <c r="JZ25" s="2" t="n">
        <v>0</v>
      </c>
      <c r="KA25" s="2" t="n">
        <v>0</v>
      </c>
      <c r="KB25" s="2" t="n">
        <v>0</v>
      </c>
      <c r="KC25" s="2" t="n">
        <v>0</v>
      </c>
      <c r="KD25" s="2" t="n">
        <v>0</v>
      </c>
      <c r="KE25" s="2" t="n">
        <v>0</v>
      </c>
      <c r="KF25" s="2" t="n">
        <v>0</v>
      </c>
      <c r="KG25" s="2" t="n">
        <v>0</v>
      </c>
      <c r="KH25" s="2" t="n">
        <v>0</v>
      </c>
      <c r="KI25" s="2" t="n">
        <v>0</v>
      </c>
      <c r="KJ25" s="2" t="n">
        <v>0</v>
      </c>
      <c r="KK25" s="2" t="n">
        <v>0</v>
      </c>
      <c r="KL25" s="2" t="n">
        <v>0</v>
      </c>
      <c r="KM25" s="2" t="n">
        <v>0</v>
      </c>
      <c r="KN25" s="2" t="n">
        <v>0</v>
      </c>
      <c r="KO25" s="2" t="n">
        <v>0</v>
      </c>
      <c r="KP25" s="2" t="n">
        <v>0</v>
      </c>
      <c r="KQ25" s="2" t="n">
        <v>0</v>
      </c>
      <c r="KR25" s="2" t="n">
        <v>0</v>
      </c>
      <c r="KS25" s="2" t="n">
        <v>0</v>
      </c>
      <c r="KT25" s="2" t="n">
        <v>0</v>
      </c>
      <c r="KU25" s="2" t="n">
        <v>0</v>
      </c>
      <c r="KV25" s="2" t="n">
        <v>0</v>
      </c>
      <c r="KW25" s="2" t="n">
        <v>0</v>
      </c>
      <c r="KX25" s="2" t="n">
        <v>0</v>
      </c>
      <c r="KY25" s="2" t="n">
        <v>0</v>
      </c>
      <c r="KZ25" s="2" t="n">
        <v>0</v>
      </c>
      <c r="LA25" s="2" t="n">
        <v>0</v>
      </c>
      <c r="LB25" s="2" t="n">
        <v>0</v>
      </c>
      <c r="LC25" s="2" t="n">
        <v>0</v>
      </c>
      <c r="LD25" s="2" t="n">
        <v>0</v>
      </c>
      <c r="LE25" s="2" t="n">
        <v>0</v>
      </c>
      <c r="LF25" s="2" t="n">
        <v>0</v>
      </c>
      <c r="LG25" s="2" t="n">
        <v>0</v>
      </c>
      <c r="LH25" s="2" t="n">
        <v>0</v>
      </c>
      <c r="LI25" s="2" t="n">
        <v>0</v>
      </c>
      <c r="LJ25" s="2" t="n">
        <v>0</v>
      </c>
      <c r="LK25" s="2" t="n">
        <v>0</v>
      </c>
      <c r="LL25" s="2" t="n">
        <v>0</v>
      </c>
      <c r="LM25" s="2" t="n">
        <v>0</v>
      </c>
      <c r="LN25" s="2" t="n">
        <v>0</v>
      </c>
      <c r="LO25" s="2" t="n">
        <v>0</v>
      </c>
      <c r="LP25" s="2" t="n">
        <v>0</v>
      </c>
      <c r="LQ25" s="2" t="n">
        <v>0</v>
      </c>
      <c r="LR25" s="2" t="n">
        <v>0</v>
      </c>
      <c r="LS25" s="2" t="n">
        <v>0</v>
      </c>
      <c r="LT25" s="2" t="n">
        <v>0</v>
      </c>
      <c r="LU25" s="2" t="n">
        <v>0</v>
      </c>
      <c r="LV25" s="2" t="n">
        <v>0</v>
      </c>
      <c r="LW25" s="2" t="n">
        <v>0</v>
      </c>
      <c r="LX25" s="2" t="n">
        <v>0</v>
      </c>
      <c r="LY25" s="2" t="n">
        <v>0</v>
      </c>
      <c r="LZ25" s="2" t="n">
        <v>0</v>
      </c>
      <c r="MA25" s="2" t="n">
        <v>0</v>
      </c>
      <c r="MB25" s="2" t="n">
        <v>0</v>
      </c>
      <c r="MC25" s="2" t="n">
        <v>0</v>
      </c>
      <c r="MD25" s="2" t="n">
        <v>0</v>
      </c>
      <c r="ME25" s="2" t="n">
        <v>0</v>
      </c>
      <c r="MF25" s="2" t="n">
        <v>0</v>
      </c>
      <c r="MG25" s="2" t="n">
        <v>0</v>
      </c>
      <c r="MH25" s="2" t="n">
        <v>0</v>
      </c>
      <c r="MI25" s="2" t="n">
        <v>0</v>
      </c>
      <c r="MJ25" s="2" t="n">
        <v>0</v>
      </c>
      <c r="MK25" s="2" t="n">
        <v>0</v>
      </c>
      <c r="ML25" s="2" t="n">
        <v>0</v>
      </c>
      <c r="MM25" s="2" t="n">
        <v>0</v>
      </c>
      <c r="MN25" s="2" t="n">
        <v>0</v>
      </c>
      <c r="MO25" s="2" t="n">
        <v>0</v>
      </c>
      <c r="MP25" s="2" t="n">
        <v>0</v>
      </c>
      <c r="MQ25" s="2" t="n">
        <v>0</v>
      </c>
      <c r="MR25" s="2" t="n">
        <v>0</v>
      </c>
      <c r="MS25" s="2" t="n">
        <v>0</v>
      </c>
      <c r="MT25" s="2" t="n">
        <v>0</v>
      </c>
      <c r="MU25" s="2" t="n">
        <v>0</v>
      </c>
      <c r="MV25" s="2" t="n">
        <v>0</v>
      </c>
      <c r="MW25" s="2" t="n">
        <v>0</v>
      </c>
      <c r="MX25" s="2" t="n">
        <v>0</v>
      </c>
      <c r="MY25" s="2" t="n">
        <v>0</v>
      </c>
      <c r="MZ25" s="2" t="n">
        <v>0</v>
      </c>
      <c r="NA25" s="2" t="n">
        <v>0</v>
      </c>
      <c r="NB25" s="2" t="n">
        <v>0</v>
      </c>
      <c r="NC25" s="2" t="n">
        <v>0</v>
      </c>
      <c r="ND25" s="2" t="n">
        <v>0</v>
      </c>
      <c r="NE25" s="2" t="n">
        <v>0</v>
      </c>
      <c r="NF25" s="2" t="n">
        <v>0</v>
      </c>
      <c r="NG25" s="2" t="n">
        <v>0</v>
      </c>
      <c r="NH25" s="2" t="n">
        <v>0</v>
      </c>
      <c r="NI25" s="2" t="n">
        <v>0</v>
      </c>
    </row>
    <row r="26" customFormat="false" ht="14.4" hidden="false" customHeight="false" outlineLevel="0" collapsed="false">
      <c r="A26" s="124"/>
      <c r="B26" s="7" t="s">
        <v>515</v>
      </c>
      <c r="C26" s="125" t="n">
        <f aca="false">'Soveria Simeri'!F62</f>
        <v>0</v>
      </c>
      <c r="D26" s="125" t="n">
        <f aca="false">'Soveria Simeri'!Q62</f>
        <v>0</v>
      </c>
      <c r="E26" s="125" t="n">
        <f aca="false">'Soveria Simeri'!AB62</f>
        <v>0</v>
      </c>
      <c r="F26" s="50" t="n">
        <f aca="false">Sersale!F62</f>
        <v>0</v>
      </c>
      <c r="G26" s="50" t="n">
        <f aca="false">Sersale!Q62</f>
        <v>1</v>
      </c>
      <c r="H26" s="50" t="n">
        <f aca="false">Sersale!AB62</f>
        <v>0</v>
      </c>
      <c r="I26" s="50" t="n">
        <f aca="false">Sersale!AM62</f>
        <v>0</v>
      </c>
      <c r="J26" s="50" t="n">
        <f aca="false">Sersale!AX62</f>
        <v>0</v>
      </c>
      <c r="K26" s="50" t="n">
        <f aca="false">Sersale!BI62</f>
        <v>0</v>
      </c>
      <c r="L26" s="50" t="n">
        <f aca="false">Sersale!BT62</f>
        <v>0</v>
      </c>
      <c r="M26" s="2" t="n">
        <f aca="false">Cropani!F62</f>
        <v>0</v>
      </c>
      <c r="N26" s="2" t="n">
        <f aca="false">Cropani!Q62</f>
        <v>0</v>
      </c>
      <c r="O26" s="2" t="n">
        <f aca="false">Cropani!AB62</f>
        <v>0</v>
      </c>
      <c r="P26" s="2" t="n">
        <f aca="false">Cropani!AM62</f>
        <v>0</v>
      </c>
      <c r="Q26" s="2" t="n">
        <f aca="false">Cropani!AX62</f>
        <v>0</v>
      </c>
      <c r="R26" s="2" t="n">
        <f aca="false">Cropani!BI62</f>
        <v>0</v>
      </c>
      <c r="S26" s="2" t="n">
        <f aca="false">Cropani!BT62</f>
        <v>0</v>
      </c>
      <c r="T26" s="2" t="n">
        <f aca="false">Cropani!CE62</f>
        <v>0</v>
      </c>
      <c r="U26" s="2" t="n">
        <f aca="false">Cropani!CP62</f>
        <v>0</v>
      </c>
      <c r="V26" s="2" t="n">
        <f aca="false">Cropani!F135</f>
        <v>0</v>
      </c>
      <c r="W26" s="2" t="n">
        <f aca="false">Cropani!Q135</f>
        <v>0</v>
      </c>
      <c r="X26" s="2" t="n">
        <f aca="false">Cropani!AB135</f>
        <v>0</v>
      </c>
      <c r="Y26" s="2" t="n">
        <f aca="false">Cropani!AM135</f>
        <v>0</v>
      </c>
      <c r="Z26" s="2" t="n">
        <f aca="false">Cropani!AX135</f>
        <v>0</v>
      </c>
      <c r="AA26" s="2" t="n">
        <f aca="false">Cropani!BI135</f>
        <v>0</v>
      </c>
      <c r="AB26" s="2" t="n">
        <f aca="false">Cropani!BT135</f>
        <v>0</v>
      </c>
      <c r="AC26" s="2" t="n">
        <f aca="false">Cropani!CE135</f>
        <v>0</v>
      </c>
      <c r="AD26" s="2" t="n">
        <f aca="false">Cropani!CP135</f>
        <v>0</v>
      </c>
      <c r="AE26" s="2" t="n">
        <f aca="false">Cropani!F208</f>
        <v>0</v>
      </c>
      <c r="AF26" s="2" t="n">
        <f aca="false">Cropani!Q208</f>
        <v>0</v>
      </c>
      <c r="AG26" s="2" t="n">
        <f aca="false">Cropani!AB208</f>
        <v>0</v>
      </c>
      <c r="AH26" s="2" t="n">
        <f aca="false">Cropani!AM208</f>
        <v>0</v>
      </c>
      <c r="AI26" s="2" t="n">
        <f aca="false">Cropani!AX208</f>
        <v>0</v>
      </c>
      <c r="AJ26" s="2" t="n">
        <f aca="false">Cropani!BI208</f>
        <v>0</v>
      </c>
      <c r="AK26" s="2" t="n">
        <f aca="false">Cropani!BT208</f>
        <v>0</v>
      </c>
      <c r="AL26" s="2" t="n">
        <f aca="false">Cropani!CE208</f>
        <v>0</v>
      </c>
      <c r="AM26" s="2" t="n">
        <f aca="false">Cropani!CP208</f>
        <v>0</v>
      </c>
      <c r="AN26" s="2" t="n">
        <f aca="false">Cropani!F281</f>
        <v>0</v>
      </c>
      <c r="AO26" s="2" t="n">
        <f aca="false">Cropani!Q281</f>
        <v>0</v>
      </c>
      <c r="AP26" s="2" t="n">
        <f aca="false">Cropani!AB281</f>
        <v>0</v>
      </c>
      <c r="AQ26" s="2" t="n">
        <f aca="false">Cropani!AM281</f>
        <v>0</v>
      </c>
      <c r="AR26" s="2" t="n">
        <f aca="false">Cropani!AX281</f>
        <v>0</v>
      </c>
      <c r="AS26" s="2" t="n">
        <f aca="false">Cropani!BI281</f>
        <v>0</v>
      </c>
      <c r="AT26" s="2" t="n">
        <f aca="false">Cropani!BT281</f>
        <v>0</v>
      </c>
      <c r="AU26" s="2" t="n">
        <f aca="false">Cropani!CE281</f>
        <v>0</v>
      </c>
      <c r="AV26" s="2" t="n">
        <f aca="false">Cropani!CP281</f>
        <v>0</v>
      </c>
      <c r="AW26" s="2" t="n">
        <f aca="false">Cropani!F354</f>
        <v>0</v>
      </c>
      <c r="AX26" s="2" t="n">
        <f aca="false">Cropani!Q354</f>
        <v>0</v>
      </c>
      <c r="AY26" s="2" t="n">
        <f aca="false">Cropani!AB354</f>
        <v>0</v>
      </c>
      <c r="AZ26" s="2" t="n">
        <f aca="false">Cropani!AM354</f>
        <v>0</v>
      </c>
      <c r="BA26" s="2" t="n">
        <f aca="false">Cropani!AX354</f>
        <v>0</v>
      </c>
      <c r="BB26" s="2" t="n">
        <f aca="false">Cropani!BI354</f>
        <v>0</v>
      </c>
      <c r="BC26" s="2" t="n">
        <f aca="false">Cropani!BT354</f>
        <v>0</v>
      </c>
      <c r="BD26" s="2" t="n">
        <f aca="false">Cropani!CE354</f>
        <v>0</v>
      </c>
      <c r="BE26" s="2" t="n">
        <f aca="false">Cropani!CP354</f>
        <v>0</v>
      </c>
      <c r="BF26" s="2" t="n">
        <f aca="false">Cropani!F427</f>
        <v>0</v>
      </c>
      <c r="BG26" s="2" t="n">
        <f aca="false">Cropani!Q427</f>
        <v>0</v>
      </c>
      <c r="BH26" s="2" t="n">
        <f aca="false">Cropani!AB427</f>
        <v>0</v>
      </c>
      <c r="BI26" s="2" t="n">
        <f aca="false">Cropani!AM427</f>
        <v>0</v>
      </c>
      <c r="BJ26" s="2" t="n">
        <f aca="false">Cropani!AX427</f>
        <v>0</v>
      </c>
      <c r="BK26" s="2" t="n">
        <f aca="false">Cropani!BI427</f>
        <v>0</v>
      </c>
      <c r="BL26" s="2" t="n">
        <f aca="false">Cropani!BT427</f>
        <v>0</v>
      </c>
      <c r="BM26" s="2" t="n">
        <f aca="false">Cropani!CE427</f>
        <v>0</v>
      </c>
      <c r="BN26" s="2" t="n">
        <f aca="false">Cropani!CP427</f>
        <v>0</v>
      </c>
      <c r="BO26" s="2" t="n">
        <f aca="false">Cropani!F500</f>
        <v>0</v>
      </c>
      <c r="BP26" s="2" t="n">
        <f aca="false">Cropani!Q500</f>
        <v>0</v>
      </c>
      <c r="BQ26" s="2" t="n">
        <f aca="false">Cropani!AB500</f>
        <v>0</v>
      </c>
      <c r="BR26" s="2" t="n">
        <f aca="false">Cropani!AM500</f>
        <v>0</v>
      </c>
      <c r="BS26" s="2" t="n">
        <f aca="false">Cropani!AX500</f>
        <v>0</v>
      </c>
      <c r="BT26" s="2" t="n">
        <f aca="false">Cropani!BI500</f>
        <v>0</v>
      </c>
      <c r="BU26" s="2" t="n">
        <f aca="false">Cropani!BT500</f>
        <v>0</v>
      </c>
      <c r="BV26" s="2" t="n">
        <f aca="false">Cropani!CE500</f>
        <v>0</v>
      </c>
      <c r="BW26" s="2" t="n">
        <f aca="false">Cropani!CP500</f>
        <v>0</v>
      </c>
      <c r="BX26" s="2" t="n">
        <f aca="false">'Sellia Marina'!F62</f>
        <v>0</v>
      </c>
      <c r="BY26" s="2" t="n">
        <f aca="false">'Sellia Marina'!Q62</f>
        <v>0</v>
      </c>
      <c r="BZ26" s="2" t="n">
        <f aca="false">'Sellia Marina'!AB62</f>
        <v>0</v>
      </c>
      <c r="CA26" s="2" t="n">
        <f aca="false">'Sellia Marina'!AM62</f>
        <v>0</v>
      </c>
      <c r="CB26" s="2" t="n">
        <f aca="false">'Sellia Marina'!AX62</f>
        <v>0</v>
      </c>
      <c r="CC26" s="2" t="n">
        <f aca="false">'Sellia Marina'!BI62</f>
        <v>0</v>
      </c>
      <c r="CD26" s="2" t="n">
        <f aca="false">'Sellia Marina'!BT62</f>
        <v>0</v>
      </c>
      <c r="CE26" s="2" t="n">
        <f aca="false">'Sellia Marina'!CE62</f>
        <v>0</v>
      </c>
      <c r="CF26" s="2" t="n">
        <f aca="false">'Sellia Marina'!CP62</f>
        <v>0</v>
      </c>
      <c r="CG26" s="2" t="n">
        <f aca="false">'Sellia Marina'!F135</f>
        <v>0</v>
      </c>
      <c r="CH26" s="2" t="n">
        <f aca="false">'Sellia Marina'!Q135</f>
        <v>0</v>
      </c>
      <c r="CI26" s="2" t="n">
        <f aca="false">'Sellia Marina'!AB135</f>
        <v>0</v>
      </c>
      <c r="CJ26" s="2" t="n">
        <f aca="false">'Sellia Marina'!AM135</f>
        <v>0</v>
      </c>
      <c r="CK26" s="2" t="n">
        <f aca="false">'Sellia Marina'!AX135</f>
        <v>0</v>
      </c>
      <c r="CL26" s="2" t="n">
        <f aca="false">'Sellia Marina'!BI135</f>
        <v>0</v>
      </c>
      <c r="CM26" s="2" t="n">
        <f aca="false">'Sellia Marina'!BT135</f>
        <v>0</v>
      </c>
      <c r="CN26" s="2" t="n">
        <f aca="false">'Sellia Marina'!CE135</f>
        <v>0</v>
      </c>
      <c r="CO26" s="2" t="n">
        <f aca="false">'Sellia Marina'!CP135</f>
        <v>0</v>
      </c>
      <c r="CP26" s="2" t="n">
        <f aca="false">'Sellia Marina'!F208</f>
        <v>0</v>
      </c>
      <c r="CQ26" s="2" t="n">
        <f aca="false">'Sellia Marina'!Q208</f>
        <v>0</v>
      </c>
      <c r="CR26" s="2" t="n">
        <f aca="false">'Sellia Marina'!AB208</f>
        <v>0</v>
      </c>
      <c r="CS26" s="2" t="n">
        <f aca="false">'Sellia Marina'!AM208</f>
        <v>0</v>
      </c>
      <c r="CT26" s="2" t="n">
        <f aca="false">'Sellia Marina'!AX208</f>
        <v>0</v>
      </c>
      <c r="CU26" s="2" t="n">
        <f aca="false">'Sellia Marina'!BI208</f>
        <v>0</v>
      </c>
      <c r="CV26" s="2" t="n">
        <f aca="false">'Sellia Marina'!BT208</f>
        <v>0</v>
      </c>
      <c r="CW26" s="2" t="n">
        <f aca="false">'Sellia Marina'!CE208</f>
        <v>0</v>
      </c>
      <c r="CX26" s="2" t="n">
        <f aca="false">'Sellia Marina'!CP208</f>
        <v>0</v>
      </c>
      <c r="CY26" s="2" t="n">
        <f aca="false">'Sellia Marina'!F281</f>
        <v>0</v>
      </c>
      <c r="CZ26" s="2" t="n">
        <f aca="false">'Sellia Marina'!Q281</f>
        <v>0</v>
      </c>
      <c r="DA26" s="2" t="n">
        <f aca="false">'Sellia Marina'!AB281</f>
        <v>0</v>
      </c>
      <c r="DB26" s="2" t="n">
        <f aca="false">'Sellia Marina'!AM281</f>
        <v>0</v>
      </c>
      <c r="DC26" s="2" t="n">
        <f aca="false">'Sellia Marina'!AX281</f>
        <v>0</v>
      </c>
      <c r="DD26" s="2" t="n">
        <f aca="false">'Sellia Marina'!BI281</f>
        <v>0</v>
      </c>
      <c r="DE26" s="2" t="n">
        <f aca="false">'Sellia Marina'!BT281</f>
        <v>0</v>
      </c>
      <c r="DF26" s="2" t="n">
        <f aca="false">'Sellia Marina'!CE281</f>
        <v>0</v>
      </c>
      <c r="DG26" s="2" t="n">
        <f aca="false">'Sellia Marina'!CP281</f>
        <v>0</v>
      </c>
      <c r="DH26" s="2" t="n">
        <f aca="false">'Sellia Marina'!F354</f>
        <v>0</v>
      </c>
      <c r="DI26" s="2" t="n">
        <f aca="false">'Sellia Marina'!Q354</f>
        <v>0</v>
      </c>
      <c r="DJ26" s="2" t="n">
        <f aca="false">'Sellia Marina'!AB354</f>
        <v>0</v>
      </c>
      <c r="DK26" s="2" t="n">
        <f aca="false">'Sellia Marina'!AM354</f>
        <v>0</v>
      </c>
      <c r="DL26" s="2" t="n">
        <f aca="false">'Sellia Marina'!AX354</f>
        <v>0</v>
      </c>
      <c r="DM26" s="2" t="n">
        <f aca="false">'Sellia Marina'!BI354</f>
        <v>0</v>
      </c>
      <c r="DN26" s="2" t="n">
        <f aca="false">'Sellia Marina'!BT354</f>
        <v>0</v>
      </c>
      <c r="DO26" s="2" t="n">
        <f aca="false">'Sellia Marina'!CE354</f>
        <v>0</v>
      </c>
      <c r="DP26" s="2" t="n">
        <f aca="false">'Sellia Marina'!CP354</f>
        <v>0</v>
      </c>
      <c r="DQ26" s="2" t="n">
        <f aca="false">'Sellia Marina'!F427</f>
        <v>0</v>
      </c>
      <c r="DR26" s="2" t="n">
        <f aca="false">'Sellia Marina'!Q427</f>
        <v>0</v>
      </c>
      <c r="DS26" s="2" t="n">
        <f aca="false">'Sellia Marina'!AB427</f>
        <v>0</v>
      </c>
      <c r="DT26" s="2" t="n">
        <f aca="false">'Sellia Marina'!AM427</f>
        <v>0</v>
      </c>
      <c r="DU26" s="2" t="n">
        <f aca="false">'Sellia Marina'!AX427</f>
        <v>0</v>
      </c>
      <c r="DV26" s="2" t="n">
        <f aca="false">'Sellia Marina'!BI427</f>
        <v>0</v>
      </c>
      <c r="DW26" s="2" t="n">
        <f aca="false">'Sellia Marina'!BT427</f>
        <v>0</v>
      </c>
      <c r="DX26" s="2" t="n">
        <f aca="false">'Sellia Marina'!CE427</f>
        <v>0</v>
      </c>
      <c r="DY26" s="2" t="n">
        <f aca="false">'Sellia Marina'!CP427</f>
        <v>0</v>
      </c>
      <c r="DZ26" s="2" t="n">
        <f aca="false">'Sellia Marina'!F500</f>
        <v>0</v>
      </c>
      <c r="EA26" s="2" t="n">
        <f aca="false">'Sellia Marina'!Q500</f>
        <v>0</v>
      </c>
      <c r="EB26" s="2" t="n">
        <f aca="false">'Sellia Marina'!AB500</f>
        <v>0</v>
      </c>
      <c r="EC26" s="2" t="n">
        <f aca="false">'Sellia Marina'!AM500</f>
        <v>0</v>
      </c>
      <c r="ED26" s="2" t="n">
        <f aca="false">'Sellia Marina'!AX500</f>
        <v>0</v>
      </c>
      <c r="EE26" s="2" t="n">
        <f aca="false">'Sellia Marina'!BI500</f>
        <v>0</v>
      </c>
      <c r="EF26" s="2" t="n">
        <f aca="false">'Sellia Marina'!BT500</f>
        <v>0</v>
      </c>
      <c r="EG26" s="2" t="n">
        <f aca="false">'Sellia Marina'!CE500</f>
        <v>0</v>
      </c>
      <c r="EH26" s="2" t="n">
        <f aca="false">'Sellia Marina'!CP500</f>
        <v>0</v>
      </c>
      <c r="EI26" s="2" t="n">
        <f aca="false">'Sellia Marina'!F573</f>
        <v>0</v>
      </c>
      <c r="EJ26" s="2" t="n">
        <f aca="false">'Sellia Marina'!Q573</f>
        <v>0</v>
      </c>
      <c r="EK26" s="2" t="n">
        <f aca="false">'Sellia Marina'!AB573</f>
        <v>0</v>
      </c>
      <c r="EL26" s="2" t="n">
        <f aca="false">Belcastro!F62</f>
        <v>0</v>
      </c>
      <c r="EM26" s="2" t="n">
        <f aca="false">Belcastro!Q62</f>
        <v>0</v>
      </c>
      <c r="EN26" s="2" t="n">
        <f aca="false">Belcastro!AB62</f>
        <v>0</v>
      </c>
      <c r="EO26" s="2" t="n">
        <f aca="false">Belcastro!AM62</f>
        <v>0</v>
      </c>
      <c r="EP26" s="2" t="n">
        <f aca="false">Belcastro!AX62</f>
        <v>0</v>
      </c>
      <c r="EQ26" s="2" t="n">
        <f aca="false">Belcastro!BI62</f>
        <v>0</v>
      </c>
      <c r="ER26" s="2" t="n">
        <f aca="false">Belcastro!BT62</f>
        <v>0</v>
      </c>
      <c r="ES26" s="2" t="n">
        <f aca="false">Botricello!F62</f>
        <v>0</v>
      </c>
      <c r="ET26" s="2" t="n">
        <f aca="false">Botricello!Q62</f>
        <v>0</v>
      </c>
      <c r="EU26" s="2" t="n">
        <f aca="false">Botricello!AB62</f>
        <v>0</v>
      </c>
      <c r="EV26" s="2" t="n">
        <f aca="false">Botricello!AM62</f>
        <v>0</v>
      </c>
      <c r="EW26" s="2" t="n">
        <f aca="false">Botricello!AX62</f>
        <v>0</v>
      </c>
      <c r="EX26" s="2" t="n">
        <f aca="false">Botricello!BI62</f>
        <v>0</v>
      </c>
      <c r="EY26" s="2" t="n">
        <f aca="false">Botricello!BT62</f>
        <v>0</v>
      </c>
      <c r="EZ26" s="2" t="n">
        <f aca="false">Botricello!CE62</f>
        <v>0</v>
      </c>
      <c r="FA26" s="2" t="n">
        <f aca="false">Botricello!F135</f>
        <v>0</v>
      </c>
      <c r="FB26" s="2" t="n">
        <f aca="false">Botricello!Q135</f>
        <v>0</v>
      </c>
      <c r="FC26" s="2" t="n">
        <f aca="false">Botricello!AB135</f>
        <v>0</v>
      </c>
      <c r="FD26" s="2" t="n">
        <f aca="false">Botricello!AM135</f>
        <v>0</v>
      </c>
      <c r="FE26" s="2" t="n">
        <f aca="false">Botricello!AX135</f>
        <v>0</v>
      </c>
      <c r="FF26" s="2" t="n">
        <f aca="false">Botricello!BI135</f>
        <v>0</v>
      </c>
      <c r="FG26" s="2" t="n">
        <f aca="false">Botricello!BT135</f>
        <v>0</v>
      </c>
      <c r="FH26" s="2" t="n">
        <f aca="false">Botricello!CE135</f>
        <v>0</v>
      </c>
      <c r="FI26" s="2" t="n">
        <f aca="false">Botricello!F208</f>
        <v>0</v>
      </c>
      <c r="FJ26" s="2" t="n">
        <f aca="false">Botricello!Q208</f>
        <v>0</v>
      </c>
      <c r="FK26" s="2" t="n">
        <f aca="false">Botricello!AB208</f>
        <v>0</v>
      </c>
      <c r="FL26" s="2" t="n">
        <f aca="false">Botricello!AM208</f>
        <v>0</v>
      </c>
      <c r="FM26" s="2" t="n">
        <f aca="false">Botricello!AX208</f>
        <v>0</v>
      </c>
      <c r="FN26" s="2" t="n">
        <f aca="false">Botricello!BI208</f>
        <v>0</v>
      </c>
      <c r="FO26" s="2" t="n">
        <f aca="false">Botricello!BT208</f>
        <v>0</v>
      </c>
      <c r="FP26" s="2" t="n">
        <f aca="false">Botricello!CE208</f>
        <v>0</v>
      </c>
      <c r="FQ26" s="2" t="n">
        <f aca="false">Botricello!F281</f>
        <v>0</v>
      </c>
      <c r="FT26" s="2" t="str">
        <f aca="false">B26</f>
        <v>oven</v>
      </c>
      <c r="FU26" s="126" t="n">
        <f aca="false">SUM(C26:E26)</f>
        <v>0</v>
      </c>
      <c r="FV26" s="2" t="n">
        <f aca="false">SUM(F26:L26)</f>
        <v>1</v>
      </c>
      <c r="FW26" s="2" t="n">
        <f aca="false">SUM(M26:BW26)</f>
        <v>0</v>
      </c>
      <c r="FX26" s="2" t="n">
        <f aca="false">SUM(BX26:EK26)</f>
        <v>0</v>
      </c>
      <c r="FY26" s="2" t="n">
        <f aca="false">SUM(EL26:ER26)</f>
        <v>0</v>
      </c>
      <c r="FZ26" s="2" t="n">
        <f aca="false">SUM(ES26:FQ26)</f>
        <v>0</v>
      </c>
      <c r="GA26" s="126" t="n">
        <f aca="false">SUM(FU26:FZ26)</f>
        <v>1</v>
      </c>
      <c r="GT26" s="2" t="s">
        <v>514</v>
      </c>
      <c r="GU26" s="2" t="n">
        <v>0</v>
      </c>
      <c r="GV26" s="2" t="n">
        <v>0</v>
      </c>
      <c r="GW26" s="2" t="n">
        <v>0</v>
      </c>
      <c r="GX26" s="2" t="n">
        <v>0</v>
      </c>
      <c r="GY26" s="2" t="n">
        <v>0</v>
      </c>
      <c r="GZ26" s="2" t="n">
        <v>0</v>
      </c>
      <c r="HA26" s="2" t="n">
        <v>0</v>
      </c>
      <c r="HB26" s="2" t="n">
        <v>0</v>
      </c>
      <c r="HC26" s="2" t="n">
        <v>0</v>
      </c>
      <c r="HD26" s="2" t="n">
        <v>0</v>
      </c>
      <c r="HE26" s="2" t="n">
        <v>1</v>
      </c>
      <c r="HF26" s="2" t="n">
        <v>0</v>
      </c>
      <c r="HG26" s="2" t="n">
        <v>0</v>
      </c>
      <c r="HH26" s="2" t="n">
        <v>0</v>
      </c>
      <c r="HI26" s="2" t="n">
        <v>0</v>
      </c>
      <c r="HJ26" s="2" t="n">
        <v>0</v>
      </c>
      <c r="HK26" s="2" t="n">
        <v>0</v>
      </c>
      <c r="HL26" s="2" t="n">
        <v>0</v>
      </c>
      <c r="HM26" s="2" t="n">
        <v>0</v>
      </c>
      <c r="HN26" s="2" t="n">
        <v>0</v>
      </c>
      <c r="HO26" s="2" t="n">
        <v>0</v>
      </c>
      <c r="HP26" s="2" t="n">
        <v>0</v>
      </c>
      <c r="HQ26" s="2" t="n">
        <v>0</v>
      </c>
      <c r="HR26" s="2" t="n">
        <v>0</v>
      </c>
      <c r="HS26" s="2" t="n">
        <v>1</v>
      </c>
      <c r="HT26" s="2" t="n">
        <v>0</v>
      </c>
      <c r="HU26" s="2" t="n">
        <v>0</v>
      </c>
      <c r="HV26" s="2" t="n">
        <v>0</v>
      </c>
      <c r="HW26" s="2" t="n">
        <v>0</v>
      </c>
      <c r="HX26" s="2" t="n">
        <v>0</v>
      </c>
      <c r="HY26" s="2" t="n">
        <v>0</v>
      </c>
      <c r="HZ26" s="2" t="n">
        <v>1</v>
      </c>
      <c r="IA26" s="2" t="n">
        <v>0</v>
      </c>
      <c r="IB26" s="2" t="n">
        <v>0</v>
      </c>
      <c r="IC26" s="2" t="n">
        <v>0</v>
      </c>
      <c r="ID26" s="2" t="n">
        <v>0</v>
      </c>
      <c r="IE26" s="2" t="n">
        <v>0</v>
      </c>
      <c r="IF26" s="2" t="n">
        <v>0</v>
      </c>
      <c r="IG26" s="2" t="n">
        <v>0</v>
      </c>
      <c r="IH26" s="2" t="n">
        <v>0</v>
      </c>
      <c r="II26" s="2" t="n">
        <v>0</v>
      </c>
      <c r="IJ26" s="2" t="n">
        <v>0</v>
      </c>
      <c r="IK26" s="2" t="n">
        <v>0</v>
      </c>
      <c r="IL26" s="2" t="n">
        <v>0</v>
      </c>
      <c r="IM26" s="2" t="n">
        <v>0</v>
      </c>
      <c r="IN26" s="2" t="n">
        <v>0</v>
      </c>
      <c r="IO26" s="2" t="n">
        <v>0</v>
      </c>
      <c r="IP26" s="2" t="n">
        <v>0</v>
      </c>
      <c r="IQ26" s="2" t="n">
        <v>0</v>
      </c>
      <c r="IR26" s="2" t="n">
        <v>0</v>
      </c>
      <c r="IS26" s="2" t="n">
        <v>0</v>
      </c>
      <c r="IT26" s="2" t="n">
        <v>0</v>
      </c>
      <c r="IU26" s="2" t="n">
        <v>0</v>
      </c>
      <c r="IV26" s="2" t="n">
        <v>0</v>
      </c>
      <c r="IW26" s="2" t="n">
        <v>0</v>
      </c>
      <c r="IX26" s="2" t="n">
        <v>0</v>
      </c>
      <c r="IY26" s="2" t="n">
        <v>0</v>
      </c>
      <c r="IZ26" s="2" t="n">
        <v>0</v>
      </c>
      <c r="JA26" s="2" t="n">
        <v>0</v>
      </c>
      <c r="JB26" s="2" t="n">
        <v>0</v>
      </c>
      <c r="JC26" s="2" t="n">
        <v>0</v>
      </c>
      <c r="JD26" s="2" t="n">
        <v>0</v>
      </c>
      <c r="JE26" s="2" t="n">
        <v>0</v>
      </c>
      <c r="JF26" s="2" t="n">
        <v>1</v>
      </c>
      <c r="JG26" s="2" t="n">
        <v>0</v>
      </c>
      <c r="JH26" s="2" t="n">
        <v>0</v>
      </c>
      <c r="JI26" s="2" t="n">
        <v>0</v>
      </c>
      <c r="JJ26" s="2" t="n">
        <v>0</v>
      </c>
      <c r="JK26" s="2" t="n">
        <v>0</v>
      </c>
      <c r="JL26" s="2" t="n">
        <v>0</v>
      </c>
      <c r="JM26" s="2" t="n">
        <v>0</v>
      </c>
      <c r="JN26" s="2" t="n">
        <v>0</v>
      </c>
      <c r="JO26" s="2" t="n">
        <v>2</v>
      </c>
      <c r="JP26" s="2" t="n">
        <v>0</v>
      </c>
      <c r="JQ26" s="2" t="n">
        <v>0</v>
      </c>
      <c r="JR26" s="2" t="n">
        <v>0</v>
      </c>
      <c r="JS26" s="2" t="n">
        <v>0</v>
      </c>
      <c r="JT26" s="2" t="n">
        <v>0</v>
      </c>
      <c r="JU26" s="2" t="n">
        <v>0</v>
      </c>
      <c r="JV26" s="2" t="n">
        <v>0</v>
      </c>
      <c r="JW26" s="2" t="n">
        <v>0</v>
      </c>
      <c r="JX26" s="2" t="n">
        <v>0</v>
      </c>
      <c r="JY26" s="2" t="n">
        <v>0</v>
      </c>
      <c r="JZ26" s="2" t="n">
        <v>0</v>
      </c>
      <c r="KA26" s="2" t="n">
        <v>0</v>
      </c>
      <c r="KB26" s="2" t="n">
        <v>0</v>
      </c>
      <c r="KC26" s="2" t="n">
        <v>0</v>
      </c>
      <c r="KD26" s="2" t="n">
        <v>0</v>
      </c>
      <c r="KE26" s="2" t="n">
        <v>0</v>
      </c>
      <c r="KF26" s="2" t="n">
        <v>0</v>
      </c>
      <c r="KG26" s="2" t="n">
        <v>0</v>
      </c>
      <c r="KH26" s="2" t="n">
        <v>0</v>
      </c>
      <c r="KI26" s="2" t="n">
        <v>0</v>
      </c>
      <c r="KJ26" s="2" t="n">
        <v>0</v>
      </c>
      <c r="KK26" s="2" t="n">
        <v>0</v>
      </c>
      <c r="KL26" s="2" t="n">
        <v>0</v>
      </c>
      <c r="KM26" s="2" t="n">
        <v>0</v>
      </c>
      <c r="KN26" s="2" t="n">
        <v>0</v>
      </c>
      <c r="KO26" s="2" t="n">
        <v>0</v>
      </c>
      <c r="KP26" s="2" t="n">
        <v>0</v>
      </c>
      <c r="KQ26" s="2" t="n">
        <v>0</v>
      </c>
      <c r="KR26" s="2" t="n">
        <v>0</v>
      </c>
      <c r="KS26" s="2" t="n">
        <v>0</v>
      </c>
      <c r="KT26" s="2" t="n">
        <v>0</v>
      </c>
      <c r="KU26" s="2" t="n">
        <v>0</v>
      </c>
      <c r="KV26" s="2" t="n">
        <v>0</v>
      </c>
      <c r="KW26" s="2" t="n">
        <v>0</v>
      </c>
      <c r="KX26" s="2" t="n">
        <v>0</v>
      </c>
      <c r="KY26" s="2" t="n">
        <v>0</v>
      </c>
      <c r="KZ26" s="2" t="n">
        <v>0</v>
      </c>
      <c r="LA26" s="2" t="n">
        <v>0</v>
      </c>
      <c r="LB26" s="2" t="n">
        <v>0</v>
      </c>
      <c r="LC26" s="2" t="n">
        <v>0</v>
      </c>
      <c r="LD26" s="2" t="n">
        <v>0</v>
      </c>
      <c r="LE26" s="2" t="n">
        <v>0</v>
      </c>
      <c r="LF26" s="2" t="n">
        <v>0</v>
      </c>
      <c r="LG26" s="2" t="n">
        <v>0</v>
      </c>
      <c r="LH26" s="2" t="n">
        <v>0</v>
      </c>
      <c r="LI26" s="2" t="n">
        <v>0</v>
      </c>
      <c r="LJ26" s="2" t="n">
        <v>0</v>
      </c>
      <c r="LK26" s="2" t="n">
        <v>0</v>
      </c>
      <c r="LL26" s="2" t="n">
        <v>0</v>
      </c>
      <c r="LM26" s="2" t="n">
        <v>0</v>
      </c>
      <c r="LN26" s="2" t="n">
        <v>0</v>
      </c>
      <c r="LO26" s="2" t="n">
        <v>0</v>
      </c>
      <c r="LP26" s="2" t="n">
        <v>0</v>
      </c>
      <c r="LQ26" s="2" t="n">
        <v>0</v>
      </c>
      <c r="LR26" s="2" t="n">
        <v>0</v>
      </c>
      <c r="LS26" s="2" t="n">
        <v>0</v>
      </c>
      <c r="LT26" s="2" t="n">
        <v>0</v>
      </c>
      <c r="LU26" s="2" t="n">
        <v>0</v>
      </c>
      <c r="LV26" s="2" t="n">
        <v>0</v>
      </c>
      <c r="LW26" s="2" t="n">
        <v>0</v>
      </c>
      <c r="LX26" s="2" t="n">
        <v>0</v>
      </c>
      <c r="LY26" s="2" t="n">
        <v>0</v>
      </c>
      <c r="LZ26" s="2" t="n">
        <v>0</v>
      </c>
      <c r="MA26" s="2" t="n">
        <v>0</v>
      </c>
      <c r="MB26" s="2" t="n">
        <v>0</v>
      </c>
      <c r="MC26" s="2" t="n">
        <v>0</v>
      </c>
      <c r="MD26" s="2" t="n">
        <v>0</v>
      </c>
      <c r="ME26" s="2" t="n">
        <v>0</v>
      </c>
      <c r="MF26" s="2" t="n">
        <v>0</v>
      </c>
      <c r="MG26" s="2" t="n">
        <v>0</v>
      </c>
      <c r="MH26" s="2" t="n">
        <v>0</v>
      </c>
      <c r="MI26" s="2" t="n">
        <v>0</v>
      </c>
      <c r="MJ26" s="2" t="n">
        <v>0</v>
      </c>
      <c r="MK26" s="2" t="n">
        <v>0</v>
      </c>
      <c r="ML26" s="2" t="n">
        <v>0</v>
      </c>
      <c r="MM26" s="2" t="n">
        <v>0</v>
      </c>
      <c r="MN26" s="2" t="n">
        <v>0</v>
      </c>
      <c r="MO26" s="2" t="n">
        <v>0</v>
      </c>
      <c r="MP26" s="2" t="n">
        <v>0</v>
      </c>
      <c r="MQ26" s="2" t="n">
        <v>0</v>
      </c>
      <c r="MR26" s="2" t="n">
        <v>0</v>
      </c>
      <c r="MS26" s="2" t="n">
        <v>0</v>
      </c>
      <c r="MT26" s="2" t="n">
        <v>0</v>
      </c>
      <c r="MU26" s="2" t="n">
        <v>0</v>
      </c>
      <c r="MV26" s="2" t="n">
        <v>0</v>
      </c>
      <c r="MW26" s="2" t="n">
        <v>0</v>
      </c>
      <c r="MX26" s="2" t="n">
        <v>0</v>
      </c>
      <c r="MY26" s="2" t="n">
        <v>0</v>
      </c>
      <c r="MZ26" s="2" t="n">
        <v>0</v>
      </c>
      <c r="NA26" s="2" t="n">
        <v>0</v>
      </c>
      <c r="NB26" s="2" t="n">
        <v>0</v>
      </c>
      <c r="NC26" s="2" t="n">
        <v>0</v>
      </c>
      <c r="ND26" s="2" t="n">
        <v>0</v>
      </c>
      <c r="NE26" s="2" t="n">
        <v>0</v>
      </c>
      <c r="NF26" s="2" t="n">
        <v>0</v>
      </c>
      <c r="NG26" s="2" t="n">
        <v>0</v>
      </c>
      <c r="NH26" s="2" t="n">
        <v>0</v>
      </c>
      <c r="NI26" s="2" t="n">
        <v>0</v>
      </c>
    </row>
    <row r="27" customFormat="false" ht="14.4" hidden="false" customHeight="false" outlineLevel="0" collapsed="false">
      <c r="A27" s="124"/>
      <c r="B27" s="7" t="s">
        <v>516</v>
      </c>
      <c r="C27" s="125" t="n">
        <f aca="false">'Soveria Simeri'!F63</f>
        <v>0</v>
      </c>
      <c r="D27" s="125" t="n">
        <f aca="false">'Soveria Simeri'!Q63</f>
        <v>0</v>
      </c>
      <c r="E27" s="125" t="n">
        <f aca="false">'Soveria Simeri'!AB63</f>
        <v>0</v>
      </c>
      <c r="F27" s="50" t="n">
        <f aca="false">Sersale!F63</f>
        <v>0</v>
      </c>
      <c r="G27" s="50" t="n">
        <f aca="false">Sersale!Q63</f>
        <v>0</v>
      </c>
      <c r="H27" s="50" t="n">
        <f aca="false">Sersale!AB63</f>
        <v>1</v>
      </c>
      <c r="I27" s="50" t="n">
        <f aca="false">Sersale!AM63</f>
        <v>0</v>
      </c>
      <c r="J27" s="50" t="n">
        <f aca="false">Sersale!AX63</f>
        <v>0</v>
      </c>
      <c r="K27" s="50" t="n">
        <f aca="false">Sersale!BI63</f>
        <v>0</v>
      </c>
      <c r="L27" s="50" t="n">
        <f aca="false">Sersale!BT63</f>
        <v>0</v>
      </c>
      <c r="M27" s="2" t="n">
        <f aca="false">Cropani!F63</f>
        <v>0</v>
      </c>
      <c r="N27" s="2" t="n">
        <f aca="false">Cropani!Q63</f>
        <v>0</v>
      </c>
      <c r="O27" s="2" t="n">
        <f aca="false">Cropani!AB63</f>
        <v>0</v>
      </c>
      <c r="P27" s="2" t="n">
        <f aca="false">Cropani!AM63</f>
        <v>0</v>
      </c>
      <c r="Q27" s="2" t="n">
        <f aca="false">Cropani!AX63</f>
        <v>0</v>
      </c>
      <c r="R27" s="2" t="n">
        <f aca="false">Cropani!BI63</f>
        <v>0</v>
      </c>
      <c r="S27" s="2" t="n">
        <f aca="false">Cropani!BT63</f>
        <v>0</v>
      </c>
      <c r="T27" s="2" t="n">
        <f aca="false">Cropani!CE63</f>
        <v>0</v>
      </c>
      <c r="U27" s="2" t="n">
        <f aca="false">Cropani!CP63</f>
        <v>0</v>
      </c>
      <c r="V27" s="2" t="n">
        <f aca="false">Cropani!F136</f>
        <v>0</v>
      </c>
      <c r="W27" s="2" t="n">
        <f aca="false">Cropani!Q136</f>
        <v>0</v>
      </c>
      <c r="X27" s="2" t="n">
        <f aca="false">Cropani!AB136</f>
        <v>0</v>
      </c>
      <c r="Y27" s="2" t="n">
        <f aca="false">Cropani!AM136</f>
        <v>0</v>
      </c>
      <c r="Z27" s="2" t="n">
        <f aca="false">Cropani!AX136</f>
        <v>0</v>
      </c>
      <c r="AA27" s="2" t="n">
        <f aca="false">Cropani!BI136</f>
        <v>1</v>
      </c>
      <c r="AB27" s="2" t="n">
        <f aca="false">Cropani!BT136</f>
        <v>0</v>
      </c>
      <c r="AC27" s="2" t="n">
        <f aca="false">Cropani!CE136</f>
        <v>1</v>
      </c>
      <c r="AD27" s="2" t="n">
        <f aca="false">Cropani!CP136</f>
        <v>0</v>
      </c>
      <c r="AE27" s="2" t="n">
        <f aca="false">Cropani!F209</f>
        <v>0</v>
      </c>
      <c r="AF27" s="2" t="n">
        <f aca="false">Cropani!Q209</f>
        <v>0</v>
      </c>
      <c r="AG27" s="2" t="n">
        <f aca="false">Cropani!AB209</f>
        <v>0</v>
      </c>
      <c r="AH27" s="2" t="n">
        <f aca="false">Cropani!AM209</f>
        <v>0</v>
      </c>
      <c r="AI27" s="2" t="n">
        <f aca="false">Cropani!AX209</f>
        <v>0</v>
      </c>
      <c r="AJ27" s="2" t="n">
        <f aca="false">Cropani!BI209</f>
        <v>0</v>
      </c>
      <c r="AK27" s="2" t="n">
        <f aca="false">Cropani!BT209</f>
        <v>0</v>
      </c>
      <c r="AL27" s="2" t="n">
        <f aca="false">Cropani!CE209</f>
        <v>0</v>
      </c>
      <c r="AM27" s="2" t="n">
        <f aca="false">Cropani!CP209</f>
        <v>0</v>
      </c>
      <c r="AN27" s="2" t="n">
        <f aca="false">Cropani!F282</f>
        <v>0</v>
      </c>
      <c r="AO27" s="2" t="n">
        <f aca="false">Cropani!Q282</f>
        <v>0</v>
      </c>
      <c r="AP27" s="2" t="n">
        <f aca="false">Cropani!AB282</f>
        <v>0</v>
      </c>
      <c r="AQ27" s="2" t="n">
        <f aca="false">Cropani!AM282</f>
        <v>0</v>
      </c>
      <c r="AR27" s="2" t="n">
        <f aca="false">Cropani!AX282</f>
        <v>0</v>
      </c>
      <c r="AS27" s="2" t="n">
        <f aca="false">Cropani!BI282</f>
        <v>0</v>
      </c>
      <c r="AT27" s="2" t="n">
        <f aca="false">Cropani!BT282</f>
        <v>0</v>
      </c>
      <c r="AU27" s="2" t="n">
        <f aca="false">Cropani!CE282</f>
        <v>0</v>
      </c>
      <c r="AV27" s="2" t="n">
        <f aca="false">Cropani!CP282</f>
        <v>0</v>
      </c>
      <c r="AW27" s="2" t="n">
        <f aca="false">Cropani!F355</f>
        <v>0</v>
      </c>
      <c r="AX27" s="2" t="n">
        <f aca="false">Cropani!Q355</f>
        <v>0</v>
      </c>
      <c r="AY27" s="2" t="n">
        <f aca="false">Cropani!AB355</f>
        <v>0</v>
      </c>
      <c r="AZ27" s="2" t="n">
        <f aca="false">Cropani!AM355</f>
        <v>0</v>
      </c>
      <c r="BA27" s="2" t="n">
        <f aca="false">Cropani!AX355</f>
        <v>0</v>
      </c>
      <c r="BB27" s="2" t="n">
        <f aca="false">Cropani!BI355</f>
        <v>0</v>
      </c>
      <c r="BC27" s="2" t="n">
        <f aca="false">Cropani!BT355</f>
        <v>0</v>
      </c>
      <c r="BD27" s="2" t="n">
        <f aca="false">Cropani!CE355</f>
        <v>0</v>
      </c>
      <c r="BE27" s="2" t="n">
        <f aca="false">Cropani!CP355</f>
        <v>0</v>
      </c>
      <c r="BF27" s="2" t="n">
        <f aca="false">Cropani!F428</f>
        <v>0</v>
      </c>
      <c r="BG27" s="2" t="n">
        <f aca="false">Cropani!Q428</f>
        <v>0</v>
      </c>
      <c r="BH27" s="2" t="n">
        <f aca="false">Cropani!AB428</f>
        <v>0</v>
      </c>
      <c r="BI27" s="2" t="n">
        <f aca="false">Cropani!AM428</f>
        <v>0</v>
      </c>
      <c r="BJ27" s="2" t="n">
        <f aca="false">Cropani!AX428</f>
        <v>0</v>
      </c>
      <c r="BK27" s="2" t="n">
        <f aca="false">Cropani!BI428</f>
        <v>0</v>
      </c>
      <c r="BL27" s="2" t="n">
        <f aca="false">Cropani!BT428</f>
        <v>0</v>
      </c>
      <c r="BM27" s="2" t="n">
        <f aca="false">Cropani!CE428</f>
        <v>0</v>
      </c>
      <c r="BN27" s="2" t="n">
        <f aca="false">Cropani!CP428</f>
        <v>0</v>
      </c>
      <c r="BO27" s="2" t="n">
        <f aca="false">Cropani!F501</f>
        <v>0</v>
      </c>
      <c r="BP27" s="2" t="n">
        <f aca="false">Cropani!Q501</f>
        <v>0</v>
      </c>
      <c r="BQ27" s="2" t="n">
        <f aca="false">Cropani!AB501</f>
        <v>0</v>
      </c>
      <c r="BR27" s="2" t="n">
        <f aca="false">Cropani!AM501</f>
        <v>0</v>
      </c>
      <c r="BS27" s="2" t="n">
        <f aca="false">Cropani!AX501</f>
        <v>0</v>
      </c>
      <c r="BT27" s="2" t="n">
        <f aca="false">Cropani!BI501</f>
        <v>0</v>
      </c>
      <c r="BU27" s="2" t="n">
        <f aca="false">Cropani!BT501</f>
        <v>0</v>
      </c>
      <c r="BV27" s="2" t="n">
        <f aca="false">Cropani!CE501</f>
        <v>0</v>
      </c>
      <c r="BW27" s="2" t="n">
        <f aca="false">Cropani!CP501</f>
        <v>1</v>
      </c>
      <c r="BX27" s="2" t="n">
        <f aca="false">'Sellia Marina'!F63</f>
        <v>0</v>
      </c>
      <c r="BY27" s="2" t="n">
        <f aca="false">'Sellia Marina'!Q63</f>
        <v>0</v>
      </c>
      <c r="BZ27" s="2" t="n">
        <f aca="false">'Sellia Marina'!AB63</f>
        <v>0</v>
      </c>
      <c r="CA27" s="2" t="n">
        <f aca="false">'Sellia Marina'!AM63</f>
        <v>0</v>
      </c>
      <c r="CB27" s="2" t="n">
        <f aca="false">'Sellia Marina'!AX63</f>
        <v>0</v>
      </c>
      <c r="CC27" s="2" t="n">
        <f aca="false">'Sellia Marina'!BI63</f>
        <v>0</v>
      </c>
      <c r="CD27" s="2" t="n">
        <f aca="false">'Sellia Marina'!BT63</f>
        <v>0</v>
      </c>
      <c r="CE27" s="2" t="n">
        <f aca="false">'Sellia Marina'!CE63</f>
        <v>0</v>
      </c>
      <c r="CF27" s="2" t="n">
        <f aca="false">'Sellia Marina'!CP63</f>
        <v>0</v>
      </c>
      <c r="CG27" s="2" t="n">
        <f aca="false">'Sellia Marina'!F136</f>
        <v>0</v>
      </c>
      <c r="CH27" s="2" t="n">
        <f aca="false">'Sellia Marina'!Q136</f>
        <v>0</v>
      </c>
      <c r="CI27" s="2" t="n">
        <f aca="false">'Sellia Marina'!AB136</f>
        <v>0</v>
      </c>
      <c r="CJ27" s="2" t="n">
        <f aca="false">'Sellia Marina'!AM136</f>
        <v>0</v>
      </c>
      <c r="CK27" s="2" t="n">
        <f aca="false">'Sellia Marina'!AX136</f>
        <v>0</v>
      </c>
      <c r="CL27" s="2" t="n">
        <f aca="false">'Sellia Marina'!BI136</f>
        <v>0</v>
      </c>
      <c r="CM27" s="2" t="n">
        <f aca="false">'Sellia Marina'!BT136</f>
        <v>0</v>
      </c>
      <c r="CN27" s="2" t="n">
        <f aca="false">'Sellia Marina'!CE136</f>
        <v>0</v>
      </c>
      <c r="CO27" s="2" t="n">
        <f aca="false">'Sellia Marina'!CP136</f>
        <v>0</v>
      </c>
      <c r="CP27" s="2" t="n">
        <f aca="false">'Sellia Marina'!F209</f>
        <v>0</v>
      </c>
      <c r="CQ27" s="2" t="n">
        <f aca="false">'Sellia Marina'!Q209</f>
        <v>0</v>
      </c>
      <c r="CR27" s="2" t="n">
        <f aca="false">'Sellia Marina'!AB209</f>
        <v>0</v>
      </c>
      <c r="CS27" s="2" t="n">
        <f aca="false">'Sellia Marina'!AM209</f>
        <v>0</v>
      </c>
      <c r="CT27" s="2" t="n">
        <f aca="false">'Sellia Marina'!AX209</f>
        <v>0</v>
      </c>
      <c r="CU27" s="2" t="n">
        <f aca="false">'Sellia Marina'!BI209</f>
        <v>0</v>
      </c>
      <c r="CV27" s="2" t="n">
        <f aca="false">'Sellia Marina'!BT209</f>
        <v>0</v>
      </c>
      <c r="CW27" s="2" t="n">
        <f aca="false">'Sellia Marina'!CE209</f>
        <v>0</v>
      </c>
      <c r="CX27" s="2" t="n">
        <f aca="false">'Sellia Marina'!CP209</f>
        <v>0</v>
      </c>
      <c r="CY27" s="2" t="n">
        <f aca="false">'Sellia Marina'!F282</f>
        <v>0</v>
      </c>
      <c r="CZ27" s="2" t="n">
        <f aca="false">'Sellia Marina'!Q282</f>
        <v>0</v>
      </c>
      <c r="DA27" s="2" t="n">
        <f aca="false">'Sellia Marina'!AB282</f>
        <v>0</v>
      </c>
      <c r="DB27" s="2" t="n">
        <f aca="false">'Sellia Marina'!AM282</f>
        <v>0</v>
      </c>
      <c r="DC27" s="2" t="n">
        <f aca="false">'Sellia Marina'!AX282</f>
        <v>0</v>
      </c>
      <c r="DD27" s="2" t="n">
        <f aca="false">'Sellia Marina'!BI282</f>
        <v>0</v>
      </c>
      <c r="DE27" s="2" t="n">
        <f aca="false">'Sellia Marina'!BT282</f>
        <v>0</v>
      </c>
      <c r="DF27" s="2" t="n">
        <f aca="false">'Sellia Marina'!CE282</f>
        <v>0</v>
      </c>
      <c r="DG27" s="2" t="n">
        <f aca="false">'Sellia Marina'!CP282</f>
        <v>0</v>
      </c>
      <c r="DH27" s="2" t="n">
        <f aca="false">'Sellia Marina'!F355</f>
        <v>0</v>
      </c>
      <c r="DI27" s="2" t="n">
        <f aca="false">'Sellia Marina'!Q355</f>
        <v>0</v>
      </c>
      <c r="DJ27" s="2" t="n">
        <f aca="false">'Sellia Marina'!AB355</f>
        <v>0</v>
      </c>
      <c r="DK27" s="2" t="n">
        <f aca="false">'Sellia Marina'!AM355</f>
        <v>0</v>
      </c>
      <c r="DL27" s="2" t="n">
        <f aca="false">'Sellia Marina'!AX355</f>
        <v>0</v>
      </c>
      <c r="DM27" s="2" t="n">
        <f aca="false">'Sellia Marina'!BI355</f>
        <v>0</v>
      </c>
      <c r="DN27" s="2" t="n">
        <f aca="false">'Sellia Marina'!BT355</f>
        <v>0</v>
      </c>
      <c r="DO27" s="2" t="n">
        <f aca="false">'Sellia Marina'!CE355</f>
        <v>0</v>
      </c>
      <c r="DP27" s="2" t="n">
        <f aca="false">'Sellia Marina'!CP355</f>
        <v>0</v>
      </c>
      <c r="DQ27" s="2" t="n">
        <f aca="false">'Sellia Marina'!F428</f>
        <v>0</v>
      </c>
      <c r="DR27" s="2" t="n">
        <f aca="false">'Sellia Marina'!Q428</f>
        <v>0</v>
      </c>
      <c r="DS27" s="2" t="n">
        <f aca="false">'Sellia Marina'!AB428</f>
        <v>0</v>
      </c>
      <c r="DT27" s="2" t="n">
        <f aca="false">'Sellia Marina'!AM428</f>
        <v>0</v>
      </c>
      <c r="DU27" s="2" t="n">
        <f aca="false">'Sellia Marina'!AX428</f>
        <v>0</v>
      </c>
      <c r="DV27" s="2" t="n">
        <f aca="false">'Sellia Marina'!BI428</f>
        <v>0</v>
      </c>
      <c r="DW27" s="2" t="n">
        <f aca="false">'Sellia Marina'!BT428</f>
        <v>0</v>
      </c>
      <c r="DX27" s="2" t="n">
        <f aca="false">'Sellia Marina'!CE428</f>
        <v>0</v>
      </c>
      <c r="DY27" s="2" t="n">
        <f aca="false">'Sellia Marina'!CP428</f>
        <v>0</v>
      </c>
      <c r="DZ27" s="2" t="n">
        <f aca="false">'Sellia Marina'!F501</f>
        <v>0</v>
      </c>
      <c r="EA27" s="2" t="n">
        <f aca="false">'Sellia Marina'!Q501</f>
        <v>0</v>
      </c>
      <c r="EB27" s="2" t="n">
        <f aca="false">'Sellia Marina'!AB501</f>
        <v>0</v>
      </c>
      <c r="EC27" s="2" t="n">
        <f aca="false">'Sellia Marina'!AM501</f>
        <v>0</v>
      </c>
      <c r="ED27" s="2" t="n">
        <f aca="false">'Sellia Marina'!AX501</f>
        <v>0</v>
      </c>
      <c r="EE27" s="2" t="n">
        <f aca="false">'Sellia Marina'!BI501</f>
        <v>0</v>
      </c>
      <c r="EF27" s="2" t="n">
        <f aca="false">'Sellia Marina'!BT501</f>
        <v>0</v>
      </c>
      <c r="EG27" s="2" t="n">
        <f aca="false">'Sellia Marina'!CE501</f>
        <v>0</v>
      </c>
      <c r="EH27" s="2" t="n">
        <f aca="false">'Sellia Marina'!CP501</f>
        <v>0</v>
      </c>
      <c r="EI27" s="2" t="n">
        <f aca="false">'Sellia Marina'!F574</f>
        <v>0</v>
      </c>
      <c r="EJ27" s="2" t="n">
        <f aca="false">'Sellia Marina'!Q574</f>
        <v>0</v>
      </c>
      <c r="EK27" s="2" t="n">
        <f aca="false">'Sellia Marina'!AB574</f>
        <v>0</v>
      </c>
      <c r="EL27" s="2" t="n">
        <f aca="false">Belcastro!F63</f>
        <v>0</v>
      </c>
      <c r="EM27" s="2" t="n">
        <f aca="false">Belcastro!Q63</f>
        <v>0</v>
      </c>
      <c r="EN27" s="2" t="n">
        <f aca="false">Belcastro!AB63</f>
        <v>0</v>
      </c>
      <c r="EO27" s="2" t="n">
        <f aca="false">Belcastro!AM63</f>
        <v>0</v>
      </c>
      <c r="EP27" s="2" t="n">
        <f aca="false">Belcastro!AX63</f>
        <v>0</v>
      </c>
      <c r="EQ27" s="2" t="n">
        <f aca="false">Belcastro!BI63</f>
        <v>0</v>
      </c>
      <c r="ER27" s="2" t="n">
        <f aca="false">Belcastro!BT63</f>
        <v>0</v>
      </c>
      <c r="ES27" s="2" t="n">
        <f aca="false">Botricello!F63</f>
        <v>0</v>
      </c>
      <c r="ET27" s="2" t="n">
        <f aca="false">Botricello!Q63</f>
        <v>0</v>
      </c>
      <c r="EU27" s="2" t="n">
        <f aca="false">Botricello!AB63</f>
        <v>0</v>
      </c>
      <c r="EV27" s="2" t="n">
        <f aca="false">Botricello!AM63</f>
        <v>0</v>
      </c>
      <c r="EW27" s="2" t="n">
        <f aca="false">Botricello!AX63</f>
        <v>0</v>
      </c>
      <c r="EX27" s="2" t="n">
        <f aca="false">Botricello!BI63</f>
        <v>0</v>
      </c>
      <c r="EY27" s="2" t="n">
        <f aca="false">Botricello!BT63</f>
        <v>0</v>
      </c>
      <c r="EZ27" s="2" t="n">
        <f aca="false">Botricello!CE63</f>
        <v>0</v>
      </c>
      <c r="FA27" s="2" t="n">
        <f aca="false">Botricello!F136</f>
        <v>0</v>
      </c>
      <c r="FB27" s="2" t="n">
        <f aca="false">Botricello!Q136</f>
        <v>0</v>
      </c>
      <c r="FC27" s="2" t="n">
        <f aca="false">Botricello!AB136</f>
        <v>0</v>
      </c>
      <c r="FD27" s="2" t="n">
        <f aca="false">Botricello!AM136</f>
        <v>0</v>
      </c>
      <c r="FE27" s="2" t="n">
        <f aca="false">Botricello!AX136</f>
        <v>0</v>
      </c>
      <c r="FF27" s="2" t="n">
        <f aca="false">Botricello!BI136</f>
        <v>0</v>
      </c>
      <c r="FG27" s="2" t="n">
        <f aca="false">Botricello!BT136</f>
        <v>0</v>
      </c>
      <c r="FH27" s="2" t="n">
        <f aca="false">Botricello!CE136</f>
        <v>0</v>
      </c>
      <c r="FI27" s="2" t="n">
        <f aca="false">Botricello!F209</f>
        <v>0</v>
      </c>
      <c r="FJ27" s="2" t="n">
        <f aca="false">Botricello!Q209</f>
        <v>0</v>
      </c>
      <c r="FK27" s="2" t="n">
        <f aca="false">Botricello!AB209</f>
        <v>0</v>
      </c>
      <c r="FL27" s="2" t="n">
        <f aca="false">Botricello!AM209</f>
        <v>0</v>
      </c>
      <c r="FM27" s="2" t="n">
        <f aca="false">Botricello!AX209</f>
        <v>0</v>
      </c>
      <c r="FN27" s="2" t="n">
        <f aca="false">Botricello!BI209</f>
        <v>0</v>
      </c>
      <c r="FO27" s="2" t="n">
        <f aca="false">Botricello!BT209</f>
        <v>0</v>
      </c>
      <c r="FP27" s="2" t="n">
        <f aca="false">Botricello!CE209</f>
        <v>0</v>
      </c>
      <c r="FQ27" s="2" t="n">
        <f aca="false">Botricello!F282</f>
        <v>0</v>
      </c>
      <c r="FT27" s="2" t="str">
        <f aca="false">B27</f>
        <v>TV</v>
      </c>
      <c r="FU27" s="126" t="n">
        <f aca="false">SUM(C27:E27)</f>
        <v>0</v>
      </c>
      <c r="FV27" s="2" t="n">
        <f aca="false">SUM(F27:L27)</f>
        <v>1</v>
      </c>
      <c r="FW27" s="2" t="n">
        <f aca="false">SUM(M27:BW27)</f>
        <v>3</v>
      </c>
      <c r="FX27" s="2" t="n">
        <f aca="false">SUM(BX27:EK27)</f>
        <v>0</v>
      </c>
      <c r="FY27" s="2" t="n">
        <f aca="false">SUM(EL27:ER27)</f>
        <v>0</v>
      </c>
      <c r="FZ27" s="2" t="n">
        <f aca="false">SUM(ES27:FQ27)</f>
        <v>0</v>
      </c>
      <c r="GA27" s="126" t="n">
        <f aca="false">SUM(FU27:FZ27)</f>
        <v>4</v>
      </c>
      <c r="GT27" s="2" t="s">
        <v>515</v>
      </c>
      <c r="GU27" s="2" t="n">
        <v>0</v>
      </c>
      <c r="GV27" s="2" t="n">
        <v>0</v>
      </c>
      <c r="GW27" s="2" t="n">
        <v>0</v>
      </c>
      <c r="GX27" s="2" t="n">
        <v>0</v>
      </c>
      <c r="GY27" s="2" t="n">
        <v>1</v>
      </c>
      <c r="GZ27" s="2" t="n">
        <v>0</v>
      </c>
      <c r="HA27" s="2" t="n">
        <v>0</v>
      </c>
      <c r="HB27" s="2" t="n">
        <v>0</v>
      </c>
      <c r="HC27" s="2" t="n">
        <v>0</v>
      </c>
      <c r="HD27" s="2" t="n">
        <v>0</v>
      </c>
      <c r="HE27" s="2" t="n">
        <v>0</v>
      </c>
      <c r="HF27" s="2" t="n">
        <v>0</v>
      </c>
      <c r="HG27" s="2" t="n">
        <v>0</v>
      </c>
      <c r="HH27" s="2" t="n">
        <v>0</v>
      </c>
      <c r="HI27" s="2" t="n">
        <v>0</v>
      </c>
      <c r="HJ27" s="2" t="n">
        <v>0</v>
      </c>
      <c r="HK27" s="2" t="n">
        <v>0</v>
      </c>
      <c r="HL27" s="2" t="n">
        <v>0</v>
      </c>
      <c r="HM27" s="2" t="n">
        <v>0</v>
      </c>
      <c r="HN27" s="2" t="n">
        <v>0</v>
      </c>
      <c r="HO27" s="2" t="n">
        <v>0</v>
      </c>
      <c r="HP27" s="2" t="n">
        <v>0</v>
      </c>
      <c r="HQ27" s="2" t="n">
        <v>0</v>
      </c>
      <c r="HR27" s="2" t="n">
        <v>0</v>
      </c>
      <c r="HS27" s="2" t="n">
        <v>0</v>
      </c>
      <c r="HT27" s="2" t="n">
        <v>0</v>
      </c>
      <c r="HU27" s="2" t="n">
        <v>0</v>
      </c>
      <c r="HV27" s="2" t="n">
        <v>0</v>
      </c>
      <c r="HW27" s="2" t="n">
        <v>0</v>
      </c>
      <c r="HX27" s="2" t="n">
        <v>0</v>
      </c>
      <c r="HY27" s="2" t="n">
        <v>0</v>
      </c>
      <c r="HZ27" s="2" t="n">
        <v>0</v>
      </c>
      <c r="IA27" s="2" t="n">
        <v>0</v>
      </c>
      <c r="IB27" s="2" t="n">
        <v>0</v>
      </c>
      <c r="IC27" s="2" t="n">
        <v>0</v>
      </c>
      <c r="ID27" s="2" t="n">
        <v>0</v>
      </c>
      <c r="IE27" s="2" t="n">
        <v>0</v>
      </c>
      <c r="IF27" s="2" t="n">
        <v>0</v>
      </c>
      <c r="IG27" s="2" t="n">
        <v>0</v>
      </c>
      <c r="IH27" s="2" t="n">
        <v>0</v>
      </c>
      <c r="II27" s="2" t="n">
        <v>0</v>
      </c>
      <c r="IJ27" s="2" t="n">
        <v>0</v>
      </c>
      <c r="IK27" s="2" t="n">
        <v>0</v>
      </c>
      <c r="IL27" s="2" t="n">
        <v>0</v>
      </c>
      <c r="IM27" s="2" t="n">
        <v>0</v>
      </c>
      <c r="IN27" s="2" t="n">
        <v>0</v>
      </c>
      <c r="IO27" s="2" t="n">
        <v>0</v>
      </c>
      <c r="IP27" s="2" t="n">
        <v>0</v>
      </c>
      <c r="IQ27" s="2" t="n">
        <v>0</v>
      </c>
      <c r="IR27" s="2" t="n">
        <v>0</v>
      </c>
      <c r="IS27" s="2" t="n">
        <v>0</v>
      </c>
      <c r="IT27" s="2" t="n">
        <v>0</v>
      </c>
      <c r="IU27" s="2" t="n">
        <v>0</v>
      </c>
      <c r="IV27" s="2" t="n">
        <v>0</v>
      </c>
      <c r="IW27" s="2" t="n">
        <v>0</v>
      </c>
      <c r="IX27" s="2" t="n">
        <v>0</v>
      </c>
      <c r="IY27" s="2" t="n">
        <v>0</v>
      </c>
      <c r="IZ27" s="2" t="n">
        <v>0</v>
      </c>
      <c r="JA27" s="2" t="n">
        <v>0</v>
      </c>
      <c r="JB27" s="2" t="n">
        <v>0</v>
      </c>
      <c r="JC27" s="2" t="n">
        <v>0</v>
      </c>
      <c r="JD27" s="2" t="n">
        <v>0</v>
      </c>
      <c r="JE27" s="2" t="n">
        <v>0</v>
      </c>
      <c r="JF27" s="2" t="n">
        <v>0</v>
      </c>
      <c r="JG27" s="2" t="n">
        <v>0</v>
      </c>
      <c r="JH27" s="2" t="n">
        <v>0</v>
      </c>
      <c r="JI27" s="2" t="n">
        <v>0</v>
      </c>
      <c r="JJ27" s="2" t="n">
        <v>0</v>
      </c>
      <c r="JK27" s="2" t="n">
        <v>0</v>
      </c>
      <c r="JL27" s="2" t="n">
        <v>0</v>
      </c>
      <c r="JM27" s="2" t="n">
        <v>0</v>
      </c>
      <c r="JN27" s="2" t="n">
        <v>0</v>
      </c>
      <c r="JO27" s="2" t="n">
        <v>0</v>
      </c>
      <c r="JP27" s="2" t="n">
        <v>0</v>
      </c>
      <c r="JQ27" s="2" t="n">
        <v>0</v>
      </c>
      <c r="JR27" s="2" t="n">
        <v>0</v>
      </c>
      <c r="JS27" s="2" t="n">
        <v>0</v>
      </c>
      <c r="JT27" s="2" t="n">
        <v>0</v>
      </c>
      <c r="JU27" s="2" t="n">
        <v>0</v>
      </c>
      <c r="JV27" s="2" t="n">
        <v>0</v>
      </c>
      <c r="JW27" s="2" t="n">
        <v>0</v>
      </c>
      <c r="JX27" s="2" t="n">
        <v>0</v>
      </c>
      <c r="JY27" s="2" t="n">
        <v>0</v>
      </c>
      <c r="JZ27" s="2" t="n">
        <v>0</v>
      </c>
      <c r="KA27" s="2" t="n">
        <v>0</v>
      </c>
      <c r="KB27" s="2" t="n">
        <v>0</v>
      </c>
      <c r="KC27" s="2" t="n">
        <v>0</v>
      </c>
      <c r="KD27" s="2" t="n">
        <v>0</v>
      </c>
      <c r="KE27" s="2" t="n">
        <v>0</v>
      </c>
      <c r="KF27" s="2" t="n">
        <v>0</v>
      </c>
      <c r="KG27" s="2" t="n">
        <v>0</v>
      </c>
      <c r="KH27" s="2" t="n">
        <v>0</v>
      </c>
      <c r="KI27" s="2" t="n">
        <v>0</v>
      </c>
      <c r="KJ27" s="2" t="n">
        <v>0</v>
      </c>
      <c r="KK27" s="2" t="n">
        <v>0</v>
      </c>
      <c r="KL27" s="2" t="n">
        <v>0</v>
      </c>
      <c r="KM27" s="2" t="n">
        <v>0</v>
      </c>
      <c r="KN27" s="2" t="n">
        <v>0</v>
      </c>
      <c r="KO27" s="2" t="n">
        <v>0</v>
      </c>
      <c r="KP27" s="2" t="n">
        <v>0</v>
      </c>
      <c r="KQ27" s="2" t="n">
        <v>0</v>
      </c>
      <c r="KR27" s="2" t="n">
        <v>0</v>
      </c>
      <c r="KS27" s="2" t="n">
        <v>0</v>
      </c>
      <c r="KT27" s="2" t="n">
        <v>0</v>
      </c>
      <c r="KU27" s="2" t="n">
        <v>0</v>
      </c>
      <c r="KV27" s="2" t="n">
        <v>0</v>
      </c>
      <c r="KW27" s="2" t="n">
        <v>0</v>
      </c>
      <c r="KX27" s="2" t="n">
        <v>0</v>
      </c>
      <c r="KY27" s="2" t="n">
        <v>0</v>
      </c>
      <c r="KZ27" s="2" t="n">
        <v>0</v>
      </c>
      <c r="LA27" s="2" t="n">
        <v>0</v>
      </c>
      <c r="LB27" s="2" t="n">
        <v>0</v>
      </c>
      <c r="LC27" s="2" t="n">
        <v>0</v>
      </c>
      <c r="LD27" s="2" t="n">
        <v>0</v>
      </c>
      <c r="LE27" s="2" t="n">
        <v>0</v>
      </c>
      <c r="LF27" s="2" t="n">
        <v>0</v>
      </c>
      <c r="LG27" s="2" t="n">
        <v>0</v>
      </c>
      <c r="LH27" s="2" t="n">
        <v>0</v>
      </c>
      <c r="LI27" s="2" t="n">
        <v>0</v>
      </c>
      <c r="LJ27" s="2" t="n">
        <v>0</v>
      </c>
      <c r="LK27" s="2" t="n">
        <v>0</v>
      </c>
      <c r="LL27" s="2" t="n">
        <v>0</v>
      </c>
      <c r="LM27" s="2" t="n">
        <v>0</v>
      </c>
      <c r="LN27" s="2" t="n">
        <v>0</v>
      </c>
      <c r="LO27" s="2" t="n">
        <v>0</v>
      </c>
      <c r="LP27" s="2" t="n">
        <v>0</v>
      </c>
      <c r="LQ27" s="2" t="n">
        <v>0</v>
      </c>
      <c r="LR27" s="2" t="n">
        <v>0</v>
      </c>
      <c r="LS27" s="2" t="n">
        <v>0</v>
      </c>
      <c r="LT27" s="2" t="n">
        <v>0</v>
      </c>
      <c r="LU27" s="2" t="n">
        <v>0</v>
      </c>
      <c r="LV27" s="2" t="n">
        <v>0</v>
      </c>
      <c r="LW27" s="2" t="n">
        <v>0</v>
      </c>
      <c r="LX27" s="2" t="n">
        <v>0</v>
      </c>
      <c r="LY27" s="2" t="n">
        <v>0</v>
      </c>
      <c r="LZ27" s="2" t="n">
        <v>0</v>
      </c>
      <c r="MA27" s="2" t="n">
        <v>0</v>
      </c>
      <c r="MB27" s="2" t="n">
        <v>0</v>
      </c>
      <c r="MC27" s="2" t="n">
        <v>0</v>
      </c>
      <c r="MD27" s="2" t="n">
        <v>0</v>
      </c>
      <c r="ME27" s="2" t="n">
        <v>0</v>
      </c>
      <c r="MF27" s="2" t="n">
        <v>0</v>
      </c>
      <c r="MG27" s="2" t="n">
        <v>0</v>
      </c>
      <c r="MH27" s="2" t="n">
        <v>0</v>
      </c>
      <c r="MI27" s="2" t="n">
        <v>0</v>
      </c>
      <c r="MJ27" s="2" t="n">
        <v>0</v>
      </c>
      <c r="MK27" s="2" t="n">
        <v>0</v>
      </c>
      <c r="ML27" s="2" t="n">
        <v>0</v>
      </c>
      <c r="MM27" s="2" t="n">
        <v>0</v>
      </c>
      <c r="MN27" s="2" t="n">
        <v>0</v>
      </c>
      <c r="MO27" s="2" t="n">
        <v>0</v>
      </c>
      <c r="MP27" s="2" t="n">
        <v>0</v>
      </c>
      <c r="MQ27" s="2" t="n">
        <v>0</v>
      </c>
      <c r="MR27" s="2" t="n">
        <v>0</v>
      </c>
      <c r="MS27" s="2" t="n">
        <v>0</v>
      </c>
      <c r="MT27" s="2" t="n">
        <v>0</v>
      </c>
      <c r="MU27" s="2" t="n">
        <v>0</v>
      </c>
      <c r="MV27" s="2" t="n">
        <v>0</v>
      </c>
      <c r="MW27" s="2" t="n">
        <v>0</v>
      </c>
      <c r="MX27" s="2" t="n">
        <v>0</v>
      </c>
      <c r="MY27" s="2" t="n">
        <v>0</v>
      </c>
      <c r="MZ27" s="2" t="n">
        <v>0</v>
      </c>
      <c r="NA27" s="2" t="n">
        <v>0</v>
      </c>
      <c r="NB27" s="2" t="n">
        <v>0</v>
      </c>
      <c r="NC27" s="2" t="n">
        <v>0</v>
      </c>
      <c r="ND27" s="2" t="n">
        <v>0</v>
      </c>
      <c r="NE27" s="2" t="n">
        <v>0</v>
      </c>
      <c r="NF27" s="2" t="n">
        <v>0</v>
      </c>
      <c r="NG27" s="2" t="n">
        <v>0</v>
      </c>
      <c r="NH27" s="2" t="n">
        <v>0</v>
      </c>
      <c r="NI27" s="2" t="n">
        <v>0</v>
      </c>
    </row>
    <row r="28" customFormat="false" ht="14.4" hidden="false" customHeight="false" outlineLevel="0" collapsed="false">
      <c r="A28" s="124"/>
      <c r="B28" s="7" t="s">
        <v>517</v>
      </c>
      <c r="C28" s="125" t="n">
        <f aca="false">'Soveria Simeri'!F64</f>
        <v>0</v>
      </c>
      <c r="D28" s="125" t="n">
        <f aca="false">'Soveria Simeri'!Q64</f>
        <v>0</v>
      </c>
      <c r="E28" s="125" t="n">
        <f aca="false">'Soveria Simeri'!AB64</f>
        <v>0</v>
      </c>
      <c r="F28" s="50" t="n">
        <f aca="false">Sersale!F64</f>
        <v>0</v>
      </c>
      <c r="G28" s="50" t="n">
        <f aca="false">Sersale!Q64</f>
        <v>0</v>
      </c>
      <c r="H28" s="50" t="n">
        <f aca="false">Sersale!AB64</f>
        <v>0</v>
      </c>
      <c r="I28" s="50" t="n">
        <f aca="false">Sersale!AM64</f>
        <v>0</v>
      </c>
      <c r="J28" s="50" t="n">
        <f aca="false">Sersale!AX64</f>
        <v>0</v>
      </c>
      <c r="K28" s="50" t="n">
        <f aca="false">Sersale!BI64</f>
        <v>0</v>
      </c>
      <c r="L28" s="50" t="n">
        <f aca="false">Sersale!BT64</f>
        <v>0</v>
      </c>
      <c r="M28" s="2" t="n">
        <f aca="false">Cropani!F64</f>
        <v>0</v>
      </c>
      <c r="N28" s="2" t="n">
        <f aca="false">Cropani!Q64</f>
        <v>0</v>
      </c>
      <c r="O28" s="2" t="n">
        <f aca="false">Cropani!AB64</f>
        <v>0</v>
      </c>
      <c r="P28" s="2" t="n">
        <f aca="false">Cropani!AM64</f>
        <v>0</v>
      </c>
      <c r="Q28" s="2" t="n">
        <f aca="false">Cropani!AX64</f>
        <v>0</v>
      </c>
      <c r="R28" s="2" t="n">
        <f aca="false">Cropani!BI64</f>
        <v>0</v>
      </c>
      <c r="S28" s="2" t="n">
        <f aca="false">Cropani!BT64</f>
        <v>0</v>
      </c>
      <c r="T28" s="2" t="n">
        <f aca="false">Cropani!CE64</f>
        <v>0</v>
      </c>
      <c r="U28" s="2" t="n">
        <f aca="false">Cropani!CP64</f>
        <v>0</v>
      </c>
      <c r="V28" s="2" t="n">
        <f aca="false">Cropani!F137</f>
        <v>0</v>
      </c>
      <c r="W28" s="2" t="n">
        <f aca="false">Cropani!Q137</f>
        <v>0</v>
      </c>
      <c r="X28" s="2" t="n">
        <f aca="false">Cropani!AB137</f>
        <v>0</v>
      </c>
      <c r="Y28" s="2" t="n">
        <f aca="false">Cropani!AM137</f>
        <v>0</v>
      </c>
      <c r="Z28" s="2" t="n">
        <f aca="false">Cropani!AX137</f>
        <v>0</v>
      </c>
      <c r="AA28" s="2" t="n">
        <f aca="false">Cropani!BI137</f>
        <v>0</v>
      </c>
      <c r="AB28" s="2" t="n">
        <f aca="false">Cropani!BT137</f>
        <v>0</v>
      </c>
      <c r="AC28" s="2" t="n">
        <f aca="false">Cropani!CE137</f>
        <v>0</v>
      </c>
      <c r="AD28" s="2" t="n">
        <f aca="false">Cropani!CP137</f>
        <v>0</v>
      </c>
      <c r="AE28" s="2" t="n">
        <f aca="false">Cropani!F210</f>
        <v>0</v>
      </c>
      <c r="AF28" s="2" t="n">
        <f aca="false">Cropani!Q210</f>
        <v>0</v>
      </c>
      <c r="AG28" s="2" t="n">
        <f aca="false">Cropani!AB210</f>
        <v>0</v>
      </c>
      <c r="AH28" s="2" t="n">
        <f aca="false">Cropani!AM210</f>
        <v>0</v>
      </c>
      <c r="AI28" s="2" t="n">
        <f aca="false">Cropani!AX210</f>
        <v>0</v>
      </c>
      <c r="AJ28" s="2" t="n">
        <f aca="false">Cropani!BI210</f>
        <v>0</v>
      </c>
      <c r="AK28" s="2" t="n">
        <f aca="false">Cropani!BT210</f>
        <v>0</v>
      </c>
      <c r="AL28" s="2" t="n">
        <f aca="false">Cropani!CE210</f>
        <v>0</v>
      </c>
      <c r="AM28" s="2" t="n">
        <f aca="false">Cropani!CP210</f>
        <v>0</v>
      </c>
      <c r="AN28" s="2" t="n">
        <f aca="false">Cropani!F283</f>
        <v>0</v>
      </c>
      <c r="AO28" s="2" t="n">
        <f aca="false">Cropani!Q283</f>
        <v>0</v>
      </c>
      <c r="AP28" s="2" t="n">
        <f aca="false">Cropani!AB283</f>
        <v>0</v>
      </c>
      <c r="AQ28" s="2" t="n">
        <f aca="false">Cropani!AM283</f>
        <v>0</v>
      </c>
      <c r="AR28" s="2" t="n">
        <f aca="false">Cropani!AX283</f>
        <v>0</v>
      </c>
      <c r="AS28" s="2" t="n">
        <f aca="false">Cropani!BI283</f>
        <v>0</v>
      </c>
      <c r="AT28" s="2" t="n">
        <f aca="false">Cropani!BT283</f>
        <v>0</v>
      </c>
      <c r="AU28" s="2" t="n">
        <f aca="false">Cropani!CE283</f>
        <v>0</v>
      </c>
      <c r="AV28" s="2" t="n">
        <f aca="false">Cropani!CP283</f>
        <v>0</v>
      </c>
      <c r="AW28" s="2" t="n">
        <f aca="false">Cropani!F356</f>
        <v>0</v>
      </c>
      <c r="AX28" s="2" t="n">
        <f aca="false">Cropani!Q356</f>
        <v>0</v>
      </c>
      <c r="AY28" s="2" t="n">
        <f aca="false">Cropani!AB356</f>
        <v>0</v>
      </c>
      <c r="AZ28" s="2" t="n">
        <f aca="false">Cropani!AM356</f>
        <v>0</v>
      </c>
      <c r="BA28" s="2" t="n">
        <f aca="false">Cropani!AX356</f>
        <v>0</v>
      </c>
      <c r="BB28" s="2" t="n">
        <f aca="false">Cropani!BI356</f>
        <v>0</v>
      </c>
      <c r="BC28" s="2" t="n">
        <f aca="false">Cropani!BT356</f>
        <v>0</v>
      </c>
      <c r="BD28" s="2" t="n">
        <f aca="false">Cropani!CE356</f>
        <v>0</v>
      </c>
      <c r="BE28" s="2" t="n">
        <f aca="false">Cropani!CP356</f>
        <v>0</v>
      </c>
      <c r="BF28" s="2" t="n">
        <f aca="false">Cropani!F429</f>
        <v>0</v>
      </c>
      <c r="BG28" s="2" t="n">
        <f aca="false">Cropani!Q429</f>
        <v>0</v>
      </c>
      <c r="BH28" s="2" t="n">
        <f aca="false">Cropani!AB429</f>
        <v>0</v>
      </c>
      <c r="BI28" s="2" t="n">
        <f aca="false">Cropani!AM429</f>
        <v>0</v>
      </c>
      <c r="BJ28" s="2" t="n">
        <f aca="false">Cropani!AX429</f>
        <v>0</v>
      </c>
      <c r="BK28" s="2" t="n">
        <f aca="false">Cropani!BI429</f>
        <v>0</v>
      </c>
      <c r="BL28" s="2" t="n">
        <f aca="false">Cropani!BT429</f>
        <v>1</v>
      </c>
      <c r="BM28" s="2" t="n">
        <f aca="false">Cropani!CE429</f>
        <v>0</v>
      </c>
      <c r="BN28" s="2" t="n">
        <f aca="false">Cropani!CP429</f>
        <v>0</v>
      </c>
      <c r="BO28" s="2" t="n">
        <f aca="false">Cropani!F502</f>
        <v>0</v>
      </c>
      <c r="BP28" s="2" t="n">
        <f aca="false">Cropani!Q502</f>
        <v>0</v>
      </c>
      <c r="BQ28" s="2" t="n">
        <f aca="false">Cropani!AB502</f>
        <v>0</v>
      </c>
      <c r="BR28" s="2" t="n">
        <f aca="false">Cropani!AM502</f>
        <v>0</v>
      </c>
      <c r="BS28" s="2" t="n">
        <f aca="false">Cropani!AX502</f>
        <v>0</v>
      </c>
      <c r="BT28" s="2" t="n">
        <f aca="false">Cropani!BI502</f>
        <v>0</v>
      </c>
      <c r="BU28" s="2" t="n">
        <f aca="false">Cropani!BT502</f>
        <v>0</v>
      </c>
      <c r="BV28" s="2" t="n">
        <f aca="false">Cropani!CE502</f>
        <v>0</v>
      </c>
      <c r="BW28" s="2" t="n">
        <f aca="false">Cropani!CP502</f>
        <v>0</v>
      </c>
      <c r="BX28" s="2" t="n">
        <f aca="false">'Sellia Marina'!F64</f>
        <v>0</v>
      </c>
      <c r="BY28" s="2" t="n">
        <f aca="false">'Sellia Marina'!Q64</f>
        <v>0</v>
      </c>
      <c r="BZ28" s="2" t="n">
        <f aca="false">'Sellia Marina'!AB64</f>
        <v>0</v>
      </c>
      <c r="CA28" s="2" t="n">
        <f aca="false">'Sellia Marina'!AM64</f>
        <v>0</v>
      </c>
      <c r="CB28" s="2" t="n">
        <f aca="false">'Sellia Marina'!AX64</f>
        <v>0</v>
      </c>
      <c r="CC28" s="2" t="n">
        <f aca="false">'Sellia Marina'!BI64</f>
        <v>1</v>
      </c>
      <c r="CD28" s="2" t="n">
        <f aca="false">'Sellia Marina'!BT64</f>
        <v>0</v>
      </c>
      <c r="CE28" s="2" t="n">
        <f aca="false">'Sellia Marina'!CE64</f>
        <v>0</v>
      </c>
      <c r="CF28" s="2" t="n">
        <f aca="false">'Sellia Marina'!CP64</f>
        <v>0</v>
      </c>
      <c r="CG28" s="2" t="n">
        <f aca="false">'Sellia Marina'!F137</f>
        <v>0</v>
      </c>
      <c r="CH28" s="2" t="n">
        <f aca="false">'Sellia Marina'!Q137</f>
        <v>0</v>
      </c>
      <c r="CI28" s="2" t="n">
        <f aca="false">'Sellia Marina'!AB137</f>
        <v>0</v>
      </c>
      <c r="CJ28" s="2" t="n">
        <f aca="false">'Sellia Marina'!AM137</f>
        <v>0</v>
      </c>
      <c r="CK28" s="2" t="n">
        <f aca="false">'Sellia Marina'!AX137</f>
        <v>0</v>
      </c>
      <c r="CL28" s="2" t="n">
        <f aca="false">'Sellia Marina'!BI137</f>
        <v>0</v>
      </c>
      <c r="CM28" s="2" t="n">
        <f aca="false">'Sellia Marina'!BT137</f>
        <v>0</v>
      </c>
      <c r="CN28" s="2" t="n">
        <f aca="false">'Sellia Marina'!CE137</f>
        <v>0</v>
      </c>
      <c r="CO28" s="2" t="n">
        <f aca="false">'Sellia Marina'!CP137</f>
        <v>0</v>
      </c>
      <c r="CP28" s="2" t="n">
        <f aca="false">'Sellia Marina'!F210</f>
        <v>0</v>
      </c>
      <c r="CQ28" s="2" t="n">
        <f aca="false">'Sellia Marina'!Q210</f>
        <v>0</v>
      </c>
      <c r="CR28" s="2" t="n">
        <f aca="false">'Sellia Marina'!AB210</f>
        <v>0</v>
      </c>
      <c r="CS28" s="2" t="n">
        <f aca="false">'Sellia Marina'!AM210</f>
        <v>0</v>
      </c>
      <c r="CT28" s="2" t="n">
        <f aca="false">'Sellia Marina'!AX210</f>
        <v>0</v>
      </c>
      <c r="CU28" s="2" t="n">
        <f aca="false">'Sellia Marina'!BI210</f>
        <v>0</v>
      </c>
      <c r="CV28" s="2" t="n">
        <f aca="false">'Sellia Marina'!BT210</f>
        <v>0</v>
      </c>
      <c r="CW28" s="2" t="n">
        <f aca="false">'Sellia Marina'!CE210</f>
        <v>0</v>
      </c>
      <c r="CX28" s="2" t="n">
        <f aca="false">'Sellia Marina'!CP210</f>
        <v>0</v>
      </c>
      <c r="CY28" s="2" t="n">
        <f aca="false">'Sellia Marina'!F283</f>
        <v>0</v>
      </c>
      <c r="CZ28" s="2" t="n">
        <f aca="false">'Sellia Marina'!Q283</f>
        <v>0</v>
      </c>
      <c r="DA28" s="2" t="n">
        <f aca="false">'Sellia Marina'!AB283</f>
        <v>0</v>
      </c>
      <c r="DB28" s="2" t="n">
        <f aca="false">'Sellia Marina'!AM283</f>
        <v>0</v>
      </c>
      <c r="DC28" s="2" t="n">
        <f aca="false">'Sellia Marina'!AX283</f>
        <v>0</v>
      </c>
      <c r="DD28" s="2" t="n">
        <f aca="false">'Sellia Marina'!BI283</f>
        <v>0</v>
      </c>
      <c r="DE28" s="2" t="n">
        <f aca="false">'Sellia Marina'!BT283</f>
        <v>0</v>
      </c>
      <c r="DF28" s="2" t="n">
        <f aca="false">'Sellia Marina'!CE283</f>
        <v>0</v>
      </c>
      <c r="DG28" s="2" t="n">
        <f aca="false">'Sellia Marina'!CP283</f>
        <v>0</v>
      </c>
      <c r="DH28" s="2" t="n">
        <f aca="false">'Sellia Marina'!F356</f>
        <v>0</v>
      </c>
      <c r="DI28" s="2" t="n">
        <f aca="false">'Sellia Marina'!Q356</f>
        <v>0</v>
      </c>
      <c r="DJ28" s="2" t="n">
        <f aca="false">'Sellia Marina'!AB356</f>
        <v>0</v>
      </c>
      <c r="DK28" s="2" t="n">
        <f aca="false">'Sellia Marina'!AM356</f>
        <v>0</v>
      </c>
      <c r="DL28" s="2" t="n">
        <f aca="false">'Sellia Marina'!AX356</f>
        <v>0</v>
      </c>
      <c r="DM28" s="2" t="n">
        <f aca="false">'Sellia Marina'!BI356</f>
        <v>0</v>
      </c>
      <c r="DN28" s="2" t="n">
        <f aca="false">'Sellia Marina'!BT356</f>
        <v>0</v>
      </c>
      <c r="DO28" s="2" t="n">
        <f aca="false">'Sellia Marina'!CE356</f>
        <v>0</v>
      </c>
      <c r="DP28" s="2" t="n">
        <f aca="false">'Sellia Marina'!CP356</f>
        <v>0</v>
      </c>
      <c r="DQ28" s="2" t="n">
        <f aca="false">'Sellia Marina'!F429</f>
        <v>0</v>
      </c>
      <c r="DR28" s="2" t="n">
        <f aca="false">'Sellia Marina'!Q429</f>
        <v>0</v>
      </c>
      <c r="DS28" s="2" t="n">
        <f aca="false">'Sellia Marina'!AB429</f>
        <v>0</v>
      </c>
      <c r="DT28" s="2" t="n">
        <f aca="false">'Sellia Marina'!AM429</f>
        <v>0</v>
      </c>
      <c r="DU28" s="2" t="n">
        <f aca="false">'Sellia Marina'!AX429</f>
        <v>0</v>
      </c>
      <c r="DV28" s="2" t="n">
        <f aca="false">'Sellia Marina'!BI429</f>
        <v>0</v>
      </c>
      <c r="DW28" s="2" t="n">
        <f aca="false">'Sellia Marina'!BT429</f>
        <v>0</v>
      </c>
      <c r="DX28" s="2" t="n">
        <f aca="false">'Sellia Marina'!CE429</f>
        <v>0</v>
      </c>
      <c r="DY28" s="2" t="n">
        <f aca="false">'Sellia Marina'!CP429</f>
        <v>0</v>
      </c>
      <c r="DZ28" s="2" t="n">
        <f aca="false">'Sellia Marina'!F502</f>
        <v>0</v>
      </c>
      <c r="EA28" s="2" t="n">
        <f aca="false">'Sellia Marina'!Q502</f>
        <v>0</v>
      </c>
      <c r="EB28" s="2" t="n">
        <f aca="false">'Sellia Marina'!AB502</f>
        <v>0</v>
      </c>
      <c r="EC28" s="2" t="n">
        <f aca="false">'Sellia Marina'!AM502</f>
        <v>0</v>
      </c>
      <c r="ED28" s="2" t="n">
        <f aca="false">'Sellia Marina'!AX502</f>
        <v>0</v>
      </c>
      <c r="EE28" s="2" t="n">
        <f aca="false">'Sellia Marina'!BI502</f>
        <v>0</v>
      </c>
      <c r="EF28" s="2" t="n">
        <f aca="false">'Sellia Marina'!BT502</f>
        <v>0</v>
      </c>
      <c r="EG28" s="2" t="n">
        <f aca="false">'Sellia Marina'!CE502</f>
        <v>0</v>
      </c>
      <c r="EH28" s="2" t="n">
        <f aca="false">'Sellia Marina'!CP502</f>
        <v>0</v>
      </c>
      <c r="EI28" s="2" t="n">
        <f aca="false">'Sellia Marina'!F575</f>
        <v>0</v>
      </c>
      <c r="EJ28" s="2" t="n">
        <f aca="false">'Sellia Marina'!Q575</f>
        <v>0</v>
      </c>
      <c r="EK28" s="2" t="n">
        <f aca="false">'Sellia Marina'!AB575</f>
        <v>0</v>
      </c>
      <c r="EL28" s="2" t="n">
        <f aca="false">Belcastro!F64</f>
        <v>0</v>
      </c>
      <c r="EM28" s="2" t="n">
        <f aca="false">Belcastro!Q64</f>
        <v>0</v>
      </c>
      <c r="EN28" s="2" t="n">
        <f aca="false">Belcastro!AB64</f>
        <v>0</v>
      </c>
      <c r="EO28" s="2" t="n">
        <f aca="false">Belcastro!AM64</f>
        <v>0</v>
      </c>
      <c r="EP28" s="2" t="n">
        <f aca="false">Belcastro!AX64</f>
        <v>0</v>
      </c>
      <c r="EQ28" s="2" t="n">
        <f aca="false">Belcastro!BI64</f>
        <v>0</v>
      </c>
      <c r="ER28" s="2" t="n">
        <f aca="false">Belcastro!BT64</f>
        <v>0</v>
      </c>
      <c r="ES28" s="2" t="n">
        <f aca="false">Botricello!F64</f>
        <v>0</v>
      </c>
      <c r="ET28" s="2" t="n">
        <f aca="false">Botricello!Q64</f>
        <v>0</v>
      </c>
      <c r="EU28" s="2" t="n">
        <f aca="false">Botricello!AB64</f>
        <v>0</v>
      </c>
      <c r="EV28" s="2" t="n">
        <f aca="false">Botricello!AM64</f>
        <v>0</v>
      </c>
      <c r="EW28" s="2" t="n">
        <f aca="false">Botricello!AX64</f>
        <v>0</v>
      </c>
      <c r="EX28" s="2" t="n">
        <f aca="false">Botricello!BI64</f>
        <v>0</v>
      </c>
      <c r="EY28" s="2" t="n">
        <f aca="false">Botricello!BT64</f>
        <v>0</v>
      </c>
      <c r="EZ28" s="2" t="n">
        <f aca="false">Botricello!CE64</f>
        <v>0</v>
      </c>
      <c r="FA28" s="2" t="n">
        <f aca="false">Botricello!F137</f>
        <v>0</v>
      </c>
      <c r="FB28" s="2" t="n">
        <f aca="false">Botricello!Q137</f>
        <v>0</v>
      </c>
      <c r="FC28" s="2" t="n">
        <f aca="false">Botricello!AB137</f>
        <v>0</v>
      </c>
      <c r="FD28" s="2" t="n">
        <f aca="false">Botricello!AM137</f>
        <v>1</v>
      </c>
      <c r="FE28" s="2" t="n">
        <f aca="false">Botricello!AX137</f>
        <v>0</v>
      </c>
      <c r="FF28" s="2" t="n">
        <f aca="false">Botricello!BI137</f>
        <v>0</v>
      </c>
      <c r="FG28" s="2" t="n">
        <f aca="false">Botricello!BT137</f>
        <v>0</v>
      </c>
      <c r="FH28" s="2" t="n">
        <f aca="false">Botricello!CE137</f>
        <v>0</v>
      </c>
      <c r="FI28" s="2" t="n">
        <f aca="false">Botricello!F210</f>
        <v>0</v>
      </c>
      <c r="FJ28" s="2" t="n">
        <f aca="false">Botricello!Q210</f>
        <v>0</v>
      </c>
      <c r="FK28" s="2" t="n">
        <f aca="false">Botricello!AB210</f>
        <v>0</v>
      </c>
      <c r="FL28" s="2" t="n">
        <f aca="false">Botricello!AM210</f>
        <v>0</v>
      </c>
      <c r="FM28" s="2" t="n">
        <f aca="false">Botricello!AX210</f>
        <v>0</v>
      </c>
      <c r="FN28" s="2" t="n">
        <f aca="false">Botricello!BI210</f>
        <v>0</v>
      </c>
      <c r="FO28" s="2" t="n">
        <f aca="false">Botricello!BT210</f>
        <v>0</v>
      </c>
      <c r="FP28" s="2" t="n">
        <f aca="false">Botricello!CE210</f>
        <v>0</v>
      </c>
      <c r="FQ28" s="2" t="n">
        <f aca="false">Botricello!F283</f>
        <v>0</v>
      </c>
      <c r="FT28" s="2" t="str">
        <f aca="false">B28</f>
        <v>hot water heater</v>
      </c>
      <c r="FU28" s="126" t="n">
        <f aca="false">SUM(C28:E28)</f>
        <v>0</v>
      </c>
      <c r="FV28" s="2" t="n">
        <f aca="false">SUM(F28:L28)</f>
        <v>0</v>
      </c>
      <c r="FW28" s="2" t="n">
        <f aca="false">SUM(M28:BW28)</f>
        <v>1</v>
      </c>
      <c r="FX28" s="2" t="n">
        <f aca="false">SUM(BX28:EK28)</f>
        <v>1</v>
      </c>
      <c r="FY28" s="2" t="n">
        <f aca="false">SUM(EL28:ER28)</f>
        <v>0</v>
      </c>
      <c r="FZ28" s="2" t="n">
        <f aca="false">SUM(ES28:FQ28)</f>
        <v>1</v>
      </c>
      <c r="GA28" s="126" t="n">
        <f aca="false">SUM(FU28:FZ28)</f>
        <v>3</v>
      </c>
      <c r="GT28" s="2" t="s">
        <v>516</v>
      </c>
      <c r="GU28" s="2" t="n">
        <v>0</v>
      </c>
      <c r="GV28" s="2" t="n">
        <v>0</v>
      </c>
      <c r="GW28" s="2" t="n">
        <v>0</v>
      </c>
      <c r="GX28" s="2" t="n">
        <v>0</v>
      </c>
      <c r="GY28" s="2" t="n">
        <v>0</v>
      </c>
      <c r="GZ28" s="2" t="n">
        <v>1</v>
      </c>
      <c r="HA28" s="2" t="n">
        <v>0</v>
      </c>
      <c r="HB28" s="2" t="n">
        <v>0</v>
      </c>
      <c r="HC28" s="2" t="n">
        <v>0</v>
      </c>
      <c r="HD28" s="2" t="n">
        <v>0</v>
      </c>
      <c r="HE28" s="2" t="n">
        <v>0</v>
      </c>
      <c r="HF28" s="2" t="n">
        <v>0</v>
      </c>
      <c r="HG28" s="2" t="n">
        <v>0</v>
      </c>
      <c r="HH28" s="2" t="n">
        <v>0</v>
      </c>
      <c r="HI28" s="2" t="n">
        <v>0</v>
      </c>
      <c r="HJ28" s="2" t="n">
        <v>0</v>
      </c>
      <c r="HK28" s="2" t="n">
        <v>0</v>
      </c>
      <c r="HL28" s="2" t="n">
        <v>0</v>
      </c>
      <c r="HM28" s="2" t="n">
        <v>0</v>
      </c>
      <c r="HN28" s="2" t="n">
        <v>0</v>
      </c>
      <c r="HO28" s="2" t="n">
        <v>0</v>
      </c>
      <c r="HP28" s="2" t="n">
        <v>0</v>
      </c>
      <c r="HQ28" s="2" t="n">
        <v>0</v>
      </c>
      <c r="HR28" s="2" t="n">
        <v>0</v>
      </c>
      <c r="HS28" s="2" t="n">
        <v>1</v>
      </c>
      <c r="HT28" s="2" t="n">
        <v>0</v>
      </c>
      <c r="HU28" s="2" t="n">
        <v>1</v>
      </c>
      <c r="HV28" s="2" t="n">
        <v>0</v>
      </c>
      <c r="HW28" s="2" t="n">
        <v>0</v>
      </c>
      <c r="HX28" s="2" t="n">
        <v>0</v>
      </c>
      <c r="HY28" s="2" t="n">
        <v>0</v>
      </c>
      <c r="HZ28" s="2" t="n">
        <v>0</v>
      </c>
      <c r="IA28" s="2" t="n">
        <v>0</v>
      </c>
      <c r="IB28" s="2" t="n">
        <v>0</v>
      </c>
      <c r="IC28" s="2" t="n">
        <v>0</v>
      </c>
      <c r="ID28" s="2" t="n">
        <v>0</v>
      </c>
      <c r="IE28" s="2" t="n">
        <v>0</v>
      </c>
      <c r="IF28" s="2" t="n">
        <v>0</v>
      </c>
      <c r="IG28" s="2" t="n">
        <v>0</v>
      </c>
      <c r="IH28" s="2" t="n">
        <v>0</v>
      </c>
      <c r="II28" s="2" t="n">
        <v>0</v>
      </c>
      <c r="IJ28" s="2" t="n">
        <v>0</v>
      </c>
      <c r="IK28" s="2" t="n">
        <v>0</v>
      </c>
      <c r="IL28" s="2" t="n">
        <v>0</v>
      </c>
      <c r="IM28" s="2" t="n">
        <v>0</v>
      </c>
      <c r="IN28" s="2" t="n">
        <v>0</v>
      </c>
      <c r="IO28" s="2" t="n">
        <v>0</v>
      </c>
      <c r="IP28" s="2" t="n">
        <v>0</v>
      </c>
      <c r="IQ28" s="2" t="n">
        <v>0</v>
      </c>
      <c r="IR28" s="2" t="n">
        <v>0</v>
      </c>
      <c r="IS28" s="2" t="n">
        <v>0</v>
      </c>
      <c r="IT28" s="2" t="n">
        <v>0</v>
      </c>
      <c r="IU28" s="2" t="n">
        <v>0</v>
      </c>
      <c r="IV28" s="2" t="n">
        <v>0</v>
      </c>
      <c r="IW28" s="2" t="n">
        <v>0</v>
      </c>
      <c r="IX28" s="2" t="n">
        <v>0</v>
      </c>
      <c r="IY28" s="2" t="n">
        <v>0</v>
      </c>
      <c r="IZ28" s="2" t="n">
        <v>0</v>
      </c>
      <c r="JA28" s="2" t="n">
        <v>0</v>
      </c>
      <c r="JB28" s="2" t="n">
        <v>0</v>
      </c>
      <c r="JC28" s="2" t="n">
        <v>0</v>
      </c>
      <c r="JD28" s="2" t="n">
        <v>0</v>
      </c>
      <c r="JE28" s="2" t="n">
        <v>0</v>
      </c>
      <c r="JF28" s="2" t="n">
        <v>0</v>
      </c>
      <c r="JG28" s="2" t="n">
        <v>0</v>
      </c>
      <c r="JH28" s="2" t="n">
        <v>0</v>
      </c>
      <c r="JI28" s="2" t="n">
        <v>0</v>
      </c>
      <c r="JJ28" s="2" t="n">
        <v>0</v>
      </c>
      <c r="JK28" s="2" t="n">
        <v>0</v>
      </c>
      <c r="JL28" s="2" t="n">
        <v>0</v>
      </c>
      <c r="JM28" s="2" t="n">
        <v>0</v>
      </c>
      <c r="JN28" s="2" t="n">
        <v>0</v>
      </c>
      <c r="JO28" s="2" t="n">
        <v>1</v>
      </c>
      <c r="JP28" s="2" t="n">
        <v>0</v>
      </c>
      <c r="JQ28" s="2" t="n">
        <v>0</v>
      </c>
      <c r="JR28" s="2" t="n">
        <v>0</v>
      </c>
      <c r="JS28" s="2" t="n">
        <v>0</v>
      </c>
      <c r="JT28" s="2" t="n">
        <v>0</v>
      </c>
      <c r="JU28" s="2" t="n">
        <v>0</v>
      </c>
      <c r="JV28" s="2" t="n">
        <v>0</v>
      </c>
      <c r="JW28" s="2" t="n">
        <v>0</v>
      </c>
      <c r="JX28" s="2" t="n">
        <v>0</v>
      </c>
      <c r="JY28" s="2" t="n">
        <v>0</v>
      </c>
      <c r="JZ28" s="2" t="n">
        <v>0</v>
      </c>
      <c r="KA28" s="2" t="n">
        <v>0</v>
      </c>
      <c r="KB28" s="2" t="n">
        <v>0</v>
      </c>
      <c r="KC28" s="2" t="n">
        <v>0</v>
      </c>
      <c r="KD28" s="2" t="n">
        <v>0</v>
      </c>
      <c r="KE28" s="2" t="n">
        <v>0</v>
      </c>
      <c r="KF28" s="2" t="n">
        <v>0</v>
      </c>
      <c r="KG28" s="2" t="n">
        <v>0</v>
      </c>
      <c r="KH28" s="2" t="n">
        <v>0</v>
      </c>
      <c r="KI28" s="2" t="n">
        <v>0</v>
      </c>
      <c r="KJ28" s="2" t="n">
        <v>0</v>
      </c>
      <c r="KK28" s="2" t="n">
        <v>0</v>
      </c>
      <c r="KL28" s="2" t="n">
        <v>0</v>
      </c>
      <c r="KM28" s="2" t="n">
        <v>0</v>
      </c>
      <c r="KN28" s="2" t="n">
        <v>0</v>
      </c>
      <c r="KO28" s="2" t="n">
        <v>0</v>
      </c>
      <c r="KP28" s="2" t="n">
        <v>0</v>
      </c>
      <c r="KQ28" s="2" t="n">
        <v>0</v>
      </c>
      <c r="KR28" s="2" t="n">
        <v>0</v>
      </c>
      <c r="KS28" s="2" t="n">
        <v>0</v>
      </c>
      <c r="KT28" s="2" t="n">
        <v>0</v>
      </c>
      <c r="KU28" s="2" t="n">
        <v>0</v>
      </c>
      <c r="KV28" s="2" t="n">
        <v>0</v>
      </c>
      <c r="KW28" s="2" t="n">
        <v>0</v>
      </c>
      <c r="KX28" s="2" t="n">
        <v>0</v>
      </c>
      <c r="KY28" s="2" t="n">
        <v>0</v>
      </c>
      <c r="KZ28" s="2" t="n">
        <v>0</v>
      </c>
      <c r="LA28" s="2" t="n">
        <v>0</v>
      </c>
      <c r="LB28" s="2" t="n">
        <v>0</v>
      </c>
      <c r="LC28" s="2" t="n">
        <v>0</v>
      </c>
      <c r="LD28" s="2" t="n">
        <v>0</v>
      </c>
      <c r="LE28" s="2" t="n">
        <v>0</v>
      </c>
      <c r="LF28" s="2" t="n">
        <v>0</v>
      </c>
      <c r="LG28" s="2" t="n">
        <v>0</v>
      </c>
      <c r="LH28" s="2" t="n">
        <v>0</v>
      </c>
      <c r="LI28" s="2" t="n">
        <v>0</v>
      </c>
      <c r="LJ28" s="2" t="n">
        <v>0</v>
      </c>
      <c r="LK28" s="2" t="n">
        <v>0</v>
      </c>
      <c r="LL28" s="2" t="n">
        <v>0</v>
      </c>
      <c r="LM28" s="2" t="n">
        <v>0</v>
      </c>
      <c r="LN28" s="2" t="n">
        <v>0</v>
      </c>
      <c r="LO28" s="2" t="n">
        <v>0</v>
      </c>
      <c r="LP28" s="2" t="n">
        <v>0</v>
      </c>
      <c r="LQ28" s="2" t="n">
        <v>0</v>
      </c>
      <c r="LR28" s="2" t="n">
        <v>0</v>
      </c>
      <c r="LS28" s="2" t="n">
        <v>0</v>
      </c>
      <c r="LT28" s="2" t="n">
        <v>0</v>
      </c>
      <c r="LU28" s="2" t="n">
        <v>0</v>
      </c>
      <c r="LV28" s="2" t="n">
        <v>0</v>
      </c>
      <c r="LW28" s="2" t="n">
        <v>0</v>
      </c>
      <c r="LX28" s="2" t="n">
        <v>0</v>
      </c>
      <c r="LY28" s="2" t="n">
        <v>0</v>
      </c>
      <c r="LZ28" s="2" t="n">
        <v>0</v>
      </c>
      <c r="MA28" s="2" t="n">
        <v>0</v>
      </c>
      <c r="MB28" s="2" t="n">
        <v>0</v>
      </c>
      <c r="MC28" s="2" t="n">
        <v>0</v>
      </c>
      <c r="MD28" s="2" t="n">
        <v>0</v>
      </c>
      <c r="ME28" s="2" t="n">
        <v>0</v>
      </c>
      <c r="MF28" s="2" t="n">
        <v>0</v>
      </c>
      <c r="MG28" s="2" t="n">
        <v>0</v>
      </c>
      <c r="MH28" s="2" t="n">
        <v>0</v>
      </c>
      <c r="MI28" s="2" t="n">
        <v>0</v>
      </c>
      <c r="MJ28" s="2" t="n">
        <v>0</v>
      </c>
      <c r="MK28" s="2" t="n">
        <v>0</v>
      </c>
      <c r="ML28" s="2" t="n">
        <v>0</v>
      </c>
      <c r="MM28" s="2" t="n">
        <v>0</v>
      </c>
      <c r="MN28" s="2" t="n">
        <v>0</v>
      </c>
      <c r="MO28" s="2" t="n">
        <v>0</v>
      </c>
      <c r="MP28" s="2" t="n">
        <v>0</v>
      </c>
      <c r="MQ28" s="2" t="n">
        <v>0</v>
      </c>
      <c r="MR28" s="2" t="n">
        <v>0</v>
      </c>
      <c r="MS28" s="2" t="n">
        <v>0</v>
      </c>
      <c r="MT28" s="2" t="n">
        <v>0</v>
      </c>
      <c r="MU28" s="2" t="n">
        <v>0</v>
      </c>
      <c r="MV28" s="2" t="n">
        <v>0</v>
      </c>
      <c r="MW28" s="2" t="n">
        <v>0</v>
      </c>
      <c r="MX28" s="2" t="n">
        <v>0</v>
      </c>
      <c r="MY28" s="2" t="n">
        <v>0</v>
      </c>
      <c r="MZ28" s="2" t="n">
        <v>0</v>
      </c>
      <c r="NA28" s="2" t="n">
        <v>0</v>
      </c>
      <c r="NB28" s="2" t="n">
        <v>0</v>
      </c>
      <c r="NC28" s="2" t="n">
        <v>0</v>
      </c>
      <c r="ND28" s="2" t="n">
        <v>0</v>
      </c>
      <c r="NE28" s="2" t="n">
        <v>0</v>
      </c>
      <c r="NF28" s="2" t="n">
        <v>0</v>
      </c>
      <c r="NG28" s="2" t="n">
        <v>0</v>
      </c>
      <c r="NH28" s="2" t="n">
        <v>0</v>
      </c>
      <c r="NI28" s="2" t="n">
        <v>0</v>
      </c>
    </row>
    <row r="29" customFormat="false" ht="14.4" hidden="false" customHeight="false" outlineLevel="0" collapsed="false">
      <c r="A29" s="124"/>
      <c r="B29" s="7" t="s">
        <v>518</v>
      </c>
      <c r="C29" s="125" t="n">
        <f aca="false">'Soveria Simeri'!F66</f>
        <v>0</v>
      </c>
      <c r="D29" s="125" t="n">
        <f aca="false">'Soveria Simeri'!Q66</f>
        <v>0</v>
      </c>
      <c r="E29" s="125" t="n">
        <f aca="false">'Soveria Simeri'!AB66</f>
        <v>1</v>
      </c>
      <c r="F29" s="50" t="n">
        <f aca="false">Sersale!F66</f>
        <v>0</v>
      </c>
      <c r="G29" s="50" t="n">
        <f aca="false">Sersale!Q66</f>
        <v>0</v>
      </c>
      <c r="H29" s="50" t="n">
        <f aca="false">Sersale!AB66</f>
        <v>0</v>
      </c>
      <c r="I29" s="50" t="n">
        <f aca="false">Sersale!AM66</f>
        <v>0</v>
      </c>
      <c r="J29" s="50" t="n">
        <f aca="false">Sersale!AX66</f>
        <v>0</v>
      </c>
      <c r="K29" s="50" t="n">
        <f aca="false">Sersale!BI66</f>
        <v>0</v>
      </c>
      <c r="L29" s="50" t="n">
        <f aca="false">Sersale!BT66</f>
        <v>0</v>
      </c>
      <c r="M29" s="2" t="n">
        <f aca="false">Cropani!F66</f>
        <v>0</v>
      </c>
      <c r="N29" s="2" t="n">
        <f aca="false">Cropani!Q66</f>
        <v>0</v>
      </c>
      <c r="O29" s="2" t="n">
        <f aca="false">Cropani!AB66</f>
        <v>0</v>
      </c>
      <c r="P29" s="2" t="n">
        <f aca="false">Cropani!AM66</f>
        <v>0</v>
      </c>
      <c r="Q29" s="2" t="n">
        <f aca="false">Cropani!AX66</f>
        <v>0</v>
      </c>
      <c r="R29" s="2" t="n">
        <f aca="false">Cropani!BI66</f>
        <v>0</v>
      </c>
      <c r="S29" s="2" t="n">
        <f aca="false">Cropani!BT66</f>
        <v>0</v>
      </c>
      <c r="T29" s="2" t="n">
        <f aca="false">Cropani!CE66</f>
        <v>0</v>
      </c>
      <c r="U29" s="2" t="n">
        <f aca="false">Cropani!CP66</f>
        <v>0</v>
      </c>
      <c r="V29" s="2" t="n">
        <f aca="false">Cropani!F139</f>
        <v>0</v>
      </c>
      <c r="W29" s="2" t="n">
        <f aca="false">Cropani!Q139</f>
        <v>0</v>
      </c>
      <c r="X29" s="2" t="n">
        <f aca="false">Cropani!AB139</f>
        <v>0</v>
      </c>
      <c r="Y29" s="2" t="n">
        <f aca="false">Cropani!AM139</f>
        <v>0</v>
      </c>
      <c r="Z29" s="2" t="n">
        <f aca="false">Cropani!AX139</f>
        <v>0</v>
      </c>
      <c r="AA29" s="2" t="n">
        <f aca="false">Cropani!BI139</f>
        <v>0</v>
      </c>
      <c r="AB29" s="2" t="n">
        <f aca="false">Cropani!BT139</f>
        <v>0</v>
      </c>
      <c r="AC29" s="2" t="n">
        <f aca="false">Cropani!CE139</f>
        <v>0</v>
      </c>
      <c r="AD29" s="2" t="n">
        <f aca="false">Cropani!CP139</f>
        <v>0</v>
      </c>
      <c r="AE29" s="2" t="n">
        <f aca="false">Cropani!F212</f>
        <v>0</v>
      </c>
      <c r="AF29" s="2" t="n">
        <f aca="false">Cropani!Q212</f>
        <v>0</v>
      </c>
      <c r="AG29" s="2" t="n">
        <f aca="false">Cropani!AB212</f>
        <v>0</v>
      </c>
      <c r="AH29" s="2" t="n">
        <f aca="false">Cropani!AM212</f>
        <v>0</v>
      </c>
      <c r="AI29" s="2" t="n">
        <f aca="false">Cropani!AX212</f>
        <v>0</v>
      </c>
      <c r="AJ29" s="2" t="n">
        <f aca="false">Cropani!BI212</f>
        <v>0</v>
      </c>
      <c r="AK29" s="2" t="n">
        <f aca="false">Cropani!BT212</f>
        <v>0</v>
      </c>
      <c r="AL29" s="2" t="n">
        <f aca="false">Cropani!CE212</f>
        <v>0</v>
      </c>
      <c r="AM29" s="2" t="n">
        <f aca="false">Cropani!CP212</f>
        <v>0</v>
      </c>
      <c r="AN29" s="2" t="n">
        <f aca="false">Cropani!F285</f>
        <v>0</v>
      </c>
      <c r="AO29" s="2" t="n">
        <f aca="false">Cropani!Q285</f>
        <v>0</v>
      </c>
      <c r="AP29" s="2" t="n">
        <f aca="false">Cropani!AB285</f>
        <v>0</v>
      </c>
      <c r="AQ29" s="2" t="n">
        <f aca="false">Cropani!AM285</f>
        <v>0</v>
      </c>
      <c r="AR29" s="2" t="n">
        <f aca="false">Cropani!AX285</f>
        <v>0</v>
      </c>
      <c r="AS29" s="2" t="n">
        <f aca="false">Cropani!BI285</f>
        <v>0</v>
      </c>
      <c r="AT29" s="2" t="n">
        <f aca="false">Cropani!BT285</f>
        <v>0</v>
      </c>
      <c r="AU29" s="2" t="n">
        <f aca="false">Cropani!CE285</f>
        <v>0</v>
      </c>
      <c r="AV29" s="2" t="n">
        <f aca="false">Cropani!CP285</f>
        <v>0</v>
      </c>
      <c r="AW29" s="2" t="n">
        <f aca="false">Cropani!F358</f>
        <v>0</v>
      </c>
      <c r="AX29" s="2" t="n">
        <f aca="false">Cropani!Q358</f>
        <v>0</v>
      </c>
      <c r="AY29" s="2" t="n">
        <f aca="false">Cropani!AB358</f>
        <v>0</v>
      </c>
      <c r="AZ29" s="2" t="n">
        <f aca="false">Cropani!AM358</f>
        <v>0</v>
      </c>
      <c r="BA29" s="2" t="n">
        <f aca="false">Cropani!AX358</f>
        <v>0</v>
      </c>
      <c r="BB29" s="2" t="n">
        <f aca="false">Cropani!BI358</f>
        <v>0</v>
      </c>
      <c r="BC29" s="2" t="n">
        <f aca="false">Cropani!BT358</f>
        <v>0</v>
      </c>
      <c r="BD29" s="2" t="n">
        <f aca="false">Cropani!CE358</f>
        <v>0</v>
      </c>
      <c r="BE29" s="2" t="n">
        <f aca="false">Cropani!CP358</f>
        <v>0</v>
      </c>
      <c r="BF29" s="2" t="n">
        <f aca="false">Cropani!F431</f>
        <v>0</v>
      </c>
      <c r="BG29" s="2" t="n">
        <f aca="false">Cropani!Q431</f>
        <v>0</v>
      </c>
      <c r="BH29" s="2" t="n">
        <f aca="false">Cropani!AB431</f>
        <v>0</v>
      </c>
      <c r="BI29" s="2" t="n">
        <f aca="false">Cropani!AM431</f>
        <v>2</v>
      </c>
      <c r="BJ29" s="2" t="n">
        <f aca="false">Cropani!AX431</f>
        <v>0</v>
      </c>
      <c r="BK29" s="2" t="n">
        <f aca="false">Cropani!BI431</f>
        <v>0</v>
      </c>
      <c r="BL29" s="2" t="n">
        <f aca="false">Cropani!BT431</f>
        <v>0</v>
      </c>
      <c r="BM29" s="2" t="n">
        <f aca="false">Cropani!CE431</f>
        <v>0</v>
      </c>
      <c r="BN29" s="2" t="n">
        <f aca="false">Cropani!CP431</f>
        <v>1</v>
      </c>
      <c r="BO29" s="2" t="n">
        <f aca="false">Cropani!F504</f>
        <v>0</v>
      </c>
      <c r="BP29" s="2" t="n">
        <f aca="false">Cropani!Q504</f>
        <v>0</v>
      </c>
      <c r="BQ29" s="2" t="n">
        <f aca="false">Cropani!AB504</f>
        <v>2</v>
      </c>
      <c r="BR29" s="2" t="n">
        <f aca="false">Cropani!AM504</f>
        <v>0</v>
      </c>
      <c r="BS29" s="2" t="n">
        <f aca="false">Cropani!AX504</f>
        <v>0</v>
      </c>
      <c r="BT29" s="2" t="n">
        <f aca="false">Cropani!BI504</f>
        <v>0</v>
      </c>
      <c r="BU29" s="2" t="n">
        <f aca="false">Cropani!BT504</f>
        <v>0</v>
      </c>
      <c r="BV29" s="2" t="n">
        <f aca="false">Cropani!CE504</f>
        <v>2</v>
      </c>
      <c r="BW29" s="2" t="n">
        <f aca="false">Cropani!CP504</f>
        <v>1</v>
      </c>
      <c r="BX29" s="2" t="n">
        <f aca="false">'Sellia Marina'!F66</f>
        <v>0</v>
      </c>
      <c r="BY29" s="2" t="n">
        <f aca="false">'Sellia Marina'!Q66</f>
        <v>0</v>
      </c>
      <c r="BZ29" s="2" t="n">
        <f aca="false">'Sellia Marina'!AB66</f>
        <v>0</v>
      </c>
      <c r="CA29" s="2" t="n">
        <f aca="false">'Sellia Marina'!AM66</f>
        <v>0</v>
      </c>
      <c r="CB29" s="2" t="n">
        <f aca="false">'Sellia Marina'!AX66</f>
        <v>0</v>
      </c>
      <c r="CC29" s="2" t="n">
        <f aca="false">'Sellia Marina'!BI66</f>
        <v>0</v>
      </c>
      <c r="CD29" s="2" t="n">
        <f aca="false">'Sellia Marina'!BT66</f>
        <v>0</v>
      </c>
      <c r="CE29" s="2" t="n">
        <f aca="false">'Sellia Marina'!CE66</f>
        <v>0</v>
      </c>
      <c r="CF29" s="2" t="n">
        <f aca="false">'Sellia Marina'!CP66</f>
        <v>0</v>
      </c>
      <c r="CG29" s="2" t="n">
        <f aca="false">'Sellia Marina'!F139</f>
        <v>0</v>
      </c>
      <c r="CH29" s="2" t="n">
        <f aca="false">'Sellia Marina'!Q139</f>
        <v>1</v>
      </c>
      <c r="CI29" s="2" t="n">
        <f aca="false">'Sellia Marina'!AB139</f>
        <v>0</v>
      </c>
      <c r="CJ29" s="2" t="n">
        <f aca="false">'Sellia Marina'!AM139</f>
        <v>0</v>
      </c>
      <c r="CK29" s="2" t="n">
        <f aca="false">'Sellia Marina'!AX139</f>
        <v>0</v>
      </c>
      <c r="CL29" s="2" t="n">
        <f aca="false">'Sellia Marina'!BI139</f>
        <v>0</v>
      </c>
      <c r="CM29" s="2" t="n">
        <f aca="false">'Sellia Marina'!BT139</f>
        <v>0</v>
      </c>
      <c r="CN29" s="2" t="n">
        <f aca="false">'Sellia Marina'!CE139</f>
        <v>0</v>
      </c>
      <c r="CO29" s="2" t="n">
        <f aca="false">'Sellia Marina'!CP139</f>
        <v>0</v>
      </c>
      <c r="CP29" s="2" t="n">
        <f aca="false">'Sellia Marina'!F212</f>
        <v>0</v>
      </c>
      <c r="CQ29" s="2" t="n">
        <f aca="false">'Sellia Marina'!Q212</f>
        <v>0</v>
      </c>
      <c r="CR29" s="2" t="n">
        <f aca="false">'Sellia Marina'!AB212</f>
        <v>0</v>
      </c>
      <c r="CS29" s="2" t="n">
        <f aca="false">'Sellia Marina'!AM212</f>
        <v>0</v>
      </c>
      <c r="CT29" s="2" t="n">
        <f aca="false">'Sellia Marina'!AX212</f>
        <v>0</v>
      </c>
      <c r="CU29" s="2" t="n">
        <f aca="false">'Sellia Marina'!BI212</f>
        <v>0</v>
      </c>
      <c r="CV29" s="2" t="n">
        <f aca="false">'Sellia Marina'!BT212</f>
        <v>0</v>
      </c>
      <c r="CW29" s="2" t="n">
        <f aca="false">'Sellia Marina'!CE212</f>
        <v>0</v>
      </c>
      <c r="CX29" s="2" t="n">
        <f aca="false">'Sellia Marina'!CP212</f>
        <v>0</v>
      </c>
      <c r="CY29" s="2" t="n">
        <f aca="false">'Sellia Marina'!F285</f>
        <v>0</v>
      </c>
      <c r="CZ29" s="2" t="n">
        <f aca="false">'Sellia Marina'!Q285</f>
        <v>0</v>
      </c>
      <c r="DA29" s="2" t="n">
        <f aca="false">'Sellia Marina'!AB285</f>
        <v>0</v>
      </c>
      <c r="DB29" s="2" t="n">
        <f aca="false">'Sellia Marina'!AM285</f>
        <v>0</v>
      </c>
      <c r="DC29" s="2" t="n">
        <f aca="false">'Sellia Marina'!AX285</f>
        <v>0</v>
      </c>
      <c r="DD29" s="2" t="n">
        <f aca="false">'Sellia Marina'!BI285</f>
        <v>0</v>
      </c>
      <c r="DE29" s="2" t="n">
        <f aca="false">'Sellia Marina'!BT285</f>
        <v>0</v>
      </c>
      <c r="DF29" s="2" t="n">
        <f aca="false">'Sellia Marina'!CE285</f>
        <v>0</v>
      </c>
      <c r="DG29" s="2" t="n">
        <f aca="false">'Sellia Marina'!CP285</f>
        <v>0</v>
      </c>
      <c r="DH29" s="2" t="n">
        <f aca="false">'Sellia Marina'!F358</f>
        <v>0</v>
      </c>
      <c r="DI29" s="2" t="n">
        <f aca="false">'Sellia Marina'!Q358</f>
        <v>0</v>
      </c>
      <c r="DJ29" s="2" t="n">
        <f aca="false">'Sellia Marina'!AB358</f>
        <v>0</v>
      </c>
      <c r="DK29" s="2" t="n">
        <f aca="false">'Sellia Marina'!AM358</f>
        <v>0</v>
      </c>
      <c r="DL29" s="2" t="n">
        <f aca="false">'Sellia Marina'!AX358</f>
        <v>0</v>
      </c>
      <c r="DM29" s="2" t="n">
        <f aca="false">'Sellia Marina'!BI358</f>
        <v>0</v>
      </c>
      <c r="DN29" s="2" t="n">
        <f aca="false">'Sellia Marina'!BT358</f>
        <v>0</v>
      </c>
      <c r="DO29" s="2" t="n">
        <f aca="false">'Sellia Marina'!CE358</f>
        <v>0</v>
      </c>
      <c r="DP29" s="2" t="n">
        <f aca="false">'Sellia Marina'!CP358</f>
        <v>0</v>
      </c>
      <c r="DQ29" s="2" t="n">
        <f aca="false">'Sellia Marina'!F431</f>
        <v>0</v>
      </c>
      <c r="DR29" s="2" t="n">
        <f aca="false">'Sellia Marina'!Q431</f>
        <v>0</v>
      </c>
      <c r="DS29" s="2" t="n">
        <f aca="false">'Sellia Marina'!AB431</f>
        <v>0</v>
      </c>
      <c r="DT29" s="2" t="n">
        <f aca="false">'Sellia Marina'!AM431</f>
        <v>0</v>
      </c>
      <c r="DU29" s="2" t="n">
        <f aca="false">'Sellia Marina'!AX431</f>
        <v>0</v>
      </c>
      <c r="DV29" s="2" t="n">
        <f aca="false">'Sellia Marina'!BI431</f>
        <v>0</v>
      </c>
      <c r="DW29" s="2" t="n">
        <f aca="false">'Sellia Marina'!BT431</f>
        <v>0</v>
      </c>
      <c r="DX29" s="2" t="n">
        <f aca="false">'Sellia Marina'!CE431</f>
        <v>0</v>
      </c>
      <c r="DY29" s="2" t="n">
        <f aca="false">'Sellia Marina'!CP431</f>
        <v>0</v>
      </c>
      <c r="DZ29" s="2" t="n">
        <f aca="false">'Sellia Marina'!F504</f>
        <v>0</v>
      </c>
      <c r="EA29" s="2" t="n">
        <f aca="false">'Sellia Marina'!Q504</f>
        <v>0</v>
      </c>
      <c r="EB29" s="2" t="n">
        <f aca="false">'Sellia Marina'!AB504</f>
        <v>0</v>
      </c>
      <c r="EC29" s="2" t="n">
        <f aca="false">'Sellia Marina'!AM504</f>
        <v>0</v>
      </c>
      <c r="ED29" s="2" t="n">
        <f aca="false">'Sellia Marina'!AX504</f>
        <v>0</v>
      </c>
      <c r="EE29" s="2" t="n">
        <f aca="false">'Sellia Marina'!BI504</f>
        <v>0</v>
      </c>
      <c r="EF29" s="2" t="n">
        <f aca="false">'Sellia Marina'!BT504</f>
        <v>0</v>
      </c>
      <c r="EG29" s="2" t="n">
        <f aca="false">'Sellia Marina'!CE504</f>
        <v>0</v>
      </c>
      <c r="EH29" s="2" t="n">
        <f aca="false">'Sellia Marina'!CP504</f>
        <v>0</v>
      </c>
      <c r="EI29" s="2" t="n">
        <f aca="false">'Sellia Marina'!F577</f>
        <v>0</v>
      </c>
      <c r="EJ29" s="2" t="n">
        <f aca="false">'Sellia Marina'!Q577</f>
        <v>0</v>
      </c>
      <c r="EK29" s="2" t="n">
        <f aca="false">'Sellia Marina'!AB577</f>
        <v>0</v>
      </c>
      <c r="EL29" s="2" t="n">
        <f aca="false">Belcastro!F66</f>
        <v>0</v>
      </c>
      <c r="EM29" s="2" t="n">
        <f aca="false">Belcastro!Q66</f>
        <v>0</v>
      </c>
      <c r="EN29" s="2" t="n">
        <f aca="false">Belcastro!AB66</f>
        <v>0</v>
      </c>
      <c r="EO29" s="2" t="n">
        <f aca="false">Belcastro!AM66</f>
        <v>0</v>
      </c>
      <c r="EP29" s="2" t="n">
        <f aca="false">Belcastro!AX66</f>
        <v>0</v>
      </c>
      <c r="EQ29" s="2" t="n">
        <f aca="false">Belcastro!BI66</f>
        <v>0</v>
      </c>
      <c r="ER29" s="2" t="n">
        <f aca="false">Belcastro!BT66</f>
        <v>0</v>
      </c>
      <c r="ES29" s="2" t="n">
        <f aca="false">Botricello!F66</f>
        <v>0</v>
      </c>
      <c r="ET29" s="2" t="n">
        <f aca="false">Botricello!Q66</f>
        <v>0</v>
      </c>
      <c r="EU29" s="2" t="n">
        <f aca="false">Botricello!AB66</f>
        <v>0</v>
      </c>
      <c r="EV29" s="2" t="n">
        <f aca="false">Botricello!AM66</f>
        <v>0</v>
      </c>
      <c r="EW29" s="2" t="n">
        <f aca="false">Botricello!AX66</f>
        <v>0</v>
      </c>
      <c r="EX29" s="2" t="n">
        <f aca="false">Botricello!BI66</f>
        <v>0</v>
      </c>
      <c r="EY29" s="2" t="n">
        <f aca="false">Botricello!BT66</f>
        <v>0</v>
      </c>
      <c r="EZ29" s="2" t="n">
        <f aca="false">Botricello!CE66</f>
        <v>0</v>
      </c>
      <c r="FA29" s="2" t="n">
        <f aca="false">Botricello!F139</f>
        <v>0</v>
      </c>
      <c r="FB29" s="2" t="n">
        <f aca="false">Botricello!Q139</f>
        <v>0</v>
      </c>
      <c r="FC29" s="2" t="n">
        <f aca="false">Botricello!AB139</f>
        <v>0</v>
      </c>
      <c r="FD29" s="2" t="n">
        <f aca="false">Botricello!AM139</f>
        <v>0</v>
      </c>
      <c r="FE29" s="2" t="n">
        <f aca="false">Botricello!AX139</f>
        <v>0</v>
      </c>
      <c r="FF29" s="2" t="n">
        <f aca="false">Botricello!BI139</f>
        <v>0</v>
      </c>
      <c r="FG29" s="2" t="n">
        <f aca="false">Botricello!BT139</f>
        <v>0</v>
      </c>
      <c r="FH29" s="2" t="n">
        <f aca="false">Botricello!CE139</f>
        <v>0</v>
      </c>
      <c r="FI29" s="2" t="n">
        <f aca="false">Botricello!F212</f>
        <v>0</v>
      </c>
      <c r="FJ29" s="2" t="n">
        <f aca="false">Botricello!Q212</f>
        <v>0</v>
      </c>
      <c r="FK29" s="2" t="n">
        <f aca="false">Botricello!AB212</f>
        <v>0</v>
      </c>
      <c r="FL29" s="2" t="n">
        <f aca="false">Botricello!AM212</f>
        <v>0</v>
      </c>
      <c r="FM29" s="2" t="n">
        <f aca="false">Botricello!AX212</f>
        <v>0</v>
      </c>
      <c r="FN29" s="2" t="n">
        <f aca="false">Botricello!BI212</f>
        <v>0</v>
      </c>
      <c r="FO29" s="2" t="n">
        <f aca="false">Botricello!BT212</f>
        <v>0</v>
      </c>
      <c r="FP29" s="2" t="n">
        <f aca="false">Botricello!CE212</f>
        <v>0</v>
      </c>
      <c r="FQ29" s="2" t="n">
        <f aca="false">Botricello!F285</f>
        <v>0</v>
      </c>
      <c r="FT29" s="2" t="str">
        <f aca="false">B29</f>
        <v>bucket</v>
      </c>
      <c r="FU29" s="126" t="n">
        <f aca="false">SUM(C29:E29)</f>
        <v>1</v>
      </c>
      <c r="FV29" s="2" t="n">
        <f aca="false">SUM(F29:L29)</f>
        <v>0</v>
      </c>
      <c r="FW29" s="2" t="n">
        <f aca="false">SUM(M29:BW29)</f>
        <v>8</v>
      </c>
      <c r="FX29" s="2" t="n">
        <f aca="false">SUM(BX29:EK29)</f>
        <v>1</v>
      </c>
      <c r="FY29" s="2" t="n">
        <f aca="false">SUM(EL29:ER29)</f>
        <v>0</v>
      </c>
      <c r="FZ29" s="2" t="n">
        <f aca="false">SUM(ES29:FQ29)</f>
        <v>0</v>
      </c>
      <c r="GA29" s="126" t="n">
        <f aca="false">SUM(FU29:FZ29)</f>
        <v>10</v>
      </c>
      <c r="GT29" s="2" t="s">
        <v>517</v>
      </c>
      <c r="GU29" s="2" t="n">
        <v>0</v>
      </c>
      <c r="GV29" s="2" t="n">
        <v>0</v>
      </c>
      <c r="GW29" s="2" t="n">
        <v>0</v>
      </c>
      <c r="GX29" s="2" t="n">
        <v>0</v>
      </c>
      <c r="GY29" s="2" t="n">
        <v>0</v>
      </c>
      <c r="GZ29" s="2" t="n">
        <v>0</v>
      </c>
      <c r="HA29" s="2" t="n">
        <v>0</v>
      </c>
      <c r="HB29" s="2" t="n">
        <v>0</v>
      </c>
      <c r="HC29" s="2" t="n">
        <v>0</v>
      </c>
      <c r="HD29" s="2" t="n">
        <v>0</v>
      </c>
      <c r="HE29" s="2" t="n">
        <v>0</v>
      </c>
      <c r="HF29" s="2" t="n">
        <v>0</v>
      </c>
      <c r="HG29" s="2" t="n">
        <v>0</v>
      </c>
      <c r="HH29" s="2" t="n">
        <v>0</v>
      </c>
      <c r="HI29" s="2" t="n">
        <v>0</v>
      </c>
      <c r="HJ29" s="2" t="n">
        <v>0</v>
      </c>
      <c r="HK29" s="2" t="n">
        <v>0</v>
      </c>
      <c r="HL29" s="2" t="n">
        <v>0</v>
      </c>
      <c r="HM29" s="2" t="n">
        <v>0</v>
      </c>
      <c r="HN29" s="2" t="n">
        <v>0</v>
      </c>
      <c r="HO29" s="2" t="n">
        <v>0</v>
      </c>
      <c r="HP29" s="2" t="n">
        <v>0</v>
      </c>
      <c r="HQ29" s="2" t="n">
        <v>0</v>
      </c>
      <c r="HR29" s="2" t="n">
        <v>0</v>
      </c>
      <c r="HS29" s="2" t="n">
        <v>0</v>
      </c>
      <c r="HT29" s="2" t="n">
        <v>0</v>
      </c>
      <c r="HU29" s="2" t="n">
        <v>0</v>
      </c>
      <c r="HV29" s="2" t="n">
        <v>0</v>
      </c>
      <c r="HW29" s="2" t="n">
        <v>0</v>
      </c>
      <c r="HX29" s="2" t="n">
        <v>0</v>
      </c>
      <c r="HY29" s="2" t="n">
        <v>0</v>
      </c>
      <c r="HZ29" s="2" t="n">
        <v>0</v>
      </c>
      <c r="IA29" s="2" t="n">
        <v>0</v>
      </c>
      <c r="IB29" s="2" t="n">
        <v>0</v>
      </c>
      <c r="IC29" s="2" t="n">
        <v>0</v>
      </c>
      <c r="ID29" s="2" t="n">
        <v>0</v>
      </c>
      <c r="IE29" s="2" t="n">
        <v>0</v>
      </c>
      <c r="IF29" s="2" t="n">
        <v>0</v>
      </c>
      <c r="IG29" s="2" t="n">
        <v>0</v>
      </c>
      <c r="IH29" s="2" t="n">
        <v>0</v>
      </c>
      <c r="II29" s="2" t="n">
        <v>0</v>
      </c>
      <c r="IJ29" s="2" t="n">
        <v>0</v>
      </c>
      <c r="IK29" s="2" t="n">
        <v>0</v>
      </c>
      <c r="IL29" s="2" t="n">
        <v>0</v>
      </c>
      <c r="IM29" s="2" t="n">
        <v>0</v>
      </c>
      <c r="IN29" s="2" t="n">
        <v>0</v>
      </c>
      <c r="IO29" s="2" t="n">
        <v>0</v>
      </c>
      <c r="IP29" s="2" t="n">
        <v>0</v>
      </c>
      <c r="IQ29" s="2" t="n">
        <v>0</v>
      </c>
      <c r="IR29" s="2" t="n">
        <v>0</v>
      </c>
      <c r="IS29" s="2" t="n">
        <v>0</v>
      </c>
      <c r="IT29" s="2" t="n">
        <v>0</v>
      </c>
      <c r="IU29" s="2" t="n">
        <v>0</v>
      </c>
      <c r="IV29" s="2" t="n">
        <v>0</v>
      </c>
      <c r="IW29" s="2" t="n">
        <v>0</v>
      </c>
      <c r="IX29" s="2" t="n">
        <v>0</v>
      </c>
      <c r="IY29" s="2" t="n">
        <v>0</v>
      </c>
      <c r="IZ29" s="2" t="n">
        <v>0</v>
      </c>
      <c r="JA29" s="2" t="n">
        <v>0</v>
      </c>
      <c r="JB29" s="2" t="n">
        <v>0</v>
      </c>
      <c r="JC29" s="2" t="n">
        <v>0</v>
      </c>
      <c r="JD29" s="2" t="n">
        <v>1</v>
      </c>
      <c r="JE29" s="2" t="n">
        <v>0</v>
      </c>
      <c r="JF29" s="2" t="n">
        <v>0</v>
      </c>
      <c r="JG29" s="2" t="n">
        <v>0</v>
      </c>
      <c r="JH29" s="2" t="n">
        <v>0</v>
      </c>
      <c r="JI29" s="2" t="n">
        <v>0</v>
      </c>
      <c r="JJ29" s="2" t="n">
        <v>0</v>
      </c>
      <c r="JK29" s="2" t="n">
        <v>0</v>
      </c>
      <c r="JL29" s="2" t="n">
        <v>0</v>
      </c>
      <c r="JM29" s="2" t="n">
        <v>0</v>
      </c>
      <c r="JN29" s="2" t="n">
        <v>0</v>
      </c>
      <c r="JO29" s="2" t="n">
        <v>0</v>
      </c>
      <c r="JP29" s="2" t="n">
        <v>0</v>
      </c>
      <c r="JQ29" s="2" t="n">
        <v>0</v>
      </c>
      <c r="JR29" s="2" t="n">
        <v>0</v>
      </c>
      <c r="JS29" s="2" t="n">
        <v>0</v>
      </c>
      <c r="JT29" s="2" t="n">
        <v>0</v>
      </c>
      <c r="JU29" s="2" t="n">
        <v>1</v>
      </c>
      <c r="JV29" s="2" t="n">
        <v>0</v>
      </c>
      <c r="JW29" s="2" t="n">
        <v>0</v>
      </c>
      <c r="JX29" s="2" t="n">
        <v>0</v>
      </c>
      <c r="JY29" s="2" t="n">
        <v>0</v>
      </c>
      <c r="JZ29" s="2" t="n">
        <v>0</v>
      </c>
      <c r="KA29" s="2" t="n">
        <v>0</v>
      </c>
      <c r="KB29" s="2" t="n">
        <v>0</v>
      </c>
      <c r="KC29" s="2" t="n">
        <v>0</v>
      </c>
      <c r="KD29" s="2" t="n">
        <v>0</v>
      </c>
      <c r="KE29" s="2" t="n">
        <v>0</v>
      </c>
      <c r="KF29" s="2" t="n">
        <v>0</v>
      </c>
      <c r="KG29" s="2" t="n">
        <v>0</v>
      </c>
      <c r="KH29" s="2" t="n">
        <v>0</v>
      </c>
      <c r="KI29" s="2" t="n">
        <v>0</v>
      </c>
      <c r="KJ29" s="2" t="n">
        <v>0</v>
      </c>
      <c r="KK29" s="2" t="n">
        <v>0</v>
      </c>
      <c r="KL29" s="2" t="n">
        <v>0</v>
      </c>
      <c r="KM29" s="2" t="n">
        <v>0</v>
      </c>
      <c r="KN29" s="2" t="n">
        <v>0</v>
      </c>
      <c r="KO29" s="2" t="n">
        <v>0</v>
      </c>
      <c r="KP29" s="2" t="n">
        <v>0</v>
      </c>
      <c r="KQ29" s="2" t="n">
        <v>0</v>
      </c>
      <c r="KR29" s="2" t="n">
        <v>0</v>
      </c>
      <c r="KS29" s="2" t="n">
        <v>0</v>
      </c>
      <c r="KT29" s="2" t="n">
        <v>0</v>
      </c>
      <c r="KU29" s="2" t="n">
        <v>0</v>
      </c>
      <c r="KV29" s="2" t="n">
        <v>0</v>
      </c>
      <c r="KW29" s="2" t="n">
        <v>0</v>
      </c>
      <c r="KX29" s="2" t="n">
        <v>0</v>
      </c>
      <c r="KY29" s="2" t="n">
        <v>0</v>
      </c>
      <c r="KZ29" s="2" t="n">
        <v>0</v>
      </c>
      <c r="LA29" s="2" t="n">
        <v>0</v>
      </c>
      <c r="LB29" s="2" t="n">
        <v>0</v>
      </c>
      <c r="LC29" s="2" t="n">
        <v>0</v>
      </c>
      <c r="LD29" s="2" t="n">
        <v>0</v>
      </c>
      <c r="LE29" s="2" t="n">
        <v>0</v>
      </c>
      <c r="LF29" s="2" t="n">
        <v>0</v>
      </c>
      <c r="LG29" s="2" t="n">
        <v>0</v>
      </c>
      <c r="LH29" s="2" t="n">
        <v>0</v>
      </c>
      <c r="LI29" s="2" t="n">
        <v>0</v>
      </c>
      <c r="LJ29" s="2" t="n">
        <v>0</v>
      </c>
      <c r="LK29" s="2" t="n">
        <v>0</v>
      </c>
      <c r="LL29" s="2" t="n">
        <v>0</v>
      </c>
      <c r="LM29" s="2" t="n">
        <v>0</v>
      </c>
      <c r="LN29" s="2" t="n">
        <v>0</v>
      </c>
      <c r="LO29" s="2" t="n">
        <v>0</v>
      </c>
      <c r="LP29" s="2" t="n">
        <v>0</v>
      </c>
      <c r="LQ29" s="2" t="n">
        <v>0</v>
      </c>
      <c r="LR29" s="2" t="n">
        <v>0</v>
      </c>
      <c r="LS29" s="2" t="n">
        <v>0</v>
      </c>
      <c r="LT29" s="2" t="n">
        <v>0</v>
      </c>
      <c r="LU29" s="2" t="n">
        <v>0</v>
      </c>
      <c r="LV29" s="2" t="n">
        <v>0</v>
      </c>
      <c r="LW29" s="2" t="n">
        <v>0</v>
      </c>
      <c r="LX29" s="2" t="n">
        <v>0</v>
      </c>
      <c r="LY29" s="2" t="n">
        <v>0</v>
      </c>
      <c r="LZ29" s="2" t="n">
        <v>0</v>
      </c>
      <c r="MA29" s="2" t="n">
        <v>0</v>
      </c>
      <c r="MB29" s="2" t="n">
        <v>0</v>
      </c>
      <c r="MC29" s="2" t="n">
        <v>0</v>
      </c>
      <c r="MD29" s="2" t="n">
        <v>0</v>
      </c>
      <c r="ME29" s="2" t="n">
        <v>0</v>
      </c>
      <c r="MF29" s="2" t="n">
        <v>0</v>
      </c>
      <c r="MG29" s="2" t="n">
        <v>0</v>
      </c>
      <c r="MH29" s="2" t="n">
        <v>0</v>
      </c>
      <c r="MI29" s="2" t="n">
        <v>0</v>
      </c>
      <c r="MJ29" s="2" t="n">
        <v>0</v>
      </c>
      <c r="MK29" s="2" t="n">
        <v>0</v>
      </c>
      <c r="ML29" s="2" t="n">
        <v>0</v>
      </c>
      <c r="MM29" s="2" t="n">
        <v>0</v>
      </c>
      <c r="MN29" s="2" t="n">
        <v>0</v>
      </c>
      <c r="MO29" s="2" t="n">
        <v>0</v>
      </c>
      <c r="MP29" s="2" t="n">
        <v>0</v>
      </c>
      <c r="MQ29" s="2" t="n">
        <v>0</v>
      </c>
      <c r="MR29" s="2" t="n">
        <v>0</v>
      </c>
      <c r="MS29" s="2" t="n">
        <v>0</v>
      </c>
      <c r="MT29" s="2" t="n">
        <v>0</v>
      </c>
      <c r="MU29" s="2" t="n">
        <v>0</v>
      </c>
      <c r="MV29" s="2" t="n">
        <v>1</v>
      </c>
      <c r="MW29" s="2" t="n">
        <v>0</v>
      </c>
      <c r="MX29" s="2" t="n">
        <v>0</v>
      </c>
      <c r="MY29" s="2" t="n">
        <v>0</v>
      </c>
      <c r="MZ29" s="2" t="n">
        <v>0</v>
      </c>
      <c r="NA29" s="2" t="n">
        <v>0</v>
      </c>
      <c r="NB29" s="2" t="n">
        <v>0</v>
      </c>
      <c r="NC29" s="2" t="n">
        <v>0</v>
      </c>
      <c r="ND29" s="2" t="n">
        <v>0</v>
      </c>
      <c r="NE29" s="2" t="n">
        <v>0</v>
      </c>
      <c r="NF29" s="2" t="n">
        <v>0</v>
      </c>
      <c r="NG29" s="2" t="n">
        <v>0</v>
      </c>
      <c r="NH29" s="2" t="n">
        <v>0</v>
      </c>
      <c r="NI29" s="2" t="n">
        <v>0</v>
      </c>
    </row>
    <row r="30" customFormat="false" ht="14.4" hidden="false" customHeight="false" outlineLevel="0" collapsed="false">
      <c r="A30" s="124"/>
      <c r="B30" s="7" t="s">
        <v>519</v>
      </c>
      <c r="C30" s="125" t="n">
        <f aca="false">'Soveria Simeri'!F68</f>
        <v>0</v>
      </c>
      <c r="D30" s="125" t="n">
        <f aca="false">'Soveria Simeri'!Q68</f>
        <v>0</v>
      </c>
      <c r="E30" s="125" t="n">
        <f aca="false">'Soveria Simeri'!AB68</f>
        <v>0</v>
      </c>
      <c r="F30" s="50" t="n">
        <f aca="false">Sersale!F68</f>
        <v>0</v>
      </c>
      <c r="G30" s="50" t="n">
        <f aca="false">Sersale!Q68</f>
        <v>0</v>
      </c>
      <c r="H30" s="50" t="n">
        <f aca="false">Sersale!AB68</f>
        <v>0</v>
      </c>
      <c r="I30" s="50" t="n">
        <f aca="false">Sersale!AM68</f>
        <v>0</v>
      </c>
      <c r="J30" s="50" t="n">
        <f aca="false">Sersale!AX68</f>
        <v>0</v>
      </c>
      <c r="K30" s="50" t="n">
        <f aca="false">Sersale!BI68</f>
        <v>0</v>
      </c>
      <c r="L30" s="50" t="n">
        <f aca="false">Sersale!BT68</f>
        <v>0</v>
      </c>
      <c r="M30" s="2" t="n">
        <f aca="false">Cropani!F68</f>
        <v>0</v>
      </c>
      <c r="N30" s="2" t="n">
        <f aca="false">Cropani!Q68</f>
        <v>0</v>
      </c>
      <c r="O30" s="2" t="n">
        <f aca="false">Cropani!AB68</f>
        <v>0</v>
      </c>
      <c r="P30" s="2" t="n">
        <f aca="false">Cropani!AM68</f>
        <v>0</v>
      </c>
      <c r="Q30" s="2" t="n">
        <f aca="false">Cropani!AX68</f>
        <v>0</v>
      </c>
      <c r="R30" s="2" t="n">
        <f aca="false">Cropani!BI68</f>
        <v>0</v>
      </c>
      <c r="S30" s="2" t="n">
        <f aca="false">Cropani!BT68</f>
        <v>0</v>
      </c>
      <c r="T30" s="2" t="n">
        <f aca="false">Cropani!CE68</f>
        <v>0</v>
      </c>
      <c r="U30" s="2" t="n">
        <f aca="false">Cropani!CP68</f>
        <v>0</v>
      </c>
      <c r="V30" s="2" t="n">
        <f aca="false">Cropani!F141</f>
        <v>0</v>
      </c>
      <c r="W30" s="2" t="n">
        <f aca="false">Cropani!Q141</f>
        <v>2</v>
      </c>
      <c r="X30" s="2" t="n">
        <f aca="false">Cropani!AB141</f>
        <v>2</v>
      </c>
      <c r="Y30" s="2" t="n">
        <f aca="false">Cropani!AM141</f>
        <v>0</v>
      </c>
      <c r="Z30" s="2" t="n">
        <f aca="false">Cropani!AX141</f>
        <v>0</v>
      </c>
      <c r="AA30" s="2" t="n">
        <f aca="false">Cropani!BI141</f>
        <v>0</v>
      </c>
      <c r="AB30" s="2" t="n">
        <f aca="false">Cropani!BT141</f>
        <v>0</v>
      </c>
      <c r="AC30" s="2" t="n">
        <f aca="false">Cropani!CE141</f>
        <v>0</v>
      </c>
      <c r="AD30" s="2" t="n">
        <f aca="false">Cropani!CP141</f>
        <v>0</v>
      </c>
      <c r="AE30" s="2" t="n">
        <f aca="false">Cropani!F214</f>
        <v>2</v>
      </c>
      <c r="AF30" s="2" t="n">
        <f aca="false">Cropani!Q214</f>
        <v>0</v>
      </c>
      <c r="AG30" s="2" t="n">
        <f aca="false">Cropani!AB214</f>
        <v>0</v>
      </c>
      <c r="AH30" s="2" t="n">
        <f aca="false">Cropani!AM214</f>
        <v>0</v>
      </c>
      <c r="AI30" s="2" t="n">
        <f aca="false">Cropani!AX214</f>
        <v>0</v>
      </c>
      <c r="AJ30" s="2" t="n">
        <f aca="false">Cropani!BI214</f>
        <v>0</v>
      </c>
      <c r="AK30" s="2" t="n">
        <f aca="false">Cropani!BT214</f>
        <v>2</v>
      </c>
      <c r="AL30" s="2" t="n">
        <f aca="false">Cropani!CE214</f>
        <v>0</v>
      </c>
      <c r="AM30" s="2" t="n">
        <f aca="false">Cropani!CP214</f>
        <v>0</v>
      </c>
      <c r="AN30" s="2" t="n">
        <f aca="false">Cropani!F287</f>
        <v>0</v>
      </c>
      <c r="AO30" s="2" t="n">
        <f aca="false">Cropani!Q287</f>
        <v>0</v>
      </c>
      <c r="AP30" s="2" t="n">
        <f aca="false">Cropani!AB287</f>
        <v>0</v>
      </c>
      <c r="AQ30" s="2" t="n">
        <f aca="false">Cropani!AM287</f>
        <v>3</v>
      </c>
      <c r="AR30" s="2" t="n">
        <f aca="false">Cropani!AX287</f>
        <v>0</v>
      </c>
      <c r="AS30" s="2" t="n">
        <f aca="false">Cropani!BI287</f>
        <v>0</v>
      </c>
      <c r="AT30" s="2" t="n">
        <f aca="false">Cropani!BT287</f>
        <v>0</v>
      </c>
      <c r="AU30" s="2" t="n">
        <f aca="false">Cropani!CE287</f>
        <v>0</v>
      </c>
      <c r="AV30" s="2" t="n">
        <f aca="false">Cropani!CP287</f>
        <v>0</v>
      </c>
      <c r="AW30" s="2" t="n">
        <f aca="false">Cropani!F360</f>
        <v>0</v>
      </c>
      <c r="AX30" s="2" t="n">
        <f aca="false">Cropani!Q360</f>
        <v>0</v>
      </c>
      <c r="AY30" s="2" t="n">
        <f aca="false">Cropani!AB360</f>
        <v>0</v>
      </c>
      <c r="AZ30" s="2" t="n">
        <f aca="false">Cropani!AM360</f>
        <v>0</v>
      </c>
      <c r="BA30" s="2" t="n">
        <f aca="false">Cropani!AX360</f>
        <v>0</v>
      </c>
      <c r="BB30" s="2" t="n">
        <f aca="false">Cropani!BI360</f>
        <v>0</v>
      </c>
      <c r="BC30" s="2" t="n">
        <f aca="false">Cropani!BT360</f>
        <v>0</v>
      </c>
      <c r="BD30" s="2" t="n">
        <f aca="false">Cropani!CE360</f>
        <v>0</v>
      </c>
      <c r="BE30" s="2" t="n">
        <f aca="false">Cropani!CP360</f>
        <v>0</v>
      </c>
      <c r="BF30" s="2" t="n">
        <f aca="false">Cropani!F433</f>
        <v>0</v>
      </c>
      <c r="BG30" s="2" t="n">
        <f aca="false">Cropani!Q433</f>
        <v>0</v>
      </c>
      <c r="BH30" s="2" t="n">
        <f aca="false">Cropani!AB433</f>
        <v>0</v>
      </c>
      <c r="BI30" s="2" t="n">
        <f aca="false">Cropani!AM433</f>
        <v>0</v>
      </c>
      <c r="BJ30" s="2" t="n">
        <f aca="false">Cropani!AX433</f>
        <v>0</v>
      </c>
      <c r="BK30" s="2" t="n">
        <f aca="false">Cropani!BI433</f>
        <v>0</v>
      </c>
      <c r="BL30" s="2" t="n">
        <f aca="false">Cropani!BT433</f>
        <v>0</v>
      </c>
      <c r="BM30" s="2" t="n">
        <f aca="false">Cropani!CE433</f>
        <v>0</v>
      </c>
      <c r="BN30" s="2" t="n">
        <f aca="false">Cropani!CP433</f>
        <v>0</v>
      </c>
      <c r="BO30" s="2" t="n">
        <f aca="false">Cropani!F506</f>
        <v>0</v>
      </c>
      <c r="BP30" s="2" t="n">
        <f aca="false">Cropani!Q506</f>
        <v>0</v>
      </c>
      <c r="BQ30" s="2" t="n">
        <f aca="false">Cropani!AB506</f>
        <v>0</v>
      </c>
      <c r="BR30" s="2" t="n">
        <f aca="false">Cropani!AM506</f>
        <v>0</v>
      </c>
      <c r="BS30" s="2" t="n">
        <f aca="false">Cropani!AX506</f>
        <v>0</v>
      </c>
      <c r="BT30" s="2" t="n">
        <f aca="false">Cropani!BI506</f>
        <v>0</v>
      </c>
      <c r="BU30" s="2" t="n">
        <f aca="false">Cropani!BT506</f>
        <v>0</v>
      </c>
      <c r="BV30" s="2" t="n">
        <f aca="false">Cropani!CE506</f>
        <v>0</v>
      </c>
      <c r="BW30" s="2" t="n">
        <f aca="false">Cropani!CP506</f>
        <v>1</v>
      </c>
      <c r="BX30" s="2" t="n">
        <f aca="false">'Sellia Marina'!F68</f>
        <v>0</v>
      </c>
      <c r="BY30" s="2" t="n">
        <f aca="false">'Sellia Marina'!Q68</f>
        <v>0</v>
      </c>
      <c r="BZ30" s="2" t="n">
        <f aca="false">'Sellia Marina'!AB68</f>
        <v>0</v>
      </c>
      <c r="CA30" s="2" t="n">
        <f aca="false">'Sellia Marina'!AM68</f>
        <v>0</v>
      </c>
      <c r="CB30" s="2" t="n">
        <f aca="false">'Sellia Marina'!AX68</f>
        <v>0</v>
      </c>
      <c r="CC30" s="2" t="n">
        <f aca="false">'Sellia Marina'!BI68</f>
        <v>0</v>
      </c>
      <c r="CD30" s="2" t="n">
        <f aca="false">'Sellia Marina'!BT68</f>
        <v>0</v>
      </c>
      <c r="CE30" s="2" t="n">
        <f aca="false">'Sellia Marina'!CE68</f>
        <v>0</v>
      </c>
      <c r="CF30" s="2" t="n">
        <f aca="false">'Sellia Marina'!CP68</f>
        <v>0</v>
      </c>
      <c r="CG30" s="2" t="n">
        <f aca="false">'Sellia Marina'!F141</f>
        <v>0</v>
      </c>
      <c r="CH30" s="2" t="n">
        <f aca="false">'Sellia Marina'!Q141</f>
        <v>0</v>
      </c>
      <c r="CI30" s="2" t="n">
        <f aca="false">'Sellia Marina'!AB141</f>
        <v>0</v>
      </c>
      <c r="CJ30" s="2" t="n">
        <f aca="false">'Sellia Marina'!AM141</f>
        <v>0</v>
      </c>
      <c r="CK30" s="2" t="n">
        <f aca="false">'Sellia Marina'!AX141</f>
        <v>0</v>
      </c>
      <c r="CL30" s="2" t="n">
        <f aca="false">'Sellia Marina'!BI141</f>
        <v>0</v>
      </c>
      <c r="CM30" s="2" t="n">
        <f aca="false">'Sellia Marina'!BT141</f>
        <v>2</v>
      </c>
      <c r="CN30" s="2" t="n">
        <f aca="false">'Sellia Marina'!CE141</f>
        <v>0</v>
      </c>
      <c r="CO30" s="2" t="n">
        <f aca="false">'Sellia Marina'!CP141</f>
        <v>0</v>
      </c>
      <c r="CP30" s="2" t="n">
        <f aca="false">'Sellia Marina'!F214</f>
        <v>0</v>
      </c>
      <c r="CQ30" s="2" t="n">
        <f aca="false">'Sellia Marina'!Q214</f>
        <v>0</v>
      </c>
      <c r="CR30" s="2" t="n">
        <f aca="false">'Sellia Marina'!AB214</f>
        <v>0</v>
      </c>
      <c r="CS30" s="2" t="n">
        <f aca="false">'Sellia Marina'!AM214</f>
        <v>3</v>
      </c>
      <c r="CT30" s="2" t="n">
        <f aca="false">'Sellia Marina'!AX214</f>
        <v>0</v>
      </c>
      <c r="CU30" s="2" t="n">
        <f aca="false">'Sellia Marina'!BI214</f>
        <v>0</v>
      </c>
      <c r="CV30" s="2" t="n">
        <f aca="false">'Sellia Marina'!BT214</f>
        <v>0</v>
      </c>
      <c r="CW30" s="2" t="n">
        <f aca="false">'Sellia Marina'!CE214</f>
        <v>0</v>
      </c>
      <c r="CX30" s="2" t="n">
        <f aca="false">'Sellia Marina'!CP214</f>
        <v>0</v>
      </c>
      <c r="CY30" s="2" t="n">
        <f aca="false">'Sellia Marina'!F287</f>
        <v>0</v>
      </c>
      <c r="CZ30" s="2" t="n">
        <f aca="false">'Sellia Marina'!Q287</f>
        <v>0</v>
      </c>
      <c r="DA30" s="2" t="n">
        <f aca="false">'Sellia Marina'!AB287</f>
        <v>0</v>
      </c>
      <c r="DB30" s="2" t="n">
        <f aca="false">'Sellia Marina'!AM287</f>
        <v>0</v>
      </c>
      <c r="DC30" s="2" t="n">
        <f aca="false">'Sellia Marina'!AX287</f>
        <v>0</v>
      </c>
      <c r="DD30" s="2" t="n">
        <f aca="false">'Sellia Marina'!BI287</f>
        <v>0</v>
      </c>
      <c r="DE30" s="2" t="n">
        <f aca="false">'Sellia Marina'!BT287</f>
        <v>0</v>
      </c>
      <c r="DF30" s="2" t="n">
        <f aca="false">'Sellia Marina'!CE287</f>
        <v>0</v>
      </c>
      <c r="DG30" s="2" t="n">
        <f aca="false">'Sellia Marina'!CP287</f>
        <v>0</v>
      </c>
      <c r="DH30" s="2" t="n">
        <f aca="false">'Sellia Marina'!F360</f>
        <v>0</v>
      </c>
      <c r="DI30" s="2" t="n">
        <f aca="false">'Sellia Marina'!Q360</f>
        <v>0</v>
      </c>
      <c r="DJ30" s="2" t="n">
        <f aca="false">'Sellia Marina'!AB360</f>
        <v>0</v>
      </c>
      <c r="DK30" s="2" t="n">
        <f aca="false">'Sellia Marina'!AM360</f>
        <v>0</v>
      </c>
      <c r="DL30" s="2" t="n">
        <f aca="false">'Sellia Marina'!AX360</f>
        <v>0</v>
      </c>
      <c r="DM30" s="2" t="n">
        <f aca="false">'Sellia Marina'!BI360</f>
        <v>0</v>
      </c>
      <c r="DN30" s="2" t="n">
        <f aca="false">'Sellia Marina'!BT360</f>
        <v>0</v>
      </c>
      <c r="DO30" s="2" t="n">
        <f aca="false">'Sellia Marina'!CE360</f>
        <v>0</v>
      </c>
      <c r="DP30" s="2" t="n">
        <f aca="false">'Sellia Marina'!CP360</f>
        <v>0</v>
      </c>
      <c r="DQ30" s="2" t="n">
        <f aca="false">'Sellia Marina'!F433</f>
        <v>0</v>
      </c>
      <c r="DR30" s="2" t="n">
        <f aca="false">'Sellia Marina'!Q433</f>
        <v>0</v>
      </c>
      <c r="DS30" s="2" t="n">
        <f aca="false">'Sellia Marina'!AB433</f>
        <v>0</v>
      </c>
      <c r="DT30" s="2" t="n">
        <f aca="false">'Sellia Marina'!AM433</f>
        <v>0</v>
      </c>
      <c r="DU30" s="2" t="n">
        <f aca="false">'Sellia Marina'!AX433</f>
        <v>0</v>
      </c>
      <c r="DV30" s="2" t="n">
        <f aca="false">'Sellia Marina'!BI433</f>
        <v>0</v>
      </c>
      <c r="DW30" s="2" t="n">
        <f aca="false">'Sellia Marina'!BT433</f>
        <v>0</v>
      </c>
      <c r="DX30" s="2" t="n">
        <f aca="false">'Sellia Marina'!CE433</f>
        <v>0</v>
      </c>
      <c r="DY30" s="2" t="n">
        <f aca="false">'Sellia Marina'!CP433</f>
        <v>0</v>
      </c>
      <c r="DZ30" s="2" t="n">
        <f aca="false">'Sellia Marina'!F506</f>
        <v>0</v>
      </c>
      <c r="EA30" s="2" t="n">
        <f aca="false">'Sellia Marina'!Q506</f>
        <v>0</v>
      </c>
      <c r="EB30" s="2" t="n">
        <f aca="false">'Sellia Marina'!AB506</f>
        <v>0</v>
      </c>
      <c r="EC30" s="2" t="n">
        <f aca="false">'Sellia Marina'!AM506</f>
        <v>0</v>
      </c>
      <c r="ED30" s="2" t="n">
        <f aca="false">'Sellia Marina'!AX506</f>
        <v>0</v>
      </c>
      <c r="EE30" s="2" t="n">
        <f aca="false">'Sellia Marina'!BI506</f>
        <v>0</v>
      </c>
      <c r="EF30" s="2" t="n">
        <f aca="false">'Sellia Marina'!BT506</f>
        <v>0</v>
      </c>
      <c r="EG30" s="2" t="n">
        <f aca="false">'Sellia Marina'!CE506</f>
        <v>0</v>
      </c>
      <c r="EH30" s="2" t="n">
        <f aca="false">'Sellia Marina'!CP506</f>
        <v>0</v>
      </c>
      <c r="EI30" s="2" t="n">
        <f aca="false">'Sellia Marina'!F579</f>
        <v>0</v>
      </c>
      <c r="EJ30" s="2" t="n">
        <f aca="false">'Sellia Marina'!Q579</f>
        <v>0</v>
      </c>
      <c r="EK30" s="2" t="n">
        <f aca="false">'Sellia Marina'!AB579</f>
        <v>0</v>
      </c>
      <c r="EL30" s="2" t="n">
        <f aca="false">Belcastro!F68</f>
        <v>0</v>
      </c>
      <c r="EM30" s="2" t="n">
        <f aca="false">Belcastro!Q68</f>
        <v>0</v>
      </c>
      <c r="EN30" s="2" t="n">
        <f aca="false">Belcastro!AB68</f>
        <v>0</v>
      </c>
      <c r="EO30" s="2" t="n">
        <f aca="false">Belcastro!AM68</f>
        <v>0</v>
      </c>
      <c r="EP30" s="2" t="n">
        <f aca="false">Belcastro!AX68</f>
        <v>0</v>
      </c>
      <c r="EQ30" s="2" t="n">
        <f aca="false">Belcastro!BI68</f>
        <v>0</v>
      </c>
      <c r="ER30" s="2" t="n">
        <f aca="false">Belcastro!BT68</f>
        <v>0</v>
      </c>
      <c r="ES30" s="2" t="n">
        <f aca="false">Botricello!F68</f>
        <v>0</v>
      </c>
      <c r="ET30" s="2" t="n">
        <f aca="false">Botricello!Q68</f>
        <v>0</v>
      </c>
      <c r="EU30" s="2" t="n">
        <f aca="false">Botricello!AB68</f>
        <v>0</v>
      </c>
      <c r="EV30" s="2" t="n">
        <f aca="false">Botricello!AM68</f>
        <v>0</v>
      </c>
      <c r="EW30" s="2" t="n">
        <f aca="false">Botricello!AX68</f>
        <v>0</v>
      </c>
      <c r="EX30" s="2" t="n">
        <f aca="false">Botricello!BI68</f>
        <v>0</v>
      </c>
      <c r="EY30" s="2" t="n">
        <f aca="false">Botricello!BT68</f>
        <v>0</v>
      </c>
      <c r="EZ30" s="2" t="n">
        <f aca="false">Botricello!CE68</f>
        <v>0</v>
      </c>
      <c r="FA30" s="2" t="n">
        <f aca="false">Botricello!F141</f>
        <v>0</v>
      </c>
      <c r="FB30" s="2" t="n">
        <f aca="false">Botricello!Q141</f>
        <v>0</v>
      </c>
      <c r="FC30" s="2" t="n">
        <f aca="false">Botricello!AB141</f>
        <v>0</v>
      </c>
      <c r="FD30" s="2" t="n">
        <f aca="false">Botricello!AM141</f>
        <v>0</v>
      </c>
      <c r="FE30" s="2" t="n">
        <f aca="false">Botricello!AX141</f>
        <v>4</v>
      </c>
      <c r="FF30" s="2" t="n">
        <f aca="false">Botricello!BI141</f>
        <v>0</v>
      </c>
      <c r="FG30" s="2" t="n">
        <f aca="false">Botricello!BT141</f>
        <v>0</v>
      </c>
      <c r="FH30" s="2" t="n">
        <f aca="false">Botricello!CE141</f>
        <v>0</v>
      </c>
      <c r="FI30" s="2" t="n">
        <f aca="false">Botricello!F214</f>
        <v>0</v>
      </c>
      <c r="FJ30" s="2" t="n">
        <f aca="false">Botricello!Q214</f>
        <v>0</v>
      </c>
      <c r="FK30" s="2" t="n">
        <f aca="false">Botricello!AB214</f>
        <v>0</v>
      </c>
      <c r="FL30" s="2" t="n">
        <f aca="false">Botricello!AM214</f>
        <v>0</v>
      </c>
      <c r="FM30" s="2" t="n">
        <f aca="false">Botricello!AX214</f>
        <v>0</v>
      </c>
      <c r="FN30" s="2" t="n">
        <f aca="false">Botricello!BI214</f>
        <v>0</v>
      </c>
      <c r="FO30" s="2" t="n">
        <f aca="false">Botricello!BT214</f>
        <v>0</v>
      </c>
      <c r="FP30" s="2" t="n">
        <f aca="false">Botricello!CE214</f>
        <v>0</v>
      </c>
      <c r="FQ30" s="2" t="n">
        <f aca="false">Botricello!F287</f>
        <v>0</v>
      </c>
      <c r="FT30" s="2" t="str">
        <f aca="false">B30</f>
        <v>mattress</v>
      </c>
      <c r="FU30" s="126" t="n">
        <f aca="false">SUM(C30:E30)</f>
        <v>0</v>
      </c>
      <c r="FV30" s="2" t="n">
        <f aca="false">SUM(F30:L30)</f>
        <v>0</v>
      </c>
      <c r="FW30" s="2" t="n">
        <f aca="false">SUM(M30:BW30)</f>
        <v>12</v>
      </c>
      <c r="FX30" s="2" t="n">
        <f aca="false">SUM(BX30:EK30)</f>
        <v>5</v>
      </c>
      <c r="FY30" s="2" t="n">
        <f aca="false">SUM(EL30:ER30)</f>
        <v>0</v>
      </c>
      <c r="FZ30" s="2" t="n">
        <f aca="false">SUM(ES30:FQ30)</f>
        <v>4</v>
      </c>
      <c r="GA30" s="126" t="n">
        <f aca="false">SUM(FU30:FZ30)</f>
        <v>21</v>
      </c>
      <c r="GT30" s="2" t="s">
        <v>518</v>
      </c>
      <c r="GU30" s="2" t="n">
        <v>0</v>
      </c>
      <c r="GV30" s="2" t="n">
        <v>0</v>
      </c>
      <c r="GW30" s="2" t="n">
        <v>1</v>
      </c>
      <c r="GX30" s="2" t="n">
        <v>0</v>
      </c>
      <c r="GY30" s="2" t="n">
        <v>0</v>
      </c>
      <c r="GZ30" s="2" t="n">
        <v>0</v>
      </c>
      <c r="HA30" s="2" t="n">
        <v>0</v>
      </c>
      <c r="HB30" s="2" t="n">
        <v>0</v>
      </c>
      <c r="HC30" s="2" t="n">
        <v>0</v>
      </c>
      <c r="HD30" s="2" t="n">
        <v>0</v>
      </c>
      <c r="HE30" s="2" t="n">
        <v>0</v>
      </c>
      <c r="HF30" s="2" t="n">
        <v>0</v>
      </c>
      <c r="HG30" s="2" t="n">
        <v>0</v>
      </c>
      <c r="HH30" s="2" t="n">
        <v>0</v>
      </c>
      <c r="HI30" s="2" t="n">
        <v>0</v>
      </c>
      <c r="HJ30" s="2" t="n">
        <v>0</v>
      </c>
      <c r="HK30" s="2" t="n">
        <v>0</v>
      </c>
      <c r="HL30" s="2" t="n">
        <v>0</v>
      </c>
      <c r="HM30" s="2" t="n">
        <v>0</v>
      </c>
      <c r="HN30" s="2" t="n">
        <v>0</v>
      </c>
      <c r="HO30" s="2" t="n">
        <v>0</v>
      </c>
      <c r="HP30" s="2" t="n">
        <v>0</v>
      </c>
      <c r="HQ30" s="2" t="n">
        <v>0</v>
      </c>
      <c r="HR30" s="2" t="n">
        <v>0</v>
      </c>
      <c r="HS30" s="2" t="n">
        <v>0</v>
      </c>
      <c r="HT30" s="2" t="n">
        <v>0</v>
      </c>
      <c r="HU30" s="2" t="n">
        <v>0</v>
      </c>
      <c r="HV30" s="2" t="n">
        <v>0</v>
      </c>
      <c r="HW30" s="2" t="n">
        <v>0</v>
      </c>
      <c r="HX30" s="2" t="n">
        <v>0</v>
      </c>
      <c r="HY30" s="2" t="n">
        <v>0</v>
      </c>
      <c r="HZ30" s="2" t="n">
        <v>0</v>
      </c>
      <c r="IA30" s="2" t="n">
        <v>0</v>
      </c>
      <c r="IB30" s="2" t="n">
        <v>0</v>
      </c>
      <c r="IC30" s="2" t="n">
        <v>0</v>
      </c>
      <c r="ID30" s="2" t="n">
        <v>0</v>
      </c>
      <c r="IE30" s="2" t="n">
        <v>0</v>
      </c>
      <c r="IF30" s="2" t="n">
        <v>0</v>
      </c>
      <c r="IG30" s="2" t="n">
        <v>0</v>
      </c>
      <c r="IH30" s="2" t="n">
        <v>0</v>
      </c>
      <c r="II30" s="2" t="n">
        <v>0</v>
      </c>
      <c r="IJ30" s="2" t="n">
        <v>0</v>
      </c>
      <c r="IK30" s="2" t="n">
        <v>0</v>
      </c>
      <c r="IL30" s="2" t="n">
        <v>0</v>
      </c>
      <c r="IM30" s="2" t="n">
        <v>0</v>
      </c>
      <c r="IN30" s="2" t="n">
        <v>0</v>
      </c>
      <c r="IO30" s="2" t="n">
        <v>0</v>
      </c>
      <c r="IP30" s="2" t="n">
        <v>0</v>
      </c>
      <c r="IQ30" s="2" t="n">
        <v>0</v>
      </c>
      <c r="IR30" s="2" t="n">
        <v>0</v>
      </c>
      <c r="IS30" s="2" t="n">
        <v>0</v>
      </c>
      <c r="IT30" s="2" t="n">
        <v>0</v>
      </c>
      <c r="IU30" s="2" t="n">
        <v>0</v>
      </c>
      <c r="IV30" s="2" t="n">
        <v>0</v>
      </c>
      <c r="IW30" s="2" t="n">
        <v>0</v>
      </c>
      <c r="IX30" s="2" t="n">
        <v>0</v>
      </c>
      <c r="IY30" s="2" t="n">
        <v>0</v>
      </c>
      <c r="IZ30" s="2" t="n">
        <v>0</v>
      </c>
      <c r="JA30" s="2" t="n">
        <v>2</v>
      </c>
      <c r="JB30" s="2" t="n">
        <v>0</v>
      </c>
      <c r="JC30" s="2" t="n">
        <v>0</v>
      </c>
      <c r="JD30" s="2" t="n">
        <v>0</v>
      </c>
      <c r="JE30" s="2" t="n">
        <v>0</v>
      </c>
      <c r="JF30" s="2" t="n">
        <v>1</v>
      </c>
      <c r="JG30" s="2" t="n">
        <v>0</v>
      </c>
      <c r="JH30" s="2" t="n">
        <v>0</v>
      </c>
      <c r="JI30" s="2" t="n">
        <v>2</v>
      </c>
      <c r="JJ30" s="2" t="n">
        <v>0</v>
      </c>
      <c r="JK30" s="2" t="n">
        <v>0</v>
      </c>
      <c r="JL30" s="2" t="n">
        <v>0</v>
      </c>
      <c r="JM30" s="2" t="n">
        <v>0</v>
      </c>
      <c r="JN30" s="2" t="n">
        <v>2</v>
      </c>
      <c r="JO30" s="2" t="n">
        <v>1</v>
      </c>
      <c r="JP30" s="2" t="n">
        <v>0</v>
      </c>
      <c r="JQ30" s="2" t="n">
        <v>0</v>
      </c>
      <c r="JR30" s="2" t="n">
        <v>0</v>
      </c>
      <c r="JS30" s="2" t="n">
        <v>0</v>
      </c>
      <c r="JT30" s="2" t="n">
        <v>0</v>
      </c>
      <c r="JU30" s="2" t="n">
        <v>0</v>
      </c>
      <c r="JV30" s="2" t="n">
        <v>0</v>
      </c>
      <c r="JW30" s="2" t="n">
        <v>0</v>
      </c>
      <c r="JX30" s="2" t="n">
        <v>0</v>
      </c>
      <c r="JY30" s="2" t="n">
        <v>0</v>
      </c>
      <c r="JZ30" s="2" t="n">
        <v>1</v>
      </c>
      <c r="KA30" s="2" t="n">
        <v>0</v>
      </c>
      <c r="KB30" s="2" t="n">
        <v>0</v>
      </c>
      <c r="KC30" s="2" t="n">
        <v>0</v>
      </c>
      <c r="KD30" s="2" t="n">
        <v>0</v>
      </c>
      <c r="KE30" s="2" t="n">
        <v>0</v>
      </c>
      <c r="KF30" s="2" t="n">
        <v>0</v>
      </c>
      <c r="KG30" s="2" t="n">
        <v>0</v>
      </c>
      <c r="KH30" s="2" t="n">
        <v>0</v>
      </c>
      <c r="KI30" s="2" t="n">
        <v>0</v>
      </c>
      <c r="KJ30" s="2" t="n">
        <v>0</v>
      </c>
      <c r="KK30" s="2" t="n">
        <v>0</v>
      </c>
      <c r="KL30" s="2" t="n">
        <v>0</v>
      </c>
      <c r="KM30" s="2" t="n">
        <v>0</v>
      </c>
      <c r="KN30" s="2" t="n">
        <v>0</v>
      </c>
      <c r="KO30" s="2" t="n">
        <v>0</v>
      </c>
      <c r="KP30" s="2" t="n">
        <v>0</v>
      </c>
      <c r="KQ30" s="2" t="n">
        <v>0</v>
      </c>
      <c r="KR30" s="2" t="n">
        <v>0</v>
      </c>
      <c r="KS30" s="2" t="n">
        <v>0</v>
      </c>
      <c r="KT30" s="2" t="n">
        <v>0</v>
      </c>
      <c r="KU30" s="2" t="n">
        <v>0</v>
      </c>
      <c r="KV30" s="2" t="n">
        <v>0</v>
      </c>
      <c r="KW30" s="2" t="n">
        <v>0</v>
      </c>
      <c r="KX30" s="2" t="n">
        <v>0</v>
      </c>
      <c r="KY30" s="2" t="n">
        <v>0</v>
      </c>
      <c r="KZ30" s="2" t="n">
        <v>0</v>
      </c>
      <c r="LA30" s="2" t="n">
        <v>0</v>
      </c>
      <c r="LB30" s="2" t="n">
        <v>0</v>
      </c>
      <c r="LC30" s="2" t="n">
        <v>0</v>
      </c>
      <c r="LD30" s="2" t="n">
        <v>0</v>
      </c>
      <c r="LE30" s="2" t="n">
        <v>0</v>
      </c>
      <c r="LF30" s="2" t="n">
        <v>0</v>
      </c>
      <c r="LG30" s="2" t="n">
        <v>0</v>
      </c>
      <c r="LH30" s="2" t="n">
        <v>0</v>
      </c>
      <c r="LI30" s="2" t="n">
        <v>0</v>
      </c>
      <c r="LJ30" s="2" t="n">
        <v>0</v>
      </c>
      <c r="LK30" s="2" t="n">
        <v>0</v>
      </c>
      <c r="LL30" s="2" t="n">
        <v>0</v>
      </c>
      <c r="LM30" s="2" t="n">
        <v>0</v>
      </c>
      <c r="LN30" s="2" t="n">
        <v>0</v>
      </c>
      <c r="LO30" s="2" t="n">
        <v>0</v>
      </c>
      <c r="LP30" s="2" t="n">
        <v>0</v>
      </c>
      <c r="LQ30" s="2" t="n">
        <v>0</v>
      </c>
      <c r="LR30" s="2" t="n">
        <v>0</v>
      </c>
      <c r="LS30" s="2" t="n">
        <v>0</v>
      </c>
      <c r="LT30" s="2" t="n">
        <v>0</v>
      </c>
      <c r="LU30" s="2" t="n">
        <v>0</v>
      </c>
      <c r="LV30" s="2" t="n">
        <v>0</v>
      </c>
      <c r="LW30" s="2" t="n">
        <v>0</v>
      </c>
      <c r="LX30" s="2" t="n">
        <v>0</v>
      </c>
      <c r="LY30" s="2" t="n">
        <v>0</v>
      </c>
      <c r="LZ30" s="2" t="n">
        <v>0</v>
      </c>
      <c r="MA30" s="2" t="n">
        <v>0</v>
      </c>
      <c r="MB30" s="2" t="n">
        <v>0</v>
      </c>
      <c r="MC30" s="2" t="n">
        <v>0</v>
      </c>
      <c r="MD30" s="2" t="n">
        <v>0</v>
      </c>
      <c r="ME30" s="2" t="n">
        <v>0</v>
      </c>
      <c r="MF30" s="2" t="n">
        <v>0</v>
      </c>
      <c r="MG30" s="2" t="n">
        <v>0</v>
      </c>
      <c r="MH30" s="2" t="n">
        <v>0</v>
      </c>
      <c r="MI30" s="2" t="n">
        <v>0</v>
      </c>
      <c r="MJ30" s="2" t="n">
        <v>0</v>
      </c>
      <c r="MK30" s="2" t="n">
        <v>0</v>
      </c>
      <c r="ML30" s="2" t="n">
        <v>0</v>
      </c>
      <c r="MM30" s="2" t="n">
        <v>0</v>
      </c>
      <c r="MN30" s="2" t="n">
        <v>0</v>
      </c>
      <c r="MO30" s="2" t="n">
        <v>0</v>
      </c>
      <c r="MP30" s="2" t="n">
        <v>0</v>
      </c>
      <c r="MQ30" s="2" t="n">
        <v>0</v>
      </c>
      <c r="MR30" s="2" t="n">
        <v>0</v>
      </c>
      <c r="MS30" s="2" t="n">
        <v>0</v>
      </c>
      <c r="MT30" s="2" t="n">
        <v>0</v>
      </c>
      <c r="MU30" s="2" t="n">
        <v>0</v>
      </c>
      <c r="MV30" s="2" t="n">
        <v>0</v>
      </c>
      <c r="MW30" s="2" t="n">
        <v>0</v>
      </c>
      <c r="MX30" s="2" t="n">
        <v>0</v>
      </c>
      <c r="MY30" s="2" t="n">
        <v>0</v>
      </c>
      <c r="MZ30" s="2" t="n">
        <v>0</v>
      </c>
      <c r="NA30" s="2" t="n">
        <v>0</v>
      </c>
      <c r="NB30" s="2" t="n">
        <v>0</v>
      </c>
      <c r="NC30" s="2" t="n">
        <v>0</v>
      </c>
      <c r="ND30" s="2" t="n">
        <v>0</v>
      </c>
      <c r="NE30" s="2" t="n">
        <v>0</v>
      </c>
      <c r="NF30" s="2" t="n">
        <v>0</v>
      </c>
      <c r="NG30" s="2" t="n">
        <v>0</v>
      </c>
      <c r="NH30" s="2" t="n">
        <v>0</v>
      </c>
      <c r="NI30" s="2" t="n">
        <v>0</v>
      </c>
    </row>
    <row r="31" customFormat="false" ht="14.4" hidden="false" customHeight="false" outlineLevel="0" collapsed="false">
      <c r="A31" s="124"/>
      <c r="B31" s="7" t="s">
        <v>520</v>
      </c>
      <c r="C31" s="125" t="n">
        <f aca="false">'Soveria Simeri'!H61</f>
        <v>0</v>
      </c>
      <c r="D31" s="125" t="n">
        <f aca="false">'Soveria Simeri'!S61</f>
        <v>0</v>
      </c>
      <c r="E31" s="125" t="n">
        <f aca="false">'Soveria Simeri'!AD61</f>
        <v>5</v>
      </c>
      <c r="F31" s="2" t="n">
        <f aca="false">Sersale!H61</f>
        <v>0</v>
      </c>
      <c r="G31" s="2" t="n">
        <f aca="false">Sersale!S61</f>
        <v>0</v>
      </c>
      <c r="H31" s="2" t="n">
        <f aca="false">Sersale!AD61</f>
        <v>1</v>
      </c>
      <c r="I31" s="2" t="n">
        <f aca="false">Sersale!AO61</f>
        <v>0</v>
      </c>
      <c r="J31" s="2" t="n">
        <f aca="false">Sersale!AZ61</f>
        <v>0</v>
      </c>
      <c r="K31" s="2" t="n">
        <f aca="false">Sersale!BK61</f>
        <v>0</v>
      </c>
      <c r="L31" s="2" t="n">
        <f aca="false">Sersale!BV61</f>
        <v>0</v>
      </c>
      <c r="M31" s="2" t="n">
        <f aca="false">Cropani!H61</f>
        <v>0</v>
      </c>
      <c r="N31" s="2" t="n">
        <f aca="false">Cropani!S61</f>
        <v>0</v>
      </c>
      <c r="O31" s="2" t="n">
        <f aca="false">Cropani!AD61</f>
        <v>0</v>
      </c>
      <c r="P31" s="2" t="n">
        <f aca="false">Cropani!AO61</f>
        <v>0</v>
      </c>
      <c r="Q31" s="2" t="n">
        <f aca="false">Cropani!AZ61</f>
        <v>0</v>
      </c>
      <c r="R31" s="2" t="n">
        <f aca="false">Cropani!BK61</f>
        <v>0</v>
      </c>
      <c r="S31" s="2" t="n">
        <f aca="false">Cropani!BV61</f>
        <v>0</v>
      </c>
      <c r="T31" s="2" t="n">
        <f aca="false">Cropani!CG61</f>
        <v>0</v>
      </c>
      <c r="U31" s="2" t="n">
        <f aca="false">Cropani!CR61</f>
        <v>0</v>
      </c>
      <c r="V31" s="2" t="n">
        <f aca="false">Cropani!H134</f>
        <v>0</v>
      </c>
      <c r="W31" s="2" t="n">
        <f aca="false">Cropani!S134</f>
        <v>0</v>
      </c>
      <c r="X31" s="2" t="n">
        <f aca="false">Cropani!AD134</f>
        <v>0</v>
      </c>
      <c r="Y31" s="2" t="n">
        <f aca="false">Cropani!AO134</f>
        <v>0</v>
      </c>
      <c r="Z31" s="2" t="n">
        <f aca="false">Cropani!AZ134</f>
        <v>0</v>
      </c>
      <c r="AA31" s="2" t="n">
        <f aca="false">Cropani!BK134</f>
        <v>0</v>
      </c>
      <c r="AB31" s="2" t="n">
        <f aca="false">Cropani!BV134</f>
        <v>0</v>
      </c>
      <c r="AC31" s="2" t="n">
        <f aca="false">Cropani!CG134</f>
        <v>0</v>
      </c>
      <c r="AD31" s="2" t="n">
        <f aca="false">Cropani!CR134</f>
        <v>0</v>
      </c>
      <c r="AE31" s="2" t="n">
        <f aca="false">Cropani!H207</f>
        <v>0</v>
      </c>
      <c r="AF31" s="2" t="n">
        <f aca="false">Cropani!S207</f>
        <v>0</v>
      </c>
      <c r="AG31" s="2" t="n">
        <f aca="false">Cropani!AD207</f>
        <v>0</v>
      </c>
      <c r="AH31" s="2" t="n">
        <f aca="false">Cropani!AO207</f>
        <v>0</v>
      </c>
      <c r="AI31" s="2" t="n">
        <f aca="false">Cropani!AZ207</f>
        <v>0</v>
      </c>
      <c r="AJ31" s="2" t="n">
        <f aca="false">Cropani!BK207</f>
        <v>0</v>
      </c>
      <c r="AK31" s="2" t="n">
        <f aca="false">Cropani!BV207</f>
        <v>0</v>
      </c>
      <c r="AL31" s="2" t="n">
        <f aca="false">Cropani!CG207</f>
        <v>0</v>
      </c>
      <c r="AM31" s="2" t="n">
        <f aca="false">Cropani!CR207</f>
        <v>0</v>
      </c>
      <c r="AN31" s="2" t="n">
        <f aca="false">Cropani!H280</f>
        <v>0</v>
      </c>
      <c r="AO31" s="2" t="n">
        <f aca="false">Cropani!S280</f>
        <v>0</v>
      </c>
      <c r="AP31" s="2" t="n">
        <f aca="false">Cropani!AD280</f>
        <v>0</v>
      </c>
      <c r="AQ31" s="2" t="n">
        <f aca="false">Cropani!AO280</f>
        <v>0</v>
      </c>
      <c r="AR31" s="2" t="n">
        <f aca="false">Cropani!AZ280</f>
        <v>0</v>
      </c>
      <c r="AS31" s="2" t="n">
        <f aca="false">Cropani!BK280</f>
        <v>0</v>
      </c>
      <c r="AT31" s="2" t="n">
        <f aca="false">Cropani!BV280</f>
        <v>0</v>
      </c>
      <c r="AU31" s="2" t="n">
        <f aca="false">Cropani!CG280</f>
        <v>0</v>
      </c>
      <c r="AV31" s="2" t="n">
        <f aca="false">Cropani!CR280</f>
        <v>0</v>
      </c>
      <c r="AW31" s="2" t="n">
        <f aca="false">Cropani!H353</f>
        <v>0</v>
      </c>
      <c r="AX31" s="2" t="n">
        <f aca="false">Cropani!S353</f>
        <v>0</v>
      </c>
      <c r="AY31" s="2" t="n">
        <f aca="false">Cropani!AD353</f>
        <v>0</v>
      </c>
      <c r="AZ31" s="2" t="n">
        <f aca="false">Cropani!AO353</f>
        <v>0</v>
      </c>
      <c r="BA31" s="2" t="n">
        <f aca="false">Cropani!AZ353</f>
        <v>0</v>
      </c>
      <c r="BB31" s="2" t="n">
        <f aca="false">Cropani!BK353</f>
        <v>0</v>
      </c>
      <c r="BC31" s="2" t="n">
        <f aca="false">Cropani!BV353</f>
        <v>0</v>
      </c>
      <c r="BD31" s="2" t="n">
        <f aca="false">Cropani!CG353</f>
        <v>0</v>
      </c>
      <c r="BE31" s="2" t="n">
        <f aca="false">Cropani!CR353</f>
        <v>0</v>
      </c>
      <c r="BF31" s="2" t="n">
        <f aca="false">Cropani!H426</f>
        <v>0</v>
      </c>
      <c r="BG31" s="2" t="n">
        <f aca="false">Cropani!S426</f>
        <v>0</v>
      </c>
      <c r="BH31" s="2" t="n">
        <f aca="false">Cropani!AD426</f>
        <v>0</v>
      </c>
      <c r="BI31" s="2" t="n">
        <f aca="false">Cropani!AO426</f>
        <v>0</v>
      </c>
      <c r="BJ31" s="2" t="n">
        <f aca="false">Cropani!AZ426</f>
        <v>0</v>
      </c>
      <c r="BK31" s="2" t="n">
        <f aca="false">Cropani!BK426</f>
        <v>0</v>
      </c>
      <c r="BL31" s="2" t="n">
        <f aca="false">Cropani!BV426</f>
        <v>0</v>
      </c>
      <c r="BM31" s="2" t="n">
        <f aca="false">Cropani!CG426</f>
        <v>0</v>
      </c>
      <c r="BN31" s="2" t="n">
        <f aca="false">Cropani!CR426</f>
        <v>0</v>
      </c>
      <c r="BO31" s="2" t="n">
        <f aca="false">Cropani!H499</f>
        <v>0</v>
      </c>
      <c r="BP31" s="2" t="n">
        <f aca="false">Cropani!S499</f>
        <v>0</v>
      </c>
      <c r="BQ31" s="2" t="n">
        <f aca="false">Cropani!AD499</f>
        <v>0</v>
      </c>
      <c r="BR31" s="2" t="n">
        <f aca="false">Cropani!AO499</f>
        <v>0</v>
      </c>
      <c r="BS31" s="2" t="n">
        <f aca="false">Cropani!AZ499</f>
        <v>0</v>
      </c>
      <c r="BT31" s="2" t="n">
        <f aca="false">Cropani!BK499</f>
        <v>0</v>
      </c>
      <c r="BU31" s="2" t="n">
        <f aca="false">Cropani!BV499</f>
        <v>0</v>
      </c>
      <c r="BV31" s="2" t="n">
        <f aca="false">Cropani!CG499</f>
        <v>0</v>
      </c>
      <c r="BW31" s="2" t="n">
        <f aca="false">Cropani!CR499</f>
        <v>0</v>
      </c>
      <c r="BX31" s="2" t="n">
        <f aca="false">'Sellia Marina'!H61</f>
        <v>0</v>
      </c>
      <c r="BY31" s="2" t="n">
        <f aca="false">'Sellia Marina'!S61</f>
        <v>0</v>
      </c>
      <c r="BZ31" s="2" t="n">
        <f aca="false">'Sellia Marina'!AD61</f>
        <v>0</v>
      </c>
      <c r="CA31" s="2" t="n">
        <f aca="false">'Sellia Marina'!AO61</f>
        <v>0</v>
      </c>
      <c r="CB31" s="2" t="n">
        <f aca="false">'Sellia Marina'!AZ61</f>
        <v>0</v>
      </c>
      <c r="CC31" s="2" t="n">
        <f aca="false">'Sellia Marina'!BK61</f>
        <v>0</v>
      </c>
      <c r="CD31" s="2" t="n">
        <f aca="false">'Sellia Marina'!BV61</f>
        <v>0</v>
      </c>
      <c r="CE31" s="2" t="n">
        <f aca="false">'Sellia Marina'!CG61</f>
        <v>0</v>
      </c>
      <c r="CF31" s="2" t="n">
        <f aca="false">'Sellia Marina'!CR61</f>
        <v>0</v>
      </c>
      <c r="CG31" s="2" t="n">
        <f aca="false">'Sellia Marina'!H134</f>
        <v>0</v>
      </c>
      <c r="CH31" s="2" t="n">
        <f aca="false">'Sellia Marina'!S134</f>
        <v>0</v>
      </c>
      <c r="CI31" s="2" t="n">
        <f aca="false">'Sellia Marina'!AD134</f>
        <v>0</v>
      </c>
      <c r="CJ31" s="2" t="n">
        <f aca="false">'Sellia Marina'!AO134</f>
        <v>0</v>
      </c>
      <c r="CK31" s="2" t="n">
        <f aca="false">'Sellia Marina'!AZ134</f>
        <v>0</v>
      </c>
      <c r="CL31" s="2" t="n">
        <f aca="false">'Sellia Marina'!BK134</f>
        <v>0</v>
      </c>
      <c r="CM31" s="2" t="n">
        <f aca="false">'Sellia Marina'!BV134</f>
        <v>0</v>
      </c>
      <c r="CN31" s="2" t="n">
        <f aca="false">'Sellia Marina'!CG134</f>
        <v>0</v>
      </c>
      <c r="CO31" s="2" t="n">
        <f aca="false">'Sellia Marina'!CR134</f>
        <v>0</v>
      </c>
      <c r="CP31" s="2" t="n">
        <f aca="false">'Sellia Marina'!H207</f>
        <v>0</v>
      </c>
      <c r="CQ31" s="2" t="n">
        <f aca="false">'Sellia Marina'!S207</f>
        <v>0</v>
      </c>
      <c r="CR31" s="2" t="n">
        <f aca="false">'Sellia Marina'!AD207</f>
        <v>0</v>
      </c>
      <c r="CS31" s="2" t="n">
        <f aca="false">'Sellia Marina'!AO207</f>
        <v>0</v>
      </c>
      <c r="CT31" s="2" t="n">
        <f aca="false">'Sellia Marina'!AZ207</f>
        <v>0</v>
      </c>
      <c r="CU31" s="2" t="n">
        <f aca="false">'Sellia Marina'!BK207</f>
        <v>0</v>
      </c>
      <c r="CV31" s="2" t="n">
        <f aca="false">'Sellia Marina'!BV207</f>
        <v>0</v>
      </c>
      <c r="CW31" s="2" t="n">
        <f aca="false">'Sellia Marina'!CG207</f>
        <v>0</v>
      </c>
      <c r="CX31" s="2" t="n">
        <f aca="false">'Sellia Marina'!CR207</f>
        <v>0</v>
      </c>
      <c r="CY31" s="2" t="n">
        <f aca="false">'Sellia Marina'!H280</f>
        <v>0</v>
      </c>
      <c r="CZ31" s="2" t="n">
        <f aca="false">'Sellia Marina'!S280</f>
        <v>0</v>
      </c>
      <c r="DA31" s="2" t="n">
        <f aca="false">'Sellia Marina'!AD280</f>
        <v>0</v>
      </c>
      <c r="DB31" s="2" t="n">
        <f aca="false">'Sellia Marina'!AO280</f>
        <v>0</v>
      </c>
      <c r="DC31" s="2" t="n">
        <f aca="false">'Sellia Marina'!AZ280</f>
        <v>0</v>
      </c>
      <c r="DD31" s="2" t="n">
        <f aca="false">'Sellia Marina'!BK280</f>
        <v>0</v>
      </c>
      <c r="DE31" s="2" t="n">
        <f aca="false">'Sellia Marina'!BV280</f>
        <v>0</v>
      </c>
      <c r="DF31" s="2" t="n">
        <f aca="false">'Sellia Marina'!CG280</f>
        <v>0</v>
      </c>
      <c r="DG31" s="2" t="n">
        <f aca="false">'Sellia Marina'!CR280</f>
        <v>0</v>
      </c>
      <c r="DH31" s="2" t="n">
        <f aca="false">'Sellia Marina'!H353</f>
        <v>0</v>
      </c>
      <c r="DI31" s="2" t="n">
        <f aca="false">'Sellia Marina'!S353</f>
        <v>0</v>
      </c>
      <c r="DJ31" s="2" t="n">
        <f aca="false">'Sellia Marina'!AD353</f>
        <v>0</v>
      </c>
      <c r="DK31" s="2" t="n">
        <f aca="false">'Sellia Marina'!AO353</f>
        <v>0</v>
      </c>
      <c r="DL31" s="2" t="n">
        <f aca="false">'Sellia Marina'!AZ353</f>
        <v>0</v>
      </c>
      <c r="DM31" s="2" t="n">
        <f aca="false">'Sellia Marina'!BK353</f>
        <v>0</v>
      </c>
      <c r="DN31" s="2" t="n">
        <f aca="false">'Sellia Marina'!BV353</f>
        <v>0</v>
      </c>
      <c r="DO31" s="2" t="n">
        <f aca="false">'Sellia Marina'!CG353</f>
        <v>0</v>
      </c>
      <c r="DP31" s="2" t="n">
        <f aca="false">'Sellia Marina'!CR353</f>
        <v>0</v>
      </c>
      <c r="DQ31" s="2" t="n">
        <f aca="false">'Sellia Marina'!H426</f>
        <v>0</v>
      </c>
      <c r="DR31" s="2" t="n">
        <f aca="false">'Sellia Marina'!S426</f>
        <v>0</v>
      </c>
      <c r="DS31" s="2" t="n">
        <f aca="false">'Sellia Marina'!AD426</f>
        <v>0</v>
      </c>
      <c r="DT31" s="2" t="n">
        <f aca="false">'Sellia Marina'!AO426</f>
        <v>0</v>
      </c>
      <c r="DU31" s="2" t="n">
        <f aca="false">'Sellia Marina'!AZ426</f>
        <v>0</v>
      </c>
      <c r="DV31" s="2" t="n">
        <f aca="false">'Sellia Marina'!BK426</f>
        <v>0</v>
      </c>
      <c r="DW31" s="2" t="n">
        <f aca="false">'Sellia Marina'!BV426</f>
        <v>0</v>
      </c>
      <c r="DX31" s="2" t="n">
        <f aca="false">'Sellia Marina'!CG426</f>
        <v>0</v>
      </c>
      <c r="DY31" s="2" t="n">
        <f aca="false">'Sellia Marina'!CR426</f>
        <v>0</v>
      </c>
      <c r="DZ31" s="2" t="n">
        <f aca="false">'Sellia Marina'!H499</f>
        <v>0</v>
      </c>
      <c r="EA31" s="2" t="n">
        <f aca="false">'Sellia Marina'!S499</f>
        <v>0</v>
      </c>
      <c r="EB31" s="2" t="n">
        <f aca="false">'Sellia Marina'!AD499</f>
        <v>0</v>
      </c>
      <c r="EC31" s="2" t="n">
        <f aca="false">'Sellia Marina'!AO499</f>
        <v>0</v>
      </c>
      <c r="ED31" s="2" t="n">
        <f aca="false">'Sellia Marina'!AZ499</f>
        <v>0</v>
      </c>
      <c r="EE31" s="2" t="n">
        <f aca="false">'Sellia Marina'!BK499</f>
        <v>0</v>
      </c>
      <c r="EF31" s="2" t="n">
        <f aca="false">'Sellia Marina'!BV499</f>
        <v>0</v>
      </c>
      <c r="EG31" s="2" t="n">
        <f aca="false">'Sellia Marina'!CG499</f>
        <v>0</v>
      </c>
      <c r="EH31" s="2" t="n">
        <f aca="false">'Sellia Marina'!CR499</f>
        <v>0</v>
      </c>
      <c r="EI31" s="2" t="n">
        <f aca="false">'Sellia Marina'!H572</f>
        <v>0</v>
      </c>
      <c r="EJ31" s="2" t="n">
        <f aca="false">'Sellia Marina'!S572</f>
        <v>0</v>
      </c>
      <c r="EK31" s="2" t="n">
        <f aca="false">'Sellia Marina'!AD572</f>
        <v>0</v>
      </c>
      <c r="EL31" s="2" t="n">
        <f aca="false">Belcastro!H61</f>
        <v>0</v>
      </c>
      <c r="EM31" s="2" t="n">
        <f aca="false">Belcastro!S61</f>
        <v>0</v>
      </c>
      <c r="EN31" s="2" t="n">
        <f aca="false">Belcastro!AD61</f>
        <v>0</v>
      </c>
      <c r="EO31" s="2" t="n">
        <f aca="false">Belcastro!AO61</f>
        <v>0</v>
      </c>
      <c r="EP31" s="2" t="n">
        <f aca="false">Belcastro!AZ61</f>
        <v>0</v>
      </c>
      <c r="EQ31" s="2" t="n">
        <f aca="false">Belcastro!BK61</f>
        <v>0</v>
      </c>
      <c r="ER31" s="2" t="n">
        <f aca="false">Belcastro!BV61</f>
        <v>0</v>
      </c>
      <c r="ES31" s="2" t="n">
        <f aca="false">Botricello!H61</f>
        <v>0</v>
      </c>
      <c r="ET31" s="2" t="n">
        <f aca="false">Botricello!S61</f>
        <v>0</v>
      </c>
      <c r="EU31" s="2" t="n">
        <f aca="false">Botricello!AD61</f>
        <v>0</v>
      </c>
      <c r="EV31" s="2" t="n">
        <f aca="false">Botricello!AO61</f>
        <v>0</v>
      </c>
      <c r="EW31" s="2" t="n">
        <f aca="false">Botricello!AZ61</f>
        <v>0</v>
      </c>
      <c r="EX31" s="2" t="n">
        <f aca="false">Botricello!BK61</f>
        <v>0</v>
      </c>
      <c r="EY31" s="2" t="n">
        <f aca="false">Botricello!BV61</f>
        <v>0</v>
      </c>
      <c r="EZ31" s="2" t="n">
        <f aca="false">Botricello!CG61</f>
        <v>0</v>
      </c>
      <c r="FA31" s="2" t="n">
        <f aca="false">Botricello!H134</f>
        <v>0</v>
      </c>
      <c r="FB31" s="2" t="n">
        <f aca="false">Botricello!S134</f>
        <v>0</v>
      </c>
      <c r="FC31" s="2" t="n">
        <f aca="false">Botricello!AD134</f>
        <v>0</v>
      </c>
      <c r="FD31" s="2" t="n">
        <f aca="false">Botricello!AO134</f>
        <v>0</v>
      </c>
      <c r="FE31" s="2" t="n">
        <f aca="false">Botricello!AZ134</f>
        <v>0</v>
      </c>
      <c r="FF31" s="2" t="n">
        <f aca="false">Botricello!BK134</f>
        <v>0</v>
      </c>
      <c r="FG31" s="2" t="n">
        <f aca="false">Botricello!BV134</f>
        <v>0</v>
      </c>
      <c r="FH31" s="2" t="n">
        <f aca="false">Botricello!CG134</f>
        <v>0</v>
      </c>
      <c r="FI31" s="2" t="n">
        <f aca="false">Botricello!H207</f>
        <v>0</v>
      </c>
      <c r="FJ31" s="2" t="n">
        <f aca="false">Botricello!S207</f>
        <v>0</v>
      </c>
      <c r="FK31" s="2" t="n">
        <f aca="false">Botricello!AD207</f>
        <v>0</v>
      </c>
      <c r="FL31" s="2" t="n">
        <f aca="false">Botricello!AO207</f>
        <v>0</v>
      </c>
      <c r="FM31" s="2" t="n">
        <f aca="false">Botricello!AZ207</f>
        <v>0</v>
      </c>
      <c r="FN31" s="2" t="n">
        <f aca="false">Botricello!BK207</f>
        <v>0</v>
      </c>
      <c r="FO31" s="2" t="n">
        <f aca="false">Botricello!BV207</f>
        <v>0</v>
      </c>
      <c r="FP31" s="2" t="n">
        <f aca="false">Botricello!CG207</f>
        <v>0</v>
      </c>
      <c r="FQ31" s="2" t="n">
        <f aca="false">Botricello!H280</f>
        <v>0</v>
      </c>
      <c r="FT31" s="2" t="str">
        <f aca="false">B31</f>
        <v>papaerboard</v>
      </c>
      <c r="FU31" s="126" t="n">
        <f aca="false">SUM(C31:E31)</f>
        <v>5</v>
      </c>
      <c r="FV31" s="2" t="n">
        <f aca="false">SUM(F31:L31)</f>
        <v>1</v>
      </c>
      <c r="FW31" s="2" t="n">
        <f aca="false">SUM(M31:BW31)</f>
        <v>0</v>
      </c>
      <c r="FX31" s="2" t="n">
        <f aca="false">SUM(BX31:EK31)</f>
        <v>0</v>
      </c>
      <c r="FY31" s="2" t="n">
        <f aca="false">SUM(EL31:ER31)</f>
        <v>0</v>
      </c>
      <c r="FZ31" s="2" t="n">
        <f aca="false">SUM(ES31:FQ31)</f>
        <v>0</v>
      </c>
      <c r="GA31" s="126" t="n">
        <f aca="false">SUM(FU31:FZ31)</f>
        <v>6</v>
      </c>
      <c r="GT31" s="2" t="s">
        <v>519</v>
      </c>
      <c r="GU31" s="2" t="n">
        <v>0</v>
      </c>
      <c r="GV31" s="2" t="n">
        <v>0</v>
      </c>
      <c r="GW31" s="2" t="n">
        <v>0</v>
      </c>
      <c r="GX31" s="2" t="n">
        <v>0</v>
      </c>
      <c r="GY31" s="2" t="n">
        <v>0</v>
      </c>
      <c r="GZ31" s="2" t="n">
        <v>0</v>
      </c>
      <c r="HA31" s="2" t="n">
        <v>0</v>
      </c>
      <c r="HB31" s="2" t="n">
        <v>0</v>
      </c>
      <c r="HC31" s="2" t="n">
        <v>0</v>
      </c>
      <c r="HD31" s="2" t="n">
        <v>0</v>
      </c>
      <c r="HE31" s="2" t="n">
        <v>0</v>
      </c>
      <c r="HF31" s="2" t="n">
        <v>0</v>
      </c>
      <c r="HG31" s="2" t="n">
        <v>0</v>
      </c>
      <c r="HH31" s="2" t="n">
        <v>0</v>
      </c>
      <c r="HI31" s="2" t="n">
        <v>0</v>
      </c>
      <c r="HJ31" s="2" t="n">
        <v>0</v>
      </c>
      <c r="HK31" s="2" t="n">
        <v>0</v>
      </c>
      <c r="HL31" s="2" t="n">
        <v>0</v>
      </c>
      <c r="HM31" s="2" t="n">
        <v>0</v>
      </c>
      <c r="HN31" s="2" t="n">
        <v>0</v>
      </c>
      <c r="HO31" s="2" t="n">
        <v>2</v>
      </c>
      <c r="HP31" s="2" t="n">
        <v>2</v>
      </c>
      <c r="HQ31" s="2" t="n">
        <v>0</v>
      </c>
      <c r="HR31" s="2" t="n">
        <v>0</v>
      </c>
      <c r="HS31" s="2" t="n">
        <v>0</v>
      </c>
      <c r="HT31" s="2" t="n">
        <v>0</v>
      </c>
      <c r="HU31" s="2" t="n">
        <v>0</v>
      </c>
      <c r="HV31" s="2" t="n">
        <v>0</v>
      </c>
      <c r="HW31" s="2" t="n">
        <v>2</v>
      </c>
      <c r="HX31" s="2" t="n">
        <v>0</v>
      </c>
      <c r="HY31" s="2" t="n">
        <v>0</v>
      </c>
      <c r="HZ31" s="2" t="n">
        <v>0</v>
      </c>
      <c r="IA31" s="2" t="n">
        <v>0</v>
      </c>
      <c r="IB31" s="2" t="n">
        <v>0</v>
      </c>
      <c r="IC31" s="2" t="n">
        <v>2</v>
      </c>
      <c r="ID31" s="2" t="n">
        <v>0</v>
      </c>
      <c r="IE31" s="2" t="n">
        <v>0</v>
      </c>
      <c r="IF31" s="2" t="n">
        <v>0</v>
      </c>
      <c r="IG31" s="2" t="n">
        <v>0</v>
      </c>
      <c r="IH31" s="2" t="n">
        <v>0</v>
      </c>
      <c r="II31" s="2" t="n">
        <v>3</v>
      </c>
      <c r="IJ31" s="2" t="n">
        <v>0</v>
      </c>
      <c r="IK31" s="2" t="n">
        <v>0</v>
      </c>
      <c r="IL31" s="2" t="n">
        <v>0</v>
      </c>
      <c r="IM31" s="2" t="n">
        <v>0</v>
      </c>
      <c r="IN31" s="2" t="n">
        <v>0</v>
      </c>
      <c r="IO31" s="2" t="n">
        <v>0</v>
      </c>
      <c r="IP31" s="2" t="n">
        <v>0</v>
      </c>
      <c r="IQ31" s="2" t="n">
        <v>0</v>
      </c>
      <c r="IR31" s="2" t="n">
        <v>0</v>
      </c>
      <c r="IS31" s="2" t="n">
        <v>0</v>
      </c>
      <c r="IT31" s="2" t="n">
        <v>0</v>
      </c>
      <c r="IU31" s="2" t="n">
        <v>0</v>
      </c>
      <c r="IV31" s="2" t="n">
        <v>0</v>
      </c>
      <c r="IW31" s="2" t="n">
        <v>0</v>
      </c>
      <c r="IX31" s="2" t="n">
        <v>0</v>
      </c>
      <c r="IY31" s="2" t="n">
        <v>0</v>
      </c>
      <c r="IZ31" s="2" t="n">
        <v>0</v>
      </c>
      <c r="JA31" s="2" t="n">
        <v>0</v>
      </c>
      <c r="JB31" s="2" t="n">
        <v>0</v>
      </c>
      <c r="JC31" s="2" t="n">
        <v>0</v>
      </c>
      <c r="JD31" s="2" t="n">
        <v>0</v>
      </c>
      <c r="JE31" s="2" t="n">
        <v>0</v>
      </c>
      <c r="JF31" s="2" t="n">
        <v>0</v>
      </c>
      <c r="JG31" s="2" t="n">
        <v>0</v>
      </c>
      <c r="JH31" s="2" t="n">
        <v>0</v>
      </c>
      <c r="JI31" s="2" t="n">
        <v>0</v>
      </c>
      <c r="JJ31" s="2" t="n">
        <v>0</v>
      </c>
      <c r="JK31" s="2" t="n">
        <v>0</v>
      </c>
      <c r="JL31" s="2" t="n">
        <v>0</v>
      </c>
      <c r="JM31" s="2" t="n">
        <v>0</v>
      </c>
      <c r="JN31" s="2" t="n">
        <v>0</v>
      </c>
      <c r="JO31" s="2" t="n">
        <v>1</v>
      </c>
      <c r="JP31" s="2" t="n">
        <v>0</v>
      </c>
      <c r="JQ31" s="2" t="n">
        <v>0</v>
      </c>
      <c r="JR31" s="2" t="n">
        <v>0</v>
      </c>
      <c r="JS31" s="2" t="n">
        <v>0</v>
      </c>
      <c r="JT31" s="2" t="n">
        <v>0</v>
      </c>
      <c r="JU31" s="2" t="n">
        <v>0</v>
      </c>
      <c r="JV31" s="2" t="n">
        <v>0</v>
      </c>
      <c r="JW31" s="2" t="n">
        <v>0</v>
      </c>
      <c r="JX31" s="2" t="n">
        <v>0</v>
      </c>
      <c r="JY31" s="2" t="n">
        <v>0</v>
      </c>
      <c r="JZ31" s="2" t="n">
        <v>0</v>
      </c>
      <c r="KA31" s="2" t="n">
        <v>0</v>
      </c>
      <c r="KB31" s="2" t="n">
        <v>0</v>
      </c>
      <c r="KC31" s="2" t="n">
        <v>0</v>
      </c>
      <c r="KD31" s="2" t="n">
        <v>0</v>
      </c>
      <c r="KE31" s="2" t="n">
        <v>2</v>
      </c>
      <c r="KF31" s="2" t="n">
        <v>0</v>
      </c>
      <c r="KG31" s="2" t="n">
        <v>0</v>
      </c>
      <c r="KH31" s="2" t="n">
        <v>0</v>
      </c>
      <c r="KI31" s="2" t="n">
        <v>0</v>
      </c>
      <c r="KJ31" s="2" t="n">
        <v>0</v>
      </c>
      <c r="KK31" s="2" t="n">
        <v>3</v>
      </c>
      <c r="KL31" s="2" t="n">
        <v>0</v>
      </c>
      <c r="KM31" s="2" t="n">
        <v>0</v>
      </c>
      <c r="KN31" s="2" t="n">
        <v>0</v>
      </c>
      <c r="KO31" s="2" t="n">
        <v>0</v>
      </c>
      <c r="KP31" s="2" t="n">
        <v>0</v>
      </c>
      <c r="KQ31" s="2" t="n">
        <v>0</v>
      </c>
      <c r="KR31" s="2" t="n">
        <v>0</v>
      </c>
      <c r="KS31" s="2" t="n">
        <v>0</v>
      </c>
      <c r="KT31" s="2" t="n">
        <v>0</v>
      </c>
      <c r="KU31" s="2" t="n">
        <v>0</v>
      </c>
      <c r="KV31" s="2" t="n">
        <v>0</v>
      </c>
      <c r="KW31" s="2" t="n">
        <v>0</v>
      </c>
      <c r="KX31" s="2" t="n">
        <v>0</v>
      </c>
      <c r="KY31" s="2" t="n">
        <v>0</v>
      </c>
      <c r="KZ31" s="2" t="n">
        <v>0</v>
      </c>
      <c r="LA31" s="2" t="n">
        <v>0</v>
      </c>
      <c r="LB31" s="2" t="n">
        <v>0</v>
      </c>
      <c r="LC31" s="2" t="n">
        <v>0</v>
      </c>
      <c r="LD31" s="2" t="n">
        <v>0</v>
      </c>
      <c r="LE31" s="2" t="n">
        <v>0</v>
      </c>
      <c r="LF31" s="2" t="n">
        <v>0</v>
      </c>
      <c r="LG31" s="2" t="n">
        <v>0</v>
      </c>
      <c r="LH31" s="2" t="n">
        <v>0</v>
      </c>
      <c r="LI31" s="2" t="n">
        <v>0</v>
      </c>
      <c r="LJ31" s="2" t="n">
        <v>0</v>
      </c>
      <c r="LK31" s="2" t="n">
        <v>0</v>
      </c>
      <c r="LL31" s="2" t="n">
        <v>0</v>
      </c>
      <c r="LM31" s="2" t="n">
        <v>0</v>
      </c>
      <c r="LN31" s="2" t="n">
        <v>0</v>
      </c>
      <c r="LO31" s="2" t="n">
        <v>0</v>
      </c>
      <c r="LP31" s="2" t="n">
        <v>0</v>
      </c>
      <c r="LQ31" s="2" t="n">
        <v>0</v>
      </c>
      <c r="LR31" s="2" t="n">
        <v>0</v>
      </c>
      <c r="LS31" s="2" t="n">
        <v>0</v>
      </c>
      <c r="LT31" s="2" t="n">
        <v>0</v>
      </c>
      <c r="LU31" s="2" t="n">
        <v>0</v>
      </c>
      <c r="LV31" s="2" t="n">
        <v>0</v>
      </c>
      <c r="LW31" s="2" t="n">
        <v>0</v>
      </c>
      <c r="LX31" s="2" t="n">
        <v>0</v>
      </c>
      <c r="LY31" s="2" t="n">
        <v>0</v>
      </c>
      <c r="LZ31" s="2" t="n">
        <v>0</v>
      </c>
      <c r="MA31" s="2" t="n">
        <v>0</v>
      </c>
      <c r="MB31" s="2" t="n">
        <v>0</v>
      </c>
      <c r="MC31" s="2" t="n">
        <v>0</v>
      </c>
      <c r="MD31" s="2" t="n">
        <v>0</v>
      </c>
      <c r="ME31" s="2" t="n">
        <v>0</v>
      </c>
      <c r="MF31" s="2" t="n">
        <v>0</v>
      </c>
      <c r="MG31" s="2" t="n">
        <v>0</v>
      </c>
      <c r="MH31" s="2" t="n">
        <v>0</v>
      </c>
      <c r="MI31" s="2" t="n">
        <v>0</v>
      </c>
      <c r="MJ31" s="2" t="n">
        <v>0</v>
      </c>
      <c r="MK31" s="2" t="n">
        <v>0</v>
      </c>
      <c r="ML31" s="2" t="n">
        <v>0</v>
      </c>
      <c r="MM31" s="2" t="n">
        <v>0</v>
      </c>
      <c r="MN31" s="2" t="n">
        <v>0</v>
      </c>
      <c r="MO31" s="2" t="n">
        <v>0</v>
      </c>
      <c r="MP31" s="2" t="n">
        <v>0</v>
      </c>
      <c r="MQ31" s="2" t="n">
        <v>0</v>
      </c>
      <c r="MR31" s="2" t="n">
        <v>0</v>
      </c>
      <c r="MS31" s="2" t="n">
        <v>0</v>
      </c>
      <c r="MT31" s="2" t="n">
        <v>0</v>
      </c>
      <c r="MU31" s="2" t="n">
        <v>0</v>
      </c>
      <c r="MV31" s="2" t="n">
        <v>0</v>
      </c>
      <c r="MW31" s="2" t="n">
        <v>4</v>
      </c>
      <c r="MX31" s="2" t="n">
        <v>0</v>
      </c>
      <c r="MY31" s="2" t="n">
        <v>0</v>
      </c>
      <c r="MZ31" s="2" t="n">
        <v>0</v>
      </c>
      <c r="NA31" s="2" t="n">
        <v>0</v>
      </c>
      <c r="NB31" s="2" t="n">
        <v>0</v>
      </c>
      <c r="NC31" s="2" t="n">
        <v>0</v>
      </c>
      <c r="ND31" s="2" t="n">
        <v>0</v>
      </c>
      <c r="NE31" s="2" t="n">
        <v>0</v>
      </c>
      <c r="NF31" s="2" t="n">
        <v>0</v>
      </c>
      <c r="NG31" s="2" t="n">
        <v>0</v>
      </c>
      <c r="NH31" s="2" t="n">
        <v>0</v>
      </c>
      <c r="NI31" s="2" t="n">
        <v>0</v>
      </c>
    </row>
    <row r="32" customFormat="false" ht="14.4" hidden="false" customHeight="false" outlineLevel="0" collapsed="false">
      <c r="A32" s="124"/>
      <c r="B32" s="7" t="s">
        <v>521</v>
      </c>
      <c r="C32" s="125" t="n">
        <f aca="false">'Soveria Simeri'!H62</f>
        <v>0</v>
      </c>
      <c r="D32" s="125" t="n">
        <f aca="false">'Soveria Simeri'!S62</f>
        <v>0</v>
      </c>
      <c r="E32" s="125" t="n">
        <f aca="false">'Soveria Simeri'!AD62</f>
        <v>0</v>
      </c>
      <c r="F32" s="2" t="n">
        <f aca="false">Sersale!H62</f>
        <v>0</v>
      </c>
      <c r="G32" s="2" t="n">
        <f aca="false">Sersale!S62</f>
        <v>0</v>
      </c>
      <c r="H32" s="2" t="n">
        <f aca="false">Sersale!AD62</f>
        <v>0</v>
      </c>
      <c r="I32" s="2" t="n">
        <f aca="false">Sersale!AO62</f>
        <v>0</v>
      </c>
      <c r="J32" s="2" t="n">
        <f aca="false">Sersale!AZ62</f>
        <v>0</v>
      </c>
      <c r="K32" s="2" t="n">
        <f aca="false">Sersale!BK62</f>
        <v>0</v>
      </c>
      <c r="L32" s="2" t="n">
        <f aca="false">Sersale!BV62</f>
        <v>0</v>
      </c>
      <c r="M32" s="2" t="n">
        <f aca="false">Cropani!H62</f>
        <v>0</v>
      </c>
      <c r="N32" s="2" t="n">
        <f aca="false">Cropani!S62</f>
        <v>0</v>
      </c>
      <c r="O32" s="2" t="n">
        <f aca="false">Cropani!AD62</f>
        <v>0</v>
      </c>
      <c r="P32" s="2" t="n">
        <f aca="false">Cropani!AO62</f>
        <v>0</v>
      </c>
      <c r="Q32" s="2" t="n">
        <f aca="false">Cropani!AZ62</f>
        <v>0</v>
      </c>
      <c r="R32" s="2" t="n">
        <f aca="false">Cropani!BK62</f>
        <v>0</v>
      </c>
      <c r="S32" s="2" t="n">
        <f aca="false">Cropani!BV62</f>
        <v>0</v>
      </c>
      <c r="T32" s="2" t="n">
        <f aca="false">Cropani!CG62</f>
        <v>0</v>
      </c>
      <c r="U32" s="2" t="n">
        <f aca="false">Cropani!CR62</f>
        <v>0</v>
      </c>
      <c r="V32" s="2" t="n">
        <f aca="false">Cropani!H135</f>
        <v>0</v>
      </c>
      <c r="W32" s="2" t="n">
        <f aca="false">Cropani!S135</f>
        <v>0</v>
      </c>
      <c r="X32" s="2" t="n">
        <f aca="false">Cropani!AD135</f>
        <v>0</v>
      </c>
      <c r="Y32" s="2" t="n">
        <f aca="false">Cropani!AO135</f>
        <v>0</v>
      </c>
      <c r="Z32" s="2" t="n">
        <f aca="false">Cropani!AZ135</f>
        <v>0</v>
      </c>
      <c r="AA32" s="2" t="n">
        <f aca="false">Cropani!BK135</f>
        <v>0</v>
      </c>
      <c r="AB32" s="2" t="n">
        <f aca="false">Cropani!BV135</f>
        <v>1</v>
      </c>
      <c r="AC32" s="2" t="n">
        <f aca="false">Cropani!CG135</f>
        <v>0</v>
      </c>
      <c r="AD32" s="2" t="n">
        <f aca="false">Cropani!CR135</f>
        <v>0</v>
      </c>
      <c r="AE32" s="2" t="n">
        <f aca="false">Cropani!H208</f>
        <v>0</v>
      </c>
      <c r="AF32" s="2" t="n">
        <f aca="false">Cropani!S208</f>
        <v>0</v>
      </c>
      <c r="AG32" s="2" t="n">
        <f aca="false">Cropani!AD208</f>
        <v>0</v>
      </c>
      <c r="AH32" s="2" t="n">
        <f aca="false">Cropani!AO208</f>
        <v>0</v>
      </c>
      <c r="AI32" s="2" t="n">
        <f aca="false">Cropani!AZ208</f>
        <v>0</v>
      </c>
      <c r="AJ32" s="2" t="n">
        <f aca="false">Cropani!BK208</f>
        <v>0</v>
      </c>
      <c r="AK32" s="2" t="n">
        <f aca="false">Cropani!BV208</f>
        <v>0</v>
      </c>
      <c r="AL32" s="2" t="n">
        <f aca="false">Cropani!CG208</f>
        <v>0</v>
      </c>
      <c r="AM32" s="2" t="n">
        <f aca="false">Cropani!CR208</f>
        <v>0</v>
      </c>
      <c r="AN32" s="2" t="n">
        <f aca="false">Cropani!H281</f>
        <v>0</v>
      </c>
      <c r="AO32" s="2" t="n">
        <f aca="false">Cropani!S281</f>
        <v>0</v>
      </c>
      <c r="AP32" s="2" t="n">
        <f aca="false">Cropani!AD281</f>
        <v>0</v>
      </c>
      <c r="AQ32" s="2" t="n">
        <f aca="false">Cropani!AO281</f>
        <v>0</v>
      </c>
      <c r="AR32" s="2" t="n">
        <f aca="false">Cropani!AZ281</f>
        <v>0</v>
      </c>
      <c r="AS32" s="2" t="n">
        <f aca="false">Cropani!BK281</f>
        <v>0</v>
      </c>
      <c r="AT32" s="2" t="n">
        <f aca="false">Cropani!BV281</f>
        <v>0</v>
      </c>
      <c r="AU32" s="2" t="n">
        <f aca="false">Cropani!CG281</f>
        <v>0</v>
      </c>
      <c r="AV32" s="2" t="n">
        <f aca="false">Cropani!CR281</f>
        <v>0</v>
      </c>
      <c r="AW32" s="2" t="n">
        <f aca="false">Cropani!H354</f>
        <v>0</v>
      </c>
      <c r="AX32" s="2" t="n">
        <f aca="false">Cropani!S354</f>
        <v>0</v>
      </c>
      <c r="AY32" s="2" t="n">
        <f aca="false">Cropani!AD354</f>
        <v>0</v>
      </c>
      <c r="AZ32" s="2" t="n">
        <f aca="false">Cropani!AO354</f>
        <v>0</v>
      </c>
      <c r="BA32" s="2" t="n">
        <f aca="false">Cropani!AZ354</f>
        <v>0</v>
      </c>
      <c r="BB32" s="2" t="n">
        <f aca="false">Cropani!BK354</f>
        <v>0</v>
      </c>
      <c r="BC32" s="2" t="n">
        <f aca="false">Cropani!BV354</f>
        <v>0</v>
      </c>
      <c r="BD32" s="2" t="n">
        <f aca="false">Cropani!CG354</f>
        <v>0</v>
      </c>
      <c r="BE32" s="2" t="n">
        <f aca="false">Cropani!CR354</f>
        <v>0</v>
      </c>
      <c r="BF32" s="2" t="n">
        <f aca="false">Cropani!H427</f>
        <v>0</v>
      </c>
      <c r="BG32" s="2" t="n">
        <f aca="false">Cropani!S427</f>
        <v>0</v>
      </c>
      <c r="BH32" s="2" t="n">
        <f aca="false">Cropani!AD427</f>
        <v>0</v>
      </c>
      <c r="BI32" s="2" t="n">
        <f aca="false">Cropani!AO427</f>
        <v>0</v>
      </c>
      <c r="BJ32" s="2" t="n">
        <f aca="false">Cropani!AZ427</f>
        <v>0</v>
      </c>
      <c r="BK32" s="2" t="n">
        <f aca="false">Cropani!BK427</f>
        <v>0</v>
      </c>
      <c r="BL32" s="2" t="n">
        <f aca="false">Cropani!BV427</f>
        <v>0</v>
      </c>
      <c r="BM32" s="2" t="n">
        <f aca="false">Cropani!CG427</f>
        <v>0</v>
      </c>
      <c r="BN32" s="2" t="n">
        <f aca="false">Cropani!CR427</f>
        <v>0</v>
      </c>
      <c r="BO32" s="2" t="n">
        <f aca="false">Cropani!H500</f>
        <v>0</v>
      </c>
      <c r="BP32" s="2" t="n">
        <f aca="false">Cropani!S500</f>
        <v>0</v>
      </c>
      <c r="BQ32" s="2" t="n">
        <f aca="false">Cropani!AD500</f>
        <v>0</v>
      </c>
      <c r="BR32" s="2" t="n">
        <f aca="false">Cropani!AO500</f>
        <v>0</v>
      </c>
      <c r="BS32" s="2" t="n">
        <f aca="false">Cropani!AZ500</f>
        <v>0</v>
      </c>
      <c r="BT32" s="2" t="n">
        <f aca="false">Cropani!BK500</f>
        <v>0</v>
      </c>
      <c r="BU32" s="2" t="n">
        <f aca="false">Cropani!BV500</f>
        <v>0</v>
      </c>
      <c r="BV32" s="2" t="n">
        <f aca="false">Cropani!CG500</f>
        <v>0</v>
      </c>
      <c r="BW32" s="2" t="n">
        <f aca="false">Cropani!CR500</f>
        <v>1</v>
      </c>
      <c r="BX32" s="2" t="n">
        <f aca="false">'Sellia Marina'!H62</f>
        <v>0</v>
      </c>
      <c r="BY32" s="2" t="n">
        <f aca="false">'Sellia Marina'!S62</f>
        <v>0</v>
      </c>
      <c r="BZ32" s="2" t="n">
        <f aca="false">'Sellia Marina'!AD62</f>
        <v>0</v>
      </c>
      <c r="CA32" s="2" t="n">
        <f aca="false">'Sellia Marina'!AO62</f>
        <v>0</v>
      </c>
      <c r="CB32" s="2" t="n">
        <f aca="false">'Sellia Marina'!AZ62</f>
        <v>0</v>
      </c>
      <c r="CC32" s="2" t="n">
        <f aca="false">'Sellia Marina'!BK62</f>
        <v>0</v>
      </c>
      <c r="CD32" s="2" t="n">
        <f aca="false">'Sellia Marina'!BV62</f>
        <v>0</v>
      </c>
      <c r="CE32" s="2" t="n">
        <f aca="false">'Sellia Marina'!CG62</f>
        <v>0</v>
      </c>
      <c r="CF32" s="2" t="n">
        <f aca="false">'Sellia Marina'!CR62</f>
        <v>0</v>
      </c>
      <c r="CG32" s="2" t="n">
        <f aca="false">'Sellia Marina'!H135</f>
        <v>0</v>
      </c>
      <c r="CH32" s="2" t="n">
        <f aca="false">'Sellia Marina'!S135</f>
        <v>0</v>
      </c>
      <c r="CI32" s="2" t="n">
        <f aca="false">'Sellia Marina'!AD135</f>
        <v>0</v>
      </c>
      <c r="CJ32" s="2" t="n">
        <f aca="false">'Sellia Marina'!AO135</f>
        <v>0</v>
      </c>
      <c r="CK32" s="2" t="n">
        <f aca="false">'Sellia Marina'!AZ135</f>
        <v>0</v>
      </c>
      <c r="CL32" s="2" t="n">
        <f aca="false">'Sellia Marina'!BK135</f>
        <v>0</v>
      </c>
      <c r="CM32" s="2" t="n">
        <f aca="false">'Sellia Marina'!BV135</f>
        <v>0</v>
      </c>
      <c r="CN32" s="2" t="n">
        <f aca="false">'Sellia Marina'!CG135</f>
        <v>0</v>
      </c>
      <c r="CO32" s="2" t="n">
        <f aca="false">'Sellia Marina'!CR135</f>
        <v>0</v>
      </c>
      <c r="CP32" s="2" t="n">
        <f aca="false">'Sellia Marina'!H208</f>
        <v>0</v>
      </c>
      <c r="CQ32" s="2" t="n">
        <f aca="false">'Sellia Marina'!S208</f>
        <v>0</v>
      </c>
      <c r="CR32" s="2" t="n">
        <f aca="false">'Sellia Marina'!AD208</f>
        <v>0</v>
      </c>
      <c r="CS32" s="2" t="n">
        <f aca="false">'Sellia Marina'!AO208</f>
        <v>0</v>
      </c>
      <c r="CT32" s="2" t="n">
        <f aca="false">'Sellia Marina'!AZ208</f>
        <v>0</v>
      </c>
      <c r="CU32" s="2" t="n">
        <f aca="false">'Sellia Marina'!BK208</f>
        <v>0</v>
      </c>
      <c r="CV32" s="2" t="n">
        <f aca="false">'Sellia Marina'!BV208</f>
        <v>0</v>
      </c>
      <c r="CW32" s="2" t="n">
        <f aca="false">'Sellia Marina'!CG208</f>
        <v>0</v>
      </c>
      <c r="CX32" s="2" t="n">
        <f aca="false">'Sellia Marina'!CR208</f>
        <v>0</v>
      </c>
      <c r="CY32" s="2" t="n">
        <f aca="false">'Sellia Marina'!H281</f>
        <v>0</v>
      </c>
      <c r="CZ32" s="2" t="n">
        <f aca="false">'Sellia Marina'!S281</f>
        <v>0</v>
      </c>
      <c r="DA32" s="2" t="n">
        <f aca="false">'Sellia Marina'!AD281</f>
        <v>0</v>
      </c>
      <c r="DB32" s="2" t="n">
        <f aca="false">'Sellia Marina'!AO281</f>
        <v>0</v>
      </c>
      <c r="DC32" s="2" t="n">
        <f aca="false">'Sellia Marina'!AZ281</f>
        <v>0</v>
      </c>
      <c r="DD32" s="2" t="n">
        <f aca="false">'Sellia Marina'!BK281</f>
        <v>0</v>
      </c>
      <c r="DE32" s="2" t="n">
        <f aca="false">'Sellia Marina'!BV281</f>
        <v>0</v>
      </c>
      <c r="DF32" s="2" t="n">
        <f aca="false">'Sellia Marina'!CG281</f>
        <v>0</v>
      </c>
      <c r="DG32" s="2" t="n">
        <f aca="false">'Sellia Marina'!CR281</f>
        <v>0</v>
      </c>
      <c r="DH32" s="2" t="n">
        <f aca="false">'Sellia Marina'!H354</f>
        <v>0</v>
      </c>
      <c r="DI32" s="2" t="n">
        <f aca="false">'Sellia Marina'!S354</f>
        <v>0</v>
      </c>
      <c r="DJ32" s="2" t="n">
        <f aca="false">'Sellia Marina'!AD354</f>
        <v>0</v>
      </c>
      <c r="DK32" s="2" t="n">
        <f aca="false">'Sellia Marina'!AO354</f>
        <v>0</v>
      </c>
      <c r="DL32" s="2" t="n">
        <f aca="false">'Sellia Marina'!AZ354</f>
        <v>0</v>
      </c>
      <c r="DM32" s="2" t="n">
        <f aca="false">'Sellia Marina'!BK354</f>
        <v>0</v>
      </c>
      <c r="DN32" s="2" t="n">
        <f aca="false">'Sellia Marina'!BV354</f>
        <v>0</v>
      </c>
      <c r="DO32" s="2" t="n">
        <f aca="false">'Sellia Marina'!CG354</f>
        <v>0</v>
      </c>
      <c r="DP32" s="2" t="n">
        <f aca="false">'Sellia Marina'!CR354</f>
        <v>0</v>
      </c>
      <c r="DQ32" s="2" t="n">
        <f aca="false">'Sellia Marina'!H427</f>
        <v>0</v>
      </c>
      <c r="DR32" s="2" t="n">
        <f aca="false">'Sellia Marina'!S427</f>
        <v>0</v>
      </c>
      <c r="DS32" s="2" t="n">
        <f aca="false">'Sellia Marina'!AD427</f>
        <v>0</v>
      </c>
      <c r="DT32" s="2" t="n">
        <f aca="false">'Sellia Marina'!AO427</f>
        <v>0</v>
      </c>
      <c r="DU32" s="2" t="n">
        <f aca="false">'Sellia Marina'!AZ427</f>
        <v>0</v>
      </c>
      <c r="DV32" s="2" t="n">
        <f aca="false">'Sellia Marina'!BK427</f>
        <v>0</v>
      </c>
      <c r="DW32" s="2" t="n">
        <f aca="false">'Sellia Marina'!BV427</f>
        <v>0</v>
      </c>
      <c r="DX32" s="2" t="n">
        <f aca="false">'Sellia Marina'!CG427</f>
        <v>0</v>
      </c>
      <c r="DY32" s="2" t="n">
        <f aca="false">'Sellia Marina'!CR427</f>
        <v>0</v>
      </c>
      <c r="DZ32" s="2" t="n">
        <f aca="false">'Sellia Marina'!H500</f>
        <v>0</v>
      </c>
      <c r="EA32" s="2" t="n">
        <f aca="false">'Sellia Marina'!S500</f>
        <v>0</v>
      </c>
      <c r="EB32" s="2" t="n">
        <f aca="false">'Sellia Marina'!AD500</f>
        <v>0</v>
      </c>
      <c r="EC32" s="2" t="n">
        <f aca="false">'Sellia Marina'!AO500</f>
        <v>0</v>
      </c>
      <c r="ED32" s="2" t="n">
        <f aca="false">'Sellia Marina'!AZ500</f>
        <v>0</v>
      </c>
      <c r="EE32" s="2" t="n">
        <f aca="false">'Sellia Marina'!BK500</f>
        <v>0</v>
      </c>
      <c r="EF32" s="2" t="n">
        <f aca="false">'Sellia Marina'!BV500</f>
        <v>0</v>
      </c>
      <c r="EG32" s="2" t="n">
        <f aca="false">'Sellia Marina'!CG500</f>
        <v>0</v>
      </c>
      <c r="EH32" s="2" t="n">
        <f aca="false">'Sellia Marina'!CR500</f>
        <v>0</v>
      </c>
      <c r="EI32" s="2" t="n">
        <f aca="false">'Sellia Marina'!H573</f>
        <v>0</v>
      </c>
      <c r="EJ32" s="2" t="n">
        <f aca="false">'Sellia Marina'!S573</f>
        <v>0</v>
      </c>
      <c r="EK32" s="2" t="n">
        <f aca="false">'Sellia Marina'!AD573</f>
        <v>0</v>
      </c>
      <c r="EL32" s="2" t="n">
        <f aca="false">Belcastro!H62</f>
        <v>0</v>
      </c>
      <c r="EM32" s="2" t="n">
        <f aca="false">Belcastro!S62</f>
        <v>0</v>
      </c>
      <c r="EN32" s="2" t="n">
        <f aca="false">Belcastro!AD62</f>
        <v>0</v>
      </c>
      <c r="EO32" s="2" t="n">
        <f aca="false">Belcastro!AO62</f>
        <v>0</v>
      </c>
      <c r="EP32" s="2" t="n">
        <f aca="false">Belcastro!AZ62</f>
        <v>0</v>
      </c>
      <c r="EQ32" s="2" t="n">
        <f aca="false">Belcastro!BK62</f>
        <v>0</v>
      </c>
      <c r="ER32" s="2" t="n">
        <f aca="false">Belcastro!BV62</f>
        <v>0</v>
      </c>
      <c r="ES32" s="2" t="n">
        <f aca="false">Botricello!H62</f>
        <v>0</v>
      </c>
      <c r="ET32" s="2" t="n">
        <f aca="false">Botricello!S62</f>
        <v>0</v>
      </c>
      <c r="EU32" s="2" t="n">
        <f aca="false">Botricello!AD62</f>
        <v>0</v>
      </c>
      <c r="EV32" s="2" t="n">
        <f aca="false">Botricello!AO62</f>
        <v>0</v>
      </c>
      <c r="EW32" s="2" t="n">
        <f aca="false">Botricello!AZ62</f>
        <v>0</v>
      </c>
      <c r="EX32" s="2" t="n">
        <f aca="false">Botricello!BK62</f>
        <v>0</v>
      </c>
      <c r="EY32" s="2" t="n">
        <f aca="false">Botricello!BV62</f>
        <v>0</v>
      </c>
      <c r="EZ32" s="2" t="n">
        <f aca="false">Botricello!CG62</f>
        <v>0</v>
      </c>
      <c r="FA32" s="2" t="n">
        <f aca="false">Botricello!H135</f>
        <v>0</v>
      </c>
      <c r="FB32" s="2" t="n">
        <f aca="false">Botricello!S135</f>
        <v>0</v>
      </c>
      <c r="FC32" s="2" t="n">
        <f aca="false">Botricello!AD135</f>
        <v>0</v>
      </c>
      <c r="FD32" s="2" t="n">
        <f aca="false">Botricello!AO135</f>
        <v>0</v>
      </c>
      <c r="FE32" s="2" t="n">
        <f aca="false">Botricello!AZ135</f>
        <v>0</v>
      </c>
      <c r="FF32" s="2" t="n">
        <f aca="false">Botricello!BK135</f>
        <v>0</v>
      </c>
      <c r="FG32" s="2" t="n">
        <f aca="false">Botricello!BV135</f>
        <v>0</v>
      </c>
      <c r="FH32" s="2" t="n">
        <f aca="false">Botricello!CG135</f>
        <v>0</v>
      </c>
      <c r="FI32" s="2" t="n">
        <f aca="false">Botricello!H208</f>
        <v>0</v>
      </c>
      <c r="FJ32" s="2" t="n">
        <f aca="false">Botricello!S208</f>
        <v>0</v>
      </c>
      <c r="FK32" s="2" t="n">
        <f aca="false">Botricello!AD208</f>
        <v>0</v>
      </c>
      <c r="FL32" s="2" t="n">
        <f aca="false">Botricello!AO208</f>
        <v>0</v>
      </c>
      <c r="FM32" s="2" t="n">
        <f aca="false">Botricello!AZ208</f>
        <v>0</v>
      </c>
      <c r="FN32" s="2" t="n">
        <f aca="false">Botricello!BK208</f>
        <v>0</v>
      </c>
      <c r="FO32" s="2" t="n">
        <f aca="false">Botricello!BV208</f>
        <v>0</v>
      </c>
      <c r="FP32" s="2" t="n">
        <f aca="false">Botricello!CG208</f>
        <v>0</v>
      </c>
      <c r="FQ32" s="2" t="n">
        <f aca="false">Botricello!H281</f>
        <v>0</v>
      </c>
      <c r="FT32" s="2" t="str">
        <f aca="false">B32</f>
        <v>sofa</v>
      </c>
      <c r="FU32" s="126" t="n">
        <f aca="false">SUM(C32:E32)</f>
        <v>0</v>
      </c>
      <c r="FV32" s="2" t="n">
        <f aca="false">SUM(F32:L32)</f>
        <v>0</v>
      </c>
      <c r="FW32" s="2" t="n">
        <f aca="false">SUM(M32:BW32)</f>
        <v>2</v>
      </c>
      <c r="FX32" s="2" t="n">
        <f aca="false">SUM(BX32:EK32)</f>
        <v>0</v>
      </c>
      <c r="FY32" s="2" t="n">
        <f aca="false">SUM(EL32:ER32)</f>
        <v>0</v>
      </c>
      <c r="FZ32" s="2" t="n">
        <f aca="false">SUM(ES32:FQ32)</f>
        <v>0</v>
      </c>
      <c r="GA32" s="126" t="n">
        <f aca="false">SUM(FU32:FZ32)</f>
        <v>2</v>
      </c>
      <c r="GT32" s="2" t="s">
        <v>520</v>
      </c>
      <c r="GU32" s="2" t="n">
        <v>0</v>
      </c>
      <c r="GV32" s="2" t="n">
        <v>0</v>
      </c>
      <c r="GW32" s="2" t="n">
        <v>5</v>
      </c>
      <c r="GX32" s="2" t="n">
        <v>0</v>
      </c>
      <c r="GY32" s="2" t="n">
        <v>0</v>
      </c>
      <c r="GZ32" s="2" t="n">
        <v>1</v>
      </c>
      <c r="HA32" s="2" t="n">
        <v>0</v>
      </c>
      <c r="HB32" s="2" t="n">
        <v>0</v>
      </c>
      <c r="HC32" s="2" t="n">
        <v>0</v>
      </c>
      <c r="HD32" s="2" t="n">
        <v>0</v>
      </c>
      <c r="HE32" s="2" t="n">
        <v>0</v>
      </c>
      <c r="HF32" s="2" t="n">
        <v>0</v>
      </c>
      <c r="HG32" s="2" t="n">
        <v>0</v>
      </c>
      <c r="HH32" s="2" t="n">
        <v>0</v>
      </c>
      <c r="HI32" s="2" t="n">
        <v>0</v>
      </c>
      <c r="HJ32" s="2" t="n">
        <v>0</v>
      </c>
      <c r="HK32" s="2" t="n">
        <v>0</v>
      </c>
      <c r="HL32" s="2" t="n">
        <v>0</v>
      </c>
      <c r="HM32" s="2" t="n">
        <v>0</v>
      </c>
      <c r="HN32" s="2" t="n">
        <v>0</v>
      </c>
      <c r="HO32" s="2" t="n">
        <v>0</v>
      </c>
      <c r="HP32" s="2" t="n">
        <v>0</v>
      </c>
      <c r="HQ32" s="2" t="n">
        <v>0</v>
      </c>
      <c r="HR32" s="2" t="n">
        <v>0</v>
      </c>
      <c r="HS32" s="2" t="n">
        <v>0</v>
      </c>
      <c r="HT32" s="2" t="n">
        <v>0</v>
      </c>
      <c r="HU32" s="2" t="n">
        <v>0</v>
      </c>
      <c r="HV32" s="2" t="n">
        <v>0</v>
      </c>
      <c r="HW32" s="2" t="n">
        <v>0</v>
      </c>
      <c r="HX32" s="2" t="n">
        <v>0</v>
      </c>
      <c r="HY32" s="2" t="n">
        <v>0</v>
      </c>
      <c r="HZ32" s="2" t="n">
        <v>0</v>
      </c>
      <c r="IA32" s="2" t="n">
        <v>0</v>
      </c>
      <c r="IB32" s="2" t="n">
        <v>0</v>
      </c>
      <c r="IC32" s="2" t="n">
        <v>0</v>
      </c>
      <c r="ID32" s="2" t="n">
        <v>0</v>
      </c>
      <c r="IE32" s="2" t="n">
        <v>0</v>
      </c>
      <c r="IF32" s="2" t="n">
        <v>0</v>
      </c>
      <c r="IG32" s="2" t="n">
        <v>0</v>
      </c>
      <c r="IH32" s="2" t="n">
        <v>0</v>
      </c>
      <c r="II32" s="2" t="n">
        <v>0</v>
      </c>
      <c r="IJ32" s="2" t="n">
        <v>0</v>
      </c>
      <c r="IK32" s="2" t="n">
        <v>0</v>
      </c>
      <c r="IL32" s="2" t="n">
        <v>0</v>
      </c>
      <c r="IM32" s="2" t="n">
        <v>0</v>
      </c>
      <c r="IN32" s="2" t="n">
        <v>0</v>
      </c>
      <c r="IO32" s="2" t="n">
        <v>0</v>
      </c>
      <c r="IP32" s="2" t="n">
        <v>0</v>
      </c>
      <c r="IQ32" s="2" t="n">
        <v>0</v>
      </c>
      <c r="IR32" s="2" t="n">
        <v>0</v>
      </c>
      <c r="IS32" s="2" t="n">
        <v>0</v>
      </c>
      <c r="IT32" s="2" t="n">
        <v>0</v>
      </c>
      <c r="IU32" s="2" t="n">
        <v>0</v>
      </c>
      <c r="IV32" s="2" t="n">
        <v>0</v>
      </c>
      <c r="IW32" s="2" t="n">
        <v>0</v>
      </c>
      <c r="IX32" s="2" t="n">
        <v>0</v>
      </c>
      <c r="IY32" s="2" t="n">
        <v>0</v>
      </c>
      <c r="IZ32" s="2" t="n">
        <v>0</v>
      </c>
      <c r="JA32" s="2" t="n">
        <v>0</v>
      </c>
      <c r="JB32" s="2" t="n">
        <v>0</v>
      </c>
      <c r="JC32" s="2" t="n">
        <v>0</v>
      </c>
      <c r="JD32" s="2" t="n">
        <v>0</v>
      </c>
      <c r="JE32" s="2" t="n">
        <v>0</v>
      </c>
      <c r="JF32" s="2" t="n">
        <v>0</v>
      </c>
      <c r="JG32" s="2" t="n">
        <v>0</v>
      </c>
      <c r="JH32" s="2" t="n">
        <v>0</v>
      </c>
      <c r="JI32" s="2" t="n">
        <v>0</v>
      </c>
      <c r="JJ32" s="2" t="n">
        <v>0</v>
      </c>
      <c r="JK32" s="2" t="n">
        <v>0</v>
      </c>
      <c r="JL32" s="2" t="n">
        <v>0</v>
      </c>
      <c r="JM32" s="2" t="n">
        <v>0</v>
      </c>
      <c r="JN32" s="2" t="n">
        <v>0</v>
      </c>
      <c r="JO32" s="2" t="n">
        <v>0</v>
      </c>
      <c r="JP32" s="2" t="n">
        <v>0</v>
      </c>
      <c r="JQ32" s="2" t="n">
        <v>0</v>
      </c>
      <c r="JR32" s="2" t="n">
        <v>0</v>
      </c>
      <c r="JS32" s="2" t="n">
        <v>0</v>
      </c>
      <c r="JT32" s="2" t="n">
        <v>0</v>
      </c>
      <c r="JU32" s="2" t="n">
        <v>0</v>
      </c>
      <c r="JV32" s="2" t="n">
        <v>0</v>
      </c>
      <c r="JW32" s="2" t="n">
        <v>0</v>
      </c>
      <c r="JX32" s="2" t="n">
        <v>0</v>
      </c>
      <c r="JY32" s="2" t="n">
        <v>0</v>
      </c>
      <c r="JZ32" s="2" t="n">
        <v>0</v>
      </c>
      <c r="KA32" s="2" t="n">
        <v>0</v>
      </c>
      <c r="KB32" s="2" t="n">
        <v>0</v>
      </c>
      <c r="KC32" s="2" t="n">
        <v>0</v>
      </c>
      <c r="KD32" s="2" t="n">
        <v>0</v>
      </c>
      <c r="KE32" s="2" t="n">
        <v>0</v>
      </c>
      <c r="KF32" s="2" t="n">
        <v>0</v>
      </c>
      <c r="KG32" s="2" t="n">
        <v>0</v>
      </c>
      <c r="KH32" s="2" t="n">
        <v>0</v>
      </c>
      <c r="KI32" s="2" t="n">
        <v>0</v>
      </c>
      <c r="KJ32" s="2" t="n">
        <v>0</v>
      </c>
      <c r="KK32" s="2" t="n">
        <v>0</v>
      </c>
      <c r="KL32" s="2" t="n">
        <v>0</v>
      </c>
      <c r="KM32" s="2" t="n">
        <v>0</v>
      </c>
      <c r="KN32" s="2" t="n">
        <v>0</v>
      </c>
      <c r="KO32" s="2" t="n">
        <v>0</v>
      </c>
      <c r="KP32" s="2" t="n">
        <v>0</v>
      </c>
      <c r="KQ32" s="2" t="n">
        <v>0</v>
      </c>
      <c r="KR32" s="2" t="n">
        <v>0</v>
      </c>
      <c r="KS32" s="2" t="n">
        <v>0</v>
      </c>
      <c r="KT32" s="2" t="n">
        <v>0</v>
      </c>
      <c r="KU32" s="2" t="n">
        <v>0</v>
      </c>
      <c r="KV32" s="2" t="n">
        <v>0</v>
      </c>
      <c r="KW32" s="2" t="n">
        <v>0</v>
      </c>
      <c r="KX32" s="2" t="n">
        <v>0</v>
      </c>
      <c r="KY32" s="2" t="n">
        <v>0</v>
      </c>
      <c r="KZ32" s="2" t="n">
        <v>0</v>
      </c>
      <c r="LA32" s="2" t="n">
        <v>0</v>
      </c>
      <c r="LB32" s="2" t="n">
        <v>0</v>
      </c>
      <c r="LC32" s="2" t="n">
        <v>0</v>
      </c>
      <c r="LD32" s="2" t="n">
        <v>0</v>
      </c>
      <c r="LE32" s="2" t="n">
        <v>0</v>
      </c>
      <c r="LF32" s="2" t="n">
        <v>0</v>
      </c>
      <c r="LG32" s="2" t="n">
        <v>0</v>
      </c>
      <c r="LH32" s="2" t="n">
        <v>0</v>
      </c>
      <c r="LI32" s="2" t="n">
        <v>0</v>
      </c>
      <c r="LJ32" s="2" t="n">
        <v>0</v>
      </c>
      <c r="LK32" s="2" t="n">
        <v>0</v>
      </c>
      <c r="LL32" s="2" t="n">
        <v>0</v>
      </c>
      <c r="LM32" s="2" t="n">
        <v>0</v>
      </c>
      <c r="LN32" s="2" t="n">
        <v>0</v>
      </c>
      <c r="LO32" s="2" t="n">
        <v>0</v>
      </c>
      <c r="LP32" s="2" t="n">
        <v>0</v>
      </c>
      <c r="LQ32" s="2" t="n">
        <v>0</v>
      </c>
      <c r="LR32" s="2" t="n">
        <v>0</v>
      </c>
      <c r="LS32" s="2" t="n">
        <v>0</v>
      </c>
      <c r="LT32" s="2" t="n">
        <v>0</v>
      </c>
      <c r="LU32" s="2" t="n">
        <v>0</v>
      </c>
      <c r="LV32" s="2" t="n">
        <v>0</v>
      </c>
      <c r="LW32" s="2" t="n">
        <v>0</v>
      </c>
      <c r="LX32" s="2" t="n">
        <v>0</v>
      </c>
      <c r="LY32" s="2" t="n">
        <v>0</v>
      </c>
      <c r="LZ32" s="2" t="n">
        <v>0</v>
      </c>
      <c r="MA32" s="2" t="n">
        <v>0</v>
      </c>
      <c r="MB32" s="2" t="n">
        <v>0</v>
      </c>
      <c r="MC32" s="2" t="n">
        <v>0</v>
      </c>
      <c r="MD32" s="2" t="n">
        <v>0</v>
      </c>
      <c r="ME32" s="2" t="n">
        <v>0</v>
      </c>
      <c r="MF32" s="2" t="n">
        <v>0</v>
      </c>
      <c r="MG32" s="2" t="n">
        <v>0</v>
      </c>
      <c r="MH32" s="2" t="n">
        <v>0</v>
      </c>
      <c r="MI32" s="2" t="n">
        <v>0</v>
      </c>
      <c r="MJ32" s="2" t="n">
        <v>0</v>
      </c>
      <c r="MK32" s="2" t="n">
        <v>0</v>
      </c>
      <c r="ML32" s="2" t="n">
        <v>0</v>
      </c>
      <c r="MM32" s="2" t="n">
        <v>0</v>
      </c>
      <c r="MN32" s="2" t="n">
        <v>0</v>
      </c>
      <c r="MO32" s="2" t="n">
        <v>0</v>
      </c>
      <c r="MP32" s="2" t="n">
        <v>0</v>
      </c>
      <c r="MQ32" s="2" t="n">
        <v>0</v>
      </c>
      <c r="MR32" s="2" t="n">
        <v>0</v>
      </c>
      <c r="MS32" s="2" t="n">
        <v>0</v>
      </c>
      <c r="MT32" s="2" t="n">
        <v>0</v>
      </c>
      <c r="MU32" s="2" t="n">
        <v>0</v>
      </c>
      <c r="MV32" s="2" t="n">
        <v>0</v>
      </c>
      <c r="MW32" s="2" t="n">
        <v>0</v>
      </c>
      <c r="MX32" s="2" t="n">
        <v>0</v>
      </c>
      <c r="MY32" s="2" t="n">
        <v>0</v>
      </c>
      <c r="MZ32" s="2" t="n">
        <v>0</v>
      </c>
      <c r="NA32" s="2" t="n">
        <v>0</v>
      </c>
      <c r="NB32" s="2" t="n">
        <v>0</v>
      </c>
      <c r="NC32" s="2" t="n">
        <v>0</v>
      </c>
      <c r="ND32" s="2" t="n">
        <v>0</v>
      </c>
      <c r="NE32" s="2" t="n">
        <v>0</v>
      </c>
      <c r="NF32" s="2" t="n">
        <v>0</v>
      </c>
      <c r="NG32" s="2" t="n">
        <v>0</v>
      </c>
      <c r="NH32" s="2" t="n">
        <v>0</v>
      </c>
      <c r="NI32" s="2" t="n">
        <v>0</v>
      </c>
    </row>
    <row r="33" customFormat="false" ht="14.4" hidden="false" customHeight="true" outlineLevel="0" collapsed="false">
      <c r="A33" s="124"/>
      <c r="B33" s="7" t="s">
        <v>522</v>
      </c>
      <c r="C33" s="125" t="n">
        <f aca="false">'Soveria Simeri'!H63</f>
        <v>0</v>
      </c>
      <c r="D33" s="125" t="n">
        <f aca="false">'Soveria Simeri'!S63</f>
        <v>0</v>
      </c>
      <c r="E33" s="125" t="n">
        <f aca="false">'Soveria Simeri'!AD63</f>
        <v>0</v>
      </c>
      <c r="F33" s="2" t="n">
        <f aca="false">Sersale!H63</f>
        <v>0</v>
      </c>
      <c r="G33" s="2" t="n">
        <f aca="false">Sersale!S63</f>
        <v>1</v>
      </c>
      <c r="H33" s="2" t="n">
        <f aca="false">Sersale!AD63</f>
        <v>0</v>
      </c>
      <c r="I33" s="2" t="n">
        <f aca="false">Sersale!AO63</f>
        <v>0</v>
      </c>
      <c r="J33" s="2" t="n">
        <f aca="false">Sersale!AZ63</f>
        <v>0</v>
      </c>
      <c r="K33" s="2" t="n">
        <f aca="false">Sersale!BK63</f>
        <v>0</v>
      </c>
      <c r="L33" s="2" t="n">
        <f aca="false">Sersale!BV63</f>
        <v>0</v>
      </c>
      <c r="M33" s="2" t="n">
        <f aca="false">Cropani!H63</f>
        <v>0</v>
      </c>
      <c r="N33" s="2" t="n">
        <f aca="false">Cropani!S63</f>
        <v>0</v>
      </c>
      <c r="O33" s="2" t="n">
        <f aca="false">Cropani!AD63</f>
        <v>0</v>
      </c>
      <c r="P33" s="2" t="n">
        <f aca="false">Cropani!AO63</f>
        <v>0</v>
      </c>
      <c r="Q33" s="2" t="n">
        <f aca="false">Cropani!AZ63</f>
        <v>0</v>
      </c>
      <c r="R33" s="2" t="n">
        <f aca="false">Cropani!BK63</f>
        <v>0</v>
      </c>
      <c r="S33" s="2" t="n">
        <f aca="false">Cropani!BV63</f>
        <v>0</v>
      </c>
      <c r="T33" s="2" t="n">
        <f aca="false">Cropani!CG63</f>
        <v>0</v>
      </c>
      <c r="U33" s="2" t="n">
        <f aca="false">Cropani!CR63</f>
        <v>0</v>
      </c>
      <c r="V33" s="2" t="n">
        <f aca="false">Cropani!H136</f>
        <v>0</v>
      </c>
      <c r="W33" s="2" t="n">
        <f aca="false">Cropani!S136</f>
        <v>0</v>
      </c>
      <c r="X33" s="2" t="n">
        <f aca="false">Cropani!AD136</f>
        <v>0</v>
      </c>
      <c r="Y33" s="2" t="n">
        <f aca="false">Cropani!AO136</f>
        <v>0</v>
      </c>
      <c r="Z33" s="2" t="n">
        <f aca="false">Cropani!AZ136</f>
        <v>0</v>
      </c>
      <c r="AA33" s="2" t="n">
        <f aca="false">Cropani!BK136</f>
        <v>0</v>
      </c>
      <c r="AB33" s="2" t="n">
        <f aca="false">Cropani!BV136</f>
        <v>0</v>
      </c>
      <c r="AC33" s="2" t="n">
        <f aca="false">Cropani!CG136</f>
        <v>0</v>
      </c>
      <c r="AD33" s="2" t="n">
        <f aca="false">Cropani!CR136</f>
        <v>0</v>
      </c>
      <c r="AE33" s="2" t="n">
        <f aca="false">Cropani!H209</f>
        <v>0</v>
      </c>
      <c r="AF33" s="2" t="n">
        <f aca="false">Cropani!S209</f>
        <v>0</v>
      </c>
      <c r="AG33" s="2" t="n">
        <f aca="false">Cropani!AD209</f>
        <v>0</v>
      </c>
      <c r="AH33" s="2" t="n">
        <f aca="false">Cropani!AO209</f>
        <v>0</v>
      </c>
      <c r="AI33" s="2" t="n">
        <f aca="false">Cropani!AZ209</f>
        <v>0</v>
      </c>
      <c r="AJ33" s="2" t="n">
        <f aca="false">Cropani!BK209</f>
        <v>0</v>
      </c>
      <c r="AK33" s="2" t="n">
        <f aca="false">Cropani!BV209</f>
        <v>1</v>
      </c>
      <c r="AL33" s="2" t="n">
        <f aca="false">Cropani!CG209</f>
        <v>0</v>
      </c>
      <c r="AM33" s="2" t="n">
        <f aca="false">Cropani!CR209</f>
        <v>0</v>
      </c>
      <c r="AN33" s="2" t="n">
        <f aca="false">Cropani!H282</f>
        <v>0</v>
      </c>
      <c r="AO33" s="2" t="n">
        <f aca="false">Cropani!S282</f>
        <v>0</v>
      </c>
      <c r="AP33" s="2" t="n">
        <f aca="false">Cropani!AD282</f>
        <v>0</v>
      </c>
      <c r="AQ33" s="2" t="n">
        <f aca="false">Cropani!AO282</f>
        <v>0</v>
      </c>
      <c r="AR33" s="2" t="n">
        <f aca="false">Cropani!AZ282</f>
        <v>0</v>
      </c>
      <c r="AS33" s="2" t="n">
        <f aca="false">Cropani!BK282</f>
        <v>0</v>
      </c>
      <c r="AT33" s="2" t="n">
        <f aca="false">Cropani!BV282</f>
        <v>0</v>
      </c>
      <c r="AU33" s="2" t="n">
        <f aca="false">Cropani!CG282</f>
        <v>0</v>
      </c>
      <c r="AV33" s="2" t="n">
        <f aca="false">Cropani!CR282</f>
        <v>0</v>
      </c>
      <c r="AW33" s="2" t="n">
        <f aca="false">Cropani!H355</f>
        <v>0</v>
      </c>
      <c r="AX33" s="2" t="n">
        <f aca="false">Cropani!S355</f>
        <v>0</v>
      </c>
      <c r="AY33" s="2" t="n">
        <f aca="false">Cropani!AD355</f>
        <v>0</v>
      </c>
      <c r="AZ33" s="2" t="n">
        <f aca="false">Cropani!AO355</f>
        <v>0</v>
      </c>
      <c r="BA33" s="2" t="n">
        <f aca="false">Cropani!AZ355</f>
        <v>0</v>
      </c>
      <c r="BB33" s="2" t="n">
        <f aca="false">Cropani!BK355</f>
        <v>0</v>
      </c>
      <c r="BC33" s="2" t="n">
        <f aca="false">Cropani!BV355</f>
        <v>0</v>
      </c>
      <c r="BD33" s="2" t="n">
        <f aca="false">Cropani!CG355</f>
        <v>0</v>
      </c>
      <c r="BE33" s="2" t="n">
        <f aca="false">Cropani!CR355</f>
        <v>0</v>
      </c>
      <c r="BF33" s="2" t="n">
        <f aca="false">Cropani!H428</f>
        <v>0</v>
      </c>
      <c r="BG33" s="2" t="n">
        <f aca="false">Cropani!S428</f>
        <v>0</v>
      </c>
      <c r="BH33" s="2" t="n">
        <f aca="false">Cropani!AD428</f>
        <v>0</v>
      </c>
      <c r="BI33" s="2" t="n">
        <f aca="false">Cropani!AO428</f>
        <v>0</v>
      </c>
      <c r="BJ33" s="2" t="n">
        <f aca="false">Cropani!AZ428</f>
        <v>0</v>
      </c>
      <c r="BK33" s="2" t="n">
        <f aca="false">Cropani!BK428</f>
        <v>0</v>
      </c>
      <c r="BL33" s="2" t="n">
        <f aca="false">Cropani!BV428</f>
        <v>0</v>
      </c>
      <c r="BM33" s="2" t="n">
        <f aca="false">Cropani!CG428</f>
        <v>0</v>
      </c>
      <c r="BN33" s="2" t="n">
        <f aca="false">Cropani!CR428</f>
        <v>0</v>
      </c>
      <c r="BO33" s="2" t="n">
        <f aca="false">Cropani!H501</f>
        <v>0</v>
      </c>
      <c r="BP33" s="2" t="n">
        <f aca="false">Cropani!S501</f>
        <v>1</v>
      </c>
      <c r="BQ33" s="2" t="n">
        <f aca="false">Cropani!AD501</f>
        <v>0</v>
      </c>
      <c r="BR33" s="2" t="n">
        <f aca="false">Cropani!AO501</f>
        <v>0</v>
      </c>
      <c r="BS33" s="2" t="n">
        <f aca="false">Cropani!AZ501</f>
        <v>0</v>
      </c>
      <c r="BT33" s="2" t="n">
        <f aca="false">Cropani!BK501</f>
        <v>0</v>
      </c>
      <c r="BU33" s="2" t="n">
        <f aca="false">Cropani!BV501</f>
        <v>0</v>
      </c>
      <c r="BV33" s="2" t="n">
        <f aca="false">Cropani!CG501</f>
        <v>0</v>
      </c>
      <c r="BW33" s="2" t="n">
        <f aca="false">Cropani!CR501</f>
        <v>0</v>
      </c>
      <c r="BX33" s="2" t="n">
        <f aca="false">'Sellia Marina'!H63</f>
        <v>0</v>
      </c>
      <c r="BY33" s="2" t="n">
        <f aca="false">'Sellia Marina'!S63</f>
        <v>0</v>
      </c>
      <c r="BZ33" s="2" t="n">
        <f aca="false">'Sellia Marina'!AD63</f>
        <v>0</v>
      </c>
      <c r="CA33" s="2" t="n">
        <f aca="false">'Sellia Marina'!AO63</f>
        <v>0</v>
      </c>
      <c r="CB33" s="2" t="n">
        <f aca="false">'Sellia Marina'!AZ63</f>
        <v>0</v>
      </c>
      <c r="CC33" s="2" t="n">
        <f aca="false">'Sellia Marina'!BK63</f>
        <v>0</v>
      </c>
      <c r="CD33" s="2" t="n">
        <f aca="false">'Sellia Marina'!BV63</f>
        <v>0</v>
      </c>
      <c r="CE33" s="2" t="n">
        <f aca="false">'Sellia Marina'!CG63</f>
        <v>0</v>
      </c>
      <c r="CF33" s="2" t="n">
        <f aca="false">'Sellia Marina'!CR63</f>
        <v>0</v>
      </c>
      <c r="CG33" s="2" t="n">
        <f aca="false">'Sellia Marina'!H136</f>
        <v>0</v>
      </c>
      <c r="CH33" s="2" t="n">
        <f aca="false">'Sellia Marina'!S136</f>
        <v>0</v>
      </c>
      <c r="CI33" s="2" t="n">
        <f aca="false">'Sellia Marina'!AD136</f>
        <v>0</v>
      </c>
      <c r="CJ33" s="2" t="n">
        <f aca="false">'Sellia Marina'!AO136</f>
        <v>0</v>
      </c>
      <c r="CK33" s="2" t="n">
        <f aca="false">'Sellia Marina'!AZ136</f>
        <v>0</v>
      </c>
      <c r="CL33" s="2" t="n">
        <f aca="false">'Sellia Marina'!BK136</f>
        <v>0</v>
      </c>
      <c r="CM33" s="2" t="n">
        <f aca="false">'Sellia Marina'!BV136</f>
        <v>0</v>
      </c>
      <c r="CN33" s="2" t="n">
        <f aca="false">'Sellia Marina'!CG136</f>
        <v>0</v>
      </c>
      <c r="CO33" s="2" t="n">
        <f aca="false">'Sellia Marina'!CR136</f>
        <v>0</v>
      </c>
      <c r="CP33" s="2" t="n">
        <f aca="false">'Sellia Marina'!H209</f>
        <v>0</v>
      </c>
      <c r="CQ33" s="2" t="n">
        <f aca="false">'Sellia Marina'!S209</f>
        <v>0</v>
      </c>
      <c r="CR33" s="2" t="n">
        <f aca="false">'Sellia Marina'!AD209</f>
        <v>0</v>
      </c>
      <c r="CS33" s="2" t="n">
        <f aca="false">'Sellia Marina'!AO209</f>
        <v>0</v>
      </c>
      <c r="CT33" s="2" t="n">
        <f aca="false">'Sellia Marina'!AZ209</f>
        <v>0</v>
      </c>
      <c r="CU33" s="2" t="n">
        <f aca="false">'Sellia Marina'!BK209</f>
        <v>0</v>
      </c>
      <c r="CV33" s="2" t="n">
        <f aca="false">'Sellia Marina'!BV209</f>
        <v>0</v>
      </c>
      <c r="CW33" s="2" t="n">
        <f aca="false">'Sellia Marina'!CG209</f>
        <v>0</v>
      </c>
      <c r="CX33" s="2" t="n">
        <f aca="false">'Sellia Marina'!CR209</f>
        <v>0</v>
      </c>
      <c r="CY33" s="2" t="n">
        <f aca="false">'Sellia Marina'!H282</f>
        <v>0</v>
      </c>
      <c r="CZ33" s="2" t="n">
        <f aca="false">'Sellia Marina'!S282</f>
        <v>0</v>
      </c>
      <c r="DA33" s="2" t="n">
        <f aca="false">'Sellia Marina'!AD282</f>
        <v>0</v>
      </c>
      <c r="DB33" s="2" t="n">
        <f aca="false">'Sellia Marina'!AO282</f>
        <v>0</v>
      </c>
      <c r="DC33" s="2" t="n">
        <f aca="false">'Sellia Marina'!AZ282</f>
        <v>0</v>
      </c>
      <c r="DD33" s="2" t="n">
        <f aca="false">'Sellia Marina'!BK282</f>
        <v>0</v>
      </c>
      <c r="DE33" s="2" t="n">
        <f aca="false">'Sellia Marina'!BV282</f>
        <v>0</v>
      </c>
      <c r="DF33" s="2" t="n">
        <f aca="false">'Sellia Marina'!CG282</f>
        <v>0</v>
      </c>
      <c r="DG33" s="2" t="n">
        <f aca="false">'Sellia Marina'!CR282</f>
        <v>0</v>
      </c>
      <c r="DH33" s="2" t="n">
        <f aca="false">'Sellia Marina'!H355</f>
        <v>0</v>
      </c>
      <c r="DI33" s="2" t="n">
        <f aca="false">'Sellia Marina'!S355</f>
        <v>0</v>
      </c>
      <c r="DJ33" s="2" t="n">
        <f aca="false">'Sellia Marina'!AD355</f>
        <v>0</v>
      </c>
      <c r="DK33" s="2" t="n">
        <f aca="false">'Sellia Marina'!AO355</f>
        <v>0</v>
      </c>
      <c r="DL33" s="2" t="n">
        <f aca="false">'Sellia Marina'!AZ355</f>
        <v>0</v>
      </c>
      <c r="DM33" s="2" t="n">
        <f aca="false">'Sellia Marina'!BK355</f>
        <v>0</v>
      </c>
      <c r="DN33" s="2" t="n">
        <f aca="false">'Sellia Marina'!BV355</f>
        <v>0</v>
      </c>
      <c r="DO33" s="2" t="n">
        <f aca="false">'Sellia Marina'!CG355</f>
        <v>0</v>
      </c>
      <c r="DP33" s="2" t="n">
        <f aca="false">'Sellia Marina'!CR355</f>
        <v>0</v>
      </c>
      <c r="DQ33" s="2" t="n">
        <f aca="false">'Sellia Marina'!H428</f>
        <v>0</v>
      </c>
      <c r="DR33" s="2" t="n">
        <f aca="false">'Sellia Marina'!S428</f>
        <v>0</v>
      </c>
      <c r="DS33" s="2" t="n">
        <f aca="false">'Sellia Marina'!AD428</f>
        <v>0</v>
      </c>
      <c r="DT33" s="2" t="n">
        <f aca="false">'Sellia Marina'!AO428</f>
        <v>0</v>
      </c>
      <c r="DU33" s="2" t="n">
        <f aca="false">'Sellia Marina'!AZ428</f>
        <v>0</v>
      </c>
      <c r="DV33" s="2" t="n">
        <f aca="false">'Sellia Marina'!BK428</f>
        <v>0</v>
      </c>
      <c r="DW33" s="2" t="n">
        <f aca="false">'Sellia Marina'!BV428</f>
        <v>0</v>
      </c>
      <c r="DX33" s="2" t="n">
        <f aca="false">'Sellia Marina'!CG428</f>
        <v>0</v>
      </c>
      <c r="DY33" s="2" t="n">
        <f aca="false">'Sellia Marina'!CR428</f>
        <v>0</v>
      </c>
      <c r="DZ33" s="2" t="n">
        <f aca="false">'Sellia Marina'!H501</f>
        <v>0</v>
      </c>
      <c r="EA33" s="2" t="n">
        <f aca="false">'Sellia Marina'!S501</f>
        <v>0</v>
      </c>
      <c r="EB33" s="2" t="n">
        <f aca="false">'Sellia Marina'!AD501</f>
        <v>0</v>
      </c>
      <c r="EC33" s="2" t="n">
        <f aca="false">'Sellia Marina'!AO501</f>
        <v>0</v>
      </c>
      <c r="ED33" s="2" t="n">
        <f aca="false">'Sellia Marina'!AZ501</f>
        <v>0</v>
      </c>
      <c r="EE33" s="2" t="n">
        <f aca="false">'Sellia Marina'!BK501</f>
        <v>0</v>
      </c>
      <c r="EF33" s="2" t="n">
        <f aca="false">'Sellia Marina'!BV501</f>
        <v>0</v>
      </c>
      <c r="EG33" s="2" t="n">
        <f aca="false">'Sellia Marina'!CG501</f>
        <v>0</v>
      </c>
      <c r="EH33" s="2" t="n">
        <f aca="false">'Sellia Marina'!CR501</f>
        <v>0</v>
      </c>
      <c r="EI33" s="2" t="n">
        <f aca="false">'Sellia Marina'!H574</f>
        <v>0</v>
      </c>
      <c r="EJ33" s="2" t="n">
        <f aca="false">'Sellia Marina'!S574</f>
        <v>0</v>
      </c>
      <c r="EK33" s="2" t="n">
        <f aca="false">'Sellia Marina'!AD574</f>
        <v>0</v>
      </c>
      <c r="EL33" s="2" t="n">
        <f aca="false">Belcastro!H63</f>
        <v>0</v>
      </c>
      <c r="EM33" s="2" t="n">
        <f aca="false">Belcastro!S63</f>
        <v>0</v>
      </c>
      <c r="EN33" s="2" t="n">
        <f aca="false">Belcastro!AD63</f>
        <v>0</v>
      </c>
      <c r="EO33" s="2" t="n">
        <f aca="false">Belcastro!AO63</f>
        <v>0</v>
      </c>
      <c r="EP33" s="2" t="n">
        <f aca="false">Belcastro!AZ63</f>
        <v>0</v>
      </c>
      <c r="EQ33" s="2" t="n">
        <f aca="false">Belcastro!BK63</f>
        <v>0</v>
      </c>
      <c r="ER33" s="2" t="n">
        <f aca="false">Belcastro!BV63</f>
        <v>0</v>
      </c>
      <c r="ES33" s="2" t="n">
        <f aca="false">Botricello!H63</f>
        <v>0</v>
      </c>
      <c r="ET33" s="2" t="n">
        <f aca="false">Botricello!S63</f>
        <v>0</v>
      </c>
      <c r="EU33" s="2" t="n">
        <f aca="false">Botricello!AD63</f>
        <v>0</v>
      </c>
      <c r="EV33" s="2" t="n">
        <f aca="false">Botricello!AO63</f>
        <v>0</v>
      </c>
      <c r="EW33" s="2" t="n">
        <f aca="false">Botricello!AZ63</f>
        <v>0</v>
      </c>
      <c r="EX33" s="2" t="n">
        <f aca="false">Botricello!BK63</f>
        <v>0</v>
      </c>
      <c r="EY33" s="2" t="n">
        <f aca="false">Botricello!BV63</f>
        <v>0</v>
      </c>
      <c r="EZ33" s="2" t="n">
        <f aca="false">Botricello!CG63</f>
        <v>0</v>
      </c>
      <c r="FA33" s="2" t="n">
        <f aca="false">Botricello!H136</f>
        <v>0</v>
      </c>
      <c r="FB33" s="2" t="n">
        <f aca="false">Botricello!S136</f>
        <v>0</v>
      </c>
      <c r="FC33" s="2" t="n">
        <f aca="false">Botricello!AD136</f>
        <v>0</v>
      </c>
      <c r="FD33" s="2" t="n">
        <f aca="false">Botricello!AO136</f>
        <v>0</v>
      </c>
      <c r="FE33" s="2" t="n">
        <f aca="false">Botricello!AZ136</f>
        <v>0</v>
      </c>
      <c r="FF33" s="2" t="n">
        <f aca="false">Botricello!BK136</f>
        <v>0</v>
      </c>
      <c r="FG33" s="2" t="n">
        <f aca="false">Botricello!BV136</f>
        <v>0</v>
      </c>
      <c r="FH33" s="2" t="n">
        <f aca="false">Botricello!CG136</f>
        <v>0</v>
      </c>
      <c r="FI33" s="2" t="n">
        <f aca="false">Botricello!H209</f>
        <v>0</v>
      </c>
      <c r="FJ33" s="2" t="n">
        <f aca="false">Botricello!S209</f>
        <v>0</v>
      </c>
      <c r="FK33" s="2" t="n">
        <f aca="false">Botricello!AD209</f>
        <v>0</v>
      </c>
      <c r="FL33" s="2" t="n">
        <f aca="false">Botricello!AO209</f>
        <v>0</v>
      </c>
      <c r="FM33" s="2" t="n">
        <f aca="false">Botricello!AZ209</f>
        <v>0</v>
      </c>
      <c r="FN33" s="2" t="n">
        <f aca="false">Botricello!BK209</f>
        <v>0</v>
      </c>
      <c r="FO33" s="2" t="n">
        <f aca="false">Botricello!BV209</f>
        <v>0</v>
      </c>
      <c r="FP33" s="2" t="n">
        <f aca="false">Botricello!CG209</f>
        <v>0</v>
      </c>
      <c r="FQ33" s="2" t="n">
        <f aca="false">Botricello!H282</f>
        <v>0</v>
      </c>
      <c r="FT33" s="2" t="str">
        <f aca="false">B33</f>
        <v>bathroom fixture</v>
      </c>
      <c r="FU33" s="126" t="n">
        <f aca="false">SUM(C33:E33)</f>
        <v>0</v>
      </c>
      <c r="FV33" s="2" t="n">
        <f aca="false">SUM(F33:L33)</f>
        <v>1</v>
      </c>
      <c r="FW33" s="2" t="n">
        <f aca="false">SUM(M33:BW33)</f>
        <v>2</v>
      </c>
      <c r="FX33" s="2" t="n">
        <f aca="false">SUM(BX33:EK33)</f>
        <v>0</v>
      </c>
      <c r="FY33" s="2" t="n">
        <f aca="false">SUM(EL33:ER33)</f>
        <v>0</v>
      </c>
      <c r="FZ33" s="2" t="n">
        <f aca="false">SUM(ES33:FQ33)</f>
        <v>0</v>
      </c>
      <c r="GA33" s="126" t="n">
        <f aca="false">SUM(FU33:FZ33)</f>
        <v>3</v>
      </c>
      <c r="GT33" s="2" t="s">
        <v>521</v>
      </c>
      <c r="GU33" s="2" t="n">
        <v>0</v>
      </c>
      <c r="GV33" s="2" t="n">
        <v>0</v>
      </c>
      <c r="GW33" s="2" t="n">
        <v>0</v>
      </c>
      <c r="GX33" s="2" t="n">
        <v>0</v>
      </c>
      <c r="GY33" s="2" t="n">
        <v>0</v>
      </c>
      <c r="GZ33" s="2" t="n">
        <v>0</v>
      </c>
      <c r="HA33" s="2" t="n">
        <v>0</v>
      </c>
      <c r="HB33" s="2" t="n">
        <v>0</v>
      </c>
      <c r="HC33" s="2" t="n">
        <v>0</v>
      </c>
      <c r="HD33" s="2" t="n">
        <v>0</v>
      </c>
      <c r="HE33" s="2" t="n">
        <v>0</v>
      </c>
      <c r="HF33" s="2" t="n">
        <v>0</v>
      </c>
      <c r="HG33" s="2" t="n">
        <v>0</v>
      </c>
      <c r="HH33" s="2" t="n">
        <v>0</v>
      </c>
      <c r="HI33" s="2" t="n">
        <v>0</v>
      </c>
      <c r="HJ33" s="2" t="n">
        <v>0</v>
      </c>
      <c r="HK33" s="2" t="n">
        <v>0</v>
      </c>
      <c r="HL33" s="2" t="n">
        <v>0</v>
      </c>
      <c r="HM33" s="2" t="n">
        <v>0</v>
      </c>
      <c r="HN33" s="2" t="n">
        <v>0</v>
      </c>
      <c r="HO33" s="2" t="n">
        <v>0</v>
      </c>
      <c r="HP33" s="2" t="n">
        <v>0</v>
      </c>
      <c r="HQ33" s="2" t="n">
        <v>0</v>
      </c>
      <c r="HR33" s="2" t="n">
        <v>0</v>
      </c>
      <c r="HS33" s="2" t="n">
        <v>0</v>
      </c>
      <c r="HT33" s="2" t="n">
        <v>1</v>
      </c>
      <c r="HU33" s="2" t="n">
        <v>0</v>
      </c>
      <c r="HV33" s="2" t="n">
        <v>0</v>
      </c>
      <c r="HW33" s="2" t="n">
        <v>0</v>
      </c>
      <c r="HX33" s="2" t="n">
        <v>0</v>
      </c>
      <c r="HY33" s="2" t="n">
        <v>0</v>
      </c>
      <c r="HZ33" s="2" t="n">
        <v>0</v>
      </c>
      <c r="IA33" s="2" t="n">
        <v>0</v>
      </c>
      <c r="IB33" s="2" t="n">
        <v>0</v>
      </c>
      <c r="IC33" s="2" t="n">
        <v>0</v>
      </c>
      <c r="ID33" s="2" t="n">
        <v>0</v>
      </c>
      <c r="IE33" s="2" t="n">
        <v>0</v>
      </c>
      <c r="IF33" s="2" t="n">
        <v>0</v>
      </c>
      <c r="IG33" s="2" t="n">
        <v>0</v>
      </c>
      <c r="IH33" s="2" t="n">
        <v>0</v>
      </c>
      <c r="II33" s="2" t="n">
        <v>0</v>
      </c>
      <c r="IJ33" s="2" t="n">
        <v>0</v>
      </c>
      <c r="IK33" s="2" t="n">
        <v>0</v>
      </c>
      <c r="IL33" s="2" t="n">
        <v>0</v>
      </c>
      <c r="IM33" s="2" t="n">
        <v>0</v>
      </c>
      <c r="IN33" s="2" t="n">
        <v>0</v>
      </c>
      <c r="IO33" s="2" t="n">
        <v>0</v>
      </c>
      <c r="IP33" s="2" t="n">
        <v>0</v>
      </c>
      <c r="IQ33" s="2" t="n">
        <v>0</v>
      </c>
      <c r="IR33" s="2" t="n">
        <v>0</v>
      </c>
      <c r="IS33" s="2" t="n">
        <v>0</v>
      </c>
      <c r="IT33" s="2" t="n">
        <v>0</v>
      </c>
      <c r="IU33" s="2" t="n">
        <v>0</v>
      </c>
      <c r="IV33" s="2" t="n">
        <v>0</v>
      </c>
      <c r="IW33" s="2" t="n">
        <v>0</v>
      </c>
      <c r="IX33" s="2" t="n">
        <v>0</v>
      </c>
      <c r="IY33" s="2" t="n">
        <v>0</v>
      </c>
      <c r="IZ33" s="2" t="n">
        <v>0</v>
      </c>
      <c r="JA33" s="2" t="n">
        <v>0</v>
      </c>
      <c r="JB33" s="2" t="n">
        <v>0</v>
      </c>
      <c r="JC33" s="2" t="n">
        <v>0</v>
      </c>
      <c r="JD33" s="2" t="n">
        <v>0</v>
      </c>
      <c r="JE33" s="2" t="n">
        <v>0</v>
      </c>
      <c r="JF33" s="2" t="n">
        <v>0</v>
      </c>
      <c r="JG33" s="2" t="n">
        <v>0</v>
      </c>
      <c r="JH33" s="2" t="n">
        <v>0</v>
      </c>
      <c r="JI33" s="2" t="n">
        <v>0</v>
      </c>
      <c r="JJ33" s="2" t="n">
        <v>0</v>
      </c>
      <c r="JK33" s="2" t="n">
        <v>0</v>
      </c>
      <c r="JL33" s="2" t="n">
        <v>0</v>
      </c>
      <c r="JM33" s="2" t="n">
        <v>0</v>
      </c>
      <c r="JN33" s="2" t="n">
        <v>0</v>
      </c>
      <c r="JO33" s="2" t="n">
        <v>1</v>
      </c>
      <c r="JP33" s="2" t="n">
        <v>0</v>
      </c>
      <c r="JQ33" s="2" t="n">
        <v>0</v>
      </c>
      <c r="JR33" s="2" t="n">
        <v>0</v>
      </c>
      <c r="JS33" s="2" t="n">
        <v>0</v>
      </c>
      <c r="JT33" s="2" t="n">
        <v>0</v>
      </c>
      <c r="JU33" s="2" t="n">
        <v>0</v>
      </c>
      <c r="JV33" s="2" t="n">
        <v>0</v>
      </c>
      <c r="JW33" s="2" t="n">
        <v>0</v>
      </c>
      <c r="JX33" s="2" t="n">
        <v>0</v>
      </c>
      <c r="JY33" s="2" t="n">
        <v>0</v>
      </c>
      <c r="JZ33" s="2" t="n">
        <v>0</v>
      </c>
      <c r="KA33" s="2" t="n">
        <v>0</v>
      </c>
      <c r="KB33" s="2" t="n">
        <v>0</v>
      </c>
      <c r="KC33" s="2" t="n">
        <v>0</v>
      </c>
      <c r="KD33" s="2" t="n">
        <v>0</v>
      </c>
      <c r="KE33" s="2" t="n">
        <v>0</v>
      </c>
      <c r="KF33" s="2" t="n">
        <v>0</v>
      </c>
      <c r="KG33" s="2" t="n">
        <v>0</v>
      </c>
      <c r="KH33" s="2" t="n">
        <v>0</v>
      </c>
      <c r="KI33" s="2" t="n">
        <v>0</v>
      </c>
      <c r="KJ33" s="2" t="n">
        <v>0</v>
      </c>
      <c r="KK33" s="2" t="n">
        <v>0</v>
      </c>
      <c r="KL33" s="2" t="n">
        <v>0</v>
      </c>
      <c r="KM33" s="2" t="n">
        <v>0</v>
      </c>
      <c r="KN33" s="2" t="n">
        <v>0</v>
      </c>
      <c r="KO33" s="2" t="n">
        <v>0</v>
      </c>
      <c r="KP33" s="2" t="n">
        <v>0</v>
      </c>
      <c r="KQ33" s="2" t="n">
        <v>0</v>
      </c>
      <c r="KR33" s="2" t="n">
        <v>0</v>
      </c>
      <c r="KS33" s="2" t="n">
        <v>0</v>
      </c>
      <c r="KT33" s="2" t="n">
        <v>0</v>
      </c>
      <c r="KU33" s="2" t="n">
        <v>0</v>
      </c>
      <c r="KV33" s="2" t="n">
        <v>0</v>
      </c>
      <c r="KW33" s="2" t="n">
        <v>0</v>
      </c>
      <c r="KX33" s="2" t="n">
        <v>0</v>
      </c>
      <c r="KY33" s="2" t="n">
        <v>0</v>
      </c>
      <c r="KZ33" s="2" t="n">
        <v>0</v>
      </c>
      <c r="LA33" s="2" t="n">
        <v>0</v>
      </c>
      <c r="LB33" s="2" t="n">
        <v>0</v>
      </c>
      <c r="LC33" s="2" t="n">
        <v>0</v>
      </c>
      <c r="LD33" s="2" t="n">
        <v>0</v>
      </c>
      <c r="LE33" s="2" t="n">
        <v>0</v>
      </c>
      <c r="LF33" s="2" t="n">
        <v>0</v>
      </c>
      <c r="LG33" s="2" t="n">
        <v>0</v>
      </c>
      <c r="LH33" s="2" t="n">
        <v>0</v>
      </c>
      <c r="LI33" s="2" t="n">
        <v>0</v>
      </c>
      <c r="LJ33" s="2" t="n">
        <v>0</v>
      </c>
      <c r="LK33" s="2" t="n">
        <v>0</v>
      </c>
      <c r="LL33" s="2" t="n">
        <v>0</v>
      </c>
      <c r="LM33" s="2" t="n">
        <v>0</v>
      </c>
      <c r="LN33" s="2" t="n">
        <v>0</v>
      </c>
      <c r="LO33" s="2" t="n">
        <v>0</v>
      </c>
      <c r="LP33" s="2" t="n">
        <v>0</v>
      </c>
      <c r="LQ33" s="2" t="n">
        <v>0</v>
      </c>
      <c r="LR33" s="2" t="n">
        <v>0</v>
      </c>
      <c r="LS33" s="2" t="n">
        <v>0</v>
      </c>
      <c r="LT33" s="2" t="n">
        <v>0</v>
      </c>
      <c r="LU33" s="2" t="n">
        <v>0</v>
      </c>
      <c r="LV33" s="2" t="n">
        <v>0</v>
      </c>
      <c r="LW33" s="2" t="n">
        <v>0</v>
      </c>
      <c r="LX33" s="2" t="n">
        <v>0</v>
      </c>
      <c r="LY33" s="2" t="n">
        <v>0</v>
      </c>
      <c r="LZ33" s="2" t="n">
        <v>0</v>
      </c>
      <c r="MA33" s="2" t="n">
        <v>0</v>
      </c>
      <c r="MB33" s="2" t="n">
        <v>0</v>
      </c>
      <c r="MC33" s="2" t="n">
        <v>0</v>
      </c>
      <c r="MD33" s="2" t="n">
        <v>0</v>
      </c>
      <c r="ME33" s="2" t="n">
        <v>0</v>
      </c>
      <c r="MF33" s="2" t="n">
        <v>0</v>
      </c>
      <c r="MG33" s="2" t="n">
        <v>0</v>
      </c>
      <c r="MH33" s="2" t="n">
        <v>0</v>
      </c>
      <c r="MI33" s="2" t="n">
        <v>0</v>
      </c>
      <c r="MJ33" s="2" t="n">
        <v>0</v>
      </c>
      <c r="MK33" s="2" t="n">
        <v>0</v>
      </c>
      <c r="ML33" s="2" t="n">
        <v>0</v>
      </c>
      <c r="MM33" s="2" t="n">
        <v>0</v>
      </c>
      <c r="MN33" s="2" t="n">
        <v>0</v>
      </c>
      <c r="MO33" s="2" t="n">
        <v>0</v>
      </c>
      <c r="MP33" s="2" t="n">
        <v>0</v>
      </c>
      <c r="MQ33" s="2" t="n">
        <v>0</v>
      </c>
      <c r="MR33" s="2" t="n">
        <v>0</v>
      </c>
      <c r="MS33" s="2" t="n">
        <v>0</v>
      </c>
      <c r="MT33" s="2" t="n">
        <v>0</v>
      </c>
      <c r="MU33" s="2" t="n">
        <v>0</v>
      </c>
      <c r="MV33" s="2" t="n">
        <v>0</v>
      </c>
      <c r="MW33" s="2" t="n">
        <v>0</v>
      </c>
      <c r="MX33" s="2" t="n">
        <v>0</v>
      </c>
      <c r="MY33" s="2" t="n">
        <v>0</v>
      </c>
      <c r="MZ33" s="2" t="n">
        <v>0</v>
      </c>
      <c r="NA33" s="2" t="n">
        <v>0</v>
      </c>
      <c r="NB33" s="2" t="n">
        <v>0</v>
      </c>
      <c r="NC33" s="2" t="n">
        <v>0</v>
      </c>
      <c r="ND33" s="2" t="n">
        <v>0</v>
      </c>
      <c r="NE33" s="2" t="n">
        <v>0</v>
      </c>
      <c r="NF33" s="2" t="n">
        <v>0</v>
      </c>
      <c r="NG33" s="2" t="n">
        <v>0</v>
      </c>
      <c r="NH33" s="2" t="n">
        <v>0</v>
      </c>
      <c r="NI33" s="2" t="n">
        <v>0</v>
      </c>
    </row>
    <row r="34" customFormat="false" ht="14.4" hidden="false" customHeight="false" outlineLevel="0" collapsed="false">
      <c r="A34" s="124"/>
      <c r="B34" s="7" t="s">
        <v>523</v>
      </c>
      <c r="C34" s="125" t="n">
        <f aca="false">'Soveria Simeri'!H64</f>
        <v>0</v>
      </c>
      <c r="D34" s="125" t="n">
        <f aca="false">'Soveria Simeri'!S64</f>
        <v>0</v>
      </c>
      <c r="E34" s="125" t="n">
        <f aca="false">'Soveria Simeri'!AD64</f>
        <v>0</v>
      </c>
      <c r="F34" s="2" t="n">
        <f aca="false">Sersale!H64</f>
        <v>0</v>
      </c>
      <c r="G34" s="2" t="n">
        <f aca="false">Sersale!S64</f>
        <v>0</v>
      </c>
      <c r="H34" s="2" t="n">
        <f aca="false">Sersale!AD64</f>
        <v>0</v>
      </c>
      <c r="I34" s="2" t="n">
        <f aca="false">Sersale!AO64</f>
        <v>0</v>
      </c>
      <c r="J34" s="2" t="n">
        <f aca="false">Sersale!AZ64</f>
        <v>0</v>
      </c>
      <c r="K34" s="2" t="n">
        <f aca="false">Sersale!BK64</f>
        <v>0</v>
      </c>
      <c r="L34" s="2" t="n">
        <f aca="false">Sersale!BV64</f>
        <v>0</v>
      </c>
      <c r="M34" s="2" t="n">
        <f aca="false">Cropani!H64</f>
        <v>0</v>
      </c>
      <c r="N34" s="2" t="n">
        <f aca="false">Cropani!S64</f>
        <v>0</v>
      </c>
      <c r="O34" s="2" t="n">
        <f aca="false">Cropani!AD64</f>
        <v>0</v>
      </c>
      <c r="P34" s="2" t="n">
        <f aca="false">Cropani!AO64</f>
        <v>0</v>
      </c>
      <c r="Q34" s="2" t="n">
        <f aca="false">Cropani!AZ64</f>
        <v>0</v>
      </c>
      <c r="R34" s="2" t="n">
        <f aca="false">Cropani!BK64</f>
        <v>0</v>
      </c>
      <c r="S34" s="2" t="n">
        <f aca="false">Cropani!BV64</f>
        <v>0</v>
      </c>
      <c r="T34" s="2" t="n">
        <f aca="false">Cropani!CG64</f>
        <v>0</v>
      </c>
      <c r="U34" s="2" t="n">
        <f aca="false">Cropani!CR64</f>
        <v>0</v>
      </c>
      <c r="V34" s="2" t="n">
        <f aca="false">Cropani!H137</f>
        <v>0</v>
      </c>
      <c r="W34" s="2" t="n">
        <f aca="false">Cropani!S137</f>
        <v>0</v>
      </c>
      <c r="X34" s="2" t="n">
        <f aca="false">Cropani!AD137</f>
        <v>0</v>
      </c>
      <c r="Y34" s="2" t="n">
        <f aca="false">Cropani!AO137</f>
        <v>0</v>
      </c>
      <c r="Z34" s="2" t="n">
        <f aca="false">Cropani!AZ137</f>
        <v>0</v>
      </c>
      <c r="AA34" s="2" t="n">
        <f aca="false">Cropani!BK137</f>
        <v>0</v>
      </c>
      <c r="AB34" s="2" t="n">
        <f aca="false">Cropani!BV137</f>
        <v>0</v>
      </c>
      <c r="AC34" s="2" t="n">
        <f aca="false">Cropani!CG137</f>
        <v>0</v>
      </c>
      <c r="AD34" s="2" t="n">
        <f aca="false">Cropani!CR137</f>
        <v>0</v>
      </c>
      <c r="AE34" s="2" t="n">
        <f aca="false">Cropani!H210</f>
        <v>0</v>
      </c>
      <c r="AF34" s="2" t="n">
        <f aca="false">Cropani!S210</f>
        <v>0</v>
      </c>
      <c r="AG34" s="2" t="n">
        <f aca="false">Cropani!AD210</f>
        <v>0</v>
      </c>
      <c r="AH34" s="2" t="n">
        <f aca="false">Cropani!AO210</f>
        <v>0</v>
      </c>
      <c r="AI34" s="2" t="n">
        <f aca="false">Cropani!AZ210</f>
        <v>0</v>
      </c>
      <c r="AJ34" s="2" t="n">
        <f aca="false">Cropani!BK210</f>
        <v>0</v>
      </c>
      <c r="AK34" s="2" t="n">
        <f aca="false">Cropani!BV210</f>
        <v>0</v>
      </c>
      <c r="AL34" s="2" t="n">
        <f aca="false">Cropani!CG210</f>
        <v>8</v>
      </c>
      <c r="AM34" s="2" t="n">
        <f aca="false">Cropani!CR210</f>
        <v>0</v>
      </c>
      <c r="AN34" s="2" t="n">
        <f aca="false">Cropani!H283</f>
        <v>0</v>
      </c>
      <c r="AO34" s="2" t="n">
        <f aca="false">Cropani!S283</f>
        <v>0</v>
      </c>
      <c r="AP34" s="2" t="n">
        <f aca="false">Cropani!AD283</f>
        <v>0</v>
      </c>
      <c r="AQ34" s="2" t="n">
        <f aca="false">Cropani!AO283</f>
        <v>0</v>
      </c>
      <c r="AR34" s="2" t="n">
        <f aca="false">Cropani!AZ283</f>
        <v>0</v>
      </c>
      <c r="AS34" s="2" t="n">
        <f aca="false">Cropani!BK283</f>
        <v>0</v>
      </c>
      <c r="AT34" s="2" t="n">
        <f aca="false">Cropani!BV283</f>
        <v>0</v>
      </c>
      <c r="AU34" s="2" t="n">
        <f aca="false">Cropani!CG283</f>
        <v>0</v>
      </c>
      <c r="AV34" s="2" t="n">
        <f aca="false">Cropani!CR283</f>
        <v>0</v>
      </c>
      <c r="AW34" s="2" t="n">
        <f aca="false">Cropani!H356</f>
        <v>0</v>
      </c>
      <c r="AX34" s="2" t="n">
        <f aca="false">Cropani!S356</f>
        <v>0</v>
      </c>
      <c r="AY34" s="2" t="n">
        <f aca="false">Cropani!AD356</f>
        <v>0</v>
      </c>
      <c r="AZ34" s="2" t="n">
        <f aca="false">Cropani!AO356</f>
        <v>0</v>
      </c>
      <c r="BA34" s="2" t="n">
        <f aca="false">Cropani!AZ356</f>
        <v>0</v>
      </c>
      <c r="BB34" s="2" t="n">
        <f aca="false">Cropani!BK356</f>
        <v>0</v>
      </c>
      <c r="BC34" s="2" t="n">
        <f aca="false">Cropani!BV356</f>
        <v>0</v>
      </c>
      <c r="BD34" s="2" t="n">
        <f aca="false">Cropani!CG356</f>
        <v>0</v>
      </c>
      <c r="BE34" s="2" t="n">
        <f aca="false">Cropani!CR356</f>
        <v>0</v>
      </c>
      <c r="BF34" s="2" t="n">
        <f aca="false">Cropani!H429</f>
        <v>0</v>
      </c>
      <c r="BG34" s="2" t="n">
        <f aca="false">Cropani!S429</f>
        <v>0</v>
      </c>
      <c r="BH34" s="2" t="n">
        <f aca="false">Cropani!AD429</f>
        <v>0</v>
      </c>
      <c r="BI34" s="2" t="n">
        <f aca="false">Cropani!AO429</f>
        <v>0</v>
      </c>
      <c r="BJ34" s="2" t="n">
        <f aca="false">Cropani!AZ429</f>
        <v>0</v>
      </c>
      <c r="BK34" s="2" t="n">
        <f aca="false">Cropani!BK429</f>
        <v>0</v>
      </c>
      <c r="BL34" s="2" t="n">
        <f aca="false">Cropani!BV429</f>
        <v>0</v>
      </c>
      <c r="BM34" s="2" t="n">
        <f aca="false">Cropani!CG429</f>
        <v>0</v>
      </c>
      <c r="BN34" s="2" t="n">
        <f aca="false">Cropani!CR429</f>
        <v>0</v>
      </c>
      <c r="BO34" s="2" t="n">
        <f aca="false">Cropani!H502</f>
        <v>0</v>
      </c>
      <c r="BP34" s="2" t="n">
        <f aca="false">Cropani!S502</f>
        <v>0</v>
      </c>
      <c r="BQ34" s="2" t="n">
        <f aca="false">Cropani!AD502</f>
        <v>0</v>
      </c>
      <c r="BR34" s="2" t="n">
        <f aca="false">Cropani!AO502</f>
        <v>0</v>
      </c>
      <c r="BS34" s="2" t="n">
        <f aca="false">Cropani!AZ502</f>
        <v>0</v>
      </c>
      <c r="BT34" s="2" t="n">
        <f aca="false">Cropani!BK502</f>
        <v>0</v>
      </c>
      <c r="BU34" s="2" t="n">
        <f aca="false">Cropani!BV502</f>
        <v>0</v>
      </c>
      <c r="BV34" s="2" t="n">
        <f aca="false">Cropani!CG502</f>
        <v>0</v>
      </c>
      <c r="BW34" s="2" t="n">
        <f aca="false">Cropani!CR502</f>
        <v>0</v>
      </c>
      <c r="BX34" s="2" t="n">
        <f aca="false">'Sellia Marina'!H64</f>
        <v>0</v>
      </c>
      <c r="BY34" s="2" t="n">
        <f aca="false">'Sellia Marina'!S64</f>
        <v>0</v>
      </c>
      <c r="BZ34" s="2" t="n">
        <f aca="false">'Sellia Marina'!AD64</f>
        <v>0</v>
      </c>
      <c r="CA34" s="2" t="n">
        <f aca="false">'Sellia Marina'!AO64</f>
        <v>0</v>
      </c>
      <c r="CB34" s="2" t="n">
        <f aca="false">'Sellia Marina'!AZ64</f>
        <v>0</v>
      </c>
      <c r="CC34" s="2" t="n">
        <f aca="false">'Sellia Marina'!BK64</f>
        <v>0</v>
      </c>
      <c r="CD34" s="2" t="n">
        <f aca="false">'Sellia Marina'!BV64</f>
        <v>0</v>
      </c>
      <c r="CE34" s="2" t="n">
        <f aca="false">'Sellia Marina'!CG64</f>
        <v>0</v>
      </c>
      <c r="CF34" s="2" t="n">
        <f aca="false">'Sellia Marina'!CR64</f>
        <v>0</v>
      </c>
      <c r="CG34" s="2" t="n">
        <f aca="false">'Sellia Marina'!H137</f>
        <v>0</v>
      </c>
      <c r="CH34" s="2" t="n">
        <f aca="false">'Sellia Marina'!S137</f>
        <v>0</v>
      </c>
      <c r="CI34" s="2" t="n">
        <f aca="false">'Sellia Marina'!AD137</f>
        <v>0</v>
      </c>
      <c r="CJ34" s="2" t="n">
        <f aca="false">'Sellia Marina'!AO137</f>
        <v>0</v>
      </c>
      <c r="CK34" s="2" t="n">
        <f aca="false">'Sellia Marina'!AZ137</f>
        <v>0</v>
      </c>
      <c r="CL34" s="2" t="n">
        <f aca="false">'Sellia Marina'!BK137</f>
        <v>0</v>
      </c>
      <c r="CM34" s="2" t="n">
        <f aca="false">'Sellia Marina'!BV137</f>
        <v>0</v>
      </c>
      <c r="CN34" s="2" t="n">
        <f aca="false">'Sellia Marina'!CG137</f>
        <v>0</v>
      </c>
      <c r="CO34" s="2" t="n">
        <f aca="false">'Sellia Marina'!CR137</f>
        <v>0</v>
      </c>
      <c r="CP34" s="2" t="n">
        <f aca="false">'Sellia Marina'!H210</f>
        <v>0</v>
      </c>
      <c r="CQ34" s="2" t="n">
        <f aca="false">'Sellia Marina'!S210</f>
        <v>0</v>
      </c>
      <c r="CR34" s="2" t="n">
        <f aca="false">'Sellia Marina'!AD210</f>
        <v>0</v>
      </c>
      <c r="CS34" s="2" t="n">
        <f aca="false">'Sellia Marina'!AO210</f>
        <v>0</v>
      </c>
      <c r="CT34" s="2" t="n">
        <f aca="false">'Sellia Marina'!AZ210</f>
        <v>0</v>
      </c>
      <c r="CU34" s="2" t="n">
        <f aca="false">'Sellia Marina'!BK210</f>
        <v>0</v>
      </c>
      <c r="CV34" s="2" t="n">
        <f aca="false">'Sellia Marina'!BV210</f>
        <v>0</v>
      </c>
      <c r="CW34" s="2" t="n">
        <f aca="false">'Sellia Marina'!CG210</f>
        <v>0</v>
      </c>
      <c r="CX34" s="2" t="n">
        <f aca="false">'Sellia Marina'!CR210</f>
        <v>0</v>
      </c>
      <c r="CY34" s="2" t="n">
        <f aca="false">'Sellia Marina'!H283</f>
        <v>0</v>
      </c>
      <c r="CZ34" s="2" t="n">
        <f aca="false">'Sellia Marina'!S283</f>
        <v>0</v>
      </c>
      <c r="DA34" s="2" t="n">
        <f aca="false">'Sellia Marina'!AD283</f>
        <v>0</v>
      </c>
      <c r="DB34" s="2" t="n">
        <f aca="false">'Sellia Marina'!AO283</f>
        <v>0</v>
      </c>
      <c r="DC34" s="2" t="n">
        <f aca="false">'Sellia Marina'!AZ283</f>
        <v>0</v>
      </c>
      <c r="DD34" s="2" t="n">
        <f aca="false">'Sellia Marina'!BK283</f>
        <v>0</v>
      </c>
      <c r="DE34" s="2" t="n">
        <f aca="false">'Sellia Marina'!BV283</f>
        <v>0</v>
      </c>
      <c r="DF34" s="2" t="n">
        <f aca="false">'Sellia Marina'!CG283</f>
        <v>0</v>
      </c>
      <c r="DG34" s="2" t="n">
        <f aca="false">'Sellia Marina'!CR283</f>
        <v>0</v>
      </c>
      <c r="DH34" s="2" t="n">
        <f aca="false">'Sellia Marina'!H356</f>
        <v>0</v>
      </c>
      <c r="DI34" s="2" t="n">
        <f aca="false">'Sellia Marina'!S356</f>
        <v>0</v>
      </c>
      <c r="DJ34" s="2" t="n">
        <f aca="false">'Sellia Marina'!AD356</f>
        <v>0</v>
      </c>
      <c r="DK34" s="2" t="n">
        <f aca="false">'Sellia Marina'!AO356</f>
        <v>0</v>
      </c>
      <c r="DL34" s="2" t="n">
        <f aca="false">'Sellia Marina'!AZ356</f>
        <v>0</v>
      </c>
      <c r="DM34" s="2" t="n">
        <f aca="false">'Sellia Marina'!BK356</f>
        <v>0</v>
      </c>
      <c r="DN34" s="2" t="n">
        <f aca="false">'Sellia Marina'!BV356</f>
        <v>0</v>
      </c>
      <c r="DO34" s="2" t="n">
        <f aca="false">'Sellia Marina'!CG356</f>
        <v>0</v>
      </c>
      <c r="DP34" s="2" t="n">
        <f aca="false">'Sellia Marina'!CR356</f>
        <v>0</v>
      </c>
      <c r="DQ34" s="2" t="n">
        <f aca="false">'Sellia Marina'!H429</f>
        <v>0</v>
      </c>
      <c r="DR34" s="2" t="n">
        <f aca="false">'Sellia Marina'!S429</f>
        <v>0</v>
      </c>
      <c r="DS34" s="2" t="n">
        <f aca="false">'Sellia Marina'!AD429</f>
        <v>0</v>
      </c>
      <c r="DT34" s="2" t="n">
        <f aca="false">'Sellia Marina'!AO429</f>
        <v>0</v>
      </c>
      <c r="DU34" s="2" t="n">
        <f aca="false">'Sellia Marina'!AZ429</f>
        <v>0</v>
      </c>
      <c r="DV34" s="2" t="n">
        <f aca="false">'Sellia Marina'!BK429</f>
        <v>0</v>
      </c>
      <c r="DW34" s="2" t="n">
        <f aca="false">'Sellia Marina'!BV429</f>
        <v>0</v>
      </c>
      <c r="DX34" s="2" t="n">
        <f aca="false">'Sellia Marina'!CG429</f>
        <v>0</v>
      </c>
      <c r="DY34" s="2" t="n">
        <f aca="false">'Sellia Marina'!CR429</f>
        <v>0</v>
      </c>
      <c r="DZ34" s="2" t="n">
        <f aca="false">'Sellia Marina'!H502</f>
        <v>0</v>
      </c>
      <c r="EA34" s="2" t="n">
        <f aca="false">'Sellia Marina'!S502</f>
        <v>0</v>
      </c>
      <c r="EB34" s="2" t="n">
        <f aca="false">'Sellia Marina'!AD502</f>
        <v>0</v>
      </c>
      <c r="EC34" s="2" t="n">
        <f aca="false">'Sellia Marina'!AO502</f>
        <v>0</v>
      </c>
      <c r="ED34" s="2" t="n">
        <f aca="false">'Sellia Marina'!AZ502</f>
        <v>0</v>
      </c>
      <c r="EE34" s="2" t="n">
        <f aca="false">'Sellia Marina'!BK502</f>
        <v>0</v>
      </c>
      <c r="EF34" s="2" t="n">
        <f aca="false">'Sellia Marina'!BV502</f>
        <v>0</v>
      </c>
      <c r="EG34" s="2" t="n">
        <f aca="false">'Sellia Marina'!CG502</f>
        <v>0</v>
      </c>
      <c r="EH34" s="2" t="n">
        <f aca="false">'Sellia Marina'!CR502</f>
        <v>0</v>
      </c>
      <c r="EI34" s="2" t="n">
        <f aca="false">'Sellia Marina'!H575</f>
        <v>0</v>
      </c>
      <c r="EJ34" s="2" t="n">
        <f aca="false">'Sellia Marina'!S575</f>
        <v>0</v>
      </c>
      <c r="EK34" s="2" t="n">
        <f aca="false">'Sellia Marina'!AD575</f>
        <v>0</v>
      </c>
      <c r="EL34" s="2" t="n">
        <f aca="false">Belcastro!H64</f>
        <v>0</v>
      </c>
      <c r="EM34" s="2" t="n">
        <f aca="false">Belcastro!S64</f>
        <v>0</v>
      </c>
      <c r="EN34" s="2" t="n">
        <f aca="false">Belcastro!AD64</f>
        <v>0</v>
      </c>
      <c r="EO34" s="2" t="n">
        <f aca="false">Belcastro!AO64</f>
        <v>0</v>
      </c>
      <c r="EP34" s="2" t="n">
        <f aca="false">Belcastro!AZ64</f>
        <v>0</v>
      </c>
      <c r="EQ34" s="2" t="n">
        <f aca="false">Belcastro!BK64</f>
        <v>0</v>
      </c>
      <c r="ER34" s="2" t="n">
        <f aca="false">Belcastro!BV64</f>
        <v>0</v>
      </c>
      <c r="ES34" s="2" t="n">
        <f aca="false">Botricello!H64</f>
        <v>0</v>
      </c>
      <c r="ET34" s="2" t="n">
        <f aca="false">Botricello!S64</f>
        <v>0</v>
      </c>
      <c r="EU34" s="2" t="n">
        <f aca="false">Botricello!AD64</f>
        <v>0</v>
      </c>
      <c r="EV34" s="2" t="n">
        <f aca="false">Botricello!AO64</f>
        <v>0</v>
      </c>
      <c r="EW34" s="2" t="n">
        <f aca="false">Botricello!AZ64</f>
        <v>0</v>
      </c>
      <c r="EX34" s="2" t="n">
        <f aca="false">Botricello!BK64</f>
        <v>0</v>
      </c>
      <c r="EY34" s="2" t="n">
        <f aca="false">Botricello!BV64</f>
        <v>0</v>
      </c>
      <c r="EZ34" s="2" t="n">
        <f aca="false">Botricello!CG64</f>
        <v>0</v>
      </c>
      <c r="FA34" s="2" t="n">
        <f aca="false">Botricello!H137</f>
        <v>0</v>
      </c>
      <c r="FB34" s="2" t="n">
        <f aca="false">Botricello!S137</f>
        <v>0</v>
      </c>
      <c r="FC34" s="2" t="n">
        <f aca="false">Botricello!AD137</f>
        <v>0</v>
      </c>
      <c r="FD34" s="2" t="n">
        <f aca="false">Botricello!AO137</f>
        <v>0</v>
      </c>
      <c r="FE34" s="2" t="n">
        <f aca="false">Botricello!AZ137</f>
        <v>0</v>
      </c>
      <c r="FF34" s="2" t="n">
        <f aca="false">Botricello!BK137</f>
        <v>0</v>
      </c>
      <c r="FG34" s="2" t="n">
        <f aca="false">Botricello!BV137</f>
        <v>0</v>
      </c>
      <c r="FH34" s="2" t="n">
        <f aca="false">Botricello!CG137</f>
        <v>0</v>
      </c>
      <c r="FI34" s="2" t="n">
        <f aca="false">Botricello!H210</f>
        <v>0</v>
      </c>
      <c r="FJ34" s="2" t="n">
        <f aca="false">Botricello!S210</f>
        <v>0</v>
      </c>
      <c r="FK34" s="2" t="n">
        <f aca="false">Botricello!AD210</f>
        <v>0</v>
      </c>
      <c r="FL34" s="2" t="n">
        <f aca="false">Botricello!AO210</f>
        <v>0</v>
      </c>
      <c r="FM34" s="2" t="n">
        <f aca="false">Botricello!AZ210</f>
        <v>0</v>
      </c>
      <c r="FN34" s="2" t="n">
        <f aca="false">Botricello!BK210</f>
        <v>0</v>
      </c>
      <c r="FO34" s="2" t="n">
        <f aca="false">Botricello!BV210</f>
        <v>0</v>
      </c>
      <c r="FP34" s="2" t="n">
        <f aca="false">Botricello!CG210</f>
        <v>0</v>
      </c>
      <c r="FQ34" s="2" t="n">
        <f aca="false">Botricello!H283</f>
        <v>0</v>
      </c>
      <c r="FT34" s="2" t="str">
        <f aca="false">B34</f>
        <v>pipes</v>
      </c>
      <c r="FU34" s="126" t="n">
        <f aca="false">SUM(C34:E34)</f>
        <v>0</v>
      </c>
      <c r="FV34" s="2" t="n">
        <f aca="false">SUM(F34:L34)</f>
        <v>0</v>
      </c>
      <c r="FW34" s="2" t="n">
        <f aca="false">SUM(M34:BW34)</f>
        <v>8</v>
      </c>
      <c r="FX34" s="2" t="n">
        <f aca="false">SUM(BX34:EK34)</f>
        <v>0</v>
      </c>
      <c r="FY34" s="2" t="n">
        <f aca="false">SUM(EL34:ER34)</f>
        <v>0</v>
      </c>
      <c r="FZ34" s="2" t="n">
        <f aca="false">SUM(ES34:FQ34)</f>
        <v>0</v>
      </c>
      <c r="GA34" s="126" t="n">
        <f aca="false">SUM(FU34:FZ34)</f>
        <v>8</v>
      </c>
      <c r="GT34" s="2" t="s">
        <v>522</v>
      </c>
      <c r="GU34" s="2" t="n">
        <v>0</v>
      </c>
      <c r="GV34" s="2" t="n">
        <v>0</v>
      </c>
      <c r="GW34" s="2" t="n">
        <v>0</v>
      </c>
      <c r="GX34" s="2" t="n">
        <v>0</v>
      </c>
      <c r="GY34" s="2" t="n">
        <v>1</v>
      </c>
      <c r="GZ34" s="2" t="n">
        <v>0</v>
      </c>
      <c r="HA34" s="2" t="n">
        <v>0</v>
      </c>
      <c r="HB34" s="2" t="n">
        <v>0</v>
      </c>
      <c r="HC34" s="2" t="n">
        <v>0</v>
      </c>
      <c r="HD34" s="2" t="n">
        <v>0</v>
      </c>
      <c r="HE34" s="2" t="n">
        <v>0</v>
      </c>
      <c r="HF34" s="2" t="n">
        <v>0</v>
      </c>
      <c r="HG34" s="2" t="n">
        <v>0</v>
      </c>
      <c r="HH34" s="2" t="n">
        <v>0</v>
      </c>
      <c r="HI34" s="2" t="n">
        <v>0</v>
      </c>
      <c r="HJ34" s="2" t="n">
        <v>0</v>
      </c>
      <c r="HK34" s="2" t="n">
        <v>0</v>
      </c>
      <c r="HL34" s="2" t="n">
        <v>0</v>
      </c>
      <c r="HM34" s="2" t="n">
        <v>0</v>
      </c>
      <c r="HN34" s="2" t="n">
        <v>0</v>
      </c>
      <c r="HO34" s="2" t="n">
        <v>0</v>
      </c>
      <c r="HP34" s="2" t="n">
        <v>0</v>
      </c>
      <c r="HQ34" s="2" t="n">
        <v>0</v>
      </c>
      <c r="HR34" s="2" t="n">
        <v>0</v>
      </c>
      <c r="HS34" s="2" t="n">
        <v>0</v>
      </c>
      <c r="HT34" s="2" t="n">
        <v>0</v>
      </c>
      <c r="HU34" s="2" t="n">
        <v>0</v>
      </c>
      <c r="HV34" s="2" t="n">
        <v>0</v>
      </c>
      <c r="HW34" s="2" t="n">
        <v>0</v>
      </c>
      <c r="HX34" s="2" t="n">
        <v>0</v>
      </c>
      <c r="HY34" s="2" t="n">
        <v>0</v>
      </c>
      <c r="HZ34" s="2" t="n">
        <v>0</v>
      </c>
      <c r="IA34" s="2" t="n">
        <v>0</v>
      </c>
      <c r="IB34" s="2" t="n">
        <v>0</v>
      </c>
      <c r="IC34" s="2" t="n">
        <v>1</v>
      </c>
      <c r="ID34" s="2" t="n">
        <v>0</v>
      </c>
      <c r="IE34" s="2" t="n">
        <v>0</v>
      </c>
      <c r="IF34" s="2" t="n">
        <v>0</v>
      </c>
      <c r="IG34" s="2" t="n">
        <v>0</v>
      </c>
      <c r="IH34" s="2" t="n">
        <v>0</v>
      </c>
      <c r="II34" s="2" t="n">
        <v>0</v>
      </c>
      <c r="IJ34" s="2" t="n">
        <v>0</v>
      </c>
      <c r="IK34" s="2" t="n">
        <v>0</v>
      </c>
      <c r="IL34" s="2" t="n">
        <v>0</v>
      </c>
      <c r="IM34" s="2" t="n">
        <v>0</v>
      </c>
      <c r="IN34" s="2" t="n">
        <v>0</v>
      </c>
      <c r="IO34" s="2" t="n">
        <v>0</v>
      </c>
      <c r="IP34" s="2" t="n">
        <v>0</v>
      </c>
      <c r="IQ34" s="2" t="n">
        <v>0</v>
      </c>
      <c r="IR34" s="2" t="n">
        <v>0</v>
      </c>
      <c r="IS34" s="2" t="n">
        <v>0</v>
      </c>
      <c r="IT34" s="2" t="n">
        <v>0</v>
      </c>
      <c r="IU34" s="2" t="n">
        <v>0</v>
      </c>
      <c r="IV34" s="2" t="n">
        <v>0</v>
      </c>
      <c r="IW34" s="2" t="n">
        <v>0</v>
      </c>
      <c r="IX34" s="2" t="n">
        <v>0</v>
      </c>
      <c r="IY34" s="2" t="n">
        <v>0</v>
      </c>
      <c r="IZ34" s="2" t="n">
        <v>0</v>
      </c>
      <c r="JA34" s="2" t="n">
        <v>0</v>
      </c>
      <c r="JB34" s="2" t="n">
        <v>0</v>
      </c>
      <c r="JC34" s="2" t="n">
        <v>0</v>
      </c>
      <c r="JD34" s="2" t="n">
        <v>0</v>
      </c>
      <c r="JE34" s="2" t="n">
        <v>0</v>
      </c>
      <c r="JF34" s="2" t="n">
        <v>0</v>
      </c>
      <c r="JG34" s="2" t="n">
        <v>0</v>
      </c>
      <c r="JH34" s="2" t="n">
        <v>1</v>
      </c>
      <c r="JI34" s="2" t="n">
        <v>0</v>
      </c>
      <c r="JJ34" s="2" t="n">
        <v>0</v>
      </c>
      <c r="JK34" s="2" t="n">
        <v>0</v>
      </c>
      <c r="JL34" s="2" t="n">
        <v>0</v>
      </c>
      <c r="JM34" s="2" t="n">
        <v>0</v>
      </c>
      <c r="JN34" s="2" t="n">
        <v>0</v>
      </c>
      <c r="JO34" s="2" t="n">
        <v>0</v>
      </c>
      <c r="JP34" s="2" t="n">
        <v>0</v>
      </c>
      <c r="JQ34" s="2" t="n">
        <v>0</v>
      </c>
      <c r="JR34" s="2" t="n">
        <v>0</v>
      </c>
      <c r="JS34" s="2" t="n">
        <v>0</v>
      </c>
      <c r="JT34" s="2" t="n">
        <v>0</v>
      </c>
      <c r="JU34" s="2" t="n">
        <v>0</v>
      </c>
      <c r="JV34" s="2" t="n">
        <v>0</v>
      </c>
      <c r="JW34" s="2" t="n">
        <v>0</v>
      </c>
      <c r="JX34" s="2" t="n">
        <v>0</v>
      </c>
      <c r="JY34" s="2" t="n">
        <v>0</v>
      </c>
      <c r="JZ34" s="2" t="n">
        <v>0</v>
      </c>
      <c r="KA34" s="2" t="n">
        <v>0</v>
      </c>
      <c r="KB34" s="2" t="n">
        <v>0</v>
      </c>
      <c r="KC34" s="2" t="n">
        <v>0</v>
      </c>
      <c r="KD34" s="2" t="n">
        <v>0</v>
      </c>
      <c r="KE34" s="2" t="n">
        <v>0</v>
      </c>
      <c r="KF34" s="2" t="n">
        <v>0</v>
      </c>
      <c r="KG34" s="2" t="n">
        <v>0</v>
      </c>
      <c r="KH34" s="2" t="n">
        <v>0</v>
      </c>
      <c r="KI34" s="2" t="n">
        <v>0</v>
      </c>
      <c r="KJ34" s="2" t="n">
        <v>0</v>
      </c>
      <c r="KK34" s="2" t="n">
        <v>0</v>
      </c>
      <c r="KL34" s="2" t="n">
        <v>0</v>
      </c>
      <c r="KM34" s="2" t="n">
        <v>0</v>
      </c>
      <c r="KN34" s="2" t="n">
        <v>0</v>
      </c>
      <c r="KO34" s="2" t="n">
        <v>0</v>
      </c>
      <c r="KP34" s="2" t="n">
        <v>0</v>
      </c>
      <c r="KQ34" s="2" t="n">
        <v>0</v>
      </c>
      <c r="KR34" s="2" t="n">
        <v>0</v>
      </c>
      <c r="KS34" s="2" t="n">
        <v>0</v>
      </c>
      <c r="KT34" s="2" t="n">
        <v>0</v>
      </c>
      <c r="KU34" s="2" t="n">
        <v>0</v>
      </c>
      <c r="KV34" s="2" t="n">
        <v>0</v>
      </c>
      <c r="KW34" s="2" t="n">
        <v>0</v>
      </c>
      <c r="KX34" s="2" t="n">
        <v>0</v>
      </c>
      <c r="KY34" s="2" t="n">
        <v>0</v>
      </c>
      <c r="KZ34" s="2" t="n">
        <v>0</v>
      </c>
      <c r="LA34" s="2" t="n">
        <v>0</v>
      </c>
      <c r="LB34" s="2" t="n">
        <v>0</v>
      </c>
      <c r="LC34" s="2" t="n">
        <v>0</v>
      </c>
      <c r="LD34" s="2" t="n">
        <v>0</v>
      </c>
      <c r="LE34" s="2" t="n">
        <v>0</v>
      </c>
      <c r="LF34" s="2" t="n">
        <v>0</v>
      </c>
      <c r="LG34" s="2" t="n">
        <v>0</v>
      </c>
      <c r="LH34" s="2" t="n">
        <v>0</v>
      </c>
      <c r="LI34" s="2" t="n">
        <v>0</v>
      </c>
      <c r="LJ34" s="2" t="n">
        <v>0</v>
      </c>
      <c r="LK34" s="2" t="n">
        <v>0</v>
      </c>
      <c r="LL34" s="2" t="n">
        <v>0</v>
      </c>
      <c r="LM34" s="2" t="n">
        <v>0</v>
      </c>
      <c r="LN34" s="2" t="n">
        <v>0</v>
      </c>
      <c r="LO34" s="2" t="n">
        <v>0</v>
      </c>
      <c r="LP34" s="2" t="n">
        <v>0</v>
      </c>
      <c r="LQ34" s="2" t="n">
        <v>0</v>
      </c>
      <c r="LR34" s="2" t="n">
        <v>0</v>
      </c>
      <c r="LS34" s="2" t="n">
        <v>0</v>
      </c>
      <c r="LT34" s="2" t="n">
        <v>0</v>
      </c>
      <c r="LU34" s="2" t="n">
        <v>0</v>
      </c>
      <c r="LV34" s="2" t="n">
        <v>0</v>
      </c>
      <c r="LW34" s="2" t="n">
        <v>0</v>
      </c>
      <c r="LX34" s="2" t="n">
        <v>0</v>
      </c>
      <c r="LY34" s="2" t="n">
        <v>0</v>
      </c>
      <c r="LZ34" s="2" t="n">
        <v>0</v>
      </c>
      <c r="MA34" s="2" t="n">
        <v>0</v>
      </c>
      <c r="MB34" s="2" t="n">
        <v>0</v>
      </c>
      <c r="MC34" s="2" t="n">
        <v>0</v>
      </c>
      <c r="MD34" s="2" t="n">
        <v>0</v>
      </c>
      <c r="ME34" s="2" t="n">
        <v>0</v>
      </c>
      <c r="MF34" s="2" t="n">
        <v>0</v>
      </c>
      <c r="MG34" s="2" t="n">
        <v>0</v>
      </c>
      <c r="MH34" s="2" t="n">
        <v>0</v>
      </c>
      <c r="MI34" s="2" t="n">
        <v>0</v>
      </c>
      <c r="MJ34" s="2" t="n">
        <v>0</v>
      </c>
      <c r="MK34" s="2" t="n">
        <v>0</v>
      </c>
      <c r="ML34" s="2" t="n">
        <v>0</v>
      </c>
      <c r="MM34" s="2" t="n">
        <v>0</v>
      </c>
      <c r="MN34" s="2" t="n">
        <v>0</v>
      </c>
      <c r="MO34" s="2" t="n">
        <v>0</v>
      </c>
      <c r="MP34" s="2" t="n">
        <v>0</v>
      </c>
      <c r="MQ34" s="2" t="n">
        <v>0</v>
      </c>
      <c r="MR34" s="2" t="n">
        <v>0</v>
      </c>
      <c r="MS34" s="2" t="n">
        <v>0</v>
      </c>
      <c r="MT34" s="2" t="n">
        <v>0</v>
      </c>
      <c r="MU34" s="2" t="n">
        <v>0</v>
      </c>
      <c r="MV34" s="2" t="n">
        <v>0</v>
      </c>
      <c r="MW34" s="2" t="n">
        <v>0</v>
      </c>
      <c r="MX34" s="2" t="n">
        <v>0</v>
      </c>
      <c r="MY34" s="2" t="n">
        <v>0</v>
      </c>
      <c r="MZ34" s="2" t="n">
        <v>0</v>
      </c>
      <c r="NA34" s="2" t="n">
        <v>0</v>
      </c>
      <c r="NB34" s="2" t="n">
        <v>0</v>
      </c>
      <c r="NC34" s="2" t="n">
        <v>0</v>
      </c>
      <c r="ND34" s="2" t="n">
        <v>0</v>
      </c>
      <c r="NE34" s="2" t="n">
        <v>0</v>
      </c>
      <c r="NF34" s="2" t="n">
        <v>0</v>
      </c>
      <c r="NG34" s="2" t="n">
        <v>0</v>
      </c>
      <c r="NH34" s="2" t="n">
        <v>0</v>
      </c>
      <c r="NI34" s="2" t="n">
        <v>0</v>
      </c>
    </row>
    <row r="35" customFormat="false" ht="14.4" hidden="false" customHeight="false" outlineLevel="0" collapsed="false">
      <c r="A35" s="124"/>
      <c r="B35" s="7" t="s">
        <v>524</v>
      </c>
      <c r="C35" s="125" t="n">
        <f aca="false">'Soveria Simeri'!H65</f>
        <v>0</v>
      </c>
      <c r="D35" s="125" t="n">
        <f aca="false">'Soveria Simeri'!S65</f>
        <v>0</v>
      </c>
      <c r="E35" s="125" t="n">
        <f aca="false">'Soveria Simeri'!AD65</f>
        <v>0</v>
      </c>
      <c r="F35" s="2" t="n">
        <f aca="false">Sersale!H65</f>
        <v>0</v>
      </c>
      <c r="G35" s="2" t="n">
        <f aca="false">Sersale!S65</f>
        <v>0</v>
      </c>
      <c r="H35" s="2" t="n">
        <f aca="false">Sersale!AD65</f>
        <v>0</v>
      </c>
      <c r="I35" s="2" t="n">
        <f aca="false">Sersale!AO65</f>
        <v>0</v>
      </c>
      <c r="J35" s="2" t="n">
        <f aca="false">Sersale!AZ65</f>
        <v>0</v>
      </c>
      <c r="K35" s="2" t="n">
        <f aca="false">Sersale!BK65</f>
        <v>0</v>
      </c>
      <c r="L35" s="2" t="n">
        <f aca="false">Sersale!BV65</f>
        <v>0</v>
      </c>
      <c r="M35" s="2" t="n">
        <f aca="false">Cropani!H65</f>
        <v>0</v>
      </c>
      <c r="N35" s="2" t="n">
        <f aca="false">Cropani!S65</f>
        <v>0</v>
      </c>
      <c r="O35" s="2" t="n">
        <f aca="false">Cropani!AD65</f>
        <v>0</v>
      </c>
      <c r="P35" s="2" t="n">
        <f aca="false">Cropani!AO65</f>
        <v>0</v>
      </c>
      <c r="Q35" s="2" t="n">
        <f aca="false">Cropani!AZ65</f>
        <v>0</v>
      </c>
      <c r="R35" s="2" t="n">
        <f aca="false">Cropani!BK65</f>
        <v>0</v>
      </c>
      <c r="S35" s="2" t="n">
        <f aca="false">Cropani!BV65</f>
        <v>0</v>
      </c>
      <c r="T35" s="2" t="n">
        <f aca="false">Cropani!CG65</f>
        <v>0</v>
      </c>
      <c r="U35" s="2" t="n">
        <f aca="false">Cropani!CR65</f>
        <v>0</v>
      </c>
      <c r="V35" s="2" t="n">
        <f aca="false">Cropani!H138</f>
        <v>0</v>
      </c>
      <c r="W35" s="2" t="n">
        <f aca="false">Cropani!S138</f>
        <v>0</v>
      </c>
      <c r="X35" s="2" t="n">
        <f aca="false">Cropani!AD138</f>
        <v>0</v>
      </c>
      <c r="Y35" s="2" t="n">
        <f aca="false">Cropani!AO138</f>
        <v>0</v>
      </c>
      <c r="Z35" s="2" t="n">
        <f aca="false">Cropani!AZ138</f>
        <v>0</v>
      </c>
      <c r="AA35" s="2" t="n">
        <f aca="false">Cropani!BK138</f>
        <v>0</v>
      </c>
      <c r="AB35" s="2" t="n">
        <f aca="false">Cropani!BV138</f>
        <v>0</v>
      </c>
      <c r="AC35" s="2" t="n">
        <f aca="false">Cropani!CG138</f>
        <v>0</v>
      </c>
      <c r="AD35" s="2" t="n">
        <f aca="false">Cropani!CR138</f>
        <v>0</v>
      </c>
      <c r="AE35" s="2" t="n">
        <f aca="false">Cropani!H211</f>
        <v>0</v>
      </c>
      <c r="AF35" s="2" t="n">
        <f aca="false">Cropani!S211</f>
        <v>0</v>
      </c>
      <c r="AG35" s="2" t="n">
        <f aca="false">Cropani!AD211</f>
        <v>0</v>
      </c>
      <c r="AH35" s="2" t="n">
        <f aca="false">Cropani!AO211</f>
        <v>0</v>
      </c>
      <c r="AI35" s="2" t="n">
        <f aca="false">Cropani!AZ211</f>
        <v>0</v>
      </c>
      <c r="AJ35" s="2" t="n">
        <f aca="false">Cropani!BK211</f>
        <v>0</v>
      </c>
      <c r="AK35" s="2" t="n">
        <f aca="false">Cropani!BV211</f>
        <v>0</v>
      </c>
      <c r="AL35" s="2" t="n">
        <f aca="false">Cropani!CG211</f>
        <v>1</v>
      </c>
      <c r="AM35" s="2" t="n">
        <f aca="false">Cropani!CR211</f>
        <v>0</v>
      </c>
      <c r="AN35" s="2" t="n">
        <f aca="false">Cropani!H284</f>
        <v>0</v>
      </c>
      <c r="AO35" s="2" t="n">
        <f aca="false">Cropani!S284</f>
        <v>0</v>
      </c>
      <c r="AP35" s="2" t="n">
        <f aca="false">Cropani!AD284</f>
        <v>0</v>
      </c>
      <c r="AQ35" s="2" t="n">
        <f aca="false">Cropani!AO284</f>
        <v>0</v>
      </c>
      <c r="AR35" s="2" t="n">
        <f aca="false">Cropani!AZ284</f>
        <v>0</v>
      </c>
      <c r="AS35" s="2" t="n">
        <f aca="false">Cropani!BK284</f>
        <v>0</v>
      </c>
      <c r="AT35" s="2" t="n">
        <f aca="false">Cropani!BV284</f>
        <v>0</v>
      </c>
      <c r="AU35" s="2" t="n">
        <f aca="false">Cropani!CG284</f>
        <v>0</v>
      </c>
      <c r="AV35" s="2" t="n">
        <f aca="false">Cropani!CR284</f>
        <v>0</v>
      </c>
      <c r="AW35" s="2" t="n">
        <f aca="false">Cropani!H357</f>
        <v>0</v>
      </c>
      <c r="AX35" s="2" t="n">
        <f aca="false">Cropani!S357</f>
        <v>0</v>
      </c>
      <c r="AY35" s="2" t="n">
        <f aca="false">Cropani!AD357</f>
        <v>0</v>
      </c>
      <c r="AZ35" s="2" t="n">
        <f aca="false">Cropani!AO357</f>
        <v>0</v>
      </c>
      <c r="BA35" s="2" t="n">
        <f aca="false">Cropani!AZ357</f>
        <v>0</v>
      </c>
      <c r="BB35" s="2" t="n">
        <f aca="false">Cropani!BK357</f>
        <v>0</v>
      </c>
      <c r="BC35" s="2" t="n">
        <f aca="false">Cropani!BV357</f>
        <v>0</v>
      </c>
      <c r="BD35" s="2" t="n">
        <f aca="false">Cropani!CG357</f>
        <v>0</v>
      </c>
      <c r="BE35" s="2" t="n">
        <f aca="false">Cropani!CR357</f>
        <v>0</v>
      </c>
      <c r="BF35" s="2" t="n">
        <f aca="false">Cropani!H430</f>
        <v>0</v>
      </c>
      <c r="BG35" s="2" t="n">
        <f aca="false">Cropani!S430</f>
        <v>0</v>
      </c>
      <c r="BH35" s="2" t="n">
        <f aca="false">Cropani!AD430</f>
        <v>0</v>
      </c>
      <c r="BI35" s="2" t="n">
        <f aca="false">Cropani!AO430</f>
        <v>0</v>
      </c>
      <c r="BJ35" s="2" t="n">
        <f aca="false">Cropani!AZ430</f>
        <v>0</v>
      </c>
      <c r="BK35" s="2" t="n">
        <f aca="false">Cropani!BK430</f>
        <v>0</v>
      </c>
      <c r="BL35" s="2" t="n">
        <f aca="false">Cropani!BV430</f>
        <v>0</v>
      </c>
      <c r="BM35" s="2" t="n">
        <f aca="false">Cropani!CG430</f>
        <v>0</v>
      </c>
      <c r="BN35" s="2" t="n">
        <f aca="false">Cropani!CR430</f>
        <v>0</v>
      </c>
      <c r="BO35" s="2" t="n">
        <f aca="false">Cropani!H503</f>
        <v>0</v>
      </c>
      <c r="BP35" s="2" t="n">
        <f aca="false">Cropani!S503</f>
        <v>0</v>
      </c>
      <c r="BQ35" s="2" t="n">
        <f aca="false">Cropani!AD503</f>
        <v>0</v>
      </c>
      <c r="BR35" s="2" t="n">
        <f aca="false">Cropani!AO503</f>
        <v>0</v>
      </c>
      <c r="BS35" s="2" t="n">
        <f aca="false">Cropani!AZ503</f>
        <v>0</v>
      </c>
      <c r="BT35" s="2" t="n">
        <f aca="false">Cropani!BK503</f>
        <v>0</v>
      </c>
      <c r="BU35" s="2" t="n">
        <f aca="false">Cropani!BV503</f>
        <v>0</v>
      </c>
      <c r="BV35" s="2" t="n">
        <f aca="false">Cropani!CG503</f>
        <v>0</v>
      </c>
      <c r="BW35" s="2" t="n">
        <f aca="false">Cropani!CR503</f>
        <v>0</v>
      </c>
      <c r="BX35" s="2" t="n">
        <f aca="false">'Sellia Marina'!H65</f>
        <v>0</v>
      </c>
      <c r="BY35" s="2" t="n">
        <f aca="false">'Sellia Marina'!S65</f>
        <v>0</v>
      </c>
      <c r="BZ35" s="2" t="n">
        <f aca="false">'Sellia Marina'!AD65</f>
        <v>0</v>
      </c>
      <c r="CA35" s="2" t="n">
        <f aca="false">'Sellia Marina'!AO65</f>
        <v>0</v>
      </c>
      <c r="CB35" s="2" t="n">
        <f aca="false">'Sellia Marina'!AZ65</f>
        <v>0</v>
      </c>
      <c r="CC35" s="2" t="n">
        <f aca="false">'Sellia Marina'!BK65</f>
        <v>0</v>
      </c>
      <c r="CD35" s="2" t="n">
        <f aca="false">'Sellia Marina'!BV65</f>
        <v>0</v>
      </c>
      <c r="CE35" s="2" t="n">
        <f aca="false">'Sellia Marina'!CG65</f>
        <v>0</v>
      </c>
      <c r="CF35" s="2" t="n">
        <f aca="false">'Sellia Marina'!CR65</f>
        <v>0</v>
      </c>
      <c r="CG35" s="2" t="n">
        <f aca="false">'Sellia Marina'!H138</f>
        <v>0</v>
      </c>
      <c r="CH35" s="2" t="n">
        <f aca="false">'Sellia Marina'!S138</f>
        <v>0</v>
      </c>
      <c r="CI35" s="2" t="n">
        <f aca="false">'Sellia Marina'!AD138</f>
        <v>0</v>
      </c>
      <c r="CJ35" s="2" t="n">
        <f aca="false">'Sellia Marina'!AO138</f>
        <v>0</v>
      </c>
      <c r="CK35" s="2" t="n">
        <f aca="false">'Sellia Marina'!AZ138</f>
        <v>0</v>
      </c>
      <c r="CL35" s="2" t="n">
        <f aca="false">'Sellia Marina'!BK138</f>
        <v>0</v>
      </c>
      <c r="CM35" s="2" t="n">
        <f aca="false">'Sellia Marina'!BV138</f>
        <v>0</v>
      </c>
      <c r="CN35" s="2" t="n">
        <f aca="false">'Sellia Marina'!CG138</f>
        <v>0</v>
      </c>
      <c r="CO35" s="2" t="n">
        <f aca="false">'Sellia Marina'!CR138</f>
        <v>0</v>
      </c>
      <c r="CP35" s="2" t="n">
        <f aca="false">'Sellia Marina'!H211</f>
        <v>0</v>
      </c>
      <c r="CQ35" s="2" t="n">
        <f aca="false">'Sellia Marina'!S211</f>
        <v>0</v>
      </c>
      <c r="CR35" s="2" t="n">
        <f aca="false">'Sellia Marina'!AD211</f>
        <v>0</v>
      </c>
      <c r="CS35" s="2" t="n">
        <f aca="false">'Sellia Marina'!AO211</f>
        <v>0</v>
      </c>
      <c r="CT35" s="2" t="n">
        <f aca="false">'Sellia Marina'!AZ211</f>
        <v>0</v>
      </c>
      <c r="CU35" s="2" t="n">
        <f aca="false">'Sellia Marina'!BK211</f>
        <v>0</v>
      </c>
      <c r="CV35" s="2" t="n">
        <f aca="false">'Sellia Marina'!BV211</f>
        <v>0</v>
      </c>
      <c r="CW35" s="2" t="n">
        <f aca="false">'Sellia Marina'!CG211</f>
        <v>0</v>
      </c>
      <c r="CX35" s="2" t="n">
        <f aca="false">'Sellia Marina'!CR211</f>
        <v>0</v>
      </c>
      <c r="CY35" s="2" t="n">
        <f aca="false">'Sellia Marina'!H284</f>
        <v>0</v>
      </c>
      <c r="CZ35" s="2" t="n">
        <f aca="false">'Sellia Marina'!S284</f>
        <v>0</v>
      </c>
      <c r="DA35" s="2" t="n">
        <f aca="false">'Sellia Marina'!AD284</f>
        <v>0</v>
      </c>
      <c r="DB35" s="2" t="n">
        <f aca="false">'Sellia Marina'!AO284</f>
        <v>0</v>
      </c>
      <c r="DC35" s="2" t="n">
        <f aca="false">'Sellia Marina'!AZ284</f>
        <v>0</v>
      </c>
      <c r="DD35" s="2" t="n">
        <f aca="false">'Sellia Marina'!BK284</f>
        <v>0</v>
      </c>
      <c r="DE35" s="2" t="n">
        <f aca="false">'Sellia Marina'!BV284</f>
        <v>0</v>
      </c>
      <c r="DF35" s="2" t="n">
        <f aca="false">'Sellia Marina'!CG284</f>
        <v>0</v>
      </c>
      <c r="DG35" s="2" t="n">
        <f aca="false">'Sellia Marina'!CR284</f>
        <v>0</v>
      </c>
      <c r="DH35" s="2" t="n">
        <f aca="false">'Sellia Marina'!H357</f>
        <v>0</v>
      </c>
      <c r="DI35" s="2" t="n">
        <f aca="false">'Sellia Marina'!S357</f>
        <v>0</v>
      </c>
      <c r="DJ35" s="2" t="n">
        <f aca="false">'Sellia Marina'!AD357</f>
        <v>0</v>
      </c>
      <c r="DK35" s="2" t="n">
        <f aca="false">'Sellia Marina'!AO357</f>
        <v>0</v>
      </c>
      <c r="DL35" s="2" t="n">
        <f aca="false">'Sellia Marina'!AZ357</f>
        <v>0</v>
      </c>
      <c r="DM35" s="2" t="n">
        <f aca="false">'Sellia Marina'!BK357</f>
        <v>0</v>
      </c>
      <c r="DN35" s="2" t="n">
        <f aca="false">'Sellia Marina'!BV357</f>
        <v>0</v>
      </c>
      <c r="DO35" s="2" t="n">
        <f aca="false">'Sellia Marina'!CG357</f>
        <v>0</v>
      </c>
      <c r="DP35" s="2" t="n">
        <f aca="false">'Sellia Marina'!CR357</f>
        <v>0</v>
      </c>
      <c r="DQ35" s="2" t="n">
        <f aca="false">'Sellia Marina'!H430</f>
        <v>0</v>
      </c>
      <c r="DR35" s="2" t="n">
        <f aca="false">'Sellia Marina'!S430</f>
        <v>0</v>
      </c>
      <c r="DS35" s="2" t="n">
        <f aca="false">'Sellia Marina'!AD430</f>
        <v>0</v>
      </c>
      <c r="DT35" s="2" t="n">
        <f aca="false">'Sellia Marina'!AO430</f>
        <v>0</v>
      </c>
      <c r="DU35" s="2" t="n">
        <f aca="false">'Sellia Marina'!AZ430</f>
        <v>0</v>
      </c>
      <c r="DV35" s="2" t="n">
        <f aca="false">'Sellia Marina'!BK430</f>
        <v>0</v>
      </c>
      <c r="DW35" s="2" t="n">
        <f aca="false">'Sellia Marina'!BV430</f>
        <v>0</v>
      </c>
      <c r="DX35" s="2" t="n">
        <f aca="false">'Sellia Marina'!CG430</f>
        <v>0</v>
      </c>
      <c r="DY35" s="2" t="n">
        <f aca="false">'Sellia Marina'!CR430</f>
        <v>0</v>
      </c>
      <c r="DZ35" s="2" t="n">
        <f aca="false">'Sellia Marina'!H503</f>
        <v>0</v>
      </c>
      <c r="EA35" s="2" t="n">
        <f aca="false">'Sellia Marina'!S503</f>
        <v>0</v>
      </c>
      <c r="EB35" s="2" t="n">
        <f aca="false">'Sellia Marina'!AD503</f>
        <v>0</v>
      </c>
      <c r="EC35" s="2" t="n">
        <f aca="false">'Sellia Marina'!AO503</f>
        <v>0</v>
      </c>
      <c r="ED35" s="2" t="n">
        <f aca="false">'Sellia Marina'!AZ503</f>
        <v>0</v>
      </c>
      <c r="EE35" s="2" t="n">
        <f aca="false">'Sellia Marina'!BK503</f>
        <v>0</v>
      </c>
      <c r="EF35" s="2" t="n">
        <f aca="false">'Sellia Marina'!BV503</f>
        <v>0</v>
      </c>
      <c r="EG35" s="2" t="n">
        <f aca="false">'Sellia Marina'!CG503</f>
        <v>0</v>
      </c>
      <c r="EH35" s="2" t="n">
        <f aca="false">'Sellia Marina'!CR503</f>
        <v>0</v>
      </c>
      <c r="EI35" s="2" t="n">
        <f aca="false">'Sellia Marina'!H576</f>
        <v>0</v>
      </c>
      <c r="EJ35" s="2" t="n">
        <f aca="false">'Sellia Marina'!S576</f>
        <v>0</v>
      </c>
      <c r="EK35" s="2" t="n">
        <f aca="false">'Sellia Marina'!AD576</f>
        <v>0</v>
      </c>
      <c r="EL35" s="2" t="n">
        <f aca="false">Belcastro!H65</f>
        <v>0</v>
      </c>
      <c r="EM35" s="2" t="n">
        <f aca="false">Belcastro!S65</f>
        <v>0</v>
      </c>
      <c r="EN35" s="2" t="n">
        <f aca="false">Belcastro!AD65</f>
        <v>0</v>
      </c>
      <c r="EO35" s="2" t="n">
        <f aca="false">Belcastro!AO65</f>
        <v>0</v>
      </c>
      <c r="EP35" s="2" t="n">
        <f aca="false">Belcastro!AZ65</f>
        <v>0</v>
      </c>
      <c r="EQ35" s="2" t="n">
        <f aca="false">Belcastro!BK65</f>
        <v>0</v>
      </c>
      <c r="ER35" s="2" t="n">
        <f aca="false">Belcastro!BV65</f>
        <v>0</v>
      </c>
      <c r="ES35" s="2" t="n">
        <f aca="false">Botricello!H65</f>
        <v>0</v>
      </c>
      <c r="ET35" s="2" t="n">
        <f aca="false">Botricello!S65</f>
        <v>0</v>
      </c>
      <c r="EU35" s="2" t="n">
        <f aca="false">Botricello!AD65</f>
        <v>0</v>
      </c>
      <c r="EV35" s="2" t="n">
        <f aca="false">Botricello!AO65</f>
        <v>0</v>
      </c>
      <c r="EW35" s="2" t="n">
        <f aca="false">Botricello!AZ65</f>
        <v>0</v>
      </c>
      <c r="EX35" s="2" t="n">
        <f aca="false">Botricello!BK65</f>
        <v>0</v>
      </c>
      <c r="EY35" s="2" t="n">
        <f aca="false">Botricello!BV65</f>
        <v>0</v>
      </c>
      <c r="EZ35" s="2" t="n">
        <f aca="false">Botricello!CG65</f>
        <v>0</v>
      </c>
      <c r="FA35" s="2" t="n">
        <f aca="false">Botricello!H138</f>
        <v>0</v>
      </c>
      <c r="FB35" s="2" t="n">
        <f aca="false">Botricello!S138</f>
        <v>0</v>
      </c>
      <c r="FC35" s="2" t="n">
        <f aca="false">Botricello!AD138</f>
        <v>0</v>
      </c>
      <c r="FD35" s="2" t="n">
        <f aca="false">Botricello!AO138</f>
        <v>0</v>
      </c>
      <c r="FE35" s="2" t="n">
        <f aca="false">Botricello!AZ138</f>
        <v>0</v>
      </c>
      <c r="FF35" s="2" t="n">
        <f aca="false">Botricello!BK138</f>
        <v>0</v>
      </c>
      <c r="FG35" s="2" t="n">
        <f aca="false">Botricello!BV138</f>
        <v>0</v>
      </c>
      <c r="FH35" s="2" t="n">
        <f aca="false">Botricello!CG138</f>
        <v>0</v>
      </c>
      <c r="FI35" s="2" t="n">
        <f aca="false">Botricello!H211</f>
        <v>0</v>
      </c>
      <c r="FJ35" s="2" t="n">
        <f aca="false">Botricello!S211</f>
        <v>0</v>
      </c>
      <c r="FK35" s="2" t="n">
        <f aca="false">Botricello!AD211</f>
        <v>0</v>
      </c>
      <c r="FL35" s="2" t="n">
        <f aca="false">Botricello!AO211</f>
        <v>0</v>
      </c>
      <c r="FM35" s="2" t="n">
        <f aca="false">Botricello!AZ211</f>
        <v>0</v>
      </c>
      <c r="FN35" s="2" t="n">
        <f aca="false">Botricello!BK211</f>
        <v>0</v>
      </c>
      <c r="FO35" s="2" t="n">
        <f aca="false">Botricello!BV211</f>
        <v>0</v>
      </c>
      <c r="FP35" s="2" t="n">
        <f aca="false">Botricello!CG211</f>
        <v>0</v>
      </c>
      <c r="FQ35" s="2" t="n">
        <f aca="false">Botricello!H284</f>
        <v>0</v>
      </c>
      <c r="FT35" s="2" t="str">
        <f aca="false">B35</f>
        <v>insulation sheath</v>
      </c>
      <c r="FU35" s="126" t="n">
        <f aca="false">SUM(C35:E35)</f>
        <v>0</v>
      </c>
      <c r="FV35" s="2" t="n">
        <f aca="false">SUM(F35:L35)</f>
        <v>0</v>
      </c>
      <c r="FW35" s="2" t="n">
        <f aca="false">SUM(M35:BW35)</f>
        <v>1</v>
      </c>
      <c r="FX35" s="2" t="n">
        <f aca="false">SUM(BX35:EK35)</f>
        <v>0</v>
      </c>
      <c r="FY35" s="2" t="n">
        <f aca="false">SUM(EL35:ER35)</f>
        <v>0</v>
      </c>
      <c r="FZ35" s="2" t="n">
        <f aca="false">SUM(ES35:FQ35)</f>
        <v>0</v>
      </c>
      <c r="GA35" s="126" t="n">
        <f aca="false">SUM(FU35:FZ35)</f>
        <v>1</v>
      </c>
      <c r="GT35" s="2" t="s">
        <v>523</v>
      </c>
      <c r="GU35" s="2" t="n">
        <v>0</v>
      </c>
      <c r="GV35" s="2" t="n">
        <v>0</v>
      </c>
      <c r="GW35" s="2" t="n">
        <v>0</v>
      </c>
      <c r="GX35" s="2" t="n">
        <v>0</v>
      </c>
      <c r="GY35" s="2" t="n">
        <v>0</v>
      </c>
      <c r="GZ35" s="2" t="n">
        <v>0</v>
      </c>
      <c r="HA35" s="2" t="n">
        <v>0</v>
      </c>
      <c r="HB35" s="2" t="n">
        <v>0</v>
      </c>
      <c r="HC35" s="2" t="n">
        <v>0</v>
      </c>
      <c r="HD35" s="2" t="n">
        <v>0</v>
      </c>
      <c r="HE35" s="2" t="n">
        <v>0</v>
      </c>
      <c r="HF35" s="2" t="n">
        <v>0</v>
      </c>
      <c r="HG35" s="2" t="n">
        <v>0</v>
      </c>
      <c r="HH35" s="2" t="n">
        <v>0</v>
      </c>
      <c r="HI35" s="2" t="n">
        <v>0</v>
      </c>
      <c r="HJ35" s="2" t="n">
        <v>0</v>
      </c>
      <c r="HK35" s="2" t="n">
        <v>0</v>
      </c>
      <c r="HL35" s="2" t="n">
        <v>0</v>
      </c>
      <c r="HM35" s="2" t="n">
        <v>0</v>
      </c>
      <c r="HN35" s="2" t="n">
        <v>0</v>
      </c>
      <c r="HO35" s="2" t="n">
        <v>0</v>
      </c>
      <c r="HP35" s="2" t="n">
        <v>0</v>
      </c>
      <c r="HQ35" s="2" t="n">
        <v>0</v>
      </c>
      <c r="HR35" s="2" t="n">
        <v>0</v>
      </c>
      <c r="HS35" s="2" t="n">
        <v>0</v>
      </c>
      <c r="HT35" s="2" t="n">
        <v>0</v>
      </c>
      <c r="HU35" s="2" t="n">
        <v>0</v>
      </c>
      <c r="HV35" s="2" t="n">
        <v>0</v>
      </c>
      <c r="HW35" s="2" t="n">
        <v>0</v>
      </c>
      <c r="HX35" s="2" t="n">
        <v>0</v>
      </c>
      <c r="HY35" s="2" t="n">
        <v>0</v>
      </c>
      <c r="HZ35" s="2" t="n">
        <v>0</v>
      </c>
      <c r="IA35" s="2" t="n">
        <v>0</v>
      </c>
      <c r="IB35" s="2" t="n">
        <v>0</v>
      </c>
      <c r="IC35" s="2" t="n">
        <v>0</v>
      </c>
      <c r="ID35" s="2" t="n">
        <v>8</v>
      </c>
      <c r="IE35" s="2" t="n">
        <v>0</v>
      </c>
      <c r="IF35" s="2" t="n">
        <v>0</v>
      </c>
      <c r="IG35" s="2" t="n">
        <v>0</v>
      </c>
      <c r="IH35" s="2" t="n">
        <v>0</v>
      </c>
      <c r="II35" s="2" t="n">
        <v>0</v>
      </c>
      <c r="IJ35" s="2" t="n">
        <v>0</v>
      </c>
      <c r="IK35" s="2" t="n">
        <v>0</v>
      </c>
      <c r="IL35" s="2" t="n">
        <v>0</v>
      </c>
      <c r="IM35" s="2" t="n">
        <v>0</v>
      </c>
      <c r="IN35" s="2" t="n">
        <v>0</v>
      </c>
      <c r="IO35" s="2" t="n">
        <v>0</v>
      </c>
      <c r="IP35" s="2" t="n">
        <v>0</v>
      </c>
      <c r="IQ35" s="2" t="n">
        <v>0</v>
      </c>
      <c r="IR35" s="2" t="n">
        <v>0</v>
      </c>
      <c r="IS35" s="2" t="n">
        <v>0</v>
      </c>
      <c r="IT35" s="2" t="n">
        <v>0</v>
      </c>
      <c r="IU35" s="2" t="n">
        <v>0</v>
      </c>
      <c r="IV35" s="2" t="n">
        <v>0</v>
      </c>
      <c r="IW35" s="2" t="n">
        <v>0</v>
      </c>
      <c r="IX35" s="2" t="n">
        <v>0</v>
      </c>
      <c r="IY35" s="2" t="n">
        <v>0</v>
      </c>
      <c r="IZ35" s="2" t="n">
        <v>0</v>
      </c>
      <c r="JA35" s="2" t="n">
        <v>0</v>
      </c>
      <c r="JB35" s="2" t="n">
        <v>0</v>
      </c>
      <c r="JC35" s="2" t="n">
        <v>0</v>
      </c>
      <c r="JD35" s="2" t="n">
        <v>0</v>
      </c>
      <c r="JE35" s="2" t="n">
        <v>0</v>
      </c>
      <c r="JF35" s="2" t="n">
        <v>0</v>
      </c>
      <c r="JG35" s="2" t="n">
        <v>0</v>
      </c>
      <c r="JH35" s="2" t="n">
        <v>0</v>
      </c>
      <c r="JI35" s="2" t="n">
        <v>0</v>
      </c>
      <c r="JJ35" s="2" t="n">
        <v>0</v>
      </c>
      <c r="JK35" s="2" t="n">
        <v>0</v>
      </c>
      <c r="JL35" s="2" t="n">
        <v>0</v>
      </c>
      <c r="JM35" s="2" t="n">
        <v>0</v>
      </c>
      <c r="JN35" s="2" t="n">
        <v>0</v>
      </c>
      <c r="JO35" s="2" t="n">
        <v>0</v>
      </c>
      <c r="JP35" s="2" t="n">
        <v>0</v>
      </c>
      <c r="JQ35" s="2" t="n">
        <v>0</v>
      </c>
      <c r="JR35" s="2" t="n">
        <v>0</v>
      </c>
      <c r="JS35" s="2" t="n">
        <v>0</v>
      </c>
      <c r="JT35" s="2" t="n">
        <v>0</v>
      </c>
      <c r="JU35" s="2" t="n">
        <v>0</v>
      </c>
      <c r="JV35" s="2" t="n">
        <v>0</v>
      </c>
      <c r="JW35" s="2" t="n">
        <v>0</v>
      </c>
      <c r="JX35" s="2" t="n">
        <v>0</v>
      </c>
      <c r="JY35" s="2" t="n">
        <v>0</v>
      </c>
      <c r="JZ35" s="2" t="n">
        <v>0</v>
      </c>
      <c r="KA35" s="2" t="n">
        <v>0</v>
      </c>
      <c r="KB35" s="2" t="n">
        <v>0</v>
      </c>
      <c r="KC35" s="2" t="n">
        <v>0</v>
      </c>
      <c r="KD35" s="2" t="n">
        <v>0</v>
      </c>
      <c r="KE35" s="2" t="n">
        <v>0</v>
      </c>
      <c r="KF35" s="2" t="n">
        <v>0</v>
      </c>
      <c r="KG35" s="2" t="n">
        <v>0</v>
      </c>
      <c r="KH35" s="2" t="n">
        <v>0</v>
      </c>
      <c r="KI35" s="2" t="n">
        <v>0</v>
      </c>
      <c r="KJ35" s="2" t="n">
        <v>0</v>
      </c>
      <c r="KK35" s="2" t="n">
        <v>0</v>
      </c>
      <c r="KL35" s="2" t="n">
        <v>0</v>
      </c>
      <c r="KM35" s="2" t="n">
        <v>0</v>
      </c>
      <c r="KN35" s="2" t="n">
        <v>0</v>
      </c>
      <c r="KO35" s="2" t="n">
        <v>0</v>
      </c>
      <c r="KP35" s="2" t="n">
        <v>0</v>
      </c>
      <c r="KQ35" s="2" t="n">
        <v>0</v>
      </c>
      <c r="KR35" s="2" t="n">
        <v>0</v>
      </c>
      <c r="KS35" s="2" t="n">
        <v>0</v>
      </c>
      <c r="KT35" s="2" t="n">
        <v>0</v>
      </c>
      <c r="KU35" s="2" t="n">
        <v>0</v>
      </c>
      <c r="KV35" s="2" t="n">
        <v>0</v>
      </c>
      <c r="KW35" s="2" t="n">
        <v>0</v>
      </c>
      <c r="KX35" s="2" t="n">
        <v>0</v>
      </c>
      <c r="KY35" s="2" t="n">
        <v>0</v>
      </c>
      <c r="KZ35" s="2" t="n">
        <v>0</v>
      </c>
      <c r="LA35" s="2" t="n">
        <v>0</v>
      </c>
      <c r="LB35" s="2" t="n">
        <v>0</v>
      </c>
      <c r="LC35" s="2" t="n">
        <v>0</v>
      </c>
      <c r="LD35" s="2" t="n">
        <v>0</v>
      </c>
      <c r="LE35" s="2" t="n">
        <v>0</v>
      </c>
      <c r="LF35" s="2" t="n">
        <v>0</v>
      </c>
      <c r="LG35" s="2" t="n">
        <v>0</v>
      </c>
      <c r="LH35" s="2" t="n">
        <v>0</v>
      </c>
      <c r="LI35" s="2" t="n">
        <v>0</v>
      </c>
      <c r="LJ35" s="2" t="n">
        <v>0</v>
      </c>
      <c r="LK35" s="2" t="n">
        <v>0</v>
      </c>
      <c r="LL35" s="2" t="n">
        <v>0</v>
      </c>
      <c r="LM35" s="2" t="n">
        <v>0</v>
      </c>
      <c r="LN35" s="2" t="n">
        <v>0</v>
      </c>
      <c r="LO35" s="2" t="n">
        <v>0</v>
      </c>
      <c r="LP35" s="2" t="n">
        <v>0</v>
      </c>
      <c r="LQ35" s="2" t="n">
        <v>0</v>
      </c>
      <c r="LR35" s="2" t="n">
        <v>0</v>
      </c>
      <c r="LS35" s="2" t="n">
        <v>0</v>
      </c>
      <c r="LT35" s="2" t="n">
        <v>0</v>
      </c>
      <c r="LU35" s="2" t="n">
        <v>0</v>
      </c>
      <c r="LV35" s="2" t="n">
        <v>0</v>
      </c>
      <c r="LW35" s="2" t="n">
        <v>0</v>
      </c>
      <c r="LX35" s="2" t="n">
        <v>0</v>
      </c>
      <c r="LY35" s="2" t="n">
        <v>0</v>
      </c>
      <c r="LZ35" s="2" t="n">
        <v>0</v>
      </c>
      <c r="MA35" s="2" t="n">
        <v>0</v>
      </c>
      <c r="MB35" s="2" t="n">
        <v>0</v>
      </c>
      <c r="MC35" s="2" t="n">
        <v>0</v>
      </c>
      <c r="MD35" s="2" t="n">
        <v>0</v>
      </c>
      <c r="ME35" s="2" t="n">
        <v>0</v>
      </c>
      <c r="MF35" s="2" t="n">
        <v>0</v>
      </c>
      <c r="MG35" s="2" t="n">
        <v>0</v>
      </c>
      <c r="MH35" s="2" t="n">
        <v>0</v>
      </c>
      <c r="MI35" s="2" t="n">
        <v>0</v>
      </c>
      <c r="MJ35" s="2" t="n">
        <v>0</v>
      </c>
      <c r="MK35" s="2" t="n">
        <v>0</v>
      </c>
      <c r="ML35" s="2" t="n">
        <v>0</v>
      </c>
      <c r="MM35" s="2" t="n">
        <v>0</v>
      </c>
      <c r="MN35" s="2" t="n">
        <v>0</v>
      </c>
      <c r="MO35" s="2" t="n">
        <v>0</v>
      </c>
      <c r="MP35" s="2" t="n">
        <v>0</v>
      </c>
      <c r="MQ35" s="2" t="n">
        <v>0</v>
      </c>
      <c r="MR35" s="2" t="n">
        <v>0</v>
      </c>
      <c r="MS35" s="2" t="n">
        <v>0</v>
      </c>
      <c r="MT35" s="2" t="n">
        <v>0</v>
      </c>
      <c r="MU35" s="2" t="n">
        <v>0</v>
      </c>
      <c r="MV35" s="2" t="n">
        <v>0</v>
      </c>
      <c r="MW35" s="2" t="n">
        <v>0</v>
      </c>
      <c r="MX35" s="2" t="n">
        <v>0</v>
      </c>
      <c r="MY35" s="2" t="n">
        <v>0</v>
      </c>
      <c r="MZ35" s="2" t="n">
        <v>0</v>
      </c>
      <c r="NA35" s="2" t="n">
        <v>0</v>
      </c>
      <c r="NB35" s="2" t="n">
        <v>0</v>
      </c>
      <c r="NC35" s="2" t="n">
        <v>0</v>
      </c>
      <c r="ND35" s="2" t="n">
        <v>0</v>
      </c>
      <c r="NE35" s="2" t="n">
        <v>0</v>
      </c>
      <c r="NF35" s="2" t="n">
        <v>0</v>
      </c>
      <c r="NG35" s="2" t="n">
        <v>0</v>
      </c>
      <c r="NH35" s="2" t="n">
        <v>0</v>
      </c>
      <c r="NI35" s="2" t="n">
        <v>0</v>
      </c>
    </row>
    <row r="36" customFormat="false" ht="14.4" hidden="false" customHeight="false" outlineLevel="0" collapsed="false">
      <c r="A36" s="124"/>
      <c r="B36" s="7" t="s">
        <v>525</v>
      </c>
      <c r="C36" s="125" t="n">
        <f aca="false">'Soveria Simeri'!H66</f>
        <v>0</v>
      </c>
      <c r="D36" s="125" t="n">
        <f aca="false">'Soveria Simeri'!S66</f>
        <v>0</v>
      </c>
      <c r="E36" s="125" t="n">
        <f aca="false">'Soveria Simeri'!AD66</f>
        <v>0</v>
      </c>
      <c r="F36" s="2" t="n">
        <f aca="false">Sersale!H66</f>
        <v>0</v>
      </c>
      <c r="G36" s="2" t="n">
        <f aca="false">Sersale!S66</f>
        <v>0</v>
      </c>
      <c r="H36" s="2" t="n">
        <f aca="false">Sersale!AD66</f>
        <v>0</v>
      </c>
      <c r="I36" s="2" t="n">
        <f aca="false">Sersale!AO66</f>
        <v>0</v>
      </c>
      <c r="J36" s="2" t="n">
        <f aca="false">Sersale!AZ66</f>
        <v>0</v>
      </c>
      <c r="K36" s="2" t="n">
        <f aca="false">Sersale!BK66</f>
        <v>0</v>
      </c>
      <c r="L36" s="2" t="n">
        <f aca="false">Sersale!BV66</f>
        <v>0</v>
      </c>
      <c r="M36" s="2" t="n">
        <f aca="false">Cropani!H66</f>
        <v>0</v>
      </c>
      <c r="N36" s="2" t="n">
        <f aca="false">Cropani!S66</f>
        <v>0</v>
      </c>
      <c r="O36" s="2" t="n">
        <f aca="false">Cropani!AD66</f>
        <v>0</v>
      </c>
      <c r="P36" s="2" t="n">
        <f aca="false">Cropani!AO66</f>
        <v>0</v>
      </c>
      <c r="Q36" s="2" t="n">
        <f aca="false">Cropani!AZ66</f>
        <v>0</v>
      </c>
      <c r="R36" s="2" t="n">
        <f aca="false">Cropani!BK66</f>
        <v>0</v>
      </c>
      <c r="S36" s="2" t="n">
        <f aca="false">Cropani!BV66</f>
        <v>0</v>
      </c>
      <c r="T36" s="2" t="n">
        <f aca="false">Cropani!CG66</f>
        <v>0</v>
      </c>
      <c r="U36" s="2" t="n">
        <f aca="false">Cropani!CR66</f>
        <v>0</v>
      </c>
      <c r="V36" s="2" t="n">
        <f aca="false">Cropani!H139</f>
        <v>0</v>
      </c>
      <c r="W36" s="2" t="n">
        <f aca="false">Cropani!S139</f>
        <v>0</v>
      </c>
      <c r="X36" s="2" t="n">
        <f aca="false">Cropani!AD139</f>
        <v>0</v>
      </c>
      <c r="Y36" s="2" t="n">
        <f aca="false">Cropani!AO139</f>
        <v>0</v>
      </c>
      <c r="Z36" s="2" t="n">
        <f aca="false">Cropani!AZ139</f>
        <v>0</v>
      </c>
      <c r="AA36" s="2" t="n">
        <f aca="false">Cropani!BK139</f>
        <v>0</v>
      </c>
      <c r="AB36" s="2" t="n">
        <f aca="false">Cropani!BV139</f>
        <v>0</v>
      </c>
      <c r="AC36" s="2" t="n">
        <f aca="false">Cropani!CG139</f>
        <v>0</v>
      </c>
      <c r="AD36" s="2" t="n">
        <f aca="false">Cropani!CR139</f>
        <v>0</v>
      </c>
      <c r="AE36" s="2" t="n">
        <f aca="false">Cropani!H212</f>
        <v>0</v>
      </c>
      <c r="AF36" s="2" t="n">
        <f aca="false">Cropani!S212</f>
        <v>0</v>
      </c>
      <c r="AG36" s="2" t="n">
        <f aca="false">Cropani!AD212</f>
        <v>0</v>
      </c>
      <c r="AH36" s="2" t="n">
        <f aca="false">Cropani!AO212</f>
        <v>0</v>
      </c>
      <c r="AI36" s="2" t="n">
        <f aca="false">Cropani!AZ212</f>
        <v>0</v>
      </c>
      <c r="AJ36" s="2" t="n">
        <f aca="false">Cropani!BK212</f>
        <v>0</v>
      </c>
      <c r="AK36" s="2" t="n">
        <f aca="false">Cropani!BV212</f>
        <v>0</v>
      </c>
      <c r="AL36" s="2" t="n">
        <f aca="false">Cropani!CG212</f>
        <v>3</v>
      </c>
      <c r="AM36" s="2" t="n">
        <f aca="false">Cropani!CR212</f>
        <v>0</v>
      </c>
      <c r="AN36" s="2" t="n">
        <f aca="false">Cropani!H285</f>
        <v>0</v>
      </c>
      <c r="AO36" s="2" t="n">
        <f aca="false">Cropani!S285</f>
        <v>0</v>
      </c>
      <c r="AP36" s="2" t="n">
        <f aca="false">Cropani!AD285</f>
        <v>0</v>
      </c>
      <c r="AQ36" s="2" t="n">
        <f aca="false">Cropani!AO285</f>
        <v>0</v>
      </c>
      <c r="AR36" s="2" t="n">
        <f aca="false">Cropani!AZ285</f>
        <v>0</v>
      </c>
      <c r="AS36" s="2" t="n">
        <f aca="false">Cropani!BK285</f>
        <v>0</v>
      </c>
      <c r="AT36" s="2" t="n">
        <f aca="false">Cropani!BV285</f>
        <v>0</v>
      </c>
      <c r="AU36" s="2" t="n">
        <f aca="false">Cropani!CG285</f>
        <v>0</v>
      </c>
      <c r="AV36" s="2" t="n">
        <f aca="false">Cropani!CR285</f>
        <v>0</v>
      </c>
      <c r="AW36" s="2" t="n">
        <f aca="false">Cropani!H358</f>
        <v>0</v>
      </c>
      <c r="AX36" s="2" t="n">
        <f aca="false">Cropani!S358</f>
        <v>0</v>
      </c>
      <c r="AY36" s="2" t="n">
        <f aca="false">Cropani!AD358</f>
        <v>0</v>
      </c>
      <c r="AZ36" s="2" t="n">
        <f aca="false">Cropani!AO358</f>
        <v>0</v>
      </c>
      <c r="BA36" s="2" t="n">
        <f aca="false">Cropani!AZ358</f>
        <v>0</v>
      </c>
      <c r="BB36" s="2" t="n">
        <f aca="false">Cropani!BK358</f>
        <v>0</v>
      </c>
      <c r="BC36" s="2" t="n">
        <f aca="false">Cropani!BV358</f>
        <v>0</v>
      </c>
      <c r="BD36" s="2" t="n">
        <f aca="false">Cropani!CG358</f>
        <v>0</v>
      </c>
      <c r="BE36" s="2" t="n">
        <f aca="false">Cropani!CR358</f>
        <v>0</v>
      </c>
      <c r="BF36" s="2" t="n">
        <f aca="false">Cropani!H431</f>
        <v>0</v>
      </c>
      <c r="BG36" s="2" t="n">
        <f aca="false">Cropani!S431</f>
        <v>0</v>
      </c>
      <c r="BH36" s="2" t="n">
        <f aca="false">Cropani!AD431</f>
        <v>0</v>
      </c>
      <c r="BI36" s="2" t="n">
        <f aca="false">Cropani!AO431</f>
        <v>0</v>
      </c>
      <c r="BJ36" s="2" t="n">
        <f aca="false">Cropani!AZ431</f>
        <v>0</v>
      </c>
      <c r="BK36" s="2" t="n">
        <f aca="false">Cropani!BK431</f>
        <v>0</v>
      </c>
      <c r="BL36" s="2" t="n">
        <f aca="false">Cropani!BV431</f>
        <v>0</v>
      </c>
      <c r="BM36" s="2" t="n">
        <f aca="false">Cropani!CG431</f>
        <v>0</v>
      </c>
      <c r="BN36" s="2" t="n">
        <f aca="false">Cropani!CR431</f>
        <v>0</v>
      </c>
      <c r="BO36" s="2" t="n">
        <f aca="false">Cropani!H504</f>
        <v>0</v>
      </c>
      <c r="BP36" s="2" t="n">
        <f aca="false">Cropani!S504</f>
        <v>0</v>
      </c>
      <c r="BQ36" s="2" t="n">
        <f aca="false">Cropani!AD504</f>
        <v>0</v>
      </c>
      <c r="BR36" s="2" t="n">
        <f aca="false">Cropani!AO504</f>
        <v>0</v>
      </c>
      <c r="BS36" s="2" t="n">
        <f aca="false">Cropani!AZ504</f>
        <v>0</v>
      </c>
      <c r="BT36" s="2" t="n">
        <f aca="false">Cropani!BK504</f>
        <v>0</v>
      </c>
      <c r="BU36" s="2" t="n">
        <f aca="false">Cropani!BV504</f>
        <v>0</v>
      </c>
      <c r="BV36" s="2" t="n">
        <f aca="false">Cropani!CG504</f>
        <v>0</v>
      </c>
      <c r="BW36" s="2" t="n">
        <f aca="false">Cropani!CR504</f>
        <v>0</v>
      </c>
      <c r="BX36" s="2" t="n">
        <f aca="false">'Sellia Marina'!H66</f>
        <v>0</v>
      </c>
      <c r="BY36" s="2" t="n">
        <f aca="false">'Sellia Marina'!S66</f>
        <v>0</v>
      </c>
      <c r="BZ36" s="2" t="n">
        <f aca="false">'Sellia Marina'!AD66</f>
        <v>0</v>
      </c>
      <c r="CA36" s="2" t="n">
        <f aca="false">'Sellia Marina'!AO66</f>
        <v>0</v>
      </c>
      <c r="CB36" s="2" t="n">
        <f aca="false">'Sellia Marina'!AZ66</f>
        <v>0</v>
      </c>
      <c r="CC36" s="2" t="n">
        <f aca="false">'Sellia Marina'!BK66</f>
        <v>0</v>
      </c>
      <c r="CD36" s="2" t="n">
        <f aca="false">'Sellia Marina'!BV66</f>
        <v>0</v>
      </c>
      <c r="CE36" s="2" t="n">
        <f aca="false">'Sellia Marina'!CG66</f>
        <v>0</v>
      </c>
      <c r="CF36" s="2" t="n">
        <f aca="false">'Sellia Marina'!CR66</f>
        <v>0</v>
      </c>
      <c r="CG36" s="2" t="n">
        <f aca="false">'Sellia Marina'!H139</f>
        <v>0</v>
      </c>
      <c r="CH36" s="2" t="n">
        <f aca="false">'Sellia Marina'!S139</f>
        <v>0</v>
      </c>
      <c r="CI36" s="2" t="n">
        <f aca="false">'Sellia Marina'!AD139</f>
        <v>0</v>
      </c>
      <c r="CJ36" s="2" t="n">
        <f aca="false">'Sellia Marina'!AO139</f>
        <v>0</v>
      </c>
      <c r="CK36" s="2" t="n">
        <f aca="false">'Sellia Marina'!AZ139</f>
        <v>0</v>
      </c>
      <c r="CL36" s="2" t="n">
        <f aca="false">'Sellia Marina'!BK139</f>
        <v>0</v>
      </c>
      <c r="CM36" s="2" t="n">
        <f aca="false">'Sellia Marina'!BV139</f>
        <v>0</v>
      </c>
      <c r="CN36" s="2" t="n">
        <f aca="false">'Sellia Marina'!CG139</f>
        <v>0</v>
      </c>
      <c r="CO36" s="2" t="n">
        <f aca="false">'Sellia Marina'!CR139</f>
        <v>0</v>
      </c>
      <c r="CP36" s="2" t="n">
        <f aca="false">'Sellia Marina'!H212</f>
        <v>0</v>
      </c>
      <c r="CQ36" s="2" t="n">
        <f aca="false">'Sellia Marina'!S212</f>
        <v>0</v>
      </c>
      <c r="CR36" s="2" t="n">
        <f aca="false">'Sellia Marina'!AD212</f>
        <v>0</v>
      </c>
      <c r="CS36" s="2" t="n">
        <f aca="false">'Sellia Marina'!AO212</f>
        <v>0</v>
      </c>
      <c r="CT36" s="2" t="n">
        <f aca="false">'Sellia Marina'!AZ212</f>
        <v>0</v>
      </c>
      <c r="CU36" s="2" t="n">
        <f aca="false">'Sellia Marina'!BK212</f>
        <v>0</v>
      </c>
      <c r="CV36" s="2" t="n">
        <f aca="false">'Sellia Marina'!BV212</f>
        <v>0</v>
      </c>
      <c r="CW36" s="2" t="n">
        <f aca="false">'Sellia Marina'!CG212</f>
        <v>0</v>
      </c>
      <c r="CX36" s="2" t="n">
        <f aca="false">'Sellia Marina'!CR212</f>
        <v>0</v>
      </c>
      <c r="CY36" s="2" t="n">
        <f aca="false">'Sellia Marina'!H285</f>
        <v>0</v>
      </c>
      <c r="CZ36" s="2" t="n">
        <f aca="false">'Sellia Marina'!S285</f>
        <v>0</v>
      </c>
      <c r="DA36" s="2" t="n">
        <f aca="false">'Sellia Marina'!AD285</f>
        <v>0</v>
      </c>
      <c r="DB36" s="2" t="n">
        <f aca="false">'Sellia Marina'!AO285</f>
        <v>0</v>
      </c>
      <c r="DC36" s="2" t="n">
        <f aca="false">'Sellia Marina'!AZ285</f>
        <v>0</v>
      </c>
      <c r="DD36" s="2" t="n">
        <f aca="false">'Sellia Marina'!BK285</f>
        <v>0</v>
      </c>
      <c r="DE36" s="2" t="n">
        <f aca="false">'Sellia Marina'!BV285</f>
        <v>0</v>
      </c>
      <c r="DF36" s="2" t="n">
        <f aca="false">'Sellia Marina'!CG285</f>
        <v>0</v>
      </c>
      <c r="DG36" s="2" t="n">
        <f aca="false">'Sellia Marina'!CR285</f>
        <v>0</v>
      </c>
      <c r="DH36" s="2" t="n">
        <f aca="false">'Sellia Marina'!H358</f>
        <v>0</v>
      </c>
      <c r="DI36" s="2" t="n">
        <f aca="false">'Sellia Marina'!S358</f>
        <v>0</v>
      </c>
      <c r="DJ36" s="2" t="n">
        <f aca="false">'Sellia Marina'!AD358</f>
        <v>0</v>
      </c>
      <c r="DK36" s="2" t="n">
        <f aca="false">'Sellia Marina'!AO358</f>
        <v>0</v>
      </c>
      <c r="DL36" s="2" t="n">
        <f aca="false">'Sellia Marina'!AZ358</f>
        <v>0</v>
      </c>
      <c r="DM36" s="2" t="n">
        <f aca="false">'Sellia Marina'!BK358</f>
        <v>0</v>
      </c>
      <c r="DN36" s="2" t="n">
        <f aca="false">'Sellia Marina'!BV358</f>
        <v>0</v>
      </c>
      <c r="DO36" s="2" t="n">
        <f aca="false">'Sellia Marina'!CG358</f>
        <v>0</v>
      </c>
      <c r="DP36" s="2" t="n">
        <f aca="false">'Sellia Marina'!CR358</f>
        <v>0</v>
      </c>
      <c r="DQ36" s="2" t="n">
        <f aca="false">'Sellia Marina'!H431</f>
        <v>0</v>
      </c>
      <c r="DR36" s="2" t="n">
        <f aca="false">'Sellia Marina'!S431</f>
        <v>0</v>
      </c>
      <c r="DS36" s="2" t="n">
        <f aca="false">'Sellia Marina'!AD431</f>
        <v>0</v>
      </c>
      <c r="DT36" s="2" t="n">
        <f aca="false">'Sellia Marina'!AO431</f>
        <v>0</v>
      </c>
      <c r="DU36" s="2" t="n">
        <f aca="false">'Sellia Marina'!AZ431</f>
        <v>0</v>
      </c>
      <c r="DV36" s="2" t="n">
        <f aca="false">'Sellia Marina'!BK431</f>
        <v>0</v>
      </c>
      <c r="DW36" s="2" t="n">
        <f aca="false">'Sellia Marina'!BV431</f>
        <v>0</v>
      </c>
      <c r="DX36" s="2" t="n">
        <f aca="false">'Sellia Marina'!CG431</f>
        <v>0</v>
      </c>
      <c r="DY36" s="2" t="n">
        <f aca="false">'Sellia Marina'!CR431</f>
        <v>0</v>
      </c>
      <c r="DZ36" s="2" t="n">
        <f aca="false">'Sellia Marina'!H504</f>
        <v>0</v>
      </c>
      <c r="EA36" s="2" t="n">
        <f aca="false">'Sellia Marina'!S504</f>
        <v>0</v>
      </c>
      <c r="EB36" s="2" t="n">
        <f aca="false">'Sellia Marina'!AD504</f>
        <v>0</v>
      </c>
      <c r="EC36" s="2" t="n">
        <f aca="false">'Sellia Marina'!AO504</f>
        <v>0</v>
      </c>
      <c r="ED36" s="2" t="n">
        <f aca="false">'Sellia Marina'!AZ504</f>
        <v>0</v>
      </c>
      <c r="EE36" s="2" t="n">
        <f aca="false">'Sellia Marina'!BK504</f>
        <v>0</v>
      </c>
      <c r="EF36" s="2" t="n">
        <f aca="false">'Sellia Marina'!BV504</f>
        <v>0</v>
      </c>
      <c r="EG36" s="2" t="n">
        <f aca="false">'Sellia Marina'!CG504</f>
        <v>0</v>
      </c>
      <c r="EH36" s="2" t="n">
        <f aca="false">'Sellia Marina'!CR504</f>
        <v>0</v>
      </c>
      <c r="EI36" s="2" t="n">
        <f aca="false">'Sellia Marina'!H577</f>
        <v>0</v>
      </c>
      <c r="EJ36" s="2" t="n">
        <f aca="false">'Sellia Marina'!S577</f>
        <v>0</v>
      </c>
      <c r="EK36" s="2" t="n">
        <f aca="false">'Sellia Marina'!AD577</f>
        <v>0</v>
      </c>
      <c r="EL36" s="2" t="n">
        <f aca="false">Belcastro!H66</f>
        <v>0</v>
      </c>
      <c r="EM36" s="2" t="n">
        <f aca="false">Belcastro!S66</f>
        <v>0</v>
      </c>
      <c r="EN36" s="2" t="n">
        <f aca="false">Belcastro!AD66</f>
        <v>0</v>
      </c>
      <c r="EO36" s="2" t="n">
        <f aca="false">Belcastro!AO66</f>
        <v>0</v>
      </c>
      <c r="EP36" s="2" t="n">
        <f aca="false">Belcastro!AZ66</f>
        <v>0</v>
      </c>
      <c r="EQ36" s="2" t="n">
        <f aca="false">Belcastro!BK66</f>
        <v>0</v>
      </c>
      <c r="ER36" s="2" t="n">
        <f aca="false">Belcastro!BV66</f>
        <v>0</v>
      </c>
      <c r="ES36" s="2" t="n">
        <f aca="false">Botricello!H66</f>
        <v>0</v>
      </c>
      <c r="ET36" s="2" t="n">
        <f aca="false">Botricello!S66</f>
        <v>0</v>
      </c>
      <c r="EU36" s="2" t="n">
        <f aca="false">Botricello!AD66</f>
        <v>0</v>
      </c>
      <c r="EV36" s="2" t="n">
        <f aca="false">Botricello!AO66</f>
        <v>0</v>
      </c>
      <c r="EW36" s="2" t="n">
        <f aca="false">Botricello!AZ66</f>
        <v>0</v>
      </c>
      <c r="EX36" s="2" t="n">
        <f aca="false">Botricello!BK66</f>
        <v>0</v>
      </c>
      <c r="EY36" s="2" t="n">
        <f aca="false">Botricello!BV66</f>
        <v>0</v>
      </c>
      <c r="EZ36" s="2" t="n">
        <f aca="false">Botricello!CG66</f>
        <v>0</v>
      </c>
      <c r="FA36" s="2" t="n">
        <f aca="false">Botricello!H139</f>
        <v>0</v>
      </c>
      <c r="FB36" s="2" t="n">
        <f aca="false">Botricello!S139</f>
        <v>0</v>
      </c>
      <c r="FC36" s="2" t="n">
        <f aca="false">Botricello!AD139</f>
        <v>0</v>
      </c>
      <c r="FD36" s="2" t="n">
        <f aca="false">Botricello!AO139</f>
        <v>0</v>
      </c>
      <c r="FE36" s="2" t="n">
        <f aca="false">Botricello!AZ139</f>
        <v>0</v>
      </c>
      <c r="FF36" s="2" t="n">
        <f aca="false">Botricello!BK139</f>
        <v>0</v>
      </c>
      <c r="FG36" s="2" t="n">
        <f aca="false">Botricello!BV139</f>
        <v>0</v>
      </c>
      <c r="FH36" s="2" t="n">
        <f aca="false">Botricello!CG139</f>
        <v>0</v>
      </c>
      <c r="FI36" s="2" t="n">
        <f aca="false">Botricello!H212</f>
        <v>0</v>
      </c>
      <c r="FJ36" s="2" t="n">
        <f aca="false">Botricello!S212</f>
        <v>0</v>
      </c>
      <c r="FK36" s="2" t="n">
        <f aca="false">Botricello!AD212</f>
        <v>0</v>
      </c>
      <c r="FL36" s="2" t="n">
        <f aca="false">Botricello!AO212</f>
        <v>0</v>
      </c>
      <c r="FM36" s="2" t="n">
        <f aca="false">Botricello!AZ212</f>
        <v>0</v>
      </c>
      <c r="FN36" s="2" t="n">
        <f aca="false">Botricello!BK212</f>
        <v>0</v>
      </c>
      <c r="FO36" s="2" t="n">
        <f aca="false">Botricello!BV212</f>
        <v>0</v>
      </c>
      <c r="FP36" s="2" t="n">
        <f aca="false">Botricello!CG212</f>
        <v>0</v>
      </c>
      <c r="FQ36" s="2" t="n">
        <f aca="false">Botricello!H285</f>
        <v>0</v>
      </c>
      <c r="FT36" s="2" t="str">
        <f aca="false">B36</f>
        <v>metal sheet</v>
      </c>
      <c r="FU36" s="126" t="n">
        <f aca="false">SUM(C36:E36)</f>
        <v>0</v>
      </c>
      <c r="FV36" s="2" t="n">
        <f aca="false">SUM(F36:L36)</f>
        <v>0</v>
      </c>
      <c r="FW36" s="2" t="n">
        <f aca="false">SUM(M36:BW36)</f>
        <v>3</v>
      </c>
      <c r="FX36" s="2" t="n">
        <f aca="false">SUM(BX36:EK36)</f>
        <v>0</v>
      </c>
      <c r="FY36" s="2" t="n">
        <f aca="false">SUM(EL36:ER36)</f>
        <v>0</v>
      </c>
      <c r="FZ36" s="2" t="n">
        <f aca="false">SUM(ES36:FQ36)</f>
        <v>0</v>
      </c>
      <c r="GA36" s="126" t="n">
        <f aca="false">SUM(FU36:FZ36)</f>
        <v>3</v>
      </c>
      <c r="GT36" s="2" t="s">
        <v>524</v>
      </c>
      <c r="GU36" s="2" t="n">
        <v>0</v>
      </c>
      <c r="GV36" s="2" t="n">
        <v>0</v>
      </c>
      <c r="GW36" s="2" t="n">
        <v>0</v>
      </c>
      <c r="GX36" s="2" t="n">
        <v>0</v>
      </c>
      <c r="GY36" s="2" t="n">
        <v>0</v>
      </c>
      <c r="GZ36" s="2" t="n">
        <v>0</v>
      </c>
      <c r="HA36" s="2" t="n">
        <v>0</v>
      </c>
      <c r="HB36" s="2" t="n">
        <v>0</v>
      </c>
      <c r="HC36" s="2" t="n">
        <v>0</v>
      </c>
      <c r="HD36" s="2" t="n">
        <v>0</v>
      </c>
      <c r="HE36" s="2" t="n">
        <v>0</v>
      </c>
      <c r="HF36" s="2" t="n">
        <v>0</v>
      </c>
      <c r="HG36" s="2" t="n">
        <v>0</v>
      </c>
      <c r="HH36" s="2" t="n">
        <v>0</v>
      </c>
      <c r="HI36" s="2" t="n">
        <v>0</v>
      </c>
      <c r="HJ36" s="2" t="n">
        <v>0</v>
      </c>
      <c r="HK36" s="2" t="n">
        <v>0</v>
      </c>
      <c r="HL36" s="2" t="n">
        <v>0</v>
      </c>
      <c r="HM36" s="2" t="n">
        <v>0</v>
      </c>
      <c r="HN36" s="2" t="n">
        <v>0</v>
      </c>
      <c r="HO36" s="2" t="n">
        <v>0</v>
      </c>
      <c r="HP36" s="2" t="n">
        <v>0</v>
      </c>
      <c r="HQ36" s="2" t="n">
        <v>0</v>
      </c>
      <c r="HR36" s="2" t="n">
        <v>0</v>
      </c>
      <c r="HS36" s="2" t="n">
        <v>0</v>
      </c>
      <c r="HT36" s="2" t="n">
        <v>0</v>
      </c>
      <c r="HU36" s="2" t="n">
        <v>0</v>
      </c>
      <c r="HV36" s="2" t="n">
        <v>0</v>
      </c>
      <c r="HW36" s="2" t="n">
        <v>0</v>
      </c>
      <c r="HX36" s="2" t="n">
        <v>0</v>
      </c>
      <c r="HY36" s="2" t="n">
        <v>0</v>
      </c>
      <c r="HZ36" s="2" t="n">
        <v>0</v>
      </c>
      <c r="IA36" s="2" t="n">
        <v>0</v>
      </c>
      <c r="IB36" s="2" t="n">
        <v>0</v>
      </c>
      <c r="IC36" s="2" t="n">
        <v>0</v>
      </c>
      <c r="ID36" s="2" t="n">
        <v>1</v>
      </c>
      <c r="IE36" s="2" t="n">
        <v>0</v>
      </c>
      <c r="IF36" s="2" t="n">
        <v>0</v>
      </c>
      <c r="IG36" s="2" t="n">
        <v>0</v>
      </c>
      <c r="IH36" s="2" t="n">
        <v>0</v>
      </c>
      <c r="II36" s="2" t="n">
        <v>0</v>
      </c>
      <c r="IJ36" s="2" t="n">
        <v>0</v>
      </c>
      <c r="IK36" s="2" t="n">
        <v>0</v>
      </c>
      <c r="IL36" s="2" t="n">
        <v>0</v>
      </c>
      <c r="IM36" s="2" t="n">
        <v>0</v>
      </c>
      <c r="IN36" s="2" t="n">
        <v>0</v>
      </c>
      <c r="IO36" s="2" t="n">
        <v>0</v>
      </c>
      <c r="IP36" s="2" t="n">
        <v>0</v>
      </c>
      <c r="IQ36" s="2" t="n">
        <v>0</v>
      </c>
      <c r="IR36" s="2" t="n">
        <v>0</v>
      </c>
      <c r="IS36" s="2" t="n">
        <v>0</v>
      </c>
      <c r="IT36" s="2" t="n">
        <v>0</v>
      </c>
      <c r="IU36" s="2" t="n">
        <v>0</v>
      </c>
      <c r="IV36" s="2" t="n">
        <v>0</v>
      </c>
      <c r="IW36" s="2" t="n">
        <v>0</v>
      </c>
      <c r="IX36" s="2" t="n">
        <v>0</v>
      </c>
      <c r="IY36" s="2" t="n">
        <v>0</v>
      </c>
      <c r="IZ36" s="2" t="n">
        <v>0</v>
      </c>
      <c r="JA36" s="2" t="n">
        <v>0</v>
      </c>
      <c r="JB36" s="2" t="n">
        <v>0</v>
      </c>
      <c r="JC36" s="2" t="n">
        <v>0</v>
      </c>
      <c r="JD36" s="2" t="n">
        <v>0</v>
      </c>
      <c r="JE36" s="2" t="n">
        <v>0</v>
      </c>
      <c r="JF36" s="2" t="n">
        <v>0</v>
      </c>
      <c r="JG36" s="2" t="n">
        <v>0</v>
      </c>
      <c r="JH36" s="2" t="n">
        <v>0</v>
      </c>
      <c r="JI36" s="2" t="n">
        <v>0</v>
      </c>
      <c r="JJ36" s="2" t="n">
        <v>0</v>
      </c>
      <c r="JK36" s="2" t="n">
        <v>0</v>
      </c>
      <c r="JL36" s="2" t="n">
        <v>0</v>
      </c>
      <c r="JM36" s="2" t="n">
        <v>0</v>
      </c>
      <c r="JN36" s="2" t="n">
        <v>0</v>
      </c>
      <c r="JO36" s="2" t="n">
        <v>0</v>
      </c>
      <c r="JP36" s="2" t="n">
        <v>0</v>
      </c>
      <c r="JQ36" s="2" t="n">
        <v>0</v>
      </c>
      <c r="JR36" s="2" t="n">
        <v>0</v>
      </c>
      <c r="JS36" s="2" t="n">
        <v>0</v>
      </c>
      <c r="JT36" s="2" t="n">
        <v>0</v>
      </c>
      <c r="JU36" s="2" t="n">
        <v>0</v>
      </c>
      <c r="JV36" s="2" t="n">
        <v>0</v>
      </c>
      <c r="JW36" s="2" t="n">
        <v>0</v>
      </c>
      <c r="JX36" s="2" t="n">
        <v>0</v>
      </c>
      <c r="JY36" s="2" t="n">
        <v>0</v>
      </c>
      <c r="JZ36" s="2" t="n">
        <v>0</v>
      </c>
      <c r="KA36" s="2" t="n">
        <v>0</v>
      </c>
      <c r="KB36" s="2" t="n">
        <v>0</v>
      </c>
      <c r="KC36" s="2" t="n">
        <v>0</v>
      </c>
      <c r="KD36" s="2" t="n">
        <v>0</v>
      </c>
      <c r="KE36" s="2" t="n">
        <v>0</v>
      </c>
      <c r="KF36" s="2" t="n">
        <v>0</v>
      </c>
      <c r="KG36" s="2" t="n">
        <v>0</v>
      </c>
      <c r="KH36" s="2" t="n">
        <v>0</v>
      </c>
      <c r="KI36" s="2" t="n">
        <v>0</v>
      </c>
      <c r="KJ36" s="2" t="n">
        <v>0</v>
      </c>
      <c r="KK36" s="2" t="n">
        <v>0</v>
      </c>
      <c r="KL36" s="2" t="n">
        <v>0</v>
      </c>
      <c r="KM36" s="2" t="n">
        <v>0</v>
      </c>
      <c r="KN36" s="2" t="n">
        <v>0</v>
      </c>
      <c r="KO36" s="2" t="n">
        <v>0</v>
      </c>
      <c r="KP36" s="2" t="n">
        <v>0</v>
      </c>
      <c r="KQ36" s="2" t="n">
        <v>0</v>
      </c>
      <c r="KR36" s="2" t="n">
        <v>0</v>
      </c>
      <c r="KS36" s="2" t="n">
        <v>0</v>
      </c>
      <c r="KT36" s="2" t="n">
        <v>0</v>
      </c>
      <c r="KU36" s="2" t="n">
        <v>0</v>
      </c>
      <c r="KV36" s="2" t="n">
        <v>0</v>
      </c>
      <c r="KW36" s="2" t="n">
        <v>0</v>
      </c>
      <c r="KX36" s="2" t="n">
        <v>0</v>
      </c>
      <c r="KY36" s="2" t="n">
        <v>0</v>
      </c>
      <c r="KZ36" s="2" t="n">
        <v>0</v>
      </c>
      <c r="LA36" s="2" t="n">
        <v>0</v>
      </c>
      <c r="LB36" s="2" t="n">
        <v>0</v>
      </c>
      <c r="LC36" s="2" t="n">
        <v>0</v>
      </c>
      <c r="LD36" s="2" t="n">
        <v>0</v>
      </c>
      <c r="LE36" s="2" t="n">
        <v>0</v>
      </c>
      <c r="LF36" s="2" t="n">
        <v>0</v>
      </c>
      <c r="LG36" s="2" t="n">
        <v>0</v>
      </c>
      <c r="LH36" s="2" t="n">
        <v>0</v>
      </c>
      <c r="LI36" s="2" t="n">
        <v>0</v>
      </c>
      <c r="LJ36" s="2" t="n">
        <v>0</v>
      </c>
      <c r="LK36" s="2" t="n">
        <v>0</v>
      </c>
      <c r="LL36" s="2" t="n">
        <v>0</v>
      </c>
      <c r="LM36" s="2" t="n">
        <v>0</v>
      </c>
      <c r="LN36" s="2" t="n">
        <v>0</v>
      </c>
      <c r="LO36" s="2" t="n">
        <v>0</v>
      </c>
      <c r="LP36" s="2" t="n">
        <v>0</v>
      </c>
      <c r="LQ36" s="2" t="n">
        <v>0</v>
      </c>
      <c r="LR36" s="2" t="n">
        <v>0</v>
      </c>
      <c r="LS36" s="2" t="n">
        <v>0</v>
      </c>
      <c r="LT36" s="2" t="n">
        <v>0</v>
      </c>
      <c r="LU36" s="2" t="n">
        <v>0</v>
      </c>
      <c r="LV36" s="2" t="n">
        <v>0</v>
      </c>
      <c r="LW36" s="2" t="n">
        <v>0</v>
      </c>
      <c r="LX36" s="2" t="n">
        <v>0</v>
      </c>
      <c r="LY36" s="2" t="n">
        <v>0</v>
      </c>
      <c r="LZ36" s="2" t="n">
        <v>0</v>
      </c>
      <c r="MA36" s="2" t="n">
        <v>0</v>
      </c>
      <c r="MB36" s="2" t="n">
        <v>0</v>
      </c>
      <c r="MC36" s="2" t="n">
        <v>0</v>
      </c>
      <c r="MD36" s="2" t="n">
        <v>0</v>
      </c>
      <c r="ME36" s="2" t="n">
        <v>0</v>
      </c>
      <c r="MF36" s="2" t="n">
        <v>0</v>
      </c>
      <c r="MG36" s="2" t="n">
        <v>0</v>
      </c>
      <c r="MH36" s="2" t="n">
        <v>0</v>
      </c>
      <c r="MI36" s="2" t="n">
        <v>0</v>
      </c>
      <c r="MJ36" s="2" t="n">
        <v>0</v>
      </c>
      <c r="MK36" s="2" t="n">
        <v>0</v>
      </c>
      <c r="ML36" s="2" t="n">
        <v>0</v>
      </c>
      <c r="MM36" s="2" t="n">
        <v>0</v>
      </c>
      <c r="MN36" s="2" t="n">
        <v>0</v>
      </c>
      <c r="MO36" s="2" t="n">
        <v>0</v>
      </c>
      <c r="MP36" s="2" t="n">
        <v>0</v>
      </c>
      <c r="MQ36" s="2" t="n">
        <v>0</v>
      </c>
      <c r="MR36" s="2" t="n">
        <v>0</v>
      </c>
      <c r="MS36" s="2" t="n">
        <v>0</v>
      </c>
      <c r="MT36" s="2" t="n">
        <v>0</v>
      </c>
      <c r="MU36" s="2" t="n">
        <v>0</v>
      </c>
      <c r="MV36" s="2" t="n">
        <v>0</v>
      </c>
      <c r="MW36" s="2" t="n">
        <v>0</v>
      </c>
      <c r="MX36" s="2" t="n">
        <v>0</v>
      </c>
      <c r="MY36" s="2" t="n">
        <v>0</v>
      </c>
      <c r="MZ36" s="2" t="n">
        <v>0</v>
      </c>
      <c r="NA36" s="2" t="n">
        <v>0</v>
      </c>
      <c r="NB36" s="2" t="n">
        <v>0</v>
      </c>
      <c r="NC36" s="2" t="n">
        <v>0</v>
      </c>
      <c r="ND36" s="2" t="n">
        <v>0</v>
      </c>
      <c r="NE36" s="2" t="n">
        <v>0</v>
      </c>
      <c r="NF36" s="2" t="n">
        <v>0</v>
      </c>
      <c r="NG36" s="2" t="n">
        <v>0</v>
      </c>
      <c r="NH36" s="2" t="n">
        <v>0</v>
      </c>
      <c r="NI36" s="2" t="n">
        <v>0</v>
      </c>
    </row>
    <row r="37" customFormat="false" ht="14.4" hidden="false" customHeight="false" outlineLevel="0" collapsed="false">
      <c r="A37" s="63"/>
      <c r="B37" s="7" t="s">
        <v>526</v>
      </c>
      <c r="C37" s="125" t="n">
        <f aca="false">'Soveria Simeri'!H67</f>
        <v>0</v>
      </c>
      <c r="D37" s="125" t="n">
        <f aca="false">'Soveria Simeri'!S67</f>
        <v>0</v>
      </c>
      <c r="E37" s="125" t="n">
        <f aca="false">'Soveria Simeri'!AD67</f>
        <v>4</v>
      </c>
      <c r="F37" s="2" t="n">
        <f aca="false">Sersale!H67</f>
        <v>2</v>
      </c>
      <c r="G37" s="2" t="n">
        <f aca="false">Sersale!S67</f>
        <v>3</v>
      </c>
      <c r="H37" s="2" t="n">
        <f aca="false">Sersale!AD67</f>
        <v>1</v>
      </c>
      <c r="I37" s="2" t="n">
        <f aca="false">Sersale!AO67</f>
        <v>0</v>
      </c>
      <c r="J37" s="2" t="n">
        <f aca="false">Sersale!AZ67</f>
        <v>0</v>
      </c>
      <c r="K37" s="2" t="n">
        <f aca="false">Sersale!BK67</f>
        <v>0</v>
      </c>
      <c r="L37" s="2" t="n">
        <f aca="false">Sersale!BV67</f>
        <v>0</v>
      </c>
      <c r="M37" s="2" t="n">
        <f aca="false">Cropani!H67</f>
        <v>0</v>
      </c>
      <c r="N37" s="2" t="n">
        <f aca="false">Cropani!S67</f>
        <v>0</v>
      </c>
      <c r="O37" s="2" t="n">
        <f aca="false">Cropani!AD67</f>
        <v>0</v>
      </c>
      <c r="P37" s="2" t="n">
        <f aca="false">Cropani!AO67</f>
        <v>0</v>
      </c>
      <c r="Q37" s="2" t="n">
        <f aca="false">Cropani!AZ67</f>
        <v>0</v>
      </c>
      <c r="R37" s="2" t="n">
        <f aca="false">Cropani!BK67</f>
        <v>0</v>
      </c>
      <c r="S37" s="2" t="n">
        <f aca="false">Cropani!BV67</f>
        <v>0</v>
      </c>
      <c r="T37" s="2" t="n">
        <f aca="false">Cropani!CG67</f>
        <v>0</v>
      </c>
      <c r="U37" s="2" t="n">
        <f aca="false">Cropani!CR67</f>
        <v>0</v>
      </c>
      <c r="V37" s="2" t="n">
        <f aca="false">Cropani!H140</f>
        <v>0</v>
      </c>
      <c r="W37" s="2" t="n">
        <f aca="false">Cropani!S140</f>
        <v>0</v>
      </c>
      <c r="X37" s="2" t="n">
        <f aca="false">Cropani!AD140</f>
        <v>0</v>
      </c>
      <c r="Y37" s="2" t="n">
        <f aca="false">Cropani!AO140</f>
        <v>0</v>
      </c>
      <c r="Z37" s="2" t="n">
        <f aca="false">Cropani!AZ140</f>
        <v>0</v>
      </c>
      <c r="AA37" s="2" t="n">
        <f aca="false">Cropani!BK140</f>
        <v>0</v>
      </c>
      <c r="AB37" s="2" t="n">
        <f aca="false">Cropani!BV140</f>
        <v>0</v>
      </c>
      <c r="AC37" s="2" t="n">
        <f aca="false">Cropani!CG140</f>
        <v>0</v>
      </c>
      <c r="AD37" s="2" t="n">
        <f aca="false">Cropani!CR140</f>
        <v>0</v>
      </c>
      <c r="AE37" s="2" t="n">
        <f aca="false">Cropani!H213</f>
        <v>0</v>
      </c>
      <c r="AF37" s="2" t="n">
        <f aca="false">Cropani!S213</f>
        <v>0</v>
      </c>
      <c r="AG37" s="2" t="n">
        <f aca="false">Cropani!AD213</f>
        <v>0</v>
      </c>
      <c r="AH37" s="2" t="n">
        <f aca="false">Cropani!AO213</f>
        <v>0</v>
      </c>
      <c r="AI37" s="2" t="n">
        <f aca="false">Cropani!AZ213</f>
        <v>0</v>
      </c>
      <c r="AJ37" s="2" t="n">
        <f aca="false">Cropani!BK213</f>
        <v>0</v>
      </c>
      <c r="AK37" s="2" t="n">
        <f aca="false">Cropani!BV213</f>
        <v>0</v>
      </c>
      <c r="AL37" s="2" t="n">
        <f aca="false">Cropani!CG213</f>
        <v>0</v>
      </c>
      <c r="AM37" s="2" t="n">
        <f aca="false">Cropani!CR213</f>
        <v>0</v>
      </c>
      <c r="AN37" s="2" t="n">
        <f aca="false">Cropani!H286</f>
        <v>0</v>
      </c>
      <c r="AO37" s="2" t="n">
        <f aca="false">Cropani!S286</f>
        <v>0</v>
      </c>
      <c r="AP37" s="2" t="n">
        <f aca="false">Cropani!AD286</f>
        <v>0</v>
      </c>
      <c r="AQ37" s="2" t="n">
        <f aca="false">Cropani!AO286</f>
        <v>0</v>
      </c>
      <c r="AR37" s="2" t="n">
        <f aca="false">Cropani!AZ286</f>
        <v>0</v>
      </c>
      <c r="AS37" s="2" t="n">
        <f aca="false">Cropani!BK286</f>
        <v>0</v>
      </c>
      <c r="AT37" s="2" t="n">
        <f aca="false">Cropani!BV286</f>
        <v>1</v>
      </c>
      <c r="AU37" s="2" t="n">
        <f aca="false">Cropani!CG286</f>
        <v>0</v>
      </c>
      <c r="AV37" s="2" t="n">
        <f aca="false">Cropani!CR286</f>
        <v>0</v>
      </c>
      <c r="AW37" s="2" t="n">
        <f aca="false">Cropani!H359</f>
        <v>0</v>
      </c>
      <c r="AX37" s="2" t="n">
        <f aca="false">Cropani!S359</f>
        <v>0</v>
      </c>
      <c r="AY37" s="2" t="n">
        <f aca="false">Cropani!AD359</f>
        <v>0</v>
      </c>
      <c r="AZ37" s="2" t="n">
        <f aca="false">Cropani!AO359</f>
        <v>0</v>
      </c>
      <c r="BA37" s="2" t="n">
        <f aca="false">Cropani!AZ359</f>
        <v>0</v>
      </c>
      <c r="BB37" s="2" t="n">
        <f aca="false">Cropani!BK359</f>
        <v>0</v>
      </c>
      <c r="BC37" s="2" t="n">
        <f aca="false">Cropani!BV359</f>
        <v>0</v>
      </c>
      <c r="BD37" s="2" t="n">
        <f aca="false">Cropani!CG359</f>
        <v>0</v>
      </c>
      <c r="BE37" s="2" t="n">
        <f aca="false">Cropani!CR359</f>
        <v>0</v>
      </c>
      <c r="BF37" s="2" t="n">
        <f aca="false">Cropani!H432</f>
        <v>0</v>
      </c>
      <c r="BG37" s="2" t="n">
        <f aca="false">Cropani!S432</f>
        <v>0</v>
      </c>
      <c r="BH37" s="2" t="n">
        <f aca="false">Cropani!AD432</f>
        <v>0</v>
      </c>
      <c r="BI37" s="2" t="n">
        <f aca="false">Cropani!AO432</f>
        <v>0</v>
      </c>
      <c r="BJ37" s="2" t="n">
        <f aca="false">Cropani!AZ432</f>
        <v>0</v>
      </c>
      <c r="BK37" s="2" t="n">
        <f aca="false">Cropani!BK432</f>
        <v>0</v>
      </c>
      <c r="BL37" s="2" t="n">
        <f aca="false">Cropani!BV432</f>
        <v>0</v>
      </c>
      <c r="BM37" s="2" t="n">
        <f aca="false">Cropani!CG432</f>
        <v>0</v>
      </c>
      <c r="BN37" s="2" t="n">
        <f aca="false">Cropani!CR432</f>
        <v>0</v>
      </c>
      <c r="BO37" s="2" t="n">
        <f aca="false">Cropani!H505</f>
        <v>0</v>
      </c>
      <c r="BP37" s="2" t="n">
        <f aca="false">Cropani!S505</f>
        <v>0</v>
      </c>
      <c r="BQ37" s="2" t="n">
        <f aca="false">Cropani!AD505</f>
        <v>0</v>
      </c>
      <c r="BR37" s="2" t="n">
        <f aca="false">Cropani!AO505</f>
        <v>0</v>
      </c>
      <c r="BS37" s="2" t="n">
        <f aca="false">Cropani!AZ505</f>
        <v>0</v>
      </c>
      <c r="BT37" s="2" t="n">
        <f aca="false">Cropani!BK505</f>
        <v>0</v>
      </c>
      <c r="BU37" s="2" t="n">
        <f aca="false">Cropani!BV505</f>
        <v>0</v>
      </c>
      <c r="BV37" s="2" t="n">
        <f aca="false">Cropani!CG505</f>
        <v>0</v>
      </c>
      <c r="BW37" s="2" t="n">
        <f aca="false">Cropani!CR505</f>
        <v>1</v>
      </c>
      <c r="BX37" s="2" t="n">
        <f aca="false">'Sellia Marina'!H67</f>
        <v>0</v>
      </c>
      <c r="BY37" s="2" t="n">
        <f aca="false">'Sellia Marina'!S67</f>
        <v>0</v>
      </c>
      <c r="BZ37" s="2" t="n">
        <f aca="false">'Sellia Marina'!AD67</f>
        <v>0</v>
      </c>
      <c r="CA37" s="2" t="n">
        <f aca="false">'Sellia Marina'!AO67</f>
        <v>0</v>
      </c>
      <c r="CB37" s="2" t="n">
        <f aca="false">'Sellia Marina'!AZ67</f>
        <v>0</v>
      </c>
      <c r="CC37" s="2" t="n">
        <f aca="false">'Sellia Marina'!BK67</f>
        <v>0</v>
      </c>
      <c r="CD37" s="2" t="n">
        <f aca="false">'Sellia Marina'!BV67</f>
        <v>0</v>
      </c>
      <c r="CE37" s="2" t="n">
        <f aca="false">'Sellia Marina'!CG67</f>
        <v>0</v>
      </c>
      <c r="CF37" s="2" t="n">
        <f aca="false">'Sellia Marina'!CR67</f>
        <v>0</v>
      </c>
      <c r="CG37" s="2" t="n">
        <f aca="false">'Sellia Marina'!H140</f>
        <v>0</v>
      </c>
      <c r="CH37" s="2" t="n">
        <f aca="false">'Sellia Marina'!S140</f>
        <v>0</v>
      </c>
      <c r="CI37" s="2" t="n">
        <f aca="false">'Sellia Marina'!AD140</f>
        <v>0</v>
      </c>
      <c r="CJ37" s="2" t="n">
        <f aca="false">'Sellia Marina'!AO140</f>
        <v>0</v>
      </c>
      <c r="CK37" s="2" t="n">
        <f aca="false">'Sellia Marina'!AZ140</f>
        <v>0</v>
      </c>
      <c r="CL37" s="2" t="n">
        <f aca="false">'Sellia Marina'!BK140</f>
        <v>0</v>
      </c>
      <c r="CM37" s="2" t="n">
        <f aca="false">'Sellia Marina'!BV140</f>
        <v>0</v>
      </c>
      <c r="CN37" s="2" t="n">
        <f aca="false">'Sellia Marina'!CG140</f>
        <v>0</v>
      </c>
      <c r="CO37" s="2" t="n">
        <f aca="false">'Sellia Marina'!CR140</f>
        <v>0</v>
      </c>
      <c r="CP37" s="2" t="n">
        <f aca="false">'Sellia Marina'!H213</f>
        <v>0</v>
      </c>
      <c r="CQ37" s="2" t="n">
        <f aca="false">'Sellia Marina'!S213</f>
        <v>0</v>
      </c>
      <c r="CR37" s="2" t="n">
        <f aca="false">'Sellia Marina'!AD213</f>
        <v>0</v>
      </c>
      <c r="CS37" s="2" t="n">
        <f aca="false">'Sellia Marina'!AO213</f>
        <v>0</v>
      </c>
      <c r="CT37" s="2" t="n">
        <f aca="false">'Sellia Marina'!AZ213</f>
        <v>0</v>
      </c>
      <c r="CU37" s="2" t="n">
        <f aca="false">'Sellia Marina'!BK213</f>
        <v>0</v>
      </c>
      <c r="CV37" s="2" t="n">
        <f aca="false">'Sellia Marina'!BV213</f>
        <v>0</v>
      </c>
      <c r="CW37" s="2" t="n">
        <f aca="false">'Sellia Marina'!CG213</f>
        <v>0</v>
      </c>
      <c r="CX37" s="2" t="n">
        <f aca="false">'Sellia Marina'!CR213</f>
        <v>0</v>
      </c>
      <c r="CY37" s="2" t="n">
        <f aca="false">'Sellia Marina'!H286</f>
        <v>0</v>
      </c>
      <c r="CZ37" s="2" t="n">
        <f aca="false">'Sellia Marina'!S286</f>
        <v>0</v>
      </c>
      <c r="DA37" s="2" t="n">
        <f aca="false">'Sellia Marina'!AD286</f>
        <v>0</v>
      </c>
      <c r="DB37" s="2" t="n">
        <f aca="false">'Sellia Marina'!AO286</f>
        <v>0</v>
      </c>
      <c r="DC37" s="2" t="n">
        <f aca="false">'Sellia Marina'!AZ286</f>
        <v>0</v>
      </c>
      <c r="DD37" s="2" t="n">
        <f aca="false">'Sellia Marina'!BK286</f>
        <v>0</v>
      </c>
      <c r="DE37" s="2" t="n">
        <f aca="false">'Sellia Marina'!BV286</f>
        <v>0</v>
      </c>
      <c r="DF37" s="2" t="n">
        <f aca="false">'Sellia Marina'!CG286</f>
        <v>0</v>
      </c>
      <c r="DG37" s="2" t="n">
        <f aca="false">'Sellia Marina'!CR286</f>
        <v>0</v>
      </c>
      <c r="DH37" s="2" t="n">
        <f aca="false">'Sellia Marina'!H359</f>
        <v>0</v>
      </c>
      <c r="DI37" s="2" t="n">
        <f aca="false">'Sellia Marina'!S359</f>
        <v>0</v>
      </c>
      <c r="DJ37" s="2" t="n">
        <f aca="false">'Sellia Marina'!AD359</f>
        <v>0</v>
      </c>
      <c r="DK37" s="2" t="n">
        <f aca="false">'Sellia Marina'!AO359</f>
        <v>0</v>
      </c>
      <c r="DL37" s="2" t="n">
        <f aca="false">'Sellia Marina'!AZ359</f>
        <v>0</v>
      </c>
      <c r="DM37" s="2" t="n">
        <f aca="false">'Sellia Marina'!BK359</f>
        <v>0</v>
      </c>
      <c r="DN37" s="2" t="n">
        <f aca="false">'Sellia Marina'!BV359</f>
        <v>0</v>
      </c>
      <c r="DO37" s="2" t="n">
        <f aca="false">'Sellia Marina'!CG359</f>
        <v>0</v>
      </c>
      <c r="DP37" s="2" t="n">
        <f aca="false">'Sellia Marina'!CR359</f>
        <v>0</v>
      </c>
      <c r="DQ37" s="2" t="n">
        <f aca="false">'Sellia Marina'!H432</f>
        <v>0</v>
      </c>
      <c r="DR37" s="2" t="n">
        <f aca="false">'Sellia Marina'!S432</f>
        <v>0</v>
      </c>
      <c r="DS37" s="2" t="n">
        <f aca="false">'Sellia Marina'!AD432</f>
        <v>0</v>
      </c>
      <c r="DT37" s="2" t="n">
        <f aca="false">'Sellia Marina'!AO432</f>
        <v>0</v>
      </c>
      <c r="DU37" s="2" t="n">
        <f aca="false">'Sellia Marina'!AZ432</f>
        <v>0</v>
      </c>
      <c r="DV37" s="2" t="n">
        <f aca="false">'Sellia Marina'!BK432</f>
        <v>3</v>
      </c>
      <c r="DW37" s="2" t="n">
        <f aca="false">'Sellia Marina'!BV432</f>
        <v>0</v>
      </c>
      <c r="DX37" s="2" t="n">
        <f aca="false">'Sellia Marina'!CG432</f>
        <v>0</v>
      </c>
      <c r="DY37" s="2" t="n">
        <f aca="false">'Sellia Marina'!CR432</f>
        <v>0</v>
      </c>
      <c r="DZ37" s="2" t="n">
        <f aca="false">'Sellia Marina'!H505</f>
        <v>0</v>
      </c>
      <c r="EA37" s="2" t="n">
        <f aca="false">'Sellia Marina'!S505</f>
        <v>0</v>
      </c>
      <c r="EB37" s="2" t="n">
        <f aca="false">'Sellia Marina'!AD505</f>
        <v>0</v>
      </c>
      <c r="EC37" s="2" t="n">
        <f aca="false">'Sellia Marina'!AO505</f>
        <v>0</v>
      </c>
      <c r="ED37" s="2" t="n">
        <f aca="false">'Sellia Marina'!AZ505</f>
        <v>0</v>
      </c>
      <c r="EE37" s="2" t="n">
        <f aca="false">'Sellia Marina'!BK505</f>
        <v>2</v>
      </c>
      <c r="EF37" s="2" t="n">
        <f aca="false">'Sellia Marina'!BV505</f>
        <v>11</v>
      </c>
      <c r="EG37" s="2" t="n">
        <f aca="false">'Sellia Marina'!CG505</f>
        <v>0</v>
      </c>
      <c r="EH37" s="2" t="n">
        <f aca="false">'Sellia Marina'!CR505</f>
        <v>0</v>
      </c>
      <c r="EI37" s="2" t="n">
        <f aca="false">'Sellia Marina'!H578</f>
        <v>0</v>
      </c>
      <c r="EJ37" s="2" t="n">
        <f aca="false">'Sellia Marina'!S578</f>
        <v>0</v>
      </c>
      <c r="EK37" s="2" t="n">
        <f aca="false">'Sellia Marina'!AD578</f>
        <v>0</v>
      </c>
      <c r="EL37" s="2" t="n">
        <f aca="false">Belcastro!H67</f>
        <v>0</v>
      </c>
      <c r="EM37" s="2" t="n">
        <f aca="false">Belcastro!S67</f>
        <v>0</v>
      </c>
      <c r="EN37" s="2" t="n">
        <f aca="false">Belcastro!AD67</f>
        <v>0</v>
      </c>
      <c r="EO37" s="2" t="n">
        <f aca="false">Belcastro!AO67</f>
        <v>0</v>
      </c>
      <c r="EP37" s="2" t="n">
        <f aca="false">Belcastro!AZ67</f>
        <v>0</v>
      </c>
      <c r="EQ37" s="2" t="n">
        <f aca="false">Belcastro!BK67</f>
        <v>0</v>
      </c>
      <c r="ER37" s="2" t="n">
        <f aca="false">Belcastro!BV67</f>
        <v>0</v>
      </c>
      <c r="ES37" s="2" t="n">
        <f aca="false">Botricello!H67</f>
        <v>0</v>
      </c>
      <c r="ET37" s="2" t="n">
        <f aca="false">Botricello!S67</f>
        <v>0</v>
      </c>
      <c r="EU37" s="2" t="n">
        <f aca="false">Botricello!AD67</f>
        <v>0</v>
      </c>
      <c r="EV37" s="2" t="n">
        <f aca="false">Botricello!AO67</f>
        <v>0</v>
      </c>
      <c r="EW37" s="2" t="n">
        <f aca="false">Botricello!AZ67</f>
        <v>0</v>
      </c>
      <c r="EX37" s="2" t="n">
        <f aca="false">Botricello!BK67</f>
        <v>0</v>
      </c>
      <c r="EY37" s="2" t="n">
        <f aca="false">Botricello!BV67</f>
        <v>0</v>
      </c>
      <c r="EZ37" s="2" t="n">
        <f aca="false">Botricello!CG67</f>
        <v>3</v>
      </c>
      <c r="FA37" s="2" t="n">
        <f aca="false">Botricello!H140</f>
        <v>2</v>
      </c>
      <c r="FB37" s="2" t="n">
        <f aca="false">Botricello!S140</f>
        <v>0</v>
      </c>
      <c r="FC37" s="2" t="n">
        <f aca="false">Botricello!AD140</f>
        <v>0</v>
      </c>
      <c r="FD37" s="2" t="n">
        <f aca="false">Botricello!AO140</f>
        <v>0</v>
      </c>
      <c r="FE37" s="2" t="n">
        <f aca="false">Botricello!AZ140</f>
        <v>0</v>
      </c>
      <c r="FF37" s="2" t="n">
        <f aca="false">Botricello!BK140</f>
        <v>0</v>
      </c>
      <c r="FG37" s="2" t="n">
        <f aca="false">Botricello!BV140</f>
        <v>0</v>
      </c>
      <c r="FH37" s="2" t="n">
        <f aca="false">Botricello!CG140</f>
        <v>0</v>
      </c>
      <c r="FI37" s="2" t="n">
        <f aca="false">Botricello!H213</f>
        <v>0</v>
      </c>
      <c r="FJ37" s="2" t="n">
        <f aca="false">Botricello!S213</f>
        <v>0</v>
      </c>
      <c r="FK37" s="2" t="n">
        <f aca="false">Botricello!AD213</f>
        <v>0</v>
      </c>
      <c r="FL37" s="2" t="n">
        <f aca="false">Botricello!AO213</f>
        <v>0</v>
      </c>
      <c r="FM37" s="2" t="n">
        <f aca="false">Botricello!AZ213</f>
        <v>1</v>
      </c>
      <c r="FN37" s="2" t="n">
        <f aca="false">Botricello!BK213</f>
        <v>0</v>
      </c>
      <c r="FO37" s="2" t="n">
        <f aca="false">Botricello!BV213</f>
        <v>0</v>
      </c>
      <c r="FP37" s="2" t="n">
        <f aca="false">Botricello!CG213</f>
        <v>0</v>
      </c>
      <c r="FQ37" s="2" t="n">
        <f aca="false">Botricello!H286</f>
        <v>0</v>
      </c>
      <c r="FT37" s="2" t="str">
        <f aca="false">B37</f>
        <v>garbage bags</v>
      </c>
      <c r="FU37" s="126" t="n">
        <f aca="false">SUM(C37:E37)</f>
        <v>4</v>
      </c>
      <c r="FV37" s="2" t="n">
        <f aca="false">SUM(F37:L37)</f>
        <v>6</v>
      </c>
      <c r="FW37" s="2" t="n">
        <f aca="false">SUM(M37:BW37)</f>
        <v>2</v>
      </c>
      <c r="FX37" s="2" t="n">
        <f aca="false">SUM(BX37:EK37)</f>
        <v>16</v>
      </c>
      <c r="FY37" s="2" t="n">
        <f aca="false">SUM(EL37:ER37)</f>
        <v>0</v>
      </c>
      <c r="FZ37" s="2" t="n">
        <f aca="false">SUM(ES37:FQ37)</f>
        <v>6</v>
      </c>
      <c r="GA37" s="126" t="n">
        <f aca="false">SUM(FU37:FZ37)</f>
        <v>34</v>
      </c>
      <c r="GT37" s="2" t="s">
        <v>525</v>
      </c>
      <c r="GU37" s="2" t="n">
        <v>0</v>
      </c>
      <c r="GV37" s="2" t="n">
        <v>0</v>
      </c>
      <c r="GW37" s="2" t="n">
        <v>0</v>
      </c>
      <c r="GX37" s="2" t="n">
        <v>0</v>
      </c>
      <c r="GY37" s="2" t="n">
        <v>0</v>
      </c>
      <c r="GZ37" s="2" t="n">
        <v>0</v>
      </c>
      <c r="HA37" s="2" t="n">
        <v>0</v>
      </c>
      <c r="HB37" s="2" t="n">
        <v>0</v>
      </c>
      <c r="HC37" s="2" t="n">
        <v>0</v>
      </c>
      <c r="HD37" s="2" t="n">
        <v>0</v>
      </c>
      <c r="HE37" s="2" t="n">
        <v>0</v>
      </c>
      <c r="HF37" s="2" t="n">
        <v>0</v>
      </c>
      <c r="HG37" s="2" t="n">
        <v>0</v>
      </c>
      <c r="HH37" s="2" t="n">
        <v>0</v>
      </c>
      <c r="HI37" s="2" t="n">
        <v>0</v>
      </c>
      <c r="HJ37" s="2" t="n">
        <v>0</v>
      </c>
      <c r="HK37" s="2" t="n">
        <v>0</v>
      </c>
      <c r="HL37" s="2" t="n">
        <v>0</v>
      </c>
      <c r="HM37" s="2" t="n">
        <v>0</v>
      </c>
      <c r="HN37" s="2" t="n">
        <v>0</v>
      </c>
      <c r="HO37" s="2" t="n">
        <v>0</v>
      </c>
      <c r="HP37" s="2" t="n">
        <v>0</v>
      </c>
      <c r="HQ37" s="2" t="n">
        <v>0</v>
      </c>
      <c r="HR37" s="2" t="n">
        <v>0</v>
      </c>
      <c r="HS37" s="2" t="n">
        <v>0</v>
      </c>
      <c r="HT37" s="2" t="n">
        <v>0</v>
      </c>
      <c r="HU37" s="2" t="n">
        <v>0</v>
      </c>
      <c r="HV37" s="2" t="n">
        <v>0</v>
      </c>
      <c r="HW37" s="2" t="n">
        <v>0</v>
      </c>
      <c r="HX37" s="2" t="n">
        <v>0</v>
      </c>
      <c r="HY37" s="2" t="n">
        <v>0</v>
      </c>
      <c r="HZ37" s="2" t="n">
        <v>0</v>
      </c>
      <c r="IA37" s="2" t="n">
        <v>0</v>
      </c>
      <c r="IB37" s="2" t="n">
        <v>0</v>
      </c>
      <c r="IC37" s="2" t="n">
        <v>0</v>
      </c>
      <c r="ID37" s="2" t="n">
        <v>3</v>
      </c>
      <c r="IE37" s="2" t="n">
        <v>0</v>
      </c>
      <c r="IF37" s="2" t="n">
        <v>0</v>
      </c>
      <c r="IG37" s="2" t="n">
        <v>0</v>
      </c>
      <c r="IH37" s="2" t="n">
        <v>0</v>
      </c>
      <c r="II37" s="2" t="n">
        <v>0</v>
      </c>
      <c r="IJ37" s="2" t="n">
        <v>0</v>
      </c>
      <c r="IK37" s="2" t="n">
        <v>0</v>
      </c>
      <c r="IL37" s="2" t="n">
        <v>0</v>
      </c>
      <c r="IM37" s="2" t="n">
        <v>0</v>
      </c>
      <c r="IN37" s="2" t="n">
        <v>0</v>
      </c>
      <c r="IO37" s="2" t="n">
        <v>0</v>
      </c>
      <c r="IP37" s="2" t="n">
        <v>0</v>
      </c>
      <c r="IQ37" s="2" t="n">
        <v>0</v>
      </c>
      <c r="IR37" s="2" t="n">
        <v>0</v>
      </c>
      <c r="IS37" s="2" t="n">
        <v>0</v>
      </c>
      <c r="IT37" s="2" t="n">
        <v>0</v>
      </c>
      <c r="IU37" s="2" t="n">
        <v>0</v>
      </c>
      <c r="IV37" s="2" t="n">
        <v>0</v>
      </c>
      <c r="IW37" s="2" t="n">
        <v>0</v>
      </c>
      <c r="IX37" s="2" t="n">
        <v>0</v>
      </c>
      <c r="IY37" s="2" t="n">
        <v>0</v>
      </c>
      <c r="IZ37" s="2" t="n">
        <v>0</v>
      </c>
      <c r="JA37" s="2" t="n">
        <v>0</v>
      </c>
      <c r="JB37" s="2" t="n">
        <v>0</v>
      </c>
      <c r="JC37" s="2" t="n">
        <v>0</v>
      </c>
      <c r="JD37" s="2" t="n">
        <v>0</v>
      </c>
      <c r="JE37" s="2" t="n">
        <v>0</v>
      </c>
      <c r="JF37" s="2" t="n">
        <v>0</v>
      </c>
      <c r="JG37" s="2" t="n">
        <v>0</v>
      </c>
      <c r="JH37" s="2" t="n">
        <v>0</v>
      </c>
      <c r="JI37" s="2" t="n">
        <v>0</v>
      </c>
      <c r="JJ37" s="2" t="n">
        <v>0</v>
      </c>
      <c r="JK37" s="2" t="n">
        <v>0</v>
      </c>
      <c r="JL37" s="2" t="n">
        <v>0</v>
      </c>
      <c r="JM37" s="2" t="n">
        <v>0</v>
      </c>
      <c r="JN37" s="2" t="n">
        <v>0</v>
      </c>
      <c r="JO37" s="2" t="n">
        <v>0</v>
      </c>
      <c r="JP37" s="2" t="n">
        <v>0</v>
      </c>
      <c r="JQ37" s="2" t="n">
        <v>0</v>
      </c>
      <c r="JR37" s="2" t="n">
        <v>0</v>
      </c>
      <c r="JS37" s="2" t="n">
        <v>0</v>
      </c>
      <c r="JT37" s="2" t="n">
        <v>0</v>
      </c>
      <c r="JU37" s="2" t="n">
        <v>0</v>
      </c>
      <c r="JV37" s="2" t="n">
        <v>0</v>
      </c>
      <c r="JW37" s="2" t="n">
        <v>0</v>
      </c>
      <c r="JX37" s="2" t="n">
        <v>0</v>
      </c>
      <c r="JY37" s="2" t="n">
        <v>0</v>
      </c>
      <c r="JZ37" s="2" t="n">
        <v>0</v>
      </c>
      <c r="KA37" s="2" t="n">
        <v>0</v>
      </c>
      <c r="KB37" s="2" t="n">
        <v>0</v>
      </c>
      <c r="KC37" s="2" t="n">
        <v>0</v>
      </c>
      <c r="KD37" s="2" t="n">
        <v>0</v>
      </c>
      <c r="KE37" s="2" t="n">
        <v>0</v>
      </c>
      <c r="KF37" s="2" t="n">
        <v>0</v>
      </c>
      <c r="KG37" s="2" t="n">
        <v>0</v>
      </c>
      <c r="KH37" s="2" t="n">
        <v>0</v>
      </c>
      <c r="KI37" s="2" t="n">
        <v>0</v>
      </c>
      <c r="KJ37" s="2" t="n">
        <v>0</v>
      </c>
      <c r="KK37" s="2" t="n">
        <v>0</v>
      </c>
      <c r="KL37" s="2" t="n">
        <v>0</v>
      </c>
      <c r="KM37" s="2" t="n">
        <v>0</v>
      </c>
      <c r="KN37" s="2" t="n">
        <v>0</v>
      </c>
      <c r="KO37" s="2" t="n">
        <v>0</v>
      </c>
      <c r="KP37" s="2" t="n">
        <v>0</v>
      </c>
      <c r="KQ37" s="2" t="n">
        <v>0</v>
      </c>
      <c r="KR37" s="2" t="n">
        <v>0</v>
      </c>
      <c r="KS37" s="2" t="n">
        <v>0</v>
      </c>
      <c r="KT37" s="2" t="n">
        <v>0</v>
      </c>
      <c r="KU37" s="2" t="n">
        <v>0</v>
      </c>
      <c r="KV37" s="2" t="n">
        <v>0</v>
      </c>
      <c r="KW37" s="2" t="n">
        <v>0</v>
      </c>
      <c r="KX37" s="2" t="n">
        <v>0</v>
      </c>
      <c r="KY37" s="2" t="n">
        <v>0</v>
      </c>
      <c r="KZ37" s="2" t="n">
        <v>0</v>
      </c>
      <c r="LA37" s="2" t="n">
        <v>0</v>
      </c>
      <c r="LB37" s="2" t="n">
        <v>0</v>
      </c>
      <c r="LC37" s="2" t="n">
        <v>0</v>
      </c>
      <c r="LD37" s="2" t="n">
        <v>0</v>
      </c>
      <c r="LE37" s="2" t="n">
        <v>0</v>
      </c>
      <c r="LF37" s="2" t="n">
        <v>0</v>
      </c>
      <c r="LG37" s="2" t="n">
        <v>0</v>
      </c>
      <c r="LH37" s="2" t="n">
        <v>0</v>
      </c>
      <c r="LI37" s="2" t="n">
        <v>0</v>
      </c>
      <c r="LJ37" s="2" t="n">
        <v>0</v>
      </c>
      <c r="LK37" s="2" t="n">
        <v>0</v>
      </c>
      <c r="LL37" s="2" t="n">
        <v>0</v>
      </c>
      <c r="LM37" s="2" t="n">
        <v>0</v>
      </c>
      <c r="LN37" s="2" t="n">
        <v>0</v>
      </c>
      <c r="LO37" s="2" t="n">
        <v>0</v>
      </c>
      <c r="LP37" s="2" t="n">
        <v>0</v>
      </c>
      <c r="LQ37" s="2" t="n">
        <v>0</v>
      </c>
      <c r="LR37" s="2" t="n">
        <v>0</v>
      </c>
      <c r="LS37" s="2" t="n">
        <v>0</v>
      </c>
      <c r="LT37" s="2" t="n">
        <v>0</v>
      </c>
      <c r="LU37" s="2" t="n">
        <v>0</v>
      </c>
      <c r="LV37" s="2" t="n">
        <v>0</v>
      </c>
      <c r="LW37" s="2" t="n">
        <v>0</v>
      </c>
      <c r="LX37" s="2" t="n">
        <v>0</v>
      </c>
      <c r="LY37" s="2" t="n">
        <v>0</v>
      </c>
      <c r="LZ37" s="2" t="n">
        <v>0</v>
      </c>
      <c r="MA37" s="2" t="n">
        <v>0</v>
      </c>
      <c r="MB37" s="2" t="n">
        <v>0</v>
      </c>
      <c r="MC37" s="2" t="n">
        <v>0</v>
      </c>
      <c r="MD37" s="2" t="n">
        <v>0</v>
      </c>
      <c r="ME37" s="2" t="n">
        <v>0</v>
      </c>
      <c r="MF37" s="2" t="n">
        <v>0</v>
      </c>
      <c r="MG37" s="2" t="n">
        <v>0</v>
      </c>
      <c r="MH37" s="2" t="n">
        <v>0</v>
      </c>
      <c r="MI37" s="2" t="n">
        <v>0</v>
      </c>
      <c r="MJ37" s="2" t="n">
        <v>0</v>
      </c>
      <c r="MK37" s="2" t="n">
        <v>0</v>
      </c>
      <c r="ML37" s="2" t="n">
        <v>0</v>
      </c>
      <c r="MM37" s="2" t="n">
        <v>0</v>
      </c>
      <c r="MN37" s="2" t="n">
        <v>0</v>
      </c>
      <c r="MO37" s="2" t="n">
        <v>0</v>
      </c>
      <c r="MP37" s="2" t="n">
        <v>0</v>
      </c>
      <c r="MQ37" s="2" t="n">
        <v>0</v>
      </c>
      <c r="MR37" s="2" t="n">
        <v>0</v>
      </c>
      <c r="MS37" s="2" t="n">
        <v>0</v>
      </c>
      <c r="MT37" s="2" t="n">
        <v>0</v>
      </c>
      <c r="MU37" s="2" t="n">
        <v>0</v>
      </c>
      <c r="MV37" s="2" t="n">
        <v>0</v>
      </c>
      <c r="MW37" s="2" t="n">
        <v>0</v>
      </c>
      <c r="MX37" s="2" t="n">
        <v>0</v>
      </c>
      <c r="MY37" s="2" t="n">
        <v>0</v>
      </c>
      <c r="MZ37" s="2" t="n">
        <v>0</v>
      </c>
      <c r="NA37" s="2" t="n">
        <v>0</v>
      </c>
      <c r="NB37" s="2" t="n">
        <v>0</v>
      </c>
      <c r="NC37" s="2" t="n">
        <v>0</v>
      </c>
      <c r="ND37" s="2" t="n">
        <v>0</v>
      </c>
      <c r="NE37" s="2" t="n">
        <v>0</v>
      </c>
      <c r="NF37" s="2" t="n">
        <v>0</v>
      </c>
      <c r="NG37" s="2" t="n">
        <v>0</v>
      </c>
      <c r="NH37" s="2" t="n">
        <v>0</v>
      </c>
      <c r="NI37" s="2" t="n">
        <v>0</v>
      </c>
    </row>
    <row r="38" customFormat="false" ht="14.4" hidden="false" customHeight="false" outlineLevel="0" collapsed="false">
      <c r="A38" s="63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GT38" s="2" t="s">
        <v>526</v>
      </c>
      <c r="GU38" s="2" t="n">
        <v>0</v>
      </c>
      <c r="GV38" s="2" t="n">
        <v>0</v>
      </c>
      <c r="GW38" s="2" t="n">
        <v>4</v>
      </c>
      <c r="GX38" s="2" t="n">
        <v>2</v>
      </c>
      <c r="GY38" s="2" t="n">
        <v>3</v>
      </c>
      <c r="GZ38" s="2" t="n">
        <v>1</v>
      </c>
      <c r="HA38" s="2" t="n">
        <v>0</v>
      </c>
      <c r="HB38" s="2" t="n">
        <v>0</v>
      </c>
      <c r="HC38" s="2" t="n">
        <v>0</v>
      </c>
      <c r="HD38" s="2" t="n">
        <v>0</v>
      </c>
      <c r="HE38" s="2" t="n">
        <v>0</v>
      </c>
      <c r="HF38" s="2" t="n">
        <v>0</v>
      </c>
      <c r="HG38" s="2" t="n">
        <v>0</v>
      </c>
      <c r="HH38" s="2" t="n">
        <v>0</v>
      </c>
      <c r="HI38" s="2" t="n">
        <v>0</v>
      </c>
      <c r="HJ38" s="2" t="n">
        <v>0</v>
      </c>
      <c r="HK38" s="2" t="n">
        <v>0</v>
      </c>
      <c r="HL38" s="2" t="n">
        <v>0</v>
      </c>
      <c r="HM38" s="2" t="n">
        <v>0</v>
      </c>
      <c r="HN38" s="2" t="n">
        <v>0</v>
      </c>
      <c r="HO38" s="2" t="n">
        <v>0</v>
      </c>
      <c r="HP38" s="2" t="n">
        <v>0</v>
      </c>
      <c r="HQ38" s="2" t="n">
        <v>0</v>
      </c>
      <c r="HR38" s="2" t="n">
        <v>0</v>
      </c>
      <c r="HS38" s="2" t="n">
        <v>0</v>
      </c>
      <c r="HT38" s="2" t="n">
        <v>0</v>
      </c>
      <c r="HU38" s="2" t="n">
        <v>0</v>
      </c>
      <c r="HV38" s="2" t="n">
        <v>0</v>
      </c>
      <c r="HW38" s="2" t="n">
        <v>0</v>
      </c>
      <c r="HX38" s="2" t="n">
        <v>0</v>
      </c>
      <c r="HY38" s="2" t="n">
        <v>0</v>
      </c>
      <c r="HZ38" s="2" t="n">
        <v>0</v>
      </c>
      <c r="IA38" s="2" t="n">
        <v>0</v>
      </c>
      <c r="IB38" s="2" t="n">
        <v>0</v>
      </c>
      <c r="IC38" s="2" t="n">
        <v>0</v>
      </c>
      <c r="ID38" s="2" t="n">
        <v>0</v>
      </c>
      <c r="IE38" s="2" t="n">
        <v>0</v>
      </c>
      <c r="IF38" s="2" t="n">
        <v>0</v>
      </c>
      <c r="IG38" s="2" t="n">
        <v>0</v>
      </c>
      <c r="IH38" s="2" t="n">
        <v>0</v>
      </c>
      <c r="II38" s="2" t="n">
        <v>0</v>
      </c>
      <c r="IJ38" s="2" t="n">
        <v>0</v>
      </c>
      <c r="IK38" s="2" t="n">
        <v>0</v>
      </c>
      <c r="IL38" s="2" t="n">
        <v>1</v>
      </c>
      <c r="IM38" s="2" t="n">
        <v>0</v>
      </c>
      <c r="IN38" s="2" t="n">
        <v>0</v>
      </c>
      <c r="IO38" s="2" t="n">
        <v>0</v>
      </c>
      <c r="IP38" s="2" t="n">
        <v>0</v>
      </c>
      <c r="IQ38" s="2" t="n">
        <v>0</v>
      </c>
      <c r="IR38" s="2" t="n">
        <v>0</v>
      </c>
      <c r="IS38" s="2" t="n">
        <v>0</v>
      </c>
      <c r="IT38" s="2" t="n">
        <v>0</v>
      </c>
      <c r="IU38" s="2" t="n">
        <v>0</v>
      </c>
      <c r="IV38" s="2" t="n">
        <v>0</v>
      </c>
      <c r="IW38" s="2" t="n">
        <v>0</v>
      </c>
      <c r="IX38" s="2" t="n">
        <v>0</v>
      </c>
      <c r="IY38" s="2" t="n">
        <v>0</v>
      </c>
      <c r="IZ38" s="2" t="n">
        <v>0</v>
      </c>
      <c r="JA38" s="2" t="n">
        <v>0</v>
      </c>
      <c r="JB38" s="2" t="n">
        <v>0</v>
      </c>
      <c r="JC38" s="2" t="n">
        <v>0</v>
      </c>
      <c r="JD38" s="2" t="n">
        <v>0</v>
      </c>
      <c r="JE38" s="2" t="n">
        <v>0</v>
      </c>
      <c r="JF38" s="2" t="n">
        <v>0</v>
      </c>
      <c r="JG38" s="2" t="n">
        <v>0</v>
      </c>
      <c r="JH38" s="2" t="n">
        <v>0</v>
      </c>
      <c r="JI38" s="2" t="n">
        <v>0</v>
      </c>
      <c r="JJ38" s="2" t="n">
        <v>0</v>
      </c>
      <c r="JK38" s="2" t="n">
        <v>0</v>
      </c>
      <c r="JL38" s="2" t="n">
        <v>0</v>
      </c>
      <c r="JM38" s="2" t="n">
        <v>0</v>
      </c>
      <c r="JN38" s="2" t="n">
        <v>0</v>
      </c>
      <c r="JO38" s="2" t="n">
        <v>1</v>
      </c>
      <c r="JP38" s="2" t="n">
        <v>0</v>
      </c>
      <c r="JQ38" s="2" t="n">
        <v>0</v>
      </c>
      <c r="JR38" s="2" t="n">
        <v>0</v>
      </c>
      <c r="JS38" s="2" t="n">
        <v>0</v>
      </c>
      <c r="JT38" s="2" t="n">
        <v>0</v>
      </c>
      <c r="JU38" s="2" t="n">
        <v>0</v>
      </c>
      <c r="JV38" s="2" t="n">
        <v>0</v>
      </c>
      <c r="JW38" s="2" t="n">
        <v>0</v>
      </c>
      <c r="JX38" s="2" t="n">
        <v>0</v>
      </c>
      <c r="JY38" s="2" t="n">
        <v>0</v>
      </c>
      <c r="JZ38" s="2" t="n">
        <v>0</v>
      </c>
      <c r="KA38" s="2" t="n">
        <v>0</v>
      </c>
      <c r="KB38" s="2" t="n">
        <v>0</v>
      </c>
      <c r="KC38" s="2" t="n">
        <v>0</v>
      </c>
      <c r="KD38" s="2" t="n">
        <v>0</v>
      </c>
      <c r="KE38" s="2" t="n">
        <v>0</v>
      </c>
      <c r="KF38" s="2" t="n">
        <v>0</v>
      </c>
      <c r="KG38" s="2" t="n">
        <v>0</v>
      </c>
      <c r="KH38" s="2" t="n">
        <v>0</v>
      </c>
      <c r="KI38" s="2" t="n">
        <v>0</v>
      </c>
      <c r="KJ38" s="2" t="n">
        <v>0</v>
      </c>
      <c r="KK38" s="2" t="n">
        <v>0</v>
      </c>
      <c r="KL38" s="2" t="n">
        <v>0</v>
      </c>
      <c r="KM38" s="2" t="n">
        <v>0</v>
      </c>
      <c r="KN38" s="2" t="n">
        <v>0</v>
      </c>
      <c r="KO38" s="2" t="n">
        <v>0</v>
      </c>
      <c r="KP38" s="2" t="n">
        <v>0</v>
      </c>
      <c r="KQ38" s="2" t="n">
        <v>0</v>
      </c>
      <c r="KR38" s="2" t="n">
        <v>0</v>
      </c>
      <c r="KS38" s="2" t="n">
        <v>0</v>
      </c>
      <c r="KT38" s="2" t="n">
        <v>0</v>
      </c>
      <c r="KU38" s="2" t="n">
        <v>0</v>
      </c>
      <c r="KV38" s="2" t="n">
        <v>0</v>
      </c>
      <c r="KW38" s="2" t="n">
        <v>0</v>
      </c>
      <c r="KX38" s="2" t="n">
        <v>0</v>
      </c>
      <c r="KY38" s="2" t="n">
        <v>0</v>
      </c>
      <c r="KZ38" s="2" t="n">
        <v>0</v>
      </c>
      <c r="LA38" s="2" t="n">
        <v>0</v>
      </c>
      <c r="LB38" s="2" t="n">
        <v>0</v>
      </c>
      <c r="LC38" s="2" t="n">
        <v>0</v>
      </c>
      <c r="LD38" s="2" t="n">
        <v>0</v>
      </c>
      <c r="LE38" s="2" t="n">
        <v>0</v>
      </c>
      <c r="LF38" s="2" t="n">
        <v>0</v>
      </c>
      <c r="LG38" s="2" t="n">
        <v>0</v>
      </c>
      <c r="LH38" s="2" t="n">
        <v>0</v>
      </c>
      <c r="LI38" s="2" t="n">
        <v>0</v>
      </c>
      <c r="LJ38" s="2" t="n">
        <v>0</v>
      </c>
      <c r="LK38" s="2" t="n">
        <v>0</v>
      </c>
      <c r="LL38" s="2" t="n">
        <v>0</v>
      </c>
      <c r="LM38" s="2" t="n">
        <v>0</v>
      </c>
      <c r="LN38" s="2" t="n">
        <v>3</v>
      </c>
      <c r="LO38" s="2" t="n">
        <v>0</v>
      </c>
      <c r="LP38" s="2" t="n">
        <v>0</v>
      </c>
      <c r="LQ38" s="2" t="n">
        <v>0</v>
      </c>
      <c r="LR38" s="2" t="n">
        <v>0</v>
      </c>
      <c r="LS38" s="2" t="n">
        <v>0</v>
      </c>
      <c r="LT38" s="2" t="n">
        <v>0</v>
      </c>
      <c r="LU38" s="2" t="n">
        <v>0</v>
      </c>
      <c r="LV38" s="2" t="n">
        <v>0</v>
      </c>
      <c r="LW38" s="2" t="n">
        <v>2</v>
      </c>
      <c r="LX38" s="2" t="n">
        <v>11</v>
      </c>
      <c r="LY38" s="2" t="n">
        <v>0</v>
      </c>
      <c r="LZ38" s="2" t="n">
        <v>0</v>
      </c>
      <c r="MA38" s="2" t="n">
        <v>0</v>
      </c>
      <c r="MB38" s="2" t="n">
        <v>0</v>
      </c>
      <c r="MC38" s="2" t="n">
        <v>0</v>
      </c>
      <c r="MD38" s="2" t="n">
        <v>0</v>
      </c>
      <c r="ME38" s="2" t="n">
        <v>0</v>
      </c>
      <c r="MF38" s="2" t="n">
        <v>0</v>
      </c>
      <c r="MG38" s="2" t="n">
        <v>0</v>
      </c>
      <c r="MH38" s="2" t="n">
        <v>0</v>
      </c>
      <c r="MI38" s="2" t="n">
        <v>0</v>
      </c>
      <c r="MJ38" s="2" t="n">
        <v>0</v>
      </c>
      <c r="MK38" s="2" t="n">
        <v>0</v>
      </c>
      <c r="ML38" s="2" t="n">
        <v>0</v>
      </c>
      <c r="MM38" s="2" t="n">
        <v>0</v>
      </c>
      <c r="MN38" s="2" t="n">
        <v>0</v>
      </c>
      <c r="MO38" s="2" t="n">
        <v>0</v>
      </c>
      <c r="MP38" s="2" t="n">
        <v>0</v>
      </c>
      <c r="MQ38" s="2" t="n">
        <v>0</v>
      </c>
      <c r="MR38" s="2" t="n">
        <v>3</v>
      </c>
      <c r="MS38" s="2" t="n">
        <v>2</v>
      </c>
      <c r="MT38" s="2" t="n">
        <v>0</v>
      </c>
      <c r="MU38" s="2" t="n">
        <v>0</v>
      </c>
      <c r="MV38" s="2" t="n">
        <v>0</v>
      </c>
      <c r="MW38" s="2" t="n">
        <v>0</v>
      </c>
      <c r="MX38" s="2" t="n">
        <v>0</v>
      </c>
      <c r="MY38" s="2" t="n">
        <v>0</v>
      </c>
      <c r="MZ38" s="2" t="n">
        <v>0</v>
      </c>
      <c r="NA38" s="2" t="n">
        <v>0</v>
      </c>
      <c r="NB38" s="2" t="n">
        <v>0</v>
      </c>
      <c r="NC38" s="2" t="n">
        <v>0</v>
      </c>
      <c r="ND38" s="2" t="n">
        <v>0</v>
      </c>
      <c r="NE38" s="2" t="n">
        <v>1</v>
      </c>
      <c r="NF38" s="2" t="n">
        <v>0</v>
      </c>
      <c r="NG38" s="2" t="n">
        <v>0</v>
      </c>
      <c r="NH38" s="2" t="n">
        <v>0</v>
      </c>
      <c r="NI38" s="2" t="n">
        <v>0</v>
      </c>
    </row>
    <row r="39" customFormat="false" ht="14.4" hidden="false" customHeight="false" outlineLevel="0" collapsed="false">
      <c r="A39" s="63"/>
      <c r="C39" s="16"/>
      <c r="D39" s="16"/>
      <c r="E39" s="16"/>
      <c r="L39" s="16"/>
      <c r="FT39" s="2" t="s">
        <v>527</v>
      </c>
      <c r="FU39" s="16" t="n">
        <v>2</v>
      </c>
      <c r="FV39" s="2" t="n">
        <v>7</v>
      </c>
      <c r="FW39" s="2" t="n">
        <v>58</v>
      </c>
      <c r="FX39" s="2" t="n">
        <v>66</v>
      </c>
      <c r="FY39" s="2" t="n">
        <v>7</v>
      </c>
      <c r="FZ39" s="2" t="n">
        <v>25</v>
      </c>
    </row>
    <row r="40" customFormat="false" ht="14.4" hidden="false" customHeight="false" outlineLevel="0" collapsed="false">
      <c r="A40" s="63"/>
      <c r="C40" s="16"/>
      <c r="D40" s="16"/>
      <c r="E40" s="16"/>
      <c r="L40" s="16"/>
    </row>
    <row r="41" customFormat="false" ht="14.4" hidden="false" customHeight="false" outlineLevel="0" collapsed="false">
      <c r="A41" s="63"/>
      <c r="C41" s="16"/>
      <c r="D41" s="16"/>
      <c r="E41" s="16"/>
      <c r="F41" s="16"/>
      <c r="L41" s="16"/>
    </row>
    <row r="42" customFormat="false" ht="14.4" hidden="false" customHeight="true" outlineLevel="0" collapsed="false">
      <c r="A42" s="63"/>
      <c r="C42" s="16"/>
      <c r="F42" s="16"/>
    </row>
    <row r="43" customFormat="false" ht="14.4" hidden="false" customHeight="false" outlineLevel="0" collapsed="false">
      <c r="A43" s="63"/>
      <c r="C43" s="16"/>
      <c r="D43" s="16"/>
      <c r="F43" s="16"/>
    </row>
    <row r="44" customFormat="false" ht="14.4" hidden="false" customHeight="false" outlineLevel="0" collapsed="false">
      <c r="A44" s="63"/>
      <c r="C44" s="16"/>
      <c r="F44" s="16"/>
    </row>
    <row r="45" customFormat="false" ht="14.4" hidden="false" customHeight="false" outlineLevel="0" collapsed="false">
      <c r="A45" s="63"/>
      <c r="C45" s="16"/>
      <c r="F45" s="16"/>
    </row>
    <row r="46" customFormat="false" ht="14.4" hidden="false" customHeight="false" outlineLevel="0" collapsed="false">
      <c r="A46" s="63"/>
      <c r="C46" s="16"/>
      <c r="F46" s="16"/>
    </row>
    <row r="47" customFormat="false" ht="14.4" hidden="false" customHeight="false" outlineLevel="0" collapsed="false">
      <c r="A47" s="63"/>
      <c r="C47" s="16"/>
      <c r="F47" s="16"/>
    </row>
    <row r="48" customFormat="false" ht="14.4" hidden="false" customHeight="false" outlineLevel="0" collapsed="false">
      <c r="A48" s="63"/>
      <c r="C48" s="16"/>
    </row>
    <row r="49" customFormat="false" ht="14.4" hidden="false" customHeight="false" outlineLevel="0" collapsed="false">
      <c r="A49" s="63"/>
      <c r="C49" s="16"/>
      <c r="F49" s="16"/>
    </row>
    <row r="50" customFormat="false" ht="14.4" hidden="false" customHeight="false" outlineLevel="0" collapsed="false">
      <c r="A50" s="63"/>
      <c r="C50" s="16"/>
      <c r="F50" s="16"/>
    </row>
    <row r="51" customFormat="false" ht="14.4" hidden="false" customHeight="true" outlineLevel="0" collapsed="false">
      <c r="A51" s="63"/>
      <c r="C51" s="3"/>
      <c r="D51" s="3"/>
      <c r="F51" s="16"/>
    </row>
    <row r="52" customFormat="false" ht="14.4" hidden="false" customHeight="false" outlineLevel="0" collapsed="false">
      <c r="A52" s="63"/>
      <c r="C52" s="3"/>
      <c r="D52" s="3"/>
      <c r="F52" s="16"/>
    </row>
    <row r="53" customFormat="false" ht="14.4" hidden="false" customHeight="false" outlineLevel="0" collapsed="false">
      <c r="A53" s="63"/>
      <c r="C53" s="3"/>
      <c r="D53" s="3"/>
      <c r="F53" s="16"/>
    </row>
    <row r="54" customFormat="false" ht="14.4" hidden="false" customHeight="false" outlineLevel="0" collapsed="false">
      <c r="A54" s="63"/>
      <c r="C54" s="3"/>
      <c r="D54" s="3"/>
      <c r="F54" s="16"/>
    </row>
    <row r="55" customFormat="false" ht="14.4" hidden="false" customHeight="false" outlineLevel="0" collapsed="false">
      <c r="A55" s="63"/>
      <c r="C55" s="3"/>
      <c r="D55" s="3"/>
      <c r="F55" s="16"/>
      <c r="CN55" s="127"/>
      <c r="CO55" s="127"/>
      <c r="CP55" s="127"/>
      <c r="CQ55" s="127"/>
      <c r="CR55" s="127"/>
      <c r="CS55" s="127"/>
      <c r="CT55" s="127"/>
      <c r="CU55" s="127"/>
      <c r="CV55" s="127"/>
      <c r="CW55" s="127"/>
      <c r="CX55" s="127"/>
    </row>
    <row r="56" customFormat="false" ht="14.4" hidden="false" customHeight="false" outlineLevel="0" collapsed="false">
      <c r="A56" s="63"/>
      <c r="C56" s="3"/>
      <c r="D56" s="3"/>
      <c r="CN56" s="127"/>
      <c r="CO56" s="127"/>
      <c r="CP56" s="127"/>
      <c r="CQ56" s="127"/>
      <c r="CR56" s="127"/>
      <c r="CS56" s="127"/>
      <c r="CT56" s="127"/>
      <c r="CU56" s="127"/>
      <c r="CV56" s="127"/>
      <c r="CW56" s="127"/>
      <c r="CX56" s="127"/>
    </row>
    <row r="57" customFormat="false" ht="14.4" hidden="false" customHeight="false" outlineLevel="0" collapsed="false">
      <c r="A57" s="63"/>
      <c r="C57" s="3"/>
      <c r="D57" s="3"/>
      <c r="CN57" s="127"/>
      <c r="CO57" s="128"/>
      <c r="CP57" s="128"/>
      <c r="CQ57" s="128"/>
      <c r="CR57" s="128"/>
      <c r="CS57" s="128"/>
      <c r="CT57" s="128"/>
      <c r="CU57" s="128"/>
      <c r="CV57" s="128"/>
      <c r="CW57" s="128"/>
      <c r="CX57" s="127"/>
    </row>
    <row r="58" customFormat="false" ht="14.4" hidden="false" customHeight="false" outlineLevel="0" collapsed="false">
      <c r="A58" s="63"/>
      <c r="C58" s="3"/>
      <c r="D58" s="3"/>
      <c r="CG58" s="2" t="n">
        <f aca="false">IF(AND(CE63&gt;=90%,BV63&gt;=2000),BV63,0)</f>
        <v>0</v>
      </c>
      <c r="CN58" s="127"/>
      <c r="CO58" s="127"/>
      <c r="CP58" s="127"/>
      <c r="CQ58" s="127"/>
      <c r="CR58" s="127"/>
      <c r="CS58" s="127"/>
      <c r="CT58" s="127"/>
      <c r="CU58" s="127"/>
      <c r="CV58" s="127"/>
      <c r="CW58" s="127"/>
      <c r="CX58" s="127"/>
    </row>
    <row r="59" customFormat="false" ht="14.4" hidden="false" customHeight="false" outlineLevel="0" collapsed="false">
      <c r="A59" s="63"/>
      <c r="C59" s="3"/>
      <c r="D59" s="3"/>
      <c r="CN59" s="127"/>
      <c r="CO59" s="127"/>
      <c r="CP59" s="127"/>
      <c r="CQ59" s="127"/>
      <c r="CR59" s="127"/>
      <c r="CS59" s="127"/>
      <c r="CT59" s="127"/>
      <c r="CU59" s="127"/>
      <c r="CV59" s="127"/>
      <c r="CW59" s="127"/>
      <c r="CX59" s="127"/>
    </row>
    <row r="60" customFormat="false" ht="14.4" hidden="false" customHeight="false" outlineLevel="0" collapsed="false">
      <c r="CN60" s="127"/>
      <c r="CO60" s="127"/>
      <c r="CP60" s="127"/>
      <c r="CQ60" s="127"/>
      <c r="CR60" s="127"/>
      <c r="CS60" s="127"/>
      <c r="CT60" s="127"/>
      <c r="CU60" s="127"/>
      <c r="CV60" s="127"/>
      <c r="CW60" s="127"/>
      <c r="CX60" s="127"/>
      <c r="EK60" s="2" t="s">
        <v>528</v>
      </c>
    </row>
    <row r="61" customFormat="false" ht="14.4" hidden="false" customHeight="true" outlineLevel="0" collapsed="false">
      <c r="A61" s="63" t="s">
        <v>490</v>
      </c>
      <c r="B61" s="63"/>
      <c r="C61" s="63" t="s">
        <v>491</v>
      </c>
      <c r="D61" s="63"/>
      <c r="E61" s="63"/>
      <c r="F61" s="63"/>
      <c r="G61" s="63"/>
      <c r="H61" s="63"/>
      <c r="I61" s="63"/>
      <c r="J61" s="63"/>
      <c r="K61" s="63" t="s">
        <v>33</v>
      </c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AB61" s="127"/>
      <c r="AC61" s="127"/>
      <c r="AD61" s="127"/>
      <c r="AE61" s="127" t="s">
        <v>529</v>
      </c>
      <c r="AF61" s="127"/>
      <c r="AG61" s="127"/>
      <c r="AH61" s="127"/>
      <c r="AI61" s="127"/>
      <c r="AJ61" s="127"/>
      <c r="AK61" s="127"/>
      <c r="AL61" s="127"/>
      <c r="AM61" s="127"/>
      <c r="AN61" s="24" t="s">
        <v>530</v>
      </c>
      <c r="AO61" s="24"/>
      <c r="AP61" s="24"/>
      <c r="AQ61" s="24"/>
      <c r="AR61" s="24"/>
      <c r="AS61" s="24"/>
      <c r="AT61" s="24"/>
      <c r="AU61" s="24"/>
      <c r="AV61" s="24"/>
      <c r="AW61" s="79" t="s">
        <v>531</v>
      </c>
      <c r="AX61" s="79"/>
      <c r="AY61" s="79"/>
      <c r="AZ61" s="79"/>
      <c r="BA61" s="79"/>
      <c r="BB61" s="79"/>
      <c r="BC61" s="79"/>
      <c r="BD61" s="79"/>
      <c r="BE61" s="79"/>
      <c r="BF61" s="24" t="s">
        <v>532</v>
      </c>
      <c r="BG61" s="24"/>
      <c r="BH61" s="24"/>
      <c r="BI61" s="24"/>
      <c r="BJ61" s="24"/>
      <c r="BK61" s="24"/>
      <c r="BL61" s="24"/>
      <c r="BM61" s="24"/>
      <c r="BN61" s="24"/>
      <c r="BO61" s="24" t="s">
        <v>533</v>
      </c>
      <c r="BP61" s="24"/>
      <c r="BQ61" s="24"/>
      <c r="BR61" s="24"/>
      <c r="BS61" s="24"/>
      <c r="BT61" s="24"/>
      <c r="BU61" s="24"/>
      <c r="BV61" s="24"/>
      <c r="BW61" s="24"/>
      <c r="BX61" s="129" t="s">
        <v>534</v>
      </c>
      <c r="BY61" s="129"/>
      <c r="BZ61" s="129"/>
      <c r="CA61" s="129"/>
      <c r="CB61" s="129"/>
      <c r="CC61" s="129"/>
      <c r="CD61" s="129"/>
      <c r="CE61" s="129"/>
      <c r="CF61" s="129"/>
      <c r="CN61" s="127"/>
      <c r="CO61" s="127"/>
      <c r="CP61" s="130" t="s">
        <v>534</v>
      </c>
      <c r="CQ61" s="130"/>
      <c r="CR61" s="130"/>
      <c r="CS61" s="130"/>
      <c r="CT61" s="130"/>
      <c r="CU61" s="130"/>
      <c r="CV61" s="130"/>
      <c r="CW61" s="130"/>
      <c r="CX61" s="130"/>
      <c r="DC61" s="15"/>
      <c r="DD61" s="50"/>
      <c r="DE61" s="50" t="s">
        <v>535</v>
      </c>
      <c r="DF61" s="50" t="s">
        <v>536</v>
      </c>
      <c r="DG61" s="50" t="s">
        <v>537</v>
      </c>
      <c r="DH61" s="38"/>
      <c r="DI61" s="2" t="s">
        <v>538</v>
      </c>
      <c r="DJ61" s="2" t="s">
        <v>539</v>
      </c>
      <c r="DK61" s="2" t="s">
        <v>97</v>
      </c>
      <c r="DL61" s="2" t="s">
        <v>540</v>
      </c>
      <c r="DM61" s="2" t="s">
        <v>541</v>
      </c>
      <c r="DR61" s="122" t="s">
        <v>542</v>
      </c>
      <c r="DS61" s="122"/>
      <c r="DW61" s="127"/>
      <c r="DX61" s="127"/>
      <c r="DY61" s="127"/>
      <c r="DZ61" s="127"/>
      <c r="EA61" s="127"/>
      <c r="EB61" s="127"/>
      <c r="EC61" s="127"/>
      <c r="ED61" s="127"/>
      <c r="EE61" s="127"/>
      <c r="EF61" s="127"/>
      <c r="EG61" s="127"/>
      <c r="EH61" s="127"/>
      <c r="EI61" s="127"/>
      <c r="EJ61" s="131"/>
      <c r="EK61" s="132"/>
      <c r="EL61" s="132"/>
      <c r="EM61" s="132"/>
      <c r="EN61" s="132"/>
      <c r="EO61" s="127"/>
      <c r="EP61" s="127"/>
    </row>
    <row r="62" customFormat="false" ht="15" hidden="false" customHeight="true" outlineLevel="0" collapsed="false">
      <c r="A62" s="7"/>
      <c r="C62" s="2" t="s">
        <v>492</v>
      </c>
      <c r="D62" s="2" t="s">
        <v>493</v>
      </c>
      <c r="E62" s="2" t="s">
        <v>494</v>
      </c>
      <c r="F62" s="2" t="s">
        <v>495</v>
      </c>
      <c r="G62" s="2" t="s">
        <v>496</v>
      </c>
      <c r="H62" s="2" t="s">
        <v>497</v>
      </c>
      <c r="I62" s="2" t="s">
        <v>498</v>
      </c>
      <c r="J62" s="7" t="s">
        <v>499</v>
      </c>
      <c r="K62" s="2" t="s">
        <v>41</v>
      </c>
      <c r="L62" s="2" t="s">
        <v>36</v>
      </c>
      <c r="M62" s="2" t="s">
        <v>43</v>
      </c>
      <c r="N62" s="2" t="s">
        <v>44</v>
      </c>
      <c r="O62" s="2" t="s">
        <v>500</v>
      </c>
      <c r="P62" s="2" t="s">
        <v>501</v>
      </c>
      <c r="Q62" s="2" t="s">
        <v>502</v>
      </c>
      <c r="R62" s="2" t="s">
        <v>503</v>
      </c>
      <c r="S62" s="7" t="s">
        <v>504</v>
      </c>
      <c r="T62" s="2" t="s">
        <v>505</v>
      </c>
      <c r="U62" s="2" t="s">
        <v>506</v>
      </c>
      <c r="V62" s="2" t="s">
        <v>507</v>
      </c>
      <c r="W62" s="2" t="s">
        <v>509</v>
      </c>
      <c r="Z62" s="4" t="s">
        <v>543</v>
      </c>
      <c r="AA62" s="2" t="s">
        <v>544</v>
      </c>
      <c r="AB62" s="127"/>
      <c r="AC62" s="127"/>
      <c r="AD62" s="127"/>
      <c r="AE62" s="127" t="s">
        <v>545</v>
      </c>
      <c r="AF62" s="127" t="s">
        <v>546</v>
      </c>
      <c r="AG62" s="127" t="s">
        <v>547</v>
      </c>
      <c r="AH62" s="127"/>
      <c r="AI62" s="127"/>
      <c r="AJ62" s="127"/>
      <c r="AK62" s="127"/>
      <c r="AL62" s="127"/>
      <c r="AM62" s="127"/>
      <c r="AN62" s="44" t="s">
        <v>492</v>
      </c>
      <c r="AO62" s="44" t="s">
        <v>493</v>
      </c>
      <c r="AP62" s="133" t="s">
        <v>548</v>
      </c>
      <c r="AQ62" s="44" t="s">
        <v>12</v>
      </c>
      <c r="AR62" s="44" t="s">
        <v>495</v>
      </c>
      <c r="AS62" s="44" t="s">
        <v>496</v>
      </c>
      <c r="AT62" s="44" t="s">
        <v>497</v>
      </c>
      <c r="AU62" s="44" t="s">
        <v>498</v>
      </c>
      <c r="AV62" s="44" t="s">
        <v>499</v>
      </c>
      <c r="AW62" s="44" t="s">
        <v>492</v>
      </c>
      <c r="AX62" s="44" t="s">
        <v>493</v>
      </c>
      <c r="AY62" s="133" t="s">
        <v>548</v>
      </c>
      <c r="AZ62" s="44" t="s">
        <v>12</v>
      </c>
      <c r="BA62" s="44" t="s">
        <v>495</v>
      </c>
      <c r="BB62" s="44" t="s">
        <v>496</v>
      </c>
      <c r="BC62" s="44" t="s">
        <v>497</v>
      </c>
      <c r="BD62" s="44" t="s">
        <v>498</v>
      </c>
      <c r="BE62" s="2" t="s">
        <v>499</v>
      </c>
      <c r="BF62" s="19" t="s">
        <v>492</v>
      </c>
      <c r="BG62" s="44" t="s">
        <v>493</v>
      </c>
      <c r="BH62" s="133" t="s">
        <v>548</v>
      </c>
      <c r="BI62" s="44" t="s">
        <v>12</v>
      </c>
      <c r="BJ62" s="44" t="s">
        <v>495</v>
      </c>
      <c r="BK62" s="44" t="s">
        <v>496</v>
      </c>
      <c r="BL62" s="44" t="s">
        <v>497</v>
      </c>
      <c r="BM62" s="44" t="s">
        <v>498</v>
      </c>
      <c r="BN62" s="44" t="s">
        <v>499</v>
      </c>
      <c r="BO62" s="19" t="s">
        <v>492</v>
      </c>
      <c r="BP62" s="44" t="s">
        <v>493</v>
      </c>
      <c r="BQ62" s="133" t="s">
        <v>548</v>
      </c>
      <c r="BR62" s="44" t="s">
        <v>12</v>
      </c>
      <c r="BS62" s="44" t="s">
        <v>495</v>
      </c>
      <c r="BT62" s="44" t="s">
        <v>496</v>
      </c>
      <c r="BU62" s="44" t="s">
        <v>497</v>
      </c>
      <c r="BV62" s="44" t="s">
        <v>498</v>
      </c>
      <c r="BW62" s="58" t="s">
        <v>499</v>
      </c>
      <c r="BX62" s="44" t="s">
        <v>492</v>
      </c>
      <c r="BY62" s="44" t="s">
        <v>493</v>
      </c>
      <c r="BZ62" s="133" t="s">
        <v>548</v>
      </c>
      <c r="CA62" s="44" t="s">
        <v>12</v>
      </c>
      <c r="CB62" s="44" t="s">
        <v>495</v>
      </c>
      <c r="CC62" s="44" t="s">
        <v>496</v>
      </c>
      <c r="CD62" s="44" t="s">
        <v>497</v>
      </c>
      <c r="CE62" s="44" t="s">
        <v>498</v>
      </c>
      <c r="CF62" s="58" t="s">
        <v>499</v>
      </c>
      <c r="CG62" s="134" t="s">
        <v>549</v>
      </c>
      <c r="CI62" s="2" t="s">
        <v>550</v>
      </c>
      <c r="CO62" s="135" t="s">
        <v>12</v>
      </c>
      <c r="CP62" s="127"/>
      <c r="CQ62" s="135" t="s">
        <v>15</v>
      </c>
      <c r="CR62" s="135" t="s">
        <v>16</v>
      </c>
      <c r="CS62" s="136" t="s">
        <v>551</v>
      </c>
      <c r="CT62" s="127"/>
      <c r="CU62" s="135" t="s">
        <v>18</v>
      </c>
      <c r="CV62" s="135" t="s">
        <v>19</v>
      </c>
      <c r="CW62" s="135" t="s">
        <v>552</v>
      </c>
      <c r="CX62" s="135" t="s">
        <v>553</v>
      </c>
      <c r="CY62" s="137" t="s">
        <v>554</v>
      </c>
      <c r="CZ62" s="127" t="s">
        <v>555</v>
      </c>
      <c r="DA62" s="127" t="s">
        <v>556</v>
      </c>
      <c r="DB62" s="127"/>
      <c r="DC62" s="138" t="s">
        <v>511</v>
      </c>
      <c r="DD62" s="125" t="str">
        <f aca="false">A63</f>
        <v>Soveria Simeri</v>
      </c>
      <c r="DE62" s="125" t="str">
        <f aca="false">B63</f>
        <v>O67</v>
      </c>
      <c r="DF62" s="38" t="n">
        <f aca="false">AA63+AA63-AA180</f>
        <v>13.1983324294032</v>
      </c>
      <c r="DG62" s="16" t="n">
        <f aca="false">W63</f>
        <v>116.625</v>
      </c>
      <c r="DH62" s="139" t="n">
        <f aca="false">CG63</f>
        <v>0</v>
      </c>
      <c r="DI62" s="139" t="n">
        <f aca="false">O63</f>
        <v>3.11</v>
      </c>
      <c r="DJ62" s="139" t="n">
        <f aca="false">S63</f>
        <v>0.07775</v>
      </c>
      <c r="DK62" s="139" t="n">
        <f aca="false">BW63</f>
        <v>0</v>
      </c>
      <c r="DL62" s="139" t="n">
        <f aca="false">BV63</f>
        <v>116.625</v>
      </c>
      <c r="DM62" s="127"/>
      <c r="DN62" s="127"/>
      <c r="DO62" s="127"/>
      <c r="DP62" s="127"/>
      <c r="DQ62" s="127"/>
      <c r="DR62" s="140" t="s">
        <v>557</v>
      </c>
      <c r="DS62" s="140" t="s">
        <v>558</v>
      </c>
      <c r="DT62" s="140" t="s">
        <v>559</v>
      </c>
      <c r="DU62" s="140" t="s">
        <v>560</v>
      </c>
      <c r="DV62" s="141" t="s">
        <v>561</v>
      </c>
      <c r="DW62" s="141"/>
      <c r="DX62" s="141" t="s">
        <v>562</v>
      </c>
      <c r="DY62" s="141"/>
      <c r="DZ62" s="142" t="s">
        <v>563</v>
      </c>
      <c r="EA62" s="140" t="s">
        <v>564</v>
      </c>
      <c r="EB62" s="127"/>
      <c r="EC62" s="132" t="s">
        <v>565</v>
      </c>
      <c r="ED62" s="132"/>
      <c r="EE62" s="143" t="s">
        <v>564</v>
      </c>
      <c r="EF62" s="144"/>
      <c r="EG62" s="145" t="s">
        <v>565</v>
      </c>
      <c r="EH62" s="145"/>
      <c r="EI62" s="143" t="s">
        <v>511</v>
      </c>
      <c r="EJ62" s="144"/>
      <c r="EK62" s="145" t="s">
        <v>566</v>
      </c>
      <c r="EL62" s="145"/>
      <c r="EM62" s="143" t="s">
        <v>511</v>
      </c>
      <c r="EN62" s="144"/>
      <c r="EO62" s="145" t="s">
        <v>567</v>
      </c>
      <c r="EP62" s="145"/>
      <c r="EQ62" s="127"/>
      <c r="ER62" s="127"/>
      <c r="ES62" s="127"/>
      <c r="ET62" s="127"/>
      <c r="EU62" s="127"/>
      <c r="EV62" s="127"/>
      <c r="EW62" s="127"/>
      <c r="EX62" s="127"/>
      <c r="EY62" s="127"/>
      <c r="EZ62" s="127"/>
      <c r="FA62" s="127"/>
      <c r="FB62" s="127"/>
      <c r="FC62" s="127"/>
      <c r="FD62" s="127"/>
      <c r="FE62" s="127"/>
      <c r="FF62" s="127"/>
      <c r="FG62" s="127"/>
      <c r="FH62" s="127"/>
      <c r="FI62" s="127"/>
      <c r="FJ62" s="127"/>
      <c r="FK62" s="127"/>
      <c r="FL62" s="127"/>
      <c r="FM62" s="127"/>
      <c r="FN62" s="127"/>
      <c r="FO62" s="127"/>
      <c r="FP62" s="127"/>
      <c r="FQ62" s="127"/>
      <c r="FR62" s="127"/>
      <c r="FS62" s="127"/>
      <c r="FT62" s="127"/>
      <c r="FU62" s="127"/>
      <c r="FV62" s="127"/>
      <c r="FW62" s="127"/>
      <c r="FX62" s="127"/>
      <c r="FY62" s="127"/>
      <c r="FZ62" s="127"/>
      <c r="GA62" s="127"/>
      <c r="GB62" s="127"/>
      <c r="GC62" s="127"/>
      <c r="GD62" s="127"/>
      <c r="GE62" s="127"/>
      <c r="GF62" s="127"/>
      <c r="GG62" s="127"/>
      <c r="GH62" s="127"/>
      <c r="GI62" s="127"/>
      <c r="GJ62" s="127"/>
      <c r="GK62" s="127"/>
      <c r="GL62" s="127"/>
      <c r="GM62" s="127"/>
      <c r="GN62" s="127"/>
      <c r="GO62" s="127"/>
      <c r="GP62" s="127"/>
      <c r="GQ62" s="127"/>
      <c r="GR62" s="127"/>
      <c r="GS62" s="127"/>
      <c r="GT62" s="127"/>
      <c r="GU62" s="127"/>
      <c r="GV62" s="127"/>
      <c r="GW62" s="127"/>
      <c r="GX62" s="127"/>
      <c r="GY62" s="127"/>
      <c r="GZ62" s="127"/>
      <c r="HA62" s="127"/>
      <c r="HB62" s="127"/>
      <c r="HC62" s="127"/>
      <c r="HD62" s="127"/>
      <c r="HE62" s="127"/>
      <c r="HF62" s="127"/>
      <c r="HG62" s="127"/>
      <c r="HH62" s="127"/>
      <c r="HI62" s="127"/>
      <c r="HJ62" s="127"/>
      <c r="HK62" s="127"/>
      <c r="HL62" s="127"/>
      <c r="HM62" s="127"/>
      <c r="HN62" s="127"/>
      <c r="HO62" s="127"/>
      <c r="HP62" s="127"/>
      <c r="HQ62" s="127"/>
      <c r="HR62" s="127"/>
      <c r="HS62" s="127"/>
      <c r="HT62" s="127"/>
      <c r="HU62" s="127"/>
      <c r="HV62" s="127"/>
      <c r="HW62" s="127"/>
      <c r="HX62" s="127"/>
      <c r="HY62" s="127"/>
      <c r="HZ62" s="127"/>
      <c r="IA62" s="127"/>
      <c r="IB62" s="127"/>
      <c r="IC62" s="127"/>
      <c r="ID62" s="127"/>
      <c r="IE62" s="127"/>
      <c r="IF62" s="127"/>
      <c r="IG62" s="127"/>
      <c r="IH62" s="127"/>
      <c r="II62" s="127"/>
      <c r="IJ62" s="127"/>
      <c r="IK62" s="127"/>
      <c r="IL62" s="127"/>
      <c r="IM62" s="127"/>
      <c r="IN62" s="127"/>
      <c r="IO62" s="127"/>
      <c r="IP62" s="127"/>
      <c r="IQ62" s="127"/>
      <c r="IR62" s="127"/>
      <c r="IS62" s="127"/>
      <c r="IT62" s="127"/>
      <c r="IU62" s="127"/>
      <c r="IV62" s="127"/>
      <c r="IW62" s="127"/>
      <c r="IX62" s="127"/>
      <c r="IY62" s="127"/>
      <c r="IZ62" s="127"/>
      <c r="JA62" s="127"/>
      <c r="JB62" s="127"/>
      <c r="JC62" s="127"/>
      <c r="JD62" s="127"/>
      <c r="JE62" s="127"/>
      <c r="JF62" s="127"/>
      <c r="JG62" s="127"/>
      <c r="JH62" s="127"/>
      <c r="JI62" s="127"/>
      <c r="JJ62" s="127"/>
      <c r="JK62" s="127"/>
      <c r="JL62" s="127"/>
      <c r="JM62" s="127"/>
      <c r="JN62" s="127"/>
      <c r="JO62" s="127"/>
      <c r="JP62" s="127"/>
      <c r="JQ62" s="127"/>
      <c r="JR62" s="127"/>
      <c r="JS62" s="127"/>
      <c r="JT62" s="127"/>
      <c r="JU62" s="127"/>
      <c r="JV62" s="127"/>
      <c r="JW62" s="127"/>
      <c r="JX62" s="127"/>
      <c r="JY62" s="127"/>
      <c r="JZ62" s="127"/>
      <c r="KA62" s="127"/>
      <c r="KB62" s="127"/>
      <c r="KC62" s="127"/>
      <c r="KD62" s="127"/>
      <c r="KE62" s="127"/>
      <c r="KF62" s="127"/>
      <c r="KG62" s="127"/>
      <c r="KH62" s="127"/>
      <c r="KI62" s="127"/>
      <c r="KJ62" s="127"/>
      <c r="KK62" s="127"/>
      <c r="KL62" s="127"/>
      <c r="KM62" s="127"/>
      <c r="KN62" s="127"/>
      <c r="KO62" s="127"/>
      <c r="KP62" s="127"/>
      <c r="KQ62" s="127"/>
      <c r="KR62" s="127"/>
      <c r="KS62" s="127"/>
      <c r="KT62" s="127"/>
      <c r="KU62" s="127"/>
      <c r="KV62" s="127"/>
      <c r="KW62" s="127"/>
      <c r="KX62" s="127"/>
      <c r="KY62" s="127"/>
      <c r="KZ62" s="127"/>
      <c r="LA62" s="127"/>
      <c r="LB62" s="127"/>
      <c r="LC62" s="127"/>
      <c r="LD62" s="127"/>
      <c r="LE62" s="127"/>
      <c r="LF62" s="127"/>
      <c r="LG62" s="127"/>
      <c r="LH62" s="127"/>
      <c r="LI62" s="127"/>
      <c r="LJ62" s="127"/>
      <c r="LK62" s="127"/>
      <c r="LL62" s="127"/>
      <c r="LM62" s="127"/>
      <c r="LN62" s="127"/>
      <c r="LO62" s="127"/>
      <c r="LP62" s="127"/>
      <c r="LQ62" s="127"/>
      <c r="LR62" s="127"/>
      <c r="LS62" s="127"/>
      <c r="LT62" s="127"/>
      <c r="LU62" s="127"/>
      <c r="LV62" s="127"/>
      <c r="LW62" s="127"/>
      <c r="LX62" s="127"/>
      <c r="LY62" s="127"/>
      <c r="LZ62" s="127"/>
      <c r="MA62" s="127"/>
      <c r="MB62" s="127"/>
      <c r="MC62" s="127"/>
      <c r="MD62" s="127"/>
      <c r="ME62" s="127"/>
      <c r="MF62" s="127"/>
      <c r="MG62" s="127"/>
      <c r="MH62" s="127"/>
      <c r="MI62" s="127"/>
      <c r="MJ62" s="127"/>
      <c r="MK62" s="127"/>
      <c r="ML62" s="127"/>
      <c r="MM62" s="127"/>
      <c r="MN62" s="127"/>
      <c r="MO62" s="127"/>
      <c r="MP62" s="127"/>
      <c r="MQ62" s="127"/>
      <c r="MR62" s="127"/>
      <c r="MS62" s="127"/>
      <c r="MT62" s="127"/>
      <c r="MU62" s="127"/>
      <c r="MV62" s="127"/>
      <c r="MW62" s="127"/>
      <c r="MX62" s="127"/>
      <c r="MY62" s="127"/>
      <c r="MZ62" s="127"/>
      <c r="NA62" s="127"/>
      <c r="NB62" s="127"/>
      <c r="NC62" s="127"/>
      <c r="ND62" s="127"/>
      <c r="NE62" s="127"/>
      <c r="NF62" s="127"/>
      <c r="NG62" s="127"/>
      <c r="NH62" s="127"/>
      <c r="NI62" s="127"/>
      <c r="NJ62" s="127"/>
      <c r="NK62" s="127"/>
      <c r="NL62" s="127"/>
      <c r="NM62" s="127"/>
      <c r="NN62" s="127"/>
      <c r="NO62" s="127"/>
      <c r="NP62" s="127"/>
      <c r="NQ62" s="127"/>
      <c r="NR62" s="127"/>
      <c r="NS62" s="127"/>
      <c r="NT62" s="127"/>
      <c r="NU62" s="127"/>
      <c r="NV62" s="127"/>
      <c r="NW62" s="127"/>
      <c r="NX62" s="127"/>
      <c r="NY62" s="127"/>
      <c r="NZ62" s="127"/>
      <c r="OA62" s="127"/>
      <c r="OB62" s="127"/>
      <c r="OC62" s="127"/>
      <c r="OD62" s="127"/>
      <c r="OE62" s="127"/>
      <c r="OF62" s="127"/>
      <c r="OG62" s="127"/>
      <c r="OH62" s="127"/>
      <c r="OI62" s="127"/>
      <c r="OJ62" s="127"/>
      <c r="OK62" s="127"/>
      <c r="OL62" s="127"/>
      <c r="OM62" s="127"/>
      <c r="ON62" s="127"/>
      <c r="OO62" s="127"/>
      <c r="OP62" s="127"/>
      <c r="OQ62" s="127"/>
      <c r="OR62" s="127"/>
      <c r="OS62" s="127"/>
      <c r="OT62" s="127"/>
      <c r="OU62" s="127"/>
      <c r="OV62" s="127"/>
      <c r="OW62" s="127"/>
      <c r="OX62" s="127"/>
      <c r="OY62" s="127"/>
      <c r="OZ62" s="127"/>
      <c r="PA62" s="127"/>
      <c r="PB62" s="127"/>
      <c r="PC62" s="127"/>
      <c r="PD62" s="127"/>
      <c r="PE62" s="127"/>
      <c r="PF62" s="127"/>
      <c r="PG62" s="127"/>
      <c r="PH62" s="127"/>
      <c r="PI62" s="127"/>
      <c r="PJ62" s="127"/>
      <c r="PK62" s="127"/>
      <c r="PL62" s="127"/>
      <c r="PM62" s="127"/>
      <c r="PN62" s="127"/>
      <c r="PO62" s="127"/>
      <c r="PP62" s="127"/>
      <c r="PQ62" s="127"/>
      <c r="PR62" s="127"/>
      <c r="PS62" s="127"/>
      <c r="PT62" s="127"/>
      <c r="PU62" s="127"/>
      <c r="PV62" s="127"/>
      <c r="PW62" s="127"/>
      <c r="PX62" s="127"/>
      <c r="PY62" s="127"/>
      <c r="PZ62" s="127"/>
      <c r="QA62" s="127"/>
      <c r="QB62" s="127"/>
      <c r="QC62" s="127"/>
      <c r="QD62" s="127"/>
      <c r="QE62" s="127"/>
      <c r="QF62" s="127"/>
      <c r="QG62" s="127"/>
      <c r="QH62" s="127"/>
      <c r="QI62" s="127"/>
      <c r="QJ62" s="127"/>
      <c r="QK62" s="127"/>
      <c r="QL62" s="127"/>
      <c r="QM62" s="127"/>
      <c r="QN62" s="127"/>
      <c r="QO62" s="127"/>
      <c r="QP62" s="127"/>
    </row>
    <row r="63" customFormat="false" ht="15" hidden="false" customHeight="true" outlineLevel="0" collapsed="false">
      <c r="A63" s="146" t="s">
        <v>27</v>
      </c>
      <c r="B63" s="16" t="s">
        <v>35</v>
      </c>
      <c r="C63" s="16" t="n">
        <v>0</v>
      </c>
      <c r="D63" s="16" t="n">
        <v>0</v>
      </c>
      <c r="E63" s="16" t="n">
        <v>0</v>
      </c>
      <c r="F63" s="16" t="n">
        <v>0</v>
      </c>
      <c r="G63" s="16" t="n">
        <v>0</v>
      </c>
      <c r="H63" s="16" t="n">
        <v>0</v>
      </c>
      <c r="I63" s="16" t="n">
        <v>1</v>
      </c>
      <c r="J63" s="16" t="n">
        <v>0</v>
      </c>
      <c r="K63" s="16" t="n">
        <v>0</v>
      </c>
      <c r="L63" s="16" t="s">
        <v>37</v>
      </c>
      <c r="M63" s="16" t="s">
        <v>37</v>
      </c>
      <c r="N63" s="16" t="s">
        <v>45</v>
      </c>
      <c r="O63" s="16" t="n">
        <v>3.11</v>
      </c>
      <c r="P63" s="3" t="n">
        <v>25</v>
      </c>
      <c r="Q63" s="3" t="n">
        <v>0.025</v>
      </c>
      <c r="R63" s="3" t="n">
        <v>0</v>
      </c>
      <c r="S63" s="147" t="n">
        <v>0.07775</v>
      </c>
      <c r="T63" s="3" t="n">
        <v>0.07775</v>
      </c>
      <c r="U63" s="3" t="n">
        <v>1500</v>
      </c>
      <c r="V63" s="3" t="n">
        <v>0</v>
      </c>
      <c r="W63" s="147" t="n">
        <v>116.625</v>
      </c>
      <c r="X63" s="2" t="n">
        <f aca="false">IF(M63=1,O63,0)</f>
        <v>0</v>
      </c>
      <c r="Y63" s="16" t="n">
        <f aca="false">SUM(M63:M69)</f>
        <v>1</v>
      </c>
      <c r="Z63" s="2" t="s">
        <v>511</v>
      </c>
      <c r="AA63" s="2" t="n">
        <f aca="false">[1]sellia!E67</f>
        <v>9.35559645491076</v>
      </c>
      <c r="AB63" s="127"/>
      <c r="AC63" s="127"/>
      <c r="AD63" s="127" t="s">
        <v>27</v>
      </c>
      <c r="AE63" s="148" t="n">
        <f aca="false">SUM(M63:M65)</f>
        <v>1</v>
      </c>
      <c r="AF63" s="148" t="n">
        <f aca="false">SUM(X63:X65)</f>
        <v>11.5</v>
      </c>
      <c r="AG63" s="148" t="n">
        <f aca="false">SUM(O63:O65)</f>
        <v>14.61</v>
      </c>
      <c r="AH63" s="127" t="s">
        <v>538</v>
      </c>
      <c r="AI63" s="127"/>
      <c r="AJ63" s="127"/>
      <c r="AK63" s="127"/>
      <c r="AL63" s="127"/>
      <c r="AM63" s="127"/>
      <c r="AN63" s="149" t="n">
        <f aca="false">'Soveria Simeri'!B71</f>
        <v>0</v>
      </c>
      <c r="AO63" s="125" t="n">
        <f aca="false">'Soveria Simeri'!C71</f>
        <v>0</v>
      </c>
      <c r="AP63" s="125" t="n">
        <f aca="false">'Soveria Simeri'!D71</f>
        <v>0</v>
      </c>
      <c r="AQ63" s="125" t="n">
        <f aca="false">'Soveria Simeri'!E71</f>
        <v>0</v>
      </c>
      <c r="AR63" s="125" t="n">
        <f aca="false">'Soveria Simeri'!F71</f>
        <v>0</v>
      </c>
      <c r="AS63" s="125" t="n">
        <f aca="false">'Soveria Simeri'!G71</f>
        <v>0</v>
      </c>
      <c r="AT63" s="125" t="n">
        <f aca="false">'Soveria Simeri'!H71</f>
        <v>0</v>
      </c>
      <c r="AU63" s="125" t="n">
        <f aca="false">'Soveria Simeri'!I71</f>
        <v>0</v>
      </c>
      <c r="AV63" s="125" t="n">
        <f aca="false">'Soveria Simeri'!J71</f>
        <v>0</v>
      </c>
      <c r="AW63" s="149" t="n">
        <f aca="false">'Soveria Simeri'!B72</f>
        <v>0</v>
      </c>
      <c r="AX63" s="125" t="n">
        <f aca="false">'Soveria Simeri'!C72</f>
        <v>0</v>
      </c>
      <c r="AY63" s="125" t="n">
        <f aca="false">'Soveria Simeri'!D72</f>
        <v>0</v>
      </c>
      <c r="AZ63" s="125" t="n">
        <f aca="false">'Soveria Simeri'!E72</f>
        <v>0</v>
      </c>
      <c r="BA63" s="125" t="n">
        <f aca="false">'Soveria Simeri'!F72</f>
        <v>0</v>
      </c>
      <c r="BB63" s="125" t="n">
        <f aca="false">'Soveria Simeri'!G72</f>
        <v>0</v>
      </c>
      <c r="BC63" s="125" t="n">
        <f aca="false">'Soveria Simeri'!H72</f>
        <v>0</v>
      </c>
      <c r="BD63" s="125" t="n">
        <f aca="false">'Soveria Simeri'!I72</f>
        <v>1500</v>
      </c>
      <c r="BE63" s="125" t="n">
        <f aca="false">'Soveria Simeri'!J72</f>
        <v>0</v>
      </c>
      <c r="BF63" s="20" t="n">
        <f aca="false">AW63*$T63</f>
        <v>0</v>
      </c>
      <c r="BG63" s="2" t="n">
        <f aca="false">AX63*$T63</f>
        <v>0</v>
      </c>
      <c r="BH63" s="2" t="n">
        <f aca="false">AY63*$T63</f>
        <v>0</v>
      </c>
      <c r="BI63" s="2" t="n">
        <f aca="false">AZ63*$T63</f>
        <v>0</v>
      </c>
      <c r="BJ63" s="2" t="n">
        <f aca="false">BA63*$T63</f>
        <v>0</v>
      </c>
      <c r="BK63" s="2" t="n">
        <f aca="false">BB63*$T63</f>
        <v>0</v>
      </c>
      <c r="BL63" s="2" t="n">
        <f aca="false">BC63*$T63</f>
        <v>0</v>
      </c>
      <c r="BM63" s="2" t="n">
        <f aca="false">BD63*$T63</f>
        <v>116.625</v>
      </c>
      <c r="BN63" s="44" t="n">
        <f aca="false">BE63*$T63</f>
        <v>0</v>
      </c>
      <c r="BO63" s="150" t="n">
        <f aca="false">AN63+BF63</f>
        <v>0</v>
      </c>
      <c r="BP63" s="16" t="n">
        <f aca="false">AO63+BG63</f>
        <v>0</v>
      </c>
      <c r="BQ63" s="16" t="n">
        <f aca="false">AP63+BH63</f>
        <v>0</v>
      </c>
      <c r="BR63" s="16" t="n">
        <f aca="false">AQ63+BI63</f>
        <v>0</v>
      </c>
      <c r="BS63" s="16" t="n">
        <f aca="false">AR63+BJ63</f>
        <v>0</v>
      </c>
      <c r="BT63" s="16" t="n">
        <f aca="false">AS63+BK63</f>
        <v>0</v>
      </c>
      <c r="BU63" s="16" t="n">
        <f aca="false">AT63+BL63</f>
        <v>0</v>
      </c>
      <c r="BV63" s="16" t="n">
        <f aca="false">AU63+BM63</f>
        <v>116.625</v>
      </c>
      <c r="BW63" s="139" t="n">
        <f aca="false">AV63+BN63</f>
        <v>0</v>
      </c>
      <c r="BX63" s="3" t="n">
        <f aca="false">BO63/SUM($BO63:$BW63)</f>
        <v>0</v>
      </c>
      <c r="BY63" s="3" t="n">
        <f aca="false">BP63/SUM($BO63:$BW63)</f>
        <v>0</v>
      </c>
      <c r="BZ63" s="3" t="n">
        <f aca="false">BQ63/SUM($BO63:$BW63)</f>
        <v>0</v>
      </c>
      <c r="CA63" s="3" t="n">
        <f aca="false">BR63/SUM($BO63:$BW63)</f>
        <v>0</v>
      </c>
      <c r="CB63" s="3" t="n">
        <f aca="false">BS63/SUM($BO63:$BW63)</f>
        <v>0</v>
      </c>
      <c r="CC63" s="3" t="n">
        <f aca="false">BT63/SUM($BO63:$BW63)</f>
        <v>0</v>
      </c>
      <c r="CD63" s="3" t="n">
        <f aca="false">BU63/SUM($BO63:$BW63)</f>
        <v>0</v>
      </c>
      <c r="CE63" s="3" t="n">
        <f aca="false">BV63/SUM($BO63:$BW63)</f>
        <v>1</v>
      </c>
      <c r="CF63" s="3" t="n">
        <f aca="false">BW63/SUM($BO63:$BW63)</f>
        <v>0</v>
      </c>
      <c r="CG63" s="147" t="n">
        <f aca="false">IF(AND(CE63&gt;=90%,BV63&gt;2000),BV63,0)</f>
        <v>0</v>
      </c>
      <c r="CI63" s="16" t="n">
        <f aca="false">IF(CG63&lt;&gt;0,SUM(BO63:CG63)-BV63,0)</f>
        <v>0</v>
      </c>
      <c r="CJ63" s="2" t="n">
        <f aca="false">IF(CE63&gt;=90%,BV63,0)</f>
        <v>116.625</v>
      </c>
      <c r="CK63" s="151" t="n">
        <f aca="false">IF(CJ63&lt;&gt;0,1,0)</f>
        <v>1</v>
      </c>
      <c r="CL63" s="2" t="n">
        <f aca="false">IF(CG63&lt;&gt;0,1,0)</f>
        <v>0</v>
      </c>
      <c r="CM63" s="2" t="n">
        <v>0</v>
      </c>
      <c r="CN63" s="151"/>
      <c r="CO63" s="128" t="n">
        <f aca="false">AVERAGE(CA65)</f>
        <v>0.074081112651105</v>
      </c>
      <c r="CP63" s="127" t="s">
        <v>27</v>
      </c>
      <c r="CQ63" s="128" t="n">
        <f aca="false">AVERAGE(BX65)</f>
        <v>0.384998545452128</v>
      </c>
      <c r="CR63" s="128" t="n">
        <f aca="false">AVERAGE(BY65)</f>
        <v>0.113804563649346</v>
      </c>
      <c r="CS63" s="128" t="n">
        <f aca="false">AVERAGE(BZ65)+CO63</f>
        <v>0.0807484127897044</v>
      </c>
      <c r="CT63" s="127"/>
      <c r="CU63" s="128" t="n">
        <f aca="false">AVERAGE(CB65)</f>
        <v>0.0542091241599054</v>
      </c>
      <c r="CV63" s="128" t="n">
        <f aca="false">AVERAGE(CC65)</f>
        <v>0.366239353948916</v>
      </c>
      <c r="CW63" s="128" t="n">
        <f aca="false">AVERAGE(CD65)</f>
        <v>0</v>
      </c>
      <c r="CX63" s="128" t="n">
        <f aca="false">AVERAGE(CE65)</f>
        <v>0</v>
      </c>
      <c r="CY63" s="128" t="n">
        <f aca="false">AVERAGE(CF65)</f>
        <v>0</v>
      </c>
      <c r="CZ63" s="152" t="n">
        <f aca="false">SUM(CK63:CK65)</f>
        <v>1</v>
      </c>
      <c r="DA63" s="152" t="n">
        <f aca="false">SUM(CL63:CL65)</f>
        <v>0</v>
      </c>
      <c r="DB63" s="127"/>
      <c r="DC63" s="138"/>
      <c r="DD63" s="2" t="s">
        <v>568</v>
      </c>
      <c r="DE63" s="16" t="str">
        <f aca="false">B65</f>
        <v>O68_bis</v>
      </c>
      <c r="DF63" s="44"/>
      <c r="DG63" s="16" t="n">
        <f aca="false">W65</f>
        <v>185.813860151971</v>
      </c>
      <c r="DH63" s="139" t="n">
        <f aca="false">CG65</f>
        <v>0</v>
      </c>
      <c r="DI63" s="139" t="n">
        <f aca="false">O65</f>
        <v>11.5</v>
      </c>
      <c r="DJ63" s="139" t="n">
        <f aca="false">S65</f>
        <v>0.1725</v>
      </c>
      <c r="DK63" s="139" t="n">
        <f aca="false">BW65</f>
        <v>0</v>
      </c>
      <c r="DL63" s="139" t="n">
        <f aca="false">BV65</f>
        <v>0</v>
      </c>
      <c r="DM63" s="127"/>
      <c r="DN63" s="127"/>
      <c r="DO63" s="127"/>
      <c r="DP63" s="127" t="s">
        <v>569</v>
      </c>
      <c r="DQ63" s="127"/>
      <c r="DR63" s="140" t="s">
        <v>305</v>
      </c>
      <c r="DS63" s="140" t="s">
        <v>305</v>
      </c>
      <c r="DT63" s="140" t="s">
        <v>305</v>
      </c>
      <c r="DU63" s="140" t="s">
        <v>305</v>
      </c>
      <c r="DV63" s="140" t="s">
        <v>570</v>
      </c>
      <c r="DW63" s="140" t="s">
        <v>571</v>
      </c>
      <c r="DX63" s="140" t="s">
        <v>570</v>
      </c>
      <c r="DY63" s="140" t="s">
        <v>571</v>
      </c>
      <c r="DZ63" s="140" t="s">
        <v>572</v>
      </c>
      <c r="EA63" s="140" t="s">
        <v>570</v>
      </c>
      <c r="EB63" s="127"/>
      <c r="EC63" s="140" t="s">
        <v>570</v>
      </c>
      <c r="ED63" s="140" t="s">
        <v>571</v>
      </c>
      <c r="EE63" s="153" t="s">
        <v>570</v>
      </c>
      <c r="EF63" s="127"/>
      <c r="EG63" s="140" t="s">
        <v>570</v>
      </c>
      <c r="EH63" s="154" t="s">
        <v>571</v>
      </c>
      <c r="EI63" s="153" t="s">
        <v>570</v>
      </c>
      <c r="EJ63" s="127"/>
      <c r="EK63" s="140" t="s">
        <v>570</v>
      </c>
      <c r="EL63" s="154" t="s">
        <v>571</v>
      </c>
      <c r="EM63" s="153" t="s">
        <v>570</v>
      </c>
      <c r="EN63" s="127"/>
      <c r="EO63" s="140" t="s">
        <v>570</v>
      </c>
      <c r="EP63" s="154" t="s">
        <v>571</v>
      </c>
      <c r="EQ63" s="127"/>
      <c r="ER63" s="127"/>
      <c r="ES63" s="127"/>
      <c r="ET63" s="127"/>
      <c r="EU63" s="127"/>
      <c r="EV63" s="127"/>
      <c r="EW63" s="127"/>
      <c r="EX63" s="127"/>
      <c r="EY63" s="127"/>
      <c r="EZ63" s="127"/>
      <c r="FA63" s="127"/>
      <c r="FB63" s="127"/>
      <c r="FC63" s="127"/>
      <c r="FD63" s="127"/>
      <c r="FE63" s="127"/>
      <c r="FF63" s="127"/>
      <c r="FG63" s="127"/>
      <c r="FH63" s="127"/>
      <c r="FI63" s="127"/>
      <c r="FJ63" s="127"/>
      <c r="FK63" s="127"/>
      <c r="FL63" s="127"/>
      <c r="FM63" s="127"/>
      <c r="FN63" s="127"/>
      <c r="FO63" s="127"/>
      <c r="FP63" s="127"/>
      <c r="FQ63" s="127"/>
      <c r="FR63" s="127"/>
      <c r="FS63" s="127"/>
      <c r="FT63" s="127"/>
      <c r="FU63" s="127"/>
      <c r="FV63" s="127"/>
      <c r="FW63" s="127"/>
      <c r="FX63" s="127"/>
      <c r="FY63" s="127"/>
      <c r="FZ63" s="127"/>
      <c r="GA63" s="127"/>
      <c r="GB63" s="127"/>
      <c r="GC63" s="127"/>
      <c r="GD63" s="127"/>
      <c r="GE63" s="127"/>
      <c r="GF63" s="127"/>
      <c r="GG63" s="127"/>
      <c r="GH63" s="127"/>
      <c r="GI63" s="127"/>
      <c r="GJ63" s="127"/>
      <c r="GK63" s="127"/>
      <c r="GL63" s="127"/>
      <c r="GM63" s="127"/>
      <c r="GN63" s="127"/>
      <c r="GO63" s="127"/>
      <c r="GP63" s="127"/>
      <c r="GQ63" s="127"/>
      <c r="GR63" s="127"/>
      <c r="GS63" s="127"/>
      <c r="GT63" s="127"/>
      <c r="GU63" s="127"/>
      <c r="GV63" s="127"/>
      <c r="GW63" s="127"/>
      <c r="GX63" s="127"/>
      <c r="GY63" s="127"/>
      <c r="GZ63" s="127"/>
      <c r="HA63" s="127"/>
      <c r="HB63" s="127"/>
      <c r="HC63" s="127"/>
      <c r="HD63" s="127"/>
      <c r="HE63" s="127"/>
      <c r="HF63" s="127"/>
      <c r="HG63" s="127"/>
      <c r="HH63" s="127"/>
      <c r="HI63" s="127"/>
      <c r="HJ63" s="127"/>
      <c r="HK63" s="127"/>
      <c r="HL63" s="127"/>
      <c r="HM63" s="127"/>
      <c r="HN63" s="127"/>
      <c r="HO63" s="127"/>
      <c r="HP63" s="127"/>
      <c r="HQ63" s="127"/>
      <c r="HR63" s="127"/>
      <c r="HS63" s="127"/>
      <c r="HT63" s="127"/>
      <c r="HU63" s="127"/>
      <c r="HV63" s="127"/>
      <c r="HW63" s="127"/>
      <c r="HX63" s="127"/>
      <c r="HY63" s="127"/>
      <c r="HZ63" s="127"/>
      <c r="IA63" s="127"/>
      <c r="IB63" s="127"/>
      <c r="IC63" s="127"/>
      <c r="ID63" s="127"/>
      <c r="IE63" s="127"/>
      <c r="IF63" s="127"/>
      <c r="IG63" s="127"/>
      <c r="IH63" s="127"/>
      <c r="II63" s="127"/>
      <c r="IJ63" s="127"/>
      <c r="IK63" s="127"/>
      <c r="IL63" s="127"/>
      <c r="IM63" s="127"/>
      <c r="IN63" s="127"/>
      <c r="IO63" s="127"/>
      <c r="IP63" s="127"/>
      <c r="IQ63" s="127"/>
      <c r="IR63" s="127"/>
      <c r="IS63" s="127"/>
      <c r="IT63" s="127"/>
      <c r="IU63" s="127"/>
      <c r="IV63" s="127"/>
      <c r="IW63" s="127"/>
      <c r="IX63" s="127"/>
      <c r="IY63" s="127"/>
      <c r="IZ63" s="127"/>
      <c r="JA63" s="127"/>
      <c r="JB63" s="127"/>
      <c r="JC63" s="127"/>
      <c r="JD63" s="127"/>
      <c r="JE63" s="127"/>
      <c r="JF63" s="127"/>
      <c r="JG63" s="127"/>
      <c r="JH63" s="127"/>
      <c r="JI63" s="127"/>
      <c r="JJ63" s="127"/>
      <c r="JK63" s="127"/>
      <c r="JL63" s="127"/>
      <c r="JM63" s="127"/>
      <c r="JN63" s="127"/>
      <c r="JO63" s="127"/>
      <c r="JP63" s="127"/>
      <c r="JQ63" s="127"/>
      <c r="JR63" s="127"/>
      <c r="JS63" s="127"/>
      <c r="JT63" s="127"/>
      <c r="JU63" s="127"/>
      <c r="JV63" s="127"/>
      <c r="JW63" s="127"/>
      <c r="JX63" s="127"/>
      <c r="JY63" s="127"/>
      <c r="JZ63" s="127"/>
      <c r="KA63" s="127"/>
      <c r="KB63" s="127"/>
      <c r="KC63" s="127"/>
      <c r="KD63" s="127"/>
      <c r="KE63" s="127"/>
      <c r="KF63" s="127"/>
      <c r="KG63" s="127"/>
      <c r="KH63" s="127"/>
      <c r="KI63" s="127"/>
      <c r="KJ63" s="127"/>
      <c r="KK63" s="127"/>
      <c r="KL63" s="127"/>
      <c r="KM63" s="127"/>
      <c r="KN63" s="127"/>
      <c r="KO63" s="127"/>
      <c r="KP63" s="127"/>
      <c r="KQ63" s="127"/>
      <c r="KR63" s="127"/>
      <c r="KS63" s="127"/>
      <c r="KT63" s="127"/>
      <c r="KU63" s="127"/>
      <c r="KV63" s="127"/>
      <c r="KW63" s="127"/>
      <c r="KX63" s="127"/>
      <c r="KY63" s="127"/>
      <c r="KZ63" s="127"/>
      <c r="LA63" s="127"/>
      <c r="LB63" s="127"/>
      <c r="LC63" s="127"/>
      <c r="LD63" s="127"/>
      <c r="LE63" s="127"/>
      <c r="LF63" s="127"/>
      <c r="LG63" s="127"/>
      <c r="LH63" s="127"/>
      <c r="LI63" s="127"/>
      <c r="LJ63" s="127"/>
      <c r="LK63" s="127"/>
      <c r="LL63" s="127"/>
      <c r="LM63" s="127"/>
      <c r="LN63" s="127"/>
      <c r="LO63" s="127"/>
      <c r="LP63" s="127"/>
      <c r="LQ63" s="127"/>
      <c r="LR63" s="127"/>
      <c r="LS63" s="127"/>
      <c r="LT63" s="127"/>
      <c r="LU63" s="127"/>
      <c r="LV63" s="127"/>
      <c r="LW63" s="127"/>
      <c r="LX63" s="127"/>
      <c r="LY63" s="127"/>
      <c r="LZ63" s="127"/>
      <c r="MA63" s="127"/>
      <c r="MB63" s="127"/>
      <c r="MC63" s="127"/>
      <c r="MD63" s="127"/>
      <c r="ME63" s="127"/>
      <c r="MF63" s="127"/>
      <c r="MG63" s="127"/>
      <c r="MH63" s="127"/>
      <c r="MI63" s="127"/>
      <c r="MJ63" s="127"/>
      <c r="MK63" s="127"/>
      <c r="ML63" s="127"/>
      <c r="MM63" s="127"/>
      <c r="MN63" s="127"/>
      <c r="MO63" s="127"/>
      <c r="MP63" s="127"/>
      <c r="MQ63" s="127"/>
      <c r="MR63" s="127"/>
      <c r="MS63" s="127"/>
      <c r="MT63" s="127"/>
      <c r="MU63" s="127"/>
      <c r="MV63" s="127"/>
      <c r="MW63" s="127"/>
      <c r="MX63" s="127"/>
      <c r="MY63" s="127"/>
      <c r="MZ63" s="127"/>
      <c r="NA63" s="127"/>
      <c r="NB63" s="127"/>
      <c r="NC63" s="127"/>
      <c r="ND63" s="127"/>
      <c r="NE63" s="127"/>
      <c r="NF63" s="127"/>
      <c r="NG63" s="127"/>
      <c r="NH63" s="127"/>
      <c r="NI63" s="127"/>
      <c r="NJ63" s="127"/>
      <c r="NK63" s="127"/>
      <c r="NL63" s="127"/>
      <c r="NM63" s="127"/>
      <c r="NN63" s="127"/>
      <c r="NO63" s="127"/>
      <c r="NP63" s="127"/>
      <c r="NQ63" s="127"/>
      <c r="NR63" s="127"/>
      <c r="NS63" s="127"/>
      <c r="NT63" s="127"/>
      <c r="NU63" s="127"/>
      <c r="NV63" s="127"/>
      <c r="NW63" s="127"/>
      <c r="NX63" s="127"/>
      <c r="NY63" s="127"/>
      <c r="NZ63" s="127"/>
      <c r="OA63" s="127"/>
      <c r="OB63" s="127"/>
      <c r="OC63" s="127"/>
      <c r="OD63" s="127"/>
      <c r="OE63" s="127"/>
      <c r="OF63" s="127"/>
      <c r="OG63" s="127"/>
      <c r="OH63" s="127"/>
      <c r="OI63" s="127"/>
      <c r="OJ63" s="127"/>
      <c r="OK63" s="127"/>
      <c r="OL63" s="127"/>
      <c r="OM63" s="127"/>
      <c r="ON63" s="127"/>
      <c r="OO63" s="127"/>
      <c r="OP63" s="127"/>
      <c r="OQ63" s="127"/>
      <c r="OR63" s="127"/>
      <c r="OS63" s="127"/>
      <c r="OT63" s="127"/>
      <c r="OU63" s="127"/>
      <c r="OV63" s="127"/>
      <c r="OW63" s="127"/>
      <c r="OX63" s="127"/>
      <c r="OY63" s="127"/>
      <c r="OZ63" s="127"/>
      <c r="PA63" s="127"/>
      <c r="PB63" s="127"/>
      <c r="PC63" s="127"/>
      <c r="PD63" s="127"/>
      <c r="PE63" s="127"/>
      <c r="PF63" s="127"/>
      <c r="PG63" s="127"/>
      <c r="PH63" s="127"/>
      <c r="PI63" s="127"/>
      <c r="PJ63" s="127"/>
      <c r="PK63" s="127"/>
      <c r="PL63" s="127"/>
      <c r="PM63" s="127"/>
      <c r="PN63" s="127"/>
      <c r="PO63" s="127"/>
      <c r="PP63" s="127"/>
      <c r="PQ63" s="127"/>
      <c r="PR63" s="127"/>
      <c r="PS63" s="127"/>
      <c r="PT63" s="127"/>
      <c r="PU63" s="127"/>
      <c r="PV63" s="127"/>
      <c r="PW63" s="127"/>
      <c r="PX63" s="127"/>
      <c r="PY63" s="127"/>
      <c r="PZ63" s="127"/>
      <c r="QA63" s="127"/>
      <c r="QB63" s="127"/>
      <c r="QC63" s="127"/>
      <c r="QD63" s="127"/>
      <c r="QE63" s="127"/>
      <c r="QF63" s="127"/>
      <c r="QG63" s="127"/>
      <c r="QH63" s="127"/>
      <c r="QI63" s="127"/>
      <c r="QJ63" s="127"/>
      <c r="QK63" s="127"/>
      <c r="QL63" s="127"/>
      <c r="QM63" s="127"/>
      <c r="QN63" s="127"/>
      <c r="QO63" s="127"/>
      <c r="QP63" s="127"/>
    </row>
    <row r="64" s="155" customFormat="true" ht="13.8" hidden="false" customHeight="false" outlineLevel="0" collapsed="false">
      <c r="A64" s="146"/>
      <c r="B64" s="16" t="s">
        <v>39</v>
      </c>
      <c r="C64" s="16" t="n">
        <v>1</v>
      </c>
      <c r="D64" s="16" t="n">
        <v>0</v>
      </c>
      <c r="E64" s="16" t="n">
        <v>0</v>
      </c>
      <c r="F64" s="16" t="n">
        <v>0</v>
      </c>
      <c r="G64" s="155" t="n">
        <v>0</v>
      </c>
      <c r="H64" s="16" t="n">
        <v>0</v>
      </c>
      <c r="I64" s="155" t="n">
        <v>0</v>
      </c>
      <c r="J64" s="155" t="n">
        <v>0</v>
      </c>
      <c r="K64" s="155" t="n">
        <v>0</v>
      </c>
      <c r="L64" s="155" t="s">
        <v>37</v>
      </c>
      <c r="M64" s="155" t="s">
        <v>37</v>
      </c>
      <c r="N64" s="155" t="s">
        <v>45</v>
      </c>
      <c r="O64" s="155" t="n">
        <v>0</v>
      </c>
      <c r="P64" s="3" t="n">
        <v>10</v>
      </c>
      <c r="Q64" s="3" t="n">
        <v>0.01</v>
      </c>
      <c r="R64" s="3" t="n">
        <v>0</v>
      </c>
      <c r="S64" s="147" t="n">
        <v>0</v>
      </c>
      <c r="T64" s="3" t="n">
        <v>0</v>
      </c>
      <c r="U64" s="3" t="n">
        <v>1400</v>
      </c>
      <c r="V64" s="3" t="n">
        <v>0</v>
      </c>
      <c r="W64" s="147" t="n">
        <v>0</v>
      </c>
      <c r="X64" s="155" t="n">
        <f aca="false">IF(M64=1,O64,0)</f>
        <v>0</v>
      </c>
      <c r="AB64" s="127"/>
      <c r="AC64" s="127"/>
      <c r="AD64" s="127" t="s">
        <v>114</v>
      </c>
      <c r="AE64" s="148" t="n">
        <f aca="false">SUM(M66:M72)</f>
        <v>0</v>
      </c>
      <c r="AF64" s="148" t="n">
        <f aca="false">SUM(X66:X72)</f>
        <v>0</v>
      </c>
      <c r="AG64" s="148" t="n">
        <f aca="false">SUM(O66:O72)</f>
        <v>219.47</v>
      </c>
      <c r="AH64" s="127" t="s">
        <v>538</v>
      </c>
      <c r="AI64" s="127"/>
      <c r="AJ64" s="127"/>
      <c r="AK64" s="127"/>
      <c r="AL64" s="127"/>
      <c r="AM64" s="127"/>
      <c r="AN64" s="156" t="n">
        <f aca="false">'Soveria Simeri'!M71</f>
        <v>0</v>
      </c>
      <c r="AO64" s="157" t="n">
        <f aca="false">'Soveria Simeri'!N71</f>
        <v>0</v>
      </c>
      <c r="AP64" s="157" t="n">
        <f aca="false">'Soveria Simeri'!O71</f>
        <v>0</v>
      </c>
      <c r="AQ64" s="157" t="n">
        <f aca="false">'Soveria Simeri'!P71</f>
        <v>0</v>
      </c>
      <c r="AR64" s="157" t="n">
        <f aca="false">'Soveria Simeri'!Q71</f>
        <v>0</v>
      </c>
      <c r="AS64" s="157" t="n">
        <f aca="false">'Soveria Simeri'!R71</f>
        <v>0</v>
      </c>
      <c r="AT64" s="157" t="n">
        <f aca="false">'Soveria Simeri'!S71</f>
        <v>0</v>
      </c>
      <c r="AU64" s="157" t="n">
        <f aca="false">'Soveria Simeri'!T71</f>
        <v>0</v>
      </c>
      <c r="AV64" s="157" t="n">
        <f aca="false">'Soveria Simeri'!U71</f>
        <v>0</v>
      </c>
      <c r="AW64" s="156" t="n">
        <f aca="false">'Soveria Simeri'!M72</f>
        <v>1400</v>
      </c>
      <c r="AX64" s="157" t="n">
        <f aca="false">'Soveria Simeri'!N72</f>
        <v>0</v>
      </c>
      <c r="AY64" s="157" t="n">
        <f aca="false">'Soveria Simeri'!O72</f>
        <v>0</v>
      </c>
      <c r="AZ64" s="157" t="n">
        <f aca="false">'Soveria Simeri'!P72</f>
        <v>0</v>
      </c>
      <c r="BA64" s="157" t="n">
        <f aca="false">'Soveria Simeri'!Q72</f>
        <v>0</v>
      </c>
      <c r="BB64" s="157" t="n">
        <f aca="false">'Soveria Simeri'!R72</f>
        <v>0</v>
      </c>
      <c r="BC64" s="157" t="n">
        <f aca="false">'Soveria Simeri'!S72</f>
        <v>0</v>
      </c>
      <c r="BD64" s="157" t="n">
        <f aca="false">'Soveria Simeri'!T72</f>
        <v>0</v>
      </c>
      <c r="BE64" s="157" t="n">
        <f aca="false">'Soveria Simeri'!U72</f>
        <v>0</v>
      </c>
      <c r="BF64" s="158" t="n">
        <f aca="false">AW64*$T64</f>
        <v>0</v>
      </c>
      <c r="BG64" s="155" t="n">
        <f aca="false">AX64*$T64</f>
        <v>0</v>
      </c>
      <c r="BH64" s="155" t="n">
        <f aca="false">AY64*$T64</f>
        <v>0</v>
      </c>
      <c r="BI64" s="155" t="n">
        <f aca="false">AZ64*$T64</f>
        <v>0</v>
      </c>
      <c r="BJ64" s="155" t="n">
        <f aca="false">BA64*$T64</f>
        <v>0</v>
      </c>
      <c r="BK64" s="155" t="n">
        <f aca="false">BB64*$T64</f>
        <v>0</v>
      </c>
      <c r="BL64" s="155" t="n">
        <f aca="false">BC64*$T64</f>
        <v>0</v>
      </c>
      <c r="BM64" s="155" t="n">
        <f aca="false">BD64*$T64</f>
        <v>0</v>
      </c>
      <c r="BN64" s="159" t="n">
        <f aca="false">BE64*$T64</f>
        <v>0</v>
      </c>
      <c r="BO64" s="156" t="n">
        <f aca="false">AN64+BF64</f>
        <v>0</v>
      </c>
      <c r="BP64" s="157" t="n">
        <f aca="false">AO64+BG64</f>
        <v>0</v>
      </c>
      <c r="BQ64" s="157" t="n">
        <f aca="false">AP64+BH64</f>
        <v>0</v>
      </c>
      <c r="BR64" s="157" t="n">
        <f aca="false">AQ64+BI64</f>
        <v>0</v>
      </c>
      <c r="BS64" s="157" t="n">
        <f aca="false">AR64+BJ64</f>
        <v>0</v>
      </c>
      <c r="BT64" s="157" t="n">
        <f aca="false">AS64+BK64</f>
        <v>0</v>
      </c>
      <c r="BU64" s="157" t="n">
        <f aca="false">AT64+BL64</f>
        <v>0</v>
      </c>
      <c r="BV64" s="157" t="n">
        <f aca="false">AU64+BM64</f>
        <v>0</v>
      </c>
      <c r="BW64" s="160" t="n">
        <f aca="false">AV64+BN64</f>
        <v>0</v>
      </c>
      <c r="BX64" s="3" t="e">
        <f aca="false">BO64/SUM($BO64:$BW64)</f>
        <v>#DIV/0!</v>
      </c>
      <c r="BY64" s="3" t="e">
        <f aca="false">BP64/SUM($BO64:$BW64)</f>
        <v>#DIV/0!</v>
      </c>
      <c r="BZ64" s="3" t="e">
        <f aca="false">BQ64/SUM($BO64:$BW64)</f>
        <v>#DIV/0!</v>
      </c>
      <c r="CA64" s="3" t="e">
        <f aca="false">BR64/SUM($BO64:$BW64)</f>
        <v>#DIV/0!</v>
      </c>
      <c r="CB64" s="3" t="e">
        <f aca="false">BS64/SUM($BO64:$BW64)</f>
        <v>#DIV/0!</v>
      </c>
      <c r="CC64" s="3" t="e">
        <f aca="false">BT64/SUM($BO64:$BW64)</f>
        <v>#DIV/0!</v>
      </c>
      <c r="CD64" s="3" t="e">
        <f aca="false">BU64/SUM($BO64:$BW64)</f>
        <v>#DIV/0!</v>
      </c>
      <c r="CE64" s="3" t="e">
        <f aca="false">BV64/SUM($BO64:$BW64)</f>
        <v>#DIV/0!</v>
      </c>
      <c r="CF64" s="3" t="e">
        <f aca="false">BW64/SUM($BO64:$BW64)</f>
        <v>#DIV/0!</v>
      </c>
      <c r="CG64" s="147"/>
      <c r="CI64" s="16" t="n">
        <f aca="false">IF(CG64&lt;&gt;0,SUM(BO64:CG64)-BV64,0)</f>
        <v>0</v>
      </c>
      <c r="CK64" s="151"/>
      <c r="CL64" s="155" t="n">
        <f aca="false">IF(CG64&lt;&gt;0,1,0)</f>
        <v>0</v>
      </c>
      <c r="CN64" s="151"/>
      <c r="CO64" s="128" t="n">
        <f aca="false">AVERAGE(CA66:CA69,CA71)</f>
        <v>0.0183772319396069</v>
      </c>
      <c r="CP64" s="127" t="s">
        <v>114</v>
      </c>
      <c r="CQ64" s="128" t="n">
        <f aca="false">AVERAGE(BX66:BX69,BX71)</f>
        <v>0.144007351399994</v>
      </c>
      <c r="CR64" s="128" t="n">
        <f aca="false">AVERAGE(BY66:BY69,BY71)</f>
        <v>0.0657030228156731</v>
      </c>
      <c r="CS64" s="128" t="n">
        <f aca="false">AVERAGE(BZ66)+CO64</f>
        <v>0.0195805789509039</v>
      </c>
      <c r="CT64" s="127"/>
      <c r="CU64" s="128" t="n">
        <f aca="false">AVERAGE(CB66:CB69,CB71)</f>
        <v>0.207916562816776</v>
      </c>
      <c r="CV64" s="128" t="n">
        <f aca="false">AVERAGE(CC66:CC69,CC71)</f>
        <v>0.0246353925839153</v>
      </c>
      <c r="CW64" s="128" t="n">
        <f aca="false">AVERAGE(CD66:CD69,CD71)</f>
        <v>0</v>
      </c>
      <c r="CX64" s="128" t="n">
        <f aca="false">AVERAGE(CE66:CE69,CE71)</f>
        <v>0.257004075562716</v>
      </c>
      <c r="CY64" s="128" t="n">
        <f aca="false">AVERAGE(CF66:CF69,CF71)</f>
        <v>0.279420059690592</v>
      </c>
      <c r="CZ64" s="152" t="n">
        <f aca="false">SUM(CK66:CK72)</f>
        <v>1</v>
      </c>
      <c r="DA64" s="152" t="n">
        <f aca="false">SUM(CL66:CL72)</f>
        <v>0</v>
      </c>
      <c r="DB64" s="127"/>
      <c r="DC64" s="138"/>
      <c r="DD64" s="155" t="str">
        <f aca="false">A136</f>
        <v>Sellia Marina</v>
      </c>
      <c r="DE64" s="37" t="str">
        <f aca="false">B178</f>
        <v>O70</v>
      </c>
      <c r="DF64" s="44"/>
      <c r="DG64" s="155" t="n">
        <f aca="false">W178</f>
        <v>128.952245147753</v>
      </c>
      <c r="DH64" s="44" t="n">
        <f aca="false">CG178</f>
        <v>0</v>
      </c>
      <c r="DI64" s="44" t="n">
        <f aca="false">O178</f>
        <v>2.63</v>
      </c>
      <c r="DJ64" s="44" t="n">
        <f aca="false">S178</f>
        <v>0.0789</v>
      </c>
      <c r="DK64" s="44" t="n">
        <f aca="false">BW178</f>
        <v>0</v>
      </c>
      <c r="DL64" s="44" t="n">
        <f aca="false">BV178</f>
        <v>107.304</v>
      </c>
      <c r="DM64" s="127"/>
      <c r="DN64" s="127"/>
      <c r="DO64" s="127"/>
      <c r="DP64" s="127" t="n">
        <v>205.715422276808</v>
      </c>
      <c r="DQ64" s="127" t="s">
        <v>271</v>
      </c>
      <c r="DR64" s="148" t="n">
        <f aca="false">SUM(DG62:DG151)-SUM(DH62:DH151)-SUM(DK62:DK151)-DP64</f>
        <v>31620.5209663023</v>
      </c>
      <c r="DS64" s="148" t="n">
        <f aca="false">SUM(DL62:DL151)-DU64</f>
        <v>13991.9191999999</v>
      </c>
      <c r="DT64" s="148" t="n">
        <f aca="false">DR64-DS64</f>
        <v>17628.6017663023</v>
      </c>
      <c r="DU64" s="148" t="n">
        <f aca="false">SUM(DH62:DH151)</f>
        <v>447173.1</v>
      </c>
      <c r="DV64" s="127" t="n">
        <f aca="false">SUM(DF62,DF81,DF89,DF94,DF101,DF106,DF108,DF138)</f>
        <v>62.3420438303318</v>
      </c>
      <c r="DW64" s="127" t="n">
        <f aca="false">DV64/DR64*10^3</f>
        <v>1.97156915588991</v>
      </c>
      <c r="DX64" s="127" t="n">
        <f aca="false">SUM(DM62:DM151)</f>
        <v>480073.907188579</v>
      </c>
      <c r="DY64" s="127" t="n">
        <f aca="false">DX64/DU64*10^3</f>
        <v>1073.57510366473</v>
      </c>
      <c r="DZ64" s="127" t="s">
        <v>271</v>
      </c>
      <c r="EA64" s="127" t="n">
        <v>28</v>
      </c>
      <c r="EB64" s="127" t="n">
        <f aca="false">EA64/DR64*10^3</f>
        <v>0.88550090714316</v>
      </c>
      <c r="EC64" s="127"/>
      <c r="ED64" s="127" t="n">
        <f aca="false">EC64/DR64*10^3</f>
        <v>0</v>
      </c>
      <c r="EE64" s="161" t="n">
        <v>28</v>
      </c>
      <c r="EF64" s="127" t="n">
        <f aca="false">EE64/DS64*10^3</f>
        <v>2.00115506670452</v>
      </c>
      <c r="EG64" s="127"/>
      <c r="EH64" s="135" t="n">
        <f aca="false">EG64/DV64*10^3</f>
        <v>0</v>
      </c>
      <c r="EI64" s="127"/>
      <c r="EJ64" s="127"/>
      <c r="EK64" s="127"/>
      <c r="EL64" s="135"/>
      <c r="EM64" s="127"/>
      <c r="EN64" s="127"/>
      <c r="EO64" s="127"/>
      <c r="EP64" s="135"/>
      <c r="EQ64" s="127"/>
      <c r="ER64" s="127"/>
      <c r="ES64" s="127"/>
      <c r="ET64" s="127"/>
      <c r="EU64" s="127"/>
      <c r="EV64" s="127"/>
      <c r="EW64" s="127"/>
      <c r="EX64" s="127"/>
      <c r="EY64" s="127"/>
      <c r="EZ64" s="127"/>
      <c r="FA64" s="127"/>
      <c r="FB64" s="127"/>
      <c r="FC64" s="127"/>
      <c r="FD64" s="127"/>
      <c r="FE64" s="127"/>
      <c r="FF64" s="127"/>
      <c r="FG64" s="127"/>
      <c r="FH64" s="127"/>
      <c r="FI64" s="127"/>
      <c r="FJ64" s="127"/>
      <c r="FK64" s="127"/>
      <c r="FL64" s="127"/>
      <c r="FM64" s="127"/>
      <c r="FN64" s="127"/>
      <c r="FO64" s="127"/>
      <c r="FP64" s="127"/>
      <c r="FQ64" s="127"/>
      <c r="FR64" s="127"/>
      <c r="FS64" s="127"/>
      <c r="FT64" s="127"/>
      <c r="FU64" s="127"/>
      <c r="FV64" s="127"/>
      <c r="FW64" s="127"/>
      <c r="FX64" s="127"/>
      <c r="FY64" s="127"/>
      <c r="FZ64" s="127"/>
      <c r="GA64" s="127"/>
      <c r="GB64" s="127"/>
      <c r="GC64" s="127"/>
      <c r="GD64" s="127"/>
      <c r="GE64" s="127"/>
      <c r="GF64" s="127"/>
      <c r="GG64" s="127"/>
      <c r="GH64" s="127"/>
      <c r="GI64" s="127"/>
      <c r="GJ64" s="127"/>
      <c r="GK64" s="127"/>
      <c r="GL64" s="127"/>
      <c r="GM64" s="127"/>
      <c r="GN64" s="127"/>
      <c r="GO64" s="127"/>
      <c r="GP64" s="162" t="s">
        <v>490</v>
      </c>
      <c r="GQ64" s="162"/>
      <c r="GR64" s="163" t="s">
        <v>491</v>
      </c>
      <c r="GS64" s="163"/>
      <c r="GT64" s="163"/>
      <c r="GU64" s="163"/>
      <c r="GV64" s="163"/>
      <c r="GW64" s="163"/>
      <c r="GX64" s="163"/>
      <c r="GY64" s="163"/>
      <c r="GZ64" s="163" t="s">
        <v>33</v>
      </c>
      <c r="HA64" s="163"/>
      <c r="HB64" s="163"/>
      <c r="HC64" s="163"/>
      <c r="HD64" s="163"/>
      <c r="HE64" s="163"/>
      <c r="HF64" s="163"/>
      <c r="HG64" s="163"/>
      <c r="HH64" s="163"/>
      <c r="HI64" s="163"/>
      <c r="HJ64" s="163"/>
      <c r="HK64" s="163"/>
      <c r="HL64" s="163"/>
      <c r="HM64" s="164" t="s">
        <v>512</v>
      </c>
      <c r="HN64" s="164"/>
      <c r="HO64" s="164"/>
      <c r="HP64" s="164"/>
      <c r="HQ64" s="164"/>
      <c r="HR64" s="164"/>
      <c r="HS64" s="164"/>
      <c r="HT64" s="164"/>
      <c r="HU64" s="164"/>
      <c r="HV64" s="164"/>
      <c r="HW64" s="164"/>
      <c r="HX64" s="164"/>
      <c r="HY64" s="164"/>
      <c r="HZ64" s="164"/>
      <c r="IA64" s="127"/>
      <c r="IB64" s="127"/>
      <c r="IC64" s="127"/>
      <c r="ID64" s="127"/>
      <c r="IE64" s="127"/>
      <c r="IF64" s="127"/>
      <c r="IG64" s="127"/>
      <c r="IH64" s="127"/>
      <c r="II64" s="127"/>
      <c r="IJ64" s="127"/>
      <c r="IK64" s="127"/>
      <c r="IL64" s="127"/>
      <c r="IM64" s="127"/>
      <c r="IN64" s="127"/>
      <c r="IO64" s="127"/>
      <c r="IP64" s="127"/>
      <c r="IQ64" s="127"/>
      <c r="IR64" s="127"/>
      <c r="IS64" s="127"/>
      <c r="IT64" s="127"/>
      <c r="IU64" s="127"/>
      <c r="IV64" s="127"/>
      <c r="IW64" s="127"/>
      <c r="IX64" s="127"/>
      <c r="IY64" s="127"/>
      <c r="IZ64" s="127"/>
      <c r="JA64" s="127"/>
      <c r="JB64" s="127"/>
      <c r="JC64" s="127"/>
      <c r="JD64" s="127"/>
      <c r="JE64" s="127"/>
      <c r="JF64" s="127"/>
      <c r="JG64" s="127"/>
      <c r="JH64" s="127"/>
      <c r="JI64" s="127"/>
      <c r="JJ64" s="127"/>
      <c r="JK64" s="127"/>
      <c r="JL64" s="127"/>
      <c r="JM64" s="127"/>
      <c r="JN64" s="127"/>
      <c r="JO64" s="127"/>
      <c r="JP64" s="127"/>
      <c r="JQ64" s="127"/>
      <c r="JR64" s="127"/>
      <c r="JS64" s="127"/>
      <c r="JT64" s="127"/>
      <c r="JU64" s="127"/>
      <c r="JV64" s="127"/>
      <c r="JW64" s="127"/>
      <c r="JX64" s="127"/>
      <c r="JY64" s="127"/>
      <c r="JZ64" s="127"/>
      <c r="KA64" s="127"/>
      <c r="KB64" s="127"/>
      <c r="KC64" s="127"/>
      <c r="KD64" s="127"/>
      <c r="KE64" s="127"/>
      <c r="KF64" s="127"/>
      <c r="KG64" s="127"/>
      <c r="KH64" s="127"/>
      <c r="KI64" s="127"/>
      <c r="KJ64" s="127"/>
      <c r="KK64" s="127"/>
      <c r="KL64" s="127"/>
      <c r="KM64" s="127"/>
      <c r="KN64" s="127"/>
      <c r="KO64" s="127"/>
      <c r="KP64" s="127"/>
      <c r="KQ64" s="127"/>
      <c r="KR64" s="127"/>
      <c r="KS64" s="127"/>
      <c r="KT64" s="127"/>
      <c r="KU64" s="127"/>
      <c r="KV64" s="127"/>
      <c r="KW64" s="127"/>
      <c r="KX64" s="127"/>
      <c r="KY64" s="127"/>
      <c r="KZ64" s="127"/>
      <c r="LA64" s="127"/>
      <c r="LB64" s="127"/>
      <c r="LC64" s="127"/>
      <c r="LD64" s="127"/>
      <c r="LE64" s="127"/>
      <c r="LF64" s="127"/>
      <c r="LG64" s="127"/>
      <c r="LH64" s="127"/>
      <c r="LI64" s="127"/>
      <c r="LJ64" s="127"/>
      <c r="LK64" s="127"/>
      <c r="LL64" s="127"/>
      <c r="LM64" s="127"/>
      <c r="LN64" s="127"/>
      <c r="LO64" s="127"/>
      <c r="LP64" s="127"/>
      <c r="LQ64" s="127"/>
      <c r="LR64" s="127"/>
      <c r="LS64" s="127"/>
      <c r="LT64" s="127"/>
      <c r="LU64" s="127"/>
      <c r="LV64" s="127"/>
      <c r="LW64" s="127"/>
      <c r="LX64" s="127"/>
      <c r="LY64" s="127"/>
      <c r="LZ64" s="127"/>
      <c r="MA64" s="127"/>
      <c r="MB64" s="127"/>
      <c r="MC64" s="127"/>
      <c r="MD64" s="127"/>
      <c r="ME64" s="127"/>
      <c r="MF64" s="127"/>
      <c r="MG64" s="127"/>
      <c r="MH64" s="127"/>
      <c r="MI64" s="127"/>
      <c r="MJ64" s="127"/>
      <c r="MK64" s="127"/>
      <c r="ML64" s="127"/>
      <c r="MM64" s="127"/>
      <c r="MN64" s="127"/>
      <c r="MO64" s="127"/>
      <c r="MP64" s="127"/>
      <c r="MQ64" s="127"/>
      <c r="MR64" s="127"/>
      <c r="MS64" s="127"/>
      <c r="MT64" s="127"/>
      <c r="MU64" s="127"/>
      <c r="MV64" s="127"/>
      <c r="MW64" s="127"/>
      <c r="MX64" s="127"/>
      <c r="MY64" s="127"/>
      <c r="MZ64" s="127"/>
      <c r="NA64" s="127"/>
      <c r="NB64" s="127"/>
      <c r="NC64" s="127"/>
      <c r="ND64" s="127"/>
      <c r="NE64" s="127"/>
      <c r="NF64" s="127"/>
      <c r="NG64" s="127"/>
      <c r="NH64" s="127"/>
      <c r="NI64" s="127"/>
      <c r="NJ64" s="127"/>
      <c r="NK64" s="127"/>
      <c r="NL64" s="127"/>
      <c r="NM64" s="127"/>
      <c r="NN64" s="127"/>
      <c r="NO64" s="127"/>
      <c r="NP64" s="127"/>
      <c r="NQ64" s="127"/>
      <c r="NR64" s="127"/>
      <c r="NS64" s="127"/>
      <c r="NT64" s="127"/>
      <c r="NU64" s="127"/>
      <c r="NV64" s="127"/>
      <c r="NW64" s="127"/>
      <c r="NX64" s="127"/>
      <c r="NY64" s="127"/>
      <c r="NZ64" s="127"/>
      <c r="OA64" s="127"/>
      <c r="OB64" s="127"/>
      <c r="OC64" s="127"/>
      <c r="OD64" s="127"/>
      <c r="OE64" s="127"/>
      <c r="OF64" s="127"/>
      <c r="OG64" s="127"/>
      <c r="OH64" s="127"/>
      <c r="OI64" s="127"/>
      <c r="OJ64" s="127"/>
      <c r="OK64" s="127"/>
      <c r="OL64" s="127"/>
      <c r="OM64" s="127"/>
      <c r="ON64" s="127"/>
      <c r="OO64" s="127"/>
      <c r="OP64" s="127"/>
      <c r="OQ64" s="127"/>
      <c r="OR64" s="127"/>
      <c r="OS64" s="127"/>
      <c r="OT64" s="127"/>
      <c r="OU64" s="127"/>
      <c r="OV64" s="127"/>
      <c r="OW64" s="127"/>
      <c r="OX64" s="127"/>
      <c r="OY64" s="127"/>
      <c r="OZ64" s="127"/>
      <c r="PA64" s="127"/>
      <c r="PB64" s="127"/>
      <c r="PC64" s="127"/>
      <c r="PD64" s="127"/>
      <c r="PE64" s="127"/>
      <c r="PF64" s="127"/>
      <c r="PG64" s="127"/>
      <c r="PH64" s="127"/>
      <c r="PI64" s="127"/>
      <c r="PJ64" s="127"/>
      <c r="PK64" s="127"/>
      <c r="PL64" s="127"/>
      <c r="PM64" s="127"/>
      <c r="PN64" s="127"/>
      <c r="PO64" s="127"/>
      <c r="PP64" s="127"/>
      <c r="PQ64" s="127"/>
      <c r="PR64" s="127"/>
      <c r="PS64" s="127"/>
      <c r="PT64" s="127"/>
      <c r="PU64" s="127"/>
      <c r="PV64" s="127"/>
      <c r="PW64" s="127"/>
      <c r="PX64" s="127"/>
      <c r="PY64" s="127"/>
      <c r="PZ64" s="127"/>
      <c r="QA64" s="127"/>
      <c r="QB64" s="127"/>
      <c r="QC64" s="127"/>
      <c r="QD64" s="127"/>
      <c r="QE64" s="127"/>
      <c r="QF64" s="127"/>
      <c r="QG64" s="127"/>
      <c r="QH64" s="127"/>
      <c r="QI64" s="127"/>
      <c r="QJ64" s="127"/>
      <c r="QK64" s="127"/>
      <c r="QL64" s="127"/>
      <c r="QM64" s="127"/>
      <c r="QN64" s="127"/>
      <c r="QO64" s="127"/>
      <c r="QP64" s="127"/>
    </row>
    <row r="65" customFormat="false" ht="13.8" hidden="false" customHeight="false" outlineLevel="0" collapsed="false">
      <c r="A65" s="146"/>
      <c r="B65" s="16" t="s">
        <v>40</v>
      </c>
      <c r="C65" s="16" t="n">
        <v>0.405237139345276</v>
      </c>
      <c r="D65" s="16" t="n">
        <v>0.0471493094193886</v>
      </c>
      <c r="E65" s="16" t="n">
        <v>0</v>
      </c>
      <c r="F65" s="16" t="n">
        <v>0.10339308182962</v>
      </c>
      <c r="G65" s="2" t="n">
        <v>0.430920665052039</v>
      </c>
      <c r="H65" s="2" t="n">
        <v>0</v>
      </c>
      <c r="I65" s="2" t="n">
        <v>0</v>
      </c>
      <c r="J65" s="2" t="n">
        <v>0</v>
      </c>
      <c r="K65" s="2" t="n">
        <v>0</v>
      </c>
      <c r="L65" s="2" t="s">
        <v>37</v>
      </c>
      <c r="M65" s="2" t="n">
        <v>1</v>
      </c>
      <c r="N65" s="2" t="s">
        <v>48</v>
      </c>
      <c r="O65" s="2" t="n">
        <v>11.5</v>
      </c>
      <c r="P65" s="2" t="n">
        <v>15</v>
      </c>
      <c r="Q65" s="2" t="n">
        <v>0.015</v>
      </c>
      <c r="R65" s="2" t="n">
        <v>0</v>
      </c>
      <c r="S65" s="2" t="n">
        <v>0.1725</v>
      </c>
      <c r="T65" s="2" t="n">
        <v>0.1725</v>
      </c>
      <c r="U65" s="2" t="n">
        <v>1077.18179798244</v>
      </c>
      <c r="V65" s="2" t="n">
        <v>0</v>
      </c>
      <c r="W65" s="16" t="n">
        <v>185.813860151971</v>
      </c>
      <c r="X65" s="2" t="n">
        <f aca="false">IF(M65=1,O65,0)</f>
        <v>11.5</v>
      </c>
      <c r="Z65" s="2" t="s">
        <v>511</v>
      </c>
      <c r="AA65" s="2" t="n">
        <f aca="false">[1]sellia!E68</f>
        <v>5.98968991685335</v>
      </c>
      <c r="AB65" s="127"/>
      <c r="AC65" s="127"/>
      <c r="AD65" s="127" t="s">
        <v>131</v>
      </c>
      <c r="AE65" s="148" t="n">
        <f aca="false">SUM(M73:M135)</f>
        <v>10</v>
      </c>
      <c r="AF65" s="148" t="n">
        <f aca="false">SUM(X73:X135)</f>
        <v>361.61</v>
      </c>
      <c r="AG65" s="148" t="n">
        <f aca="false">SUM(O73:O135)</f>
        <v>2244.76</v>
      </c>
      <c r="AH65" s="127" t="s">
        <v>538</v>
      </c>
      <c r="AI65" s="127"/>
      <c r="AJ65" s="127"/>
      <c r="AK65" s="127"/>
      <c r="AL65" s="127"/>
      <c r="AM65" s="127"/>
      <c r="AN65" s="150" t="n">
        <f aca="false">'Soveria Simeri'!X71</f>
        <v>0</v>
      </c>
      <c r="AO65" s="16" t="n">
        <f aca="false">'Soveria Simeri'!Y71</f>
        <v>0</v>
      </c>
      <c r="AP65" s="16" t="n">
        <f aca="false">'Soveria Simeri'!Z71</f>
        <v>0</v>
      </c>
      <c r="AQ65" s="16" t="n">
        <f aca="false">'Soveria Simeri'!AA71</f>
        <v>0</v>
      </c>
      <c r="AR65" s="16" t="n">
        <f aca="false">'Soveria Simeri'!AB71</f>
        <v>0</v>
      </c>
      <c r="AS65" s="16" t="n">
        <f aca="false">'Soveria Simeri'!AC71</f>
        <v>0</v>
      </c>
      <c r="AT65" s="16" t="n">
        <f aca="false">'Soveria Simeri'!AD71</f>
        <v>0</v>
      </c>
      <c r="AU65" s="16" t="n">
        <f aca="false">'Soveria Simeri'!AE71</f>
        <v>0</v>
      </c>
      <c r="AV65" s="16" t="n">
        <f aca="false">'Soveria Simeri'!AF71</f>
        <v>0</v>
      </c>
      <c r="AW65" s="150" t="n">
        <f aca="false">'Soveria Simeri'!X72</f>
        <v>414.713425410748</v>
      </c>
      <c r="AX65" s="16" t="n">
        <f aca="false">'Soveria Simeri'!Y72</f>
        <v>122.58820449041</v>
      </c>
      <c r="AY65" s="16" t="n">
        <f aca="false">'Soveria Simeri'!Z72</f>
        <v>7.18189435098514</v>
      </c>
      <c r="AZ65" s="16" t="n">
        <f aca="false">'Soveria Simeri'!AA72</f>
        <v>79.7988261220571</v>
      </c>
      <c r="BA65" s="16" t="n">
        <f aca="false">'Soveria Simeri'!AB72</f>
        <v>58.3930818296204</v>
      </c>
      <c r="BB65" s="16" t="n">
        <f aca="false">'Soveria Simeri'!AC72</f>
        <v>394.506365778621</v>
      </c>
      <c r="BC65" s="16" t="n">
        <f aca="false">'Soveria Simeri'!AD72</f>
        <v>0</v>
      </c>
      <c r="BD65" s="16" t="n">
        <f aca="false">'Soveria Simeri'!AE72</f>
        <v>0</v>
      </c>
      <c r="BE65" s="16" t="n">
        <f aca="false">'Soveria Simeri'!AF72</f>
        <v>0</v>
      </c>
      <c r="BF65" s="20" t="n">
        <f aca="false">AW65*$T65</f>
        <v>71.5380658833541</v>
      </c>
      <c r="BG65" s="2" t="n">
        <f aca="false">AX65*$T65</f>
        <v>21.1464652745958</v>
      </c>
      <c r="BH65" s="2" t="n">
        <f aca="false">AY65*$T65</f>
        <v>1.23887677554494</v>
      </c>
      <c r="BI65" s="2" t="n">
        <f aca="false">AZ65*$T65</f>
        <v>13.7652975060549</v>
      </c>
      <c r="BJ65" s="2" t="n">
        <f aca="false">BA65*$T65</f>
        <v>10.0728066156095</v>
      </c>
      <c r="BK65" s="2" t="n">
        <f aca="false">BB65*$T65</f>
        <v>68.0523480968122</v>
      </c>
      <c r="BL65" s="2" t="n">
        <f aca="false">BC65*$T65</f>
        <v>0</v>
      </c>
      <c r="BM65" s="2" t="n">
        <f aca="false">BD65*$T65</f>
        <v>0</v>
      </c>
      <c r="BN65" s="44" t="n">
        <f aca="false">BE65*$T65</f>
        <v>0</v>
      </c>
      <c r="BO65" s="150" t="n">
        <f aca="false">AN65+BF65</f>
        <v>71.5380658833541</v>
      </c>
      <c r="BP65" s="16" t="n">
        <f aca="false">AO65+BG65</f>
        <v>21.1464652745958</v>
      </c>
      <c r="BQ65" s="16" t="n">
        <f aca="false">AP65+BH65</f>
        <v>1.23887677554494</v>
      </c>
      <c r="BR65" s="16" t="n">
        <f aca="false">AQ65+BI65</f>
        <v>13.7652975060549</v>
      </c>
      <c r="BS65" s="16" t="n">
        <f aca="false">AR65+BJ65</f>
        <v>10.0728066156095</v>
      </c>
      <c r="BT65" s="16" t="n">
        <f aca="false">AS65+BK65</f>
        <v>68.0523480968122</v>
      </c>
      <c r="BU65" s="16" t="n">
        <f aca="false">AT65+BL65</f>
        <v>0</v>
      </c>
      <c r="BV65" s="16" t="n">
        <f aca="false">AU65+BM65</f>
        <v>0</v>
      </c>
      <c r="BW65" s="139" t="n">
        <f aca="false">AV65+BN65</f>
        <v>0</v>
      </c>
      <c r="BX65" s="3" t="n">
        <f aca="false">BO65/SUM($BO65:$BW65)</f>
        <v>0.384998545452128</v>
      </c>
      <c r="BY65" s="3" t="n">
        <f aca="false">BP65/SUM($BO65:$BW65)</f>
        <v>0.113804563649347</v>
      </c>
      <c r="BZ65" s="3" t="n">
        <f aca="false">BQ65/SUM($BO65:$BW65)</f>
        <v>0.00666730013859945</v>
      </c>
      <c r="CA65" s="3" t="n">
        <f aca="false">BR65/SUM($BO65:$BW65)</f>
        <v>0.074081112651105</v>
      </c>
      <c r="CB65" s="3" t="n">
        <f aca="false">BS65/SUM($BO65:$BW65)</f>
        <v>0.0542091241599054</v>
      </c>
      <c r="CC65" s="3" t="n">
        <f aca="false">BT65/SUM($BO65:$BW65)</f>
        <v>0.366239353948916</v>
      </c>
      <c r="CD65" s="3" t="n">
        <f aca="false">BU65/SUM($BO65:$BW65)</f>
        <v>0</v>
      </c>
      <c r="CE65" s="3" t="n">
        <f aca="false">BV65/SUM($BO65:$BW65)</f>
        <v>0</v>
      </c>
      <c r="CF65" s="3" t="n">
        <f aca="false">BW65/SUM($BO65:$BW65)</f>
        <v>0</v>
      </c>
      <c r="CG65" s="147" t="n">
        <f aca="false">IF(AND(CE65&gt;=90%,BV65&gt;2000),BV65,0)</f>
        <v>0</v>
      </c>
      <c r="CI65" s="16" t="n">
        <f aca="false">IF(CG65&lt;&gt;0,SUM(BO65:CG65)-BV65,0)</f>
        <v>0</v>
      </c>
      <c r="CJ65" s="2" t="n">
        <f aca="false">IF(CE65&gt;=90%,BV65,0)</f>
        <v>0</v>
      </c>
      <c r="CK65" s="151" t="n">
        <f aca="false">IF(CJ65&lt;&gt;0,1,0)</f>
        <v>0</v>
      </c>
      <c r="CL65" s="2" t="n">
        <f aca="false">IF(CG65&lt;&gt;0,1,0)</f>
        <v>0</v>
      </c>
      <c r="CM65" s="2" t="n">
        <v>0</v>
      </c>
      <c r="CN65" s="151"/>
      <c r="CO65" s="128" t="n">
        <f aca="false">AVERAGE(CA73,CA76,CA83:CA84,CA87:CA89,CA91,CA94:CA95,CA97:CA103,CA106:CA107,CA109:CA110,CA112:CA115,CA119:CA121,CA124:CA127,CA129,CA132:CA133)</f>
        <v>0.169198333176974</v>
      </c>
      <c r="CP65" s="127" t="s">
        <v>131</v>
      </c>
      <c r="CQ65" s="128" t="n">
        <f aca="false">AVERAGE(BX73,BX76,BX83:BX84,BX87:BX89,BX91,BX94:BX95,BX97:BX103,BX106:BX107,BX109:BX110,BX112:BX115,BX119:BX121,BX124:BX127,BX129,BX132:BX133)</f>
        <v>0.246279633813944</v>
      </c>
      <c r="CR65" s="128" t="n">
        <f aca="false">AVERAGE(BY73,BY76,BY83:BY84,BY87:BY89,BY91,BY94:BY95,BY97:BY103,BY106:BY107,BY109:BY110,BY112:BY115,BY119:BY121,BY124:BY127,BY129,BY132:BY133)</f>
        <v>0.0764954519867973</v>
      </c>
      <c r="CS65" s="128" t="n">
        <f aca="false">AVERAGE(BZ67)+CO65</f>
        <v>0.173931101792705</v>
      </c>
      <c r="CT65" s="127"/>
      <c r="CU65" s="128" t="n">
        <f aca="false">AVERAGE(CB73,CB76,CB83:CB84,CB87:CB89,CB91,CB94:CB95,CB97:CB103,CB106:CB107,CB109:CB110,CB112:CB115,CB119:CB121,CB124:CB127,CB129,CB132:CB133)</f>
        <v>0.155985868473283</v>
      </c>
      <c r="CV65" s="128" t="n">
        <f aca="false">AVERAGE(CC73,CC76,CC83:CC84,CC87:CC89,CC91,CC94:CC95,CC97:CC103,CC106:CC107,CC109:CC110,CC112:CC115,CC119:CC121,CC124:CC127,CC129,CC132:CC133)</f>
        <v>0.0843247573887274</v>
      </c>
      <c r="CW65" s="128" t="n">
        <f aca="false">AVERAGE(CD73,CD76,CD83:CD84,CD87:CD89,CD91,CD94:CD95,CD97:CD103,CD106:CD107,CD109:CD110,CD112:CD115,CD119:CD121,CD124:CD127,CD129,CD132:CD133)</f>
        <v>0.125140028020714</v>
      </c>
      <c r="CX65" s="128" t="n">
        <f aca="false">AVERAGE(CE73,CE76,CE83:CE84,CE87:CE89,CE91,CE94:CE95,CE97:CE103,CE106:CE107,CE109:CE110,CE112:CE115,CE119:CE121,CE124:CE127,CE129,CE132:CE133)</f>
        <v>0.0610287273199468</v>
      </c>
      <c r="CY65" s="128" t="n">
        <f aca="false">AVERAGE(CF73,CF76,CF83:CF84,CF87:CF89,CF91,CF94:CF95,CF97:CF103,CF106:CF107,CF109:CF110,CF112:CF115,CF119:CF121,CF124:CF127,CF129,CF132:CF133)</f>
        <v>0.0654996339157943</v>
      </c>
      <c r="CZ65" s="152" t="n">
        <f aca="false">SUM(CK73:CK135)</f>
        <v>14</v>
      </c>
      <c r="DA65" s="152" t="n">
        <f aca="false">SUM(CL73:CL135)</f>
        <v>0</v>
      </c>
      <c r="DB65" s="127"/>
      <c r="DC65" s="138"/>
      <c r="DE65" s="37" t="str">
        <f aca="false">B179</f>
        <v>O71</v>
      </c>
      <c r="DF65" s="139" t="n">
        <f aca="false">SUM(DI62:DI67)-SUM(DI67)</f>
        <v>36.24</v>
      </c>
      <c r="DG65" s="2" t="n">
        <f aca="false">W179</f>
        <v>1381.4235</v>
      </c>
      <c r="DH65" s="44" t="n">
        <f aca="false">CG179</f>
        <v>0</v>
      </c>
      <c r="DI65" s="44" t="n">
        <f aca="false">O179</f>
        <v>15.1</v>
      </c>
      <c r="DJ65" s="44" t="n">
        <f aca="false">S179</f>
        <v>0.6795</v>
      </c>
      <c r="DK65" s="44" t="n">
        <f aca="false">BW179</f>
        <v>0</v>
      </c>
      <c r="DL65" s="44" t="n">
        <f aca="false">BV179</f>
        <v>0</v>
      </c>
      <c r="DM65" s="127"/>
      <c r="DN65" s="127"/>
      <c r="DO65" s="127"/>
      <c r="DP65" s="127"/>
      <c r="DQ65" s="127" t="s">
        <v>564</v>
      </c>
      <c r="DR65" s="148" t="n">
        <f aca="false">SUM(DG152:DG182)-SUM(DH152:DH182)-SUM(DK152:DK182)</f>
        <v>4440.27881271941</v>
      </c>
      <c r="DS65" s="148" t="n">
        <f aca="false">SUM(DL152:DL182)-DU65</f>
        <v>2408.926</v>
      </c>
      <c r="DT65" s="148" t="n">
        <f aca="false">DR65-DS65</f>
        <v>2031.35281271941</v>
      </c>
      <c r="DU65" s="148" t="n">
        <f aca="false">SUM(DH152:DH182)</f>
        <v>2227.5</v>
      </c>
      <c r="DV65" s="127" t="n">
        <f aca="false">DF156</f>
        <v>13.4030692452743</v>
      </c>
      <c r="DW65" s="127" t="n">
        <f aca="false">DV65/DR65*10^3</f>
        <v>3.0185197395444</v>
      </c>
      <c r="DX65" s="127" t="n">
        <f aca="false">SUM(DM152:DM182)</f>
        <v>35.1</v>
      </c>
      <c r="DY65" s="127" t="n">
        <f aca="false">DX65/DU65*10^3</f>
        <v>15.7575757575758</v>
      </c>
      <c r="DZ65" s="127" t="s">
        <v>564</v>
      </c>
      <c r="EA65" s="127"/>
      <c r="EB65" s="127"/>
      <c r="EC65" s="127" t="n">
        <f aca="false">2*29.2</f>
        <v>58.4</v>
      </c>
      <c r="ED65" s="127" t="n">
        <f aca="false">EC65/SUM(DR64:DR66)*10^3</f>
        <v>1.18063158945663</v>
      </c>
      <c r="EE65" s="161"/>
      <c r="EF65" s="127"/>
      <c r="EG65" s="127" t="n">
        <f aca="false">2*29.2</f>
        <v>58.4</v>
      </c>
      <c r="EH65" s="135" t="n">
        <f aca="false">EG65/SUM(DS64:DS66)*10^3</f>
        <v>3.0939416387087</v>
      </c>
      <c r="EI65" s="161" t="n">
        <v>28</v>
      </c>
      <c r="EJ65" s="127" t="n">
        <f aca="false">EI65/DT65*10^3</f>
        <v>13.7839177048303</v>
      </c>
      <c r="EK65" s="127" t="n">
        <f aca="false">2*426</f>
        <v>852</v>
      </c>
      <c r="EL65" s="135" t="n">
        <f aca="false">EK65/SUM(DT64:DT66)*1000</f>
        <v>27.8527391332198</v>
      </c>
      <c r="EM65" s="161" t="n">
        <v>28</v>
      </c>
      <c r="EN65" s="127" t="n">
        <f aca="false">EI65/DT65*10^3</f>
        <v>13.7839177048303</v>
      </c>
      <c r="EO65" s="127" t="n">
        <f aca="false">2*122</f>
        <v>244</v>
      </c>
      <c r="EP65" s="135" t="n">
        <f aca="false">EO65/SUM(DT64:DT66)*1000</f>
        <v>7.97660604284699</v>
      </c>
      <c r="EQ65" s="127"/>
      <c r="ER65" s="127"/>
      <c r="ES65" s="127"/>
      <c r="ET65" s="127"/>
      <c r="EU65" s="127"/>
      <c r="EV65" s="127"/>
      <c r="EW65" s="127"/>
      <c r="EX65" s="127"/>
      <c r="EY65" s="127"/>
      <c r="EZ65" s="127"/>
      <c r="FA65" s="127"/>
      <c r="FB65" s="127"/>
      <c r="FC65" s="127"/>
      <c r="FD65" s="127"/>
      <c r="FE65" s="127"/>
      <c r="FF65" s="127"/>
      <c r="FG65" s="127"/>
      <c r="FH65" s="127"/>
      <c r="FI65" s="127"/>
      <c r="FJ65" s="127"/>
      <c r="FK65" s="127"/>
      <c r="FL65" s="127"/>
      <c r="FM65" s="127"/>
      <c r="FN65" s="127"/>
      <c r="FO65" s="127"/>
      <c r="FP65" s="127"/>
      <c r="FQ65" s="127"/>
      <c r="FR65" s="127"/>
      <c r="FS65" s="127"/>
      <c r="FT65" s="127"/>
      <c r="FU65" s="127"/>
      <c r="FV65" s="127"/>
      <c r="FW65" s="127"/>
      <c r="FX65" s="127"/>
      <c r="FY65" s="127"/>
      <c r="FZ65" s="127"/>
      <c r="GA65" s="127"/>
      <c r="GB65" s="127"/>
      <c r="GC65" s="127"/>
      <c r="GD65" s="127"/>
      <c r="GE65" s="127"/>
      <c r="GF65" s="127"/>
      <c r="GG65" s="127"/>
      <c r="GH65" s="127"/>
      <c r="GI65" s="127"/>
      <c r="GJ65" s="127"/>
      <c r="GK65" s="127"/>
      <c r="GL65" s="127"/>
      <c r="GM65" s="127"/>
      <c r="GN65" s="127"/>
      <c r="GO65" s="127"/>
      <c r="GP65" s="162"/>
      <c r="GQ65" s="162"/>
      <c r="GR65" s="161" t="s">
        <v>492</v>
      </c>
      <c r="GS65" s="127" t="s">
        <v>493</v>
      </c>
      <c r="GT65" s="127" t="s">
        <v>494</v>
      </c>
      <c r="GU65" s="127" t="s">
        <v>495</v>
      </c>
      <c r="GV65" s="127" t="s">
        <v>496</v>
      </c>
      <c r="GW65" s="127" t="s">
        <v>497</v>
      </c>
      <c r="GX65" s="127" t="s">
        <v>498</v>
      </c>
      <c r="GY65" s="135" t="s">
        <v>499</v>
      </c>
      <c r="GZ65" s="161" t="s">
        <v>41</v>
      </c>
      <c r="HA65" s="127" t="s">
        <v>36</v>
      </c>
      <c r="HB65" s="127" t="s">
        <v>43</v>
      </c>
      <c r="HC65" s="127" t="s">
        <v>44</v>
      </c>
      <c r="HD65" s="127" t="s">
        <v>500</v>
      </c>
      <c r="HE65" s="127" t="s">
        <v>501</v>
      </c>
      <c r="HF65" s="127" t="s">
        <v>502</v>
      </c>
      <c r="HG65" s="127" t="s">
        <v>503</v>
      </c>
      <c r="HH65" s="127" t="s">
        <v>504</v>
      </c>
      <c r="HI65" s="127" t="s">
        <v>505</v>
      </c>
      <c r="HJ65" s="127" t="s">
        <v>506</v>
      </c>
      <c r="HK65" s="127" t="s">
        <v>507</v>
      </c>
      <c r="HL65" s="135" t="s">
        <v>509</v>
      </c>
      <c r="HM65" s="161" t="s">
        <v>513</v>
      </c>
      <c r="HN65" s="127" t="s">
        <v>514</v>
      </c>
      <c r="HO65" s="127" t="s">
        <v>515</v>
      </c>
      <c r="HP65" s="127" t="s">
        <v>516</v>
      </c>
      <c r="HQ65" s="127" t="s">
        <v>517</v>
      </c>
      <c r="HR65" s="127" t="s">
        <v>518</v>
      </c>
      <c r="HS65" s="127" t="s">
        <v>519</v>
      </c>
      <c r="HT65" s="127" t="s">
        <v>520</v>
      </c>
      <c r="HU65" s="127" t="s">
        <v>521</v>
      </c>
      <c r="HV65" s="127" t="s">
        <v>522</v>
      </c>
      <c r="HW65" s="127" t="s">
        <v>523</v>
      </c>
      <c r="HX65" s="127" t="s">
        <v>524</v>
      </c>
      <c r="HY65" s="127" t="s">
        <v>525</v>
      </c>
      <c r="HZ65" s="165" t="s">
        <v>526</v>
      </c>
      <c r="IA65" s="127"/>
      <c r="IB65" s="127"/>
      <c r="IC65" s="127"/>
      <c r="ID65" s="127"/>
      <c r="IE65" s="127"/>
      <c r="IF65" s="127"/>
      <c r="IG65" s="127"/>
      <c r="IH65" s="127"/>
      <c r="II65" s="127"/>
      <c r="IJ65" s="127"/>
      <c r="IK65" s="127"/>
      <c r="IL65" s="127"/>
      <c r="IM65" s="127"/>
      <c r="IN65" s="127"/>
      <c r="IO65" s="127"/>
      <c r="IP65" s="127"/>
      <c r="IQ65" s="127"/>
      <c r="IR65" s="127"/>
      <c r="IS65" s="127"/>
      <c r="IT65" s="127"/>
      <c r="IU65" s="127"/>
      <c r="IV65" s="127"/>
      <c r="IW65" s="127"/>
      <c r="IX65" s="127"/>
      <c r="IY65" s="127"/>
      <c r="IZ65" s="127"/>
      <c r="JA65" s="127"/>
      <c r="JB65" s="127"/>
      <c r="JC65" s="127"/>
      <c r="JD65" s="127"/>
      <c r="JE65" s="127"/>
      <c r="JF65" s="127"/>
      <c r="JG65" s="127"/>
      <c r="JH65" s="127"/>
      <c r="JI65" s="127"/>
      <c r="JJ65" s="127"/>
      <c r="JK65" s="127"/>
      <c r="JL65" s="127"/>
      <c r="JM65" s="127"/>
      <c r="JN65" s="127"/>
      <c r="JO65" s="127"/>
      <c r="JP65" s="127"/>
      <c r="JQ65" s="127"/>
      <c r="JR65" s="127"/>
      <c r="JS65" s="127"/>
      <c r="JT65" s="127"/>
      <c r="JU65" s="127"/>
      <c r="JV65" s="127"/>
      <c r="JW65" s="127"/>
      <c r="JX65" s="127"/>
      <c r="JY65" s="127"/>
      <c r="JZ65" s="127"/>
      <c r="KA65" s="127"/>
      <c r="KB65" s="127"/>
      <c r="KC65" s="127"/>
      <c r="KD65" s="127"/>
      <c r="KE65" s="127"/>
      <c r="KF65" s="127"/>
      <c r="KG65" s="127"/>
      <c r="KH65" s="127"/>
      <c r="KI65" s="127"/>
      <c r="KJ65" s="127"/>
      <c r="KK65" s="127"/>
      <c r="KL65" s="127"/>
      <c r="KM65" s="127"/>
      <c r="KN65" s="127"/>
      <c r="KO65" s="127"/>
      <c r="KP65" s="127"/>
      <c r="KQ65" s="127"/>
      <c r="KR65" s="127"/>
      <c r="KS65" s="127"/>
      <c r="KT65" s="127"/>
      <c r="KU65" s="127"/>
      <c r="KV65" s="127"/>
      <c r="KW65" s="127"/>
      <c r="KX65" s="127"/>
      <c r="KY65" s="127"/>
      <c r="KZ65" s="127"/>
      <c r="LA65" s="127"/>
      <c r="LB65" s="127"/>
      <c r="LC65" s="127"/>
      <c r="LD65" s="127"/>
      <c r="LE65" s="127"/>
      <c r="LF65" s="127"/>
      <c r="LG65" s="127"/>
      <c r="LH65" s="127"/>
      <c r="LI65" s="127"/>
      <c r="LJ65" s="127"/>
      <c r="LK65" s="127"/>
      <c r="LL65" s="127"/>
      <c r="LM65" s="127"/>
      <c r="LN65" s="127"/>
      <c r="LO65" s="127"/>
      <c r="LP65" s="127"/>
      <c r="LQ65" s="127"/>
      <c r="LR65" s="127"/>
      <c r="LS65" s="127"/>
      <c r="LT65" s="127"/>
      <c r="LU65" s="127"/>
      <c r="LV65" s="127"/>
      <c r="LW65" s="127"/>
      <c r="LX65" s="127"/>
      <c r="LY65" s="127"/>
      <c r="LZ65" s="127"/>
      <c r="MA65" s="127"/>
      <c r="MB65" s="127"/>
      <c r="MC65" s="127"/>
      <c r="MD65" s="127"/>
      <c r="ME65" s="127"/>
      <c r="MF65" s="127"/>
      <c r="MG65" s="127"/>
      <c r="MH65" s="127"/>
      <c r="MI65" s="127"/>
      <c r="MJ65" s="127"/>
      <c r="MK65" s="127"/>
      <c r="ML65" s="127"/>
      <c r="MM65" s="127"/>
      <c r="MN65" s="127"/>
      <c r="MO65" s="127"/>
      <c r="MP65" s="127"/>
      <c r="MQ65" s="127"/>
      <c r="MR65" s="127"/>
      <c r="MS65" s="127"/>
      <c r="MT65" s="127"/>
      <c r="MU65" s="127"/>
      <c r="MV65" s="127"/>
      <c r="MW65" s="127"/>
      <c r="MX65" s="127"/>
      <c r="MY65" s="127"/>
      <c r="MZ65" s="127"/>
      <c r="NA65" s="127"/>
      <c r="NB65" s="127"/>
      <c r="NC65" s="127"/>
      <c r="ND65" s="127"/>
      <c r="NE65" s="127"/>
      <c r="NF65" s="127"/>
      <c r="NG65" s="127"/>
      <c r="NH65" s="127"/>
      <c r="NI65" s="127"/>
      <c r="NJ65" s="127"/>
      <c r="NK65" s="127"/>
      <c r="NL65" s="127"/>
      <c r="NM65" s="127"/>
      <c r="NN65" s="127"/>
      <c r="NO65" s="127"/>
      <c r="NP65" s="127"/>
      <c r="NQ65" s="127"/>
      <c r="NR65" s="127"/>
      <c r="NS65" s="127"/>
      <c r="NT65" s="127"/>
      <c r="NU65" s="127"/>
      <c r="NV65" s="127"/>
      <c r="NW65" s="127"/>
      <c r="NX65" s="127"/>
      <c r="NY65" s="127"/>
      <c r="NZ65" s="127"/>
      <c r="OA65" s="127"/>
      <c r="OB65" s="127"/>
      <c r="OC65" s="127"/>
      <c r="OD65" s="127"/>
      <c r="OE65" s="127"/>
      <c r="OF65" s="127"/>
      <c r="OG65" s="127"/>
      <c r="OH65" s="127"/>
      <c r="OI65" s="127"/>
      <c r="OJ65" s="127"/>
      <c r="OK65" s="127"/>
      <c r="OL65" s="127"/>
      <c r="OM65" s="127"/>
      <c r="ON65" s="127"/>
      <c r="OO65" s="127"/>
      <c r="OP65" s="127"/>
      <c r="OQ65" s="127"/>
      <c r="OR65" s="127"/>
      <c r="OS65" s="127"/>
      <c r="OT65" s="127"/>
      <c r="OU65" s="127"/>
      <c r="OV65" s="127"/>
      <c r="OW65" s="127"/>
      <c r="OX65" s="127"/>
      <c r="OY65" s="127"/>
      <c r="OZ65" s="127"/>
      <c r="PA65" s="127"/>
      <c r="PB65" s="127"/>
      <c r="PC65" s="127"/>
      <c r="PD65" s="127"/>
      <c r="PE65" s="127"/>
      <c r="PF65" s="127"/>
      <c r="PG65" s="127"/>
      <c r="PH65" s="127"/>
      <c r="PI65" s="127"/>
      <c r="PJ65" s="127"/>
      <c r="PK65" s="127"/>
      <c r="PL65" s="127"/>
      <c r="PM65" s="127"/>
      <c r="PN65" s="127"/>
      <c r="PO65" s="127"/>
      <c r="PP65" s="127"/>
      <c r="PQ65" s="127"/>
      <c r="PR65" s="127"/>
      <c r="PS65" s="127"/>
      <c r="PT65" s="127"/>
      <c r="PU65" s="127"/>
      <c r="PV65" s="127"/>
      <c r="PW65" s="127"/>
      <c r="PX65" s="127"/>
      <c r="PY65" s="127"/>
      <c r="PZ65" s="127"/>
      <c r="QA65" s="127"/>
      <c r="QB65" s="127"/>
      <c r="QC65" s="127"/>
      <c r="QD65" s="127"/>
      <c r="QE65" s="127"/>
      <c r="QF65" s="127"/>
      <c r="QG65" s="127"/>
      <c r="QH65" s="127"/>
      <c r="QI65" s="127"/>
      <c r="QJ65" s="127"/>
      <c r="QK65" s="127"/>
      <c r="QL65" s="127"/>
      <c r="QM65" s="127"/>
      <c r="QN65" s="127"/>
      <c r="QO65" s="127"/>
      <c r="QP65" s="127"/>
    </row>
    <row r="66" customFormat="false" ht="14.4" hidden="false" customHeight="true" outlineLevel="0" collapsed="false">
      <c r="A66" s="166" t="s">
        <v>114</v>
      </c>
      <c r="B66" s="7" t="s">
        <v>115</v>
      </c>
      <c r="C66" s="16" t="n">
        <v>0.0152371393452758</v>
      </c>
      <c r="D66" s="2" t="n">
        <v>0.0471493094193886</v>
      </c>
      <c r="E66" s="2" t="n">
        <v>0.00329980435367619</v>
      </c>
      <c r="F66" s="16" t="n">
        <v>0.00339308182962042</v>
      </c>
      <c r="G66" s="16" t="n">
        <v>0.080920665052039</v>
      </c>
      <c r="H66" s="16" t="n">
        <v>0</v>
      </c>
      <c r="I66" s="16" t="n">
        <v>0.85</v>
      </c>
      <c r="J66" s="16" t="n">
        <v>0</v>
      </c>
      <c r="K66" s="16" t="n">
        <v>0</v>
      </c>
      <c r="L66" s="16" t="s">
        <v>37</v>
      </c>
      <c r="M66" s="2" t="s">
        <v>37</v>
      </c>
      <c r="N66" s="16" t="s">
        <v>45</v>
      </c>
      <c r="O66" s="16" t="n">
        <v>1.07</v>
      </c>
      <c r="P66" s="16" t="n">
        <v>20</v>
      </c>
      <c r="Q66" s="16" t="n">
        <v>0.02</v>
      </c>
      <c r="R66" s="16" t="n">
        <v>0</v>
      </c>
      <c r="S66" s="16" t="n">
        <v>0.0214</v>
      </c>
      <c r="T66" s="16" t="n">
        <v>0.0214</v>
      </c>
      <c r="U66" s="2" t="n">
        <v>1480.78179798244</v>
      </c>
      <c r="V66" s="2" t="n">
        <v>0</v>
      </c>
      <c r="W66" s="2" t="n">
        <v>31.6887304768243</v>
      </c>
      <c r="X66" s="2" t="n">
        <f aca="false">IF(M66=1,O66,0)</f>
        <v>0</v>
      </c>
      <c r="Z66" s="2" t="s">
        <v>511</v>
      </c>
      <c r="AA66" s="2" t="n">
        <f aca="false">[1]sellia!$E$30</f>
        <v>5.38108096410028</v>
      </c>
      <c r="AB66" s="127"/>
      <c r="AC66" s="127"/>
      <c r="AD66" s="128" t="s">
        <v>271</v>
      </c>
      <c r="AE66" s="148" t="n">
        <f aca="false">SUM(M136:M201)</f>
        <v>23</v>
      </c>
      <c r="AF66" s="148" t="n">
        <f aca="false">SUM(X136:X201)</f>
        <v>9171.15</v>
      </c>
      <c r="AG66" s="148" t="n">
        <f aca="false">SUM(O136:O201)</f>
        <v>9754.52</v>
      </c>
      <c r="AH66" s="127" t="s">
        <v>538</v>
      </c>
      <c r="AI66" s="127" t="n">
        <f aca="false">AF66/AG66</f>
        <v>0.94019490451606</v>
      </c>
      <c r="AJ66" s="127"/>
      <c r="AK66" s="127"/>
      <c r="AL66" s="127"/>
      <c r="AM66" s="127"/>
      <c r="AN66" s="150" t="n">
        <f aca="false">Sersale!B71</f>
        <v>0</v>
      </c>
      <c r="AO66" s="16" t="n">
        <f aca="false">Sersale!C71</f>
        <v>0</v>
      </c>
      <c r="AP66" s="16" t="n">
        <f aca="false">Sersale!D71</f>
        <v>0</v>
      </c>
      <c r="AQ66" s="16" t="n">
        <f aca="false">Sersale!E71</f>
        <v>0</v>
      </c>
      <c r="AR66" s="16" t="n">
        <f aca="false">Sersale!F71</f>
        <v>0</v>
      </c>
      <c r="AS66" s="16" t="n">
        <f aca="false">Sersale!G71</f>
        <v>0</v>
      </c>
      <c r="AT66" s="16" t="n">
        <f aca="false">Sersale!H71</f>
        <v>0</v>
      </c>
      <c r="AU66" s="16" t="n">
        <f aca="false">Sersale!I71</f>
        <v>0</v>
      </c>
      <c r="AV66" s="16" t="n">
        <f aca="false">Sersale!J71</f>
        <v>0</v>
      </c>
      <c r="AW66" s="20" t="n">
        <f aca="false">Sersale!B72</f>
        <v>13.7134254107482</v>
      </c>
      <c r="AX66" s="2" t="n">
        <f aca="false">Sersale!C72</f>
        <v>122.58820449041</v>
      </c>
      <c r="AY66" s="2" t="n">
        <f aca="false">Sersale!D72</f>
        <v>1.78189435098514</v>
      </c>
      <c r="AZ66" s="2" t="n">
        <f aca="false">Sersale!E72</f>
        <v>19.7988261220571</v>
      </c>
      <c r="BA66" s="2" t="n">
        <f aca="false">Sersale!F72</f>
        <v>3.39308182962042</v>
      </c>
      <c r="BB66" s="2" t="n">
        <f aca="false">Sersale!G72</f>
        <v>44.5063657786215</v>
      </c>
      <c r="BC66" s="2" t="n">
        <f aca="false">Sersale!H72</f>
        <v>0</v>
      </c>
      <c r="BD66" s="2" t="n">
        <f aca="false">Sersale!I72</f>
        <v>1275</v>
      </c>
      <c r="BE66" s="2" t="n">
        <f aca="false">Sersale!J72</f>
        <v>0</v>
      </c>
      <c r="BF66" s="20" t="n">
        <f aca="false">AW66*$T66</f>
        <v>0.293467303790011</v>
      </c>
      <c r="BG66" s="2" t="n">
        <f aca="false">AX66*$T66</f>
        <v>2.62338757609478</v>
      </c>
      <c r="BH66" s="2" t="n">
        <f aca="false">AY66*$T66</f>
        <v>0.038132539111082</v>
      </c>
      <c r="BI66" s="2" t="n">
        <f aca="false">AZ66*$T66</f>
        <v>0.423694879012022</v>
      </c>
      <c r="BJ66" s="2" t="n">
        <f aca="false">BA66*$T66</f>
        <v>0.0726119511538769</v>
      </c>
      <c r="BK66" s="2" t="n">
        <f aca="false">BB66*$T66</f>
        <v>0.952436227662499</v>
      </c>
      <c r="BL66" s="2" t="n">
        <f aca="false">BC66*$T66</f>
        <v>0</v>
      </c>
      <c r="BM66" s="2" t="n">
        <f aca="false">BD66*$T66</f>
        <v>27.285</v>
      </c>
      <c r="BN66" s="44" t="n">
        <f aca="false">BE66*$T66</f>
        <v>0</v>
      </c>
      <c r="BO66" s="150" t="n">
        <f aca="false">AN66+BF66</f>
        <v>0.293467303790011</v>
      </c>
      <c r="BP66" s="16" t="n">
        <f aca="false">AO66+BG66</f>
        <v>2.62338757609478</v>
      </c>
      <c r="BQ66" s="16" t="n">
        <f aca="false">AP66+BH66</f>
        <v>0.038132539111082</v>
      </c>
      <c r="BR66" s="16" t="n">
        <f aca="false">AQ66+BI66</f>
        <v>0.423694879012022</v>
      </c>
      <c r="BS66" s="16" t="n">
        <f aca="false">AR66+BJ66</f>
        <v>0.0726119511538769</v>
      </c>
      <c r="BT66" s="16" t="n">
        <f aca="false">AS66+BK66</f>
        <v>0.952436227662499</v>
      </c>
      <c r="BU66" s="16" t="n">
        <f aca="false">AT66+BL66</f>
        <v>0</v>
      </c>
      <c r="BV66" s="16" t="n">
        <f aca="false">AU66+BM66</f>
        <v>27.285</v>
      </c>
      <c r="BW66" s="139" t="n">
        <f aca="false">AV66+BN66</f>
        <v>0</v>
      </c>
      <c r="BX66" s="3" t="n">
        <f aca="false">BO66/SUM($BO66:$BW66)</f>
        <v>0.00926093596600975</v>
      </c>
      <c r="BY66" s="3" t="n">
        <f aca="false">BP66/SUM($BO66:$BW66)</f>
        <v>0.0827861367943854</v>
      </c>
      <c r="BZ66" s="3" t="n">
        <f aca="false">BQ66/SUM($BO66:$BW66)</f>
        <v>0.00120334701129698</v>
      </c>
      <c r="CA66" s="3" t="n">
        <f aca="false">BR66/SUM($BO66:$BW66)</f>
        <v>0.0133705223477442</v>
      </c>
      <c r="CB66" s="3" t="n">
        <f aca="false">BS66/SUM($BO66:$BW66)</f>
        <v>0.00229141243783755</v>
      </c>
      <c r="CC66" s="3" t="n">
        <f aca="false">BT66/SUM($BO66:$BW66)</f>
        <v>0.0300559919356526</v>
      </c>
      <c r="CD66" s="3" t="n">
        <f aca="false">BU66/SUM($BO66:$BW66)</f>
        <v>0</v>
      </c>
      <c r="CE66" s="3" t="n">
        <f aca="false">BV66/SUM($BO66:$BW66)</f>
        <v>0.861031653507074</v>
      </c>
      <c r="CF66" s="3" t="n">
        <f aca="false">BW66/SUM($BO66:$BW66)</f>
        <v>0</v>
      </c>
      <c r="CG66" s="147" t="n">
        <f aca="false">IF(AND(CE66&gt;=90%,BV66&gt;2000),BV66,0)</f>
        <v>0</v>
      </c>
      <c r="CI66" s="16" t="n">
        <f aca="false">IF(CG66&lt;&gt;0,SUM(BO66:CG66)-BV66,0)</f>
        <v>0</v>
      </c>
      <c r="CJ66" s="2" t="n">
        <f aca="false">IF(CE66&gt;=90%,BV66,0)</f>
        <v>0</v>
      </c>
      <c r="CK66" s="151" t="n">
        <f aca="false">IF(CJ66&lt;&gt;0,1,0)</f>
        <v>0</v>
      </c>
      <c r="CL66" s="2" t="n">
        <f aca="false">IF(CG66&lt;&gt;0,1,0)</f>
        <v>0</v>
      </c>
      <c r="CM66" s="2" t="n">
        <v>0</v>
      </c>
      <c r="CN66" s="151"/>
      <c r="CO66" s="128" t="n">
        <f aca="false">AVERAGE(CA136,CA138:CA142,CA145:CA151,CA153,CA157:CA158,CA161:CA168,CA170,CA172:CA176,CA178:CA180,CA183,CA186,CA191:CA196,CA200:CA201)</f>
        <v>0.23437991709787</v>
      </c>
      <c r="CP66" s="128" t="s">
        <v>271</v>
      </c>
      <c r="CQ66" s="128" t="n">
        <f aca="false">AVERAGE(BX136,BX138:BX142,BX145:BX151,BX153,BX157:BX158,BX161:BX168,BX170,BX172:BX176,BX178:BX180,BX183,BX186,BX191:BX196,BX200:BX201)</f>
        <v>0.232301357731686</v>
      </c>
      <c r="CR66" s="128" t="n">
        <f aca="false">AVERAGE(BY136,BY138:BY142,BY145:BY151,BY153,BY157:BY158,BY161:BY168,BY170,BY172:BY176,BY178:BY180,BY183,BY186,BY191:BY196,BY200:BY201)</f>
        <v>0.0823283870758092</v>
      </c>
      <c r="CS66" s="128" t="n">
        <f aca="false">AVERAGE(BZ68)+CO66</f>
        <v>0.243125317424474</v>
      </c>
      <c r="CT66" s="127"/>
      <c r="CU66" s="128" t="n">
        <f aca="false">AVERAGE(CB136,CB138:CB142,CB145:CB151,CB153,CB157:CB158,CB161:CB168,CB170,CB172:CB176,CB178:CB180,CB183,CB186,CB191:CB196,CB200:CB201)</f>
        <v>0.0531991609520636</v>
      </c>
      <c r="CV66" s="128" t="n">
        <f aca="false">AVERAGE(CC136,CC138:CC142,CC145:CC151,CC153,CC157:CC158,CC161:CC168,CC170,CC172:CC176,CC178:CC180,CC183,CC186,CC191:CC196,CC200:CC201)</f>
        <v>0.0395490699928463</v>
      </c>
      <c r="CW66" s="128" t="n">
        <f aca="false">AVERAGE(CD136,CD138:CD142,CD145:CD151,CD153,CD157:CD158,CD161:CD168,CD170,CD172:CD176,CD178:CD180,CD183,CD186,CD191:CD196,CD200:CD201)</f>
        <v>0.0237790891601607</v>
      </c>
      <c r="CX66" s="128" t="n">
        <f aca="false">AVERAGE(CE136,CE138:CE142,CE145:CE151,CE153,CE157:CE158,CE161:CE168,CE170,CE172:CE176,CE178:CE180,CE183,CE186,CE191:CE196,CE200:CE201)</f>
        <v>0.21284548594043</v>
      </c>
      <c r="CY66" s="128" t="n">
        <f aca="false">AVERAGE(CF136,CF138:CF142,CF145:CF151,CF153,CF157:CF158,CF161:CF168,CF170,CF172:CF176,CF178:CF180,CF183,CF186,CF191:CF196,CF200:CF201)</f>
        <v>0.0987321055852503</v>
      </c>
      <c r="CZ66" s="152" t="n">
        <f aca="false">SUM(CK136:CK201)</f>
        <v>12</v>
      </c>
      <c r="DA66" s="152" t="n">
        <f aca="false">SUM(CL136:CL201)</f>
        <v>3</v>
      </c>
      <c r="DB66" s="127"/>
      <c r="DC66" s="138"/>
      <c r="DE66" s="37" t="str">
        <f aca="false">B180</f>
        <v>O72</v>
      </c>
      <c r="DF66" s="139" t="n">
        <f aca="false">SUM(DJ62:DJ67)-SUM(DJ67)</f>
        <v>1.06715</v>
      </c>
      <c r="DG66" s="2" t="n">
        <f aca="false">W180</f>
        <v>112.2615</v>
      </c>
      <c r="DH66" s="44" t="n">
        <f aca="false">CG180</f>
        <v>0</v>
      </c>
      <c r="DI66" s="44" t="n">
        <f aca="false">O180</f>
        <v>3.9</v>
      </c>
      <c r="DJ66" s="44" t="n">
        <f aca="false">S180</f>
        <v>0.0585</v>
      </c>
      <c r="DK66" s="44" t="n">
        <f aca="false">BW180</f>
        <v>0</v>
      </c>
      <c r="DL66" s="44" t="n">
        <f aca="false">BV180</f>
        <v>17.55</v>
      </c>
      <c r="DM66" s="127"/>
      <c r="DN66" s="127"/>
      <c r="DO66" s="127"/>
      <c r="DP66" s="127"/>
      <c r="DQ66" s="127" t="s">
        <v>573</v>
      </c>
      <c r="DR66" s="148" t="n">
        <f aca="false">SUM(DG183:DG210)-SUM(DH183:DH210)-SUM(DK183:DK210)</f>
        <v>13404.249709344</v>
      </c>
      <c r="DS66" s="148" t="n">
        <f aca="false">SUM(DL183:DL210)-DU66</f>
        <v>2474.75325</v>
      </c>
      <c r="DT66" s="148" t="n">
        <f aca="false">DR66-DS66</f>
        <v>10929.496459344</v>
      </c>
      <c r="DU66" s="148" t="n">
        <f aca="false">SUM(DH183:DH210)</f>
        <v>0</v>
      </c>
      <c r="DV66" s="127" t="n">
        <f aca="false">SUM(DF183,DF205)</f>
        <v>29.8587993340234</v>
      </c>
      <c r="DW66" s="127" t="n">
        <f aca="false">DV66/DR66*10^3</f>
        <v>2.22756215241268</v>
      </c>
      <c r="DX66" s="127"/>
      <c r="DY66" s="127"/>
      <c r="DZ66" s="127" t="s">
        <v>573</v>
      </c>
      <c r="EA66" s="127" t="n">
        <v>33</v>
      </c>
      <c r="EB66" s="127" t="n">
        <f aca="false">EA66/DR66*10^3</f>
        <v>2.46190579223513</v>
      </c>
      <c r="EC66" s="127"/>
      <c r="ED66" s="127" t="n">
        <f aca="false">EC66/DR66*10^3</f>
        <v>0</v>
      </c>
      <c r="EE66" s="161" t="n">
        <v>33</v>
      </c>
      <c r="EF66" s="127" t="n">
        <f aca="false">EE66/DS66*10^3</f>
        <v>13.3346627588023</v>
      </c>
      <c r="EG66" s="127"/>
      <c r="EH66" s="135" t="n">
        <f aca="false">EG66/DV66*10^3</f>
        <v>0</v>
      </c>
      <c r="EI66" s="161" t="n">
        <v>26.2</v>
      </c>
      <c r="EJ66" s="127" t="n">
        <f aca="false">EI66/DT66*10^3</f>
        <v>2.39718271536661</v>
      </c>
      <c r="EK66" s="127"/>
      <c r="EL66" s="135"/>
      <c r="EM66" s="161" t="n">
        <v>26.2</v>
      </c>
      <c r="EN66" s="127" t="n">
        <f aca="false">EI66/DT66*10^3</f>
        <v>2.39718271536661</v>
      </c>
      <c r="EO66" s="127"/>
      <c r="EP66" s="135"/>
      <c r="EQ66" s="127"/>
      <c r="ER66" s="127"/>
      <c r="ES66" s="127"/>
      <c r="ET66" s="127"/>
      <c r="EU66" s="127"/>
      <c r="EV66" s="127"/>
      <c r="EW66" s="127"/>
      <c r="EX66" s="127"/>
      <c r="EY66" s="127"/>
      <c r="EZ66" s="127"/>
      <c r="FA66" s="127"/>
      <c r="FB66" s="127"/>
      <c r="FC66" s="127"/>
      <c r="FD66" s="127"/>
      <c r="FE66" s="127"/>
      <c r="FF66" s="127"/>
      <c r="FG66" s="127"/>
      <c r="FH66" s="127"/>
      <c r="FI66" s="127"/>
      <c r="FJ66" s="127"/>
      <c r="FK66" s="127"/>
      <c r="FL66" s="127"/>
      <c r="FM66" s="127"/>
      <c r="FN66" s="127"/>
      <c r="FO66" s="127"/>
      <c r="FP66" s="127"/>
      <c r="FQ66" s="127"/>
      <c r="FR66" s="127"/>
      <c r="FS66" s="127"/>
      <c r="FT66" s="127"/>
      <c r="FU66" s="127"/>
      <c r="FV66" s="127"/>
      <c r="FW66" s="127"/>
      <c r="FX66" s="127"/>
      <c r="FY66" s="127"/>
      <c r="FZ66" s="127"/>
      <c r="GA66" s="127"/>
      <c r="GB66" s="127"/>
      <c r="GC66" s="127"/>
      <c r="GD66" s="127"/>
      <c r="GE66" s="127"/>
      <c r="GF66" s="127"/>
      <c r="GG66" s="127"/>
      <c r="GH66" s="127"/>
      <c r="GI66" s="127"/>
      <c r="GJ66" s="127"/>
      <c r="GK66" s="127"/>
      <c r="GL66" s="127"/>
      <c r="GM66" s="127"/>
      <c r="GN66" s="127"/>
      <c r="GO66" s="127"/>
      <c r="GP66" s="167" t="s">
        <v>27</v>
      </c>
      <c r="GQ66" s="127" t="s">
        <v>35</v>
      </c>
      <c r="GR66" s="161" t="n">
        <v>0</v>
      </c>
      <c r="GS66" s="127" t="n">
        <v>0</v>
      </c>
      <c r="GT66" s="127" t="n">
        <v>0</v>
      </c>
      <c r="GU66" s="127" t="n">
        <v>0</v>
      </c>
      <c r="GV66" s="127" t="n">
        <v>0</v>
      </c>
      <c r="GW66" s="127" t="n">
        <v>0</v>
      </c>
      <c r="GX66" s="127" t="n">
        <v>1</v>
      </c>
      <c r="GY66" s="135" t="n">
        <v>0</v>
      </c>
      <c r="GZ66" s="161" t="n">
        <v>0</v>
      </c>
      <c r="HA66" s="127" t="s">
        <v>37</v>
      </c>
      <c r="HB66" s="127" t="s">
        <v>37</v>
      </c>
      <c r="HC66" s="127" t="s">
        <v>45</v>
      </c>
      <c r="HD66" s="127" t="n">
        <v>3.11</v>
      </c>
      <c r="HE66" s="127" t="n">
        <v>25</v>
      </c>
      <c r="HF66" s="127" t="n">
        <v>0.025</v>
      </c>
      <c r="HG66" s="127" t="n">
        <v>0</v>
      </c>
      <c r="HH66" s="127" t="n">
        <v>0.07775</v>
      </c>
      <c r="HI66" s="127" t="n">
        <v>0.07775</v>
      </c>
      <c r="HJ66" s="127" t="n">
        <v>1500</v>
      </c>
      <c r="HK66" s="127" t="n">
        <v>0</v>
      </c>
      <c r="HL66" s="135" t="n">
        <v>116.625</v>
      </c>
      <c r="HM66" s="161" t="n">
        <v>0</v>
      </c>
      <c r="HN66" s="127" t="n">
        <v>0</v>
      </c>
      <c r="HO66" s="127" t="n">
        <v>0</v>
      </c>
      <c r="HP66" s="127" t="n">
        <v>0</v>
      </c>
      <c r="HQ66" s="127" t="n">
        <v>0</v>
      </c>
      <c r="HR66" s="127" t="n">
        <v>0</v>
      </c>
      <c r="HS66" s="127" t="n">
        <v>0</v>
      </c>
      <c r="HT66" s="127" t="n">
        <v>0</v>
      </c>
      <c r="HU66" s="127" t="n">
        <v>0</v>
      </c>
      <c r="HV66" s="127" t="n">
        <v>0</v>
      </c>
      <c r="HW66" s="127" t="n">
        <v>0</v>
      </c>
      <c r="HX66" s="127" t="n">
        <v>0</v>
      </c>
      <c r="HY66" s="127" t="n">
        <v>0</v>
      </c>
      <c r="HZ66" s="165" t="n">
        <v>0</v>
      </c>
      <c r="IA66" s="127"/>
      <c r="IB66" s="127"/>
      <c r="IC66" s="127"/>
      <c r="ID66" s="127"/>
      <c r="IE66" s="127"/>
      <c r="IF66" s="127"/>
      <c r="IG66" s="127"/>
      <c r="IH66" s="127"/>
      <c r="II66" s="127"/>
      <c r="IJ66" s="127"/>
      <c r="IK66" s="127"/>
      <c r="IL66" s="127"/>
      <c r="IM66" s="127"/>
      <c r="IN66" s="127"/>
      <c r="IO66" s="127"/>
      <c r="IP66" s="127"/>
      <c r="IQ66" s="127"/>
      <c r="IR66" s="127"/>
      <c r="IS66" s="127"/>
      <c r="IT66" s="127"/>
      <c r="IU66" s="127"/>
      <c r="IV66" s="127"/>
      <c r="IW66" s="127"/>
      <c r="IX66" s="127"/>
      <c r="IY66" s="127"/>
      <c r="IZ66" s="127"/>
      <c r="JA66" s="127"/>
      <c r="JB66" s="127"/>
      <c r="JC66" s="127"/>
      <c r="JD66" s="127"/>
      <c r="JE66" s="127"/>
      <c r="JF66" s="127"/>
      <c r="JG66" s="127"/>
      <c r="JH66" s="127"/>
      <c r="JI66" s="127"/>
      <c r="JJ66" s="127"/>
      <c r="JK66" s="127"/>
      <c r="JL66" s="127"/>
      <c r="JM66" s="127"/>
      <c r="JN66" s="127"/>
      <c r="JO66" s="127"/>
      <c r="JP66" s="127"/>
      <c r="JQ66" s="127"/>
      <c r="JR66" s="127"/>
      <c r="JS66" s="127"/>
      <c r="JT66" s="127"/>
      <c r="JU66" s="127"/>
      <c r="JV66" s="127"/>
      <c r="JW66" s="127"/>
      <c r="JX66" s="127"/>
      <c r="JY66" s="127"/>
      <c r="JZ66" s="127"/>
      <c r="KA66" s="127"/>
      <c r="KB66" s="127"/>
      <c r="KC66" s="127"/>
      <c r="KD66" s="127"/>
      <c r="KE66" s="127"/>
      <c r="KF66" s="127"/>
      <c r="KG66" s="127"/>
      <c r="KH66" s="127"/>
      <c r="KI66" s="127"/>
      <c r="KJ66" s="127"/>
      <c r="KK66" s="127"/>
      <c r="KL66" s="127"/>
      <c r="KM66" s="127"/>
      <c r="KN66" s="127"/>
      <c r="KO66" s="127"/>
      <c r="KP66" s="127"/>
      <c r="KQ66" s="127"/>
      <c r="KR66" s="127"/>
      <c r="KS66" s="127"/>
      <c r="KT66" s="127"/>
      <c r="KU66" s="127"/>
      <c r="KV66" s="127"/>
      <c r="KW66" s="127"/>
      <c r="KX66" s="127"/>
      <c r="KY66" s="127"/>
      <c r="KZ66" s="127"/>
      <c r="LA66" s="127"/>
      <c r="LB66" s="127"/>
      <c r="LC66" s="127"/>
      <c r="LD66" s="127"/>
      <c r="LE66" s="127"/>
      <c r="LF66" s="127"/>
      <c r="LG66" s="127"/>
      <c r="LH66" s="127"/>
      <c r="LI66" s="127"/>
      <c r="LJ66" s="127"/>
      <c r="LK66" s="127"/>
      <c r="LL66" s="127"/>
      <c r="LM66" s="127"/>
      <c r="LN66" s="127"/>
      <c r="LO66" s="127"/>
      <c r="LP66" s="127"/>
      <c r="LQ66" s="127"/>
      <c r="LR66" s="127"/>
      <c r="LS66" s="127"/>
      <c r="LT66" s="127"/>
      <c r="LU66" s="127"/>
      <c r="LV66" s="127"/>
      <c r="LW66" s="127"/>
      <c r="LX66" s="127"/>
      <c r="LY66" s="127"/>
      <c r="LZ66" s="127"/>
      <c r="MA66" s="127"/>
      <c r="MB66" s="127"/>
      <c r="MC66" s="127"/>
      <c r="MD66" s="127"/>
      <c r="ME66" s="127"/>
      <c r="MF66" s="127"/>
      <c r="MG66" s="127"/>
      <c r="MH66" s="127"/>
      <c r="MI66" s="127"/>
      <c r="MJ66" s="127"/>
      <c r="MK66" s="127"/>
      <c r="ML66" s="127"/>
      <c r="MM66" s="127"/>
      <c r="MN66" s="127"/>
      <c r="MO66" s="127"/>
      <c r="MP66" s="127"/>
      <c r="MQ66" s="127"/>
      <c r="MR66" s="127"/>
      <c r="MS66" s="127"/>
      <c r="MT66" s="127"/>
      <c r="MU66" s="127"/>
      <c r="MV66" s="127"/>
      <c r="MW66" s="127"/>
      <c r="MX66" s="127"/>
      <c r="MY66" s="127"/>
      <c r="MZ66" s="127"/>
      <c r="NA66" s="127"/>
      <c r="NB66" s="127"/>
      <c r="NC66" s="127"/>
      <c r="ND66" s="127"/>
      <c r="NE66" s="127"/>
      <c r="NF66" s="127"/>
      <c r="NG66" s="127"/>
      <c r="NH66" s="127"/>
      <c r="NI66" s="127"/>
      <c r="NJ66" s="127"/>
      <c r="NK66" s="127"/>
      <c r="NL66" s="127"/>
      <c r="NM66" s="127"/>
      <c r="NN66" s="127"/>
      <c r="NO66" s="127"/>
      <c r="NP66" s="127"/>
      <c r="NQ66" s="127"/>
      <c r="NR66" s="127"/>
      <c r="NS66" s="127"/>
      <c r="NT66" s="127"/>
      <c r="NU66" s="127"/>
      <c r="NV66" s="127"/>
      <c r="NW66" s="127"/>
      <c r="NX66" s="127"/>
      <c r="NY66" s="127"/>
      <c r="NZ66" s="127"/>
      <c r="OA66" s="127"/>
      <c r="OB66" s="127"/>
      <c r="OC66" s="127"/>
      <c r="OD66" s="127"/>
      <c r="OE66" s="127"/>
      <c r="OF66" s="127"/>
      <c r="OG66" s="127"/>
      <c r="OH66" s="127"/>
      <c r="OI66" s="127"/>
      <c r="OJ66" s="127"/>
      <c r="OK66" s="127"/>
      <c r="OL66" s="127"/>
      <c r="OM66" s="127"/>
      <c r="ON66" s="127"/>
      <c r="OO66" s="127"/>
      <c r="OP66" s="127"/>
      <c r="OQ66" s="127"/>
      <c r="OR66" s="127"/>
      <c r="OS66" s="127"/>
      <c r="OT66" s="127"/>
      <c r="OU66" s="127"/>
      <c r="OV66" s="127"/>
      <c r="OW66" s="127"/>
      <c r="OX66" s="127"/>
      <c r="OY66" s="127"/>
      <c r="OZ66" s="127"/>
      <c r="PA66" s="127"/>
      <c r="PB66" s="127"/>
      <c r="PC66" s="127"/>
      <c r="PD66" s="127"/>
      <c r="PE66" s="127"/>
      <c r="PF66" s="127"/>
      <c r="PG66" s="127"/>
      <c r="PH66" s="127"/>
      <c r="PI66" s="127"/>
      <c r="PJ66" s="127"/>
      <c r="PK66" s="127"/>
      <c r="PL66" s="127"/>
      <c r="PM66" s="127"/>
      <c r="PN66" s="127"/>
      <c r="PO66" s="127"/>
      <c r="PP66" s="127"/>
      <c r="PQ66" s="127"/>
      <c r="PR66" s="127"/>
      <c r="PS66" s="127"/>
      <c r="PT66" s="127"/>
      <c r="PU66" s="127"/>
      <c r="PV66" s="127"/>
      <c r="PW66" s="127"/>
      <c r="PX66" s="127"/>
      <c r="PY66" s="127"/>
      <c r="PZ66" s="127"/>
      <c r="QA66" s="127"/>
      <c r="QB66" s="127"/>
      <c r="QC66" s="127"/>
      <c r="QD66" s="127"/>
      <c r="QE66" s="127"/>
      <c r="QF66" s="127"/>
      <c r="QG66" s="127"/>
      <c r="QH66" s="127"/>
      <c r="QI66" s="127"/>
      <c r="QJ66" s="127"/>
      <c r="QK66" s="127"/>
      <c r="QL66" s="127"/>
      <c r="QM66" s="127"/>
      <c r="QN66" s="127"/>
      <c r="QO66" s="127"/>
      <c r="QP66" s="127"/>
    </row>
    <row r="67" customFormat="false" ht="13.8" hidden="false" customHeight="false" outlineLevel="0" collapsed="false">
      <c r="A67" s="166"/>
      <c r="B67" s="7" t="s">
        <v>116</v>
      </c>
      <c r="C67" s="16" t="n">
        <v>0.471958027340145</v>
      </c>
      <c r="D67" s="2" t="n">
        <v>0.0157164364731295</v>
      </c>
      <c r="E67" s="2" t="n">
        <v>0.334220953892839</v>
      </c>
      <c r="F67" s="2" t="n">
        <v>0.00113102727654014</v>
      </c>
      <c r="G67" s="2" t="n">
        <v>0.0269735550173463</v>
      </c>
      <c r="H67" s="2" t="n">
        <v>0</v>
      </c>
      <c r="I67" s="2" t="n">
        <v>0.15</v>
      </c>
      <c r="J67" s="2" t="n">
        <v>0</v>
      </c>
      <c r="K67" s="2" t="n">
        <v>0</v>
      </c>
      <c r="L67" s="2" t="s">
        <v>37</v>
      </c>
      <c r="M67" s="2" t="s">
        <v>37</v>
      </c>
      <c r="N67" s="2" t="s">
        <v>48</v>
      </c>
      <c r="O67" s="2" t="n">
        <v>18.7</v>
      </c>
      <c r="P67" s="2" t="n">
        <v>20</v>
      </c>
      <c r="Q67" s="2" t="n">
        <v>0.02</v>
      </c>
      <c r="R67" s="2" t="n">
        <v>0.4</v>
      </c>
      <c r="S67" s="2" t="n">
        <v>0.374</v>
      </c>
      <c r="T67" s="2" t="n">
        <v>0.2244</v>
      </c>
      <c r="U67" s="2" t="n">
        <v>773.593932660814</v>
      </c>
      <c r="V67" s="2" t="n">
        <v>15</v>
      </c>
      <c r="W67" s="2" t="n">
        <v>188.594478489087</v>
      </c>
      <c r="X67" s="2" t="n">
        <f aca="false">IF(M67=1,O67,0)</f>
        <v>0</v>
      </c>
      <c r="Z67" s="2" t="s">
        <v>511</v>
      </c>
      <c r="AA67" s="2" t="n">
        <f aca="false">[1]sellia!$E$86</f>
        <v>5.72296093224086</v>
      </c>
      <c r="AB67" s="127"/>
      <c r="AC67" s="127"/>
      <c r="AD67" s="127" t="s">
        <v>426</v>
      </c>
      <c r="AE67" s="148" t="n">
        <f aca="false">SUM(M202:M208)</f>
        <v>0</v>
      </c>
      <c r="AF67" s="148" t="n">
        <f aca="false">SUM(X202:X208)</f>
        <v>0</v>
      </c>
      <c r="AG67" s="148" t="n">
        <f aca="false">SUM(O202:O208)</f>
        <v>230.9</v>
      </c>
      <c r="AH67" s="127" t="s">
        <v>538</v>
      </c>
      <c r="AI67" s="127"/>
      <c r="AJ67" s="127"/>
      <c r="AK67" s="127"/>
      <c r="AL67" s="127"/>
      <c r="AM67" s="127"/>
      <c r="AN67" s="150" t="n">
        <f aca="false">Sersale!M71</f>
        <v>2.50796178343949</v>
      </c>
      <c r="AO67" s="16" t="n">
        <f aca="false">Sersale!N71</f>
        <v>0</v>
      </c>
      <c r="AP67" s="16" t="n">
        <f aca="false">Sersale!O71</f>
        <v>1.21815286624204</v>
      </c>
      <c r="AQ67" s="16" t="n">
        <f aca="false">Sersale!P71</f>
        <v>11.2738853503185</v>
      </c>
      <c r="AR67" s="16" t="n">
        <f aca="false">Sersale!Q71</f>
        <v>0</v>
      </c>
      <c r="AS67" s="16" t="n">
        <f aca="false">Sersale!R71</f>
        <v>0</v>
      </c>
      <c r="AT67" s="16" t="n">
        <f aca="false">Sersale!S71</f>
        <v>0</v>
      </c>
      <c r="AU67" s="16" t="n">
        <f aca="false">Sersale!T71</f>
        <v>0</v>
      </c>
      <c r="AV67" s="16" t="n">
        <f aca="false">Sersale!U71</f>
        <v>0</v>
      </c>
      <c r="AW67" s="150" t="n">
        <f aca="false">Sersale!M72</f>
        <v>607.618569672638</v>
      </c>
      <c r="AX67" s="16" t="n">
        <f aca="false">Sersale!N72</f>
        <v>68.104558050228</v>
      </c>
      <c r="AY67" s="16" t="n">
        <f aca="false">Sersale!O72</f>
        <v>0.989941306102856</v>
      </c>
      <c r="AZ67" s="16" t="n">
        <f aca="false">Sersale!P72</f>
        <v>10.9993478455873</v>
      </c>
      <c r="BA67" s="16" t="n">
        <f aca="false">Sersale!Q72</f>
        <v>1.88504546090023</v>
      </c>
      <c r="BB67" s="16" t="n">
        <f aca="false">Sersale!R72</f>
        <v>24.7257587659008</v>
      </c>
      <c r="BC67" s="16" t="n">
        <f aca="false">Sersale!S72</f>
        <v>0</v>
      </c>
      <c r="BD67" s="16" t="n">
        <f aca="false">Sersale!T72</f>
        <v>575</v>
      </c>
      <c r="BE67" s="16" t="n">
        <f aca="false">Sersale!U72</f>
        <v>0</v>
      </c>
      <c r="BF67" s="20" t="n">
        <f aca="false">AW67*$T67</f>
        <v>136.34960703454</v>
      </c>
      <c r="BG67" s="2" t="n">
        <f aca="false">AX67*$T67</f>
        <v>15.2826628264712</v>
      </c>
      <c r="BH67" s="2" t="n">
        <f aca="false">AY67*$T67</f>
        <v>0.222142829089481</v>
      </c>
      <c r="BI67" s="2" t="n">
        <f aca="false">AZ67*$T67</f>
        <v>2.46825365654979</v>
      </c>
      <c r="BJ67" s="2" t="n">
        <f aca="false">BA67*$T67</f>
        <v>0.423004201426012</v>
      </c>
      <c r="BK67" s="2" t="n">
        <f aca="false">BB67*$T67</f>
        <v>5.54846026706814</v>
      </c>
      <c r="BL67" s="2" t="n">
        <f aca="false">BC67*$T67</f>
        <v>0</v>
      </c>
      <c r="BM67" s="2" t="n">
        <f aca="false">BD67*$T67</f>
        <v>129.03</v>
      </c>
      <c r="BN67" s="44" t="n">
        <f aca="false">BE67*$T67</f>
        <v>0</v>
      </c>
      <c r="BO67" s="150" t="n">
        <f aca="false">AN67+BF67</f>
        <v>138.857568817979</v>
      </c>
      <c r="BP67" s="16" t="n">
        <f aca="false">AO67+BG67</f>
        <v>15.2826628264712</v>
      </c>
      <c r="BQ67" s="16" t="n">
        <f aca="false">AP67+BH67</f>
        <v>1.44029569533152</v>
      </c>
      <c r="BR67" s="16" t="n">
        <f aca="false">AQ67+BI67</f>
        <v>13.7421390068683</v>
      </c>
      <c r="BS67" s="16" t="n">
        <f aca="false">AR67+BJ67</f>
        <v>0.423004201426012</v>
      </c>
      <c r="BT67" s="16" t="n">
        <f aca="false">AS67+BK67</f>
        <v>5.54846026706814</v>
      </c>
      <c r="BU67" s="16" t="n">
        <f aca="false">AT67+BL67</f>
        <v>0</v>
      </c>
      <c r="BV67" s="16" t="n">
        <f aca="false">AU67+BM67</f>
        <v>129.03</v>
      </c>
      <c r="BW67" s="139" t="n">
        <f aca="false">AV67+BN67</f>
        <v>0</v>
      </c>
      <c r="BX67" s="3" t="n">
        <f aca="false">BO67/SUM($BO67:$BW67)</f>
        <v>0.456281821773527</v>
      </c>
      <c r="BY67" s="3" t="n">
        <f aca="false">BP67/SUM($BO67:$BW67)</f>
        <v>0.0502183733689995</v>
      </c>
      <c r="BZ67" s="3" t="n">
        <f aca="false">BQ67/SUM($BO67:$BW67)</f>
        <v>0.00473276861573096</v>
      </c>
      <c r="CA67" s="3" t="n">
        <f aca="false">BR67/SUM($BO67:$BW67)</f>
        <v>0.0451562581319443</v>
      </c>
      <c r="CB67" s="3" t="n">
        <f aca="false">BS67/SUM($BO67:$BW67)</f>
        <v>0.00138997916561194</v>
      </c>
      <c r="CC67" s="3" t="n">
        <f aca="false">BT67/SUM($BO67:$BW67)</f>
        <v>0.0182320746376778</v>
      </c>
      <c r="CD67" s="3" t="n">
        <f aca="false">BU67/SUM($BO67:$BW67)</f>
        <v>0</v>
      </c>
      <c r="CE67" s="3" t="n">
        <f aca="false">BV67/SUM($BO67:$BW67)</f>
        <v>0.423988724306508</v>
      </c>
      <c r="CF67" s="3" t="n">
        <f aca="false">BW67/SUM($BO67:$BW67)</f>
        <v>0</v>
      </c>
      <c r="CG67" s="147" t="n">
        <f aca="false">IF(AND(CE67&gt;=90%,BV67&gt;2000),BV67,0)</f>
        <v>0</v>
      </c>
      <c r="CI67" s="16" t="n">
        <f aca="false">IF(CG67&lt;&gt;0,SUM(BO67:CG67)-BV67,0)</f>
        <v>0</v>
      </c>
      <c r="CJ67" s="2" t="n">
        <f aca="false">IF(CE67&gt;=90%,BV67,0)</f>
        <v>0</v>
      </c>
      <c r="CK67" s="151" t="n">
        <f aca="false">IF(CJ67&lt;&gt;0,1,0)</f>
        <v>0</v>
      </c>
      <c r="CL67" s="2" t="n">
        <f aca="false">IF(CG67&lt;&gt;0,1,0)</f>
        <v>0</v>
      </c>
      <c r="CM67" s="2" t="n">
        <v>0</v>
      </c>
      <c r="CN67" s="151"/>
      <c r="CO67" s="128" t="n">
        <f aca="false">AVERAGE(CA202,CA205:CA206)</f>
        <v>0.228581136981549</v>
      </c>
      <c r="CP67" s="127" t="s">
        <v>426</v>
      </c>
      <c r="CQ67" s="128" t="n">
        <f aca="false">AVERAGE(BX202,BX205:BX206)</f>
        <v>0.498325339291756</v>
      </c>
      <c r="CR67" s="128" t="n">
        <f aca="false">AVERAGE(BY202,BY205:BY206)</f>
        <v>0.0860462079209486</v>
      </c>
      <c r="CS67" s="128" t="n">
        <f aca="false">AVERAGE(BZ69)+CO67</f>
        <v>0.228581136981549</v>
      </c>
      <c r="CT67" s="127"/>
      <c r="CU67" s="128" t="n">
        <f aca="false">AVERAGE(CB202,CB205:CB206)</f>
        <v>0</v>
      </c>
      <c r="CV67" s="128" t="n">
        <f aca="false">AVERAGE(CC202,CC205:CC206)</f>
        <v>0.0761244533039336</v>
      </c>
      <c r="CW67" s="128" t="n">
        <f aca="false">AVERAGE(CD202,CD205:CD206)</f>
        <v>0</v>
      </c>
      <c r="CX67" s="128" t="n">
        <f aca="false">AVERAGE(CE202,CE205:CE206)</f>
        <v>0.0903505601734731</v>
      </c>
      <c r="CY67" s="128" t="n">
        <f aca="false">AVERAGE(CF202,CF205:CF206)</f>
        <v>0</v>
      </c>
      <c r="CZ67" s="152" t="n">
        <f aca="false">SUM(CK202:CK208)</f>
        <v>1</v>
      </c>
      <c r="DA67" s="152" t="n">
        <f aca="false">SUM(CL202:CL208)</f>
        <v>0</v>
      </c>
      <c r="DB67" s="127"/>
      <c r="DC67" s="138"/>
      <c r="DD67" s="60"/>
      <c r="DE67" s="37" t="str">
        <f aca="false">B182</f>
        <v>O74</v>
      </c>
      <c r="DF67" s="62" t="n">
        <f aca="false">SUM(DG62:DG67)-SUM(DH62:DH67)</f>
        <v>1925.07610529972</v>
      </c>
      <c r="DG67" s="2" t="n">
        <f aca="false">W182</f>
        <v>2002.2</v>
      </c>
      <c r="DH67" s="44" t="n">
        <f aca="false">CG182</f>
        <v>2002.2</v>
      </c>
      <c r="DI67" s="44" t="n">
        <f aca="false">O182</f>
        <v>28.4</v>
      </c>
      <c r="DJ67" s="44" t="n">
        <f aca="false">S182</f>
        <v>1.42</v>
      </c>
      <c r="DK67" s="44" t="n">
        <f aca="false">BW182</f>
        <v>0</v>
      </c>
      <c r="DL67" s="44" t="n">
        <f aca="false">BV182</f>
        <v>2002.2</v>
      </c>
      <c r="DM67" s="127" t="n">
        <v>48.4</v>
      </c>
      <c r="DN67" s="127"/>
      <c r="DO67" s="127"/>
      <c r="DP67" s="127"/>
      <c r="DQ67" s="127"/>
      <c r="DR67" s="148" t="n">
        <f aca="false">SUM(DR64:DR66)</f>
        <v>49465.0494883657</v>
      </c>
      <c r="DS67" s="148" t="n">
        <f aca="false">SUM(DS64:DS66)</f>
        <v>18875.5984499999</v>
      </c>
      <c r="DT67" s="148" t="n">
        <f aca="false">SUM(DT64:DT66)</f>
        <v>30589.4510383657</v>
      </c>
      <c r="DU67" s="148" t="n">
        <f aca="false">SUM(DU64:DU66)</f>
        <v>449400.6</v>
      </c>
      <c r="DV67" s="127"/>
      <c r="DW67" s="148"/>
      <c r="DX67" s="127"/>
      <c r="DY67" s="127"/>
      <c r="DZ67" s="127"/>
      <c r="EA67" s="132" t="s">
        <v>574</v>
      </c>
      <c r="EB67" s="132"/>
      <c r="EC67" s="132"/>
      <c r="ED67" s="132"/>
      <c r="EE67" s="168" t="s">
        <v>575</v>
      </c>
      <c r="EF67" s="168"/>
      <c r="EG67" s="168"/>
      <c r="EH67" s="168"/>
      <c r="EI67" s="168" t="s">
        <v>576</v>
      </c>
      <c r="EJ67" s="168"/>
      <c r="EK67" s="168"/>
      <c r="EL67" s="168"/>
      <c r="EM67" s="168" t="s">
        <v>576</v>
      </c>
      <c r="EN67" s="168"/>
      <c r="EO67" s="168"/>
      <c r="EP67" s="168"/>
      <c r="EQ67" s="127"/>
      <c r="ER67" s="127"/>
      <c r="ES67" s="127"/>
      <c r="ET67" s="127"/>
      <c r="EU67" s="127"/>
      <c r="EV67" s="127"/>
      <c r="EW67" s="127"/>
      <c r="EX67" s="127"/>
      <c r="EY67" s="127"/>
      <c r="EZ67" s="127"/>
      <c r="FA67" s="127"/>
      <c r="FB67" s="127"/>
      <c r="FC67" s="127"/>
      <c r="FD67" s="127"/>
      <c r="FE67" s="127"/>
      <c r="FF67" s="127"/>
      <c r="FG67" s="127"/>
      <c r="FH67" s="127"/>
      <c r="FI67" s="127"/>
      <c r="FJ67" s="127"/>
      <c r="FK67" s="127"/>
      <c r="FL67" s="127"/>
      <c r="FM67" s="127"/>
      <c r="FN67" s="127"/>
      <c r="FO67" s="127"/>
      <c r="FP67" s="127"/>
      <c r="FQ67" s="127"/>
      <c r="FR67" s="127"/>
      <c r="FS67" s="127"/>
      <c r="FT67" s="127"/>
      <c r="FU67" s="127"/>
      <c r="FV67" s="127"/>
      <c r="FW67" s="127"/>
      <c r="FX67" s="127"/>
      <c r="FY67" s="127"/>
      <c r="FZ67" s="127"/>
      <c r="GA67" s="127"/>
      <c r="GB67" s="127"/>
      <c r="GC67" s="127"/>
      <c r="GD67" s="127"/>
      <c r="GE67" s="127"/>
      <c r="GF67" s="127"/>
      <c r="GG67" s="127"/>
      <c r="GH67" s="127"/>
      <c r="GI67" s="127"/>
      <c r="GJ67" s="127"/>
      <c r="GK67" s="127"/>
      <c r="GL67" s="127"/>
      <c r="GM67" s="127"/>
      <c r="GN67" s="127"/>
      <c r="GO67" s="127"/>
      <c r="GP67" s="167"/>
      <c r="GQ67" s="127" t="s">
        <v>39</v>
      </c>
      <c r="GR67" s="161" t="n">
        <v>1</v>
      </c>
      <c r="GS67" s="127" t="n">
        <v>0</v>
      </c>
      <c r="GT67" s="127" t="n">
        <v>0</v>
      </c>
      <c r="GU67" s="127" t="n">
        <v>0</v>
      </c>
      <c r="GV67" s="127" t="n">
        <v>0</v>
      </c>
      <c r="GW67" s="127" t="n">
        <v>0</v>
      </c>
      <c r="GX67" s="127" t="n">
        <v>0</v>
      </c>
      <c r="GY67" s="135" t="n">
        <v>0</v>
      </c>
      <c r="GZ67" s="161" t="n">
        <v>0</v>
      </c>
      <c r="HA67" s="127" t="s">
        <v>37</v>
      </c>
      <c r="HB67" s="127" t="s">
        <v>37</v>
      </c>
      <c r="HC67" s="127" t="s">
        <v>45</v>
      </c>
      <c r="HD67" s="127" t="n">
        <v>0</v>
      </c>
      <c r="HE67" s="127" t="n">
        <v>10</v>
      </c>
      <c r="HF67" s="127" t="n">
        <v>0.01</v>
      </c>
      <c r="HG67" s="127" t="n">
        <v>0</v>
      </c>
      <c r="HH67" s="127" t="n">
        <v>0</v>
      </c>
      <c r="HI67" s="127" t="n">
        <v>0</v>
      </c>
      <c r="HJ67" s="127" t="n">
        <v>1400</v>
      </c>
      <c r="HK67" s="127" t="n">
        <v>0</v>
      </c>
      <c r="HL67" s="135" t="n">
        <v>0</v>
      </c>
      <c r="HM67" s="161" t="n">
        <v>0</v>
      </c>
      <c r="HN67" s="127" t="n">
        <v>0</v>
      </c>
      <c r="HO67" s="127" t="n">
        <v>0</v>
      </c>
      <c r="HP67" s="127" t="n">
        <v>0</v>
      </c>
      <c r="HQ67" s="127" t="n">
        <v>0</v>
      </c>
      <c r="HR67" s="127" t="n">
        <v>0</v>
      </c>
      <c r="HS67" s="127" t="n">
        <v>0</v>
      </c>
      <c r="HT67" s="127" t="n">
        <v>0</v>
      </c>
      <c r="HU67" s="127" t="n">
        <v>0</v>
      </c>
      <c r="HV67" s="127" t="n">
        <v>0</v>
      </c>
      <c r="HW67" s="127" t="n">
        <v>0</v>
      </c>
      <c r="HX67" s="127" t="n">
        <v>0</v>
      </c>
      <c r="HY67" s="127" t="n">
        <v>0</v>
      </c>
      <c r="HZ67" s="165" t="n">
        <v>0</v>
      </c>
      <c r="IA67" s="127"/>
      <c r="IB67" s="127"/>
      <c r="IC67" s="127"/>
      <c r="ID67" s="127"/>
      <c r="IE67" s="127"/>
      <c r="IF67" s="127"/>
      <c r="IG67" s="127"/>
      <c r="IH67" s="127"/>
      <c r="II67" s="127"/>
      <c r="IJ67" s="127"/>
      <c r="IK67" s="127"/>
      <c r="IL67" s="127"/>
      <c r="IM67" s="127"/>
      <c r="IN67" s="127"/>
      <c r="IO67" s="127"/>
      <c r="IP67" s="127"/>
      <c r="IQ67" s="127"/>
      <c r="IR67" s="127"/>
      <c r="IS67" s="127"/>
      <c r="IT67" s="127"/>
      <c r="IU67" s="127"/>
      <c r="IV67" s="127"/>
      <c r="IW67" s="127"/>
      <c r="IX67" s="127"/>
      <c r="IY67" s="127"/>
      <c r="IZ67" s="127"/>
      <c r="JA67" s="127"/>
      <c r="JB67" s="127"/>
      <c r="JC67" s="127"/>
      <c r="JD67" s="127"/>
      <c r="JE67" s="127"/>
      <c r="JF67" s="127"/>
      <c r="JG67" s="127"/>
      <c r="JH67" s="127"/>
      <c r="JI67" s="127"/>
      <c r="JJ67" s="127"/>
      <c r="JK67" s="127"/>
      <c r="JL67" s="127"/>
      <c r="JM67" s="127"/>
      <c r="JN67" s="127"/>
      <c r="JO67" s="127"/>
      <c r="JP67" s="127"/>
      <c r="JQ67" s="127"/>
      <c r="JR67" s="127"/>
      <c r="JS67" s="127"/>
      <c r="JT67" s="127"/>
      <c r="JU67" s="127"/>
      <c r="JV67" s="127"/>
      <c r="JW67" s="127"/>
      <c r="JX67" s="127"/>
      <c r="JY67" s="127"/>
      <c r="JZ67" s="127"/>
      <c r="KA67" s="127"/>
      <c r="KB67" s="127"/>
      <c r="KC67" s="127"/>
      <c r="KD67" s="127"/>
      <c r="KE67" s="127"/>
      <c r="KF67" s="127"/>
      <c r="KG67" s="127"/>
      <c r="KH67" s="127"/>
      <c r="KI67" s="127"/>
      <c r="KJ67" s="127"/>
      <c r="KK67" s="127"/>
      <c r="KL67" s="127"/>
      <c r="KM67" s="127"/>
      <c r="KN67" s="127"/>
      <c r="KO67" s="127"/>
      <c r="KP67" s="127"/>
      <c r="KQ67" s="127"/>
      <c r="KR67" s="127"/>
      <c r="KS67" s="127"/>
      <c r="KT67" s="127"/>
      <c r="KU67" s="127"/>
      <c r="KV67" s="127"/>
      <c r="KW67" s="127"/>
      <c r="KX67" s="127"/>
      <c r="KY67" s="127"/>
      <c r="KZ67" s="127"/>
      <c r="LA67" s="127"/>
      <c r="LB67" s="127"/>
      <c r="LC67" s="127"/>
      <c r="LD67" s="127"/>
      <c r="LE67" s="127"/>
      <c r="LF67" s="127"/>
      <c r="LG67" s="127"/>
      <c r="LH67" s="127"/>
      <c r="LI67" s="127"/>
      <c r="LJ67" s="127"/>
      <c r="LK67" s="127"/>
      <c r="LL67" s="127"/>
      <c r="LM67" s="127"/>
      <c r="LN67" s="127"/>
      <c r="LO67" s="127"/>
      <c r="LP67" s="127"/>
      <c r="LQ67" s="127"/>
      <c r="LR67" s="127"/>
      <c r="LS67" s="127"/>
      <c r="LT67" s="127"/>
      <c r="LU67" s="127"/>
      <c r="LV67" s="127"/>
      <c r="LW67" s="127"/>
      <c r="LX67" s="127"/>
      <c r="LY67" s="127"/>
      <c r="LZ67" s="127"/>
      <c r="MA67" s="127"/>
      <c r="MB67" s="127"/>
      <c r="MC67" s="127"/>
      <c r="MD67" s="127"/>
      <c r="ME67" s="127"/>
      <c r="MF67" s="127"/>
      <c r="MG67" s="127"/>
      <c r="MH67" s="127"/>
      <c r="MI67" s="127"/>
      <c r="MJ67" s="127"/>
      <c r="MK67" s="127"/>
      <c r="ML67" s="127"/>
      <c r="MM67" s="127"/>
      <c r="MN67" s="127"/>
      <c r="MO67" s="127"/>
      <c r="MP67" s="127"/>
      <c r="MQ67" s="127"/>
      <c r="MR67" s="127"/>
      <c r="MS67" s="127"/>
      <c r="MT67" s="127"/>
      <c r="MU67" s="127"/>
      <c r="MV67" s="127"/>
      <c r="MW67" s="127"/>
      <c r="MX67" s="127"/>
      <c r="MY67" s="127"/>
      <c r="MZ67" s="127"/>
      <c r="NA67" s="127"/>
      <c r="NB67" s="127"/>
      <c r="NC67" s="127"/>
      <c r="ND67" s="127"/>
      <c r="NE67" s="127"/>
      <c r="NF67" s="127"/>
      <c r="NG67" s="127"/>
      <c r="NH67" s="127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7"/>
      <c r="OL67" s="127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7"/>
      <c r="PP67" s="127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</row>
    <row r="68" customFormat="false" ht="13.8" hidden="false" customHeight="false" outlineLevel="0" collapsed="false">
      <c r="A68" s="166"/>
      <c r="B68" s="7" t="s">
        <v>117</v>
      </c>
      <c r="C68" s="16" t="n">
        <v>0.0273862972901757</v>
      </c>
      <c r="D68" s="2" t="n">
        <v>0.0890649562331611</v>
      </c>
      <c r="E68" s="2" t="n">
        <v>0.0229604983476675</v>
      </c>
      <c r="F68" s="2" t="n">
        <v>0.00203584909777225</v>
      </c>
      <c r="G68" s="2" t="n">
        <v>0.0585523990312234</v>
      </c>
      <c r="H68" s="2" t="n">
        <v>0</v>
      </c>
      <c r="I68" s="2" t="n">
        <v>0</v>
      </c>
      <c r="J68" s="2" t="n">
        <v>0.8</v>
      </c>
      <c r="K68" s="2" t="n">
        <v>0</v>
      </c>
      <c r="L68" s="2" t="s">
        <v>37</v>
      </c>
      <c r="M68" s="2" t="s">
        <v>37</v>
      </c>
      <c r="N68" s="2" t="s">
        <v>48</v>
      </c>
      <c r="O68" s="2" t="n">
        <v>65.5</v>
      </c>
      <c r="P68" s="2" t="n">
        <v>5</v>
      </c>
      <c r="Q68" s="2" t="n">
        <v>0.005</v>
      </c>
      <c r="R68" s="2" t="n">
        <v>0.1</v>
      </c>
      <c r="S68" s="2" t="n">
        <v>0.3275</v>
      </c>
      <c r="T68" s="2" t="n">
        <v>0.29475</v>
      </c>
      <c r="U68" s="2" t="n">
        <v>453.469078789466</v>
      </c>
      <c r="V68" s="2" t="n">
        <v>12</v>
      </c>
      <c r="W68" s="2" t="n">
        <v>145.660010973195</v>
      </c>
      <c r="X68" s="2" t="n">
        <f aca="false">IF(M68=1,O68,0)</f>
        <v>0</v>
      </c>
      <c r="Z68" s="2" t="s">
        <v>573</v>
      </c>
      <c r="AA68" s="2" t="n">
        <f aca="false">[2]cerva!E24</f>
        <v>6.40852263208097</v>
      </c>
      <c r="AB68" s="127"/>
      <c r="AC68" s="127"/>
      <c r="AD68" s="127" t="s">
        <v>446</v>
      </c>
      <c r="AE68" s="148" t="n">
        <f aca="false">SUM(M209:M233)</f>
        <v>1</v>
      </c>
      <c r="AF68" s="148" t="n">
        <f aca="false">SUM(X209:X233)</f>
        <v>91.7</v>
      </c>
      <c r="AG68" s="148" t="n">
        <f aca="false">SUM(O209:O233)</f>
        <v>574.51</v>
      </c>
      <c r="AH68" s="127" t="s">
        <v>538</v>
      </c>
      <c r="AI68" s="127"/>
      <c r="AJ68" s="127"/>
      <c r="AK68" s="127"/>
      <c r="AL68" s="127"/>
      <c r="AM68" s="127"/>
      <c r="AN68" s="150" t="n">
        <f aca="false">Sersale!X71</f>
        <v>2.18928164196123</v>
      </c>
      <c r="AO68" s="16" t="n">
        <f aca="false">Sersale!Y71</f>
        <v>7.29304446978335</v>
      </c>
      <c r="AP68" s="16" t="n">
        <f aca="false">Sersale!Z71</f>
        <v>1.05359179019384</v>
      </c>
      <c r="AQ68" s="16" t="n">
        <f aca="false">Sersale!AA71</f>
        <v>1.46408209806157</v>
      </c>
      <c r="AR68" s="16" t="n">
        <f aca="false">Sersale!AB71</f>
        <v>0</v>
      </c>
      <c r="AS68" s="16" t="n">
        <f aca="false">Sersale!AC71</f>
        <v>0</v>
      </c>
      <c r="AT68" s="16" t="n">
        <f aca="false">Sersale!AD71</f>
        <v>0</v>
      </c>
      <c r="AU68" s="16" t="n">
        <f aca="false">Sersale!AE71</f>
        <v>0</v>
      </c>
      <c r="AV68" s="16" t="n">
        <f aca="false">Sersale!AF71</f>
        <v>0</v>
      </c>
      <c r="AW68" s="150" t="n">
        <f aca="false">Sersale!X72</f>
        <v>9.14228360716546</v>
      </c>
      <c r="AX68" s="16" t="n">
        <f aca="false">Sersale!Y72</f>
        <v>81.7254696602736</v>
      </c>
      <c r="AY68" s="16" t="n">
        <f aca="false">Sersale!Z72</f>
        <v>1.18792956732343</v>
      </c>
      <c r="AZ68" s="16" t="n">
        <f aca="false">Sersale!AA72</f>
        <v>13.1992174147048</v>
      </c>
      <c r="BA68" s="16" t="n">
        <f aca="false">Sersale!AB72</f>
        <v>2.26205455308028</v>
      </c>
      <c r="BB68" s="16" t="n">
        <f aca="false">Sersale!AC72</f>
        <v>40.7820216301921</v>
      </c>
      <c r="BC68" s="16" t="n">
        <f aca="false">Sersale!AD72</f>
        <v>0</v>
      </c>
      <c r="BD68" s="16" t="n">
        <f aca="false">Sersale!AE72</f>
        <v>0</v>
      </c>
      <c r="BE68" s="16" t="n">
        <f aca="false">Sersale!AF72</f>
        <v>355.555555555556</v>
      </c>
      <c r="BF68" s="20" t="n">
        <f aca="false">AW68*$T68</f>
        <v>2.69468809321202</v>
      </c>
      <c r="BG68" s="2" t="n">
        <f aca="false">AX68*$T68</f>
        <v>24.0885821823656</v>
      </c>
      <c r="BH68" s="2" t="n">
        <f aca="false">AY68*$T68</f>
        <v>0.35014223996858</v>
      </c>
      <c r="BI68" s="2" t="n">
        <f aca="false">AZ68*$T68</f>
        <v>3.89046933298422</v>
      </c>
      <c r="BJ68" s="2" t="n">
        <f aca="false">BA68*$T68</f>
        <v>0.666740579520412</v>
      </c>
      <c r="BK68" s="2" t="n">
        <f aca="false">BB68*$T68</f>
        <v>12.0205008754991</v>
      </c>
      <c r="BL68" s="2" t="n">
        <f aca="false">BC68*$T68</f>
        <v>0</v>
      </c>
      <c r="BM68" s="2" t="n">
        <f aca="false">BD68*$T68</f>
        <v>0</v>
      </c>
      <c r="BN68" s="44" t="n">
        <f aca="false">BE68*$T68</f>
        <v>104.8</v>
      </c>
      <c r="BO68" s="150" t="n">
        <f aca="false">AN68+BF68</f>
        <v>4.88396973517325</v>
      </c>
      <c r="BP68" s="16" t="n">
        <f aca="false">AO68+BG68</f>
        <v>31.381626652149</v>
      </c>
      <c r="BQ68" s="16" t="n">
        <f aca="false">AP68+BH68</f>
        <v>1.40373403016242</v>
      </c>
      <c r="BR68" s="16" t="n">
        <f aca="false">AQ68+BI68</f>
        <v>5.3545514310458</v>
      </c>
      <c r="BS68" s="16" t="n">
        <f aca="false">AR68+BJ68</f>
        <v>0.666740579520412</v>
      </c>
      <c r="BT68" s="16" t="n">
        <f aca="false">AS68+BK68</f>
        <v>12.0205008754991</v>
      </c>
      <c r="BU68" s="16" t="n">
        <f aca="false">AT68+BL68</f>
        <v>0</v>
      </c>
      <c r="BV68" s="16" t="n">
        <f aca="false">AU68+BM68</f>
        <v>0</v>
      </c>
      <c r="BW68" s="139" t="n">
        <f aca="false">AV68+BN68</f>
        <v>104.8</v>
      </c>
      <c r="BX68" s="3" t="n">
        <f aca="false">BO68/SUM($BO68:$BW68)</f>
        <v>0.0304276092189384</v>
      </c>
      <c r="BY68" s="3" t="n">
        <f aca="false">BP68/SUM($BO68:$BW68)</f>
        <v>0.195510603914981</v>
      </c>
      <c r="BZ68" s="3" t="n">
        <f aca="false">BQ68/SUM($BO68:$BW68)</f>
        <v>0.00874540032660389</v>
      </c>
      <c r="CA68" s="3" t="n">
        <f aca="false">BR68/SUM($BO68:$BW68)</f>
        <v>0.0333593792183459</v>
      </c>
      <c r="CB68" s="3" t="n">
        <f aca="false">BS68/SUM($BO68:$BW68)</f>
        <v>0.00415385903355438</v>
      </c>
      <c r="CC68" s="3" t="n">
        <f aca="false">BT68/SUM($BO68:$BW68)</f>
        <v>0.0748888963462463</v>
      </c>
      <c r="CD68" s="3" t="n">
        <f aca="false">BU68/SUM($BO68:$BW68)</f>
        <v>0</v>
      </c>
      <c r="CE68" s="3" t="n">
        <f aca="false">BV68/SUM($BO68:$BW68)</f>
        <v>0</v>
      </c>
      <c r="CF68" s="3" t="n">
        <f aca="false">BW68/SUM($BO68:$BW68)</f>
        <v>0.65291425194133</v>
      </c>
      <c r="CG68" s="147" t="n">
        <f aca="false">IF(AND(CE68&gt;=90%,BV68&gt;2000),BV68,0)</f>
        <v>0</v>
      </c>
      <c r="CI68" s="16" t="n">
        <f aca="false">IF(CG68&lt;&gt;0,SUM(BO68:CG68)-BV68,0)</f>
        <v>0</v>
      </c>
      <c r="CJ68" s="2" t="n">
        <f aca="false">IF(CE68&gt;=90%,BV68,0)</f>
        <v>0</v>
      </c>
      <c r="CK68" s="151" t="n">
        <f aca="false">IF(CJ68&lt;&gt;0,1,0)</f>
        <v>0</v>
      </c>
      <c r="CL68" s="2" t="n">
        <f aca="false">IF(CG68&lt;&gt;0,1,0)</f>
        <v>0</v>
      </c>
      <c r="CM68" s="2" t="n">
        <v>0</v>
      </c>
      <c r="CN68" s="151"/>
      <c r="CO68" s="128" t="n">
        <f aca="false">AVERAGE(CA209:CA210,CA212:CA214,CA216:CA218,CA220:CA223,CA225:CA226,CA228:CA231,CA233)</f>
        <v>0.0952483765408456</v>
      </c>
      <c r="CP68" s="127" t="s">
        <v>446</v>
      </c>
      <c r="CQ68" s="128" t="n">
        <f aca="false">AVERAGE(BX209:BX210,BX212:BX214,BX216:BX218,BX220:BX223,BX225:BX226,BX228:BX231,BX233)</f>
        <v>0.204785023801087</v>
      </c>
      <c r="CR68" s="128" t="n">
        <f aca="false">AVERAGE(BY209:BY210,BY212:BY214,BY216:BY218,BY220:BY223,BY225:BY226,BY228:BY231,BY233)</f>
        <v>0.106709186196719</v>
      </c>
      <c r="CS68" s="128" t="e">
        <f aca="false">AVERAGE(BZ70)+CO68</f>
        <v>#DIV/0!</v>
      </c>
      <c r="CT68" s="127"/>
      <c r="CU68" s="128" t="n">
        <f aca="false">AVERAGE(CB209:CB210,CB212:CB214,CB216:CB218,CB220:CB223,CB225:CB226,CB228:CB231,CB233)</f>
        <v>0.201501759104901</v>
      </c>
      <c r="CV68" s="128" t="n">
        <f aca="false">AVERAGE(CC209:CC210,CC212:CC214,CC216:CC218,CC220:CC223,CC225:CC226,CC228:CC231,CC233)</f>
        <v>0.145608263722434</v>
      </c>
      <c r="CW68" s="128" t="n">
        <f aca="false">AVERAGE(CD209:CD210,CD212:CD214,CD216:CD218,CD220:CD223,CD225:CD226,CD228:CD231,CD233)</f>
        <v>0.0596979106214782</v>
      </c>
      <c r="CX68" s="128" t="n">
        <f aca="false">AVERAGE(CE209:CE210,CE212:CE214,CE216:CE218,CE220:CE223,CE225:CE226,CE228:CE231,CE233)</f>
        <v>0.111039410629695</v>
      </c>
      <c r="CY68" s="128" t="n">
        <f aca="false">AVERAGE(CF209:CF210,CF212:CF214,CF216:CF218,CF220:CF223,CF225:CF226,CF228:CF231,CF233)</f>
        <v>0.0666564110414958</v>
      </c>
      <c r="CZ68" s="152" t="n">
        <f aca="false">SUM(CK209:CK233)</f>
        <v>4</v>
      </c>
      <c r="DA68" s="152" t="n">
        <f aca="false">SUM(CL209:CL233)</f>
        <v>1</v>
      </c>
      <c r="DB68" s="127"/>
      <c r="DC68" s="138"/>
      <c r="DD68" s="50" t="str">
        <f aca="false">A136</f>
        <v>Sellia Marina</v>
      </c>
      <c r="DE68" s="49" t="str">
        <f aca="false">B151</f>
        <v>O43</v>
      </c>
      <c r="DF68" s="38"/>
      <c r="DG68" s="2" t="n">
        <f aca="false">W151</f>
        <v>640.419912</v>
      </c>
      <c r="DH68" s="44" t="n">
        <f aca="false">CG151</f>
        <v>0</v>
      </c>
      <c r="DI68" s="44" t="n">
        <f aca="false">O151</f>
        <v>21.1</v>
      </c>
      <c r="DJ68" s="44" t="n">
        <f aca="false">S151</f>
        <v>0.844</v>
      </c>
      <c r="DK68" s="44" t="n">
        <f aca="false">BW151</f>
        <v>168.8</v>
      </c>
      <c r="DL68" s="44" t="n">
        <f aca="false">BV151</f>
        <v>0</v>
      </c>
      <c r="DM68" s="127"/>
      <c r="DN68" s="127"/>
      <c r="DO68" s="127"/>
      <c r="DP68" s="127"/>
      <c r="DQ68" s="127"/>
      <c r="DR68" s="127"/>
      <c r="DS68" s="127" t="n">
        <f aca="false">DS67/DR67</f>
        <v>0.38159465410905</v>
      </c>
      <c r="DT68" s="127"/>
      <c r="DU68" s="127"/>
      <c r="DV68" s="127"/>
      <c r="DW68" s="127"/>
      <c r="DX68" s="127"/>
      <c r="DY68" s="127"/>
      <c r="DZ68" s="127"/>
      <c r="EA68" s="127"/>
      <c r="EB68" s="127"/>
      <c r="EC68" s="127"/>
      <c r="ED68" s="127"/>
      <c r="EE68" s="127"/>
      <c r="EF68" s="127"/>
      <c r="EG68" s="127"/>
      <c r="EH68" s="127"/>
      <c r="EI68" s="127"/>
      <c r="EJ68" s="127"/>
      <c r="EK68" s="127"/>
      <c r="EL68" s="127"/>
      <c r="EM68" s="127"/>
      <c r="EN68" s="127"/>
      <c r="EO68" s="127"/>
      <c r="EP68" s="127"/>
      <c r="EQ68" s="127"/>
      <c r="ER68" s="127"/>
      <c r="ES68" s="127"/>
      <c r="ET68" s="127"/>
      <c r="EU68" s="127"/>
      <c r="EV68" s="127"/>
      <c r="EW68" s="127"/>
      <c r="EX68" s="127"/>
      <c r="EY68" s="127"/>
      <c r="EZ68" s="127"/>
      <c r="FA68" s="127"/>
      <c r="FB68" s="127"/>
      <c r="FC68" s="127"/>
      <c r="FD68" s="127"/>
      <c r="FE68" s="127"/>
      <c r="FF68" s="127"/>
      <c r="FG68" s="127"/>
      <c r="FH68" s="127"/>
      <c r="FI68" s="127"/>
      <c r="FJ68" s="127"/>
      <c r="FK68" s="127"/>
      <c r="FL68" s="127"/>
      <c r="FM68" s="127"/>
      <c r="FN68" s="127"/>
      <c r="FO68" s="127"/>
      <c r="FP68" s="127"/>
      <c r="FQ68" s="127"/>
      <c r="FR68" s="127"/>
      <c r="FS68" s="127"/>
      <c r="FT68" s="127"/>
      <c r="FU68" s="127"/>
      <c r="FV68" s="127"/>
      <c r="FW68" s="127"/>
      <c r="FX68" s="127"/>
      <c r="FY68" s="127"/>
      <c r="FZ68" s="127"/>
      <c r="GA68" s="127"/>
      <c r="GB68" s="127"/>
      <c r="GC68" s="127"/>
      <c r="GD68" s="127"/>
      <c r="GE68" s="127"/>
      <c r="GF68" s="127"/>
      <c r="GG68" s="127"/>
      <c r="GH68" s="127"/>
      <c r="GI68" s="127"/>
      <c r="GJ68" s="127"/>
      <c r="GK68" s="127"/>
      <c r="GL68" s="127"/>
      <c r="GM68" s="127"/>
      <c r="GN68" s="127"/>
      <c r="GO68" s="127"/>
      <c r="GP68" s="169"/>
      <c r="GQ68" s="128" t="s">
        <v>40</v>
      </c>
      <c r="GR68" s="170" t="n">
        <v>0.405237139345276</v>
      </c>
      <c r="GS68" s="128" t="n">
        <v>0.0471493094193886</v>
      </c>
      <c r="GT68" s="128" t="n">
        <v>0</v>
      </c>
      <c r="GU68" s="128" t="n">
        <v>0.10339308182962</v>
      </c>
      <c r="GV68" s="128" t="n">
        <v>0.430920665052039</v>
      </c>
      <c r="GW68" s="128" t="n">
        <v>0</v>
      </c>
      <c r="GX68" s="128" t="n">
        <v>0</v>
      </c>
      <c r="GY68" s="135" t="n">
        <v>0</v>
      </c>
      <c r="GZ68" s="161" t="n">
        <v>0</v>
      </c>
      <c r="HA68" s="127" t="s">
        <v>37</v>
      </c>
      <c r="HB68" s="127" t="s">
        <v>47</v>
      </c>
      <c r="HC68" s="127" t="s">
        <v>48</v>
      </c>
      <c r="HD68" s="127" t="n">
        <v>11.5</v>
      </c>
      <c r="HE68" s="127" t="n">
        <v>15</v>
      </c>
      <c r="HF68" s="127" t="n">
        <v>0.015</v>
      </c>
      <c r="HG68" s="127" t="n">
        <v>0</v>
      </c>
      <c r="HH68" s="127" t="n">
        <v>0.1725</v>
      </c>
      <c r="HI68" s="127" t="n">
        <v>0.1725</v>
      </c>
      <c r="HJ68" s="127" t="n">
        <v>1077.18179798244</v>
      </c>
      <c r="HK68" s="127" t="n">
        <v>0</v>
      </c>
      <c r="HL68" s="135" t="n">
        <v>185.813860151971</v>
      </c>
      <c r="HM68" s="161" t="n">
        <v>0</v>
      </c>
      <c r="HN68" s="127" t="n">
        <v>0</v>
      </c>
      <c r="HO68" s="127" t="n">
        <v>0</v>
      </c>
      <c r="HP68" s="127" t="n">
        <v>0</v>
      </c>
      <c r="HQ68" s="127" t="n">
        <v>0</v>
      </c>
      <c r="HR68" s="127" t="n">
        <v>1</v>
      </c>
      <c r="HS68" s="127" t="n">
        <v>0</v>
      </c>
      <c r="HT68" s="127" t="n">
        <v>5</v>
      </c>
      <c r="HU68" s="127" t="n">
        <v>0</v>
      </c>
      <c r="HV68" s="127" t="n">
        <v>0</v>
      </c>
      <c r="HW68" s="127" t="n">
        <v>0</v>
      </c>
      <c r="HX68" s="127" t="n">
        <v>0</v>
      </c>
      <c r="HY68" s="127" t="n">
        <v>0</v>
      </c>
      <c r="HZ68" s="165" t="n">
        <v>4</v>
      </c>
      <c r="IA68" s="127"/>
      <c r="IB68" s="127"/>
      <c r="IC68" s="127"/>
      <c r="ID68" s="127"/>
      <c r="IE68" s="127"/>
      <c r="IF68" s="127"/>
      <c r="IG68" s="127"/>
      <c r="IH68" s="127"/>
      <c r="II68" s="127"/>
      <c r="IJ68" s="127"/>
      <c r="IK68" s="127"/>
      <c r="IL68" s="127"/>
      <c r="IM68" s="127"/>
      <c r="IN68" s="127"/>
      <c r="IO68" s="127"/>
      <c r="IP68" s="127"/>
      <c r="IQ68" s="127"/>
      <c r="IR68" s="127"/>
      <c r="IS68" s="127"/>
      <c r="IT68" s="127"/>
      <c r="IU68" s="127"/>
      <c r="IV68" s="127"/>
      <c r="IW68" s="127"/>
      <c r="IX68" s="127"/>
      <c r="IY68" s="127"/>
      <c r="IZ68" s="127"/>
      <c r="JA68" s="127"/>
      <c r="JB68" s="127"/>
      <c r="JC68" s="127"/>
      <c r="JD68" s="127"/>
      <c r="JE68" s="127"/>
      <c r="JF68" s="127"/>
      <c r="JG68" s="127"/>
      <c r="JH68" s="127"/>
      <c r="JI68" s="127"/>
      <c r="JJ68" s="127"/>
      <c r="JK68" s="127"/>
      <c r="JL68" s="127"/>
      <c r="JM68" s="127"/>
      <c r="JN68" s="127"/>
      <c r="JO68" s="127"/>
      <c r="JP68" s="127"/>
      <c r="JQ68" s="127"/>
      <c r="JR68" s="127"/>
      <c r="JS68" s="127"/>
      <c r="JT68" s="127"/>
      <c r="JU68" s="127"/>
      <c r="JV68" s="127"/>
      <c r="JW68" s="127"/>
      <c r="JX68" s="127"/>
      <c r="JY68" s="127"/>
      <c r="JZ68" s="127"/>
      <c r="KA68" s="127"/>
      <c r="KB68" s="127"/>
      <c r="KC68" s="127"/>
      <c r="KD68" s="127"/>
      <c r="KE68" s="127"/>
      <c r="KF68" s="127"/>
      <c r="KG68" s="127"/>
      <c r="KH68" s="127"/>
      <c r="KI68" s="127"/>
      <c r="KJ68" s="127"/>
      <c r="KK68" s="127"/>
      <c r="KL68" s="127"/>
      <c r="KM68" s="127"/>
      <c r="KN68" s="127"/>
      <c r="KO68" s="127"/>
      <c r="KP68" s="127"/>
      <c r="KQ68" s="127"/>
      <c r="KR68" s="127"/>
      <c r="KS68" s="127"/>
      <c r="KT68" s="127"/>
      <c r="KU68" s="127"/>
      <c r="KV68" s="127"/>
      <c r="KW68" s="127"/>
      <c r="KX68" s="127"/>
      <c r="KY68" s="127"/>
      <c r="KZ68" s="127"/>
      <c r="LA68" s="127"/>
      <c r="LB68" s="127"/>
      <c r="LC68" s="127"/>
      <c r="LD68" s="127"/>
      <c r="LE68" s="127"/>
      <c r="LF68" s="127"/>
      <c r="LG68" s="127"/>
      <c r="LH68" s="127"/>
      <c r="LI68" s="127"/>
      <c r="LJ68" s="127"/>
      <c r="LK68" s="127"/>
      <c r="LL68" s="127"/>
      <c r="LM68" s="127"/>
      <c r="LN68" s="127"/>
      <c r="LO68" s="127"/>
      <c r="LP68" s="127"/>
      <c r="LQ68" s="127"/>
      <c r="LR68" s="127"/>
      <c r="LS68" s="127"/>
      <c r="LT68" s="127"/>
      <c r="LU68" s="127"/>
      <c r="LV68" s="127"/>
      <c r="LW68" s="127"/>
      <c r="LX68" s="127"/>
      <c r="LY68" s="127"/>
      <c r="LZ68" s="127"/>
      <c r="MA68" s="127"/>
      <c r="MB68" s="127"/>
      <c r="MC68" s="127"/>
      <c r="MD68" s="127"/>
      <c r="ME68" s="127"/>
      <c r="MF68" s="127"/>
      <c r="MG68" s="127"/>
      <c r="MH68" s="127"/>
      <c r="MI68" s="127"/>
      <c r="MJ68" s="127"/>
      <c r="MK68" s="127"/>
      <c r="ML68" s="127"/>
      <c r="MM68" s="127"/>
      <c r="MN68" s="127"/>
      <c r="MO68" s="127"/>
      <c r="MP68" s="127"/>
      <c r="MQ68" s="127"/>
      <c r="MR68" s="127"/>
      <c r="MS68" s="127"/>
      <c r="MT68" s="127"/>
      <c r="MU68" s="127"/>
      <c r="MV68" s="127"/>
      <c r="MW68" s="127"/>
      <c r="MX68" s="127"/>
      <c r="MY68" s="127"/>
      <c r="MZ68" s="127"/>
      <c r="NA68" s="127"/>
      <c r="NB68" s="127"/>
      <c r="NC68" s="127"/>
      <c r="ND68" s="127"/>
      <c r="NE68" s="127"/>
      <c r="NF68" s="127"/>
      <c r="NG68" s="127"/>
      <c r="NH68" s="127"/>
      <c r="NI68" s="127"/>
      <c r="NJ68" s="127"/>
      <c r="NK68" s="127"/>
      <c r="NL68" s="127"/>
      <c r="NM68" s="127"/>
      <c r="NN68" s="127"/>
      <c r="NO68" s="127"/>
      <c r="NP68" s="127"/>
      <c r="NQ68" s="127"/>
      <c r="NR68" s="127"/>
      <c r="NS68" s="127"/>
      <c r="NT68" s="127"/>
      <c r="NU68" s="127"/>
      <c r="NV68" s="127"/>
      <c r="NW68" s="127"/>
      <c r="NX68" s="127"/>
      <c r="NY68" s="127"/>
      <c r="NZ68" s="127"/>
      <c r="OA68" s="127"/>
      <c r="OB68" s="127"/>
      <c r="OC68" s="127"/>
      <c r="OD68" s="127"/>
      <c r="OE68" s="127"/>
      <c r="OF68" s="127"/>
      <c r="OG68" s="127"/>
      <c r="OH68" s="127"/>
      <c r="OI68" s="127"/>
      <c r="OJ68" s="127"/>
      <c r="OK68" s="127"/>
      <c r="OL68" s="127"/>
      <c r="OM68" s="127"/>
      <c r="ON68" s="127"/>
      <c r="OO68" s="127"/>
      <c r="OP68" s="127"/>
      <c r="OQ68" s="127"/>
      <c r="OR68" s="127"/>
      <c r="OS68" s="127"/>
      <c r="OT68" s="127"/>
      <c r="OU68" s="127"/>
      <c r="OV68" s="127"/>
      <c r="OW68" s="127"/>
      <c r="OX68" s="127"/>
      <c r="OY68" s="127"/>
      <c r="OZ68" s="127"/>
      <c r="PA68" s="127"/>
      <c r="PB68" s="127"/>
      <c r="PC68" s="127"/>
      <c r="PD68" s="127"/>
      <c r="PE68" s="127"/>
      <c r="PF68" s="127"/>
      <c r="PG68" s="127"/>
      <c r="PH68" s="127"/>
      <c r="PI68" s="127"/>
      <c r="PJ68" s="127"/>
      <c r="PK68" s="127"/>
      <c r="PL68" s="127"/>
      <c r="PM68" s="127"/>
      <c r="PN68" s="127"/>
      <c r="PO68" s="127"/>
      <c r="PP68" s="127"/>
      <c r="PQ68" s="127"/>
      <c r="PR68" s="127"/>
      <c r="PS68" s="127"/>
      <c r="PT68" s="127"/>
      <c r="PU68" s="127"/>
      <c r="PV68" s="127"/>
      <c r="PW68" s="127"/>
      <c r="PX68" s="127"/>
      <c r="PY68" s="127"/>
      <c r="PZ68" s="127"/>
      <c r="QA68" s="127"/>
      <c r="QB68" s="127"/>
      <c r="QC68" s="127"/>
      <c r="QD68" s="127"/>
      <c r="QE68" s="127"/>
      <c r="QF68" s="127"/>
      <c r="QG68" s="127"/>
      <c r="QH68" s="127"/>
      <c r="QI68" s="127"/>
      <c r="QJ68" s="127"/>
      <c r="QK68" s="127"/>
      <c r="QL68" s="127"/>
      <c r="QM68" s="127"/>
      <c r="QN68" s="127"/>
      <c r="QO68" s="127"/>
      <c r="QP68" s="127"/>
    </row>
    <row r="69" customFormat="false" ht="13.8" hidden="false" customHeight="false" outlineLevel="0" collapsed="false">
      <c r="A69" s="166"/>
      <c r="B69" s="7" t="s">
        <v>118</v>
      </c>
      <c r="C69" s="16" t="n">
        <v>0.15</v>
      </c>
      <c r="D69" s="2" t="n">
        <v>0</v>
      </c>
      <c r="E69" s="2" t="n">
        <v>0</v>
      </c>
      <c r="F69" s="2" t="n">
        <v>0.85</v>
      </c>
      <c r="G69" s="2" t="n">
        <v>0</v>
      </c>
      <c r="H69" s="2" t="n">
        <v>0</v>
      </c>
      <c r="I69" s="2" t="n">
        <v>0</v>
      </c>
      <c r="J69" s="2" t="n">
        <v>0</v>
      </c>
      <c r="K69" s="2" t="n">
        <v>0</v>
      </c>
      <c r="L69" s="2" t="s">
        <v>37</v>
      </c>
      <c r="M69" s="2" t="s">
        <v>37</v>
      </c>
      <c r="N69" s="2" t="s">
        <v>48</v>
      </c>
      <c r="O69" s="2" t="n">
        <v>44.8</v>
      </c>
      <c r="P69" s="2" t="n">
        <v>3</v>
      </c>
      <c r="Q69" s="2" t="n">
        <v>0.003</v>
      </c>
      <c r="R69" s="2" t="n">
        <v>0</v>
      </c>
      <c r="S69" s="2" t="n">
        <v>0.1344</v>
      </c>
      <c r="T69" s="2" t="n">
        <v>0.1344</v>
      </c>
      <c r="U69" s="2" t="n">
        <v>602.5</v>
      </c>
      <c r="V69" s="2" t="n">
        <v>0</v>
      </c>
      <c r="W69" s="2" t="n">
        <v>80.976</v>
      </c>
      <c r="X69" s="2" t="n">
        <f aca="false">IF(M69=1,O69,0)</f>
        <v>0</v>
      </c>
      <c r="Z69" s="2" t="s">
        <v>573</v>
      </c>
      <c r="AA69" s="2" t="n">
        <f aca="false">[2]cerva!E25</f>
        <v>6.22677496177606</v>
      </c>
      <c r="AB69" s="127"/>
      <c r="AC69" s="127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  <c r="AN69" s="150" t="n">
        <f aca="false">Sersale!AI71</f>
        <v>0</v>
      </c>
      <c r="AO69" s="16" t="n">
        <f aca="false">Sersale!AJ71</f>
        <v>0</v>
      </c>
      <c r="AP69" s="16" t="n">
        <f aca="false">Sersale!AK71</f>
        <v>0</v>
      </c>
      <c r="AQ69" s="16" t="n">
        <f aca="false">Sersale!AL71</f>
        <v>0</v>
      </c>
      <c r="AR69" s="16" t="n">
        <f aca="false">Sersale!AM71</f>
        <v>0</v>
      </c>
      <c r="AS69" s="16" t="n">
        <f aca="false">Sersale!AN71</f>
        <v>0</v>
      </c>
      <c r="AT69" s="16" t="n">
        <f aca="false">Sersale!AO71</f>
        <v>0</v>
      </c>
      <c r="AU69" s="16" t="n">
        <f aca="false">Sersale!AP71</f>
        <v>0</v>
      </c>
      <c r="AV69" s="16" t="n">
        <f aca="false">Sersale!AQ71</f>
        <v>0</v>
      </c>
      <c r="AW69" s="150" t="n">
        <f aca="false">Sersale!AI72</f>
        <v>135</v>
      </c>
      <c r="AX69" s="16" t="n">
        <f aca="false">Sersale!AJ72</f>
        <v>0</v>
      </c>
      <c r="AY69" s="16" t="n">
        <f aca="false">Sersale!AK72</f>
        <v>0</v>
      </c>
      <c r="AZ69" s="16" t="n">
        <f aca="false">Sersale!AL72</f>
        <v>0</v>
      </c>
      <c r="BA69" s="16" t="n">
        <f aca="false">Sersale!AM72</f>
        <v>467.5</v>
      </c>
      <c r="BB69" s="16" t="n">
        <f aca="false">Sersale!AN72</f>
        <v>0</v>
      </c>
      <c r="BC69" s="16" t="n">
        <f aca="false">Sersale!AO72</f>
        <v>0</v>
      </c>
      <c r="BD69" s="16" t="n">
        <f aca="false">Sersale!AP72</f>
        <v>0</v>
      </c>
      <c r="BE69" s="16" t="n">
        <f aca="false">Sersale!AQ72</f>
        <v>0</v>
      </c>
      <c r="BF69" s="20" t="n">
        <f aca="false">AW69*$T69</f>
        <v>18.144</v>
      </c>
      <c r="BG69" s="2" t="n">
        <f aca="false">AX69*$T69</f>
        <v>0</v>
      </c>
      <c r="BH69" s="2" t="n">
        <f aca="false">AY69*$T69</f>
        <v>0</v>
      </c>
      <c r="BI69" s="2" t="n">
        <f aca="false">AZ69*$T69</f>
        <v>0</v>
      </c>
      <c r="BJ69" s="2" t="n">
        <f aca="false">BA69*$T69</f>
        <v>62.832</v>
      </c>
      <c r="BK69" s="2" t="n">
        <f aca="false">BB69*$T69</f>
        <v>0</v>
      </c>
      <c r="BL69" s="2" t="n">
        <f aca="false">BC69*$T69</f>
        <v>0</v>
      </c>
      <c r="BM69" s="2" t="n">
        <f aca="false">BD69*$T69</f>
        <v>0</v>
      </c>
      <c r="BN69" s="44" t="n">
        <f aca="false">BE69*$T69</f>
        <v>0</v>
      </c>
      <c r="BO69" s="150" t="n">
        <f aca="false">AN69+BF69</f>
        <v>18.144</v>
      </c>
      <c r="BP69" s="16" t="n">
        <f aca="false">AO69+BG69</f>
        <v>0</v>
      </c>
      <c r="BQ69" s="16" t="n">
        <f aca="false">AP69+BH69</f>
        <v>0</v>
      </c>
      <c r="BR69" s="16" t="n">
        <f aca="false">AQ69+BI69</f>
        <v>0</v>
      </c>
      <c r="BS69" s="16" t="n">
        <f aca="false">AR69+BJ69</f>
        <v>62.832</v>
      </c>
      <c r="BT69" s="16" t="n">
        <f aca="false">AS69+BK69</f>
        <v>0</v>
      </c>
      <c r="BU69" s="16" t="n">
        <f aca="false">AT69+BL69</f>
        <v>0</v>
      </c>
      <c r="BV69" s="16" t="n">
        <f aca="false">AU69+BM69</f>
        <v>0</v>
      </c>
      <c r="BW69" s="139" t="n">
        <f aca="false">AV69+BN69</f>
        <v>0</v>
      </c>
      <c r="BX69" s="3" t="n">
        <f aca="false">BO69/SUM($BO69:$BW69)</f>
        <v>0.224066390041494</v>
      </c>
      <c r="BY69" s="3" t="n">
        <f aca="false">BP69/SUM($BO69:$BW69)</f>
        <v>0</v>
      </c>
      <c r="BZ69" s="3" t="n">
        <f aca="false">BQ69/SUM($BO69:$BW69)</f>
        <v>0</v>
      </c>
      <c r="CA69" s="3" t="n">
        <f aca="false">BR69/SUM($BO69:$BW69)</f>
        <v>0</v>
      </c>
      <c r="CB69" s="3" t="n">
        <f aca="false">BS69/SUM($BO69:$BW69)</f>
        <v>0.775933609958506</v>
      </c>
      <c r="CC69" s="3" t="n">
        <f aca="false">BT69/SUM($BO69:$BW69)</f>
        <v>0</v>
      </c>
      <c r="CD69" s="3" t="n">
        <f aca="false">BU69/SUM($BO69:$BW69)</f>
        <v>0</v>
      </c>
      <c r="CE69" s="3" t="n">
        <f aca="false">BV69/SUM($BO69:$BW69)</f>
        <v>0</v>
      </c>
      <c r="CF69" s="3" t="n">
        <f aca="false">BW69/SUM($BO69:$BW69)</f>
        <v>0</v>
      </c>
      <c r="CG69" s="147" t="n">
        <f aca="false">IF(AND(CE69&gt;=90%,BV69&gt;2000),BV69,0)</f>
        <v>0</v>
      </c>
      <c r="CI69" s="16" t="n">
        <f aca="false">IF(CG69&lt;&gt;0,SUM(BO69:CG69)-BV69,0)</f>
        <v>0</v>
      </c>
      <c r="CJ69" s="2" t="n">
        <f aca="false">IF(CE69&gt;=90%,BV69,0)</f>
        <v>0</v>
      </c>
      <c r="CK69" s="151" t="n">
        <f aca="false">IF(CJ69&lt;&gt;0,1,0)</f>
        <v>0</v>
      </c>
      <c r="CL69" s="2" t="n">
        <f aca="false">IF(CG69&lt;&gt;0,1,0)</f>
        <v>0</v>
      </c>
      <c r="CM69" s="2" t="n">
        <v>0</v>
      </c>
      <c r="CN69" s="151"/>
      <c r="CO69" s="127"/>
      <c r="CP69" s="127"/>
      <c r="CQ69" s="127"/>
      <c r="CR69" s="127"/>
      <c r="CS69" s="127"/>
      <c r="CT69" s="127"/>
      <c r="CU69" s="127"/>
      <c r="CV69" s="127"/>
      <c r="CW69" s="127"/>
      <c r="CX69" s="127"/>
      <c r="CY69" s="127"/>
      <c r="CZ69" s="148" t="n">
        <f aca="false">SUM(CZ63:CZ68)</f>
        <v>33</v>
      </c>
      <c r="DA69" s="127"/>
      <c r="DB69" s="127"/>
      <c r="DC69" s="138"/>
      <c r="DD69" s="2" t="s">
        <v>577</v>
      </c>
      <c r="DE69" s="37" t="str">
        <f aca="false">B152</f>
        <v>O44</v>
      </c>
      <c r="DF69" s="44"/>
      <c r="DG69" s="2" t="n">
        <f aca="false">W152</f>
        <v>1521.6256</v>
      </c>
      <c r="DH69" s="44" t="n">
        <f aca="false">CG152</f>
        <v>0</v>
      </c>
      <c r="DI69" s="44" t="n">
        <f aca="false">O152</f>
        <v>8.56</v>
      </c>
      <c r="DJ69" s="44" t="n">
        <f aca="false">S152</f>
        <v>0.9416</v>
      </c>
      <c r="DK69" s="44" t="n">
        <f aca="false">BW152</f>
        <v>0</v>
      </c>
      <c r="DL69" s="44" t="n">
        <f aca="false">BV152</f>
        <v>1496.2024</v>
      </c>
      <c r="DM69" s="127"/>
      <c r="DN69" s="127"/>
      <c r="DO69" s="127"/>
      <c r="DP69" s="127"/>
      <c r="DQ69" s="127" t="s">
        <v>578</v>
      </c>
      <c r="DR69" s="148" t="n">
        <f aca="false">DR67+DU67</f>
        <v>498865.649488366</v>
      </c>
      <c r="DS69" s="127" t="n">
        <f aca="false">0.38159465410905*1000</f>
        <v>381.59465410905</v>
      </c>
      <c r="DT69" s="127"/>
      <c r="DU69" s="127"/>
      <c r="DV69" s="127"/>
      <c r="DW69" s="127"/>
      <c r="DX69" s="127"/>
      <c r="DY69" s="127"/>
      <c r="DZ69" s="127"/>
      <c r="EA69" s="127" t="s">
        <v>579</v>
      </c>
      <c r="EB69" s="127"/>
      <c r="EC69" s="127" t="s">
        <v>580</v>
      </c>
      <c r="ED69" s="127"/>
      <c r="EE69" s="127"/>
      <c r="EF69" s="127"/>
      <c r="EG69" s="127"/>
      <c r="EH69" s="127"/>
      <c r="EI69" s="127"/>
      <c r="EJ69" s="127"/>
      <c r="EK69" s="127"/>
      <c r="EL69" s="127"/>
      <c r="EM69" s="127"/>
      <c r="EN69" s="127"/>
      <c r="EO69" s="127"/>
      <c r="EP69" s="127"/>
      <c r="EQ69" s="127"/>
      <c r="ER69" s="127"/>
      <c r="ES69" s="127"/>
      <c r="ET69" s="127"/>
      <c r="EU69" s="127"/>
      <c r="EV69" s="127"/>
      <c r="EW69" s="127"/>
      <c r="EX69" s="127"/>
      <c r="EY69" s="127"/>
      <c r="EZ69" s="127"/>
      <c r="FA69" s="127"/>
      <c r="FB69" s="127"/>
      <c r="FC69" s="127"/>
      <c r="FD69" s="127"/>
      <c r="FE69" s="127"/>
      <c r="FF69" s="127"/>
      <c r="FG69" s="127"/>
      <c r="FH69" s="127"/>
      <c r="FI69" s="127"/>
      <c r="FJ69" s="127"/>
      <c r="FK69" s="127"/>
      <c r="FL69" s="127"/>
      <c r="FM69" s="127"/>
      <c r="FN69" s="127"/>
      <c r="FO69" s="127"/>
      <c r="FP69" s="127"/>
      <c r="FQ69" s="127"/>
      <c r="FR69" s="127"/>
      <c r="FS69" s="127"/>
      <c r="FT69" s="127"/>
      <c r="FU69" s="127"/>
      <c r="FV69" s="127"/>
      <c r="FW69" s="127"/>
      <c r="FX69" s="127"/>
      <c r="FY69" s="127"/>
      <c r="FZ69" s="127"/>
      <c r="GA69" s="127"/>
      <c r="GB69" s="127"/>
      <c r="GC69" s="127"/>
      <c r="GD69" s="127"/>
      <c r="GE69" s="127"/>
      <c r="GF69" s="127"/>
      <c r="GG69" s="127"/>
      <c r="GH69" s="127"/>
      <c r="GI69" s="127"/>
      <c r="GJ69" s="127"/>
      <c r="GK69" s="127"/>
      <c r="GL69" s="127"/>
      <c r="GM69" s="127"/>
      <c r="GN69" s="127"/>
      <c r="GO69" s="127"/>
      <c r="GP69" s="167" t="s">
        <v>114</v>
      </c>
      <c r="GQ69" s="127" t="s">
        <v>115</v>
      </c>
      <c r="GR69" s="161" t="n">
        <v>0.0152371393452758</v>
      </c>
      <c r="GS69" s="127" t="n">
        <v>0.0471493094193886</v>
      </c>
      <c r="GT69" s="127" t="n">
        <v>0.00329980435367619</v>
      </c>
      <c r="GU69" s="127" t="n">
        <v>0.00339308182962042</v>
      </c>
      <c r="GV69" s="127" t="n">
        <v>0.080920665052039</v>
      </c>
      <c r="GW69" s="127" t="n">
        <v>0</v>
      </c>
      <c r="GX69" s="127" t="n">
        <v>0.85</v>
      </c>
      <c r="GY69" s="135" t="n">
        <v>0</v>
      </c>
      <c r="GZ69" s="161" t="n">
        <v>0</v>
      </c>
      <c r="HA69" s="127" t="s">
        <v>37</v>
      </c>
      <c r="HB69" s="127" t="s">
        <v>37</v>
      </c>
      <c r="HC69" s="127" t="s">
        <v>45</v>
      </c>
      <c r="HD69" s="127" t="n">
        <v>1.07</v>
      </c>
      <c r="HE69" s="127" t="n">
        <v>20</v>
      </c>
      <c r="HF69" s="127" t="n">
        <v>0.02</v>
      </c>
      <c r="HG69" s="127" t="n">
        <v>0</v>
      </c>
      <c r="HH69" s="127" t="n">
        <v>0.0214</v>
      </c>
      <c r="HI69" s="127" t="n">
        <v>0.0214</v>
      </c>
      <c r="HJ69" s="127" t="n">
        <v>1480.78179798244</v>
      </c>
      <c r="HK69" s="127" t="n">
        <v>0</v>
      </c>
      <c r="HL69" s="135" t="n">
        <v>31.6887304768243</v>
      </c>
      <c r="HM69" s="161" t="n">
        <v>0</v>
      </c>
      <c r="HN69" s="127" t="n">
        <v>0</v>
      </c>
      <c r="HO69" s="127" t="n">
        <v>0</v>
      </c>
      <c r="HP69" s="127" t="n">
        <v>0</v>
      </c>
      <c r="HQ69" s="127" t="n">
        <v>0</v>
      </c>
      <c r="HR69" s="127" t="n">
        <v>0</v>
      </c>
      <c r="HS69" s="127" t="n">
        <v>0</v>
      </c>
      <c r="HT69" s="127" t="n">
        <v>0</v>
      </c>
      <c r="HU69" s="127" t="n">
        <v>0</v>
      </c>
      <c r="HV69" s="127" t="n">
        <v>0</v>
      </c>
      <c r="HW69" s="127" t="n">
        <v>0</v>
      </c>
      <c r="HX69" s="127" t="n">
        <v>0</v>
      </c>
      <c r="HY69" s="127" t="n">
        <v>0</v>
      </c>
      <c r="HZ69" s="165" t="n">
        <v>2</v>
      </c>
      <c r="IA69" s="127"/>
      <c r="IB69" s="127"/>
      <c r="IC69" s="127"/>
      <c r="ID69" s="127"/>
      <c r="IE69" s="127"/>
      <c r="IF69" s="127"/>
      <c r="IG69" s="127"/>
      <c r="IH69" s="127"/>
      <c r="II69" s="127"/>
      <c r="IJ69" s="127"/>
      <c r="IK69" s="127"/>
      <c r="IL69" s="127"/>
      <c r="IM69" s="127"/>
      <c r="IN69" s="127"/>
      <c r="IO69" s="127"/>
      <c r="IP69" s="127"/>
      <c r="IQ69" s="127"/>
      <c r="IR69" s="127"/>
      <c r="IS69" s="127"/>
      <c r="IT69" s="127"/>
      <c r="IU69" s="127"/>
      <c r="IV69" s="127"/>
      <c r="IW69" s="127"/>
      <c r="IX69" s="127"/>
      <c r="IY69" s="127"/>
      <c r="IZ69" s="127"/>
      <c r="JA69" s="127"/>
      <c r="JB69" s="127"/>
      <c r="JC69" s="127"/>
      <c r="JD69" s="127"/>
      <c r="JE69" s="127"/>
      <c r="JF69" s="127"/>
      <c r="JG69" s="127"/>
      <c r="JH69" s="127"/>
      <c r="JI69" s="127"/>
      <c r="JJ69" s="127"/>
      <c r="JK69" s="127"/>
      <c r="JL69" s="127"/>
      <c r="JM69" s="127"/>
      <c r="JN69" s="127"/>
      <c r="JO69" s="127"/>
      <c r="JP69" s="127"/>
      <c r="JQ69" s="127"/>
      <c r="JR69" s="127"/>
      <c r="JS69" s="127"/>
      <c r="JT69" s="127"/>
      <c r="JU69" s="127"/>
      <c r="JV69" s="127"/>
      <c r="JW69" s="127"/>
      <c r="JX69" s="127"/>
      <c r="JY69" s="127"/>
      <c r="JZ69" s="127"/>
      <c r="KA69" s="127"/>
      <c r="KB69" s="127"/>
      <c r="KC69" s="127"/>
      <c r="KD69" s="127"/>
      <c r="KE69" s="127"/>
      <c r="KF69" s="127"/>
      <c r="KG69" s="127"/>
      <c r="KH69" s="127"/>
      <c r="KI69" s="127"/>
      <c r="KJ69" s="127"/>
      <c r="KK69" s="127"/>
      <c r="KL69" s="127"/>
      <c r="KM69" s="127"/>
      <c r="KN69" s="127"/>
      <c r="KO69" s="127"/>
      <c r="KP69" s="127"/>
      <c r="KQ69" s="127"/>
      <c r="KR69" s="127"/>
      <c r="KS69" s="127"/>
      <c r="KT69" s="127"/>
      <c r="KU69" s="127"/>
      <c r="KV69" s="127"/>
      <c r="KW69" s="127"/>
      <c r="KX69" s="127"/>
      <c r="KY69" s="127"/>
      <c r="KZ69" s="127"/>
      <c r="LA69" s="127"/>
      <c r="LB69" s="127"/>
      <c r="LC69" s="127"/>
      <c r="LD69" s="127"/>
      <c r="LE69" s="127"/>
      <c r="LF69" s="127"/>
      <c r="LG69" s="127"/>
      <c r="LH69" s="127"/>
      <c r="LI69" s="127"/>
      <c r="LJ69" s="127"/>
      <c r="LK69" s="127"/>
      <c r="LL69" s="127"/>
      <c r="LM69" s="127"/>
      <c r="LN69" s="127"/>
      <c r="LO69" s="127"/>
      <c r="LP69" s="127"/>
      <c r="LQ69" s="127"/>
      <c r="LR69" s="127"/>
      <c r="LS69" s="127"/>
      <c r="LT69" s="127"/>
      <c r="LU69" s="127"/>
      <c r="LV69" s="127"/>
      <c r="LW69" s="127"/>
      <c r="LX69" s="127"/>
      <c r="LY69" s="127"/>
      <c r="LZ69" s="127"/>
      <c r="MA69" s="127"/>
      <c r="MB69" s="127"/>
      <c r="MC69" s="127"/>
      <c r="MD69" s="127"/>
      <c r="ME69" s="127"/>
      <c r="MF69" s="127"/>
      <c r="MG69" s="127"/>
      <c r="MH69" s="127"/>
      <c r="MI69" s="127"/>
      <c r="MJ69" s="127"/>
      <c r="MK69" s="127"/>
      <c r="ML69" s="127"/>
      <c r="MM69" s="127"/>
      <c r="MN69" s="127"/>
      <c r="MO69" s="127"/>
      <c r="MP69" s="127"/>
      <c r="MQ69" s="127"/>
      <c r="MR69" s="127"/>
      <c r="MS69" s="127"/>
      <c r="MT69" s="127"/>
      <c r="MU69" s="127"/>
      <c r="MV69" s="127"/>
      <c r="MW69" s="127"/>
      <c r="MX69" s="127"/>
      <c r="MY69" s="127"/>
      <c r="MZ69" s="127"/>
      <c r="NA69" s="127"/>
      <c r="NB69" s="127"/>
      <c r="NC69" s="127"/>
      <c r="ND69" s="127"/>
      <c r="NE69" s="127"/>
      <c r="NF69" s="127"/>
      <c r="NG69" s="127"/>
      <c r="NH69" s="127"/>
      <c r="NI69" s="127"/>
      <c r="NJ69" s="127"/>
      <c r="NK69" s="127"/>
      <c r="NL69" s="127"/>
      <c r="NM69" s="127"/>
      <c r="NN69" s="127"/>
      <c r="NO69" s="127"/>
      <c r="NP69" s="127"/>
      <c r="NQ69" s="127"/>
      <c r="NR69" s="127"/>
      <c r="NS69" s="127"/>
      <c r="NT69" s="127"/>
      <c r="NU69" s="127"/>
      <c r="NV69" s="127"/>
      <c r="NW69" s="127"/>
      <c r="NX69" s="127"/>
      <c r="NY69" s="127"/>
      <c r="NZ69" s="127"/>
      <c r="OA69" s="127"/>
      <c r="OB69" s="127"/>
      <c r="OC69" s="127"/>
      <c r="OD69" s="127"/>
      <c r="OE69" s="127"/>
      <c r="OF69" s="127"/>
      <c r="OG69" s="127"/>
      <c r="OH69" s="127"/>
      <c r="OI69" s="127"/>
      <c r="OJ69" s="127"/>
      <c r="OK69" s="127"/>
      <c r="OL69" s="127"/>
      <c r="OM69" s="127"/>
      <c r="ON69" s="127"/>
      <c r="OO69" s="127"/>
      <c r="OP69" s="127"/>
      <c r="OQ69" s="127"/>
      <c r="OR69" s="127"/>
      <c r="OS69" s="127"/>
      <c r="OT69" s="127"/>
      <c r="OU69" s="127"/>
      <c r="OV69" s="127"/>
      <c r="OW69" s="127"/>
      <c r="OX69" s="127"/>
      <c r="OY69" s="127"/>
      <c r="OZ69" s="127"/>
      <c r="PA69" s="127"/>
      <c r="PB69" s="127"/>
      <c r="PC69" s="127"/>
      <c r="PD69" s="127"/>
      <c r="PE69" s="127"/>
      <c r="PF69" s="127"/>
      <c r="PG69" s="127"/>
      <c r="PH69" s="127"/>
      <c r="PI69" s="127"/>
      <c r="PJ69" s="127"/>
      <c r="PK69" s="127"/>
      <c r="PL69" s="127"/>
      <c r="PM69" s="127"/>
      <c r="PN69" s="127"/>
      <c r="PO69" s="127"/>
      <c r="PP69" s="127"/>
      <c r="PQ69" s="127"/>
      <c r="PR69" s="127"/>
      <c r="PS69" s="127"/>
      <c r="PT69" s="127"/>
      <c r="PU69" s="127"/>
      <c r="PV69" s="127"/>
      <c r="PW69" s="127"/>
      <c r="PX69" s="127"/>
      <c r="PY69" s="127"/>
      <c r="PZ69" s="127"/>
      <c r="QA69" s="127"/>
      <c r="QB69" s="127"/>
      <c r="QC69" s="127"/>
      <c r="QD69" s="127"/>
      <c r="QE69" s="127"/>
      <c r="QF69" s="127"/>
      <c r="QG69" s="127"/>
      <c r="QH69" s="127"/>
      <c r="QI69" s="127"/>
      <c r="QJ69" s="127"/>
      <c r="QK69" s="127"/>
      <c r="QL69" s="127"/>
      <c r="QM69" s="127"/>
      <c r="QN69" s="127"/>
      <c r="QO69" s="127"/>
      <c r="QP69" s="127"/>
    </row>
    <row r="70" s="155" customFormat="true" ht="13.8" hidden="false" customHeight="false" outlineLevel="0" collapsed="false">
      <c r="A70" s="166"/>
      <c r="B70" s="155" t="s">
        <v>119</v>
      </c>
      <c r="C70" s="16" t="n">
        <v>0</v>
      </c>
      <c r="D70" s="155" t="n">
        <v>0</v>
      </c>
      <c r="E70" s="155" t="n">
        <v>0</v>
      </c>
      <c r="F70" s="155" t="n">
        <v>0</v>
      </c>
      <c r="G70" s="155" t="n">
        <v>0</v>
      </c>
      <c r="H70" s="155" t="n">
        <v>0</v>
      </c>
      <c r="I70" s="155" t="n">
        <v>0</v>
      </c>
      <c r="J70" s="155" t="n">
        <v>0</v>
      </c>
      <c r="K70" s="155" t="s">
        <v>41</v>
      </c>
      <c r="L70" s="155" t="n">
        <v>0</v>
      </c>
      <c r="M70" s="155" t="n">
        <v>0</v>
      </c>
      <c r="N70" s="155" t="n">
        <v>0</v>
      </c>
      <c r="O70" s="155" t="n">
        <v>0</v>
      </c>
      <c r="P70" s="155" t="n">
        <v>0</v>
      </c>
      <c r="Q70" s="155" t="n">
        <v>0</v>
      </c>
      <c r="R70" s="155" t="n">
        <v>0</v>
      </c>
      <c r="S70" s="155" t="n">
        <v>0</v>
      </c>
      <c r="T70" s="155" t="n">
        <v>0</v>
      </c>
      <c r="U70" s="155" t="n">
        <v>0</v>
      </c>
      <c r="V70" s="155" t="n">
        <v>0</v>
      </c>
      <c r="W70" s="155" t="n">
        <v>0</v>
      </c>
      <c r="X70" s="155" t="n">
        <f aca="false">IF(M70=1,O70,0)</f>
        <v>0</v>
      </c>
      <c r="AB70" s="127"/>
      <c r="AC70" s="127"/>
      <c r="AD70" s="127"/>
      <c r="AE70" s="127"/>
      <c r="AF70" s="127"/>
      <c r="AG70" s="127"/>
      <c r="AH70" s="127"/>
      <c r="AI70" s="127"/>
      <c r="AJ70" s="127"/>
      <c r="AK70" s="127"/>
      <c r="AL70" s="127"/>
      <c r="AM70" s="127"/>
      <c r="AN70" s="156" t="n">
        <f aca="false">Sersale!AT71</f>
        <v>0</v>
      </c>
      <c r="AO70" s="157" t="n">
        <f aca="false">Sersale!AU71</f>
        <v>0</v>
      </c>
      <c r="AP70" s="157" t="n">
        <f aca="false">Sersale!AV71</f>
        <v>0</v>
      </c>
      <c r="AQ70" s="157" t="n">
        <f aca="false">Sersale!AW71</f>
        <v>0</v>
      </c>
      <c r="AR70" s="157" t="n">
        <f aca="false">Sersale!AX71</f>
        <v>0</v>
      </c>
      <c r="AS70" s="157" t="n">
        <f aca="false">Sersale!AY71</f>
        <v>0</v>
      </c>
      <c r="AT70" s="157" t="n">
        <f aca="false">Sersale!AZ71</f>
        <v>0</v>
      </c>
      <c r="AU70" s="157" t="n">
        <f aca="false">Sersale!BA71</f>
        <v>0</v>
      </c>
      <c r="AV70" s="157" t="n">
        <f aca="false">Sersale!BB71</f>
        <v>0</v>
      </c>
      <c r="AW70" s="156" t="n">
        <f aca="false">Sersale!AT72</f>
        <v>0</v>
      </c>
      <c r="AX70" s="157" t="n">
        <f aca="false">Sersale!AU72</f>
        <v>0</v>
      </c>
      <c r="AY70" s="157" t="n">
        <f aca="false">Sersale!AV72</f>
        <v>0</v>
      </c>
      <c r="AZ70" s="157" t="n">
        <f aca="false">Sersale!AW72</f>
        <v>0</v>
      </c>
      <c r="BA70" s="157" t="n">
        <f aca="false">Sersale!AX72</f>
        <v>0</v>
      </c>
      <c r="BB70" s="157" t="n">
        <f aca="false">Sersale!AY72</f>
        <v>0</v>
      </c>
      <c r="BC70" s="157" t="n">
        <f aca="false">Sersale!AZ72</f>
        <v>0</v>
      </c>
      <c r="BD70" s="157" t="n">
        <f aca="false">Sersale!BA72</f>
        <v>0</v>
      </c>
      <c r="BE70" s="157" t="n">
        <f aca="false">Sersale!BB72</f>
        <v>0</v>
      </c>
      <c r="BF70" s="158" t="n">
        <f aca="false">AW70*$T70</f>
        <v>0</v>
      </c>
      <c r="BG70" s="155" t="n">
        <f aca="false">AX70*$T70</f>
        <v>0</v>
      </c>
      <c r="BH70" s="155" t="n">
        <f aca="false">AY70*$T70</f>
        <v>0</v>
      </c>
      <c r="BI70" s="155" t="n">
        <f aca="false">AZ70*$T70</f>
        <v>0</v>
      </c>
      <c r="BJ70" s="155" t="n">
        <f aca="false">BA70*$T70</f>
        <v>0</v>
      </c>
      <c r="BK70" s="155" t="n">
        <f aca="false">BB70*$T70</f>
        <v>0</v>
      </c>
      <c r="BL70" s="155" t="n">
        <f aca="false">BC70*$T70</f>
        <v>0</v>
      </c>
      <c r="BM70" s="155" t="n">
        <f aca="false">BD70*$T70</f>
        <v>0</v>
      </c>
      <c r="BN70" s="159" t="n">
        <f aca="false">BE70*$T70</f>
        <v>0</v>
      </c>
      <c r="BO70" s="156" t="n">
        <f aca="false">AN70+BF70</f>
        <v>0</v>
      </c>
      <c r="BP70" s="157" t="n">
        <f aca="false">AO70+BG70</f>
        <v>0</v>
      </c>
      <c r="BQ70" s="157" t="n">
        <f aca="false">AP70+BH70</f>
        <v>0</v>
      </c>
      <c r="BR70" s="157" t="n">
        <f aca="false">AQ70+BI70</f>
        <v>0</v>
      </c>
      <c r="BS70" s="157" t="n">
        <f aca="false">AR70+BJ70</f>
        <v>0</v>
      </c>
      <c r="BT70" s="157" t="n">
        <f aca="false">AS70+BK70</f>
        <v>0</v>
      </c>
      <c r="BU70" s="157" t="n">
        <f aca="false">AT70+BL70</f>
        <v>0</v>
      </c>
      <c r="BV70" s="157" t="n">
        <f aca="false">AU70+BM70</f>
        <v>0</v>
      </c>
      <c r="BW70" s="160" t="n">
        <f aca="false">AV70+BN70</f>
        <v>0</v>
      </c>
      <c r="BX70" s="3" t="e">
        <f aca="false">BO70/SUM($BO70:$BW70)</f>
        <v>#DIV/0!</v>
      </c>
      <c r="BY70" s="3" t="e">
        <f aca="false">BP70/SUM($BO70:$BW70)</f>
        <v>#DIV/0!</v>
      </c>
      <c r="BZ70" s="3" t="e">
        <f aca="false">BQ70/SUM($BO70:$BW70)</f>
        <v>#DIV/0!</v>
      </c>
      <c r="CA70" s="3" t="e">
        <f aca="false">BR70/SUM($BO70:$BW70)</f>
        <v>#DIV/0!</v>
      </c>
      <c r="CB70" s="3" t="e">
        <f aca="false">BS70/SUM($BO70:$BW70)</f>
        <v>#DIV/0!</v>
      </c>
      <c r="CC70" s="3" t="e">
        <f aca="false">BT70/SUM($BO70:$BW70)</f>
        <v>#DIV/0!</v>
      </c>
      <c r="CD70" s="3" t="e">
        <f aca="false">BU70/SUM($BO70:$BW70)</f>
        <v>#DIV/0!</v>
      </c>
      <c r="CE70" s="3" t="e">
        <f aca="false">BV70/SUM($BO70:$BW70)</f>
        <v>#DIV/0!</v>
      </c>
      <c r="CF70" s="3" t="e">
        <f aca="false">BW70/SUM($BO70:$BW70)</f>
        <v>#DIV/0!</v>
      </c>
      <c r="CG70" s="147"/>
      <c r="CI70" s="16" t="n">
        <f aca="false">IF(CG70&lt;&gt;0,SUM(BO70:CG70)-BV70,0)</f>
        <v>0</v>
      </c>
      <c r="CK70" s="151"/>
      <c r="CL70" s="155" t="n">
        <f aca="false">IF(CG70&lt;&gt;0,1,0)</f>
        <v>0</v>
      </c>
      <c r="CN70" s="151"/>
      <c r="CO70" s="127"/>
      <c r="CP70" s="127" t="s">
        <v>581</v>
      </c>
      <c r="CQ70" s="148" t="n">
        <f aca="false">W131-BV131</f>
        <v>1215</v>
      </c>
      <c r="CR70" s="127"/>
      <c r="CS70" s="127"/>
      <c r="CT70" s="127"/>
      <c r="CU70" s="127"/>
      <c r="CV70" s="127"/>
      <c r="CW70" s="127"/>
      <c r="CX70" s="127"/>
      <c r="CY70" s="127"/>
      <c r="CZ70" s="127"/>
      <c r="DA70" s="127"/>
      <c r="DB70" s="127"/>
      <c r="DC70" s="138"/>
      <c r="DE70" s="37" t="str">
        <f aca="false">B153</f>
        <v>O45</v>
      </c>
      <c r="DF70" s="44"/>
      <c r="DG70" s="155" t="n">
        <f aca="false">W153</f>
        <v>105.0624</v>
      </c>
      <c r="DH70" s="44" t="n">
        <f aca="false">CG153</f>
        <v>0</v>
      </c>
      <c r="DI70" s="44" t="n">
        <f aca="false">O153</f>
        <v>1.28</v>
      </c>
      <c r="DJ70" s="44" t="n">
        <f aca="false">S153</f>
        <v>0.256</v>
      </c>
      <c r="DK70" s="44" t="n">
        <f aca="false">BW153</f>
        <v>97.28</v>
      </c>
      <c r="DL70" s="44" t="n">
        <f aca="false">BV153</f>
        <v>0</v>
      </c>
      <c r="DM70" s="127"/>
      <c r="DN70" s="127"/>
      <c r="DO70" s="127"/>
      <c r="DP70" s="127"/>
      <c r="DQ70" s="127"/>
      <c r="DR70" s="127"/>
      <c r="DS70" s="127" t="s">
        <v>582</v>
      </c>
      <c r="DT70" s="127"/>
      <c r="DU70" s="127"/>
      <c r="DV70" s="127"/>
      <c r="DW70" s="127"/>
      <c r="DX70" s="127"/>
      <c r="DY70" s="127"/>
      <c r="DZ70" s="127"/>
      <c r="EA70" s="127"/>
      <c r="EB70" s="127"/>
      <c r="EC70" s="127"/>
      <c r="ED70" s="127"/>
      <c r="EE70" s="127"/>
      <c r="EF70" s="127"/>
      <c r="EG70" s="127"/>
      <c r="EH70" s="127"/>
      <c r="EI70" s="127"/>
      <c r="EJ70" s="127"/>
      <c r="EK70" s="127"/>
      <c r="EL70" s="127"/>
      <c r="EM70" s="127"/>
      <c r="EN70" s="127"/>
      <c r="EO70" s="127"/>
      <c r="EP70" s="127"/>
      <c r="EQ70" s="127"/>
      <c r="ER70" s="127"/>
      <c r="ES70" s="127"/>
      <c r="ET70" s="127"/>
      <c r="EU70" s="127"/>
      <c r="EV70" s="127"/>
      <c r="EW70" s="127"/>
      <c r="EX70" s="127"/>
      <c r="EY70" s="127"/>
      <c r="EZ70" s="127"/>
      <c r="FA70" s="127"/>
      <c r="FB70" s="127"/>
      <c r="FC70" s="127"/>
      <c r="FD70" s="127"/>
      <c r="FE70" s="127"/>
      <c r="FF70" s="127"/>
      <c r="FG70" s="127"/>
      <c r="FH70" s="127"/>
      <c r="FI70" s="127"/>
      <c r="FJ70" s="127"/>
      <c r="FK70" s="127"/>
      <c r="FL70" s="127"/>
      <c r="FM70" s="127"/>
      <c r="FN70" s="127"/>
      <c r="FO70" s="127"/>
      <c r="FP70" s="127"/>
      <c r="FQ70" s="127"/>
      <c r="FR70" s="127"/>
      <c r="FS70" s="127"/>
      <c r="FT70" s="127"/>
      <c r="FU70" s="127"/>
      <c r="FV70" s="127"/>
      <c r="FW70" s="127"/>
      <c r="FX70" s="127"/>
      <c r="FY70" s="127"/>
      <c r="FZ70" s="127"/>
      <c r="GA70" s="127"/>
      <c r="GB70" s="127"/>
      <c r="GC70" s="127"/>
      <c r="GD70" s="127"/>
      <c r="GE70" s="127"/>
      <c r="GF70" s="127"/>
      <c r="GG70" s="127"/>
      <c r="GH70" s="127"/>
      <c r="GI70" s="127"/>
      <c r="GJ70" s="127"/>
      <c r="GK70" s="127"/>
      <c r="GL70" s="127"/>
      <c r="GM70" s="127"/>
      <c r="GN70" s="127"/>
      <c r="GO70" s="127"/>
      <c r="GP70" s="167"/>
      <c r="GQ70" s="127" t="s">
        <v>116</v>
      </c>
      <c r="GR70" s="161" t="n">
        <v>0.471958027340145</v>
      </c>
      <c r="GS70" s="127" t="n">
        <v>0.0157164364731295</v>
      </c>
      <c r="GT70" s="127" t="n">
        <v>0.334220953892839</v>
      </c>
      <c r="GU70" s="127" t="n">
        <v>0.00113102727654014</v>
      </c>
      <c r="GV70" s="127" t="n">
        <v>0.0269735550173463</v>
      </c>
      <c r="GW70" s="127" t="n">
        <v>0</v>
      </c>
      <c r="GX70" s="127" t="n">
        <v>0.15</v>
      </c>
      <c r="GY70" s="135" t="n">
        <v>0</v>
      </c>
      <c r="GZ70" s="161" t="n">
        <v>0</v>
      </c>
      <c r="HA70" s="127" t="s">
        <v>37</v>
      </c>
      <c r="HB70" s="127" t="s">
        <v>37</v>
      </c>
      <c r="HC70" s="127" t="s">
        <v>48</v>
      </c>
      <c r="HD70" s="127" t="n">
        <v>18.7</v>
      </c>
      <c r="HE70" s="127" t="n">
        <v>20</v>
      </c>
      <c r="HF70" s="127" t="n">
        <v>0.02</v>
      </c>
      <c r="HG70" s="127" t="n">
        <v>0.4</v>
      </c>
      <c r="HH70" s="127" t="n">
        <v>0.374</v>
      </c>
      <c r="HI70" s="127" t="n">
        <v>0.2244</v>
      </c>
      <c r="HJ70" s="127" t="n">
        <v>773.593932660814</v>
      </c>
      <c r="HK70" s="127" t="n">
        <v>15</v>
      </c>
      <c r="HL70" s="135" t="n">
        <v>188.594478489087</v>
      </c>
      <c r="HM70" s="161" t="n">
        <v>0</v>
      </c>
      <c r="HN70" s="127" t="n">
        <v>0</v>
      </c>
      <c r="HO70" s="127" t="n">
        <v>1</v>
      </c>
      <c r="HP70" s="127" t="n">
        <v>0</v>
      </c>
      <c r="HQ70" s="127" t="n">
        <v>0</v>
      </c>
      <c r="HR70" s="127" t="n">
        <v>0</v>
      </c>
      <c r="HS70" s="127" t="n">
        <v>0</v>
      </c>
      <c r="HT70" s="127" t="n">
        <v>0</v>
      </c>
      <c r="HU70" s="127" t="n">
        <v>0</v>
      </c>
      <c r="HV70" s="127" t="n">
        <v>1</v>
      </c>
      <c r="HW70" s="127" t="n">
        <v>0</v>
      </c>
      <c r="HX70" s="127" t="n">
        <v>0</v>
      </c>
      <c r="HY70" s="127" t="n">
        <v>0</v>
      </c>
      <c r="HZ70" s="165" t="n">
        <v>3</v>
      </c>
      <c r="IA70" s="127"/>
      <c r="IB70" s="127"/>
      <c r="IC70" s="127"/>
      <c r="ID70" s="127"/>
      <c r="IE70" s="127"/>
      <c r="IF70" s="127"/>
      <c r="IG70" s="127"/>
      <c r="IH70" s="127"/>
      <c r="II70" s="127"/>
      <c r="IJ70" s="127"/>
      <c r="IK70" s="127"/>
      <c r="IL70" s="127"/>
      <c r="IM70" s="127"/>
      <c r="IN70" s="127"/>
      <c r="IO70" s="127"/>
      <c r="IP70" s="127"/>
      <c r="IQ70" s="127"/>
      <c r="IR70" s="127"/>
      <c r="IS70" s="127"/>
      <c r="IT70" s="127"/>
      <c r="IU70" s="127"/>
      <c r="IV70" s="127"/>
      <c r="IW70" s="127"/>
      <c r="IX70" s="127"/>
      <c r="IY70" s="127"/>
      <c r="IZ70" s="127"/>
      <c r="JA70" s="127"/>
      <c r="JB70" s="127"/>
      <c r="JC70" s="127"/>
      <c r="JD70" s="127"/>
      <c r="JE70" s="127"/>
      <c r="JF70" s="127"/>
      <c r="JG70" s="127"/>
      <c r="JH70" s="127"/>
      <c r="JI70" s="127"/>
      <c r="JJ70" s="127"/>
      <c r="JK70" s="127"/>
      <c r="JL70" s="127"/>
      <c r="JM70" s="127"/>
      <c r="JN70" s="127"/>
      <c r="JO70" s="127"/>
      <c r="JP70" s="127"/>
      <c r="JQ70" s="127"/>
      <c r="JR70" s="127"/>
      <c r="JS70" s="127"/>
      <c r="JT70" s="127"/>
      <c r="JU70" s="127"/>
      <c r="JV70" s="127"/>
      <c r="JW70" s="127"/>
      <c r="JX70" s="127"/>
      <c r="JY70" s="127"/>
      <c r="JZ70" s="127"/>
      <c r="KA70" s="127"/>
      <c r="KB70" s="127"/>
      <c r="KC70" s="127"/>
      <c r="KD70" s="127"/>
      <c r="KE70" s="127"/>
      <c r="KF70" s="127"/>
      <c r="KG70" s="127"/>
      <c r="KH70" s="127"/>
      <c r="KI70" s="127"/>
      <c r="KJ70" s="127"/>
      <c r="KK70" s="127"/>
      <c r="KL70" s="127"/>
      <c r="KM70" s="127"/>
      <c r="KN70" s="127"/>
      <c r="KO70" s="127"/>
      <c r="KP70" s="127"/>
      <c r="KQ70" s="127"/>
      <c r="KR70" s="127"/>
      <c r="KS70" s="127"/>
      <c r="KT70" s="127"/>
      <c r="KU70" s="127"/>
      <c r="KV70" s="127"/>
      <c r="KW70" s="127"/>
      <c r="KX70" s="127"/>
      <c r="KY70" s="127"/>
      <c r="KZ70" s="127"/>
      <c r="LA70" s="127"/>
      <c r="LB70" s="127"/>
      <c r="LC70" s="127"/>
      <c r="LD70" s="127"/>
      <c r="LE70" s="127"/>
      <c r="LF70" s="127"/>
      <c r="LG70" s="127"/>
      <c r="LH70" s="127"/>
      <c r="LI70" s="127"/>
      <c r="LJ70" s="127"/>
      <c r="LK70" s="127"/>
      <c r="LL70" s="127"/>
      <c r="LM70" s="127"/>
      <c r="LN70" s="127"/>
      <c r="LO70" s="127"/>
      <c r="LP70" s="127"/>
      <c r="LQ70" s="127"/>
      <c r="LR70" s="127"/>
      <c r="LS70" s="127"/>
      <c r="LT70" s="127"/>
      <c r="LU70" s="127"/>
      <c r="LV70" s="127"/>
      <c r="LW70" s="127"/>
      <c r="LX70" s="127"/>
      <c r="LY70" s="127"/>
      <c r="LZ70" s="127"/>
      <c r="MA70" s="127"/>
      <c r="MB70" s="127"/>
      <c r="MC70" s="127"/>
      <c r="MD70" s="127"/>
      <c r="ME70" s="127"/>
      <c r="MF70" s="127"/>
      <c r="MG70" s="127"/>
      <c r="MH70" s="127"/>
      <c r="MI70" s="127"/>
      <c r="MJ70" s="127"/>
      <c r="MK70" s="127"/>
      <c r="ML70" s="127"/>
      <c r="MM70" s="127"/>
      <c r="MN70" s="127"/>
      <c r="MO70" s="127"/>
      <c r="MP70" s="127"/>
      <c r="MQ70" s="127"/>
      <c r="MR70" s="127"/>
      <c r="MS70" s="127"/>
      <c r="MT70" s="127"/>
      <c r="MU70" s="127"/>
      <c r="MV70" s="127"/>
      <c r="MW70" s="127"/>
      <c r="MX70" s="127"/>
      <c r="MY70" s="127"/>
      <c r="MZ70" s="127"/>
      <c r="NA70" s="127"/>
      <c r="NB70" s="127"/>
      <c r="NC70" s="127"/>
      <c r="ND70" s="127"/>
      <c r="NE70" s="127"/>
      <c r="NF70" s="127"/>
      <c r="NG70" s="127"/>
      <c r="NH70" s="127"/>
      <c r="NI70" s="127"/>
      <c r="NJ70" s="127"/>
      <c r="NK70" s="127"/>
      <c r="NL70" s="127"/>
      <c r="NM70" s="127"/>
      <c r="NN70" s="127"/>
      <c r="NO70" s="127"/>
      <c r="NP70" s="127"/>
      <c r="NQ70" s="127"/>
      <c r="NR70" s="127"/>
      <c r="NS70" s="127"/>
      <c r="NT70" s="127"/>
      <c r="NU70" s="127"/>
      <c r="NV70" s="127"/>
      <c r="NW70" s="127"/>
      <c r="NX70" s="127"/>
      <c r="NY70" s="127"/>
      <c r="NZ70" s="127"/>
      <c r="OA70" s="127"/>
      <c r="OB70" s="127"/>
      <c r="OC70" s="127"/>
      <c r="OD70" s="127"/>
      <c r="OE70" s="127"/>
      <c r="OF70" s="127"/>
      <c r="OG70" s="127"/>
      <c r="OH70" s="127"/>
      <c r="OI70" s="127"/>
      <c r="OJ70" s="127"/>
      <c r="OK70" s="127"/>
      <c r="OL70" s="127"/>
      <c r="OM70" s="127"/>
      <c r="ON70" s="127"/>
      <c r="OO70" s="127"/>
      <c r="OP70" s="127"/>
      <c r="OQ70" s="127"/>
      <c r="OR70" s="127"/>
      <c r="OS70" s="127"/>
      <c r="OT70" s="127"/>
      <c r="OU70" s="127"/>
      <c r="OV70" s="127"/>
      <c r="OW70" s="127"/>
      <c r="OX70" s="127"/>
      <c r="OY70" s="127"/>
      <c r="OZ70" s="127"/>
      <c r="PA70" s="127"/>
      <c r="PB70" s="127"/>
      <c r="PC70" s="127"/>
      <c r="PD70" s="127"/>
      <c r="PE70" s="127"/>
      <c r="PF70" s="127"/>
      <c r="PG70" s="127"/>
      <c r="PH70" s="127"/>
      <c r="PI70" s="127"/>
      <c r="PJ70" s="127"/>
      <c r="PK70" s="127"/>
      <c r="PL70" s="127"/>
      <c r="PM70" s="127"/>
      <c r="PN70" s="127"/>
      <c r="PO70" s="127"/>
      <c r="PP70" s="127"/>
      <c r="PQ70" s="127"/>
      <c r="PR70" s="127"/>
      <c r="PS70" s="127"/>
      <c r="PT70" s="127"/>
      <c r="PU70" s="127"/>
      <c r="PV70" s="127"/>
      <c r="PW70" s="127"/>
      <c r="PX70" s="127"/>
      <c r="PY70" s="127"/>
      <c r="PZ70" s="127"/>
      <c r="QA70" s="127"/>
      <c r="QB70" s="127"/>
      <c r="QC70" s="127"/>
      <c r="QD70" s="127"/>
      <c r="QE70" s="127"/>
      <c r="QF70" s="127"/>
      <c r="QG70" s="127"/>
      <c r="QH70" s="127"/>
      <c r="QI70" s="127"/>
      <c r="QJ70" s="127"/>
      <c r="QK70" s="127"/>
      <c r="QL70" s="127"/>
      <c r="QM70" s="127"/>
      <c r="QN70" s="127"/>
      <c r="QO70" s="127"/>
      <c r="QP70" s="127"/>
    </row>
    <row r="71" customFormat="false" ht="13.8" hidden="false" customHeight="false" outlineLevel="0" collapsed="false">
      <c r="A71" s="166"/>
      <c r="B71" s="7" t="s">
        <v>120</v>
      </c>
      <c r="C71" s="16" t="n">
        <v>0</v>
      </c>
      <c r="D71" s="2" t="n">
        <v>0</v>
      </c>
      <c r="E71" s="2" t="n">
        <v>0</v>
      </c>
      <c r="F71" s="2" t="n">
        <v>0.2</v>
      </c>
      <c r="G71" s="2" t="n">
        <v>0</v>
      </c>
      <c r="H71" s="2" t="n">
        <v>0</v>
      </c>
      <c r="I71" s="2" t="n">
        <v>0</v>
      </c>
      <c r="J71" s="2" t="n">
        <v>0.8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72.5</v>
      </c>
      <c r="P71" s="2" t="n">
        <v>15</v>
      </c>
      <c r="Q71" s="2" t="n">
        <v>0.015</v>
      </c>
      <c r="R71" s="2" t="n">
        <v>0</v>
      </c>
      <c r="S71" s="2" t="n">
        <v>1.0875</v>
      </c>
      <c r="T71" s="2" t="n">
        <v>1.0875</v>
      </c>
      <c r="U71" s="2" t="n">
        <v>430</v>
      </c>
      <c r="V71" s="2" t="n">
        <v>0</v>
      </c>
      <c r="W71" s="2" t="n">
        <v>467.625</v>
      </c>
      <c r="X71" s="2" t="n">
        <f aca="false">IF(M71=1,O71,0)</f>
        <v>0</v>
      </c>
      <c r="Z71" s="2" t="s">
        <v>573</v>
      </c>
      <c r="AA71" s="2" t="n">
        <f aca="false">[2]cerva!E29</f>
        <v>6.8622078575209</v>
      </c>
      <c r="AB71" s="127"/>
      <c r="AC71" s="127"/>
      <c r="AD71" s="127"/>
      <c r="AE71" s="127"/>
      <c r="AF71" s="127"/>
      <c r="AG71" s="127"/>
      <c r="AH71" s="127"/>
      <c r="AI71" s="127"/>
      <c r="AJ71" s="127"/>
      <c r="AK71" s="127"/>
      <c r="AL71" s="127"/>
      <c r="AM71" s="127"/>
      <c r="AN71" s="150" t="n">
        <f aca="false">Sersale!BE71</f>
        <v>0</v>
      </c>
      <c r="AO71" s="16" t="n">
        <f aca="false">Sersale!BF71</f>
        <v>0</v>
      </c>
      <c r="AP71" s="16" t="n">
        <f aca="false">Sersale!BG71</f>
        <v>0</v>
      </c>
      <c r="AQ71" s="16" t="n">
        <f aca="false">Sersale!BH71</f>
        <v>0</v>
      </c>
      <c r="AR71" s="16" t="n">
        <f aca="false">Sersale!BI71</f>
        <v>0</v>
      </c>
      <c r="AS71" s="16" t="n">
        <f aca="false">Sersale!BJ71</f>
        <v>0</v>
      </c>
      <c r="AT71" s="16" t="n">
        <f aca="false">Sersale!BK71</f>
        <v>0</v>
      </c>
      <c r="AU71" s="16" t="n">
        <f aca="false">Sersale!BL71</f>
        <v>0</v>
      </c>
      <c r="AV71" s="16" t="n">
        <f aca="false">Sersale!BM71</f>
        <v>0</v>
      </c>
      <c r="AW71" s="150" t="n">
        <f aca="false">Sersale!BE72</f>
        <v>0</v>
      </c>
      <c r="AX71" s="16" t="n">
        <f aca="false">Sersale!BF72</f>
        <v>0</v>
      </c>
      <c r="AY71" s="16" t="n">
        <f aca="false">Sersale!BG72</f>
        <v>0</v>
      </c>
      <c r="AZ71" s="16" t="n">
        <f aca="false">Sersale!BH72</f>
        <v>0</v>
      </c>
      <c r="BA71" s="16" t="n">
        <f aca="false">Sersale!BI72</f>
        <v>110</v>
      </c>
      <c r="BB71" s="16" t="n">
        <f aca="false">Sersale!BJ72</f>
        <v>0</v>
      </c>
      <c r="BC71" s="16" t="n">
        <f aca="false">Sersale!BK72</f>
        <v>0</v>
      </c>
      <c r="BD71" s="16" t="n">
        <f aca="false">Sersale!BL72</f>
        <v>0</v>
      </c>
      <c r="BE71" s="16" t="n">
        <f aca="false">Sersale!BM72</f>
        <v>320</v>
      </c>
      <c r="BF71" s="20" t="n">
        <f aca="false">AW71*$T71</f>
        <v>0</v>
      </c>
      <c r="BG71" s="2" t="n">
        <f aca="false">AX71*$T71</f>
        <v>0</v>
      </c>
      <c r="BH71" s="2" t="n">
        <f aca="false">AY71*$T71</f>
        <v>0</v>
      </c>
      <c r="BI71" s="2" t="n">
        <f aca="false">AZ71*$T71</f>
        <v>0</v>
      </c>
      <c r="BJ71" s="2" t="n">
        <f aca="false">BA71*$T71</f>
        <v>119.625</v>
      </c>
      <c r="BK71" s="2" t="n">
        <f aca="false">BB71*$T71</f>
        <v>0</v>
      </c>
      <c r="BL71" s="2" t="n">
        <f aca="false">BC71*$T71</f>
        <v>0</v>
      </c>
      <c r="BM71" s="2" t="n">
        <f aca="false">BD71*$T71</f>
        <v>0</v>
      </c>
      <c r="BN71" s="44" t="n">
        <f aca="false">BE71*$T71</f>
        <v>348</v>
      </c>
      <c r="BO71" s="150" t="n">
        <f aca="false">AN71+BF71</f>
        <v>0</v>
      </c>
      <c r="BP71" s="16" t="n">
        <f aca="false">AO71+BG71</f>
        <v>0</v>
      </c>
      <c r="BQ71" s="16" t="n">
        <f aca="false">AP71+BH71</f>
        <v>0</v>
      </c>
      <c r="BR71" s="16" t="n">
        <f aca="false">AQ71+BI71</f>
        <v>0</v>
      </c>
      <c r="BS71" s="16" t="n">
        <f aca="false">AR71+BJ71</f>
        <v>119.625</v>
      </c>
      <c r="BT71" s="16" t="n">
        <f aca="false">AS71+BK71</f>
        <v>0</v>
      </c>
      <c r="BU71" s="16" t="n">
        <f aca="false">AT71+BL71</f>
        <v>0</v>
      </c>
      <c r="BV71" s="16" t="n">
        <f aca="false">AU71+BM71</f>
        <v>0</v>
      </c>
      <c r="BW71" s="139" t="n">
        <f aca="false">AV71+BN71</f>
        <v>348</v>
      </c>
      <c r="BX71" s="3" t="n">
        <f aca="false">BO71/SUM($BO71:$BW71)</f>
        <v>0</v>
      </c>
      <c r="BY71" s="3" t="n">
        <f aca="false">BP71/SUM($BO71:$BW71)</f>
        <v>0</v>
      </c>
      <c r="BZ71" s="3" t="n">
        <f aca="false">BQ71/SUM($BO71:$BW71)</f>
        <v>0</v>
      </c>
      <c r="CA71" s="3" t="n">
        <f aca="false">BR71/SUM($BO71:$BW71)</f>
        <v>0</v>
      </c>
      <c r="CB71" s="3" t="n">
        <f aca="false">BS71/SUM($BO71:$BW71)</f>
        <v>0.255813953488372</v>
      </c>
      <c r="CC71" s="3" t="n">
        <f aca="false">BT71/SUM($BO71:$BW71)</f>
        <v>0</v>
      </c>
      <c r="CD71" s="3" t="n">
        <f aca="false">BU71/SUM($BO71:$BW71)</f>
        <v>0</v>
      </c>
      <c r="CE71" s="3" t="n">
        <f aca="false">BV71/SUM($BO71:$BW71)</f>
        <v>0</v>
      </c>
      <c r="CF71" s="3" t="n">
        <f aca="false">BW71/SUM($BO71:$BW71)</f>
        <v>0.744186046511628</v>
      </c>
      <c r="CG71" s="147" t="n">
        <f aca="false">IF(AND(CE71&gt;=90%,BV71&gt;2000),BV71,0)</f>
        <v>0</v>
      </c>
      <c r="CI71" s="16" t="n">
        <f aca="false">IF(CG71&lt;&gt;0,SUM(BO71:CG71)-BV71,0)</f>
        <v>0</v>
      </c>
      <c r="CJ71" s="2" t="n">
        <f aca="false">IF(CE71&gt;=90%,BV71,0)</f>
        <v>0</v>
      </c>
      <c r="CK71" s="151" t="n">
        <f aca="false">IF(CJ71&lt;&gt;0,1,0)</f>
        <v>0</v>
      </c>
      <c r="CL71" s="2" t="n">
        <f aca="false">IF(CG71&lt;&gt;0,1,0)</f>
        <v>0</v>
      </c>
      <c r="CM71" s="2" t="n">
        <v>0</v>
      </c>
      <c r="CN71" s="151"/>
      <c r="CO71" s="127"/>
      <c r="CP71" s="127"/>
      <c r="CQ71" s="128"/>
      <c r="CR71" s="128"/>
      <c r="CS71" s="128"/>
      <c r="CT71" s="128"/>
      <c r="CU71" s="128"/>
      <c r="CV71" s="128"/>
      <c r="CW71" s="128"/>
      <c r="CX71" s="127"/>
      <c r="CY71" s="127"/>
      <c r="CZ71" s="127"/>
      <c r="DA71" s="127"/>
      <c r="DB71" s="127"/>
      <c r="DC71" s="138"/>
      <c r="DE71" s="37" t="str">
        <f aca="false">B154</f>
        <v>O46</v>
      </c>
      <c r="DF71" s="44"/>
      <c r="DG71" s="2" t="n">
        <f aca="false">W154</f>
        <v>518.34</v>
      </c>
      <c r="DH71" s="44" t="n">
        <f aca="false">CG154</f>
        <v>0</v>
      </c>
      <c r="DI71" s="44" t="n">
        <f aca="false">O154</f>
        <v>3.18</v>
      </c>
      <c r="DJ71" s="44" t="n">
        <f aca="false">S154</f>
        <v>0.318</v>
      </c>
      <c r="DK71" s="44" t="n">
        <f aca="false">BW154</f>
        <v>0</v>
      </c>
      <c r="DL71" s="44" t="n">
        <f aca="false">BV154</f>
        <v>518.34</v>
      </c>
      <c r="DM71" s="127"/>
      <c r="DN71" s="127"/>
      <c r="DO71" s="127"/>
      <c r="DP71" s="127"/>
      <c r="DQ71" s="127"/>
      <c r="DR71" s="127"/>
      <c r="DS71" s="127"/>
      <c r="DT71" s="127"/>
      <c r="DU71" s="127"/>
      <c r="DV71" s="127"/>
      <c r="DW71" s="127"/>
      <c r="DX71" s="127"/>
      <c r="DY71" s="127"/>
      <c r="DZ71" s="127"/>
      <c r="EA71" s="127"/>
      <c r="EB71" s="127"/>
      <c r="EC71" s="127"/>
      <c r="ED71" s="127"/>
      <c r="EE71" s="127"/>
      <c r="EF71" s="127"/>
      <c r="EG71" s="127"/>
      <c r="EH71" s="127"/>
      <c r="EI71" s="127"/>
      <c r="EJ71" s="127"/>
      <c r="EK71" s="127"/>
      <c r="EL71" s="127"/>
      <c r="EM71" s="127"/>
      <c r="EN71" s="127"/>
      <c r="EO71" s="127"/>
      <c r="EP71" s="127"/>
      <c r="EQ71" s="127"/>
      <c r="ER71" s="127"/>
      <c r="ES71" s="127"/>
      <c r="ET71" s="127"/>
      <c r="EU71" s="127"/>
      <c r="EV71" s="127"/>
      <c r="EW71" s="127"/>
      <c r="EX71" s="127"/>
      <c r="EY71" s="127"/>
      <c r="EZ71" s="127"/>
      <c r="FA71" s="127"/>
      <c r="FB71" s="127"/>
      <c r="FC71" s="127"/>
      <c r="FD71" s="127"/>
      <c r="FE71" s="127"/>
      <c r="FF71" s="127"/>
      <c r="FG71" s="127"/>
      <c r="FH71" s="127"/>
      <c r="FI71" s="127"/>
      <c r="FJ71" s="127"/>
      <c r="FK71" s="127"/>
      <c r="FL71" s="127"/>
      <c r="FM71" s="127"/>
      <c r="FN71" s="127"/>
      <c r="FO71" s="127"/>
      <c r="FP71" s="127"/>
      <c r="FQ71" s="127"/>
      <c r="FR71" s="127"/>
      <c r="FS71" s="127"/>
      <c r="FT71" s="127"/>
      <c r="FU71" s="127"/>
      <c r="FV71" s="127"/>
      <c r="FW71" s="127"/>
      <c r="FX71" s="127"/>
      <c r="FY71" s="127"/>
      <c r="FZ71" s="127"/>
      <c r="GA71" s="127"/>
      <c r="GB71" s="127"/>
      <c r="GC71" s="127"/>
      <c r="GD71" s="127"/>
      <c r="GE71" s="127"/>
      <c r="GF71" s="127"/>
      <c r="GG71" s="127"/>
      <c r="GH71" s="127"/>
      <c r="GI71" s="127"/>
      <c r="GJ71" s="127"/>
      <c r="GK71" s="127"/>
      <c r="GL71" s="127"/>
      <c r="GM71" s="127"/>
      <c r="GN71" s="127"/>
      <c r="GO71" s="127"/>
      <c r="GP71" s="167"/>
      <c r="GQ71" s="127" t="s">
        <v>117</v>
      </c>
      <c r="GR71" s="161" t="n">
        <v>0.0273862972901757</v>
      </c>
      <c r="GS71" s="127" t="n">
        <v>0.0890649562331611</v>
      </c>
      <c r="GT71" s="127" t="n">
        <v>0.0229604983476675</v>
      </c>
      <c r="GU71" s="127" t="n">
        <v>0.00203584909777225</v>
      </c>
      <c r="GV71" s="127" t="n">
        <v>0.0585523990312234</v>
      </c>
      <c r="GW71" s="127" t="n">
        <v>0</v>
      </c>
      <c r="GX71" s="127" t="n">
        <v>0</v>
      </c>
      <c r="GY71" s="135" t="n">
        <v>0.8</v>
      </c>
      <c r="GZ71" s="161" t="n">
        <v>0</v>
      </c>
      <c r="HA71" s="127" t="s">
        <v>37</v>
      </c>
      <c r="HB71" s="127" t="s">
        <v>37</v>
      </c>
      <c r="HC71" s="127" t="s">
        <v>48</v>
      </c>
      <c r="HD71" s="127" t="n">
        <v>65.5</v>
      </c>
      <c r="HE71" s="127" t="n">
        <v>5</v>
      </c>
      <c r="HF71" s="127" t="n">
        <v>0.005</v>
      </c>
      <c r="HG71" s="127" t="n">
        <v>0.1</v>
      </c>
      <c r="HH71" s="127" t="n">
        <v>0.3275</v>
      </c>
      <c r="HI71" s="127" t="n">
        <v>0.29475</v>
      </c>
      <c r="HJ71" s="127" t="n">
        <v>453.469078789466</v>
      </c>
      <c r="HK71" s="127" t="n">
        <v>12</v>
      </c>
      <c r="HL71" s="135" t="n">
        <v>145.660010973195</v>
      </c>
      <c r="HM71" s="161" t="n">
        <v>0</v>
      </c>
      <c r="HN71" s="127" t="n">
        <v>0</v>
      </c>
      <c r="HO71" s="127" t="n">
        <v>0</v>
      </c>
      <c r="HP71" s="127" t="n">
        <v>1</v>
      </c>
      <c r="HQ71" s="127" t="n">
        <v>0</v>
      </c>
      <c r="HR71" s="127" t="n">
        <v>0</v>
      </c>
      <c r="HS71" s="127" t="n">
        <v>0</v>
      </c>
      <c r="HT71" s="127" t="n">
        <v>1</v>
      </c>
      <c r="HU71" s="127" t="n">
        <v>0</v>
      </c>
      <c r="HV71" s="127" t="n">
        <v>0</v>
      </c>
      <c r="HW71" s="127" t="n">
        <v>0</v>
      </c>
      <c r="HX71" s="127" t="n">
        <v>0</v>
      </c>
      <c r="HY71" s="127" t="n">
        <v>0</v>
      </c>
      <c r="HZ71" s="165" t="n">
        <v>1</v>
      </c>
      <c r="IA71" s="127"/>
      <c r="IB71" s="127"/>
      <c r="IC71" s="127"/>
      <c r="ID71" s="127"/>
      <c r="IE71" s="127"/>
      <c r="IF71" s="127"/>
      <c r="IG71" s="127"/>
      <c r="IH71" s="127"/>
      <c r="II71" s="127"/>
      <c r="IJ71" s="127"/>
      <c r="IK71" s="127"/>
      <c r="IL71" s="127"/>
      <c r="IM71" s="127"/>
      <c r="IN71" s="127"/>
      <c r="IO71" s="127"/>
      <c r="IP71" s="127"/>
      <c r="IQ71" s="127"/>
      <c r="IR71" s="127"/>
      <c r="IS71" s="127"/>
      <c r="IT71" s="127"/>
      <c r="IU71" s="127"/>
      <c r="IV71" s="127"/>
      <c r="IW71" s="127"/>
      <c r="IX71" s="127"/>
      <c r="IY71" s="127"/>
      <c r="IZ71" s="127"/>
      <c r="JA71" s="127"/>
      <c r="JB71" s="127"/>
      <c r="JC71" s="127"/>
      <c r="JD71" s="127"/>
      <c r="JE71" s="127"/>
      <c r="JF71" s="127"/>
      <c r="JG71" s="127"/>
      <c r="JH71" s="127"/>
      <c r="JI71" s="127"/>
      <c r="JJ71" s="127"/>
      <c r="JK71" s="127"/>
      <c r="JL71" s="127"/>
      <c r="JM71" s="127"/>
      <c r="JN71" s="127"/>
      <c r="JO71" s="127"/>
      <c r="JP71" s="127"/>
      <c r="JQ71" s="127"/>
      <c r="JR71" s="127"/>
      <c r="JS71" s="127"/>
      <c r="JT71" s="127"/>
      <c r="JU71" s="127"/>
      <c r="JV71" s="127"/>
      <c r="JW71" s="127"/>
      <c r="JX71" s="127"/>
      <c r="JY71" s="127"/>
      <c r="JZ71" s="127"/>
      <c r="KA71" s="127"/>
      <c r="KB71" s="127"/>
      <c r="KC71" s="127"/>
      <c r="KD71" s="127"/>
      <c r="KE71" s="127"/>
      <c r="KF71" s="127"/>
      <c r="KG71" s="127"/>
      <c r="KH71" s="127"/>
      <c r="KI71" s="127"/>
      <c r="KJ71" s="127"/>
      <c r="KK71" s="127"/>
      <c r="KL71" s="127"/>
      <c r="KM71" s="127"/>
      <c r="KN71" s="127"/>
      <c r="KO71" s="127"/>
      <c r="KP71" s="127"/>
      <c r="KQ71" s="127"/>
      <c r="KR71" s="127"/>
      <c r="KS71" s="127"/>
      <c r="KT71" s="127"/>
      <c r="KU71" s="127"/>
      <c r="KV71" s="127"/>
      <c r="KW71" s="127"/>
      <c r="KX71" s="127"/>
      <c r="KY71" s="127"/>
      <c r="KZ71" s="127"/>
      <c r="LA71" s="127"/>
      <c r="LB71" s="127"/>
      <c r="LC71" s="127"/>
      <c r="LD71" s="127"/>
      <c r="LE71" s="127"/>
      <c r="LF71" s="127"/>
      <c r="LG71" s="127"/>
      <c r="LH71" s="127"/>
      <c r="LI71" s="127"/>
      <c r="LJ71" s="127"/>
      <c r="LK71" s="127"/>
      <c r="LL71" s="127"/>
      <c r="LM71" s="127"/>
      <c r="LN71" s="127"/>
      <c r="LO71" s="127"/>
      <c r="LP71" s="127"/>
      <c r="LQ71" s="127"/>
      <c r="LR71" s="127"/>
      <c r="LS71" s="127"/>
      <c r="LT71" s="127"/>
      <c r="LU71" s="127"/>
      <c r="LV71" s="127"/>
      <c r="LW71" s="127"/>
      <c r="LX71" s="127"/>
      <c r="LY71" s="127"/>
      <c r="LZ71" s="127"/>
      <c r="MA71" s="127"/>
      <c r="MB71" s="127"/>
      <c r="MC71" s="127"/>
      <c r="MD71" s="127"/>
      <c r="ME71" s="127"/>
      <c r="MF71" s="127"/>
      <c r="MG71" s="127"/>
      <c r="MH71" s="127"/>
      <c r="MI71" s="127"/>
      <c r="MJ71" s="127"/>
      <c r="MK71" s="127"/>
      <c r="ML71" s="127"/>
      <c r="MM71" s="127"/>
      <c r="MN71" s="127"/>
      <c r="MO71" s="127"/>
      <c r="MP71" s="127"/>
      <c r="MQ71" s="127"/>
      <c r="MR71" s="127"/>
      <c r="MS71" s="127"/>
      <c r="MT71" s="127"/>
      <c r="MU71" s="127"/>
      <c r="MV71" s="127"/>
      <c r="MW71" s="127"/>
      <c r="MX71" s="127"/>
      <c r="MY71" s="127"/>
      <c r="MZ71" s="127"/>
      <c r="NA71" s="127"/>
      <c r="NB71" s="127"/>
      <c r="NC71" s="127"/>
      <c r="ND71" s="127"/>
      <c r="NE71" s="127"/>
      <c r="NF71" s="127"/>
      <c r="NG71" s="127"/>
      <c r="NH71" s="127"/>
      <c r="NI71" s="127"/>
      <c r="NJ71" s="127"/>
      <c r="NK71" s="127"/>
      <c r="NL71" s="127"/>
      <c r="NM71" s="127"/>
      <c r="NN71" s="127"/>
      <c r="NO71" s="127"/>
      <c r="NP71" s="127"/>
      <c r="NQ71" s="127"/>
      <c r="NR71" s="127"/>
      <c r="NS71" s="127"/>
      <c r="NT71" s="127"/>
      <c r="NU71" s="127"/>
      <c r="NV71" s="127"/>
      <c r="NW71" s="127"/>
      <c r="NX71" s="127"/>
      <c r="NY71" s="127"/>
      <c r="NZ71" s="127"/>
      <c r="OA71" s="127"/>
      <c r="OB71" s="127"/>
      <c r="OC71" s="127"/>
      <c r="OD71" s="127"/>
      <c r="OE71" s="127"/>
      <c r="OF71" s="127"/>
      <c r="OG71" s="127"/>
      <c r="OH71" s="127"/>
      <c r="OI71" s="127"/>
      <c r="OJ71" s="127"/>
      <c r="OK71" s="127"/>
      <c r="OL71" s="127"/>
      <c r="OM71" s="127"/>
      <c r="ON71" s="127"/>
      <c r="OO71" s="127"/>
      <c r="OP71" s="127"/>
      <c r="OQ71" s="127"/>
      <c r="OR71" s="127"/>
      <c r="OS71" s="127"/>
      <c r="OT71" s="127"/>
      <c r="OU71" s="127"/>
      <c r="OV71" s="127"/>
      <c r="OW71" s="127"/>
      <c r="OX71" s="127"/>
      <c r="OY71" s="127"/>
      <c r="OZ71" s="127"/>
      <c r="PA71" s="127"/>
      <c r="PB71" s="127"/>
      <c r="PC71" s="127"/>
      <c r="PD71" s="127"/>
      <c r="PE71" s="127"/>
      <c r="PF71" s="127"/>
      <c r="PG71" s="127"/>
      <c r="PH71" s="127"/>
      <c r="PI71" s="127"/>
      <c r="PJ71" s="127"/>
      <c r="PK71" s="127"/>
      <c r="PL71" s="127"/>
      <c r="PM71" s="127"/>
      <c r="PN71" s="127"/>
      <c r="PO71" s="127"/>
      <c r="PP71" s="127"/>
      <c r="PQ71" s="127"/>
      <c r="PR71" s="127"/>
      <c r="PS71" s="127"/>
      <c r="PT71" s="127"/>
      <c r="PU71" s="127"/>
      <c r="PV71" s="127"/>
      <c r="PW71" s="127"/>
      <c r="PX71" s="127"/>
      <c r="PY71" s="127"/>
      <c r="PZ71" s="127"/>
      <c r="QA71" s="127"/>
      <c r="QB71" s="127"/>
      <c r="QC71" s="127"/>
      <c r="QD71" s="127"/>
      <c r="QE71" s="127"/>
      <c r="QF71" s="127"/>
      <c r="QG71" s="127"/>
      <c r="QH71" s="127"/>
      <c r="QI71" s="127"/>
      <c r="QJ71" s="127"/>
      <c r="QK71" s="127"/>
      <c r="QL71" s="127"/>
      <c r="QM71" s="127"/>
      <c r="QN71" s="127"/>
      <c r="QO71" s="127"/>
      <c r="QP71" s="127"/>
    </row>
    <row r="72" customFormat="false" ht="13.8" hidden="false" customHeight="false" outlineLevel="0" collapsed="false">
      <c r="A72" s="166"/>
      <c r="B72" s="16" t="s">
        <v>121</v>
      </c>
      <c r="C72" s="16" t="n">
        <v>0.1</v>
      </c>
      <c r="D72" s="16" t="n">
        <v>0</v>
      </c>
      <c r="E72" s="16" t="n">
        <v>0</v>
      </c>
      <c r="F72" s="16" t="n">
        <v>0</v>
      </c>
      <c r="G72" s="2" t="n">
        <v>0</v>
      </c>
      <c r="H72" s="2" t="n">
        <v>0</v>
      </c>
      <c r="I72" s="2" t="n">
        <v>0.9</v>
      </c>
      <c r="J72" s="2" t="n">
        <v>0</v>
      </c>
      <c r="K72" s="2" t="n">
        <v>0</v>
      </c>
      <c r="L72" s="2" t="s">
        <v>37</v>
      </c>
      <c r="M72" s="2" t="s">
        <v>37</v>
      </c>
      <c r="N72" s="2" t="s">
        <v>45</v>
      </c>
      <c r="O72" s="2" t="n">
        <v>16.9</v>
      </c>
      <c r="P72" s="2" t="n">
        <v>30</v>
      </c>
      <c r="Q72" s="2" t="n">
        <v>0.03</v>
      </c>
      <c r="R72" s="2" t="n">
        <v>0</v>
      </c>
      <c r="S72" s="2" t="n">
        <v>0.507</v>
      </c>
      <c r="T72" s="2" t="n">
        <v>0.507</v>
      </c>
      <c r="U72" s="2" t="n">
        <v>1440</v>
      </c>
      <c r="V72" s="2" t="n">
        <v>0</v>
      </c>
      <c r="W72" s="2" t="n">
        <v>730.08</v>
      </c>
      <c r="X72" s="2" t="n">
        <f aca="false">IF(M72=1,O72,0)</f>
        <v>0</v>
      </c>
      <c r="Z72" s="2" t="s">
        <v>573</v>
      </c>
      <c r="AA72" s="2" t="n">
        <f aca="false">[2]cerva!E27</f>
        <v>9.28338273148265</v>
      </c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50" t="n">
        <f aca="false">Sersale!BP71</f>
        <v>0</v>
      </c>
      <c r="AO72" s="16" t="n">
        <f aca="false">Sersale!BQ71</f>
        <v>0</v>
      </c>
      <c r="AP72" s="16" t="n">
        <f aca="false">Sersale!BR71</f>
        <v>0</v>
      </c>
      <c r="AQ72" s="16" t="n">
        <f aca="false">Sersale!BS71</f>
        <v>0</v>
      </c>
      <c r="AR72" s="16" t="n">
        <f aca="false">Sersale!BT71</f>
        <v>0</v>
      </c>
      <c r="AS72" s="16" t="n">
        <f aca="false">Sersale!BU71</f>
        <v>0</v>
      </c>
      <c r="AT72" s="16" t="n">
        <f aca="false">Sersale!BV71</f>
        <v>0</v>
      </c>
      <c r="AU72" s="16" t="n">
        <f aca="false">Sersale!BW71</f>
        <v>0</v>
      </c>
      <c r="AV72" s="16" t="n">
        <f aca="false">Sersale!BX71</f>
        <v>0</v>
      </c>
      <c r="AW72" s="171" t="n">
        <f aca="false">Sersale!BP72</f>
        <v>90</v>
      </c>
      <c r="AX72" s="61" t="n">
        <f aca="false">Sersale!BQ72</f>
        <v>0</v>
      </c>
      <c r="AY72" s="61" t="n">
        <f aca="false">Sersale!BR72</f>
        <v>0</v>
      </c>
      <c r="AZ72" s="61" t="n">
        <f aca="false">Sersale!BS72</f>
        <v>0</v>
      </c>
      <c r="BA72" s="61" t="n">
        <f aca="false">Sersale!BT72</f>
        <v>0</v>
      </c>
      <c r="BB72" s="61" t="n">
        <f aca="false">Sersale!BU72</f>
        <v>0</v>
      </c>
      <c r="BC72" s="61" t="n">
        <f aca="false">Sersale!BV72</f>
        <v>0</v>
      </c>
      <c r="BD72" s="61" t="n">
        <f aca="false">Sersale!BW72</f>
        <v>1350</v>
      </c>
      <c r="BE72" s="61" t="n">
        <f aca="false">Sersale!BX72</f>
        <v>0</v>
      </c>
      <c r="BF72" s="20" t="n">
        <f aca="false">AW72*$T72</f>
        <v>45.63</v>
      </c>
      <c r="BG72" s="2" t="n">
        <f aca="false">AX72*$T72</f>
        <v>0</v>
      </c>
      <c r="BH72" s="2" t="n">
        <f aca="false">AY72*$T72</f>
        <v>0</v>
      </c>
      <c r="BI72" s="2" t="n">
        <f aca="false">AZ72*$T72</f>
        <v>0</v>
      </c>
      <c r="BJ72" s="2" t="n">
        <f aca="false">BA72*$T72</f>
        <v>0</v>
      </c>
      <c r="BK72" s="2" t="n">
        <f aca="false">BB72*$T72</f>
        <v>0</v>
      </c>
      <c r="BL72" s="2" t="n">
        <f aca="false">BC72*$T72</f>
        <v>0</v>
      </c>
      <c r="BM72" s="2" t="n">
        <f aca="false">BD72*$T72</f>
        <v>684.45</v>
      </c>
      <c r="BN72" s="44" t="n">
        <f aca="false">BE72*$T72</f>
        <v>0</v>
      </c>
      <c r="BO72" s="150" t="n">
        <f aca="false">AN72+BF72</f>
        <v>45.63</v>
      </c>
      <c r="BP72" s="16" t="n">
        <f aca="false">AO72+BG72</f>
        <v>0</v>
      </c>
      <c r="BQ72" s="16" t="n">
        <f aca="false">AP72+BH72</f>
        <v>0</v>
      </c>
      <c r="BR72" s="16" t="n">
        <f aca="false">AQ72+BI72</f>
        <v>0</v>
      </c>
      <c r="BS72" s="16" t="n">
        <f aca="false">AR72+BJ72</f>
        <v>0</v>
      </c>
      <c r="BT72" s="16" t="n">
        <f aca="false">AS72+BK72</f>
        <v>0</v>
      </c>
      <c r="BU72" s="16" t="n">
        <f aca="false">AT72+BL72</f>
        <v>0</v>
      </c>
      <c r="BV72" s="16" t="n">
        <f aca="false">AU72+BM72</f>
        <v>684.45</v>
      </c>
      <c r="BW72" s="139" t="n">
        <f aca="false">AV72+BN72</f>
        <v>0</v>
      </c>
      <c r="BX72" s="3" t="n">
        <f aca="false">BO72/SUM($BO72:$BW72)</f>
        <v>0.0625</v>
      </c>
      <c r="BY72" s="3" t="n">
        <f aca="false">BP72/SUM($BO72:$BW72)</f>
        <v>0</v>
      </c>
      <c r="BZ72" s="3" t="n">
        <f aca="false">BQ72/SUM($BO72:$BW72)</f>
        <v>0</v>
      </c>
      <c r="CA72" s="3" t="n">
        <f aca="false">BR72/SUM($BO72:$BW72)</f>
        <v>0</v>
      </c>
      <c r="CB72" s="3" t="n">
        <f aca="false">BS72/SUM($BO72:$BW72)</f>
        <v>0</v>
      </c>
      <c r="CC72" s="3" t="n">
        <f aca="false">BT72/SUM($BO72:$BW72)</f>
        <v>0</v>
      </c>
      <c r="CD72" s="3" t="n">
        <f aca="false">BU72/SUM($BO72:$BW72)</f>
        <v>0</v>
      </c>
      <c r="CE72" s="3" t="n">
        <f aca="false">BV72/SUM($BO72:$BW72)</f>
        <v>0.9375</v>
      </c>
      <c r="CF72" s="3" t="n">
        <f aca="false">BW72/SUM($BO72:$BW72)</f>
        <v>0</v>
      </c>
      <c r="CG72" s="147" t="n">
        <f aca="false">IF(AND(CE72&gt;=90%,BV72&gt;2000),BV72,0)</f>
        <v>0</v>
      </c>
      <c r="CI72" s="16" t="n">
        <f aca="false">IF(CG72&lt;&gt;0,SUM(BO72:CG72)-BV72,0)</f>
        <v>0</v>
      </c>
      <c r="CJ72" s="2" t="n">
        <f aca="false">IF(CE72&gt;=90%,BV72,0)</f>
        <v>684.45</v>
      </c>
      <c r="CK72" s="151" t="n">
        <f aca="false">IF(CJ72&lt;&gt;0,1,0)</f>
        <v>1</v>
      </c>
      <c r="CL72" s="2" t="n">
        <f aca="false">IF(CG72&lt;&gt;0,1,0)</f>
        <v>0</v>
      </c>
      <c r="CM72" s="2" t="n">
        <v>0</v>
      </c>
      <c r="CN72" s="151"/>
      <c r="CO72" s="127"/>
      <c r="CP72" s="127"/>
      <c r="CQ72" s="127"/>
      <c r="CR72" s="127"/>
      <c r="CS72" s="127"/>
      <c r="CT72" s="127"/>
      <c r="CU72" s="127"/>
      <c r="CV72" s="127"/>
      <c r="CW72" s="127"/>
      <c r="CX72" s="127"/>
      <c r="CY72" s="127"/>
      <c r="CZ72" s="127"/>
      <c r="DA72" s="127"/>
      <c r="DB72" s="127"/>
      <c r="DC72" s="138"/>
      <c r="DE72" s="37" t="str">
        <f aca="false">B155</f>
        <v>O47</v>
      </c>
      <c r="DF72" s="44"/>
      <c r="DG72" s="2" t="n">
        <f aca="false">W155</f>
        <v>445785.6</v>
      </c>
      <c r="DH72" s="44" t="n">
        <f aca="false">CG155</f>
        <v>440963.4</v>
      </c>
      <c r="DI72" s="44" t="n">
        <f aca="false">O155</f>
        <v>8930</v>
      </c>
      <c r="DJ72" s="44" t="n">
        <f aca="false">S155</f>
        <v>267.9</v>
      </c>
      <c r="DK72" s="44" t="n">
        <f aca="false">BW155</f>
        <v>0</v>
      </c>
      <c r="DL72" s="44" t="n">
        <f aca="false">BV155</f>
        <v>440963.4</v>
      </c>
      <c r="DM72" s="127" t="n">
        <v>47.1</v>
      </c>
      <c r="DN72" s="127"/>
      <c r="DO72" s="127"/>
      <c r="DP72" s="127"/>
      <c r="DQ72" s="127" t="s">
        <v>583</v>
      </c>
      <c r="DR72" s="127" t="s">
        <v>584</v>
      </c>
      <c r="DS72" s="127" t="s">
        <v>585</v>
      </c>
      <c r="DT72" s="127" t="s">
        <v>586</v>
      </c>
      <c r="DU72" s="127" t="s">
        <v>587</v>
      </c>
      <c r="DV72" s="127"/>
      <c r="DW72" s="127" t="s">
        <v>588</v>
      </c>
      <c r="DX72" s="127"/>
      <c r="DY72" s="127"/>
      <c r="DZ72" s="127"/>
      <c r="EA72" s="127"/>
      <c r="EB72" s="127"/>
      <c r="EC72" s="127"/>
      <c r="ED72" s="127"/>
      <c r="EE72" s="127"/>
      <c r="EF72" s="127"/>
      <c r="EG72" s="127"/>
      <c r="EH72" s="127"/>
      <c r="EI72" s="127"/>
      <c r="EJ72" s="127"/>
      <c r="EK72" s="127"/>
      <c r="EL72" s="127"/>
      <c r="EM72" s="127"/>
      <c r="EN72" s="127"/>
      <c r="EO72" s="127"/>
      <c r="EP72" s="127"/>
      <c r="EQ72" s="127"/>
      <c r="ER72" s="127"/>
      <c r="ES72" s="127"/>
      <c r="ET72" s="127"/>
      <c r="EU72" s="127"/>
      <c r="EV72" s="127"/>
      <c r="EW72" s="127"/>
      <c r="EX72" s="127"/>
      <c r="EY72" s="127"/>
      <c r="EZ72" s="127"/>
      <c r="FA72" s="127"/>
      <c r="FB72" s="127"/>
      <c r="FC72" s="127"/>
      <c r="FD72" s="127"/>
      <c r="FE72" s="127"/>
      <c r="FF72" s="127"/>
      <c r="FG72" s="127"/>
      <c r="FH72" s="127"/>
      <c r="FI72" s="127"/>
      <c r="FJ72" s="127"/>
      <c r="FK72" s="127"/>
      <c r="FL72" s="127"/>
      <c r="FM72" s="127"/>
      <c r="FN72" s="127"/>
      <c r="FO72" s="127"/>
      <c r="FP72" s="127"/>
      <c r="FQ72" s="127"/>
      <c r="FR72" s="127"/>
      <c r="FS72" s="127"/>
      <c r="FT72" s="127"/>
      <c r="FU72" s="127"/>
      <c r="FV72" s="127"/>
      <c r="FW72" s="127"/>
      <c r="FX72" s="127"/>
      <c r="FY72" s="127"/>
      <c r="FZ72" s="127"/>
      <c r="GA72" s="127"/>
      <c r="GB72" s="127"/>
      <c r="GC72" s="127"/>
      <c r="GD72" s="127"/>
      <c r="GE72" s="127"/>
      <c r="GF72" s="127"/>
      <c r="GG72" s="127"/>
      <c r="GH72" s="127"/>
      <c r="GI72" s="127"/>
      <c r="GJ72" s="127"/>
      <c r="GK72" s="127"/>
      <c r="GL72" s="127"/>
      <c r="GM72" s="127"/>
      <c r="GN72" s="127"/>
      <c r="GO72" s="127"/>
      <c r="GP72" s="167"/>
      <c r="GQ72" s="127" t="s">
        <v>118</v>
      </c>
      <c r="GR72" s="161" t="n">
        <v>0.15</v>
      </c>
      <c r="GS72" s="127" t="n">
        <v>0</v>
      </c>
      <c r="GT72" s="127" t="n">
        <v>0</v>
      </c>
      <c r="GU72" s="127" t="n">
        <v>0.85</v>
      </c>
      <c r="GV72" s="127" t="n">
        <v>0</v>
      </c>
      <c r="GW72" s="127" t="n">
        <v>0</v>
      </c>
      <c r="GX72" s="127" t="n">
        <v>0</v>
      </c>
      <c r="GY72" s="135" t="n">
        <v>0</v>
      </c>
      <c r="GZ72" s="161" t="n">
        <v>0</v>
      </c>
      <c r="HA72" s="127" t="s">
        <v>37</v>
      </c>
      <c r="HB72" s="127" t="s">
        <v>37</v>
      </c>
      <c r="HC72" s="127" t="s">
        <v>48</v>
      </c>
      <c r="HD72" s="127" t="n">
        <v>44.8</v>
      </c>
      <c r="HE72" s="127" t="n">
        <v>3</v>
      </c>
      <c r="HF72" s="127" t="n">
        <v>0.003</v>
      </c>
      <c r="HG72" s="127" t="n">
        <v>0</v>
      </c>
      <c r="HH72" s="127" t="n">
        <v>0.1344</v>
      </c>
      <c r="HI72" s="127" t="n">
        <v>0.1344</v>
      </c>
      <c r="HJ72" s="127" t="n">
        <v>602.5</v>
      </c>
      <c r="HK72" s="127" t="n">
        <v>0</v>
      </c>
      <c r="HL72" s="135" t="n">
        <v>80.976</v>
      </c>
      <c r="HM72" s="161" t="n">
        <v>0</v>
      </c>
      <c r="HN72" s="127" t="n">
        <v>0</v>
      </c>
      <c r="HO72" s="127" t="n">
        <v>0</v>
      </c>
      <c r="HP72" s="127" t="n">
        <v>0</v>
      </c>
      <c r="HQ72" s="127" t="n">
        <v>0</v>
      </c>
      <c r="HR72" s="127" t="n">
        <v>0</v>
      </c>
      <c r="HS72" s="127" t="n">
        <v>0</v>
      </c>
      <c r="HT72" s="127" t="n">
        <v>0</v>
      </c>
      <c r="HU72" s="127" t="n">
        <v>0</v>
      </c>
      <c r="HV72" s="127" t="n">
        <v>0</v>
      </c>
      <c r="HW72" s="127" t="n">
        <v>0</v>
      </c>
      <c r="HX72" s="127" t="n">
        <v>0</v>
      </c>
      <c r="HY72" s="127" t="n">
        <v>0</v>
      </c>
      <c r="HZ72" s="165" t="n">
        <v>0</v>
      </c>
      <c r="IA72" s="127"/>
      <c r="IB72" s="127"/>
      <c r="IC72" s="127"/>
      <c r="ID72" s="127"/>
      <c r="IE72" s="127"/>
      <c r="IF72" s="127"/>
      <c r="IG72" s="127"/>
      <c r="IH72" s="127"/>
      <c r="II72" s="127"/>
      <c r="IJ72" s="127"/>
      <c r="IK72" s="127"/>
      <c r="IL72" s="127"/>
      <c r="IM72" s="127"/>
      <c r="IN72" s="127"/>
      <c r="IO72" s="127"/>
      <c r="IP72" s="127"/>
      <c r="IQ72" s="127"/>
      <c r="IR72" s="127"/>
      <c r="IS72" s="127"/>
      <c r="IT72" s="127"/>
      <c r="IU72" s="127"/>
      <c r="IV72" s="127"/>
      <c r="IW72" s="127"/>
      <c r="IX72" s="127"/>
      <c r="IY72" s="127"/>
      <c r="IZ72" s="127"/>
      <c r="JA72" s="127"/>
      <c r="JB72" s="127"/>
      <c r="JC72" s="127"/>
      <c r="JD72" s="127"/>
      <c r="JE72" s="127"/>
      <c r="JF72" s="127"/>
      <c r="JG72" s="127"/>
      <c r="JH72" s="127"/>
      <c r="JI72" s="127"/>
      <c r="JJ72" s="127"/>
      <c r="JK72" s="127"/>
      <c r="JL72" s="127"/>
      <c r="JM72" s="127"/>
      <c r="JN72" s="127"/>
      <c r="JO72" s="127"/>
      <c r="JP72" s="127"/>
      <c r="JQ72" s="127"/>
      <c r="JR72" s="127"/>
      <c r="JS72" s="127"/>
      <c r="JT72" s="127"/>
      <c r="JU72" s="127"/>
      <c r="JV72" s="127"/>
      <c r="JW72" s="127"/>
      <c r="JX72" s="127"/>
      <c r="JY72" s="127"/>
      <c r="JZ72" s="127"/>
      <c r="KA72" s="127"/>
      <c r="KB72" s="127"/>
      <c r="KC72" s="127"/>
      <c r="KD72" s="127"/>
      <c r="KE72" s="127"/>
      <c r="KF72" s="127"/>
      <c r="KG72" s="127"/>
      <c r="KH72" s="127"/>
      <c r="KI72" s="127"/>
      <c r="KJ72" s="127"/>
      <c r="KK72" s="127"/>
      <c r="KL72" s="127"/>
      <c r="KM72" s="127"/>
      <c r="KN72" s="127"/>
      <c r="KO72" s="127"/>
      <c r="KP72" s="127"/>
      <c r="KQ72" s="127"/>
      <c r="KR72" s="127"/>
      <c r="KS72" s="127"/>
      <c r="KT72" s="127"/>
      <c r="KU72" s="127"/>
      <c r="KV72" s="127"/>
      <c r="KW72" s="127"/>
      <c r="KX72" s="127"/>
      <c r="KY72" s="127"/>
      <c r="KZ72" s="127"/>
      <c r="LA72" s="127"/>
      <c r="LB72" s="127"/>
      <c r="LC72" s="127"/>
      <c r="LD72" s="127"/>
      <c r="LE72" s="127"/>
      <c r="LF72" s="127"/>
      <c r="LG72" s="127"/>
      <c r="LH72" s="127"/>
      <c r="LI72" s="127"/>
      <c r="LJ72" s="127"/>
      <c r="LK72" s="127"/>
      <c r="LL72" s="127"/>
      <c r="LM72" s="127"/>
      <c r="LN72" s="127"/>
      <c r="LO72" s="127"/>
      <c r="LP72" s="127"/>
      <c r="LQ72" s="127"/>
      <c r="LR72" s="127"/>
      <c r="LS72" s="127"/>
      <c r="LT72" s="127"/>
      <c r="LU72" s="127"/>
      <c r="LV72" s="127"/>
      <c r="LW72" s="127"/>
      <c r="LX72" s="127"/>
      <c r="LY72" s="127"/>
      <c r="LZ72" s="127"/>
      <c r="MA72" s="127"/>
      <c r="MB72" s="127"/>
      <c r="MC72" s="127"/>
      <c r="MD72" s="127"/>
      <c r="ME72" s="127"/>
      <c r="MF72" s="127"/>
      <c r="MG72" s="127"/>
      <c r="MH72" s="127"/>
      <c r="MI72" s="127"/>
      <c r="MJ72" s="127"/>
      <c r="MK72" s="127"/>
      <c r="ML72" s="127"/>
      <c r="MM72" s="127"/>
      <c r="MN72" s="127"/>
      <c r="MO72" s="127"/>
      <c r="MP72" s="127"/>
      <c r="MQ72" s="127"/>
      <c r="MR72" s="127"/>
      <c r="MS72" s="127"/>
      <c r="MT72" s="127"/>
      <c r="MU72" s="127"/>
      <c r="MV72" s="127"/>
      <c r="MW72" s="127"/>
      <c r="MX72" s="127"/>
      <c r="MY72" s="127"/>
      <c r="MZ72" s="127"/>
      <c r="NA72" s="127"/>
      <c r="NB72" s="127"/>
      <c r="NC72" s="127"/>
      <c r="ND72" s="127"/>
      <c r="NE72" s="127"/>
      <c r="NF72" s="127"/>
      <c r="NG72" s="127"/>
      <c r="NH72" s="127"/>
      <c r="NI72" s="127"/>
      <c r="NJ72" s="127"/>
      <c r="NK72" s="127"/>
      <c r="NL72" s="127"/>
      <c r="NM72" s="127"/>
      <c r="NN72" s="127"/>
      <c r="NO72" s="127"/>
      <c r="NP72" s="127"/>
      <c r="NQ72" s="127"/>
      <c r="NR72" s="127"/>
      <c r="NS72" s="127"/>
      <c r="NT72" s="127"/>
      <c r="NU72" s="127"/>
      <c r="NV72" s="127"/>
      <c r="NW72" s="127"/>
      <c r="NX72" s="127"/>
      <c r="NY72" s="127"/>
      <c r="NZ72" s="127"/>
      <c r="OA72" s="127"/>
      <c r="OB72" s="127"/>
      <c r="OC72" s="127"/>
      <c r="OD72" s="127"/>
      <c r="OE72" s="127"/>
      <c r="OF72" s="127"/>
      <c r="OG72" s="127"/>
      <c r="OH72" s="127"/>
      <c r="OI72" s="127"/>
      <c r="OJ72" s="127"/>
      <c r="OK72" s="127"/>
      <c r="OL72" s="127"/>
      <c r="OM72" s="127"/>
      <c r="ON72" s="127"/>
      <c r="OO72" s="127"/>
      <c r="OP72" s="127"/>
      <c r="OQ72" s="127"/>
      <c r="OR72" s="127"/>
      <c r="OS72" s="127"/>
      <c r="OT72" s="127"/>
      <c r="OU72" s="127"/>
      <c r="OV72" s="127"/>
      <c r="OW72" s="127"/>
      <c r="OX72" s="127"/>
      <c r="OY72" s="127"/>
      <c r="OZ72" s="127"/>
      <c r="PA72" s="127"/>
      <c r="PB72" s="127"/>
      <c r="PC72" s="127"/>
      <c r="PD72" s="127"/>
      <c r="PE72" s="127"/>
      <c r="PF72" s="127"/>
      <c r="PG72" s="127"/>
      <c r="PH72" s="127"/>
      <c r="PI72" s="127"/>
      <c r="PJ72" s="127"/>
      <c r="PK72" s="127"/>
      <c r="PL72" s="127"/>
      <c r="PM72" s="127"/>
      <c r="PN72" s="127"/>
      <c r="PO72" s="127"/>
      <c r="PP72" s="127"/>
      <c r="PQ72" s="127"/>
      <c r="PR72" s="127"/>
      <c r="PS72" s="127"/>
      <c r="PT72" s="127"/>
      <c r="PU72" s="127"/>
      <c r="PV72" s="127"/>
      <c r="PW72" s="127"/>
      <c r="PX72" s="127"/>
      <c r="PY72" s="127"/>
      <c r="PZ72" s="127"/>
      <c r="QA72" s="127"/>
      <c r="QB72" s="127"/>
      <c r="QC72" s="127"/>
      <c r="QD72" s="127"/>
      <c r="QE72" s="127"/>
      <c r="QF72" s="127"/>
      <c r="QG72" s="127"/>
      <c r="QH72" s="127"/>
      <c r="QI72" s="127"/>
      <c r="QJ72" s="127"/>
      <c r="QK72" s="127"/>
      <c r="QL72" s="127"/>
      <c r="QM72" s="127"/>
      <c r="QN72" s="127"/>
      <c r="QO72" s="127"/>
      <c r="QP72" s="127"/>
    </row>
    <row r="73" customFormat="false" ht="14.4" hidden="false" customHeight="true" outlineLevel="0" collapsed="false">
      <c r="A73" s="166" t="s">
        <v>131</v>
      </c>
      <c r="B73" s="37" t="s">
        <v>132</v>
      </c>
      <c r="C73" s="16" t="n">
        <v>0.0250796178343949</v>
      </c>
      <c r="D73" s="2" t="n">
        <v>0</v>
      </c>
      <c r="E73" s="2" t="n">
        <v>0.124920382165605</v>
      </c>
      <c r="F73" s="2" t="n">
        <v>0.15</v>
      </c>
      <c r="G73" s="2" t="n">
        <v>0</v>
      </c>
      <c r="H73" s="2" t="n">
        <v>0</v>
      </c>
      <c r="I73" s="2" t="n">
        <v>0</v>
      </c>
      <c r="J73" s="2" t="n">
        <v>0.7</v>
      </c>
      <c r="K73" s="2" t="n">
        <v>0</v>
      </c>
      <c r="L73" s="2" t="s">
        <v>37</v>
      </c>
      <c r="M73" s="2" t="s">
        <v>37</v>
      </c>
      <c r="N73" s="2" t="s">
        <v>48</v>
      </c>
      <c r="O73" s="2" t="n">
        <v>3.7</v>
      </c>
      <c r="P73" s="2" t="n">
        <v>35</v>
      </c>
      <c r="Q73" s="2" t="n">
        <v>0.035</v>
      </c>
      <c r="R73" s="2" t="n">
        <v>0.15</v>
      </c>
      <c r="S73" s="2" t="n">
        <v>0.1295</v>
      </c>
      <c r="T73" s="2" t="n">
        <v>0.110075</v>
      </c>
      <c r="U73" s="2" t="n">
        <v>362.5</v>
      </c>
      <c r="V73" s="2" t="n">
        <v>50</v>
      </c>
      <c r="W73" s="2" t="n">
        <v>89.9021875</v>
      </c>
      <c r="X73" s="2" t="n">
        <f aca="false">IF(M73=1,O73,0)</f>
        <v>0</v>
      </c>
      <c r="Z73" s="2" t="s">
        <v>511</v>
      </c>
      <c r="AA73" s="2" t="n">
        <f aca="false">[1]sellia!E2</f>
        <v>8.84097786117894</v>
      </c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49" t="n">
        <f aca="false">Cropani!B71</f>
        <v>8.35987261146497</v>
      </c>
      <c r="AO73" s="125" t="n">
        <f aca="false">Cropani!C71</f>
        <v>0</v>
      </c>
      <c r="AP73" s="125" t="n">
        <f aca="false">Cropani!D71</f>
        <v>4.06050955414013</v>
      </c>
      <c r="AQ73" s="125" t="n">
        <f aca="false">Cropani!E71</f>
        <v>37.5796178343949</v>
      </c>
      <c r="AR73" s="125" t="n">
        <f aca="false">Cropani!F71</f>
        <v>0</v>
      </c>
      <c r="AS73" s="125" t="n">
        <f aca="false">Cropani!G71</f>
        <v>0</v>
      </c>
      <c r="AT73" s="125" t="n">
        <f aca="false">Cropani!H71</f>
        <v>0</v>
      </c>
      <c r="AU73" s="125" t="n">
        <f aca="false">Cropani!I71</f>
        <v>0</v>
      </c>
      <c r="AV73" s="172" t="n">
        <f aca="false">Cropani!J71</f>
        <v>0</v>
      </c>
      <c r="AW73" s="150" t="n">
        <f aca="false">Cropani!B72</f>
        <v>0</v>
      </c>
      <c r="AX73" s="16" t="n">
        <f aca="false">Cropani!C72</f>
        <v>0</v>
      </c>
      <c r="AY73" s="16" t="n">
        <f aca="false">Cropani!D72</f>
        <v>0</v>
      </c>
      <c r="AZ73" s="16" t="n">
        <f aca="false">Cropani!E72</f>
        <v>0</v>
      </c>
      <c r="BA73" s="16" t="n">
        <f aca="false">Cropani!F72</f>
        <v>97.0588235294118</v>
      </c>
      <c r="BB73" s="16" t="n">
        <f aca="false">Cropani!G72</f>
        <v>0</v>
      </c>
      <c r="BC73" s="16" t="n">
        <f aca="false">Cropani!H72</f>
        <v>0</v>
      </c>
      <c r="BD73" s="16" t="n">
        <f aca="false">Cropani!I72</f>
        <v>0</v>
      </c>
      <c r="BE73" s="16" t="n">
        <f aca="false">Cropani!J72</f>
        <v>329.411764705882</v>
      </c>
      <c r="BF73" s="20" t="n">
        <f aca="false">AW73*$T73</f>
        <v>0</v>
      </c>
      <c r="BG73" s="2" t="n">
        <f aca="false">AX73*$T73</f>
        <v>0</v>
      </c>
      <c r="BH73" s="2" t="n">
        <f aca="false">AY73*$T73</f>
        <v>0</v>
      </c>
      <c r="BI73" s="2" t="n">
        <f aca="false">AZ73*$T73</f>
        <v>0</v>
      </c>
      <c r="BJ73" s="2" t="n">
        <f aca="false">BA73*$T73</f>
        <v>10.68375</v>
      </c>
      <c r="BK73" s="2" t="n">
        <f aca="false">BB73*$T73</f>
        <v>0</v>
      </c>
      <c r="BL73" s="2" t="n">
        <f aca="false">BC73*$T73</f>
        <v>0</v>
      </c>
      <c r="BM73" s="2" t="n">
        <f aca="false">BD73*$T73</f>
        <v>0</v>
      </c>
      <c r="BN73" s="44" t="n">
        <f aca="false">BE73*$T73</f>
        <v>36.26</v>
      </c>
      <c r="BO73" s="150" t="n">
        <f aca="false">AN73+BF73</f>
        <v>8.35987261146497</v>
      </c>
      <c r="BP73" s="16" t="n">
        <f aca="false">AO73+BG73</f>
        <v>0</v>
      </c>
      <c r="BQ73" s="16" t="n">
        <f aca="false">AP73+BH73</f>
        <v>4.06050955414013</v>
      </c>
      <c r="BR73" s="16" t="n">
        <f aca="false">AQ73+BI73</f>
        <v>37.5796178343949</v>
      </c>
      <c r="BS73" s="16" t="n">
        <f aca="false">AR73+BJ73</f>
        <v>10.68375</v>
      </c>
      <c r="BT73" s="16" t="n">
        <f aca="false">AS73+BK73</f>
        <v>0</v>
      </c>
      <c r="BU73" s="16" t="n">
        <f aca="false">AT73+BL73</f>
        <v>0</v>
      </c>
      <c r="BV73" s="16" t="n">
        <f aca="false">AU73+BM73</f>
        <v>0</v>
      </c>
      <c r="BW73" s="139" t="n">
        <f aca="false">AV73+BN73</f>
        <v>36.26</v>
      </c>
      <c r="BX73" s="3" t="n">
        <f aca="false">BO73/SUM($BO73:$BW73)</f>
        <v>0.0862342607075233</v>
      </c>
      <c r="BY73" s="3" t="n">
        <f aca="false">BP73/SUM($BO73:$BW73)</f>
        <v>0</v>
      </c>
      <c r="BZ73" s="3" t="n">
        <f aca="false">BQ73/SUM($BO73:$BW73)</f>
        <v>0.0418852123436542</v>
      </c>
      <c r="CA73" s="3" t="n">
        <f aca="false">BR73/SUM($BO73:$BW73)</f>
        <v>0.387643533847153</v>
      </c>
      <c r="CB73" s="3" t="n">
        <f aca="false">BS73/SUM($BO73:$BW73)</f>
        <v>0.110205660499001</v>
      </c>
      <c r="CC73" s="3" t="n">
        <f aca="false">BT73/SUM($BO73:$BW73)</f>
        <v>0</v>
      </c>
      <c r="CD73" s="3" t="n">
        <f aca="false">BU73/SUM($BO73:$BW73)</f>
        <v>0</v>
      </c>
      <c r="CE73" s="3" t="n">
        <f aca="false">BV73/SUM($BO73:$BW73)</f>
        <v>0</v>
      </c>
      <c r="CF73" s="3" t="n">
        <f aca="false">BW73/SUM($BO73:$BW73)</f>
        <v>0.374031332602669</v>
      </c>
      <c r="CG73" s="147" t="n">
        <f aca="false">IF(AND(CE73&gt;=90%,BV73&gt;2000),BV73,0)</f>
        <v>0</v>
      </c>
      <c r="CI73" s="16" t="n">
        <f aca="false">IF(CG73&lt;&gt;0,SUM(BO73:CG73)-BV73,0)</f>
        <v>0</v>
      </c>
      <c r="CJ73" s="2" t="n">
        <f aca="false">IF(CE73&gt;=90%,BV73,0)</f>
        <v>0</v>
      </c>
      <c r="CK73" s="151" t="n">
        <f aca="false">IF(CJ73&lt;&gt;0,1,0)</f>
        <v>0</v>
      </c>
      <c r="CL73" s="2" t="n">
        <f aca="false">IF(CG73&lt;&gt;0,1,0)</f>
        <v>0</v>
      </c>
      <c r="CM73" s="2" t="n">
        <v>0</v>
      </c>
      <c r="CN73" s="151"/>
      <c r="CO73" s="127"/>
      <c r="CP73" s="127"/>
      <c r="CQ73" s="127"/>
      <c r="CR73" s="127"/>
      <c r="CS73" s="127"/>
      <c r="CT73" s="127"/>
      <c r="CU73" s="127"/>
      <c r="CV73" s="127"/>
      <c r="CW73" s="127"/>
      <c r="CX73" s="127"/>
      <c r="CY73" s="127"/>
      <c r="CZ73" s="127"/>
      <c r="DA73" s="127"/>
      <c r="DB73" s="127"/>
      <c r="DC73" s="138"/>
      <c r="DE73" s="37" t="str">
        <f aca="false">B157</f>
        <v>O48</v>
      </c>
      <c r="DF73" s="44"/>
      <c r="DG73" s="2" t="n">
        <f aca="false">W157</f>
        <v>1240.23535898797</v>
      </c>
      <c r="DH73" s="44" t="n">
        <f aca="false">CG157</f>
        <v>0</v>
      </c>
      <c r="DI73" s="44" t="n">
        <f aca="false">O157</f>
        <v>13.6</v>
      </c>
      <c r="DJ73" s="44" t="n">
        <f aca="false">S157</f>
        <v>1.36</v>
      </c>
      <c r="DK73" s="44" t="n">
        <f aca="false">BW157</f>
        <v>0</v>
      </c>
      <c r="DL73" s="44" t="n">
        <f aca="false">BV157</f>
        <v>918</v>
      </c>
      <c r="DM73" s="127"/>
      <c r="DN73" s="127"/>
      <c r="DO73" s="127"/>
      <c r="DP73" s="127"/>
      <c r="DQ73" s="173" t="str">
        <f aca="false">DC62</f>
        <v>Sellia</v>
      </c>
      <c r="DR73" s="127" t="str">
        <f aca="false">DD63</f>
        <v>A</v>
      </c>
      <c r="DS73" s="152" t="n">
        <f aca="false">DF62</f>
        <v>13.1983324294032</v>
      </c>
      <c r="DT73" s="148" t="n">
        <f aca="false">DF66</f>
        <v>1.06715</v>
      </c>
      <c r="DU73" s="148" t="n">
        <f aca="false">DF65</f>
        <v>36.24</v>
      </c>
      <c r="DV73" s="148" t="n">
        <f aca="false">DF67</f>
        <v>1925.07610529972</v>
      </c>
      <c r="DW73" s="152" t="n">
        <f aca="false">DV73-SUM(DK62:DK67)</f>
        <v>1925.07610529972</v>
      </c>
      <c r="DX73" s="127"/>
      <c r="DY73" s="127"/>
      <c r="DZ73" s="127"/>
      <c r="EA73" s="127"/>
      <c r="EB73" s="127"/>
      <c r="EC73" s="127"/>
      <c r="ED73" s="127"/>
      <c r="EE73" s="127"/>
      <c r="EF73" s="127"/>
      <c r="EG73" s="127"/>
      <c r="EH73" s="127"/>
      <c r="EI73" s="127"/>
      <c r="EJ73" s="127"/>
      <c r="EK73" s="127"/>
      <c r="EL73" s="127"/>
      <c r="EM73" s="127"/>
      <c r="EN73" s="127"/>
      <c r="EO73" s="127"/>
      <c r="EP73" s="127"/>
      <c r="EQ73" s="127"/>
      <c r="ER73" s="127"/>
      <c r="ES73" s="127"/>
      <c r="ET73" s="127"/>
      <c r="EU73" s="127"/>
      <c r="EV73" s="127"/>
      <c r="EW73" s="127"/>
      <c r="EX73" s="127"/>
      <c r="EY73" s="127"/>
      <c r="EZ73" s="127"/>
      <c r="FA73" s="127"/>
      <c r="FB73" s="127"/>
      <c r="FC73" s="127"/>
      <c r="FD73" s="127"/>
      <c r="FE73" s="127"/>
      <c r="FF73" s="127"/>
      <c r="FG73" s="127"/>
      <c r="FH73" s="127"/>
      <c r="FI73" s="127"/>
      <c r="FJ73" s="127"/>
      <c r="FK73" s="127"/>
      <c r="FL73" s="127"/>
      <c r="FM73" s="127"/>
      <c r="FN73" s="127"/>
      <c r="FO73" s="127"/>
      <c r="FP73" s="127"/>
      <c r="FQ73" s="127"/>
      <c r="FR73" s="127"/>
      <c r="FS73" s="127"/>
      <c r="FT73" s="127"/>
      <c r="FU73" s="127"/>
      <c r="FV73" s="127"/>
      <c r="FW73" s="127"/>
      <c r="FX73" s="127"/>
      <c r="FY73" s="127"/>
      <c r="FZ73" s="127"/>
      <c r="GA73" s="127"/>
      <c r="GB73" s="127"/>
      <c r="GC73" s="127"/>
      <c r="GD73" s="127"/>
      <c r="GE73" s="127"/>
      <c r="GF73" s="127"/>
      <c r="GG73" s="127"/>
      <c r="GH73" s="127"/>
      <c r="GI73" s="127"/>
      <c r="GJ73" s="127"/>
      <c r="GK73" s="127"/>
      <c r="GL73" s="127"/>
      <c r="GM73" s="127"/>
      <c r="GN73" s="127"/>
      <c r="GO73" s="127"/>
      <c r="GP73" s="167"/>
      <c r="GQ73" s="127" t="s">
        <v>119</v>
      </c>
      <c r="GR73" s="161" t="n">
        <v>0</v>
      </c>
      <c r="GS73" s="127" t="n">
        <v>0</v>
      </c>
      <c r="GT73" s="127" t="n">
        <v>0</v>
      </c>
      <c r="GU73" s="127" t="n">
        <v>0</v>
      </c>
      <c r="GV73" s="127" t="n">
        <v>0</v>
      </c>
      <c r="GW73" s="127" t="n">
        <v>0</v>
      </c>
      <c r="GX73" s="127" t="n">
        <v>0</v>
      </c>
      <c r="GY73" s="135" t="n">
        <v>0</v>
      </c>
      <c r="GZ73" s="161" t="s">
        <v>41</v>
      </c>
      <c r="HA73" s="127" t="n">
        <v>0</v>
      </c>
      <c r="HB73" s="127" t="n">
        <v>0</v>
      </c>
      <c r="HC73" s="127" t="n">
        <v>0</v>
      </c>
      <c r="HD73" s="127" t="n">
        <v>0</v>
      </c>
      <c r="HE73" s="127" t="n">
        <v>0</v>
      </c>
      <c r="HF73" s="127" t="n">
        <v>0</v>
      </c>
      <c r="HG73" s="127" t="n">
        <v>0</v>
      </c>
      <c r="HH73" s="127" t="n">
        <v>0</v>
      </c>
      <c r="HI73" s="127" t="n">
        <v>0</v>
      </c>
      <c r="HJ73" s="127" t="n">
        <v>0</v>
      </c>
      <c r="HK73" s="127" t="n">
        <v>0</v>
      </c>
      <c r="HL73" s="135" t="n">
        <v>0</v>
      </c>
      <c r="HM73" s="161" t="n">
        <v>0</v>
      </c>
      <c r="HN73" s="127" t="n">
        <v>0</v>
      </c>
      <c r="HO73" s="127" t="n">
        <v>0</v>
      </c>
      <c r="HP73" s="127" t="n">
        <v>0</v>
      </c>
      <c r="HQ73" s="127" t="n">
        <v>0</v>
      </c>
      <c r="HR73" s="127" t="n">
        <v>0</v>
      </c>
      <c r="HS73" s="127" t="n">
        <v>0</v>
      </c>
      <c r="HT73" s="127" t="n">
        <v>0</v>
      </c>
      <c r="HU73" s="127" t="n">
        <v>0</v>
      </c>
      <c r="HV73" s="127" t="n">
        <v>0</v>
      </c>
      <c r="HW73" s="127" t="n">
        <v>0</v>
      </c>
      <c r="HX73" s="127" t="n">
        <v>0</v>
      </c>
      <c r="HY73" s="127" t="n">
        <v>0</v>
      </c>
      <c r="HZ73" s="165" t="n">
        <v>0</v>
      </c>
      <c r="IA73" s="127"/>
      <c r="IB73" s="127"/>
      <c r="IC73" s="127"/>
      <c r="ID73" s="127"/>
      <c r="IE73" s="127"/>
      <c r="IF73" s="127"/>
      <c r="IG73" s="127"/>
      <c r="IH73" s="127"/>
      <c r="II73" s="127"/>
      <c r="IJ73" s="127"/>
      <c r="IK73" s="127"/>
      <c r="IL73" s="127"/>
      <c r="IM73" s="127"/>
      <c r="IN73" s="127"/>
      <c r="IO73" s="127"/>
      <c r="IP73" s="127"/>
      <c r="IQ73" s="127"/>
      <c r="IR73" s="127"/>
      <c r="IS73" s="127"/>
      <c r="IT73" s="127"/>
      <c r="IU73" s="127"/>
      <c r="IV73" s="127"/>
      <c r="IW73" s="127"/>
      <c r="IX73" s="127"/>
      <c r="IY73" s="127"/>
      <c r="IZ73" s="127"/>
      <c r="JA73" s="127"/>
      <c r="JB73" s="127"/>
      <c r="JC73" s="127"/>
      <c r="JD73" s="127"/>
      <c r="JE73" s="127"/>
      <c r="JF73" s="127"/>
      <c r="JG73" s="127"/>
      <c r="JH73" s="127"/>
      <c r="JI73" s="127"/>
      <c r="JJ73" s="127"/>
      <c r="JK73" s="127"/>
      <c r="JL73" s="127"/>
      <c r="JM73" s="127"/>
      <c r="JN73" s="127"/>
      <c r="JO73" s="127"/>
      <c r="JP73" s="127"/>
      <c r="JQ73" s="127"/>
      <c r="JR73" s="127"/>
      <c r="JS73" s="127"/>
      <c r="JT73" s="127"/>
      <c r="JU73" s="127"/>
      <c r="JV73" s="127"/>
      <c r="JW73" s="127"/>
      <c r="JX73" s="127"/>
      <c r="JY73" s="127"/>
      <c r="JZ73" s="127"/>
      <c r="KA73" s="127"/>
      <c r="KB73" s="127"/>
      <c r="KC73" s="127"/>
      <c r="KD73" s="127"/>
      <c r="KE73" s="127"/>
      <c r="KF73" s="127"/>
      <c r="KG73" s="127"/>
      <c r="KH73" s="127"/>
      <c r="KI73" s="127"/>
      <c r="KJ73" s="127"/>
      <c r="KK73" s="127"/>
      <c r="KL73" s="127"/>
      <c r="KM73" s="127"/>
      <c r="KN73" s="127"/>
      <c r="KO73" s="127"/>
      <c r="KP73" s="127"/>
      <c r="KQ73" s="127"/>
      <c r="KR73" s="127"/>
      <c r="KS73" s="127"/>
      <c r="KT73" s="127"/>
      <c r="KU73" s="127"/>
      <c r="KV73" s="127"/>
      <c r="KW73" s="127"/>
      <c r="KX73" s="127"/>
      <c r="KY73" s="127"/>
      <c r="KZ73" s="127"/>
      <c r="LA73" s="127"/>
      <c r="LB73" s="127"/>
      <c r="LC73" s="127"/>
      <c r="LD73" s="127"/>
      <c r="LE73" s="127"/>
      <c r="LF73" s="127"/>
      <c r="LG73" s="127"/>
      <c r="LH73" s="127"/>
      <c r="LI73" s="127"/>
      <c r="LJ73" s="127"/>
      <c r="LK73" s="127"/>
      <c r="LL73" s="127"/>
      <c r="LM73" s="127"/>
      <c r="LN73" s="127"/>
      <c r="LO73" s="127"/>
      <c r="LP73" s="127"/>
      <c r="LQ73" s="127"/>
      <c r="LR73" s="127"/>
      <c r="LS73" s="127"/>
      <c r="LT73" s="127"/>
      <c r="LU73" s="127"/>
      <c r="LV73" s="127"/>
      <c r="LW73" s="127"/>
      <c r="LX73" s="127"/>
      <c r="LY73" s="127"/>
      <c r="LZ73" s="127"/>
      <c r="MA73" s="127"/>
      <c r="MB73" s="127"/>
      <c r="MC73" s="127"/>
      <c r="MD73" s="127"/>
      <c r="ME73" s="127"/>
      <c r="MF73" s="127"/>
      <c r="MG73" s="127"/>
      <c r="MH73" s="127"/>
      <c r="MI73" s="127"/>
      <c r="MJ73" s="127"/>
      <c r="MK73" s="127"/>
      <c r="ML73" s="127"/>
      <c r="MM73" s="127"/>
      <c r="MN73" s="127"/>
      <c r="MO73" s="127"/>
      <c r="MP73" s="127"/>
      <c r="MQ73" s="127"/>
      <c r="MR73" s="127"/>
      <c r="MS73" s="127"/>
      <c r="MT73" s="127"/>
      <c r="MU73" s="127"/>
      <c r="MV73" s="127"/>
      <c r="MW73" s="127"/>
      <c r="MX73" s="127"/>
      <c r="MY73" s="127"/>
      <c r="MZ73" s="127"/>
      <c r="NA73" s="127"/>
      <c r="NB73" s="127"/>
      <c r="NC73" s="127"/>
      <c r="ND73" s="127"/>
      <c r="NE73" s="127"/>
      <c r="NF73" s="127"/>
      <c r="NG73" s="127"/>
      <c r="NH73" s="127"/>
      <c r="NI73" s="127"/>
      <c r="NJ73" s="127"/>
      <c r="NK73" s="127"/>
      <c r="NL73" s="127"/>
      <c r="NM73" s="127"/>
      <c r="NN73" s="127"/>
      <c r="NO73" s="127"/>
      <c r="NP73" s="127"/>
      <c r="NQ73" s="127"/>
      <c r="NR73" s="127"/>
      <c r="NS73" s="127"/>
      <c r="NT73" s="127"/>
      <c r="NU73" s="127"/>
      <c r="NV73" s="127"/>
      <c r="NW73" s="127"/>
      <c r="NX73" s="127"/>
      <c r="NY73" s="127"/>
      <c r="NZ73" s="127"/>
      <c r="OA73" s="127"/>
      <c r="OB73" s="127"/>
      <c r="OC73" s="127"/>
      <c r="OD73" s="127"/>
      <c r="OE73" s="127"/>
      <c r="OF73" s="127"/>
      <c r="OG73" s="127"/>
      <c r="OH73" s="127"/>
      <c r="OI73" s="127"/>
      <c r="OJ73" s="127"/>
      <c r="OK73" s="127"/>
      <c r="OL73" s="127"/>
      <c r="OM73" s="127"/>
      <c r="ON73" s="127"/>
      <c r="OO73" s="127"/>
      <c r="OP73" s="127"/>
      <c r="OQ73" s="127"/>
      <c r="OR73" s="127"/>
      <c r="OS73" s="127"/>
      <c r="OT73" s="127"/>
      <c r="OU73" s="127"/>
      <c r="OV73" s="127"/>
      <c r="OW73" s="127"/>
      <c r="OX73" s="127"/>
      <c r="OY73" s="127"/>
      <c r="OZ73" s="127"/>
      <c r="PA73" s="127"/>
      <c r="PB73" s="127"/>
      <c r="PC73" s="127"/>
      <c r="PD73" s="127"/>
      <c r="PE73" s="127"/>
      <c r="PF73" s="127"/>
      <c r="PG73" s="127"/>
      <c r="PH73" s="127"/>
      <c r="PI73" s="127"/>
      <c r="PJ73" s="127"/>
      <c r="PK73" s="127"/>
      <c r="PL73" s="127"/>
      <c r="PM73" s="127"/>
      <c r="PN73" s="127"/>
      <c r="PO73" s="127"/>
      <c r="PP73" s="127"/>
      <c r="PQ73" s="127"/>
      <c r="PR73" s="127"/>
      <c r="PS73" s="127"/>
      <c r="PT73" s="127"/>
      <c r="PU73" s="127"/>
      <c r="PV73" s="127"/>
      <c r="PW73" s="127"/>
      <c r="PX73" s="127"/>
      <c r="PY73" s="127"/>
      <c r="PZ73" s="127"/>
      <c r="QA73" s="127"/>
      <c r="QB73" s="127"/>
      <c r="QC73" s="127"/>
      <c r="QD73" s="127"/>
      <c r="QE73" s="127"/>
      <c r="QF73" s="127"/>
      <c r="QG73" s="127"/>
      <c r="QH73" s="127"/>
      <c r="QI73" s="127"/>
      <c r="QJ73" s="127"/>
      <c r="QK73" s="127"/>
      <c r="QL73" s="127"/>
      <c r="QM73" s="127"/>
      <c r="QN73" s="127"/>
      <c r="QO73" s="127"/>
      <c r="QP73" s="127"/>
    </row>
    <row r="74" customFormat="false" ht="13.8" hidden="false" customHeight="false" outlineLevel="0" collapsed="false">
      <c r="A74" s="166"/>
      <c r="B74" s="7" t="s">
        <v>133</v>
      </c>
      <c r="C74" s="16" t="n">
        <v>0</v>
      </c>
      <c r="D74" s="2" t="n">
        <v>0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1</v>
      </c>
      <c r="J74" s="2" t="n">
        <v>0</v>
      </c>
      <c r="K74" s="2" t="n">
        <v>0</v>
      </c>
      <c r="L74" s="2" t="s">
        <v>37</v>
      </c>
      <c r="M74" s="2" t="s">
        <v>37</v>
      </c>
      <c r="N74" s="2" t="s">
        <v>48</v>
      </c>
      <c r="O74" s="2" t="n">
        <v>9.16</v>
      </c>
      <c r="P74" s="2" t="n">
        <v>40</v>
      </c>
      <c r="Q74" s="2" t="n">
        <v>0.04</v>
      </c>
      <c r="R74" s="2" t="n">
        <v>0</v>
      </c>
      <c r="S74" s="2" t="n">
        <v>0.3664</v>
      </c>
      <c r="T74" s="2" t="n">
        <v>0.3664</v>
      </c>
      <c r="U74" s="2" t="n">
        <v>1620</v>
      </c>
      <c r="V74" s="2" t="n">
        <v>0</v>
      </c>
      <c r="W74" s="2" t="n">
        <v>593.568</v>
      </c>
      <c r="X74" s="2" t="n">
        <f aca="false">IF(M74=1,O74,0)</f>
        <v>0</v>
      </c>
      <c r="Z74" s="2" t="s">
        <v>511</v>
      </c>
      <c r="AA74" s="2" t="n">
        <f aca="false">[1]sellia!E3</f>
        <v>8.67497978837802</v>
      </c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  <c r="AN74" s="150" t="n">
        <f aca="false">Cropani!M71</f>
        <v>0</v>
      </c>
      <c r="AO74" s="16" t="n">
        <f aca="false">Cropani!N71</f>
        <v>0</v>
      </c>
      <c r="AP74" s="16" t="n">
        <f aca="false">Cropani!O71</f>
        <v>0</v>
      </c>
      <c r="AQ74" s="16" t="n">
        <f aca="false">Cropani!P71</f>
        <v>0</v>
      </c>
      <c r="AR74" s="16" t="n">
        <f aca="false">Cropani!Q71</f>
        <v>0</v>
      </c>
      <c r="AS74" s="16" t="n">
        <f aca="false">Cropani!R71</f>
        <v>0</v>
      </c>
      <c r="AT74" s="16" t="n">
        <f aca="false">Cropani!S71</f>
        <v>0</v>
      </c>
      <c r="AU74" s="16" t="n">
        <f aca="false">Cropani!T71</f>
        <v>0</v>
      </c>
      <c r="AV74" s="139" t="n">
        <f aca="false">Cropani!U71</f>
        <v>0</v>
      </c>
      <c r="AW74" s="150" t="n">
        <f aca="false">Cropani!M72</f>
        <v>0</v>
      </c>
      <c r="AX74" s="16" t="n">
        <f aca="false">Cropani!N72</f>
        <v>0</v>
      </c>
      <c r="AY74" s="16" t="n">
        <f aca="false">Cropani!O72</f>
        <v>0</v>
      </c>
      <c r="AZ74" s="16" t="n">
        <f aca="false">Cropani!P72</f>
        <v>0</v>
      </c>
      <c r="BA74" s="16" t="n">
        <f aca="false">Cropani!Q72</f>
        <v>0</v>
      </c>
      <c r="BB74" s="16" t="n">
        <f aca="false">Cropani!R72</f>
        <v>0</v>
      </c>
      <c r="BC74" s="16" t="n">
        <f aca="false">Cropani!S72</f>
        <v>0</v>
      </c>
      <c r="BD74" s="16" t="n">
        <f aca="false">Cropani!T72</f>
        <v>1620</v>
      </c>
      <c r="BE74" s="16" t="n">
        <f aca="false">Cropani!U72</f>
        <v>0</v>
      </c>
      <c r="BF74" s="20" t="n">
        <f aca="false">AW74*$T74</f>
        <v>0</v>
      </c>
      <c r="BG74" s="2" t="n">
        <f aca="false">AX74*$T74</f>
        <v>0</v>
      </c>
      <c r="BH74" s="2" t="n">
        <f aca="false">AY74*$T74</f>
        <v>0</v>
      </c>
      <c r="BI74" s="2" t="n">
        <f aca="false">AZ74*$T74</f>
        <v>0</v>
      </c>
      <c r="BJ74" s="2" t="n">
        <f aca="false">BA74*$T74</f>
        <v>0</v>
      </c>
      <c r="BK74" s="2" t="n">
        <f aca="false">BB74*$T74</f>
        <v>0</v>
      </c>
      <c r="BL74" s="2" t="n">
        <f aca="false">BC74*$T74</f>
        <v>0</v>
      </c>
      <c r="BM74" s="2" t="n">
        <f aca="false">BD74*$T74</f>
        <v>593.568</v>
      </c>
      <c r="BN74" s="44" t="n">
        <f aca="false">BE74*$T74</f>
        <v>0</v>
      </c>
      <c r="BO74" s="150" t="n">
        <f aca="false">AN74+BF74</f>
        <v>0</v>
      </c>
      <c r="BP74" s="16" t="n">
        <f aca="false">AO74+BG74</f>
        <v>0</v>
      </c>
      <c r="BQ74" s="16" t="n">
        <f aca="false">AP74+BH74</f>
        <v>0</v>
      </c>
      <c r="BR74" s="16" t="n">
        <f aca="false">AQ74+BI74</f>
        <v>0</v>
      </c>
      <c r="BS74" s="16" t="n">
        <f aca="false">AR74+BJ74</f>
        <v>0</v>
      </c>
      <c r="BT74" s="16" t="n">
        <f aca="false">AS74+BK74</f>
        <v>0</v>
      </c>
      <c r="BU74" s="16" t="n">
        <f aca="false">AT74+BL74</f>
        <v>0</v>
      </c>
      <c r="BV74" s="16" t="n">
        <f aca="false">AU74+BM74</f>
        <v>593.568</v>
      </c>
      <c r="BW74" s="139" t="n">
        <f aca="false">AV74+BN74</f>
        <v>0</v>
      </c>
      <c r="BX74" s="3" t="n">
        <f aca="false">BO74/SUM($BO74:$BW74)</f>
        <v>0</v>
      </c>
      <c r="BY74" s="3" t="n">
        <f aca="false">BP74/SUM($BO74:$BW74)</f>
        <v>0</v>
      </c>
      <c r="BZ74" s="3" t="n">
        <f aca="false">BQ74/SUM($BO74:$BW74)</f>
        <v>0</v>
      </c>
      <c r="CA74" s="3" t="n">
        <f aca="false">BR74/SUM($BO74:$BW74)</f>
        <v>0</v>
      </c>
      <c r="CB74" s="3" t="n">
        <f aca="false">BS74/SUM($BO74:$BW74)</f>
        <v>0</v>
      </c>
      <c r="CC74" s="3" t="n">
        <f aca="false">BT74/SUM($BO74:$BW74)</f>
        <v>0</v>
      </c>
      <c r="CD74" s="3" t="n">
        <f aca="false">BU74/SUM($BO74:$BW74)</f>
        <v>0</v>
      </c>
      <c r="CE74" s="3" t="n">
        <f aca="false">BV74/SUM($BO74:$BW74)</f>
        <v>1</v>
      </c>
      <c r="CF74" s="3" t="n">
        <f aca="false">BW74/SUM($BO74:$BW74)</f>
        <v>0</v>
      </c>
      <c r="CG74" s="147" t="n">
        <f aca="false">IF(AND(CE74&gt;=90%,BV74&gt;2000),BV74,0)</f>
        <v>0</v>
      </c>
      <c r="CI74" s="16" t="n">
        <f aca="false">IF(CG74&lt;&gt;0,SUM(BO74:CG74)-BV74,0)</f>
        <v>0</v>
      </c>
      <c r="CJ74" s="2" t="n">
        <f aca="false">IF(CE74&gt;=90%,BV74,0)</f>
        <v>593.568</v>
      </c>
      <c r="CK74" s="151" t="n">
        <f aca="false">IF(CJ74&lt;&gt;0,1,0)</f>
        <v>1</v>
      </c>
      <c r="CL74" s="2" t="n">
        <f aca="false">IF(CG74&lt;&gt;0,1,0)</f>
        <v>0</v>
      </c>
      <c r="CM74" s="2" t="n">
        <v>0</v>
      </c>
      <c r="CN74" s="151"/>
      <c r="CO74" s="127"/>
      <c r="CP74" s="127"/>
      <c r="CQ74" s="127"/>
      <c r="CR74" s="127"/>
      <c r="CS74" s="127"/>
      <c r="CT74" s="127"/>
      <c r="CU74" s="127"/>
      <c r="CV74" s="127"/>
      <c r="CW74" s="127"/>
      <c r="CX74" s="127"/>
      <c r="CY74" s="127"/>
      <c r="CZ74" s="127"/>
      <c r="DA74" s="127"/>
      <c r="DB74" s="127"/>
      <c r="DC74" s="138"/>
      <c r="DE74" s="37" t="str">
        <f aca="false">B158</f>
        <v>O49</v>
      </c>
      <c r="DF74" s="44"/>
      <c r="DG74" s="2" t="n">
        <f aca="false">W158</f>
        <v>430.0982</v>
      </c>
      <c r="DH74" s="44" t="n">
        <f aca="false">CG158</f>
        <v>0</v>
      </c>
      <c r="DI74" s="44" t="n">
        <f aca="false">O158</f>
        <v>12.7</v>
      </c>
      <c r="DJ74" s="44" t="n">
        <f aca="false">S158</f>
        <v>0.254</v>
      </c>
      <c r="DK74" s="44" t="n">
        <f aca="false">BW158</f>
        <v>0</v>
      </c>
      <c r="DL74" s="44" t="n">
        <f aca="false">BV158</f>
        <v>354.33</v>
      </c>
      <c r="DM74" s="127"/>
      <c r="DN74" s="127"/>
      <c r="DO74" s="127"/>
      <c r="DP74" s="127"/>
      <c r="DQ74" s="173"/>
      <c r="DR74" s="127" t="str">
        <f aca="false">DD69</f>
        <v>B</v>
      </c>
      <c r="DS74" s="152" t="n">
        <f aca="false">DF81</f>
        <v>3.71930880097662</v>
      </c>
      <c r="DT74" s="127" t="n">
        <f aca="false">DF86</f>
        <v>8.75264999999996</v>
      </c>
      <c r="DU74" s="127" t="n">
        <f aca="false">DF85</f>
        <v>215.240000000005</v>
      </c>
      <c r="DV74" s="127" t="n">
        <f aca="false">DF87</f>
        <v>16326.2232559879</v>
      </c>
      <c r="DW74" s="152" t="n">
        <f aca="false">DV74-SUM(DK68:DK87)-DP64</f>
        <v>15854.4278337111</v>
      </c>
      <c r="DX74" s="152" t="n">
        <f aca="false">SUM(DS73:DS80)</f>
        <v>62.3420438303318</v>
      </c>
      <c r="DY74" s="127"/>
      <c r="DZ74" s="127"/>
      <c r="EA74" s="127"/>
      <c r="EB74" s="127"/>
      <c r="EC74" s="127"/>
      <c r="ED74" s="127"/>
      <c r="EE74" s="127"/>
      <c r="EF74" s="127" t="s">
        <v>568</v>
      </c>
      <c r="EG74" s="127"/>
      <c r="EH74" s="127"/>
      <c r="EI74" s="127"/>
      <c r="EJ74" s="127"/>
      <c r="EK74" s="127"/>
      <c r="EL74" s="127"/>
      <c r="EM74" s="127"/>
      <c r="EN74" s="127"/>
      <c r="EO74" s="127"/>
      <c r="EP74" s="127"/>
      <c r="EQ74" s="127"/>
      <c r="ER74" s="127"/>
      <c r="ES74" s="127"/>
      <c r="ET74" s="127"/>
      <c r="EU74" s="127"/>
      <c r="EV74" s="127"/>
      <c r="EW74" s="127"/>
      <c r="EX74" s="127"/>
      <c r="EY74" s="127"/>
      <c r="EZ74" s="127"/>
      <c r="FA74" s="127"/>
      <c r="FB74" s="127"/>
      <c r="FC74" s="127"/>
      <c r="FD74" s="127"/>
      <c r="FE74" s="127"/>
      <c r="FF74" s="127"/>
      <c r="FG74" s="127"/>
      <c r="FH74" s="127"/>
      <c r="FI74" s="127"/>
      <c r="FJ74" s="127"/>
      <c r="FK74" s="127"/>
      <c r="FL74" s="127"/>
      <c r="FM74" s="127"/>
      <c r="FN74" s="127"/>
      <c r="FO74" s="127"/>
      <c r="FP74" s="127"/>
      <c r="FQ74" s="127"/>
      <c r="FR74" s="127"/>
      <c r="FS74" s="127"/>
      <c r="FT74" s="127"/>
      <c r="FU74" s="127"/>
      <c r="FV74" s="127"/>
      <c r="FW74" s="127"/>
      <c r="FX74" s="127"/>
      <c r="FY74" s="127"/>
      <c r="FZ74" s="127"/>
      <c r="GA74" s="127"/>
      <c r="GB74" s="127"/>
      <c r="GC74" s="127"/>
      <c r="GD74" s="127"/>
      <c r="GE74" s="127"/>
      <c r="GF74" s="127"/>
      <c r="GG74" s="127"/>
      <c r="GH74" s="127"/>
      <c r="GI74" s="127"/>
      <c r="GJ74" s="127"/>
      <c r="GK74" s="127"/>
      <c r="GL74" s="127"/>
      <c r="GM74" s="127"/>
      <c r="GN74" s="127"/>
      <c r="GO74" s="127"/>
      <c r="GP74" s="167"/>
      <c r="GQ74" s="127" t="s">
        <v>120</v>
      </c>
      <c r="GR74" s="161" t="n">
        <v>0</v>
      </c>
      <c r="GS74" s="127" t="n">
        <v>0</v>
      </c>
      <c r="GT74" s="127" t="n">
        <v>0</v>
      </c>
      <c r="GU74" s="127" t="n">
        <v>0.2</v>
      </c>
      <c r="GV74" s="127" t="n">
        <v>0</v>
      </c>
      <c r="GW74" s="127" t="n">
        <v>0</v>
      </c>
      <c r="GX74" s="127" t="n">
        <v>0</v>
      </c>
      <c r="GY74" s="135" t="n">
        <v>0.8</v>
      </c>
      <c r="GZ74" s="161" t="n">
        <v>0</v>
      </c>
      <c r="HA74" s="127" t="n">
        <v>0</v>
      </c>
      <c r="HB74" s="127" t="n">
        <v>0</v>
      </c>
      <c r="HC74" s="127" t="n">
        <v>0</v>
      </c>
      <c r="HD74" s="127" t="n">
        <v>72.5</v>
      </c>
      <c r="HE74" s="127" t="n">
        <v>15</v>
      </c>
      <c r="HF74" s="127" t="n">
        <v>0.015</v>
      </c>
      <c r="HG74" s="127" t="n">
        <v>0</v>
      </c>
      <c r="HH74" s="127" t="n">
        <v>1.0875</v>
      </c>
      <c r="HI74" s="127" t="n">
        <v>1.0875</v>
      </c>
      <c r="HJ74" s="127" t="n">
        <v>430</v>
      </c>
      <c r="HK74" s="127" t="n">
        <v>0</v>
      </c>
      <c r="HL74" s="135" t="n">
        <v>467.625</v>
      </c>
      <c r="HM74" s="161" t="n">
        <v>0</v>
      </c>
      <c r="HN74" s="127" t="n">
        <v>0</v>
      </c>
      <c r="HO74" s="127" t="n">
        <v>0</v>
      </c>
      <c r="HP74" s="127" t="n">
        <v>0</v>
      </c>
      <c r="HQ74" s="127" t="n">
        <v>0</v>
      </c>
      <c r="HR74" s="127" t="n">
        <v>0</v>
      </c>
      <c r="HS74" s="127" t="n">
        <v>0</v>
      </c>
      <c r="HT74" s="127" t="n">
        <v>0</v>
      </c>
      <c r="HU74" s="127" t="n">
        <v>0</v>
      </c>
      <c r="HV74" s="127" t="n">
        <v>0</v>
      </c>
      <c r="HW74" s="127" t="n">
        <v>0</v>
      </c>
      <c r="HX74" s="127" t="n">
        <v>0</v>
      </c>
      <c r="HY74" s="127" t="n">
        <v>0</v>
      </c>
      <c r="HZ74" s="165" t="n">
        <v>0</v>
      </c>
      <c r="IA74" s="127"/>
      <c r="IB74" s="127"/>
      <c r="IC74" s="127"/>
      <c r="ID74" s="127"/>
      <c r="IE74" s="127"/>
      <c r="IF74" s="127"/>
      <c r="IG74" s="127"/>
      <c r="IH74" s="127"/>
      <c r="II74" s="127"/>
      <c r="IJ74" s="127"/>
      <c r="IK74" s="127"/>
      <c r="IL74" s="127"/>
      <c r="IM74" s="127"/>
      <c r="IN74" s="127"/>
      <c r="IO74" s="127"/>
      <c r="IP74" s="127"/>
      <c r="IQ74" s="127"/>
      <c r="IR74" s="127"/>
      <c r="IS74" s="127"/>
      <c r="IT74" s="127"/>
      <c r="IU74" s="127"/>
      <c r="IV74" s="127"/>
      <c r="IW74" s="127"/>
      <c r="IX74" s="127"/>
      <c r="IY74" s="127"/>
      <c r="IZ74" s="127"/>
      <c r="JA74" s="127"/>
      <c r="JB74" s="127"/>
      <c r="JC74" s="127"/>
      <c r="JD74" s="127"/>
      <c r="JE74" s="127"/>
      <c r="JF74" s="127"/>
      <c r="JG74" s="127"/>
      <c r="JH74" s="127"/>
      <c r="JI74" s="127"/>
      <c r="JJ74" s="127"/>
      <c r="JK74" s="127"/>
      <c r="JL74" s="127"/>
      <c r="JM74" s="127"/>
      <c r="JN74" s="127"/>
      <c r="JO74" s="127"/>
      <c r="JP74" s="127"/>
      <c r="JQ74" s="127"/>
      <c r="JR74" s="127"/>
      <c r="JS74" s="127"/>
      <c r="JT74" s="127"/>
      <c r="JU74" s="127"/>
      <c r="JV74" s="127"/>
      <c r="JW74" s="127"/>
      <c r="JX74" s="127"/>
      <c r="JY74" s="127"/>
      <c r="JZ74" s="127"/>
      <c r="KA74" s="127"/>
      <c r="KB74" s="127"/>
      <c r="KC74" s="127"/>
      <c r="KD74" s="127"/>
      <c r="KE74" s="127"/>
      <c r="KF74" s="127"/>
      <c r="KG74" s="127"/>
      <c r="KH74" s="127"/>
      <c r="KI74" s="127"/>
      <c r="KJ74" s="127"/>
      <c r="KK74" s="127"/>
      <c r="KL74" s="127"/>
      <c r="KM74" s="127"/>
      <c r="KN74" s="127"/>
      <c r="KO74" s="127"/>
      <c r="KP74" s="127"/>
      <c r="KQ74" s="127"/>
      <c r="KR74" s="127"/>
      <c r="KS74" s="127"/>
      <c r="KT74" s="127"/>
      <c r="KU74" s="127"/>
      <c r="KV74" s="127"/>
      <c r="KW74" s="127"/>
      <c r="KX74" s="127"/>
      <c r="KY74" s="127"/>
      <c r="KZ74" s="127"/>
      <c r="LA74" s="127"/>
      <c r="LB74" s="127"/>
      <c r="LC74" s="127"/>
      <c r="LD74" s="127"/>
      <c r="LE74" s="127"/>
      <c r="LF74" s="127"/>
      <c r="LG74" s="127"/>
      <c r="LH74" s="127"/>
      <c r="LI74" s="127"/>
      <c r="LJ74" s="127"/>
      <c r="LK74" s="127"/>
      <c r="LL74" s="127"/>
      <c r="LM74" s="127"/>
      <c r="LN74" s="127"/>
      <c r="LO74" s="127"/>
      <c r="LP74" s="127"/>
      <c r="LQ74" s="127"/>
      <c r="LR74" s="127"/>
      <c r="LS74" s="127"/>
      <c r="LT74" s="127"/>
      <c r="LU74" s="127"/>
      <c r="LV74" s="127"/>
      <c r="LW74" s="127"/>
      <c r="LX74" s="127"/>
      <c r="LY74" s="127"/>
      <c r="LZ74" s="127"/>
      <c r="MA74" s="127"/>
      <c r="MB74" s="127"/>
      <c r="MC74" s="127"/>
      <c r="MD74" s="127"/>
      <c r="ME74" s="127"/>
      <c r="MF74" s="127"/>
      <c r="MG74" s="127"/>
      <c r="MH74" s="127"/>
      <c r="MI74" s="127"/>
      <c r="MJ74" s="127"/>
      <c r="MK74" s="127"/>
      <c r="ML74" s="127"/>
      <c r="MM74" s="127"/>
      <c r="MN74" s="127"/>
      <c r="MO74" s="127"/>
      <c r="MP74" s="127"/>
      <c r="MQ74" s="127"/>
      <c r="MR74" s="127"/>
      <c r="MS74" s="127"/>
      <c r="MT74" s="127"/>
      <c r="MU74" s="127"/>
      <c r="MV74" s="127"/>
      <c r="MW74" s="127"/>
      <c r="MX74" s="127"/>
      <c r="MY74" s="127"/>
      <c r="MZ74" s="127"/>
      <c r="NA74" s="127"/>
      <c r="NB74" s="127"/>
      <c r="NC74" s="127"/>
      <c r="ND74" s="127"/>
      <c r="NE74" s="127"/>
      <c r="NF74" s="127"/>
      <c r="NG74" s="127"/>
      <c r="NH74" s="127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7"/>
      <c r="OL74" s="127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7"/>
      <c r="PP74" s="127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</row>
    <row r="75" customFormat="false" ht="13.8" hidden="false" customHeight="false" outlineLevel="0" collapsed="false">
      <c r="A75" s="166"/>
      <c r="B75" s="7" t="s">
        <v>134</v>
      </c>
      <c r="C75" s="16" t="n">
        <v>0</v>
      </c>
      <c r="D75" s="2" t="n">
        <v>0</v>
      </c>
      <c r="E75" s="2" t="n">
        <v>0</v>
      </c>
      <c r="F75" s="2" t="n">
        <v>0.02</v>
      </c>
      <c r="G75" s="2" t="n">
        <v>0</v>
      </c>
      <c r="H75" s="2" t="n">
        <v>0</v>
      </c>
      <c r="I75" s="2" t="n">
        <v>0.98</v>
      </c>
      <c r="J75" s="2" t="n">
        <v>0</v>
      </c>
      <c r="K75" s="2" t="n">
        <v>0</v>
      </c>
      <c r="L75" s="2" t="s">
        <v>37</v>
      </c>
      <c r="M75" s="2" t="s">
        <v>37</v>
      </c>
      <c r="N75" s="2" t="s">
        <v>45</v>
      </c>
      <c r="O75" s="2" t="n">
        <v>9.75</v>
      </c>
      <c r="P75" s="2" t="n">
        <v>40</v>
      </c>
      <c r="Q75" s="2" t="n">
        <v>0.04</v>
      </c>
      <c r="R75" s="2" t="n">
        <v>0</v>
      </c>
      <c r="S75" s="2" t="n">
        <v>0.39</v>
      </c>
      <c r="T75" s="2" t="n">
        <v>0.39</v>
      </c>
      <c r="U75" s="2" t="n">
        <v>1481</v>
      </c>
      <c r="V75" s="2" t="n">
        <v>0</v>
      </c>
      <c r="W75" s="2" t="n">
        <v>577.59</v>
      </c>
      <c r="X75" s="2" t="n">
        <f aca="false">IF(M75=1,O75,0)</f>
        <v>0</v>
      </c>
      <c r="Z75" s="2" t="s">
        <v>511</v>
      </c>
      <c r="AA75" s="2" t="n">
        <f aca="false">[1]sellia!E4</f>
        <v>8.56007261060743</v>
      </c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  <c r="AN75" s="150" t="n">
        <f aca="false">Cropani!X71</f>
        <v>0</v>
      </c>
      <c r="AO75" s="16" t="n">
        <f aca="false">Cropani!Y71</f>
        <v>0</v>
      </c>
      <c r="AP75" s="16" t="n">
        <f aca="false">Cropani!Z71</f>
        <v>0</v>
      </c>
      <c r="AQ75" s="16" t="n">
        <f aca="false">Cropani!AA71</f>
        <v>0</v>
      </c>
      <c r="AR75" s="16" t="n">
        <f aca="false">Cropani!AB71</f>
        <v>0</v>
      </c>
      <c r="AS75" s="16" t="n">
        <f aca="false">Cropani!AC71</f>
        <v>0</v>
      </c>
      <c r="AT75" s="16" t="n">
        <f aca="false">Cropani!AD71</f>
        <v>0</v>
      </c>
      <c r="AU75" s="16" t="n">
        <f aca="false">Cropani!AE71</f>
        <v>0</v>
      </c>
      <c r="AV75" s="139" t="n">
        <f aca="false">Cropani!AF71</f>
        <v>0</v>
      </c>
      <c r="AW75" s="150" t="n">
        <f aca="false">Cropani!X72</f>
        <v>0</v>
      </c>
      <c r="AX75" s="16" t="n">
        <f aca="false">Cropani!Y72</f>
        <v>0</v>
      </c>
      <c r="AY75" s="16" t="n">
        <f aca="false">Cropani!Z72</f>
        <v>0</v>
      </c>
      <c r="AZ75" s="16" t="n">
        <f aca="false">Cropani!AA72</f>
        <v>0</v>
      </c>
      <c r="BA75" s="16" t="n">
        <f aca="false">Cropani!AB72</f>
        <v>11</v>
      </c>
      <c r="BB75" s="16" t="n">
        <f aca="false">Cropani!AC72</f>
        <v>0</v>
      </c>
      <c r="BC75" s="16" t="n">
        <f aca="false">Cropani!AD72</f>
        <v>0</v>
      </c>
      <c r="BD75" s="16" t="n">
        <f aca="false">Cropani!AE72</f>
        <v>1470</v>
      </c>
      <c r="BE75" s="16" t="n">
        <f aca="false">Cropani!AF72</f>
        <v>0</v>
      </c>
      <c r="BF75" s="20" t="n">
        <f aca="false">AW75*$T75</f>
        <v>0</v>
      </c>
      <c r="BG75" s="2" t="n">
        <f aca="false">AX75*$T75</f>
        <v>0</v>
      </c>
      <c r="BH75" s="2" t="n">
        <f aca="false">AY75*$T75</f>
        <v>0</v>
      </c>
      <c r="BI75" s="2" t="n">
        <f aca="false">AZ75*$T75</f>
        <v>0</v>
      </c>
      <c r="BJ75" s="2" t="n">
        <f aca="false">BA75*$T75</f>
        <v>4.29</v>
      </c>
      <c r="BK75" s="2" t="n">
        <f aca="false">BB75*$T75</f>
        <v>0</v>
      </c>
      <c r="BL75" s="2" t="n">
        <f aca="false">BC75*$T75</f>
        <v>0</v>
      </c>
      <c r="BM75" s="2" t="n">
        <f aca="false">BD75*$T75</f>
        <v>573.3</v>
      </c>
      <c r="BN75" s="44" t="n">
        <f aca="false">BE75*$T75</f>
        <v>0</v>
      </c>
      <c r="BO75" s="150" t="n">
        <f aca="false">AN75+BF75</f>
        <v>0</v>
      </c>
      <c r="BP75" s="16" t="n">
        <f aca="false">AO75+BG75</f>
        <v>0</v>
      </c>
      <c r="BQ75" s="16" t="n">
        <f aca="false">AP75+BH75</f>
        <v>0</v>
      </c>
      <c r="BR75" s="16" t="n">
        <f aca="false">AQ75+BI75</f>
        <v>0</v>
      </c>
      <c r="BS75" s="16" t="n">
        <f aca="false">AR75+BJ75</f>
        <v>4.29</v>
      </c>
      <c r="BT75" s="16" t="n">
        <f aca="false">AS75+BK75</f>
        <v>0</v>
      </c>
      <c r="BU75" s="16" t="n">
        <f aca="false">AT75+BL75</f>
        <v>0</v>
      </c>
      <c r="BV75" s="16" t="n">
        <f aca="false">AU75+BM75</f>
        <v>573.3</v>
      </c>
      <c r="BW75" s="139" t="n">
        <f aca="false">AV75+BN75</f>
        <v>0</v>
      </c>
      <c r="BX75" s="3" t="n">
        <f aca="false">BO75/SUM($BO75:$BW75)</f>
        <v>0</v>
      </c>
      <c r="BY75" s="3" t="n">
        <f aca="false">BP75/SUM($BO75:$BW75)</f>
        <v>0</v>
      </c>
      <c r="BZ75" s="3" t="n">
        <f aca="false">BQ75/SUM($BO75:$BW75)</f>
        <v>0</v>
      </c>
      <c r="CA75" s="3" t="n">
        <f aca="false">BR75/SUM($BO75:$BW75)</f>
        <v>0</v>
      </c>
      <c r="CB75" s="3" t="n">
        <f aca="false">BS75/SUM($BO75:$BW75)</f>
        <v>0.00742741390952059</v>
      </c>
      <c r="CC75" s="3" t="n">
        <f aca="false">BT75/SUM($BO75:$BW75)</f>
        <v>0</v>
      </c>
      <c r="CD75" s="3" t="n">
        <f aca="false">BU75/SUM($BO75:$BW75)</f>
        <v>0</v>
      </c>
      <c r="CE75" s="3" t="n">
        <f aca="false">BV75/SUM($BO75:$BW75)</f>
        <v>0.992572586090479</v>
      </c>
      <c r="CF75" s="3" t="n">
        <f aca="false">BW75/SUM($BO75:$BW75)</f>
        <v>0</v>
      </c>
      <c r="CG75" s="147" t="n">
        <f aca="false">IF(AND(CE75&gt;=90%,BV75&gt;2000),BV75,0)</f>
        <v>0</v>
      </c>
      <c r="CI75" s="16" t="n">
        <f aca="false">IF(CG75&lt;&gt;0,SUM(BO75:CG75)-BV75,0)</f>
        <v>0</v>
      </c>
      <c r="CJ75" s="2" t="n">
        <f aca="false">IF(CE75&gt;=90%,BV75,0)</f>
        <v>573.3</v>
      </c>
      <c r="CK75" s="151" t="n">
        <f aca="false">IF(CJ75&lt;&gt;0,1,0)</f>
        <v>1</v>
      </c>
      <c r="CL75" s="2" t="n">
        <f aca="false">IF(CG75&lt;&gt;0,1,0)</f>
        <v>0</v>
      </c>
      <c r="CM75" s="2" t="n">
        <v>0</v>
      </c>
      <c r="CN75" s="151"/>
      <c r="CO75" s="127"/>
      <c r="CP75" s="127"/>
      <c r="CQ75" s="127"/>
      <c r="CR75" s="127"/>
      <c r="CS75" s="127"/>
      <c r="CT75" s="127"/>
      <c r="CU75" s="127"/>
      <c r="CV75" s="127"/>
      <c r="CW75" s="127"/>
      <c r="CX75" s="127"/>
      <c r="CY75" s="127"/>
      <c r="CZ75" s="127"/>
      <c r="DA75" s="127"/>
      <c r="DB75" s="127"/>
      <c r="DC75" s="138"/>
      <c r="DE75" s="37" t="str">
        <f aca="false">B159</f>
        <v>O50</v>
      </c>
      <c r="DF75" s="44"/>
      <c r="DG75" s="2" t="n">
        <f aca="false">W159</f>
        <v>680.184</v>
      </c>
      <c r="DH75" s="44" t="n">
        <f aca="false">CG159</f>
        <v>0</v>
      </c>
      <c r="DI75" s="44" t="n">
        <f aca="false">O159</f>
        <v>14.1</v>
      </c>
      <c r="DJ75" s="44" t="n">
        <f aca="false">S159</f>
        <v>0.423</v>
      </c>
      <c r="DK75" s="44" t="n">
        <f aca="false">BW159</f>
        <v>0</v>
      </c>
      <c r="DL75" s="44" t="n">
        <f aca="false">BV159</f>
        <v>617.58</v>
      </c>
      <c r="DM75" s="127"/>
      <c r="DN75" s="127"/>
      <c r="DO75" s="127"/>
      <c r="DP75" s="127"/>
      <c r="DQ75" s="173"/>
      <c r="DR75" s="127" t="str">
        <f aca="false">DD89</f>
        <v>C</v>
      </c>
      <c r="DS75" s="152" t="n">
        <f aca="false">DF89</f>
        <v>8.14527919475868</v>
      </c>
      <c r="DT75" s="127" t="n">
        <f aca="false">DF92</f>
        <v>0.16653</v>
      </c>
      <c r="DU75" s="127" t="n">
        <f aca="false">DF91</f>
        <v>25.82</v>
      </c>
      <c r="DV75" s="127" t="n">
        <f aca="false">DF93</f>
        <v>303.393616</v>
      </c>
      <c r="DW75" s="152" t="n">
        <f aca="false">DV75-SUM(DK88:DK93)</f>
        <v>303.393616</v>
      </c>
      <c r="DX75" s="127"/>
      <c r="DY75" s="127"/>
      <c r="DZ75" s="127"/>
      <c r="EA75" s="127"/>
      <c r="EB75" s="127"/>
      <c r="EC75" s="127"/>
      <c r="ED75" s="127"/>
      <c r="EE75" s="127" t="s">
        <v>571</v>
      </c>
      <c r="EF75" s="127" t="s">
        <v>570</v>
      </c>
      <c r="EG75" s="127" t="s">
        <v>571</v>
      </c>
      <c r="EH75" s="127"/>
      <c r="EI75" s="127"/>
      <c r="EJ75" s="127"/>
      <c r="EK75" s="127"/>
      <c r="EL75" s="127"/>
      <c r="EM75" s="127"/>
      <c r="EN75" s="127"/>
      <c r="EO75" s="127"/>
      <c r="EP75" s="127"/>
      <c r="EQ75" s="127"/>
      <c r="ER75" s="127"/>
      <c r="ES75" s="127"/>
      <c r="ET75" s="127"/>
      <c r="EU75" s="127"/>
      <c r="EV75" s="127"/>
      <c r="EW75" s="127"/>
      <c r="EX75" s="127"/>
      <c r="EY75" s="127"/>
      <c r="EZ75" s="127"/>
      <c r="FA75" s="127"/>
      <c r="FB75" s="127"/>
      <c r="FC75" s="127"/>
      <c r="FD75" s="127"/>
      <c r="FE75" s="127"/>
      <c r="FF75" s="127"/>
      <c r="FG75" s="127"/>
      <c r="FH75" s="127"/>
      <c r="FI75" s="127"/>
      <c r="FJ75" s="127"/>
      <c r="FK75" s="127"/>
      <c r="FL75" s="127"/>
      <c r="FM75" s="127"/>
      <c r="FN75" s="127"/>
      <c r="FO75" s="127"/>
      <c r="FP75" s="127"/>
      <c r="FQ75" s="127"/>
      <c r="FR75" s="127"/>
      <c r="FS75" s="127"/>
      <c r="FT75" s="127"/>
      <c r="FU75" s="127"/>
      <c r="FV75" s="127"/>
      <c r="FW75" s="127"/>
      <c r="FX75" s="127"/>
      <c r="FY75" s="127"/>
      <c r="FZ75" s="127"/>
      <c r="GA75" s="127"/>
      <c r="GB75" s="127"/>
      <c r="GC75" s="127"/>
      <c r="GD75" s="127"/>
      <c r="GE75" s="127"/>
      <c r="GF75" s="127"/>
      <c r="GG75" s="127"/>
      <c r="GH75" s="127"/>
      <c r="GI75" s="127"/>
      <c r="GJ75" s="127"/>
      <c r="GK75" s="127"/>
      <c r="GL75" s="127"/>
      <c r="GM75" s="127"/>
      <c r="GN75" s="127"/>
      <c r="GO75" s="127"/>
      <c r="GP75" s="167"/>
      <c r="GQ75" s="127" t="s">
        <v>121</v>
      </c>
      <c r="GR75" s="161" t="n">
        <v>0.1</v>
      </c>
      <c r="GS75" s="127" t="n">
        <v>0</v>
      </c>
      <c r="GT75" s="127" t="n">
        <v>0</v>
      </c>
      <c r="GU75" s="127" t="n">
        <v>0</v>
      </c>
      <c r="GV75" s="127" t="n">
        <v>0</v>
      </c>
      <c r="GW75" s="127" t="n">
        <v>0</v>
      </c>
      <c r="GX75" s="127" t="n">
        <v>0.9</v>
      </c>
      <c r="GY75" s="135" t="n">
        <v>0</v>
      </c>
      <c r="GZ75" s="161" t="n">
        <v>0</v>
      </c>
      <c r="HA75" s="127" t="s">
        <v>37</v>
      </c>
      <c r="HB75" s="127" t="s">
        <v>37</v>
      </c>
      <c r="HC75" s="127" t="s">
        <v>45</v>
      </c>
      <c r="HD75" s="127" t="n">
        <v>16.9</v>
      </c>
      <c r="HE75" s="127" t="n">
        <v>30</v>
      </c>
      <c r="HF75" s="127" t="n">
        <v>0.03</v>
      </c>
      <c r="HG75" s="127" t="n">
        <v>0</v>
      </c>
      <c r="HH75" s="127" t="n">
        <v>0.507</v>
      </c>
      <c r="HI75" s="127" t="n">
        <v>0.507</v>
      </c>
      <c r="HJ75" s="127" t="n">
        <v>1440</v>
      </c>
      <c r="HK75" s="127" t="n">
        <v>0</v>
      </c>
      <c r="HL75" s="135" t="n">
        <v>730.08</v>
      </c>
      <c r="HM75" s="161" t="n">
        <v>0</v>
      </c>
      <c r="HN75" s="127" t="n">
        <v>0</v>
      </c>
      <c r="HO75" s="127" t="n">
        <v>0</v>
      </c>
      <c r="HP75" s="127" t="n">
        <v>0</v>
      </c>
      <c r="HQ75" s="127" t="n">
        <v>0</v>
      </c>
      <c r="HR75" s="127" t="n">
        <v>0</v>
      </c>
      <c r="HS75" s="127" t="n">
        <v>0</v>
      </c>
      <c r="HT75" s="127" t="n">
        <v>0</v>
      </c>
      <c r="HU75" s="127" t="n">
        <v>0</v>
      </c>
      <c r="HV75" s="127" t="n">
        <v>0</v>
      </c>
      <c r="HW75" s="127" t="n">
        <v>0</v>
      </c>
      <c r="HX75" s="127" t="n">
        <v>0</v>
      </c>
      <c r="HY75" s="127" t="n">
        <v>0</v>
      </c>
      <c r="HZ75" s="165" t="n">
        <v>0</v>
      </c>
      <c r="IA75" s="127"/>
      <c r="IB75" s="127"/>
      <c r="IC75" s="127"/>
      <c r="ID75" s="127"/>
      <c r="IE75" s="127"/>
      <c r="IF75" s="127"/>
      <c r="IG75" s="127"/>
      <c r="IH75" s="127"/>
      <c r="II75" s="127"/>
      <c r="IJ75" s="127"/>
      <c r="IK75" s="127"/>
      <c r="IL75" s="127"/>
      <c r="IM75" s="127"/>
      <c r="IN75" s="127"/>
      <c r="IO75" s="127"/>
      <c r="IP75" s="127"/>
      <c r="IQ75" s="127"/>
      <c r="IR75" s="127"/>
      <c r="IS75" s="127"/>
      <c r="IT75" s="127"/>
      <c r="IU75" s="127"/>
      <c r="IV75" s="127"/>
      <c r="IW75" s="127"/>
      <c r="IX75" s="127"/>
      <c r="IY75" s="127"/>
      <c r="IZ75" s="127"/>
      <c r="JA75" s="127"/>
      <c r="JB75" s="127"/>
      <c r="JC75" s="127"/>
      <c r="JD75" s="127"/>
      <c r="JE75" s="127"/>
      <c r="JF75" s="127"/>
      <c r="JG75" s="127"/>
      <c r="JH75" s="127"/>
      <c r="JI75" s="127"/>
      <c r="JJ75" s="127"/>
      <c r="JK75" s="127"/>
      <c r="JL75" s="127"/>
      <c r="JM75" s="127"/>
      <c r="JN75" s="127"/>
      <c r="JO75" s="127"/>
      <c r="JP75" s="127"/>
      <c r="JQ75" s="127"/>
      <c r="JR75" s="127"/>
      <c r="JS75" s="127"/>
      <c r="JT75" s="127"/>
      <c r="JU75" s="127"/>
      <c r="JV75" s="127"/>
      <c r="JW75" s="127"/>
      <c r="JX75" s="127"/>
      <c r="JY75" s="127"/>
      <c r="JZ75" s="127"/>
      <c r="KA75" s="127"/>
      <c r="KB75" s="127"/>
      <c r="KC75" s="127"/>
      <c r="KD75" s="127"/>
      <c r="KE75" s="127"/>
      <c r="KF75" s="127"/>
      <c r="KG75" s="127"/>
      <c r="KH75" s="127"/>
      <c r="KI75" s="127"/>
      <c r="KJ75" s="127"/>
      <c r="KK75" s="127"/>
      <c r="KL75" s="127"/>
      <c r="KM75" s="127"/>
      <c r="KN75" s="127"/>
      <c r="KO75" s="127"/>
      <c r="KP75" s="127"/>
      <c r="KQ75" s="127"/>
      <c r="KR75" s="127"/>
      <c r="KS75" s="127"/>
      <c r="KT75" s="127"/>
      <c r="KU75" s="127"/>
      <c r="KV75" s="127"/>
      <c r="KW75" s="127"/>
      <c r="KX75" s="127"/>
      <c r="KY75" s="127"/>
      <c r="KZ75" s="127"/>
      <c r="LA75" s="127"/>
      <c r="LB75" s="127"/>
      <c r="LC75" s="127"/>
      <c r="LD75" s="127"/>
      <c r="LE75" s="127"/>
      <c r="LF75" s="127"/>
      <c r="LG75" s="127"/>
      <c r="LH75" s="127"/>
      <c r="LI75" s="127"/>
      <c r="LJ75" s="127"/>
      <c r="LK75" s="127"/>
      <c r="LL75" s="127"/>
      <c r="LM75" s="127"/>
      <c r="LN75" s="127"/>
      <c r="LO75" s="127"/>
      <c r="LP75" s="127"/>
      <c r="LQ75" s="127"/>
      <c r="LR75" s="127"/>
      <c r="LS75" s="127"/>
      <c r="LT75" s="127"/>
      <c r="LU75" s="127"/>
      <c r="LV75" s="127"/>
      <c r="LW75" s="127"/>
      <c r="LX75" s="127"/>
      <c r="LY75" s="127"/>
      <c r="LZ75" s="127"/>
      <c r="MA75" s="127"/>
      <c r="MB75" s="127"/>
      <c r="MC75" s="127"/>
      <c r="MD75" s="127"/>
      <c r="ME75" s="127"/>
      <c r="MF75" s="127"/>
      <c r="MG75" s="127"/>
      <c r="MH75" s="127"/>
      <c r="MI75" s="127"/>
      <c r="MJ75" s="127"/>
      <c r="MK75" s="127"/>
      <c r="ML75" s="127"/>
      <c r="MM75" s="127"/>
      <c r="MN75" s="127"/>
      <c r="MO75" s="127"/>
      <c r="MP75" s="127"/>
      <c r="MQ75" s="127"/>
      <c r="MR75" s="127"/>
      <c r="MS75" s="127"/>
      <c r="MT75" s="127"/>
      <c r="MU75" s="127"/>
      <c r="MV75" s="127"/>
      <c r="MW75" s="127"/>
      <c r="MX75" s="127"/>
      <c r="MY75" s="127"/>
      <c r="MZ75" s="127"/>
      <c r="NA75" s="127"/>
      <c r="NB75" s="127"/>
      <c r="NC75" s="127"/>
      <c r="ND75" s="127"/>
      <c r="NE75" s="127"/>
      <c r="NF75" s="127"/>
      <c r="NG75" s="127"/>
      <c r="NH75" s="127"/>
      <c r="NI75" s="127"/>
      <c r="NJ75" s="127"/>
      <c r="NK75" s="127"/>
      <c r="NL75" s="127"/>
      <c r="NM75" s="127"/>
      <c r="NN75" s="127"/>
      <c r="NO75" s="127"/>
      <c r="NP75" s="127"/>
      <c r="NQ75" s="127"/>
      <c r="NR75" s="127"/>
      <c r="NS75" s="127"/>
      <c r="NT75" s="127"/>
      <c r="NU75" s="127"/>
      <c r="NV75" s="127"/>
      <c r="NW75" s="127"/>
      <c r="NX75" s="127"/>
      <c r="NY75" s="127"/>
      <c r="NZ75" s="127"/>
      <c r="OA75" s="127"/>
      <c r="OB75" s="127"/>
      <c r="OC75" s="127"/>
      <c r="OD75" s="127"/>
      <c r="OE75" s="127"/>
      <c r="OF75" s="127"/>
      <c r="OG75" s="127"/>
      <c r="OH75" s="127"/>
      <c r="OI75" s="127"/>
      <c r="OJ75" s="127"/>
      <c r="OK75" s="127"/>
      <c r="OL75" s="127"/>
      <c r="OM75" s="127"/>
      <c r="ON75" s="127"/>
      <c r="OO75" s="127"/>
      <c r="OP75" s="127"/>
      <c r="OQ75" s="127"/>
      <c r="OR75" s="127"/>
      <c r="OS75" s="127"/>
      <c r="OT75" s="127"/>
      <c r="OU75" s="127"/>
      <c r="OV75" s="127"/>
      <c r="OW75" s="127"/>
      <c r="OX75" s="127"/>
      <c r="OY75" s="127"/>
      <c r="OZ75" s="127"/>
      <c r="PA75" s="127"/>
      <c r="PB75" s="127"/>
      <c r="PC75" s="127"/>
      <c r="PD75" s="127"/>
      <c r="PE75" s="127"/>
      <c r="PF75" s="127"/>
      <c r="PG75" s="127"/>
      <c r="PH75" s="127"/>
      <c r="PI75" s="127"/>
      <c r="PJ75" s="127"/>
      <c r="PK75" s="127"/>
      <c r="PL75" s="127"/>
      <c r="PM75" s="127"/>
      <c r="PN75" s="127"/>
      <c r="PO75" s="127"/>
      <c r="PP75" s="127"/>
      <c r="PQ75" s="127"/>
      <c r="PR75" s="127"/>
      <c r="PS75" s="127"/>
      <c r="PT75" s="127"/>
      <c r="PU75" s="127"/>
      <c r="PV75" s="127"/>
      <c r="PW75" s="127"/>
      <c r="PX75" s="127"/>
      <c r="PY75" s="127"/>
      <c r="PZ75" s="127"/>
      <c r="QA75" s="127"/>
      <c r="QB75" s="127"/>
      <c r="QC75" s="127"/>
      <c r="QD75" s="127"/>
      <c r="QE75" s="127"/>
      <c r="QF75" s="127"/>
      <c r="QG75" s="127"/>
      <c r="QH75" s="127"/>
      <c r="QI75" s="127"/>
      <c r="QJ75" s="127"/>
      <c r="QK75" s="127"/>
      <c r="QL75" s="127"/>
      <c r="QM75" s="127"/>
      <c r="QN75" s="127"/>
      <c r="QO75" s="127"/>
      <c r="QP75" s="127"/>
    </row>
    <row r="76" customFormat="false" ht="13.8" hidden="false" customHeight="false" outlineLevel="0" collapsed="false">
      <c r="A76" s="166"/>
      <c r="B76" s="7" t="s">
        <v>135</v>
      </c>
      <c r="C76" s="16" t="n">
        <v>0.2</v>
      </c>
      <c r="D76" s="2" t="n">
        <v>0</v>
      </c>
      <c r="E76" s="2" t="n">
        <v>0</v>
      </c>
      <c r="F76" s="2" t="n">
        <v>0.8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s">
        <v>37</v>
      </c>
      <c r="M76" s="2" t="s">
        <v>37</v>
      </c>
      <c r="N76" s="2" t="s">
        <v>142</v>
      </c>
      <c r="O76" s="2" t="n">
        <v>1.36</v>
      </c>
      <c r="P76" s="2" t="n">
        <v>40</v>
      </c>
      <c r="Q76" s="2" t="n">
        <v>0.04</v>
      </c>
      <c r="R76" s="2" t="n">
        <v>0</v>
      </c>
      <c r="S76" s="2" t="n">
        <v>0.0544</v>
      </c>
      <c r="T76" s="2" t="n">
        <v>0.0544</v>
      </c>
      <c r="U76" s="2" t="n">
        <v>720</v>
      </c>
      <c r="V76" s="2" t="n">
        <v>0</v>
      </c>
      <c r="W76" s="2" t="n">
        <v>39.168</v>
      </c>
      <c r="X76" s="2" t="n">
        <f aca="false">IF(M76=1,O76,0)</f>
        <v>0</v>
      </c>
      <c r="Z76" s="2" t="s">
        <v>511</v>
      </c>
      <c r="AA76" s="2" t="n">
        <f aca="false">[1]sellia!E5</f>
        <v>8.57470362027951</v>
      </c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  <c r="AN76" s="150" t="n">
        <f aca="false">Cropani!AI71</f>
        <v>0</v>
      </c>
      <c r="AO76" s="16" t="n">
        <f aca="false">Cropani!AJ71</f>
        <v>0</v>
      </c>
      <c r="AP76" s="16" t="n">
        <f aca="false">Cropani!AK71</f>
        <v>0</v>
      </c>
      <c r="AQ76" s="16" t="n">
        <f aca="false">Cropani!AL71</f>
        <v>0</v>
      </c>
      <c r="AR76" s="16" t="n">
        <f aca="false">Cropani!AM71</f>
        <v>0</v>
      </c>
      <c r="AS76" s="16" t="n">
        <f aca="false">Cropani!AN71</f>
        <v>0</v>
      </c>
      <c r="AT76" s="16" t="n">
        <f aca="false">Cropani!AO71</f>
        <v>0</v>
      </c>
      <c r="AU76" s="16" t="n">
        <f aca="false">Cropani!AP71</f>
        <v>0</v>
      </c>
      <c r="AV76" s="139" t="n">
        <f aca="false">Cropani!AQ71</f>
        <v>0</v>
      </c>
      <c r="AW76" s="150" t="n">
        <f aca="false">Cropani!AI72</f>
        <v>280</v>
      </c>
      <c r="AX76" s="16" t="n">
        <f aca="false">Cropani!AJ72</f>
        <v>0</v>
      </c>
      <c r="AY76" s="16" t="n">
        <f aca="false">Cropani!AK72</f>
        <v>0</v>
      </c>
      <c r="AZ76" s="16" t="n">
        <f aca="false">Cropani!AL72</f>
        <v>0</v>
      </c>
      <c r="BA76" s="16" t="n">
        <f aca="false">Cropani!AM72</f>
        <v>440</v>
      </c>
      <c r="BB76" s="16" t="n">
        <f aca="false">Cropani!AN72</f>
        <v>0</v>
      </c>
      <c r="BC76" s="16" t="n">
        <f aca="false">Cropani!AO72</f>
        <v>0</v>
      </c>
      <c r="BD76" s="16" t="n">
        <f aca="false">Cropani!AP72</f>
        <v>0</v>
      </c>
      <c r="BE76" s="16" t="n">
        <f aca="false">Cropani!AQ72</f>
        <v>0</v>
      </c>
      <c r="BF76" s="20" t="n">
        <f aca="false">AW76*$T76</f>
        <v>15.232</v>
      </c>
      <c r="BG76" s="2" t="n">
        <f aca="false">AX76*$T76</f>
        <v>0</v>
      </c>
      <c r="BH76" s="2" t="n">
        <f aca="false">AY76*$T76</f>
        <v>0</v>
      </c>
      <c r="BI76" s="2" t="n">
        <f aca="false">AZ76*$T76</f>
        <v>0</v>
      </c>
      <c r="BJ76" s="2" t="n">
        <f aca="false">BA76*$T76</f>
        <v>23.936</v>
      </c>
      <c r="BK76" s="2" t="n">
        <f aca="false">BB76*$T76</f>
        <v>0</v>
      </c>
      <c r="BL76" s="2" t="n">
        <f aca="false">BC76*$T76</f>
        <v>0</v>
      </c>
      <c r="BM76" s="2" t="n">
        <f aca="false">BD76*$T76</f>
        <v>0</v>
      </c>
      <c r="BN76" s="44" t="n">
        <f aca="false">BE76*$T76</f>
        <v>0</v>
      </c>
      <c r="BO76" s="150" t="n">
        <f aca="false">AN76+BF76</f>
        <v>15.232</v>
      </c>
      <c r="BP76" s="16" t="n">
        <f aca="false">AO76+BG76</f>
        <v>0</v>
      </c>
      <c r="BQ76" s="16" t="n">
        <f aca="false">AP76+BH76</f>
        <v>0</v>
      </c>
      <c r="BR76" s="16" t="n">
        <f aca="false">AQ76+BI76</f>
        <v>0</v>
      </c>
      <c r="BS76" s="16" t="n">
        <f aca="false">AR76+BJ76</f>
        <v>23.936</v>
      </c>
      <c r="BT76" s="16" t="n">
        <f aca="false">AS76+BK76</f>
        <v>0</v>
      </c>
      <c r="BU76" s="16" t="n">
        <f aca="false">AT76+BL76</f>
        <v>0</v>
      </c>
      <c r="BV76" s="16" t="n">
        <f aca="false">AU76+BM76</f>
        <v>0</v>
      </c>
      <c r="BW76" s="139" t="n">
        <f aca="false">AV76+BN76</f>
        <v>0</v>
      </c>
      <c r="BX76" s="3" t="n">
        <f aca="false">BO76/SUM($BO76:$BW76)</f>
        <v>0.388888888888889</v>
      </c>
      <c r="BY76" s="3" t="n">
        <f aca="false">BP76/SUM($BO76:$BW76)</f>
        <v>0</v>
      </c>
      <c r="BZ76" s="3" t="n">
        <f aca="false">BQ76/SUM($BO76:$BW76)</f>
        <v>0</v>
      </c>
      <c r="CA76" s="3" t="n">
        <f aca="false">BR76/SUM($BO76:$BW76)</f>
        <v>0</v>
      </c>
      <c r="CB76" s="3" t="n">
        <f aca="false">BS76/SUM($BO76:$BW76)</f>
        <v>0.611111111111111</v>
      </c>
      <c r="CC76" s="3" t="n">
        <f aca="false">BT76/SUM($BO76:$BW76)</f>
        <v>0</v>
      </c>
      <c r="CD76" s="3" t="n">
        <f aca="false">BU76/SUM($BO76:$BW76)</f>
        <v>0</v>
      </c>
      <c r="CE76" s="3" t="n">
        <f aca="false">BV76/SUM($BO76:$BW76)</f>
        <v>0</v>
      </c>
      <c r="CF76" s="3" t="n">
        <f aca="false">BW76/SUM($BO76:$BW76)</f>
        <v>0</v>
      </c>
      <c r="CG76" s="147" t="n">
        <f aca="false">IF(AND(CE76&gt;=90%,BV76&gt;2000),BV76,0)</f>
        <v>0</v>
      </c>
      <c r="CI76" s="16" t="n">
        <f aca="false">IF(CG76&lt;&gt;0,SUM(BO76:CG76)-BV76,0)</f>
        <v>0</v>
      </c>
      <c r="CJ76" s="2" t="n">
        <f aca="false">IF(CE76&gt;=90%,BV76,0)</f>
        <v>0</v>
      </c>
      <c r="CK76" s="151" t="n">
        <f aca="false">IF(CJ76&lt;&gt;0,1,0)</f>
        <v>0</v>
      </c>
      <c r="CL76" s="2" t="n">
        <f aca="false">IF(CG76&lt;&gt;0,1,0)</f>
        <v>0</v>
      </c>
      <c r="CM76" s="2" t="n">
        <v>0</v>
      </c>
      <c r="CN76" s="151"/>
      <c r="CO76" s="127"/>
      <c r="CP76" s="127"/>
      <c r="CQ76" s="127"/>
      <c r="CR76" s="127"/>
      <c r="CS76" s="127"/>
      <c r="CT76" s="127"/>
      <c r="CU76" s="127"/>
      <c r="CV76" s="127"/>
      <c r="CW76" s="127"/>
      <c r="CX76" s="127"/>
      <c r="CY76" s="127"/>
      <c r="CZ76" s="127"/>
      <c r="DA76" s="127"/>
      <c r="DB76" s="127"/>
      <c r="DC76" s="138"/>
      <c r="DE76" s="37" t="str">
        <f aca="false">B161</f>
        <v>O51</v>
      </c>
      <c r="DF76" s="44"/>
      <c r="DG76" s="2" t="n">
        <f aca="false">W161</f>
        <v>97.632</v>
      </c>
      <c r="DH76" s="44" t="n">
        <f aca="false">CG161</f>
        <v>0</v>
      </c>
      <c r="DI76" s="44" t="n">
        <f aca="false">O161</f>
        <v>8.64</v>
      </c>
      <c r="DJ76" s="44" t="n">
        <f aca="false">S161</f>
        <v>0.0864</v>
      </c>
      <c r="DK76" s="44" t="n">
        <f aca="false">BW161</f>
        <v>0</v>
      </c>
      <c r="DL76" s="44" t="n">
        <f aca="false">BV161</f>
        <v>60.48</v>
      </c>
      <c r="DM76" s="127"/>
      <c r="DN76" s="127"/>
      <c r="DO76" s="127"/>
      <c r="DP76" s="127"/>
      <c r="DQ76" s="173"/>
      <c r="DR76" s="127" t="str">
        <f aca="false">DD95</f>
        <v>D</v>
      </c>
      <c r="DS76" s="152" t="n">
        <f aca="false">DF94</f>
        <v>6.85833182838582</v>
      </c>
      <c r="DT76" s="127" t="n">
        <f aca="false">DF96</f>
        <v>0.18391</v>
      </c>
      <c r="DU76" s="127" t="n">
        <f aca="false">DF95</f>
        <v>61.58</v>
      </c>
      <c r="DV76" s="127" t="n">
        <f aca="false">DF97</f>
        <v>414.142632430342</v>
      </c>
      <c r="DW76" s="152" t="n">
        <f aca="false">DV76-SUM(DK94:DK97)</f>
        <v>405.759832430342</v>
      </c>
      <c r="DX76" s="127"/>
      <c r="DY76" s="127"/>
      <c r="DZ76" s="127"/>
      <c r="EA76" s="127"/>
      <c r="EB76" s="127"/>
      <c r="EC76" s="127"/>
      <c r="ED76" s="127"/>
      <c r="EE76" s="127" t="n">
        <v>12.9994062973208</v>
      </c>
      <c r="EF76" s="127" t="n">
        <v>850</v>
      </c>
      <c r="EG76" s="127" t="n">
        <v>45.2848170193551</v>
      </c>
      <c r="EH76" s="127"/>
      <c r="EI76" s="127"/>
      <c r="EJ76" s="127"/>
      <c r="EK76" s="127"/>
      <c r="EL76" s="127"/>
      <c r="EM76" s="127"/>
      <c r="EN76" s="127"/>
      <c r="EO76" s="127"/>
      <c r="EP76" s="127"/>
      <c r="EQ76" s="127"/>
      <c r="ER76" s="127"/>
      <c r="ES76" s="127"/>
      <c r="ET76" s="127"/>
      <c r="EU76" s="127"/>
      <c r="EV76" s="127"/>
      <c r="EW76" s="127"/>
      <c r="EX76" s="127"/>
      <c r="EY76" s="127"/>
      <c r="EZ76" s="127"/>
      <c r="FA76" s="127"/>
      <c r="FB76" s="127"/>
      <c r="FC76" s="127"/>
      <c r="FD76" s="127"/>
      <c r="FE76" s="127"/>
      <c r="FF76" s="127"/>
      <c r="FG76" s="127"/>
      <c r="FH76" s="127"/>
      <c r="FI76" s="127"/>
      <c r="FJ76" s="127"/>
      <c r="FK76" s="127"/>
      <c r="FL76" s="127"/>
      <c r="FM76" s="127"/>
      <c r="FN76" s="127"/>
      <c r="FO76" s="127"/>
      <c r="FP76" s="127"/>
      <c r="FQ76" s="127"/>
      <c r="FR76" s="127"/>
      <c r="FS76" s="127"/>
      <c r="FT76" s="127"/>
      <c r="FU76" s="127"/>
      <c r="FV76" s="127"/>
      <c r="FW76" s="127"/>
      <c r="FX76" s="127"/>
      <c r="FY76" s="127"/>
      <c r="FZ76" s="127"/>
      <c r="GA76" s="127"/>
      <c r="GB76" s="127"/>
      <c r="GC76" s="127"/>
      <c r="GD76" s="127"/>
      <c r="GE76" s="127"/>
      <c r="GF76" s="127"/>
      <c r="GG76" s="127"/>
      <c r="GH76" s="127"/>
      <c r="GI76" s="127"/>
      <c r="GJ76" s="127"/>
      <c r="GK76" s="127"/>
      <c r="GL76" s="127"/>
      <c r="GM76" s="127"/>
      <c r="GN76" s="127"/>
      <c r="GO76" s="127"/>
      <c r="GP76" s="167" t="s">
        <v>131</v>
      </c>
      <c r="GQ76" s="127" t="s">
        <v>132</v>
      </c>
      <c r="GR76" s="161" t="n">
        <v>0.0250796178343949</v>
      </c>
      <c r="GS76" s="127" t="n">
        <v>0</v>
      </c>
      <c r="GT76" s="127" t="n">
        <v>0.124920382165605</v>
      </c>
      <c r="GU76" s="127" t="n">
        <v>0.15</v>
      </c>
      <c r="GV76" s="127" t="n">
        <v>0</v>
      </c>
      <c r="GW76" s="127" t="n">
        <v>0</v>
      </c>
      <c r="GX76" s="127" t="n">
        <v>0</v>
      </c>
      <c r="GY76" s="135" t="n">
        <v>0.7</v>
      </c>
      <c r="GZ76" s="161" t="n">
        <v>0</v>
      </c>
      <c r="HA76" s="127" t="s">
        <v>37</v>
      </c>
      <c r="HB76" s="127" t="s">
        <v>37</v>
      </c>
      <c r="HC76" s="127" t="s">
        <v>48</v>
      </c>
      <c r="HD76" s="127" t="n">
        <v>3.7</v>
      </c>
      <c r="HE76" s="127" t="n">
        <v>35</v>
      </c>
      <c r="HF76" s="127" t="n">
        <v>0.035</v>
      </c>
      <c r="HG76" s="127" t="n">
        <v>0.15</v>
      </c>
      <c r="HH76" s="127" t="n">
        <v>0.1295</v>
      </c>
      <c r="HI76" s="127" t="n">
        <v>0.110075</v>
      </c>
      <c r="HJ76" s="127" t="n">
        <v>362.5</v>
      </c>
      <c r="HK76" s="127" t="n">
        <v>50</v>
      </c>
      <c r="HL76" s="135" t="n">
        <v>89.9021875</v>
      </c>
      <c r="HM76" s="161" t="n">
        <v>0</v>
      </c>
      <c r="HN76" s="127" t="n">
        <v>1</v>
      </c>
      <c r="HO76" s="127" t="n">
        <v>0</v>
      </c>
      <c r="HP76" s="127" t="n">
        <v>0</v>
      </c>
      <c r="HQ76" s="127" t="n">
        <v>0</v>
      </c>
      <c r="HR76" s="127" t="n">
        <v>0</v>
      </c>
      <c r="HS76" s="127" t="n">
        <v>0</v>
      </c>
      <c r="HT76" s="127" t="n">
        <v>0</v>
      </c>
      <c r="HU76" s="127" t="n">
        <v>0</v>
      </c>
      <c r="HV76" s="127" t="n">
        <v>0</v>
      </c>
      <c r="HW76" s="127" t="n">
        <v>0</v>
      </c>
      <c r="HX76" s="127" t="n">
        <v>0</v>
      </c>
      <c r="HY76" s="127" t="n">
        <v>0</v>
      </c>
      <c r="HZ76" s="165" t="n">
        <v>0</v>
      </c>
      <c r="IA76" s="127"/>
      <c r="IB76" s="127"/>
      <c r="IC76" s="127"/>
      <c r="ID76" s="127"/>
      <c r="IE76" s="127"/>
      <c r="IF76" s="127"/>
      <c r="IG76" s="127"/>
      <c r="IH76" s="127"/>
      <c r="II76" s="127"/>
      <c r="IJ76" s="127"/>
      <c r="IK76" s="127"/>
      <c r="IL76" s="127"/>
      <c r="IM76" s="127"/>
      <c r="IN76" s="127"/>
      <c r="IO76" s="127"/>
      <c r="IP76" s="127"/>
      <c r="IQ76" s="127"/>
      <c r="IR76" s="127"/>
      <c r="IS76" s="127"/>
      <c r="IT76" s="127"/>
      <c r="IU76" s="127"/>
      <c r="IV76" s="127"/>
      <c r="IW76" s="127"/>
      <c r="IX76" s="127"/>
      <c r="IY76" s="127"/>
      <c r="IZ76" s="127"/>
      <c r="JA76" s="127"/>
      <c r="JB76" s="127"/>
      <c r="JC76" s="127"/>
      <c r="JD76" s="127"/>
      <c r="JE76" s="127"/>
      <c r="JF76" s="127"/>
      <c r="JG76" s="127"/>
      <c r="JH76" s="127"/>
      <c r="JI76" s="127"/>
      <c r="JJ76" s="127"/>
      <c r="JK76" s="127"/>
      <c r="JL76" s="127"/>
      <c r="JM76" s="127"/>
      <c r="JN76" s="127"/>
      <c r="JO76" s="127"/>
      <c r="JP76" s="127"/>
      <c r="JQ76" s="127"/>
      <c r="JR76" s="127"/>
      <c r="JS76" s="127"/>
      <c r="JT76" s="127"/>
      <c r="JU76" s="127"/>
      <c r="JV76" s="127"/>
      <c r="JW76" s="127"/>
      <c r="JX76" s="127"/>
      <c r="JY76" s="127"/>
      <c r="JZ76" s="127"/>
      <c r="KA76" s="127"/>
      <c r="KB76" s="127"/>
      <c r="KC76" s="127"/>
      <c r="KD76" s="127"/>
      <c r="KE76" s="127"/>
      <c r="KF76" s="127"/>
      <c r="KG76" s="127"/>
      <c r="KH76" s="127"/>
      <c r="KI76" s="127"/>
      <c r="KJ76" s="127"/>
      <c r="KK76" s="127"/>
      <c r="KL76" s="127"/>
      <c r="KM76" s="127"/>
      <c r="KN76" s="127"/>
      <c r="KO76" s="127"/>
      <c r="KP76" s="127"/>
      <c r="KQ76" s="127"/>
      <c r="KR76" s="127"/>
      <c r="KS76" s="127"/>
      <c r="KT76" s="127"/>
      <c r="KU76" s="127"/>
      <c r="KV76" s="127"/>
      <c r="KW76" s="127"/>
      <c r="KX76" s="127"/>
      <c r="KY76" s="127"/>
      <c r="KZ76" s="127"/>
      <c r="LA76" s="127"/>
      <c r="LB76" s="127"/>
      <c r="LC76" s="127"/>
      <c r="LD76" s="127"/>
      <c r="LE76" s="127"/>
      <c r="LF76" s="127"/>
      <c r="LG76" s="127"/>
      <c r="LH76" s="127"/>
      <c r="LI76" s="127"/>
      <c r="LJ76" s="127"/>
      <c r="LK76" s="127"/>
      <c r="LL76" s="127"/>
      <c r="LM76" s="127"/>
      <c r="LN76" s="127"/>
      <c r="LO76" s="127"/>
      <c r="LP76" s="127"/>
      <c r="LQ76" s="127"/>
      <c r="LR76" s="127"/>
      <c r="LS76" s="127"/>
      <c r="LT76" s="127"/>
      <c r="LU76" s="127"/>
      <c r="LV76" s="127"/>
      <c r="LW76" s="127"/>
      <c r="LX76" s="127"/>
      <c r="LY76" s="127"/>
      <c r="LZ76" s="127"/>
      <c r="MA76" s="127"/>
      <c r="MB76" s="127"/>
      <c r="MC76" s="127"/>
      <c r="MD76" s="127"/>
      <c r="ME76" s="127"/>
      <c r="MF76" s="127"/>
      <c r="MG76" s="127"/>
      <c r="MH76" s="127"/>
      <c r="MI76" s="127"/>
      <c r="MJ76" s="127"/>
      <c r="MK76" s="127"/>
      <c r="ML76" s="127"/>
      <c r="MM76" s="127"/>
      <c r="MN76" s="127"/>
      <c r="MO76" s="127"/>
      <c r="MP76" s="127"/>
      <c r="MQ76" s="127"/>
      <c r="MR76" s="127"/>
      <c r="MS76" s="127"/>
      <c r="MT76" s="127"/>
      <c r="MU76" s="127"/>
      <c r="MV76" s="127"/>
      <c r="MW76" s="127"/>
      <c r="MX76" s="127"/>
      <c r="MY76" s="127"/>
      <c r="MZ76" s="127"/>
      <c r="NA76" s="127"/>
      <c r="NB76" s="127"/>
      <c r="NC76" s="127"/>
      <c r="ND76" s="127"/>
      <c r="NE76" s="127"/>
      <c r="NF76" s="127"/>
      <c r="NG76" s="127"/>
      <c r="NH76" s="127"/>
      <c r="NI76" s="127"/>
      <c r="NJ76" s="127"/>
      <c r="NK76" s="127"/>
      <c r="NL76" s="127"/>
      <c r="NM76" s="127"/>
      <c r="NN76" s="127"/>
      <c r="NO76" s="127"/>
      <c r="NP76" s="127"/>
      <c r="NQ76" s="127"/>
      <c r="NR76" s="127"/>
      <c r="NS76" s="127"/>
      <c r="NT76" s="127"/>
      <c r="NU76" s="127"/>
      <c r="NV76" s="127"/>
      <c r="NW76" s="127"/>
      <c r="NX76" s="127"/>
      <c r="NY76" s="127"/>
      <c r="NZ76" s="127"/>
      <c r="OA76" s="127"/>
      <c r="OB76" s="127"/>
      <c r="OC76" s="127"/>
      <c r="OD76" s="127"/>
      <c r="OE76" s="127"/>
      <c r="OF76" s="127"/>
      <c r="OG76" s="127"/>
      <c r="OH76" s="127"/>
      <c r="OI76" s="127"/>
      <c r="OJ76" s="127"/>
      <c r="OK76" s="127"/>
      <c r="OL76" s="127"/>
      <c r="OM76" s="127"/>
      <c r="ON76" s="127"/>
      <c r="OO76" s="127"/>
      <c r="OP76" s="127"/>
      <c r="OQ76" s="127"/>
      <c r="OR76" s="127"/>
      <c r="OS76" s="127"/>
      <c r="OT76" s="127"/>
      <c r="OU76" s="127"/>
      <c r="OV76" s="127"/>
      <c r="OW76" s="127"/>
      <c r="OX76" s="127"/>
      <c r="OY76" s="127"/>
      <c r="OZ76" s="127"/>
      <c r="PA76" s="127"/>
      <c r="PB76" s="127"/>
      <c r="PC76" s="127"/>
      <c r="PD76" s="127"/>
      <c r="PE76" s="127"/>
      <c r="PF76" s="127"/>
      <c r="PG76" s="127"/>
      <c r="PH76" s="127"/>
      <c r="PI76" s="127"/>
      <c r="PJ76" s="127"/>
      <c r="PK76" s="127"/>
      <c r="PL76" s="127"/>
      <c r="PM76" s="127"/>
      <c r="PN76" s="127"/>
      <c r="PO76" s="127"/>
      <c r="PP76" s="127"/>
      <c r="PQ76" s="127"/>
      <c r="PR76" s="127"/>
      <c r="PS76" s="127"/>
      <c r="PT76" s="127"/>
      <c r="PU76" s="127"/>
      <c r="PV76" s="127"/>
      <c r="PW76" s="127"/>
      <c r="PX76" s="127"/>
      <c r="PY76" s="127"/>
      <c r="PZ76" s="127"/>
      <c r="QA76" s="127"/>
      <c r="QB76" s="127"/>
      <c r="QC76" s="127"/>
      <c r="QD76" s="127"/>
      <c r="QE76" s="127"/>
      <c r="QF76" s="127"/>
      <c r="QG76" s="127"/>
      <c r="QH76" s="127"/>
      <c r="QI76" s="127"/>
      <c r="QJ76" s="127"/>
      <c r="QK76" s="127"/>
      <c r="QL76" s="127"/>
      <c r="QM76" s="127"/>
      <c r="QN76" s="127"/>
      <c r="QO76" s="127"/>
      <c r="QP76" s="127"/>
    </row>
    <row r="77" customFormat="false" ht="13.8" hidden="false" customHeight="false" outlineLevel="0" collapsed="false">
      <c r="A77" s="166"/>
      <c r="B77" s="7" t="s">
        <v>136</v>
      </c>
      <c r="C77" s="16" t="n">
        <v>0</v>
      </c>
      <c r="D77" s="2" t="n">
        <v>0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0.9</v>
      </c>
      <c r="J77" s="2" t="n">
        <v>0.1</v>
      </c>
      <c r="K77" s="2" t="n">
        <v>0</v>
      </c>
      <c r="L77" s="2" t="s">
        <v>37</v>
      </c>
      <c r="M77" s="2" t="s">
        <v>37</v>
      </c>
      <c r="N77" s="2" t="s">
        <v>45</v>
      </c>
      <c r="O77" s="2" t="n">
        <v>15.8</v>
      </c>
      <c r="P77" s="2" t="n">
        <v>25</v>
      </c>
      <c r="Q77" s="2" t="n">
        <v>0.025</v>
      </c>
      <c r="R77" s="2" t="n">
        <v>0</v>
      </c>
      <c r="S77" s="2" t="n">
        <v>0.395</v>
      </c>
      <c r="T77" s="2" t="n">
        <v>0.395</v>
      </c>
      <c r="U77" s="2" t="n">
        <v>1510</v>
      </c>
      <c r="V77" s="2" t="n">
        <v>0</v>
      </c>
      <c r="W77" s="2" t="n">
        <v>596.45</v>
      </c>
      <c r="X77" s="2" t="n">
        <f aca="false">IF(M77=1,O77,0)</f>
        <v>0</v>
      </c>
      <c r="Z77" s="2" t="s">
        <v>511</v>
      </c>
      <c r="AA77" s="2" t="n">
        <f aca="false">[1]sellia!E6</f>
        <v>8.59502403890238</v>
      </c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  <c r="AN77" s="150" t="n">
        <f aca="false">Cropani!AT71</f>
        <v>0</v>
      </c>
      <c r="AO77" s="16" t="n">
        <f aca="false">Cropani!AU71</f>
        <v>0</v>
      </c>
      <c r="AP77" s="16" t="n">
        <f aca="false">Cropani!AV71</f>
        <v>0</v>
      </c>
      <c r="AQ77" s="16" t="n">
        <f aca="false">Cropani!AW71</f>
        <v>0</v>
      </c>
      <c r="AR77" s="16" t="n">
        <f aca="false">Cropani!AX71</f>
        <v>0</v>
      </c>
      <c r="AS77" s="16" t="n">
        <f aca="false">Cropani!AY71</f>
        <v>0</v>
      </c>
      <c r="AT77" s="16" t="n">
        <f aca="false">Cropani!AZ71</f>
        <v>0</v>
      </c>
      <c r="AU77" s="16" t="n">
        <f aca="false">Cropani!BA71</f>
        <v>0</v>
      </c>
      <c r="AV77" s="139" t="n">
        <f aca="false">Cropani!BB71</f>
        <v>0</v>
      </c>
      <c r="AW77" s="150" t="n">
        <f aca="false">Cropani!AT72</f>
        <v>0</v>
      </c>
      <c r="AX77" s="16" t="n">
        <f aca="false">Cropani!AU72</f>
        <v>0</v>
      </c>
      <c r="AY77" s="16" t="n">
        <f aca="false">Cropani!AV72</f>
        <v>0</v>
      </c>
      <c r="AZ77" s="16" t="n">
        <f aca="false">Cropani!AW72</f>
        <v>0</v>
      </c>
      <c r="BA77" s="16" t="n">
        <f aca="false">Cropani!AX72</f>
        <v>0</v>
      </c>
      <c r="BB77" s="16" t="n">
        <f aca="false">Cropani!AY72</f>
        <v>0</v>
      </c>
      <c r="BC77" s="16" t="n">
        <f aca="false">Cropani!AZ72</f>
        <v>0</v>
      </c>
      <c r="BD77" s="16" t="n">
        <f aca="false">Cropani!BA72</f>
        <v>1470</v>
      </c>
      <c r="BE77" s="16" t="n">
        <f aca="false">Cropani!BB72</f>
        <v>40</v>
      </c>
      <c r="BF77" s="20" t="n">
        <f aca="false">AW77*$T77</f>
        <v>0</v>
      </c>
      <c r="BG77" s="2" t="n">
        <f aca="false">AX77*$T77</f>
        <v>0</v>
      </c>
      <c r="BH77" s="2" t="n">
        <f aca="false">AY77*$T77</f>
        <v>0</v>
      </c>
      <c r="BI77" s="2" t="n">
        <f aca="false">AZ77*$T77</f>
        <v>0</v>
      </c>
      <c r="BJ77" s="2" t="n">
        <f aca="false">BA77*$T77</f>
        <v>0</v>
      </c>
      <c r="BK77" s="2" t="n">
        <f aca="false">BB77*$T77</f>
        <v>0</v>
      </c>
      <c r="BL77" s="2" t="n">
        <f aca="false">BC77*$T77</f>
        <v>0</v>
      </c>
      <c r="BM77" s="2" t="n">
        <f aca="false">BD77*$T77</f>
        <v>580.65</v>
      </c>
      <c r="BN77" s="44" t="n">
        <f aca="false">BE77*$T77</f>
        <v>15.8</v>
      </c>
      <c r="BO77" s="150" t="n">
        <f aca="false">AN77+BF77</f>
        <v>0</v>
      </c>
      <c r="BP77" s="16" t="n">
        <f aca="false">AO77+BG77</f>
        <v>0</v>
      </c>
      <c r="BQ77" s="16" t="n">
        <f aca="false">AP77+BH77</f>
        <v>0</v>
      </c>
      <c r="BR77" s="16" t="n">
        <f aca="false">AQ77+BI77</f>
        <v>0</v>
      </c>
      <c r="BS77" s="16" t="n">
        <f aca="false">AR77+BJ77</f>
        <v>0</v>
      </c>
      <c r="BT77" s="16" t="n">
        <f aca="false">AS77+BK77</f>
        <v>0</v>
      </c>
      <c r="BU77" s="16" t="n">
        <f aca="false">AT77+BL77</f>
        <v>0</v>
      </c>
      <c r="BV77" s="16" t="n">
        <f aca="false">AU77+BM77</f>
        <v>580.65</v>
      </c>
      <c r="BW77" s="139" t="n">
        <f aca="false">AV77+BN77</f>
        <v>15.8</v>
      </c>
      <c r="BX77" s="3" t="n">
        <f aca="false">BO77/SUM($BO77:$BW77)</f>
        <v>0</v>
      </c>
      <c r="BY77" s="3" t="n">
        <f aca="false">BP77/SUM($BO77:$BW77)</f>
        <v>0</v>
      </c>
      <c r="BZ77" s="3" t="n">
        <f aca="false">BQ77/SUM($BO77:$BW77)</f>
        <v>0</v>
      </c>
      <c r="CA77" s="3" t="n">
        <f aca="false">BR77/SUM($BO77:$BW77)</f>
        <v>0</v>
      </c>
      <c r="CB77" s="3" t="n">
        <f aca="false">BS77/SUM($BO77:$BW77)</f>
        <v>0</v>
      </c>
      <c r="CC77" s="3" t="n">
        <f aca="false">BT77/SUM($BO77:$BW77)</f>
        <v>0</v>
      </c>
      <c r="CD77" s="3" t="n">
        <f aca="false">BU77/SUM($BO77:$BW77)</f>
        <v>0</v>
      </c>
      <c r="CE77" s="3" t="n">
        <f aca="false">BV77/SUM($BO77:$BW77)</f>
        <v>0.973509933774835</v>
      </c>
      <c r="CF77" s="3" t="n">
        <f aca="false">BW77/SUM($BO77:$BW77)</f>
        <v>0.0264900662251656</v>
      </c>
      <c r="CG77" s="147" t="n">
        <f aca="false">IF(AND(CE77&gt;=90%,BV77&gt;2000),BV77,0)</f>
        <v>0</v>
      </c>
      <c r="CI77" s="16" t="n">
        <f aca="false">IF(CG77&lt;&gt;0,SUM(BO77:CG77)-BV77,0)</f>
        <v>0</v>
      </c>
      <c r="CJ77" s="2" t="n">
        <f aca="false">IF(CE77&gt;=90%,BV77,0)</f>
        <v>580.65</v>
      </c>
      <c r="CK77" s="151" t="n">
        <f aca="false">IF(CJ77&lt;&gt;0,1,0)</f>
        <v>1</v>
      </c>
      <c r="CL77" s="2" t="n">
        <f aca="false">IF(CG77&lt;&gt;0,1,0)</f>
        <v>0</v>
      </c>
      <c r="CM77" s="2" t="n">
        <v>0</v>
      </c>
      <c r="CN77" s="151"/>
      <c r="CO77" s="127"/>
      <c r="CP77" s="127"/>
      <c r="CQ77" s="127"/>
      <c r="CR77" s="127"/>
      <c r="CS77" s="127"/>
      <c r="CT77" s="127"/>
      <c r="CU77" s="127"/>
      <c r="CV77" s="127"/>
      <c r="CW77" s="127"/>
      <c r="CX77" s="127"/>
      <c r="CY77" s="127"/>
      <c r="CZ77" s="127"/>
      <c r="DA77" s="127"/>
      <c r="DB77" s="127"/>
      <c r="DC77" s="138"/>
      <c r="DE77" s="37" t="str">
        <f aca="false">B162</f>
        <v>O52</v>
      </c>
      <c r="DF77" s="44"/>
      <c r="DG77" s="2" t="n">
        <f aca="false">W162</f>
        <v>52.20092</v>
      </c>
      <c r="DH77" s="44" t="n">
        <f aca="false">CG162</f>
        <v>0</v>
      </c>
      <c r="DI77" s="44" t="n">
        <f aca="false">O162</f>
        <v>2.27</v>
      </c>
      <c r="DJ77" s="44" t="n">
        <f aca="false">S162</f>
        <v>0.0454</v>
      </c>
      <c r="DK77" s="44" t="n">
        <f aca="false">BW162</f>
        <v>0</v>
      </c>
      <c r="DL77" s="44" t="n">
        <f aca="false">BV162</f>
        <v>44.265</v>
      </c>
      <c r="DM77" s="127"/>
      <c r="DN77" s="127"/>
      <c r="DO77" s="127"/>
      <c r="DP77" s="127"/>
      <c r="DQ77" s="173"/>
      <c r="DR77" s="127" t="str">
        <f aca="false">DD99</f>
        <v>E</v>
      </c>
      <c r="DS77" s="152" t="n">
        <f aca="false">DF101</f>
        <v>4.38777793574278</v>
      </c>
      <c r="DT77" s="127" t="n">
        <f aca="false">DF100</f>
        <v>1.54052</v>
      </c>
      <c r="DU77" s="127" t="n">
        <f aca="false">DF99</f>
        <v>55.73</v>
      </c>
      <c r="DV77" s="127" t="n">
        <f aca="false">DF102</f>
        <v>1177.00022052561</v>
      </c>
      <c r="DW77" s="152" t="n">
        <f aca="false">DV77-SUM(DK98:DK102)</f>
        <v>890.15222052561</v>
      </c>
      <c r="DX77" s="127"/>
      <c r="DY77" s="127"/>
      <c r="DZ77" s="127"/>
      <c r="EA77" s="127"/>
      <c r="EB77" s="127"/>
      <c r="EC77" s="127"/>
      <c r="ED77" s="127"/>
      <c r="EE77" s="127" t="n">
        <v>133.423102342302</v>
      </c>
      <c r="EF77" s="127" t="n">
        <v>890</v>
      </c>
      <c r="EG77" s="127" t="n">
        <v>415.19776603024</v>
      </c>
      <c r="EH77" s="127"/>
      <c r="EI77" s="127"/>
      <c r="EJ77" s="127"/>
      <c r="EK77" s="127"/>
      <c r="EL77" s="127"/>
      <c r="EM77" s="127"/>
      <c r="EN77" s="127"/>
      <c r="EO77" s="127"/>
      <c r="EP77" s="127"/>
      <c r="EQ77" s="127"/>
      <c r="ER77" s="127"/>
      <c r="ES77" s="127"/>
      <c r="ET77" s="127"/>
      <c r="EU77" s="127"/>
      <c r="EV77" s="127"/>
      <c r="EW77" s="127"/>
      <c r="EX77" s="127"/>
      <c r="EY77" s="127"/>
      <c r="EZ77" s="127"/>
      <c r="FA77" s="127"/>
      <c r="FB77" s="127"/>
      <c r="FC77" s="127"/>
      <c r="FD77" s="127"/>
      <c r="FE77" s="127"/>
      <c r="FF77" s="127"/>
      <c r="FG77" s="127"/>
      <c r="FH77" s="127"/>
      <c r="FI77" s="127"/>
      <c r="FJ77" s="127"/>
      <c r="FK77" s="127"/>
      <c r="FL77" s="127"/>
      <c r="FM77" s="127"/>
      <c r="FN77" s="127"/>
      <c r="FO77" s="127"/>
      <c r="FP77" s="127"/>
      <c r="FQ77" s="127"/>
      <c r="FR77" s="127"/>
      <c r="FS77" s="127"/>
      <c r="FT77" s="127"/>
      <c r="FU77" s="127"/>
      <c r="FV77" s="127"/>
      <c r="FW77" s="127"/>
      <c r="FX77" s="127"/>
      <c r="FY77" s="127"/>
      <c r="FZ77" s="127"/>
      <c r="GA77" s="127"/>
      <c r="GB77" s="127"/>
      <c r="GC77" s="127"/>
      <c r="GD77" s="127"/>
      <c r="GE77" s="127"/>
      <c r="GF77" s="127"/>
      <c r="GG77" s="127"/>
      <c r="GH77" s="127"/>
      <c r="GI77" s="127"/>
      <c r="GJ77" s="127"/>
      <c r="GK77" s="127"/>
      <c r="GL77" s="127"/>
      <c r="GM77" s="127"/>
      <c r="GN77" s="127"/>
      <c r="GO77" s="127"/>
      <c r="GP77" s="167"/>
      <c r="GQ77" s="127" t="s">
        <v>133</v>
      </c>
      <c r="GR77" s="161" t="n">
        <v>0</v>
      </c>
      <c r="GS77" s="127" t="n">
        <v>0</v>
      </c>
      <c r="GT77" s="127" t="n">
        <v>0</v>
      </c>
      <c r="GU77" s="127" t="n">
        <v>0</v>
      </c>
      <c r="GV77" s="127" t="n">
        <v>0</v>
      </c>
      <c r="GW77" s="127" t="n">
        <v>0</v>
      </c>
      <c r="GX77" s="127" t="n">
        <v>1</v>
      </c>
      <c r="GY77" s="135" t="n">
        <v>0</v>
      </c>
      <c r="GZ77" s="161" t="n">
        <v>0</v>
      </c>
      <c r="HA77" s="127" t="s">
        <v>37</v>
      </c>
      <c r="HB77" s="127" t="s">
        <v>37</v>
      </c>
      <c r="HC77" s="127" t="s">
        <v>48</v>
      </c>
      <c r="HD77" s="127" t="n">
        <v>9.16</v>
      </c>
      <c r="HE77" s="127" t="n">
        <v>40</v>
      </c>
      <c r="HF77" s="127" t="n">
        <v>0.04</v>
      </c>
      <c r="HG77" s="127" t="n">
        <v>0</v>
      </c>
      <c r="HH77" s="127" t="n">
        <v>0.3664</v>
      </c>
      <c r="HI77" s="127" t="n">
        <v>0.3664</v>
      </c>
      <c r="HJ77" s="127" t="n">
        <v>1620</v>
      </c>
      <c r="HK77" s="127" t="n">
        <v>0</v>
      </c>
      <c r="HL77" s="135" t="n">
        <v>593.568</v>
      </c>
      <c r="HM77" s="161" t="n">
        <v>0</v>
      </c>
      <c r="HN77" s="127" t="n">
        <v>0</v>
      </c>
      <c r="HO77" s="127" t="n">
        <v>0</v>
      </c>
      <c r="HP77" s="127" t="n">
        <v>0</v>
      </c>
      <c r="HQ77" s="127" t="n">
        <v>0</v>
      </c>
      <c r="HR77" s="127" t="n">
        <v>0</v>
      </c>
      <c r="HS77" s="127" t="n">
        <v>0</v>
      </c>
      <c r="HT77" s="127" t="n">
        <v>0</v>
      </c>
      <c r="HU77" s="127" t="n">
        <v>0</v>
      </c>
      <c r="HV77" s="127" t="n">
        <v>0</v>
      </c>
      <c r="HW77" s="127" t="n">
        <v>0</v>
      </c>
      <c r="HX77" s="127" t="n">
        <v>0</v>
      </c>
      <c r="HY77" s="127" t="n">
        <v>0</v>
      </c>
      <c r="HZ77" s="165" t="n">
        <v>0</v>
      </c>
      <c r="IA77" s="127"/>
      <c r="IB77" s="127"/>
      <c r="IC77" s="127"/>
      <c r="ID77" s="127"/>
      <c r="IE77" s="127"/>
      <c r="IF77" s="127"/>
      <c r="IG77" s="127"/>
      <c r="IH77" s="127"/>
      <c r="II77" s="127"/>
      <c r="IJ77" s="127"/>
      <c r="IK77" s="127"/>
      <c r="IL77" s="127"/>
      <c r="IM77" s="127"/>
      <c r="IN77" s="127"/>
      <c r="IO77" s="127"/>
      <c r="IP77" s="127"/>
      <c r="IQ77" s="127"/>
      <c r="IR77" s="127"/>
      <c r="IS77" s="127"/>
      <c r="IT77" s="127"/>
      <c r="IU77" s="127"/>
      <c r="IV77" s="127"/>
      <c r="IW77" s="127"/>
      <c r="IX77" s="127"/>
      <c r="IY77" s="127"/>
      <c r="IZ77" s="127"/>
      <c r="JA77" s="127"/>
      <c r="JB77" s="127"/>
      <c r="JC77" s="127"/>
      <c r="JD77" s="127"/>
      <c r="JE77" s="127"/>
      <c r="JF77" s="127"/>
      <c r="JG77" s="127"/>
      <c r="JH77" s="127"/>
      <c r="JI77" s="127"/>
      <c r="JJ77" s="127"/>
      <c r="JK77" s="127"/>
      <c r="JL77" s="127"/>
      <c r="JM77" s="127"/>
      <c r="JN77" s="127"/>
      <c r="JO77" s="127"/>
      <c r="JP77" s="127"/>
      <c r="JQ77" s="127"/>
      <c r="JR77" s="127"/>
      <c r="JS77" s="127"/>
      <c r="JT77" s="127"/>
      <c r="JU77" s="127"/>
      <c r="JV77" s="127"/>
      <c r="JW77" s="127"/>
      <c r="JX77" s="127"/>
      <c r="JY77" s="127"/>
      <c r="JZ77" s="127"/>
      <c r="KA77" s="127"/>
      <c r="KB77" s="127"/>
      <c r="KC77" s="127"/>
      <c r="KD77" s="127"/>
      <c r="KE77" s="127"/>
      <c r="KF77" s="127"/>
      <c r="KG77" s="127"/>
      <c r="KH77" s="127"/>
      <c r="KI77" s="127"/>
      <c r="KJ77" s="127"/>
      <c r="KK77" s="127"/>
      <c r="KL77" s="127"/>
      <c r="KM77" s="127"/>
      <c r="KN77" s="127"/>
      <c r="KO77" s="127"/>
      <c r="KP77" s="127"/>
      <c r="KQ77" s="127"/>
      <c r="KR77" s="127"/>
      <c r="KS77" s="127"/>
      <c r="KT77" s="127"/>
      <c r="KU77" s="127"/>
      <c r="KV77" s="127"/>
      <c r="KW77" s="127"/>
      <c r="KX77" s="127"/>
      <c r="KY77" s="127"/>
      <c r="KZ77" s="127"/>
      <c r="LA77" s="127"/>
      <c r="LB77" s="127"/>
      <c r="LC77" s="127"/>
      <c r="LD77" s="127"/>
      <c r="LE77" s="127"/>
      <c r="LF77" s="127"/>
      <c r="LG77" s="127"/>
      <c r="LH77" s="127"/>
      <c r="LI77" s="127"/>
      <c r="LJ77" s="127"/>
      <c r="LK77" s="127"/>
      <c r="LL77" s="127"/>
      <c r="LM77" s="127"/>
      <c r="LN77" s="127"/>
      <c r="LO77" s="127"/>
      <c r="LP77" s="127"/>
      <c r="LQ77" s="127"/>
      <c r="LR77" s="127"/>
      <c r="LS77" s="127"/>
      <c r="LT77" s="127"/>
      <c r="LU77" s="127"/>
      <c r="LV77" s="127"/>
      <c r="LW77" s="127"/>
      <c r="LX77" s="127"/>
      <c r="LY77" s="127"/>
      <c r="LZ77" s="127"/>
      <c r="MA77" s="127"/>
      <c r="MB77" s="127"/>
      <c r="MC77" s="127"/>
      <c r="MD77" s="127"/>
      <c r="ME77" s="127"/>
      <c r="MF77" s="127"/>
      <c r="MG77" s="127"/>
      <c r="MH77" s="127"/>
      <c r="MI77" s="127"/>
      <c r="MJ77" s="127"/>
      <c r="MK77" s="127"/>
      <c r="ML77" s="127"/>
      <c r="MM77" s="127"/>
      <c r="MN77" s="127"/>
      <c r="MO77" s="127"/>
      <c r="MP77" s="127"/>
      <c r="MQ77" s="127"/>
      <c r="MR77" s="127"/>
      <c r="MS77" s="127"/>
      <c r="MT77" s="127"/>
      <c r="MU77" s="127"/>
      <c r="MV77" s="127"/>
      <c r="MW77" s="127"/>
      <c r="MX77" s="127"/>
      <c r="MY77" s="127"/>
      <c r="MZ77" s="127"/>
      <c r="NA77" s="127"/>
      <c r="NB77" s="127"/>
      <c r="NC77" s="127"/>
      <c r="ND77" s="127"/>
      <c r="NE77" s="127"/>
      <c r="NF77" s="127"/>
      <c r="NG77" s="127"/>
      <c r="NH77" s="127"/>
      <c r="NI77" s="127"/>
      <c r="NJ77" s="127"/>
      <c r="NK77" s="127"/>
      <c r="NL77" s="127"/>
      <c r="NM77" s="127"/>
      <c r="NN77" s="127"/>
      <c r="NO77" s="127"/>
      <c r="NP77" s="127"/>
      <c r="NQ77" s="127"/>
      <c r="NR77" s="127"/>
      <c r="NS77" s="127"/>
      <c r="NT77" s="127"/>
      <c r="NU77" s="127"/>
      <c r="NV77" s="127"/>
      <c r="NW77" s="127"/>
      <c r="NX77" s="127"/>
      <c r="NY77" s="127"/>
      <c r="NZ77" s="127"/>
      <c r="OA77" s="127"/>
      <c r="OB77" s="127"/>
      <c r="OC77" s="127"/>
      <c r="OD77" s="127"/>
      <c r="OE77" s="127"/>
      <c r="OF77" s="127"/>
      <c r="OG77" s="127"/>
      <c r="OH77" s="127"/>
      <c r="OI77" s="127"/>
      <c r="OJ77" s="127"/>
      <c r="OK77" s="127"/>
      <c r="OL77" s="127"/>
      <c r="OM77" s="127"/>
      <c r="ON77" s="127"/>
      <c r="OO77" s="127"/>
      <c r="OP77" s="127"/>
      <c r="OQ77" s="127"/>
      <c r="OR77" s="127"/>
      <c r="OS77" s="127"/>
      <c r="OT77" s="127"/>
      <c r="OU77" s="127"/>
      <c r="OV77" s="127"/>
      <c r="OW77" s="127"/>
      <c r="OX77" s="127"/>
      <c r="OY77" s="127"/>
      <c r="OZ77" s="127"/>
      <c r="PA77" s="127"/>
      <c r="PB77" s="127"/>
      <c r="PC77" s="127"/>
      <c r="PD77" s="127"/>
      <c r="PE77" s="127"/>
      <c r="PF77" s="127"/>
      <c r="PG77" s="127"/>
      <c r="PH77" s="127"/>
      <c r="PI77" s="127"/>
      <c r="PJ77" s="127"/>
      <c r="PK77" s="127"/>
      <c r="PL77" s="127"/>
      <c r="PM77" s="127"/>
      <c r="PN77" s="127"/>
      <c r="PO77" s="127"/>
      <c r="PP77" s="127"/>
      <c r="PQ77" s="127"/>
      <c r="PR77" s="127"/>
      <c r="PS77" s="127"/>
      <c r="PT77" s="127"/>
      <c r="PU77" s="127"/>
      <c r="PV77" s="127"/>
      <c r="PW77" s="127"/>
      <c r="PX77" s="127"/>
      <c r="PY77" s="127"/>
      <c r="PZ77" s="127"/>
      <c r="QA77" s="127"/>
      <c r="QB77" s="127"/>
      <c r="QC77" s="127"/>
      <c r="QD77" s="127"/>
      <c r="QE77" s="127"/>
      <c r="QF77" s="127"/>
      <c r="QG77" s="127"/>
      <c r="QH77" s="127"/>
      <c r="QI77" s="127"/>
      <c r="QJ77" s="127"/>
      <c r="QK77" s="127"/>
      <c r="QL77" s="127"/>
      <c r="QM77" s="127"/>
      <c r="QN77" s="127"/>
      <c r="QO77" s="127"/>
      <c r="QP77" s="127"/>
    </row>
    <row r="78" customFormat="false" ht="13.8" hidden="false" customHeight="false" outlineLevel="0" collapsed="false">
      <c r="A78" s="166"/>
      <c r="B78" s="7" t="s">
        <v>137</v>
      </c>
      <c r="C78" s="16" t="n">
        <v>0</v>
      </c>
      <c r="D78" s="2" t="n">
        <v>0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1</v>
      </c>
      <c r="J78" s="2" t="n">
        <v>0</v>
      </c>
      <c r="K78" s="2" t="n">
        <v>0</v>
      </c>
      <c r="L78" s="2" t="s">
        <v>37</v>
      </c>
      <c r="M78" s="2" t="s">
        <v>37</v>
      </c>
      <c r="N78" s="2" t="s">
        <v>45</v>
      </c>
      <c r="O78" s="2" t="n">
        <v>8.83</v>
      </c>
      <c r="P78" s="2" t="n">
        <v>30</v>
      </c>
      <c r="Q78" s="2" t="n">
        <v>0.03</v>
      </c>
      <c r="R78" s="2" t="n">
        <v>0</v>
      </c>
      <c r="S78" s="2" t="n">
        <v>0.2649</v>
      </c>
      <c r="T78" s="2" t="n">
        <v>0.2649</v>
      </c>
      <c r="U78" s="2" t="n">
        <v>1500</v>
      </c>
      <c r="V78" s="2" t="n">
        <v>0</v>
      </c>
      <c r="W78" s="2" t="n">
        <v>397.35</v>
      </c>
      <c r="X78" s="2" t="n">
        <f aca="false">IF(M78=1,O78,0)</f>
        <v>0</v>
      </c>
      <c r="Z78" s="2" t="s">
        <v>511</v>
      </c>
      <c r="AA78" s="2" t="n">
        <f aca="false">[1]sellia!E7</f>
        <v>8.51782833854517</v>
      </c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50" t="n">
        <f aca="false">Cropani!BE71</f>
        <v>0</v>
      </c>
      <c r="AO78" s="16" t="n">
        <f aca="false">Cropani!BF71</f>
        <v>0</v>
      </c>
      <c r="AP78" s="16" t="n">
        <f aca="false">Cropani!BG71</f>
        <v>0</v>
      </c>
      <c r="AQ78" s="16" t="n">
        <f aca="false">Cropani!BH71</f>
        <v>0</v>
      </c>
      <c r="AR78" s="16" t="n">
        <f aca="false">Cropani!BI71</f>
        <v>0</v>
      </c>
      <c r="AS78" s="16" t="n">
        <f aca="false">Cropani!BJ71</f>
        <v>0</v>
      </c>
      <c r="AT78" s="16" t="n">
        <f aca="false">Cropani!BK71</f>
        <v>0</v>
      </c>
      <c r="AU78" s="16" t="n">
        <f aca="false">Cropani!BL71</f>
        <v>0</v>
      </c>
      <c r="AV78" s="139" t="n">
        <f aca="false">Cropani!BM71</f>
        <v>0</v>
      </c>
      <c r="AW78" s="150" t="n">
        <f aca="false">Cropani!BE72</f>
        <v>0</v>
      </c>
      <c r="AX78" s="16" t="n">
        <f aca="false">Cropani!BF72</f>
        <v>0</v>
      </c>
      <c r="AY78" s="16" t="n">
        <f aca="false">Cropani!BG72</f>
        <v>0</v>
      </c>
      <c r="AZ78" s="16" t="n">
        <f aca="false">Cropani!BH72</f>
        <v>0</v>
      </c>
      <c r="BA78" s="16" t="n">
        <f aca="false">Cropani!BI72</f>
        <v>0</v>
      </c>
      <c r="BB78" s="16" t="n">
        <f aca="false">Cropani!BJ72</f>
        <v>0</v>
      </c>
      <c r="BC78" s="16" t="n">
        <f aca="false">Cropani!BK72</f>
        <v>0</v>
      </c>
      <c r="BD78" s="16" t="n">
        <f aca="false">Cropani!BL72</f>
        <v>1500</v>
      </c>
      <c r="BE78" s="16" t="n">
        <f aca="false">Cropani!BM72</f>
        <v>0</v>
      </c>
      <c r="BF78" s="20" t="n">
        <f aca="false">AW78*$T78</f>
        <v>0</v>
      </c>
      <c r="BG78" s="2" t="n">
        <f aca="false">AX78*$T78</f>
        <v>0</v>
      </c>
      <c r="BH78" s="2" t="n">
        <f aca="false">AY78*$T78</f>
        <v>0</v>
      </c>
      <c r="BI78" s="2" t="n">
        <f aca="false">AZ78*$T78</f>
        <v>0</v>
      </c>
      <c r="BJ78" s="2" t="n">
        <f aca="false">BA78*$T78</f>
        <v>0</v>
      </c>
      <c r="BK78" s="2" t="n">
        <f aca="false">BB78*$T78</f>
        <v>0</v>
      </c>
      <c r="BL78" s="2" t="n">
        <f aca="false">BC78*$T78</f>
        <v>0</v>
      </c>
      <c r="BM78" s="2" t="n">
        <f aca="false">BD78*$T78</f>
        <v>397.35</v>
      </c>
      <c r="BN78" s="44" t="n">
        <f aca="false">BE78*$T78</f>
        <v>0</v>
      </c>
      <c r="BO78" s="150" t="n">
        <f aca="false">AN78+BF78</f>
        <v>0</v>
      </c>
      <c r="BP78" s="16" t="n">
        <f aca="false">AO78+BG78</f>
        <v>0</v>
      </c>
      <c r="BQ78" s="16" t="n">
        <f aca="false">AP78+BH78</f>
        <v>0</v>
      </c>
      <c r="BR78" s="16" t="n">
        <f aca="false">AQ78+BI78</f>
        <v>0</v>
      </c>
      <c r="BS78" s="16" t="n">
        <f aca="false">AR78+BJ78</f>
        <v>0</v>
      </c>
      <c r="BT78" s="16" t="n">
        <f aca="false">AS78+BK78</f>
        <v>0</v>
      </c>
      <c r="BU78" s="16" t="n">
        <f aca="false">AT78+BL78</f>
        <v>0</v>
      </c>
      <c r="BV78" s="16" t="n">
        <f aca="false">AU78+BM78</f>
        <v>397.35</v>
      </c>
      <c r="BW78" s="139" t="n">
        <f aca="false">AV78+BN78</f>
        <v>0</v>
      </c>
      <c r="BX78" s="3" t="n">
        <f aca="false">BO78/SUM($BO78:$BW78)</f>
        <v>0</v>
      </c>
      <c r="BY78" s="3" t="n">
        <f aca="false">BP78/SUM($BO78:$BW78)</f>
        <v>0</v>
      </c>
      <c r="BZ78" s="3" t="n">
        <f aca="false">BQ78/SUM($BO78:$BW78)</f>
        <v>0</v>
      </c>
      <c r="CA78" s="3" t="n">
        <f aca="false">BR78/SUM($BO78:$BW78)</f>
        <v>0</v>
      </c>
      <c r="CB78" s="3" t="n">
        <f aca="false">BS78/SUM($BO78:$BW78)</f>
        <v>0</v>
      </c>
      <c r="CC78" s="3" t="n">
        <f aca="false">BT78/SUM($BO78:$BW78)</f>
        <v>0</v>
      </c>
      <c r="CD78" s="3" t="n">
        <f aca="false">BU78/SUM($BO78:$BW78)</f>
        <v>0</v>
      </c>
      <c r="CE78" s="3" t="n">
        <f aca="false">BV78/SUM($BO78:$BW78)</f>
        <v>1</v>
      </c>
      <c r="CF78" s="3" t="n">
        <f aca="false">BW78/SUM($BO78:$BW78)</f>
        <v>0</v>
      </c>
      <c r="CG78" s="147" t="n">
        <f aca="false">IF(AND(CE78&gt;=90%,BV78&gt;2000),BV78,0)</f>
        <v>0</v>
      </c>
      <c r="CI78" s="16" t="n">
        <f aca="false">IF(CG78&lt;&gt;0,SUM(BO78:CG78)-BV78,0)</f>
        <v>0</v>
      </c>
      <c r="CJ78" s="2" t="n">
        <f aca="false">IF(CE78&gt;=90%,BV78,0)</f>
        <v>397.35</v>
      </c>
      <c r="CK78" s="151" t="n">
        <f aca="false">IF(CJ78&lt;&gt;0,1,0)</f>
        <v>1</v>
      </c>
      <c r="CL78" s="2" t="n">
        <f aca="false">IF(CG78&lt;&gt;0,1,0)</f>
        <v>0</v>
      </c>
      <c r="CM78" s="2" t="n">
        <v>0</v>
      </c>
      <c r="CN78" s="151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38"/>
      <c r="DE78" s="37" t="str">
        <f aca="false">B163</f>
        <v>O53</v>
      </c>
      <c r="DF78" s="44"/>
      <c r="DG78" s="2" t="n">
        <f aca="false">W163</f>
        <v>385.15689</v>
      </c>
      <c r="DH78" s="44" t="n">
        <f aca="false">CG163</f>
        <v>0</v>
      </c>
      <c r="DI78" s="44" t="n">
        <f aca="false">O163</f>
        <v>5.38</v>
      </c>
      <c r="DJ78" s="44" t="n">
        <f aca="false">S163</f>
        <v>0.0807</v>
      </c>
      <c r="DK78" s="44" t="n">
        <f aca="false">BW163</f>
        <v>0</v>
      </c>
      <c r="DL78" s="44" t="n">
        <f aca="false">BV163</f>
        <v>18.1575</v>
      </c>
      <c r="DM78" s="127"/>
      <c r="DN78" s="127"/>
      <c r="DO78" s="127"/>
      <c r="DP78" s="127"/>
      <c r="DQ78" s="173"/>
      <c r="DR78" s="127" t="str">
        <f aca="false">DD105</f>
        <v>F</v>
      </c>
      <c r="DS78" s="152" t="n">
        <f aca="false">DF106</f>
        <v>9.05493822063479</v>
      </c>
      <c r="DT78" s="127" t="n">
        <f aca="false">DF105</f>
        <v>4.68425</v>
      </c>
      <c r="DU78" s="127" t="n">
        <f aca="false">DF104</f>
        <v>656.3</v>
      </c>
      <c r="DV78" s="127" t="n">
        <f aca="false">DF107</f>
        <v>4651.95947683173</v>
      </c>
      <c r="DW78" s="152" t="n">
        <f aca="false">DV78-SUM(DK103:DK107)</f>
        <v>4403.79947683173</v>
      </c>
      <c r="DX78" s="127"/>
      <c r="DY78" s="127"/>
      <c r="DZ78" s="127"/>
      <c r="EA78" s="127"/>
      <c r="EB78" s="127"/>
      <c r="EC78" s="127"/>
      <c r="ED78" s="127"/>
      <c r="EE78" s="127" t="n">
        <v>20.6264238522145</v>
      </c>
      <c r="EF78" s="127" t="n">
        <v>792</v>
      </c>
      <c r="EG78" s="127" t="n">
        <v>55.1896205775468</v>
      </c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67"/>
      <c r="GQ78" s="127" t="s">
        <v>134</v>
      </c>
      <c r="GR78" s="161" t="n">
        <v>0</v>
      </c>
      <c r="GS78" s="127" t="n">
        <v>0</v>
      </c>
      <c r="GT78" s="127" t="n">
        <v>0</v>
      </c>
      <c r="GU78" s="127" t="n">
        <v>0.02</v>
      </c>
      <c r="GV78" s="127" t="n">
        <v>0</v>
      </c>
      <c r="GW78" s="127" t="n">
        <v>0</v>
      </c>
      <c r="GX78" s="127" t="n">
        <v>0.98</v>
      </c>
      <c r="GY78" s="135" t="n">
        <v>0</v>
      </c>
      <c r="GZ78" s="161" t="n">
        <v>0</v>
      </c>
      <c r="HA78" s="127" t="s">
        <v>37</v>
      </c>
      <c r="HB78" s="127" t="s">
        <v>37</v>
      </c>
      <c r="HC78" s="127" t="s">
        <v>45</v>
      </c>
      <c r="HD78" s="127" t="n">
        <v>9.75</v>
      </c>
      <c r="HE78" s="127" t="n">
        <v>40</v>
      </c>
      <c r="HF78" s="127" t="n">
        <v>0.04</v>
      </c>
      <c r="HG78" s="127" t="n">
        <v>0</v>
      </c>
      <c r="HH78" s="127" t="n">
        <v>0.39</v>
      </c>
      <c r="HI78" s="127" t="n">
        <v>0.39</v>
      </c>
      <c r="HJ78" s="127" t="n">
        <v>1481</v>
      </c>
      <c r="HK78" s="127" t="n">
        <v>0</v>
      </c>
      <c r="HL78" s="135" t="n">
        <v>577.59</v>
      </c>
      <c r="HM78" s="161" t="n">
        <v>0</v>
      </c>
      <c r="HN78" s="127" t="n">
        <v>0</v>
      </c>
      <c r="HO78" s="127" t="n">
        <v>0</v>
      </c>
      <c r="HP78" s="127" t="n">
        <v>0</v>
      </c>
      <c r="HQ78" s="127" t="n">
        <v>0</v>
      </c>
      <c r="HR78" s="127" t="n">
        <v>0</v>
      </c>
      <c r="HS78" s="127" t="n">
        <v>0</v>
      </c>
      <c r="HT78" s="127" t="n">
        <v>0</v>
      </c>
      <c r="HU78" s="127" t="n">
        <v>0</v>
      </c>
      <c r="HV78" s="127" t="n">
        <v>0</v>
      </c>
      <c r="HW78" s="127" t="n">
        <v>0</v>
      </c>
      <c r="HX78" s="127" t="n">
        <v>0</v>
      </c>
      <c r="HY78" s="127" t="n">
        <v>0</v>
      </c>
      <c r="HZ78" s="165" t="n">
        <v>0</v>
      </c>
      <c r="IA78" s="127"/>
      <c r="IB78" s="127"/>
      <c r="IC78" s="127"/>
      <c r="ID78" s="127"/>
      <c r="IE78" s="127"/>
      <c r="IF78" s="127"/>
      <c r="IG78" s="127"/>
      <c r="IH78" s="127"/>
      <c r="II78" s="127"/>
      <c r="IJ78" s="127"/>
      <c r="IK78" s="127"/>
      <c r="IL78" s="127"/>
      <c r="IM78" s="127"/>
      <c r="IN78" s="127"/>
      <c r="IO78" s="127"/>
      <c r="IP78" s="127"/>
      <c r="IQ78" s="127"/>
      <c r="IR78" s="127"/>
      <c r="IS78" s="127"/>
      <c r="IT78" s="127"/>
      <c r="IU78" s="127"/>
      <c r="IV78" s="127"/>
      <c r="IW78" s="127"/>
      <c r="IX78" s="127"/>
      <c r="IY78" s="127"/>
      <c r="IZ78" s="127"/>
      <c r="JA78" s="127"/>
      <c r="JB78" s="127"/>
      <c r="JC78" s="127"/>
      <c r="JD78" s="127"/>
      <c r="JE78" s="127"/>
      <c r="JF78" s="127"/>
      <c r="JG78" s="127"/>
      <c r="JH78" s="127"/>
      <c r="JI78" s="127"/>
      <c r="JJ78" s="127"/>
      <c r="JK78" s="127"/>
      <c r="JL78" s="127"/>
      <c r="JM78" s="127"/>
      <c r="JN78" s="127"/>
      <c r="JO78" s="127"/>
      <c r="JP78" s="127"/>
      <c r="JQ78" s="127"/>
      <c r="JR78" s="127"/>
      <c r="JS78" s="127"/>
      <c r="JT78" s="127"/>
      <c r="JU78" s="127"/>
      <c r="JV78" s="127"/>
      <c r="JW78" s="127"/>
      <c r="JX78" s="127"/>
      <c r="JY78" s="127"/>
      <c r="JZ78" s="127"/>
      <c r="KA78" s="127"/>
      <c r="KB78" s="127"/>
      <c r="KC78" s="127"/>
      <c r="KD78" s="127"/>
      <c r="KE78" s="127"/>
      <c r="KF78" s="127"/>
      <c r="KG78" s="127"/>
      <c r="KH78" s="127"/>
      <c r="KI78" s="127"/>
      <c r="KJ78" s="127"/>
      <c r="KK78" s="127"/>
      <c r="KL78" s="127"/>
      <c r="KM78" s="127"/>
      <c r="KN78" s="127"/>
      <c r="KO78" s="127"/>
      <c r="KP78" s="127"/>
      <c r="KQ78" s="127"/>
      <c r="KR78" s="127"/>
      <c r="KS78" s="127"/>
      <c r="KT78" s="127"/>
      <c r="KU78" s="127"/>
      <c r="KV78" s="127"/>
      <c r="KW78" s="127"/>
      <c r="KX78" s="127"/>
      <c r="KY78" s="127"/>
      <c r="KZ78" s="127"/>
      <c r="LA78" s="127"/>
      <c r="LB78" s="127"/>
      <c r="LC78" s="127"/>
      <c r="LD78" s="127"/>
      <c r="LE78" s="127"/>
      <c r="LF78" s="127"/>
      <c r="LG78" s="127"/>
      <c r="LH78" s="127"/>
      <c r="LI78" s="127"/>
      <c r="LJ78" s="127"/>
      <c r="LK78" s="127"/>
      <c r="LL78" s="127"/>
      <c r="LM78" s="127"/>
      <c r="LN78" s="127"/>
      <c r="LO78" s="127"/>
      <c r="LP78" s="127"/>
      <c r="LQ78" s="127"/>
      <c r="LR78" s="127"/>
      <c r="LS78" s="127"/>
      <c r="LT78" s="127"/>
      <c r="LU78" s="127"/>
      <c r="LV78" s="127"/>
      <c r="LW78" s="127"/>
      <c r="LX78" s="127"/>
      <c r="LY78" s="127"/>
      <c r="LZ78" s="127"/>
      <c r="MA78" s="127"/>
      <c r="MB78" s="127"/>
      <c r="MC78" s="127"/>
      <c r="MD78" s="127"/>
      <c r="ME78" s="127"/>
      <c r="MF78" s="127"/>
      <c r="MG78" s="127"/>
      <c r="MH78" s="127"/>
      <c r="MI78" s="127"/>
      <c r="MJ78" s="127"/>
      <c r="MK78" s="127"/>
      <c r="ML78" s="127"/>
      <c r="MM78" s="127"/>
      <c r="MN78" s="127"/>
      <c r="MO78" s="127"/>
      <c r="MP78" s="127"/>
      <c r="MQ78" s="127"/>
      <c r="MR78" s="127"/>
      <c r="MS78" s="127"/>
      <c r="MT78" s="127"/>
      <c r="MU78" s="127"/>
      <c r="MV78" s="127"/>
      <c r="MW78" s="127"/>
      <c r="MX78" s="127"/>
      <c r="MY78" s="127"/>
      <c r="MZ78" s="127"/>
      <c r="NA78" s="127"/>
      <c r="NB78" s="127"/>
      <c r="NC78" s="127"/>
      <c r="ND78" s="127"/>
      <c r="NE78" s="127"/>
      <c r="NF78" s="127"/>
      <c r="NG78" s="127"/>
      <c r="NH78" s="127"/>
      <c r="NI78" s="127"/>
      <c r="NJ78" s="127"/>
      <c r="NK78" s="127"/>
      <c r="NL78" s="127"/>
      <c r="NM78" s="127"/>
      <c r="NN78" s="127"/>
      <c r="NO78" s="127"/>
      <c r="NP78" s="127"/>
      <c r="NQ78" s="127"/>
      <c r="NR78" s="127"/>
      <c r="NS78" s="127"/>
      <c r="NT78" s="127"/>
      <c r="NU78" s="127"/>
      <c r="NV78" s="127"/>
      <c r="NW78" s="127"/>
      <c r="NX78" s="127"/>
      <c r="NY78" s="127"/>
      <c r="NZ78" s="127"/>
      <c r="OA78" s="127"/>
      <c r="OB78" s="127"/>
      <c r="OC78" s="127"/>
      <c r="OD78" s="127"/>
      <c r="OE78" s="127"/>
      <c r="OF78" s="127"/>
      <c r="OG78" s="127"/>
      <c r="OH78" s="127"/>
      <c r="OI78" s="127"/>
      <c r="OJ78" s="127"/>
      <c r="OK78" s="127"/>
      <c r="OL78" s="127"/>
      <c r="OM78" s="127"/>
      <c r="ON78" s="127"/>
      <c r="OO78" s="127"/>
      <c r="OP78" s="127"/>
      <c r="OQ78" s="127"/>
      <c r="OR78" s="127"/>
      <c r="OS78" s="127"/>
      <c r="OT78" s="127"/>
      <c r="OU78" s="127"/>
      <c r="OV78" s="127"/>
      <c r="OW78" s="127"/>
      <c r="OX78" s="127"/>
      <c r="OY78" s="127"/>
      <c r="OZ78" s="127"/>
      <c r="PA78" s="127"/>
      <c r="PB78" s="127"/>
      <c r="PC78" s="127"/>
      <c r="PD78" s="127"/>
      <c r="PE78" s="127"/>
      <c r="PF78" s="127"/>
      <c r="PG78" s="127"/>
      <c r="PH78" s="127"/>
      <c r="PI78" s="127"/>
      <c r="PJ78" s="127"/>
      <c r="PK78" s="127"/>
      <c r="PL78" s="127"/>
      <c r="PM78" s="127"/>
      <c r="PN78" s="127"/>
      <c r="PO78" s="127"/>
      <c r="PP78" s="127"/>
      <c r="PQ78" s="127"/>
      <c r="PR78" s="127"/>
      <c r="PS78" s="127"/>
      <c r="PT78" s="127"/>
      <c r="PU78" s="127"/>
      <c r="PV78" s="127"/>
      <c r="PW78" s="127"/>
      <c r="PX78" s="127"/>
      <c r="PY78" s="127"/>
      <c r="PZ78" s="127"/>
      <c r="QA78" s="127"/>
      <c r="QB78" s="127"/>
      <c r="QC78" s="127"/>
      <c r="QD78" s="127"/>
      <c r="QE78" s="127"/>
      <c r="QF78" s="127"/>
      <c r="QG78" s="127"/>
      <c r="QH78" s="127"/>
      <c r="QI78" s="127"/>
      <c r="QJ78" s="127"/>
      <c r="QK78" s="127"/>
      <c r="QL78" s="127"/>
      <c r="QM78" s="127"/>
      <c r="QN78" s="127"/>
      <c r="QO78" s="127"/>
      <c r="QP78" s="127"/>
    </row>
    <row r="79" customFormat="false" ht="13.8" hidden="false" customHeight="false" outlineLevel="0" collapsed="false">
      <c r="A79" s="166"/>
      <c r="B79" s="7" t="s">
        <v>138</v>
      </c>
      <c r="C79" s="16" t="n">
        <v>0.1</v>
      </c>
      <c r="D79" s="2" t="n">
        <v>0</v>
      </c>
      <c r="E79" s="2" t="n">
        <v>0</v>
      </c>
      <c r="F79" s="2" t="n">
        <v>0.8</v>
      </c>
      <c r="G79" s="2" t="n">
        <v>0</v>
      </c>
      <c r="H79" s="2" t="n">
        <v>0.1</v>
      </c>
      <c r="I79" s="2" t="n">
        <v>0</v>
      </c>
      <c r="J79" s="2" t="n">
        <v>0</v>
      </c>
      <c r="K79" s="2" t="n">
        <v>0</v>
      </c>
      <c r="L79" s="2" t="s">
        <v>37</v>
      </c>
      <c r="M79" s="2" t="s">
        <v>37</v>
      </c>
      <c r="N79" s="2" t="s">
        <v>48</v>
      </c>
      <c r="O79" s="2" t="n">
        <v>1.25</v>
      </c>
      <c r="P79" s="2" t="n">
        <v>35</v>
      </c>
      <c r="Q79" s="2" t="n">
        <v>0.035</v>
      </c>
      <c r="R79" s="2" t="n">
        <v>0</v>
      </c>
      <c r="S79" s="2" t="n">
        <v>0.04375</v>
      </c>
      <c r="T79" s="2" t="n">
        <v>0.04375</v>
      </c>
      <c r="U79" s="2" t="n">
        <v>547</v>
      </c>
      <c r="V79" s="2" t="n">
        <v>0</v>
      </c>
      <c r="W79" s="2" t="n">
        <v>23.93125</v>
      </c>
      <c r="X79" s="2" t="n">
        <f aca="false">IF(M79=1,O79,0)</f>
        <v>0</v>
      </c>
      <c r="Z79" s="2" t="s">
        <v>511</v>
      </c>
      <c r="AA79" s="2" t="n">
        <f aca="false">[1]sellia!E8</f>
        <v>7.9103459266241</v>
      </c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50" t="n">
        <f aca="false">Cropani!BP71</f>
        <v>0</v>
      </c>
      <c r="AO79" s="16" t="n">
        <f aca="false">Cropani!BQ71</f>
        <v>0</v>
      </c>
      <c r="AP79" s="16" t="n">
        <f aca="false">Cropani!BR71</f>
        <v>0</v>
      </c>
      <c r="AQ79" s="16" t="n">
        <f aca="false">Cropani!BS71</f>
        <v>0</v>
      </c>
      <c r="AR79" s="16" t="n">
        <f aca="false">Cropani!BT71</f>
        <v>0</v>
      </c>
      <c r="AS79" s="16" t="n">
        <f aca="false">Cropani!BU71</f>
        <v>0</v>
      </c>
      <c r="AT79" s="16" t="n">
        <f aca="false">Cropani!BV71</f>
        <v>0</v>
      </c>
      <c r="AU79" s="16" t="n">
        <f aca="false">Cropani!BW71</f>
        <v>0</v>
      </c>
      <c r="AV79" s="139" t="n">
        <f aca="false">Cropani!BX71</f>
        <v>0</v>
      </c>
      <c r="AW79" s="150" t="n">
        <f aca="false">Cropani!BP72</f>
        <v>90</v>
      </c>
      <c r="AX79" s="16" t="n">
        <f aca="false">Cropani!BQ72</f>
        <v>0</v>
      </c>
      <c r="AY79" s="16" t="n">
        <f aca="false">Cropani!BR72</f>
        <v>0</v>
      </c>
      <c r="AZ79" s="16" t="n">
        <f aca="false">Cropani!BS72</f>
        <v>0</v>
      </c>
      <c r="BA79" s="16" t="n">
        <f aca="false">Cropani!BT72</f>
        <v>440</v>
      </c>
      <c r="BB79" s="16" t="n">
        <f aca="false">Cropani!BU72</f>
        <v>0</v>
      </c>
      <c r="BC79" s="16" t="n">
        <f aca="false">Cropani!BV72</f>
        <v>17</v>
      </c>
      <c r="BD79" s="16" t="n">
        <f aca="false">Cropani!BW72</f>
        <v>0</v>
      </c>
      <c r="BE79" s="16" t="n">
        <f aca="false">Cropani!BX72</f>
        <v>0</v>
      </c>
      <c r="BF79" s="20" t="n">
        <f aca="false">AW79*$T79</f>
        <v>3.9375</v>
      </c>
      <c r="BG79" s="2" t="n">
        <f aca="false">AX79*$T79</f>
        <v>0</v>
      </c>
      <c r="BH79" s="2" t="n">
        <f aca="false">AY79*$T79</f>
        <v>0</v>
      </c>
      <c r="BI79" s="2" t="n">
        <f aca="false">AZ79*$T79</f>
        <v>0</v>
      </c>
      <c r="BJ79" s="2" t="n">
        <f aca="false">BA79*$T79</f>
        <v>19.25</v>
      </c>
      <c r="BK79" s="2" t="n">
        <f aca="false">BB79*$T79</f>
        <v>0</v>
      </c>
      <c r="BL79" s="2" t="n">
        <f aca="false">BC79*$T79</f>
        <v>0.74375</v>
      </c>
      <c r="BM79" s="2" t="n">
        <f aca="false">BD79*$T79</f>
        <v>0</v>
      </c>
      <c r="BN79" s="44" t="n">
        <f aca="false">BE79*$T79</f>
        <v>0</v>
      </c>
      <c r="BO79" s="150" t="n">
        <f aca="false">AN79+BF79</f>
        <v>3.9375</v>
      </c>
      <c r="BP79" s="16" t="n">
        <f aca="false">AO79+BG79</f>
        <v>0</v>
      </c>
      <c r="BQ79" s="16" t="n">
        <f aca="false">AP79+BH79</f>
        <v>0</v>
      </c>
      <c r="BR79" s="16" t="n">
        <f aca="false">AQ79+BI79</f>
        <v>0</v>
      </c>
      <c r="BS79" s="16" t="n">
        <f aca="false">AR79+BJ79</f>
        <v>19.25</v>
      </c>
      <c r="BT79" s="16" t="n">
        <f aca="false">AS79+BK79</f>
        <v>0</v>
      </c>
      <c r="BU79" s="16" t="n">
        <f aca="false">AT79+BL79</f>
        <v>0.74375</v>
      </c>
      <c r="BV79" s="16" t="n">
        <f aca="false">AU79+BM79</f>
        <v>0</v>
      </c>
      <c r="BW79" s="139" t="n">
        <f aca="false">AV79+BN79</f>
        <v>0</v>
      </c>
      <c r="BX79" s="3" t="n">
        <f aca="false">BO79/SUM($BO79:$BW79)</f>
        <v>0.164533820840951</v>
      </c>
      <c r="BY79" s="3" t="n">
        <f aca="false">BP79/SUM($BO79:$BW79)</f>
        <v>0</v>
      </c>
      <c r="BZ79" s="3" t="n">
        <f aca="false">BQ79/SUM($BO79:$BW79)</f>
        <v>0</v>
      </c>
      <c r="CA79" s="3" t="n">
        <f aca="false">BR79/SUM($BO79:$BW79)</f>
        <v>0</v>
      </c>
      <c r="CB79" s="3" t="n">
        <f aca="false">BS79/SUM($BO79:$BW79)</f>
        <v>0.804387568555759</v>
      </c>
      <c r="CC79" s="3" t="n">
        <f aca="false">BT79/SUM($BO79:$BW79)</f>
        <v>0</v>
      </c>
      <c r="CD79" s="3" t="n">
        <f aca="false">BU79/SUM($BO79:$BW79)</f>
        <v>0.0310786106032907</v>
      </c>
      <c r="CE79" s="3" t="n">
        <f aca="false">BV79/SUM($BO79:$BW79)</f>
        <v>0</v>
      </c>
      <c r="CF79" s="3" t="n">
        <f aca="false">BW79/SUM($BO79:$BW79)</f>
        <v>0</v>
      </c>
      <c r="CG79" s="147" t="n">
        <f aca="false">IF(AND(CE79&gt;=90%,BV79&gt;2000),BV79,0)</f>
        <v>0</v>
      </c>
      <c r="CI79" s="16" t="n">
        <f aca="false">IF(CG79&lt;&gt;0,SUM(BO79:CG79)-BV79,0)</f>
        <v>0</v>
      </c>
      <c r="CJ79" s="2" t="n">
        <f aca="false">IF(CE79&gt;=90%,BV79,0)</f>
        <v>0</v>
      </c>
      <c r="CK79" s="151" t="n">
        <f aca="false">IF(CJ79&lt;&gt;0,1,0)</f>
        <v>0</v>
      </c>
      <c r="CL79" s="2" t="n">
        <f aca="false">IF(CG79&lt;&gt;0,1,0)</f>
        <v>0</v>
      </c>
      <c r="CM79" s="2" t="n">
        <v>0</v>
      </c>
      <c r="CN79" s="151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38"/>
      <c r="DE79" s="37" t="str">
        <f aca="false">B164</f>
        <v>O54</v>
      </c>
      <c r="DF79" s="44"/>
      <c r="DG79" s="2" t="n">
        <f aca="false">W164</f>
        <v>109.335075</v>
      </c>
      <c r="DH79" s="44" t="n">
        <f aca="false">CG164</f>
        <v>0</v>
      </c>
      <c r="DI79" s="44" t="n">
        <f aca="false">O164</f>
        <v>4.93</v>
      </c>
      <c r="DJ79" s="44" t="n">
        <f aca="false">S164</f>
        <v>0.07395</v>
      </c>
      <c r="DK79" s="44" t="n">
        <f aca="false">BW164</f>
        <v>0</v>
      </c>
      <c r="DL79" s="44" t="n">
        <f aca="false">BV164</f>
        <v>97.614</v>
      </c>
      <c r="DM79" s="127"/>
      <c r="DN79" s="127"/>
      <c r="DO79" s="127"/>
      <c r="DP79" s="127"/>
      <c r="DQ79" s="173"/>
      <c r="DR79" s="127" t="str">
        <f aca="false">DD109</f>
        <v>G</v>
      </c>
      <c r="DS79" s="152" t="n">
        <f aca="false">DF108</f>
        <v>9.61249968320935</v>
      </c>
      <c r="DT79" s="127" t="n">
        <f aca="false">DF136</f>
        <v>6.1039</v>
      </c>
      <c r="DU79" s="127" t="n">
        <f aca="false">DF135</f>
        <v>169.04</v>
      </c>
      <c r="DV79" s="127" t="n">
        <f aca="false">DF137</f>
        <v>5455.11392524985</v>
      </c>
      <c r="DW79" s="152" t="n">
        <f aca="false">DV79-SUM(DK108:DK137)</f>
        <v>5378.65392524985</v>
      </c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67"/>
      <c r="GQ79" s="127" t="s">
        <v>135</v>
      </c>
      <c r="GR79" s="161" t="n">
        <v>0.2</v>
      </c>
      <c r="GS79" s="127" t="n">
        <v>0</v>
      </c>
      <c r="GT79" s="127" t="n">
        <v>0</v>
      </c>
      <c r="GU79" s="127" t="n">
        <v>0.8</v>
      </c>
      <c r="GV79" s="127" t="n">
        <v>0</v>
      </c>
      <c r="GW79" s="127" t="n">
        <v>0</v>
      </c>
      <c r="GX79" s="127" t="n">
        <v>0</v>
      </c>
      <c r="GY79" s="135" t="n">
        <v>0</v>
      </c>
      <c r="GZ79" s="161" t="n">
        <v>0</v>
      </c>
      <c r="HA79" s="127" t="s">
        <v>37</v>
      </c>
      <c r="HB79" s="127" t="s">
        <v>37</v>
      </c>
      <c r="HC79" s="127" t="s">
        <v>142</v>
      </c>
      <c r="HD79" s="127" t="n">
        <v>1.36</v>
      </c>
      <c r="HE79" s="127" t="n">
        <v>40</v>
      </c>
      <c r="HF79" s="127" t="n">
        <v>0.04</v>
      </c>
      <c r="HG79" s="127" t="n">
        <v>0</v>
      </c>
      <c r="HH79" s="127" t="n">
        <v>0.0544</v>
      </c>
      <c r="HI79" s="127" t="n">
        <v>0.0544</v>
      </c>
      <c r="HJ79" s="127" t="n">
        <v>720</v>
      </c>
      <c r="HK79" s="127" t="n">
        <v>0</v>
      </c>
      <c r="HL79" s="135" t="n">
        <v>39.168</v>
      </c>
      <c r="HM79" s="161" t="n">
        <v>0</v>
      </c>
      <c r="HN79" s="127" t="n">
        <v>0</v>
      </c>
      <c r="HO79" s="127" t="n">
        <v>0</v>
      </c>
      <c r="HP79" s="127" t="n">
        <v>0</v>
      </c>
      <c r="HQ79" s="127" t="n">
        <v>0</v>
      </c>
      <c r="HR79" s="127" t="n">
        <v>0</v>
      </c>
      <c r="HS79" s="127" t="n">
        <v>0</v>
      </c>
      <c r="HT79" s="127" t="n">
        <v>0</v>
      </c>
      <c r="HU79" s="127" t="n">
        <v>0</v>
      </c>
      <c r="HV79" s="127" t="n">
        <v>0</v>
      </c>
      <c r="HW79" s="127" t="n">
        <v>0</v>
      </c>
      <c r="HX79" s="127" t="n">
        <v>0</v>
      </c>
      <c r="HY79" s="127" t="n">
        <v>0</v>
      </c>
      <c r="HZ79" s="165" t="n">
        <v>0</v>
      </c>
      <c r="IA79" s="127"/>
      <c r="IB79" s="127"/>
      <c r="IC79" s="127"/>
      <c r="ID79" s="127"/>
      <c r="IE79" s="127"/>
      <c r="IF79" s="127"/>
      <c r="IG79" s="127"/>
      <c r="IH79" s="127"/>
      <c r="II79" s="127"/>
      <c r="IJ79" s="127"/>
      <c r="IK79" s="127"/>
      <c r="IL79" s="127"/>
      <c r="IM79" s="127"/>
      <c r="IN79" s="127"/>
      <c r="IO79" s="127"/>
      <c r="IP79" s="127"/>
      <c r="IQ79" s="127"/>
      <c r="IR79" s="127"/>
      <c r="IS79" s="127"/>
      <c r="IT79" s="127"/>
      <c r="IU79" s="127"/>
      <c r="IV79" s="127"/>
      <c r="IW79" s="127"/>
      <c r="IX79" s="127"/>
      <c r="IY79" s="127"/>
      <c r="IZ79" s="127"/>
      <c r="JA79" s="127"/>
      <c r="JB79" s="127"/>
      <c r="JC79" s="127"/>
      <c r="JD79" s="127"/>
      <c r="JE79" s="127"/>
      <c r="JF79" s="127"/>
      <c r="JG79" s="127"/>
      <c r="JH79" s="127"/>
      <c r="JI79" s="127"/>
      <c r="JJ79" s="127"/>
      <c r="JK79" s="127"/>
      <c r="JL79" s="127"/>
      <c r="JM79" s="127"/>
      <c r="JN79" s="127"/>
      <c r="JO79" s="127"/>
      <c r="JP79" s="127"/>
      <c r="JQ79" s="127"/>
      <c r="JR79" s="127"/>
      <c r="JS79" s="127"/>
      <c r="JT79" s="127"/>
      <c r="JU79" s="127"/>
      <c r="JV79" s="127"/>
      <c r="JW79" s="127"/>
      <c r="JX79" s="127"/>
      <c r="JY79" s="127"/>
      <c r="JZ79" s="127"/>
      <c r="KA79" s="127"/>
      <c r="KB79" s="127"/>
      <c r="KC79" s="127"/>
      <c r="KD79" s="127"/>
      <c r="KE79" s="127"/>
      <c r="KF79" s="127"/>
      <c r="KG79" s="127"/>
      <c r="KH79" s="127"/>
      <c r="KI79" s="127"/>
      <c r="KJ79" s="127"/>
      <c r="KK79" s="127"/>
      <c r="KL79" s="127"/>
      <c r="KM79" s="127"/>
      <c r="KN79" s="127"/>
      <c r="KO79" s="127"/>
      <c r="KP79" s="127"/>
      <c r="KQ79" s="127"/>
      <c r="KR79" s="127"/>
      <c r="KS79" s="127"/>
      <c r="KT79" s="127"/>
      <c r="KU79" s="127"/>
      <c r="KV79" s="127"/>
      <c r="KW79" s="127"/>
      <c r="KX79" s="127"/>
      <c r="KY79" s="127"/>
      <c r="KZ79" s="127"/>
      <c r="LA79" s="127"/>
      <c r="LB79" s="127"/>
      <c r="LC79" s="127"/>
      <c r="LD79" s="127"/>
      <c r="LE79" s="127"/>
      <c r="LF79" s="127"/>
      <c r="LG79" s="127"/>
      <c r="LH79" s="127"/>
      <c r="LI79" s="127"/>
      <c r="LJ79" s="127"/>
      <c r="LK79" s="127"/>
      <c r="LL79" s="127"/>
      <c r="LM79" s="127"/>
      <c r="LN79" s="127"/>
      <c r="LO79" s="127"/>
      <c r="LP79" s="127"/>
      <c r="LQ79" s="127"/>
      <c r="LR79" s="127"/>
      <c r="LS79" s="127"/>
      <c r="LT79" s="127"/>
      <c r="LU79" s="127"/>
      <c r="LV79" s="127"/>
      <c r="LW79" s="127"/>
      <c r="LX79" s="127"/>
      <c r="LY79" s="127"/>
      <c r="LZ79" s="127"/>
      <c r="MA79" s="127"/>
      <c r="MB79" s="127"/>
      <c r="MC79" s="127"/>
      <c r="MD79" s="127"/>
      <c r="ME79" s="127"/>
      <c r="MF79" s="127"/>
      <c r="MG79" s="127"/>
      <c r="MH79" s="127"/>
      <c r="MI79" s="127"/>
      <c r="MJ79" s="127"/>
      <c r="MK79" s="127"/>
      <c r="ML79" s="127"/>
      <c r="MM79" s="127"/>
      <c r="MN79" s="127"/>
      <c r="MO79" s="127"/>
      <c r="MP79" s="127"/>
      <c r="MQ79" s="127"/>
      <c r="MR79" s="127"/>
      <c r="MS79" s="127"/>
      <c r="MT79" s="127"/>
      <c r="MU79" s="127"/>
      <c r="MV79" s="127"/>
      <c r="MW79" s="127"/>
      <c r="MX79" s="127"/>
      <c r="MY79" s="127"/>
      <c r="MZ79" s="127"/>
      <c r="NA79" s="127"/>
      <c r="NB79" s="127"/>
      <c r="NC79" s="127"/>
      <c r="ND79" s="127"/>
      <c r="NE79" s="127"/>
      <c r="NF79" s="127"/>
      <c r="NG79" s="127"/>
      <c r="NH79" s="127"/>
      <c r="NI79" s="127"/>
      <c r="NJ79" s="127"/>
      <c r="NK79" s="127"/>
      <c r="NL79" s="127"/>
      <c r="NM79" s="127"/>
      <c r="NN79" s="127"/>
      <c r="NO79" s="127"/>
      <c r="NP79" s="127"/>
      <c r="NQ79" s="127"/>
      <c r="NR79" s="127"/>
      <c r="NS79" s="127"/>
      <c r="NT79" s="127"/>
      <c r="NU79" s="127"/>
      <c r="NV79" s="127"/>
      <c r="NW79" s="127"/>
      <c r="NX79" s="127"/>
      <c r="NY79" s="127"/>
      <c r="NZ79" s="127"/>
      <c r="OA79" s="127"/>
      <c r="OB79" s="127"/>
      <c r="OC79" s="127"/>
      <c r="OD79" s="127"/>
      <c r="OE79" s="127"/>
      <c r="OF79" s="127"/>
      <c r="OG79" s="127"/>
      <c r="OH79" s="127"/>
      <c r="OI79" s="127"/>
      <c r="OJ79" s="127"/>
      <c r="OK79" s="127"/>
      <c r="OL79" s="127"/>
      <c r="OM79" s="127"/>
      <c r="ON79" s="127"/>
      <c r="OO79" s="127"/>
      <c r="OP79" s="127"/>
      <c r="OQ79" s="127"/>
      <c r="OR79" s="127"/>
      <c r="OS79" s="127"/>
      <c r="OT79" s="127"/>
      <c r="OU79" s="127"/>
      <c r="OV79" s="127"/>
      <c r="OW79" s="127"/>
      <c r="OX79" s="127"/>
      <c r="OY79" s="127"/>
      <c r="OZ79" s="127"/>
      <c r="PA79" s="127"/>
      <c r="PB79" s="127"/>
      <c r="PC79" s="127"/>
      <c r="PD79" s="127"/>
      <c r="PE79" s="127"/>
      <c r="PF79" s="127"/>
      <c r="PG79" s="127"/>
      <c r="PH79" s="127"/>
      <c r="PI79" s="127"/>
      <c r="PJ79" s="127"/>
      <c r="PK79" s="127"/>
      <c r="PL79" s="127"/>
      <c r="PM79" s="127"/>
      <c r="PN79" s="127"/>
      <c r="PO79" s="127"/>
      <c r="PP79" s="127"/>
      <c r="PQ79" s="127"/>
      <c r="PR79" s="127"/>
      <c r="PS79" s="127"/>
      <c r="PT79" s="127"/>
      <c r="PU79" s="127"/>
      <c r="PV79" s="127"/>
      <c r="PW79" s="127"/>
      <c r="PX79" s="127"/>
      <c r="PY79" s="127"/>
      <c r="PZ79" s="127"/>
      <c r="QA79" s="127"/>
      <c r="QB79" s="127"/>
      <c r="QC79" s="127"/>
      <c r="QD79" s="127"/>
      <c r="QE79" s="127"/>
      <c r="QF79" s="127"/>
      <c r="QG79" s="127"/>
      <c r="QH79" s="127"/>
      <c r="QI79" s="127"/>
      <c r="QJ79" s="127"/>
      <c r="QK79" s="127"/>
      <c r="QL79" s="127"/>
      <c r="QM79" s="127"/>
      <c r="QN79" s="127"/>
      <c r="QO79" s="127"/>
      <c r="QP79" s="127"/>
    </row>
    <row r="80" customFormat="false" ht="13.8" hidden="false" customHeight="false" outlineLevel="0" collapsed="false">
      <c r="A80" s="166"/>
      <c r="B80" s="7" t="s">
        <v>139</v>
      </c>
      <c r="C80" s="16" t="n">
        <v>0</v>
      </c>
      <c r="D80" s="2" t="n">
        <v>0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1</v>
      </c>
      <c r="J80" s="2" t="n">
        <v>0</v>
      </c>
      <c r="K80" s="2" t="n">
        <v>0</v>
      </c>
      <c r="L80" s="2" t="s">
        <v>140</v>
      </c>
      <c r="M80" s="2" t="n">
        <v>1</v>
      </c>
      <c r="N80" s="2" t="s">
        <v>45</v>
      </c>
      <c r="O80" s="2" t="n">
        <v>27.6</v>
      </c>
      <c r="P80" s="2" t="n">
        <v>40</v>
      </c>
      <c r="Q80" s="2" t="n">
        <v>0.04</v>
      </c>
      <c r="R80" s="2" t="n">
        <v>0</v>
      </c>
      <c r="S80" s="2" t="n">
        <v>1.104</v>
      </c>
      <c r="T80" s="2" t="n">
        <v>1.104</v>
      </c>
      <c r="U80" s="2" t="n">
        <v>1000</v>
      </c>
      <c r="V80" s="2" t="n">
        <v>0</v>
      </c>
      <c r="W80" s="2" t="n">
        <v>1104</v>
      </c>
      <c r="X80" s="2" t="n">
        <f aca="false">IF(M80=1,O80,0)</f>
        <v>27.6</v>
      </c>
      <c r="Z80" s="2" t="s">
        <v>511</v>
      </c>
      <c r="AA80" s="2" t="n">
        <f aca="false">[1]sellia!E9</f>
        <v>8.11476745631692</v>
      </c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  <c r="AN80" s="150" t="n">
        <f aca="false">Cropani!CA71</f>
        <v>0</v>
      </c>
      <c r="AO80" s="16" t="n">
        <f aca="false">Cropani!CB71</f>
        <v>0</v>
      </c>
      <c r="AP80" s="16" t="n">
        <f aca="false">Cropani!CC71</f>
        <v>0</v>
      </c>
      <c r="AQ80" s="16" t="n">
        <f aca="false">Cropani!CD71</f>
        <v>0</v>
      </c>
      <c r="AR80" s="16" t="n">
        <f aca="false">Cropani!CE71</f>
        <v>0</v>
      </c>
      <c r="AS80" s="16" t="n">
        <f aca="false">Cropani!CF71</f>
        <v>0</v>
      </c>
      <c r="AT80" s="16" t="n">
        <f aca="false">Cropani!CG71</f>
        <v>0</v>
      </c>
      <c r="AU80" s="16" t="n">
        <f aca="false">Cropani!CH71</f>
        <v>0</v>
      </c>
      <c r="AV80" s="139" t="n">
        <f aca="false">Cropani!CI71</f>
        <v>0</v>
      </c>
      <c r="AW80" s="150" t="n">
        <f aca="false">Cropani!CA72</f>
        <v>0</v>
      </c>
      <c r="AX80" s="16" t="n">
        <f aca="false">Cropani!CB72</f>
        <v>0</v>
      </c>
      <c r="AY80" s="16" t="n">
        <f aca="false">Cropani!CC72</f>
        <v>0</v>
      </c>
      <c r="AZ80" s="16" t="n">
        <f aca="false">Cropani!CD72</f>
        <v>0</v>
      </c>
      <c r="BA80" s="16" t="n">
        <f aca="false">Cropani!CE72</f>
        <v>0</v>
      </c>
      <c r="BB80" s="16" t="n">
        <f aca="false">Cropani!CF72</f>
        <v>0</v>
      </c>
      <c r="BC80" s="16" t="n">
        <f aca="false">Cropani!CG72</f>
        <v>0</v>
      </c>
      <c r="BD80" s="16" t="n">
        <f aca="false">Cropani!CH72</f>
        <v>1000</v>
      </c>
      <c r="BE80" s="16" t="n">
        <f aca="false">Cropani!CI72</f>
        <v>0</v>
      </c>
      <c r="BF80" s="20" t="n">
        <f aca="false">AW80*$T80</f>
        <v>0</v>
      </c>
      <c r="BG80" s="2" t="n">
        <f aca="false">AX80*$T80</f>
        <v>0</v>
      </c>
      <c r="BH80" s="2" t="n">
        <f aca="false">AY80*$T80</f>
        <v>0</v>
      </c>
      <c r="BI80" s="2" t="n">
        <f aca="false">AZ80*$T80</f>
        <v>0</v>
      </c>
      <c r="BJ80" s="2" t="n">
        <f aca="false">BA80*$T80</f>
        <v>0</v>
      </c>
      <c r="BK80" s="2" t="n">
        <f aca="false">BB80*$T80</f>
        <v>0</v>
      </c>
      <c r="BL80" s="2" t="n">
        <f aca="false">BC80*$T80</f>
        <v>0</v>
      </c>
      <c r="BM80" s="2" t="n">
        <f aca="false">BD80*$T80</f>
        <v>1104</v>
      </c>
      <c r="BN80" s="44" t="n">
        <f aca="false">BE80*$T80</f>
        <v>0</v>
      </c>
      <c r="BO80" s="150" t="n">
        <f aca="false">AN80+BF80</f>
        <v>0</v>
      </c>
      <c r="BP80" s="16" t="n">
        <f aca="false">AO80+BG80</f>
        <v>0</v>
      </c>
      <c r="BQ80" s="16" t="n">
        <f aca="false">AP80+BH80</f>
        <v>0</v>
      </c>
      <c r="BR80" s="16" t="n">
        <f aca="false">AQ80+BI80</f>
        <v>0</v>
      </c>
      <c r="BS80" s="16" t="n">
        <f aca="false">AR80+BJ80</f>
        <v>0</v>
      </c>
      <c r="BT80" s="16" t="n">
        <f aca="false">AS80+BK80</f>
        <v>0</v>
      </c>
      <c r="BU80" s="16" t="n">
        <f aca="false">AT80+BL80</f>
        <v>0</v>
      </c>
      <c r="BV80" s="16" t="n">
        <f aca="false">AU80+BM80</f>
        <v>1104</v>
      </c>
      <c r="BW80" s="139" t="n">
        <f aca="false">AV80+BN80</f>
        <v>0</v>
      </c>
      <c r="BX80" s="3" t="n">
        <f aca="false">BO80/SUM($BO80:$BW80)</f>
        <v>0</v>
      </c>
      <c r="BY80" s="3" t="n">
        <f aca="false">BP80/SUM($BO80:$BW80)</f>
        <v>0</v>
      </c>
      <c r="BZ80" s="3" t="n">
        <f aca="false">BQ80/SUM($BO80:$BW80)</f>
        <v>0</v>
      </c>
      <c r="CA80" s="3" t="n">
        <f aca="false">BR80/SUM($BO80:$BW80)</f>
        <v>0</v>
      </c>
      <c r="CB80" s="3" t="n">
        <f aca="false">BS80/SUM($BO80:$BW80)</f>
        <v>0</v>
      </c>
      <c r="CC80" s="3" t="n">
        <f aca="false">BT80/SUM($BO80:$BW80)</f>
        <v>0</v>
      </c>
      <c r="CD80" s="3" t="n">
        <f aca="false">BU80/SUM($BO80:$BW80)</f>
        <v>0</v>
      </c>
      <c r="CE80" s="3" t="n">
        <f aca="false">BV80/SUM($BO80:$BW80)</f>
        <v>1</v>
      </c>
      <c r="CF80" s="3" t="n">
        <f aca="false">BW80/SUM($BO80:$BW80)</f>
        <v>0</v>
      </c>
      <c r="CG80" s="147" t="n">
        <f aca="false">IF(AND(CE80&gt;=90%,BV80&gt;2000),BV80,0)</f>
        <v>0</v>
      </c>
      <c r="CI80" s="16" t="n">
        <f aca="false">IF(CG80&lt;&gt;0,SUM(BO80:CG80)-BV80,0)</f>
        <v>0</v>
      </c>
      <c r="CJ80" s="2" t="n">
        <f aca="false">IF(CE80&gt;=90%,BV80,0)</f>
        <v>1104</v>
      </c>
      <c r="CK80" s="151" t="n">
        <f aca="false">IF(CJ80&lt;&gt;0,1,0)</f>
        <v>1</v>
      </c>
      <c r="CL80" s="2" t="n">
        <f aca="false">IF(CG80&lt;&gt;0,1,0)</f>
        <v>0</v>
      </c>
      <c r="CM80" s="2" t="n">
        <v>0</v>
      </c>
      <c r="CN80" s="151"/>
      <c r="CO80" s="127"/>
      <c r="CP80" s="127"/>
      <c r="CQ80" s="127"/>
      <c r="CR80" s="127"/>
      <c r="CS80" s="127"/>
      <c r="CT80" s="127"/>
      <c r="CU80" s="127"/>
      <c r="CV80" s="127"/>
      <c r="CW80" s="127"/>
      <c r="CX80" s="127"/>
      <c r="CY80" s="127"/>
      <c r="CZ80" s="127"/>
      <c r="DA80" s="127"/>
      <c r="DB80" s="127"/>
      <c r="DC80" s="138"/>
      <c r="DE80" s="37" t="str">
        <f aca="false">B165</f>
        <v>O55</v>
      </c>
      <c r="DF80" s="44"/>
      <c r="DG80" s="2" t="n">
        <f aca="false">W165</f>
        <v>169.839</v>
      </c>
      <c r="DH80" s="44" t="n">
        <f aca="false">CG165</f>
        <v>0</v>
      </c>
      <c r="DI80" s="44" t="n">
        <f aca="false">O165</f>
        <v>16.7</v>
      </c>
      <c r="DJ80" s="44" t="n">
        <f aca="false">S165</f>
        <v>0.167</v>
      </c>
      <c r="DK80" s="44" t="n">
        <f aca="false">BW165</f>
        <v>0</v>
      </c>
      <c r="DL80" s="44" t="n">
        <f aca="false">BV165</f>
        <v>37.575</v>
      </c>
      <c r="DM80" s="127"/>
      <c r="DN80" s="127"/>
      <c r="DO80" s="127"/>
      <c r="DP80" s="127"/>
      <c r="DQ80" s="173"/>
      <c r="DR80" s="127" t="str">
        <f aca="false">DD139</f>
        <v>H</v>
      </c>
      <c r="DS80" s="152" t="n">
        <f aca="false">DF138</f>
        <v>7.36557573722058</v>
      </c>
      <c r="DT80" s="127" t="n">
        <f aca="false">DF150</f>
        <v>2.2163</v>
      </c>
      <c r="DU80" s="127" t="n">
        <f aca="false">DF149</f>
        <v>142.02</v>
      </c>
      <c r="DV80" s="127" t="n">
        <f aca="false">DF151</f>
        <v>2509.09795625374</v>
      </c>
      <c r="DW80" s="152" t="n">
        <f aca="false">DV80-SUM(DK138:DK151)</f>
        <v>2459.25795625374</v>
      </c>
      <c r="DX80" s="127"/>
      <c r="DY80" s="127"/>
      <c r="DZ80" s="127"/>
      <c r="EA80" s="127"/>
      <c r="EB80" s="127"/>
      <c r="EC80" s="127"/>
      <c r="ED80" s="127"/>
      <c r="EE80" s="127"/>
      <c r="EF80" s="127"/>
      <c r="EG80" s="127"/>
      <c r="EH80" s="127"/>
      <c r="EI80" s="127"/>
      <c r="EJ80" s="127"/>
      <c r="EK80" s="127"/>
      <c r="EL80" s="127"/>
      <c r="EM80" s="127"/>
      <c r="EN80" s="127"/>
      <c r="EO80" s="127"/>
      <c r="EP80" s="127"/>
      <c r="EQ80" s="127"/>
      <c r="ER80" s="127"/>
      <c r="ES80" s="127"/>
      <c r="ET80" s="127"/>
      <c r="EU80" s="127"/>
      <c r="EV80" s="127"/>
      <c r="EW80" s="127"/>
      <c r="EX80" s="127"/>
      <c r="EY80" s="127"/>
      <c r="EZ80" s="127"/>
      <c r="FA80" s="127"/>
      <c r="FB80" s="127"/>
      <c r="FC80" s="127"/>
      <c r="FD80" s="127"/>
      <c r="FE80" s="127"/>
      <c r="FF80" s="127"/>
      <c r="FG80" s="127"/>
      <c r="FH80" s="127"/>
      <c r="FI80" s="127"/>
      <c r="FJ80" s="127"/>
      <c r="FK80" s="127"/>
      <c r="FL80" s="127"/>
      <c r="FM80" s="127"/>
      <c r="FN80" s="127"/>
      <c r="FO80" s="127"/>
      <c r="FP80" s="127"/>
      <c r="FQ80" s="127"/>
      <c r="FR80" s="127"/>
      <c r="FS80" s="127"/>
      <c r="FT80" s="127"/>
      <c r="FU80" s="127"/>
      <c r="FV80" s="127"/>
      <c r="FW80" s="127"/>
      <c r="FX80" s="127"/>
      <c r="FY80" s="127"/>
      <c r="FZ80" s="127"/>
      <c r="GA80" s="127"/>
      <c r="GB80" s="127"/>
      <c r="GC80" s="127"/>
      <c r="GD80" s="127"/>
      <c r="GE80" s="127"/>
      <c r="GF80" s="127"/>
      <c r="GG80" s="127"/>
      <c r="GH80" s="127"/>
      <c r="GI80" s="127"/>
      <c r="GJ80" s="127"/>
      <c r="GK80" s="127"/>
      <c r="GL80" s="127"/>
      <c r="GM80" s="127"/>
      <c r="GN80" s="127"/>
      <c r="GO80" s="127"/>
      <c r="GP80" s="167"/>
      <c r="GQ80" s="127" t="s">
        <v>136</v>
      </c>
      <c r="GR80" s="161" t="n">
        <v>0</v>
      </c>
      <c r="GS80" s="127" t="n">
        <v>0</v>
      </c>
      <c r="GT80" s="127" t="n">
        <v>0</v>
      </c>
      <c r="GU80" s="127" t="n">
        <v>0</v>
      </c>
      <c r="GV80" s="127" t="n">
        <v>0</v>
      </c>
      <c r="GW80" s="127" t="n">
        <v>0</v>
      </c>
      <c r="GX80" s="127" t="n">
        <v>0.9</v>
      </c>
      <c r="GY80" s="135" t="n">
        <v>0.1</v>
      </c>
      <c r="GZ80" s="161" t="n">
        <v>0</v>
      </c>
      <c r="HA80" s="127" t="s">
        <v>37</v>
      </c>
      <c r="HB80" s="127" t="s">
        <v>37</v>
      </c>
      <c r="HC80" s="127" t="s">
        <v>45</v>
      </c>
      <c r="HD80" s="127" t="n">
        <v>15.8</v>
      </c>
      <c r="HE80" s="127" t="n">
        <v>25</v>
      </c>
      <c r="HF80" s="127" t="n">
        <v>0.025</v>
      </c>
      <c r="HG80" s="127" t="n">
        <v>0</v>
      </c>
      <c r="HH80" s="127" t="n">
        <v>0.395</v>
      </c>
      <c r="HI80" s="127" t="n">
        <v>0.395</v>
      </c>
      <c r="HJ80" s="127" t="n">
        <v>1510</v>
      </c>
      <c r="HK80" s="127" t="n">
        <v>0</v>
      </c>
      <c r="HL80" s="135" t="n">
        <v>596.45</v>
      </c>
      <c r="HM80" s="161" t="n">
        <v>0</v>
      </c>
      <c r="HN80" s="127" t="n">
        <v>0</v>
      </c>
      <c r="HO80" s="127" t="n">
        <v>0</v>
      </c>
      <c r="HP80" s="127" t="n">
        <v>0</v>
      </c>
      <c r="HQ80" s="127" t="n">
        <v>0</v>
      </c>
      <c r="HR80" s="127" t="n">
        <v>0</v>
      </c>
      <c r="HS80" s="127" t="n">
        <v>0</v>
      </c>
      <c r="HT80" s="127" t="n">
        <v>0</v>
      </c>
      <c r="HU80" s="127" t="n">
        <v>0</v>
      </c>
      <c r="HV80" s="127" t="n">
        <v>0</v>
      </c>
      <c r="HW80" s="127" t="n">
        <v>0</v>
      </c>
      <c r="HX80" s="127" t="n">
        <v>0</v>
      </c>
      <c r="HY80" s="127" t="n">
        <v>0</v>
      </c>
      <c r="HZ80" s="165" t="n">
        <v>0</v>
      </c>
      <c r="IA80" s="127"/>
      <c r="IB80" s="127"/>
      <c r="IC80" s="127"/>
      <c r="ID80" s="127"/>
      <c r="IE80" s="127"/>
      <c r="IF80" s="127"/>
      <c r="IG80" s="127"/>
      <c r="IH80" s="127"/>
      <c r="II80" s="127"/>
      <c r="IJ80" s="127"/>
      <c r="IK80" s="127"/>
      <c r="IL80" s="127"/>
      <c r="IM80" s="127"/>
      <c r="IN80" s="127"/>
      <c r="IO80" s="127"/>
      <c r="IP80" s="127"/>
      <c r="IQ80" s="127"/>
      <c r="IR80" s="127"/>
      <c r="IS80" s="127"/>
      <c r="IT80" s="127"/>
      <c r="IU80" s="127"/>
      <c r="IV80" s="127"/>
      <c r="IW80" s="127"/>
      <c r="IX80" s="127"/>
      <c r="IY80" s="127"/>
      <c r="IZ80" s="127"/>
      <c r="JA80" s="127"/>
      <c r="JB80" s="127"/>
      <c r="JC80" s="127"/>
      <c r="JD80" s="127"/>
      <c r="JE80" s="127"/>
      <c r="JF80" s="127"/>
      <c r="JG80" s="127"/>
      <c r="JH80" s="127"/>
      <c r="JI80" s="127"/>
      <c r="JJ80" s="127"/>
      <c r="JK80" s="127"/>
      <c r="JL80" s="127"/>
      <c r="JM80" s="127"/>
      <c r="JN80" s="127"/>
      <c r="JO80" s="127"/>
      <c r="JP80" s="127"/>
      <c r="JQ80" s="127"/>
      <c r="JR80" s="127"/>
      <c r="JS80" s="127"/>
      <c r="JT80" s="127"/>
      <c r="JU80" s="127"/>
      <c r="JV80" s="127"/>
      <c r="JW80" s="127"/>
      <c r="JX80" s="127"/>
      <c r="JY80" s="127"/>
      <c r="JZ80" s="127"/>
      <c r="KA80" s="127"/>
      <c r="KB80" s="127"/>
      <c r="KC80" s="127"/>
      <c r="KD80" s="127"/>
      <c r="KE80" s="127"/>
      <c r="KF80" s="127"/>
      <c r="KG80" s="127"/>
      <c r="KH80" s="127"/>
      <c r="KI80" s="127"/>
      <c r="KJ80" s="127"/>
      <c r="KK80" s="127"/>
      <c r="KL80" s="127"/>
      <c r="KM80" s="127"/>
      <c r="KN80" s="127"/>
      <c r="KO80" s="127"/>
      <c r="KP80" s="127"/>
      <c r="KQ80" s="127"/>
      <c r="KR80" s="127"/>
      <c r="KS80" s="127"/>
      <c r="KT80" s="127"/>
      <c r="KU80" s="127"/>
      <c r="KV80" s="127"/>
      <c r="KW80" s="127"/>
      <c r="KX80" s="127"/>
      <c r="KY80" s="127"/>
      <c r="KZ80" s="127"/>
      <c r="LA80" s="127"/>
      <c r="LB80" s="127"/>
      <c r="LC80" s="127"/>
      <c r="LD80" s="127"/>
      <c r="LE80" s="127"/>
      <c r="LF80" s="127"/>
      <c r="LG80" s="127"/>
      <c r="LH80" s="127"/>
      <c r="LI80" s="127"/>
      <c r="LJ80" s="127"/>
      <c r="LK80" s="127"/>
      <c r="LL80" s="127"/>
      <c r="LM80" s="127"/>
      <c r="LN80" s="127"/>
      <c r="LO80" s="127"/>
      <c r="LP80" s="127"/>
      <c r="LQ80" s="127"/>
      <c r="LR80" s="127"/>
      <c r="LS80" s="127"/>
      <c r="LT80" s="127"/>
      <c r="LU80" s="127"/>
      <c r="LV80" s="127"/>
      <c r="LW80" s="127"/>
      <c r="LX80" s="127"/>
      <c r="LY80" s="127"/>
      <c r="LZ80" s="127"/>
      <c r="MA80" s="127"/>
      <c r="MB80" s="127"/>
      <c r="MC80" s="127"/>
      <c r="MD80" s="127"/>
      <c r="ME80" s="127"/>
      <c r="MF80" s="127"/>
      <c r="MG80" s="127"/>
      <c r="MH80" s="127"/>
      <c r="MI80" s="127"/>
      <c r="MJ80" s="127"/>
      <c r="MK80" s="127"/>
      <c r="ML80" s="127"/>
      <c r="MM80" s="127"/>
      <c r="MN80" s="127"/>
      <c r="MO80" s="127"/>
      <c r="MP80" s="127"/>
      <c r="MQ80" s="127"/>
      <c r="MR80" s="127"/>
      <c r="MS80" s="127"/>
      <c r="MT80" s="127"/>
      <c r="MU80" s="127"/>
      <c r="MV80" s="127"/>
      <c r="MW80" s="127"/>
      <c r="MX80" s="127"/>
      <c r="MY80" s="127"/>
      <c r="MZ80" s="127"/>
      <c r="NA80" s="127"/>
      <c r="NB80" s="127"/>
      <c r="NC80" s="127"/>
      <c r="ND80" s="127"/>
      <c r="NE80" s="127"/>
      <c r="NF80" s="127"/>
      <c r="NG80" s="127"/>
      <c r="NH80" s="127"/>
      <c r="NI80" s="127"/>
      <c r="NJ80" s="127"/>
      <c r="NK80" s="127"/>
      <c r="NL80" s="127"/>
      <c r="NM80" s="127"/>
      <c r="NN80" s="127"/>
      <c r="NO80" s="127"/>
      <c r="NP80" s="127"/>
      <c r="NQ80" s="127"/>
      <c r="NR80" s="127"/>
      <c r="NS80" s="127"/>
      <c r="NT80" s="127"/>
      <c r="NU80" s="127"/>
      <c r="NV80" s="127"/>
      <c r="NW80" s="127"/>
      <c r="NX80" s="127"/>
      <c r="NY80" s="127"/>
      <c r="NZ80" s="127"/>
      <c r="OA80" s="127"/>
      <c r="OB80" s="127"/>
      <c r="OC80" s="127"/>
      <c r="OD80" s="127"/>
      <c r="OE80" s="127"/>
      <c r="OF80" s="127"/>
      <c r="OG80" s="127"/>
      <c r="OH80" s="127"/>
      <c r="OI80" s="127"/>
      <c r="OJ80" s="127"/>
      <c r="OK80" s="127"/>
      <c r="OL80" s="127"/>
      <c r="OM80" s="127"/>
      <c r="ON80" s="127"/>
      <c r="OO80" s="127"/>
      <c r="OP80" s="127"/>
      <c r="OQ80" s="127"/>
      <c r="OR80" s="127"/>
      <c r="OS80" s="127"/>
      <c r="OT80" s="127"/>
      <c r="OU80" s="127"/>
      <c r="OV80" s="127"/>
      <c r="OW80" s="127"/>
      <c r="OX80" s="127"/>
      <c r="OY80" s="127"/>
      <c r="OZ80" s="127"/>
      <c r="PA80" s="127"/>
      <c r="PB80" s="127"/>
      <c r="PC80" s="127"/>
      <c r="PD80" s="127"/>
      <c r="PE80" s="127"/>
      <c r="PF80" s="127"/>
      <c r="PG80" s="127"/>
      <c r="PH80" s="127"/>
      <c r="PI80" s="127"/>
      <c r="PJ80" s="127"/>
      <c r="PK80" s="127"/>
      <c r="PL80" s="127"/>
      <c r="PM80" s="127"/>
      <c r="PN80" s="127"/>
      <c r="PO80" s="127"/>
      <c r="PP80" s="127"/>
      <c r="PQ80" s="127"/>
      <c r="PR80" s="127"/>
      <c r="PS80" s="127"/>
      <c r="PT80" s="127"/>
      <c r="PU80" s="127"/>
      <c r="PV80" s="127"/>
      <c r="PW80" s="127"/>
      <c r="PX80" s="127"/>
      <c r="PY80" s="127"/>
      <c r="PZ80" s="127"/>
      <c r="QA80" s="127"/>
      <c r="QB80" s="127"/>
      <c r="QC80" s="127"/>
      <c r="QD80" s="127"/>
      <c r="QE80" s="127"/>
      <c r="QF80" s="127"/>
      <c r="QG80" s="127"/>
      <c r="QH80" s="127"/>
      <c r="QI80" s="127"/>
      <c r="QJ80" s="127"/>
      <c r="QK80" s="127"/>
      <c r="QL80" s="127"/>
      <c r="QM80" s="127"/>
      <c r="QN80" s="127"/>
      <c r="QO80" s="127"/>
      <c r="QP80" s="127"/>
    </row>
    <row r="81" s="155" customFormat="true" ht="13.8" hidden="false" customHeight="false" outlineLevel="0" collapsed="false">
      <c r="A81" s="166"/>
      <c r="B81" s="155" t="s">
        <v>141</v>
      </c>
      <c r="C81" s="16" t="n">
        <v>0</v>
      </c>
      <c r="D81" s="155" t="n">
        <v>0</v>
      </c>
      <c r="E81" s="155" t="n">
        <v>0</v>
      </c>
      <c r="F81" s="155" t="n">
        <v>0</v>
      </c>
      <c r="G81" s="155" t="n">
        <v>0</v>
      </c>
      <c r="H81" s="155" t="n">
        <v>0</v>
      </c>
      <c r="I81" s="155" t="n">
        <v>0</v>
      </c>
      <c r="J81" s="155" t="n">
        <v>0</v>
      </c>
      <c r="K81" s="155" t="s">
        <v>41</v>
      </c>
      <c r="L81" s="155" t="n">
        <v>0</v>
      </c>
      <c r="M81" s="155" t="n">
        <v>0</v>
      </c>
      <c r="N81" s="155" t="n">
        <v>0</v>
      </c>
      <c r="O81" s="155" t="n">
        <v>3.12</v>
      </c>
      <c r="P81" s="155" t="n">
        <v>0</v>
      </c>
      <c r="Q81" s="155" t="n">
        <v>0</v>
      </c>
      <c r="R81" s="155" t="n">
        <v>0</v>
      </c>
      <c r="S81" s="155" t="n">
        <v>0</v>
      </c>
      <c r="T81" s="155" t="n">
        <v>0</v>
      </c>
      <c r="U81" s="155" t="n">
        <v>0</v>
      </c>
      <c r="V81" s="155" t="n">
        <v>0</v>
      </c>
      <c r="W81" s="155" t="n">
        <v>0</v>
      </c>
      <c r="X81" s="155" t="n">
        <f aca="false">IF(M81=1,O81,0)</f>
        <v>0</v>
      </c>
      <c r="Z81" s="155" t="s">
        <v>511</v>
      </c>
      <c r="AA81" s="155" t="n">
        <f aca="false">[1]sellia!E10</f>
        <v>8.47352619990139</v>
      </c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  <c r="AN81" s="156" t="n">
        <f aca="false">Cropani!CL71</f>
        <v>0</v>
      </c>
      <c r="AO81" s="157" t="n">
        <f aca="false">Cropani!CM71</f>
        <v>0</v>
      </c>
      <c r="AP81" s="157" t="n">
        <f aca="false">Cropani!CN71</f>
        <v>0</v>
      </c>
      <c r="AQ81" s="157" t="n">
        <f aca="false">Cropani!CO71</f>
        <v>0</v>
      </c>
      <c r="AR81" s="157" t="n">
        <f aca="false">Cropani!CP71</f>
        <v>0</v>
      </c>
      <c r="AS81" s="157" t="n">
        <f aca="false">Cropani!CQ71</f>
        <v>0</v>
      </c>
      <c r="AT81" s="157" t="n">
        <f aca="false">Cropani!CR71</f>
        <v>0</v>
      </c>
      <c r="AU81" s="157" t="n">
        <f aca="false">Cropani!CS71</f>
        <v>0</v>
      </c>
      <c r="AV81" s="160" t="n">
        <f aca="false">Cropani!CT71</f>
        <v>0</v>
      </c>
      <c r="AW81" s="156" t="n">
        <f aca="false">Cropani!CL72</f>
        <v>0</v>
      </c>
      <c r="AX81" s="157" t="n">
        <f aca="false">Cropani!CM72</f>
        <v>0</v>
      </c>
      <c r="AY81" s="157" t="n">
        <f aca="false">Cropani!CN72</f>
        <v>0</v>
      </c>
      <c r="AZ81" s="157" t="n">
        <f aca="false">Cropani!CO72</f>
        <v>0</v>
      </c>
      <c r="BA81" s="157" t="n">
        <f aca="false">Cropani!CP72</f>
        <v>0</v>
      </c>
      <c r="BB81" s="157" t="n">
        <f aca="false">Cropani!CQ72</f>
        <v>0</v>
      </c>
      <c r="BC81" s="157" t="n">
        <f aca="false">Cropani!CR72</f>
        <v>0</v>
      </c>
      <c r="BD81" s="157" t="n">
        <f aca="false">Cropani!CS72</f>
        <v>0</v>
      </c>
      <c r="BE81" s="157" t="n">
        <f aca="false">Cropani!CT72</f>
        <v>0</v>
      </c>
      <c r="BF81" s="158" t="n">
        <f aca="false">AW81*$T81</f>
        <v>0</v>
      </c>
      <c r="BG81" s="155" t="n">
        <f aca="false">AX81*$T81</f>
        <v>0</v>
      </c>
      <c r="BH81" s="155" t="n">
        <f aca="false">AY81*$T81</f>
        <v>0</v>
      </c>
      <c r="BI81" s="155" t="n">
        <f aca="false">AZ81*$T81</f>
        <v>0</v>
      </c>
      <c r="BJ81" s="155" t="n">
        <f aca="false">BA81*$T81</f>
        <v>0</v>
      </c>
      <c r="BK81" s="155" t="n">
        <f aca="false">BB81*$T81</f>
        <v>0</v>
      </c>
      <c r="BL81" s="155" t="n">
        <f aca="false">BC81*$T81</f>
        <v>0</v>
      </c>
      <c r="BM81" s="155" t="n">
        <f aca="false">BD81*$T81</f>
        <v>0</v>
      </c>
      <c r="BN81" s="159" t="n">
        <f aca="false">BE81*$T81</f>
        <v>0</v>
      </c>
      <c r="BO81" s="156" t="n">
        <f aca="false">AN81+BF81</f>
        <v>0</v>
      </c>
      <c r="BP81" s="157" t="n">
        <f aca="false">AO81+BG81</f>
        <v>0</v>
      </c>
      <c r="BQ81" s="157" t="n">
        <f aca="false">AP81+BH81</f>
        <v>0</v>
      </c>
      <c r="BR81" s="157" t="n">
        <f aca="false">AQ81+BI81</f>
        <v>0</v>
      </c>
      <c r="BS81" s="157" t="n">
        <f aca="false">AR81+BJ81</f>
        <v>0</v>
      </c>
      <c r="BT81" s="157" t="n">
        <f aca="false">AS81+BK81</f>
        <v>0</v>
      </c>
      <c r="BU81" s="157" t="n">
        <f aca="false">AT81+BL81</f>
        <v>0</v>
      </c>
      <c r="BV81" s="157" t="n">
        <f aca="false">AU81+BM81</f>
        <v>0</v>
      </c>
      <c r="BW81" s="160" t="n">
        <f aca="false">AV81+BN81</f>
        <v>0</v>
      </c>
      <c r="BX81" s="3" t="e">
        <f aca="false">BO81/SUM($BO81:$BW81)</f>
        <v>#DIV/0!</v>
      </c>
      <c r="BY81" s="3" t="e">
        <f aca="false">BP81/SUM($BO81:$BW81)</f>
        <v>#DIV/0!</v>
      </c>
      <c r="BZ81" s="3" t="e">
        <f aca="false">BQ81/SUM($BO81:$BW81)</f>
        <v>#DIV/0!</v>
      </c>
      <c r="CA81" s="3" t="e">
        <f aca="false">BR81/SUM($BO81:$BW81)</f>
        <v>#DIV/0!</v>
      </c>
      <c r="CB81" s="3" t="e">
        <f aca="false">BS81/SUM($BO81:$BW81)</f>
        <v>#DIV/0!</v>
      </c>
      <c r="CC81" s="3" t="e">
        <f aca="false">BT81/SUM($BO81:$BW81)</f>
        <v>#DIV/0!</v>
      </c>
      <c r="CD81" s="3" t="e">
        <f aca="false">BU81/SUM($BO81:$BW81)</f>
        <v>#DIV/0!</v>
      </c>
      <c r="CE81" s="3" t="e">
        <f aca="false">BV81/SUM($BO81:$BW81)</f>
        <v>#DIV/0!</v>
      </c>
      <c r="CF81" s="3" t="e">
        <f aca="false">BW81/SUM($BO81:$BW81)</f>
        <v>#DIV/0!</v>
      </c>
      <c r="CG81" s="147"/>
      <c r="CI81" s="16" t="n">
        <f aca="false">IF(CG81&lt;&gt;0,SUM(BO81:CG81)-BV81,0)</f>
        <v>0</v>
      </c>
      <c r="CK81" s="151"/>
      <c r="CL81" s="155" t="n">
        <f aca="false">IF(CG81&lt;&gt;0,1,0)</f>
        <v>0</v>
      </c>
      <c r="CN81" s="151"/>
      <c r="CO81" s="127"/>
      <c r="CP81" s="127"/>
      <c r="CQ81" s="127"/>
      <c r="CR81" s="127"/>
      <c r="CS81" s="127"/>
      <c r="CT81" s="127"/>
      <c r="CU81" s="127"/>
      <c r="CV81" s="127"/>
      <c r="CW81" s="127"/>
      <c r="CX81" s="127"/>
      <c r="CY81" s="127"/>
      <c r="CZ81" s="127"/>
      <c r="DA81" s="127"/>
      <c r="DB81" s="127"/>
      <c r="DC81" s="138"/>
      <c r="DE81" s="37" t="str">
        <f aca="false">B166</f>
        <v>O56</v>
      </c>
      <c r="DF81" s="44" t="n">
        <f aca="false">AA166</f>
        <v>3.71930880097662</v>
      </c>
      <c r="DG81" s="155" t="n">
        <f aca="false">W166</f>
        <v>221.681</v>
      </c>
      <c r="DH81" s="44" t="n">
        <f aca="false">CG166</f>
        <v>0</v>
      </c>
      <c r="DI81" s="44" t="n">
        <f aca="false">O166</f>
        <v>6.2</v>
      </c>
      <c r="DJ81" s="44" t="n">
        <f aca="false">S166</f>
        <v>0.155</v>
      </c>
      <c r="DK81" s="44" t="n">
        <f aca="false">BW166</f>
        <v>0</v>
      </c>
      <c r="DL81" s="44" t="n">
        <f aca="false">BV166</f>
        <v>147.25</v>
      </c>
      <c r="DM81" s="127"/>
      <c r="DN81" s="127"/>
      <c r="DO81" s="127"/>
      <c r="DP81" s="127"/>
      <c r="DQ81" s="174" t="str">
        <f aca="false">DC152</f>
        <v>Cutro</v>
      </c>
      <c r="DR81" s="127" t="str">
        <f aca="false">DD153</f>
        <v>I</v>
      </c>
      <c r="DS81" s="152" t="n">
        <f aca="false">DF156</f>
        <v>13.4030692452743</v>
      </c>
      <c r="DT81" s="127" t="n">
        <f aca="false">DF181</f>
        <v>5.7486</v>
      </c>
      <c r="DU81" s="127" t="n">
        <f aca="false">DF180</f>
        <v>651.71</v>
      </c>
      <c r="DV81" s="127" t="n">
        <f aca="false">DF182</f>
        <v>4552.48281271941</v>
      </c>
      <c r="DW81" s="152" t="n">
        <f aca="false">DV81-SUM(DK152:DK182)</f>
        <v>4440.27881271941</v>
      </c>
      <c r="DX81" s="127"/>
      <c r="DY81" s="127"/>
      <c r="DZ81" s="127"/>
      <c r="EA81" s="127"/>
      <c r="EB81" s="127"/>
      <c r="EC81" s="127"/>
      <c r="ED81" s="127"/>
      <c r="EE81" s="127"/>
      <c r="EF81" s="127"/>
      <c r="EG81" s="127"/>
      <c r="EH81" s="127"/>
      <c r="EI81" s="127"/>
      <c r="EJ81" s="127"/>
      <c r="EK81" s="127"/>
      <c r="EL81" s="127"/>
      <c r="EM81" s="127"/>
      <c r="EN81" s="127"/>
      <c r="EO81" s="127"/>
      <c r="EP81" s="127"/>
      <c r="EQ81" s="127"/>
      <c r="ER81" s="127"/>
      <c r="ES81" s="127"/>
      <c r="ET81" s="127"/>
      <c r="EU81" s="127"/>
      <c r="EV81" s="127"/>
      <c r="EW81" s="127"/>
      <c r="EX81" s="127"/>
      <c r="EY81" s="127"/>
      <c r="EZ81" s="127"/>
      <c r="FA81" s="127"/>
      <c r="FB81" s="127"/>
      <c r="FC81" s="127"/>
      <c r="FD81" s="127"/>
      <c r="FE81" s="127"/>
      <c r="FF81" s="127"/>
      <c r="FG81" s="127"/>
      <c r="FH81" s="127"/>
      <c r="FI81" s="127"/>
      <c r="FJ81" s="127"/>
      <c r="FK81" s="127"/>
      <c r="FL81" s="127"/>
      <c r="FM81" s="127"/>
      <c r="FN81" s="127"/>
      <c r="FO81" s="127"/>
      <c r="FP81" s="127"/>
      <c r="FQ81" s="127"/>
      <c r="FR81" s="127"/>
      <c r="FS81" s="127"/>
      <c r="FT81" s="127"/>
      <c r="FU81" s="127"/>
      <c r="FV81" s="127"/>
      <c r="FW81" s="127"/>
      <c r="FX81" s="127"/>
      <c r="FY81" s="127"/>
      <c r="FZ81" s="127"/>
      <c r="GA81" s="127"/>
      <c r="GB81" s="127"/>
      <c r="GC81" s="127"/>
      <c r="GD81" s="127"/>
      <c r="GE81" s="127"/>
      <c r="GF81" s="127"/>
      <c r="GG81" s="127"/>
      <c r="GH81" s="127"/>
      <c r="GI81" s="127"/>
      <c r="GJ81" s="127"/>
      <c r="GK81" s="127"/>
      <c r="GL81" s="127"/>
      <c r="GM81" s="127"/>
      <c r="GN81" s="127"/>
      <c r="GO81" s="127"/>
      <c r="GP81" s="167"/>
      <c r="GQ81" s="127" t="s">
        <v>137</v>
      </c>
      <c r="GR81" s="161" t="n">
        <v>0</v>
      </c>
      <c r="GS81" s="127" t="n">
        <v>0</v>
      </c>
      <c r="GT81" s="127" t="n">
        <v>0</v>
      </c>
      <c r="GU81" s="127" t="n">
        <v>0</v>
      </c>
      <c r="GV81" s="127" t="n">
        <v>0</v>
      </c>
      <c r="GW81" s="127" t="n">
        <v>0</v>
      </c>
      <c r="GX81" s="127" t="n">
        <v>1</v>
      </c>
      <c r="GY81" s="135" t="n">
        <v>0</v>
      </c>
      <c r="GZ81" s="161" t="n">
        <v>0</v>
      </c>
      <c r="HA81" s="127" t="s">
        <v>37</v>
      </c>
      <c r="HB81" s="127" t="s">
        <v>37</v>
      </c>
      <c r="HC81" s="127" t="s">
        <v>45</v>
      </c>
      <c r="HD81" s="127" t="n">
        <v>8.83</v>
      </c>
      <c r="HE81" s="127" t="n">
        <v>30</v>
      </c>
      <c r="HF81" s="127" t="n">
        <v>0.03</v>
      </c>
      <c r="HG81" s="127" t="n">
        <v>0</v>
      </c>
      <c r="HH81" s="127" t="n">
        <v>0.2649</v>
      </c>
      <c r="HI81" s="127" t="n">
        <v>0.2649</v>
      </c>
      <c r="HJ81" s="127" t="n">
        <v>1500</v>
      </c>
      <c r="HK81" s="127" t="n">
        <v>0</v>
      </c>
      <c r="HL81" s="135" t="n">
        <v>397.35</v>
      </c>
      <c r="HM81" s="161" t="n">
        <v>0</v>
      </c>
      <c r="HN81" s="127" t="n">
        <v>0</v>
      </c>
      <c r="HO81" s="127" t="n">
        <v>0</v>
      </c>
      <c r="HP81" s="127" t="n">
        <v>0</v>
      </c>
      <c r="HQ81" s="127" t="n">
        <v>0</v>
      </c>
      <c r="HR81" s="127" t="n">
        <v>0</v>
      </c>
      <c r="HS81" s="127" t="n">
        <v>0</v>
      </c>
      <c r="HT81" s="127" t="n">
        <v>0</v>
      </c>
      <c r="HU81" s="127" t="n">
        <v>0</v>
      </c>
      <c r="HV81" s="127" t="n">
        <v>0</v>
      </c>
      <c r="HW81" s="127" t="n">
        <v>0</v>
      </c>
      <c r="HX81" s="127" t="n">
        <v>0</v>
      </c>
      <c r="HY81" s="127" t="n">
        <v>0</v>
      </c>
      <c r="HZ81" s="165" t="n">
        <v>0</v>
      </c>
      <c r="IA81" s="127"/>
      <c r="IB81" s="127"/>
      <c r="IC81" s="127"/>
      <c r="ID81" s="127"/>
      <c r="IE81" s="127"/>
      <c r="IF81" s="127"/>
      <c r="IG81" s="127"/>
      <c r="IH81" s="127"/>
      <c r="II81" s="127"/>
      <c r="IJ81" s="127"/>
      <c r="IK81" s="127"/>
      <c r="IL81" s="127"/>
      <c r="IM81" s="127"/>
      <c r="IN81" s="127"/>
      <c r="IO81" s="127"/>
      <c r="IP81" s="127"/>
      <c r="IQ81" s="127"/>
      <c r="IR81" s="127"/>
      <c r="IS81" s="127"/>
      <c r="IT81" s="127"/>
      <c r="IU81" s="127"/>
      <c r="IV81" s="127"/>
      <c r="IW81" s="127"/>
      <c r="IX81" s="127"/>
      <c r="IY81" s="127"/>
      <c r="IZ81" s="127"/>
      <c r="JA81" s="127"/>
      <c r="JB81" s="127"/>
      <c r="JC81" s="127"/>
      <c r="JD81" s="127"/>
      <c r="JE81" s="127"/>
      <c r="JF81" s="127"/>
      <c r="JG81" s="127"/>
      <c r="JH81" s="127"/>
      <c r="JI81" s="127"/>
      <c r="JJ81" s="127"/>
      <c r="JK81" s="127"/>
      <c r="JL81" s="127"/>
      <c r="JM81" s="127"/>
      <c r="JN81" s="127"/>
      <c r="JO81" s="127"/>
      <c r="JP81" s="127"/>
      <c r="JQ81" s="127"/>
      <c r="JR81" s="127"/>
      <c r="JS81" s="127"/>
      <c r="JT81" s="127"/>
      <c r="JU81" s="127"/>
      <c r="JV81" s="127"/>
      <c r="JW81" s="127"/>
      <c r="JX81" s="127"/>
      <c r="JY81" s="127"/>
      <c r="JZ81" s="127"/>
      <c r="KA81" s="127"/>
      <c r="KB81" s="127"/>
      <c r="KC81" s="127"/>
      <c r="KD81" s="127"/>
      <c r="KE81" s="127"/>
      <c r="KF81" s="127"/>
      <c r="KG81" s="127"/>
      <c r="KH81" s="127"/>
      <c r="KI81" s="127"/>
      <c r="KJ81" s="127"/>
      <c r="KK81" s="127"/>
      <c r="KL81" s="127"/>
      <c r="KM81" s="127"/>
      <c r="KN81" s="127"/>
      <c r="KO81" s="127"/>
      <c r="KP81" s="127"/>
      <c r="KQ81" s="127"/>
      <c r="KR81" s="127"/>
      <c r="KS81" s="127"/>
      <c r="KT81" s="127"/>
      <c r="KU81" s="127"/>
      <c r="KV81" s="127"/>
      <c r="KW81" s="127"/>
      <c r="KX81" s="127"/>
      <c r="KY81" s="127"/>
      <c r="KZ81" s="127"/>
      <c r="LA81" s="127"/>
      <c r="LB81" s="127"/>
      <c r="LC81" s="127"/>
      <c r="LD81" s="127"/>
      <c r="LE81" s="127"/>
      <c r="LF81" s="127"/>
      <c r="LG81" s="127"/>
      <c r="LH81" s="127"/>
      <c r="LI81" s="127"/>
      <c r="LJ81" s="127"/>
      <c r="LK81" s="127"/>
      <c r="LL81" s="127"/>
      <c r="LM81" s="127"/>
      <c r="LN81" s="127"/>
      <c r="LO81" s="127"/>
      <c r="LP81" s="127"/>
      <c r="LQ81" s="127"/>
      <c r="LR81" s="127"/>
      <c r="LS81" s="127"/>
      <c r="LT81" s="127"/>
      <c r="LU81" s="127"/>
      <c r="LV81" s="127"/>
      <c r="LW81" s="127"/>
      <c r="LX81" s="127"/>
      <c r="LY81" s="127"/>
      <c r="LZ81" s="127"/>
      <c r="MA81" s="127"/>
      <c r="MB81" s="127"/>
      <c r="MC81" s="127"/>
      <c r="MD81" s="127"/>
      <c r="ME81" s="127"/>
      <c r="MF81" s="127"/>
      <c r="MG81" s="127"/>
      <c r="MH81" s="127"/>
      <c r="MI81" s="127"/>
      <c r="MJ81" s="127"/>
      <c r="MK81" s="127"/>
      <c r="ML81" s="127"/>
      <c r="MM81" s="127"/>
      <c r="MN81" s="127"/>
      <c r="MO81" s="127"/>
      <c r="MP81" s="127"/>
      <c r="MQ81" s="127"/>
      <c r="MR81" s="127"/>
      <c r="MS81" s="127"/>
      <c r="MT81" s="127"/>
      <c r="MU81" s="127"/>
      <c r="MV81" s="127"/>
      <c r="MW81" s="127"/>
      <c r="MX81" s="127"/>
      <c r="MY81" s="127"/>
      <c r="MZ81" s="127"/>
      <c r="NA81" s="127"/>
      <c r="NB81" s="127"/>
      <c r="NC81" s="127"/>
      <c r="ND81" s="127"/>
      <c r="NE81" s="127"/>
      <c r="NF81" s="127"/>
      <c r="NG81" s="127"/>
      <c r="NH81" s="127"/>
      <c r="NI81" s="127"/>
      <c r="NJ81" s="127"/>
      <c r="NK81" s="127"/>
      <c r="NL81" s="127"/>
      <c r="NM81" s="127"/>
      <c r="NN81" s="127"/>
      <c r="NO81" s="127"/>
      <c r="NP81" s="127"/>
      <c r="NQ81" s="127"/>
      <c r="NR81" s="127"/>
      <c r="NS81" s="127"/>
      <c r="NT81" s="127"/>
      <c r="NU81" s="127"/>
      <c r="NV81" s="127"/>
      <c r="NW81" s="127"/>
      <c r="NX81" s="127"/>
      <c r="NY81" s="127"/>
      <c r="NZ81" s="127"/>
      <c r="OA81" s="127"/>
      <c r="OB81" s="127"/>
      <c r="OC81" s="127"/>
      <c r="OD81" s="127"/>
      <c r="OE81" s="127"/>
      <c r="OF81" s="127"/>
      <c r="OG81" s="127"/>
      <c r="OH81" s="127"/>
      <c r="OI81" s="127"/>
      <c r="OJ81" s="127"/>
      <c r="OK81" s="127"/>
      <c r="OL81" s="127"/>
      <c r="OM81" s="127"/>
      <c r="ON81" s="127"/>
      <c r="OO81" s="127"/>
      <c r="OP81" s="127"/>
      <c r="OQ81" s="127"/>
      <c r="OR81" s="127"/>
      <c r="OS81" s="127"/>
      <c r="OT81" s="127"/>
      <c r="OU81" s="127"/>
      <c r="OV81" s="127"/>
      <c r="OW81" s="127"/>
      <c r="OX81" s="127"/>
      <c r="OY81" s="127"/>
      <c r="OZ81" s="127"/>
      <c r="PA81" s="127"/>
      <c r="PB81" s="127"/>
      <c r="PC81" s="127"/>
      <c r="PD81" s="127"/>
      <c r="PE81" s="127"/>
      <c r="PF81" s="127"/>
      <c r="PG81" s="127"/>
      <c r="PH81" s="127"/>
      <c r="PI81" s="127"/>
      <c r="PJ81" s="127"/>
      <c r="PK81" s="127"/>
      <c r="PL81" s="127"/>
      <c r="PM81" s="127"/>
      <c r="PN81" s="127"/>
      <c r="PO81" s="127"/>
      <c r="PP81" s="127"/>
      <c r="PQ81" s="127"/>
      <c r="PR81" s="127"/>
      <c r="PS81" s="127"/>
      <c r="PT81" s="127"/>
      <c r="PU81" s="127"/>
      <c r="PV81" s="127"/>
      <c r="PW81" s="127"/>
      <c r="PX81" s="127"/>
      <c r="PY81" s="127"/>
      <c r="PZ81" s="127"/>
      <c r="QA81" s="127"/>
      <c r="QB81" s="127"/>
      <c r="QC81" s="127"/>
      <c r="QD81" s="127"/>
      <c r="QE81" s="127"/>
      <c r="QF81" s="127"/>
      <c r="QG81" s="127"/>
      <c r="QH81" s="127"/>
      <c r="QI81" s="127"/>
      <c r="QJ81" s="127"/>
      <c r="QK81" s="127"/>
      <c r="QL81" s="127"/>
      <c r="QM81" s="127"/>
      <c r="QN81" s="127"/>
      <c r="QO81" s="127"/>
      <c r="QP81" s="127"/>
    </row>
    <row r="82" customFormat="false" ht="13.8" hidden="false" customHeight="false" outlineLevel="0" collapsed="false">
      <c r="A82" s="166"/>
      <c r="B82" s="7" t="s">
        <v>152</v>
      </c>
      <c r="C82" s="16" t="n">
        <v>0</v>
      </c>
      <c r="D82" s="2" t="n">
        <v>0</v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1</v>
      </c>
      <c r="J82" s="2" t="n">
        <v>0</v>
      </c>
      <c r="K82" s="2" t="n">
        <v>0</v>
      </c>
      <c r="L82" s="2" t="s">
        <v>37</v>
      </c>
      <c r="M82" s="2" t="s">
        <v>37</v>
      </c>
      <c r="N82" s="2" t="s">
        <v>91</v>
      </c>
      <c r="O82" s="2" t="n">
        <v>0.14</v>
      </c>
      <c r="P82" s="2" t="n">
        <v>50</v>
      </c>
      <c r="Q82" s="2" t="n">
        <v>0.05</v>
      </c>
      <c r="R82" s="2" t="n">
        <v>0</v>
      </c>
      <c r="S82" s="2" t="n">
        <v>0.007</v>
      </c>
      <c r="T82" s="2" t="n">
        <v>0.007</v>
      </c>
      <c r="U82" s="2" t="n">
        <v>1500</v>
      </c>
      <c r="V82" s="2" t="n">
        <v>0</v>
      </c>
      <c r="W82" s="2" t="n">
        <v>10.5</v>
      </c>
      <c r="X82" s="2" t="n">
        <f aca="false">IF(M82=1,O82,0)</f>
        <v>0</v>
      </c>
      <c r="Z82" s="2" t="s">
        <v>511</v>
      </c>
      <c r="AA82" s="2" t="n">
        <f aca="false">[1]sellia!E12</f>
        <v>8.37079506207979</v>
      </c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50" t="n">
        <f aca="false">Cropani!B144</f>
        <v>0</v>
      </c>
      <c r="AO82" s="16" t="n">
        <f aca="false">Cropani!C144</f>
        <v>0</v>
      </c>
      <c r="AP82" s="16" t="n">
        <f aca="false">Cropani!D144</f>
        <v>0</v>
      </c>
      <c r="AQ82" s="16" t="n">
        <f aca="false">Cropani!E144</f>
        <v>0</v>
      </c>
      <c r="AR82" s="16" t="n">
        <f aca="false">Cropani!F144</f>
        <v>0</v>
      </c>
      <c r="AS82" s="16" t="n">
        <f aca="false">Cropani!G144</f>
        <v>0</v>
      </c>
      <c r="AT82" s="16" t="n">
        <f aca="false">Cropani!H144</f>
        <v>0</v>
      </c>
      <c r="AU82" s="16" t="n">
        <f aca="false">Cropani!I144</f>
        <v>0</v>
      </c>
      <c r="AV82" s="139" t="n">
        <f aca="false">Cropani!J144</f>
        <v>0</v>
      </c>
      <c r="AW82" s="150" t="n">
        <f aca="false">Cropani!B145</f>
        <v>0</v>
      </c>
      <c r="AX82" s="16" t="n">
        <f aca="false">Cropani!C145</f>
        <v>0</v>
      </c>
      <c r="AY82" s="16" t="n">
        <f aca="false">Cropani!D145</f>
        <v>0</v>
      </c>
      <c r="AZ82" s="16" t="n">
        <f aca="false">Cropani!E145</f>
        <v>0</v>
      </c>
      <c r="BA82" s="16" t="n">
        <f aca="false">Cropani!F145</f>
        <v>0</v>
      </c>
      <c r="BB82" s="16" t="n">
        <f aca="false">Cropani!G145</f>
        <v>0</v>
      </c>
      <c r="BC82" s="16" t="n">
        <f aca="false">Cropani!H145</f>
        <v>0</v>
      </c>
      <c r="BD82" s="16" t="n">
        <f aca="false">Cropani!I145</f>
        <v>1500</v>
      </c>
      <c r="BE82" s="16" t="n">
        <f aca="false">Cropani!J145</f>
        <v>0</v>
      </c>
      <c r="BF82" s="20" t="n">
        <f aca="false">AW82*$T82</f>
        <v>0</v>
      </c>
      <c r="BG82" s="2" t="n">
        <f aca="false">AX82*$T82</f>
        <v>0</v>
      </c>
      <c r="BH82" s="2" t="n">
        <f aca="false">AY82*$T82</f>
        <v>0</v>
      </c>
      <c r="BI82" s="2" t="n">
        <f aca="false">AZ82*$T82</f>
        <v>0</v>
      </c>
      <c r="BJ82" s="2" t="n">
        <f aca="false">BA82*$T82</f>
        <v>0</v>
      </c>
      <c r="BK82" s="2" t="n">
        <f aca="false">BB82*$T82</f>
        <v>0</v>
      </c>
      <c r="BL82" s="2" t="n">
        <f aca="false">BC82*$T82</f>
        <v>0</v>
      </c>
      <c r="BM82" s="2" t="n">
        <f aca="false">BD82*$T82</f>
        <v>10.5</v>
      </c>
      <c r="BN82" s="44" t="n">
        <f aca="false">BE82*$T82</f>
        <v>0</v>
      </c>
      <c r="BO82" s="150" t="n">
        <f aca="false">AN82+BF82</f>
        <v>0</v>
      </c>
      <c r="BP82" s="16" t="n">
        <f aca="false">AO82+BG82</f>
        <v>0</v>
      </c>
      <c r="BQ82" s="16" t="n">
        <f aca="false">AP82+BH82</f>
        <v>0</v>
      </c>
      <c r="BR82" s="16" t="n">
        <f aca="false">AQ82+BI82</f>
        <v>0</v>
      </c>
      <c r="BS82" s="16" t="n">
        <f aca="false">AR82+BJ82</f>
        <v>0</v>
      </c>
      <c r="BT82" s="16" t="n">
        <f aca="false">AS82+BK82</f>
        <v>0</v>
      </c>
      <c r="BU82" s="16" t="n">
        <f aca="false">AT82+BL82</f>
        <v>0</v>
      </c>
      <c r="BV82" s="16" t="n">
        <f aca="false">AU82+BM82</f>
        <v>10.5</v>
      </c>
      <c r="BW82" s="139" t="n">
        <f aca="false">AV82+BN82</f>
        <v>0</v>
      </c>
      <c r="BX82" s="3" t="n">
        <f aca="false">BO82/SUM($BO82:$BW82)</f>
        <v>0</v>
      </c>
      <c r="BY82" s="3" t="n">
        <f aca="false">BP82/SUM($BO82:$BW82)</f>
        <v>0</v>
      </c>
      <c r="BZ82" s="3" t="n">
        <f aca="false">BQ82/SUM($BO82:$BW82)</f>
        <v>0</v>
      </c>
      <c r="CA82" s="3" t="n">
        <f aca="false">BR82/SUM($BO82:$BW82)</f>
        <v>0</v>
      </c>
      <c r="CB82" s="3" t="n">
        <f aca="false">BS82/SUM($BO82:$BW82)</f>
        <v>0</v>
      </c>
      <c r="CC82" s="3" t="n">
        <f aca="false">BT82/SUM($BO82:$BW82)</f>
        <v>0</v>
      </c>
      <c r="CD82" s="3" t="n">
        <f aca="false">BU82/SUM($BO82:$BW82)</f>
        <v>0</v>
      </c>
      <c r="CE82" s="3" t="n">
        <f aca="false">BV82/SUM($BO82:$BW82)</f>
        <v>1</v>
      </c>
      <c r="CF82" s="3" t="n">
        <f aca="false">BW82/SUM($BO82:$BW82)</f>
        <v>0</v>
      </c>
      <c r="CG82" s="147" t="n">
        <f aca="false">IF(AND(CE82&gt;=90%,BV82&gt;=2000),BV82,0)</f>
        <v>0</v>
      </c>
      <c r="CI82" s="16" t="n">
        <f aca="false">IF(CG82&lt;&gt;0,SUM(BO82:CG82)-BV82,0)</f>
        <v>0</v>
      </c>
      <c r="CJ82" s="2" t="n">
        <f aca="false">IF(CE82&gt;=90%,BV82,0)</f>
        <v>10.5</v>
      </c>
      <c r="CK82" s="151" t="n">
        <f aca="false">IF(CJ82&lt;&gt;0,1,0)</f>
        <v>1</v>
      </c>
      <c r="CL82" s="2" t="n">
        <f aca="false">IF(CG82&lt;&gt;0,1,0)</f>
        <v>0</v>
      </c>
      <c r="CM82" s="2" t="n">
        <v>0</v>
      </c>
      <c r="CN82" s="151"/>
      <c r="CO82" s="127"/>
      <c r="CP82" s="127"/>
      <c r="CQ82" s="127"/>
      <c r="CR82" s="127"/>
      <c r="CS82" s="127"/>
      <c r="CT82" s="127"/>
      <c r="CU82" s="127"/>
      <c r="CV82" s="127"/>
      <c r="CW82" s="127"/>
      <c r="CX82" s="127"/>
      <c r="CY82" s="127"/>
      <c r="CZ82" s="127"/>
      <c r="DA82" s="127"/>
      <c r="DB82" s="127"/>
      <c r="DC82" s="138"/>
      <c r="DE82" s="37" t="str">
        <f aca="false">B167</f>
        <v>O57</v>
      </c>
      <c r="DF82" s="44"/>
      <c r="DG82" s="2" t="n">
        <f aca="false">W167</f>
        <v>178.932</v>
      </c>
      <c r="DH82" s="44" t="n">
        <f aca="false">CG167</f>
        <v>0</v>
      </c>
      <c r="DI82" s="44" t="n">
        <f aca="false">O167</f>
        <v>6.2</v>
      </c>
      <c r="DJ82" s="44" t="n">
        <f aca="false">S167</f>
        <v>0.093</v>
      </c>
      <c r="DK82" s="44" t="n">
        <f aca="false">BW167</f>
        <v>0</v>
      </c>
      <c r="DL82" s="44" t="n">
        <f aca="false">BV167</f>
        <v>113.925</v>
      </c>
      <c r="DM82" s="127"/>
      <c r="DN82" s="127"/>
      <c r="DO82" s="127"/>
      <c r="DP82" s="127"/>
      <c r="DQ82" s="175" t="str">
        <f aca="false">DC183</f>
        <v>Cerva</v>
      </c>
      <c r="DR82" s="127" t="str">
        <f aca="false">DD184</f>
        <v>L</v>
      </c>
      <c r="DS82" s="152" t="n">
        <f aca="false">DF183</f>
        <v>14.1676451121288</v>
      </c>
      <c r="DT82" s="127" t="n">
        <f aca="false">DF203</f>
        <v>18.4129</v>
      </c>
      <c r="DU82" s="127" t="n">
        <f aca="false">DF202</f>
        <v>669.56</v>
      </c>
      <c r="DV82" s="127" t="n">
        <f aca="false">DF204</f>
        <v>14594.7146983708</v>
      </c>
      <c r="DW82" s="152" t="n">
        <f aca="false">DV82-SUM(DK183:DK204)</f>
        <v>11626.4866983708</v>
      </c>
      <c r="DX82" s="127"/>
      <c r="DY82" s="127"/>
      <c r="DZ82" s="127"/>
      <c r="EA82" s="127"/>
      <c r="EB82" s="127"/>
      <c r="EC82" s="127"/>
      <c r="ED82" s="127"/>
      <c r="EE82" s="127"/>
      <c r="EF82" s="127"/>
      <c r="EG82" s="127"/>
      <c r="EH82" s="127"/>
      <c r="EI82" s="127"/>
      <c r="EJ82" s="127"/>
      <c r="EK82" s="127"/>
      <c r="EL82" s="127"/>
      <c r="EM82" s="127"/>
      <c r="EN82" s="127"/>
      <c r="EO82" s="127"/>
      <c r="EP82" s="127"/>
      <c r="EQ82" s="127"/>
      <c r="ER82" s="127"/>
      <c r="ES82" s="127"/>
      <c r="ET82" s="127"/>
      <c r="EU82" s="127"/>
      <c r="EV82" s="127"/>
      <c r="EW82" s="127"/>
      <c r="EX82" s="127"/>
      <c r="EY82" s="127"/>
      <c r="EZ82" s="127"/>
      <c r="FA82" s="127"/>
      <c r="FB82" s="127"/>
      <c r="FC82" s="127"/>
      <c r="FD82" s="127"/>
      <c r="FE82" s="127"/>
      <c r="FF82" s="127"/>
      <c r="FG82" s="127"/>
      <c r="FH82" s="127"/>
      <c r="FI82" s="127"/>
      <c r="FJ82" s="127"/>
      <c r="FK82" s="127"/>
      <c r="FL82" s="127"/>
      <c r="FM82" s="127"/>
      <c r="FN82" s="127"/>
      <c r="FO82" s="127"/>
      <c r="FP82" s="127"/>
      <c r="FQ82" s="127"/>
      <c r="FR82" s="127"/>
      <c r="FS82" s="127"/>
      <c r="FT82" s="127"/>
      <c r="FU82" s="127"/>
      <c r="FV82" s="127"/>
      <c r="FW82" s="127"/>
      <c r="FX82" s="127"/>
      <c r="FY82" s="127"/>
      <c r="FZ82" s="127"/>
      <c r="GA82" s="127"/>
      <c r="GB82" s="127"/>
      <c r="GC82" s="127"/>
      <c r="GD82" s="127"/>
      <c r="GE82" s="127"/>
      <c r="GF82" s="127"/>
      <c r="GG82" s="127"/>
      <c r="GH82" s="127"/>
      <c r="GI82" s="127"/>
      <c r="GJ82" s="127"/>
      <c r="GK82" s="127"/>
      <c r="GL82" s="127"/>
      <c r="GM82" s="127"/>
      <c r="GN82" s="127"/>
      <c r="GO82" s="127"/>
      <c r="GP82" s="167"/>
      <c r="GQ82" s="127" t="s">
        <v>138</v>
      </c>
      <c r="GR82" s="161" t="n">
        <v>0.1</v>
      </c>
      <c r="GS82" s="127" t="n">
        <v>0</v>
      </c>
      <c r="GT82" s="127" t="n">
        <v>0</v>
      </c>
      <c r="GU82" s="127" t="n">
        <v>0.8</v>
      </c>
      <c r="GV82" s="127" t="n">
        <v>0</v>
      </c>
      <c r="GW82" s="127" t="n">
        <v>0.1</v>
      </c>
      <c r="GX82" s="127" t="n">
        <v>0</v>
      </c>
      <c r="GY82" s="135" t="n">
        <v>0</v>
      </c>
      <c r="GZ82" s="161" t="n">
        <v>0</v>
      </c>
      <c r="HA82" s="127" t="s">
        <v>37</v>
      </c>
      <c r="HB82" s="127" t="s">
        <v>37</v>
      </c>
      <c r="HC82" s="127" t="s">
        <v>48</v>
      </c>
      <c r="HD82" s="127" t="n">
        <v>1.25</v>
      </c>
      <c r="HE82" s="127" t="n">
        <v>35</v>
      </c>
      <c r="HF82" s="127" t="n">
        <v>0.035</v>
      </c>
      <c r="HG82" s="127" t="n">
        <v>0</v>
      </c>
      <c r="HH82" s="127" t="n">
        <v>0.04375</v>
      </c>
      <c r="HI82" s="127" t="n">
        <v>0.04375</v>
      </c>
      <c r="HJ82" s="127" t="n">
        <v>547</v>
      </c>
      <c r="HK82" s="127" t="n">
        <v>0</v>
      </c>
      <c r="HL82" s="135" t="n">
        <v>23.93125</v>
      </c>
      <c r="HM82" s="161" t="n">
        <v>0</v>
      </c>
      <c r="HN82" s="127" t="n">
        <v>0</v>
      </c>
      <c r="HO82" s="127" t="n">
        <v>0</v>
      </c>
      <c r="HP82" s="127" t="n">
        <v>0</v>
      </c>
      <c r="HQ82" s="127" t="n">
        <v>0</v>
      </c>
      <c r="HR82" s="127" t="n">
        <v>0</v>
      </c>
      <c r="HS82" s="127" t="n">
        <v>0</v>
      </c>
      <c r="HT82" s="127" t="n">
        <v>0</v>
      </c>
      <c r="HU82" s="127" t="n">
        <v>0</v>
      </c>
      <c r="HV82" s="127" t="n">
        <v>0</v>
      </c>
      <c r="HW82" s="127" t="n">
        <v>0</v>
      </c>
      <c r="HX82" s="127" t="n">
        <v>0</v>
      </c>
      <c r="HY82" s="127" t="n">
        <v>0</v>
      </c>
      <c r="HZ82" s="165" t="n">
        <v>0</v>
      </c>
      <c r="IA82" s="127"/>
      <c r="IB82" s="127"/>
      <c r="IC82" s="127"/>
      <c r="ID82" s="127"/>
      <c r="IE82" s="127"/>
      <c r="IF82" s="127"/>
      <c r="IG82" s="127"/>
      <c r="IH82" s="127"/>
      <c r="II82" s="127"/>
      <c r="IJ82" s="127"/>
      <c r="IK82" s="127"/>
      <c r="IL82" s="127"/>
      <c r="IM82" s="127"/>
      <c r="IN82" s="127"/>
      <c r="IO82" s="127"/>
      <c r="IP82" s="127"/>
      <c r="IQ82" s="127"/>
      <c r="IR82" s="127"/>
      <c r="IS82" s="127"/>
      <c r="IT82" s="127"/>
      <c r="IU82" s="127"/>
      <c r="IV82" s="127"/>
      <c r="IW82" s="127"/>
      <c r="IX82" s="127"/>
      <c r="IY82" s="127"/>
      <c r="IZ82" s="127"/>
      <c r="JA82" s="127"/>
      <c r="JB82" s="127"/>
      <c r="JC82" s="127"/>
      <c r="JD82" s="127"/>
      <c r="JE82" s="127"/>
      <c r="JF82" s="127"/>
      <c r="JG82" s="127"/>
      <c r="JH82" s="127"/>
      <c r="JI82" s="127"/>
      <c r="JJ82" s="127"/>
      <c r="JK82" s="127"/>
      <c r="JL82" s="127"/>
      <c r="JM82" s="127"/>
      <c r="JN82" s="127"/>
      <c r="JO82" s="127"/>
      <c r="JP82" s="127"/>
      <c r="JQ82" s="127"/>
      <c r="JR82" s="127"/>
      <c r="JS82" s="127"/>
      <c r="JT82" s="127"/>
      <c r="JU82" s="127"/>
      <c r="JV82" s="127"/>
      <c r="JW82" s="127"/>
      <c r="JX82" s="127"/>
      <c r="JY82" s="127"/>
      <c r="JZ82" s="127"/>
      <c r="KA82" s="127"/>
      <c r="KB82" s="127"/>
      <c r="KC82" s="127"/>
      <c r="KD82" s="127"/>
      <c r="KE82" s="127"/>
      <c r="KF82" s="127"/>
      <c r="KG82" s="127"/>
      <c r="KH82" s="127"/>
      <c r="KI82" s="127"/>
      <c r="KJ82" s="127"/>
      <c r="KK82" s="127"/>
      <c r="KL82" s="127"/>
      <c r="KM82" s="127"/>
      <c r="KN82" s="127"/>
      <c r="KO82" s="127"/>
      <c r="KP82" s="127"/>
      <c r="KQ82" s="127"/>
      <c r="KR82" s="127"/>
      <c r="KS82" s="127"/>
      <c r="KT82" s="127"/>
      <c r="KU82" s="127"/>
      <c r="KV82" s="127"/>
      <c r="KW82" s="127"/>
      <c r="KX82" s="127"/>
      <c r="KY82" s="127"/>
      <c r="KZ82" s="127"/>
      <c r="LA82" s="127"/>
      <c r="LB82" s="127"/>
      <c r="LC82" s="127"/>
      <c r="LD82" s="127"/>
      <c r="LE82" s="127"/>
      <c r="LF82" s="127"/>
      <c r="LG82" s="127"/>
      <c r="LH82" s="127"/>
      <c r="LI82" s="127"/>
      <c r="LJ82" s="127"/>
      <c r="LK82" s="127"/>
      <c r="LL82" s="127"/>
      <c r="LM82" s="127"/>
      <c r="LN82" s="127"/>
      <c r="LO82" s="127"/>
      <c r="LP82" s="127"/>
      <c r="LQ82" s="127"/>
      <c r="LR82" s="127"/>
      <c r="LS82" s="127"/>
      <c r="LT82" s="127"/>
      <c r="LU82" s="127"/>
      <c r="LV82" s="127"/>
      <c r="LW82" s="127"/>
      <c r="LX82" s="127"/>
      <c r="LY82" s="127"/>
      <c r="LZ82" s="127"/>
      <c r="MA82" s="127"/>
      <c r="MB82" s="127"/>
      <c r="MC82" s="127"/>
      <c r="MD82" s="127"/>
      <c r="ME82" s="127"/>
      <c r="MF82" s="127"/>
      <c r="MG82" s="127"/>
      <c r="MH82" s="127"/>
      <c r="MI82" s="127"/>
      <c r="MJ82" s="127"/>
      <c r="MK82" s="127"/>
      <c r="ML82" s="127"/>
      <c r="MM82" s="127"/>
      <c r="MN82" s="127"/>
      <c r="MO82" s="127"/>
      <c r="MP82" s="127"/>
      <c r="MQ82" s="127"/>
      <c r="MR82" s="127"/>
      <c r="MS82" s="127"/>
      <c r="MT82" s="127"/>
      <c r="MU82" s="127"/>
      <c r="MV82" s="127"/>
      <c r="MW82" s="127"/>
      <c r="MX82" s="127"/>
      <c r="MY82" s="127"/>
      <c r="MZ82" s="127"/>
      <c r="NA82" s="127"/>
      <c r="NB82" s="127"/>
      <c r="NC82" s="127"/>
      <c r="ND82" s="127"/>
      <c r="NE82" s="127"/>
      <c r="NF82" s="127"/>
      <c r="NG82" s="127"/>
      <c r="NH82" s="127"/>
      <c r="NI82" s="127"/>
      <c r="NJ82" s="127"/>
      <c r="NK82" s="127"/>
      <c r="NL82" s="127"/>
      <c r="NM82" s="127"/>
      <c r="NN82" s="127"/>
      <c r="NO82" s="127"/>
      <c r="NP82" s="127"/>
      <c r="NQ82" s="127"/>
      <c r="NR82" s="127"/>
      <c r="NS82" s="127"/>
      <c r="NT82" s="127"/>
      <c r="NU82" s="127"/>
      <c r="NV82" s="127"/>
      <c r="NW82" s="127"/>
      <c r="NX82" s="127"/>
      <c r="NY82" s="127"/>
      <c r="NZ82" s="127"/>
      <c r="OA82" s="127"/>
      <c r="OB82" s="127"/>
      <c r="OC82" s="127"/>
      <c r="OD82" s="127"/>
      <c r="OE82" s="127"/>
      <c r="OF82" s="127"/>
      <c r="OG82" s="127"/>
      <c r="OH82" s="127"/>
      <c r="OI82" s="127"/>
      <c r="OJ82" s="127"/>
      <c r="OK82" s="127"/>
      <c r="OL82" s="127"/>
      <c r="OM82" s="127"/>
      <c r="ON82" s="127"/>
      <c r="OO82" s="127"/>
      <c r="OP82" s="127"/>
      <c r="OQ82" s="127"/>
      <c r="OR82" s="127"/>
      <c r="OS82" s="127"/>
      <c r="OT82" s="127"/>
      <c r="OU82" s="127"/>
      <c r="OV82" s="127"/>
      <c r="OW82" s="127"/>
      <c r="OX82" s="127"/>
      <c r="OY82" s="127"/>
      <c r="OZ82" s="127"/>
      <c r="PA82" s="127"/>
      <c r="PB82" s="127"/>
      <c r="PC82" s="127"/>
      <c r="PD82" s="127"/>
      <c r="PE82" s="127"/>
      <c r="PF82" s="127"/>
      <c r="PG82" s="127"/>
      <c r="PH82" s="127"/>
      <c r="PI82" s="127"/>
      <c r="PJ82" s="127"/>
      <c r="PK82" s="127"/>
      <c r="PL82" s="127"/>
      <c r="PM82" s="127"/>
      <c r="PN82" s="127"/>
      <c r="PO82" s="127"/>
      <c r="PP82" s="127"/>
      <c r="PQ82" s="127"/>
      <c r="PR82" s="127"/>
      <c r="PS82" s="127"/>
      <c r="PT82" s="127"/>
      <c r="PU82" s="127"/>
      <c r="PV82" s="127"/>
      <c r="PW82" s="127"/>
      <c r="PX82" s="127"/>
      <c r="PY82" s="127"/>
      <c r="PZ82" s="127"/>
      <c r="QA82" s="127"/>
      <c r="QB82" s="127"/>
      <c r="QC82" s="127"/>
      <c r="QD82" s="127"/>
      <c r="QE82" s="127"/>
      <c r="QF82" s="127"/>
      <c r="QG82" s="127"/>
      <c r="QH82" s="127"/>
      <c r="QI82" s="127"/>
      <c r="QJ82" s="127"/>
      <c r="QK82" s="127"/>
      <c r="QL82" s="127"/>
      <c r="QM82" s="127"/>
      <c r="QN82" s="127"/>
      <c r="QO82" s="127"/>
      <c r="QP82" s="127"/>
    </row>
    <row r="83" customFormat="false" ht="13.8" hidden="false" customHeight="false" outlineLevel="0" collapsed="false">
      <c r="A83" s="166"/>
      <c r="B83" s="7" t="s">
        <v>153</v>
      </c>
      <c r="C83" s="16" t="n">
        <v>0</v>
      </c>
      <c r="D83" s="2" t="n">
        <v>0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s">
        <v>37</v>
      </c>
      <c r="M83" s="2" t="s">
        <v>37</v>
      </c>
      <c r="N83" s="2" t="s">
        <v>91</v>
      </c>
      <c r="O83" s="2" t="n">
        <v>0.14</v>
      </c>
      <c r="P83" s="2" t="n">
        <v>20</v>
      </c>
      <c r="Q83" s="2" t="n">
        <v>0.02</v>
      </c>
      <c r="R83" s="2" t="n">
        <v>1</v>
      </c>
      <c r="S83" s="2" t="n">
        <v>0.0028</v>
      </c>
      <c r="T83" s="2" t="n">
        <v>0</v>
      </c>
      <c r="U83" s="2" t="n">
        <v>0</v>
      </c>
      <c r="V83" s="2" t="n">
        <v>40</v>
      </c>
      <c r="W83" s="2" t="n">
        <v>40</v>
      </c>
      <c r="X83" s="2" t="n">
        <f aca="false">IF(M83=1,O83,0)</f>
        <v>0</v>
      </c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  <c r="AN83" s="150" t="n">
        <f aca="false">Cropani!M144</f>
        <v>0</v>
      </c>
      <c r="AO83" s="16" t="n">
        <f aca="false">Cropani!N144</f>
        <v>0</v>
      </c>
      <c r="AP83" s="16" t="n">
        <f aca="false">Cropani!O144</f>
        <v>0</v>
      </c>
      <c r="AQ83" s="16" t="n">
        <f aca="false">Cropani!P144</f>
        <v>0</v>
      </c>
      <c r="AR83" s="16" t="n">
        <f aca="false">Cropani!Q144</f>
        <v>0</v>
      </c>
      <c r="AS83" s="16" t="n">
        <f aca="false">Cropani!R144</f>
        <v>0</v>
      </c>
      <c r="AT83" s="16" t="n">
        <f aca="false">Cropani!S144</f>
        <v>40</v>
      </c>
      <c r="AU83" s="16" t="n">
        <f aca="false">Cropani!T144</f>
        <v>0</v>
      </c>
      <c r="AV83" s="139" t="n">
        <f aca="false">Cropani!U144</f>
        <v>0</v>
      </c>
      <c r="AW83" s="150" t="n">
        <f aca="false">Cropani!M145</f>
        <v>0</v>
      </c>
      <c r="AX83" s="16" t="n">
        <f aca="false">Cropani!N145</f>
        <v>0</v>
      </c>
      <c r="AY83" s="16" t="n">
        <f aca="false">Cropani!O145</f>
        <v>0</v>
      </c>
      <c r="AZ83" s="16" t="n">
        <f aca="false">Cropani!P145</f>
        <v>0</v>
      </c>
      <c r="BA83" s="16" t="n">
        <f aca="false">Cropani!Q145</f>
        <v>0</v>
      </c>
      <c r="BB83" s="16" t="n">
        <f aca="false">Cropani!R145</f>
        <v>0</v>
      </c>
      <c r="BC83" s="16" t="n">
        <f aca="false">Cropani!S145</f>
        <v>0</v>
      </c>
      <c r="BD83" s="16" t="n">
        <f aca="false">Cropani!T145</f>
        <v>0</v>
      </c>
      <c r="BE83" s="16" t="n">
        <f aca="false">Cropani!U145</f>
        <v>0</v>
      </c>
      <c r="BF83" s="20" t="n">
        <f aca="false">AW83*$T83</f>
        <v>0</v>
      </c>
      <c r="BG83" s="2" t="n">
        <f aca="false">AX83*$T83</f>
        <v>0</v>
      </c>
      <c r="BH83" s="2" t="n">
        <f aca="false">AY83*$T83</f>
        <v>0</v>
      </c>
      <c r="BI83" s="2" t="n">
        <f aca="false">AZ83*$T83</f>
        <v>0</v>
      </c>
      <c r="BJ83" s="2" t="n">
        <f aca="false">BA83*$T83</f>
        <v>0</v>
      </c>
      <c r="BK83" s="2" t="n">
        <f aca="false">BB83*$T83</f>
        <v>0</v>
      </c>
      <c r="BL83" s="2" t="n">
        <f aca="false">BC83*$T83</f>
        <v>0</v>
      </c>
      <c r="BM83" s="2" t="n">
        <f aca="false">BD83*$T83</f>
        <v>0</v>
      </c>
      <c r="BN83" s="44" t="n">
        <f aca="false">BE83*$T83</f>
        <v>0</v>
      </c>
      <c r="BO83" s="150" t="n">
        <f aca="false">AN83+BF83</f>
        <v>0</v>
      </c>
      <c r="BP83" s="16" t="n">
        <f aca="false">AO83+BG83</f>
        <v>0</v>
      </c>
      <c r="BQ83" s="16" t="n">
        <f aca="false">AP83+BH83</f>
        <v>0</v>
      </c>
      <c r="BR83" s="16" t="n">
        <f aca="false">AQ83+BI83</f>
        <v>0</v>
      </c>
      <c r="BS83" s="16" t="n">
        <f aca="false">AR83+BJ83</f>
        <v>0</v>
      </c>
      <c r="BT83" s="16" t="n">
        <f aca="false">AS83+BK83</f>
        <v>0</v>
      </c>
      <c r="BU83" s="16" t="n">
        <f aca="false">AT83+BL83</f>
        <v>40</v>
      </c>
      <c r="BV83" s="16" t="n">
        <f aca="false">AU83+BM83</f>
        <v>0</v>
      </c>
      <c r="BW83" s="139" t="n">
        <f aca="false">AV83+BN83</f>
        <v>0</v>
      </c>
      <c r="BX83" s="3" t="n">
        <f aca="false">BO83/SUM($BO83:$BW83)</f>
        <v>0</v>
      </c>
      <c r="BY83" s="3" t="n">
        <f aca="false">BP83/SUM($BO83:$BW83)</f>
        <v>0</v>
      </c>
      <c r="BZ83" s="3" t="n">
        <f aca="false">BQ83/SUM($BO83:$BW83)</f>
        <v>0</v>
      </c>
      <c r="CA83" s="3" t="n">
        <f aca="false">BR83/SUM($BO83:$BW83)</f>
        <v>0</v>
      </c>
      <c r="CB83" s="3" t="n">
        <f aca="false">BS83/SUM($BO83:$BW83)</f>
        <v>0</v>
      </c>
      <c r="CC83" s="3" t="n">
        <f aca="false">BT83/SUM($BO83:$BW83)</f>
        <v>0</v>
      </c>
      <c r="CD83" s="3" t="n">
        <f aca="false">BU83/SUM($BO83:$BW83)</f>
        <v>1</v>
      </c>
      <c r="CE83" s="3" t="n">
        <f aca="false">BV83/SUM($BO83:$BW83)</f>
        <v>0</v>
      </c>
      <c r="CF83" s="3" t="n">
        <f aca="false">BW83/SUM($BO83:$BW83)</f>
        <v>0</v>
      </c>
      <c r="CG83" s="147" t="n">
        <f aca="false">IF(AND(CE83&gt;=90%,BV83&gt;=2000),BV83,0)</f>
        <v>0</v>
      </c>
      <c r="CI83" s="16" t="n">
        <f aca="false">IF(CG83&lt;&gt;0,SUM(BO83:CG83)-BV83,0)</f>
        <v>0</v>
      </c>
      <c r="CJ83" s="2" t="n">
        <f aca="false">IF(CE83&gt;=90%,BV83,0)</f>
        <v>0</v>
      </c>
      <c r="CK83" s="151" t="n">
        <f aca="false">IF(CJ83&lt;&gt;0,1,0)</f>
        <v>0</v>
      </c>
      <c r="CL83" s="2" t="n">
        <f aca="false">IF(CG83&lt;&gt;0,1,0)</f>
        <v>0</v>
      </c>
      <c r="CM83" s="2" t="n">
        <v>0</v>
      </c>
      <c r="CN83" s="151"/>
      <c r="CO83" s="127"/>
      <c r="CP83" s="127"/>
      <c r="CQ83" s="127"/>
      <c r="CR83" s="127"/>
      <c r="CS83" s="127"/>
      <c r="CT83" s="127"/>
      <c r="CU83" s="127"/>
      <c r="CV83" s="127"/>
      <c r="CW83" s="127"/>
      <c r="CX83" s="127"/>
      <c r="CY83" s="127"/>
      <c r="CZ83" s="127"/>
      <c r="DA83" s="127"/>
      <c r="DB83" s="127"/>
      <c r="DC83" s="138"/>
      <c r="DE83" s="37" t="str">
        <f aca="false">B168</f>
        <v>O58</v>
      </c>
      <c r="DF83" s="44"/>
      <c r="DG83" s="2" t="n">
        <f aca="false">W168</f>
        <v>1803.4731</v>
      </c>
      <c r="DH83" s="44" t="n">
        <f aca="false">CG168</f>
        <v>0</v>
      </c>
      <c r="DI83" s="44" t="n">
        <f aca="false">O168</f>
        <v>35.1</v>
      </c>
      <c r="DJ83" s="44" t="n">
        <f aca="false">S168</f>
        <v>1.5795</v>
      </c>
      <c r="DK83" s="44" t="n">
        <f aca="false">BW168</f>
        <v>0</v>
      </c>
      <c r="DL83" s="44" t="n">
        <f aca="false">BV168</f>
        <v>1500.525</v>
      </c>
      <c r="DM83" s="127"/>
      <c r="DN83" s="127"/>
      <c r="DO83" s="127"/>
      <c r="DP83" s="127"/>
      <c r="DQ83" s="175"/>
      <c r="DR83" s="127" t="str">
        <f aca="false">DD206</f>
        <v>M</v>
      </c>
      <c r="DS83" s="152" t="n">
        <f aca="false">DF205</f>
        <v>15.6911542218946</v>
      </c>
      <c r="DT83" s="127" t="n">
        <f aca="false">DF209</f>
        <v>2.5474</v>
      </c>
      <c r="DU83" s="127" t="n">
        <f aca="false">DF208</f>
        <v>248.8</v>
      </c>
      <c r="DV83" s="127" t="n">
        <f aca="false">DF210</f>
        <v>2230.5630109732</v>
      </c>
      <c r="DW83" s="152" t="n">
        <f aca="false">DV83-SUM(DK205:DK210)</f>
        <v>1777.7630109732</v>
      </c>
      <c r="DX83" s="152" t="n">
        <f aca="false">SUM(DS82:DS83)</f>
        <v>29.8587993340234</v>
      </c>
      <c r="DY83" s="127"/>
      <c r="DZ83" s="127"/>
      <c r="EA83" s="127"/>
      <c r="EB83" s="127"/>
      <c r="EC83" s="127"/>
      <c r="ED83" s="127"/>
      <c r="EE83" s="127"/>
      <c r="EF83" s="127"/>
      <c r="EG83" s="127"/>
      <c r="EH83" s="127"/>
      <c r="EI83" s="127"/>
      <c r="EJ83" s="127"/>
      <c r="EK83" s="127"/>
      <c r="EL83" s="127"/>
      <c r="EM83" s="127"/>
      <c r="EN83" s="127"/>
      <c r="EO83" s="127"/>
      <c r="EP83" s="127"/>
      <c r="EQ83" s="127"/>
      <c r="ER83" s="127"/>
      <c r="ES83" s="127"/>
      <c r="ET83" s="127"/>
      <c r="EU83" s="127"/>
      <c r="EV83" s="127"/>
      <c r="EW83" s="127"/>
      <c r="EX83" s="127"/>
      <c r="EY83" s="127"/>
      <c r="EZ83" s="127"/>
      <c r="FA83" s="127"/>
      <c r="FB83" s="127"/>
      <c r="FC83" s="127"/>
      <c r="FD83" s="127"/>
      <c r="FE83" s="127"/>
      <c r="FF83" s="127"/>
      <c r="FG83" s="127"/>
      <c r="FH83" s="127"/>
      <c r="FI83" s="127"/>
      <c r="FJ83" s="127"/>
      <c r="FK83" s="127"/>
      <c r="FL83" s="127"/>
      <c r="FM83" s="127"/>
      <c r="FN83" s="127"/>
      <c r="FO83" s="127"/>
      <c r="FP83" s="127"/>
      <c r="FQ83" s="127"/>
      <c r="FR83" s="127"/>
      <c r="FS83" s="127"/>
      <c r="FT83" s="127"/>
      <c r="FU83" s="127"/>
      <c r="FV83" s="127"/>
      <c r="FW83" s="127"/>
      <c r="FX83" s="127"/>
      <c r="FY83" s="127"/>
      <c r="FZ83" s="127"/>
      <c r="GA83" s="127"/>
      <c r="GB83" s="127"/>
      <c r="GC83" s="127"/>
      <c r="GD83" s="127"/>
      <c r="GE83" s="127"/>
      <c r="GF83" s="127"/>
      <c r="GG83" s="127"/>
      <c r="GH83" s="127"/>
      <c r="GI83" s="127"/>
      <c r="GJ83" s="127"/>
      <c r="GK83" s="127"/>
      <c r="GL83" s="127"/>
      <c r="GM83" s="127"/>
      <c r="GN83" s="127"/>
      <c r="GO83" s="127"/>
      <c r="GP83" s="167"/>
      <c r="GQ83" s="127" t="s">
        <v>139</v>
      </c>
      <c r="GR83" s="161" t="n">
        <v>0</v>
      </c>
      <c r="GS83" s="127" t="n">
        <v>0</v>
      </c>
      <c r="GT83" s="127" t="n">
        <v>0</v>
      </c>
      <c r="GU83" s="127" t="n">
        <v>0</v>
      </c>
      <c r="GV83" s="127" t="n">
        <v>0</v>
      </c>
      <c r="GW83" s="127" t="n">
        <v>0</v>
      </c>
      <c r="GX83" s="127" t="n">
        <v>1</v>
      </c>
      <c r="GY83" s="135" t="n">
        <v>0</v>
      </c>
      <c r="GZ83" s="161" t="n">
        <v>0</v>
      </c>
      <c r="HA83" s="127" t="s">
        <v>140</v>
      </c>
      <c r="HB83" s="127" t="s">
        <v>140</v>
      </c>
      <c r="HC83" s="127" t="s">
        <v>45</v>
      </c>
      <c r="HD83" s="127" t="n">
        <v>27.6</v>
      </c>
      <c r="HE83" s="127" t="n">
        <v>40</v>
      </c>
      <c r="HF83" s="127" t="n">
        <v>0.04</v>
      </c>
      <c r="HG83" s="127" t="n">
        <v>0</v>
      </c>
      <c r="HH83" s="127" t="n">
        <v>1.104</v>
      </c>
      <c r="HI83" s="127" t="n">
        <v>1.104</v>
      </c>
      <c r="HJ83" s="127" t="n">
        <v>1000</v>
      </c>
      <c r="HK83" s="127" t="n">
        <v>0</v>
      </c>
      <c r="HL83" s="135" t="n">
        <v>1104</v>
      </c>
      <c r="HM83" s="161" t="n">
        <v>0</v>
      </c>
      <c r="HN83" s="127" t="n">
        <v>0</v>
      </c>
      <c r="HO83" s="127" t="n">
        <v>0</v>
      </c>
      <c r="HP83" s="127" t="n">
        <v>0</v>
      </c>
      <c r="HQ83" s="127" t="n">
        <v>0</v>
      </c>
      <c r="HR83" s="127" t="n">
        <v>0</v>
      </c>
      <c r="HS83" s="127" t="n">
        <v>0</v>
      </c>
      <c r="HT83" s="127" t="n">
        <v>0</v>
      </c>
      <c r="HU83" s="127" t="n">
        <v>0</v>
      </c>
      <c r="HV83" s="127" t="n">
        <v>0</v>
      </c>
      <c r="HW83" s="127" t="n">
        <v>0</v>
      </c>
      <c r="HX83" s="127" t="n">
        <v>0</v>
      </c>
      <c r="HY83" s="127" t="n">
        <v>0</v>
      </c>
      <c r="HZ83" s="165" t="n">
        <v>0</v>
      </c>
      <c r="IA83" s="127"/>
      <c r="IB83" s="127"/>
      <c r="IC83" s="127"/>
      <c r="ID83" s="127"/>
      <c r="IE83" s="127"/>
      <c r="IF83" s="127"/>
      <c r="IG83" s="127"/>
      <c r="IH83" s="127"/>
      <c r="II83" s="127"/>
      <c r="IJ83" s="127"/>
      <c r="IK83" s="127"/>
      <c r="IL83" s="127"/>
      <c r="IM83" s="127"/>
      <c r="IN83" s="127"/>
      <c r="IO83" s="127"/>
      <c r="IP83" s="127"/>
      <c r="IQ83" s="127"/>
      <c r="IR83" s="127"/>
      <c r="IS83" s="127"/>
      <c r="IT83" s="127"/>
      <c r="IU83" s="127"/>
      <c r="IV83" s="127"/>
      <c r="IW83" s="127"/>
      <c r="IX83" s="127"/>
      <c r="IY83" s="127"/>
      <c r="IZ83" s="127"/>
      <c r="JA83" s="127"/>
      <c r="JB83" s="127"/>
      <c r="JC83" s="127"/>
      <c r="JD83" s="127"/>
      <c r="JE83" s="127"/>
      <c r="JF83" s="127"/>
      <c r="JG83" s="127"/>
      <c r="JH83" s="127"/>
      <c r="JI83" s="127"/>
      <c r="JJ83" s="127"/>
      <c r="JK83" s="127"/>
      <c r="JL83" s="127"/>
      <c r="JM83" s="127"/>
      <c r="JN83" s="127"/>
      <c r="JO83" s="127"/>
      <c r="JP83" s="127"/>
      <c r="JQ83" s="127"/>
      <c r="JR83" s="127"/>
      <c r="JS83" s="127"/>
      <c r="JT83" s="127"/>
      <c r="JU83" s="127"/>
      <c r="JV83" s="127"/>
      <c r="JW83" s="127"/>
      <c r="JX83" s="127"/>
      <c r="JY83" s="127"/>
      <c r="JZ83" s="127"/>
      <c r="KA83" s="127"/>
      <c r="KB83" s="127"/>
      <c r="KC83" s="127"/>
      <c r="KD83" s="127"/>
      <c r="KE83" s="127"/>
      <c r="KF83" s="127"/>
      <c r="KG83" s="127"/>
      <c r="KH83" s="127"/>
      <c r="KI83" s="127"/>
      <c r="KJ83" s="127"/>
      <c r="KK83" s="127"/>
      <c r="KL83" s="127"/>
      <c r="KM83" s="127"/>
      <c r="KN83" s="127"/>
      <c r="KO83" s="127"/>
      <c r="KP83" s="127"/>
      <c r="KQ83" s="127"/>
      <c r="KR83" s="127"/>
      <c r="KS83" s="127"/>
      <c r="KT83" s="127"/>
      <c r="KU83" s="127"/>
      <c r="KV83" s="127"/>
      <c r="KW83" s="127"/>
      <c r="KX83" s="127"/>
      <c r="KY83" s="127"/>
      <c r="KZ83" s="127"/>
      <c r="LA83" s="127"/>
      <c r="LB83" s="127"/>
      <c r="LC83" s="127"/>
      <c r="LD83" s="127"/>
      <c r="LE83" s="127"/>
      <c r="LF83" s="127"/>
      <c r="LG83" s="127"/>
      <c r="LH83" s="127"/>
      <c r="LI83" s="127"/>
      <c r="LJ83" s="127"/>
      <c r="LK83" s="127"/>
      <c r="LL83" s="127"/>
      <c r="LM83" s="127"/>
      <c r="LN83" s="127"/>
      <c r="LO83" s="127"/>
      <c r="LP83" s="127"/>
      <c r="LQ83" s="127"/>
      <c r="LR83" s="127"/>
      <c r="LS83" s="127"/>
      <c r="LT83" s="127"/>
      <c r="LU83" s="127"/>
      <c r="LV83" s="127"/>
      <c r="LW83" s="127"/>
      <c r="LX83" s="127"/>
      <c r="LY83" s="127"/>
      <c r="LZ83" s="127"/>
      <c r="MA83" s="127"/>
      <c r="MB83" s="127"/>
      <c r="MC83" s="127"/>
      <c r="MD83" s="127"/>
      <c r="ME83" s="127"/>
      <c r="MF83" s="127"/>
      <c r="MG83" s="127"/>
      <c r="MH83" s="127"/>
      <c r="MI83" s="127"/>
      <c r="MJ83" s="127"/>
      <c r="MK83" s="127"/>
      <c r="ML83" s="127"/>
      <c r="MM83" s="127"/>
      <c r="MN83" s="127"/>
      <c r="MO83" s="127"/>
      <c r="MP83" s="127"/>
      <c r="MQ83" s="127"/>
      <c r="MR83" s="127"/>
      <c r="MS83" s="127"/>
      <c r="MT83" s="127"/>
      <c r="MU83" s="127"/>
      <c r="MV83" s="127"/>
      <c r="MW83" s="127"/>
      <c r="MX83" s="127"/>
      <c r="MY83" s="127"/>
      <c r="MZ83" s="127"/>
      <c r="NA83" s="127"/>
      <c r="NB83" s="127"/>
      <c r="NC83" s="127"/>
      <c r="ND83" s="127"/>
      <c r="NE83" s="127"/>
      <c r="NF83" s="127"/>
      <c r="NG83" s="127"/>
      <c r="NH83" s="127"/>
      <c r="NI83" s="127"/>
      <c r="NJ83" s="127"/>
      <c r="NK83" s="127"/>
      <c r="NL83" s="127"/>
      <c r="NM83" s="127"/>
      <c r="NN83" s="127"/>
      <c r="NO83" s="127"/>
      <c r="NP83" s="127"/>
      <c r="NQ83" s="127"/>
      <c r="NR83" s="127"/>
      <c r="NS83" s="127"/>
      <c r="NT83" s="127"/>
      <c r="NU83" s="127"/>
      <c r="NV83" s="127"/>
      <c r="NW83" s="127"/>
      <c r="NX83" s="127"/>
      <c r="NY83" s="127"/>
      <c r="NZ83" s="127"/>
      <c r="OA83" s="127"/>
      <c r="OB83" s="127"/>
      <c r="OC83" s="127"/>
      <c r="OD83" s="127"/>
      <c r="OE83" s="127"/>
      <c r="OF83" s="127"/>
      <c r="OG83" s="127"/>
      <c r="OH83" s="127"/>
      <c r="OI83" s="127"/>
      <c r="OJ83" s="127"/>
      <c r="OK83" s="127"/>
      <c r="OL83" s="127"/>
      <c r="OM83" s="127"/>
      <c r="ON83" s="127"/>
      <c r="OO83" s="127"/>
      <c r="OP83" s="127"/>
      <c r="OQ83" s="127"/>
      <c r="OR83" s="127"/>
      <c r="OS83" s="127"/>
      <c r="OT83" s="127"/>
      <c r="OU83" s="127"/>
      <c r="OV83" s="127"/>
      <c r="OW83" s="127"/>
      <c r="OX83" s="127"/>
      <c r="OY83" s="127"/>
      <c r="OZ83" s="127"/>
      <c r="PA83" s="127"/>
      <c r="PB83" s="127"/>
      <c r="PC83" s="127"/>
      <c r="PD83" s="127"/>
      <c r="PE83" s="127"/>
      <c r="PF83" s="127"/>
      <c r="PG83" s="127"/>
      <c r="PH83" s="127"/>
      <c r="PI83" s="127"/>
      <c r="PJ83" s="127"/>
      <c r="PK83" s="127"/>
      <c r="PL83" s="127"/>
      <c r="PM83" s="127"/>
      <c r="PN83" s="127"/>
      <c r="PO83" s="127"/>
      <c r="PP83" s="127"/>
      <c r="PQ83" s="127"/>
      <c r="PR83" s="127"/>
      <c r="PS83" s="127"/>
      <c r="PT83" s="127"/>
      <c r="PU83" s="127"/>
      <c r="PV83" s="127"/>
      <c r="PW83" s="127"/>
      <c r="PX83" s="127"/>
      <c r="PY83" s="127"/>
      <c r="PZ83" s="127"/>
      <c r="QA83" s="127"/>
      <c r="QB83" s="127"/>
      <c r="QC83" s="127"/>
      <c r="QD83" s="127"/>
      <c r="QE83" s="127"/>
      <c r="QF83" s="127"/>
      <c r="QG83" s="127"/>
      <c r="QH83" s="127"/>
      <c r="QI83" s="127"/>
      <c r="QJ83" s="127"/>
      <c r="QK83" s="127"/>
      <c r="QL83" s="127"/>
      <c r="QM83" s="127"/>
      <c r="QN83" s="127"/>
      <c r="QO83" s="127"/>
      <c r="QP83" s="127"/>
    </row>
    <row r="84" customFormat="false" ht="13.8" hidden="false" customHeight="false" outlineLevel="0" collapsed="false">
      <c r="A84" s="166"/>
      <c r="B84" s="7" t="s">
        <v>154</v>
      </c>
      <c r="C84" s="16" t="n">
        <v>0</v>
      </c>
      <c r="D84" s="2" t="n">
        <v>0</v>
      </c>
      <c r="E84" s="2" t="n">
        <v>0</v>
      </c>
      <c r="F84" s="2" t="n">
        <v>0.25</v>
      </c>
      <c r="G84" s="2" t="n">
        <v>0</v>
      </c>
      <c r="H84" s="2" t="n">
        <v>0.75</v>
      </c>
      <c r="I84" s="2" t="n">
        <v>0</v>
      </c>
      <c r="J84" s="2" t="n">
        <v>0</v>
      </c>
      <c r="K84" s="2" t="n">
        <v>0</v>
      </c>
      <c r="L84" s="2" t="s">
        <v>37</v>
      </c>
      <c r="M84" s="2" t="s">
        <v>37</v>
      </c>
      <c r="N84" s="2" t="s">
        <v>161</v>
      </c>
      <c r="O84" s="2" t="n">
        <v>0.765</v>
      </c>
      <c r="P84" s="2" t="n">
        <v>90</v>
      </c>
      <c r="Q84" s="2" t="n">
        <v>0.09</v>
      </c>
      <c r="R84" s="2" t="n">
        <v>0.75</v>
      </c>
      <c r="S84" s="2" t="n">
        <v>0.06885</v>
      </c>
      <c r="T84" s="2" t="n">
        <v>0.0172125</v>
      </c>
      <c r="U84" s="2" t="n">
        <v>137.5</v>
      </c>
      <c r="V84" s="2" t="n">
        <v>40</v>
      </c>
      <c r="W84" s="2" t="n">
        <v>42.36671875</v>
      </c>
      <c r="X84" s="2" t="n">
        <f aca="false">IF(M84=1,O84,0)</f>
        <v>0</v>
      </c>
      <c r="Z84" s="2" t="s">
        <v>511</v>
      </c>
      <c r="AA84" s="2" t="n">
        <f aca="false">[1]sellia!E13</f>
        <v>8.44398305918257</v>
      </c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  <c r="AN84" s="150" t="n">
        <f aca="false">Cropani!X144</f>
        <v>0</v>
      </c>
      <c r="AO84" s="16" t="n">
        <f aca="false">Cropani!Y144</f>
        <v>0</v>
      </c>
      <c r="AP84" s="16" t="n">
        <f aca="false">Cropani!Z144</f>
        <v>0</v>
      </c>
      <c r="AQ84" s="16" t="n">
        <f aca="false">Cropani!AA144</f>
        <v>0</v>
      </c>
      <c r="AR84" s="16" t="n">
        <f aca="false">Cropani!AB144</f>
        <v>0</v>
      </c>
      <c r="AS84" s="16" t="n">
        <f aca="false">Cropani!AC144</f>
        <v>0</v>
      </c>
      <c r="AT84" s="16" t="n">
        <f aca="false">Cropani!AD144</f>
        <v>40</v>
      </c>
      <c r="AU84" s="16" t="n">
        <f aca="false">Cropani!AE144</f>
        <v>0</v>
      </c>
      <c r="AV84" s="139" t="n">
        <f aca="false">Cropani!AF144</f>
        <v>0</v>
      </c>
      <c r="AW84" s="150" t="n">
        <f aca="false">Cropani!X145</f>
        <v>0</v>
      </c>
      <c r="AX84" s="16" t="n">
        <f aca="false">Cropani!Y145</f>
        <v>0</v>
      </c>
      <c r="AY84" s="16" t="n">
        <f aca="false">Cropani!Z145</f>
        <v>0</v>
      </c>
      <c r="AZ84" s="16" t="n">
        <f aca="false">Cropani!AA145</f>
        <v>0</v>
      </c>
      <c r="BA84" s="16" t="n">
        <f aca="false">Cropani!AB145</f>
        <v>550</v>
      </c>
      <c r="BB84" s="16" t="n">
        <f aca="false">Cropani!AC145</f>
        <v>0</v>
      </c>
      <c r="BC84" s="16" t="n">
        <f aca="false">Cropani!AD145</f>
        <v>0</v>
      </c>
      <c r="BD84" s="16" t="n">
        <f aca="false">Cropani!AE145</f>
        <v>0</v>
      </c>
      <c r="BE84" s="16" t="n">
        <f aca="false">Cropani!AF145</f>
        <v>0</v>
      </c>
      <c r="BF84" s="20" t="n">
        <f aca="false">AW84*$T84</f>
        <v>0</v>
      </c>
      <c r="BG84" s="2" t="n">
        <f aca="false">AX84*$T84</f>
        <v>0</v>
      </c>
      <c r="BH84" s="2" t="n">
        <f aca="false">AY84*$T84</f>
        <v>0</v>
      </c>
      <c r="BI84" s="2" t="n">
        <f aca="false">AZ84*$T84</f>
        <v>0</v>
      </c>
      <c r="BJ84" s="2" t="n">
        <f aca="false">BA84*$T84</f>
        <v>9.466875</v>
      </c>
      <c r="BK84" s="2" t="n">
        <f aca="false">BB84*$T84</f>
        <v>0</v>
      </c>
      <c r="BL84" s="2" t="n">
        <f aca="false">BC84*$T84</f>
        <v>0</v>
      </c>
      <c r="BM84" s="2" t="n">
        <f aca="false">BD84*$T84</f>
        <v>0</v>
      </c>
      <c r="BN84" s="44" t="n">
        <f aca="false">BE84*$T84</f>
        <v>0</v>
      </c>
      <c r="BO84" s="150" t="n">
        <f aca="false">AN84+BF84</f>
        <v>0</v>
      </c>
      <c r="BP84" s="16" t="n">
        <f aca="false">AO84+BG84</f>
        <v>0</v>
      </c>
      <c r="BQ84" s="16" t="n">
        <f aca="false">AP84+BH84</f>
        <v>0</v>
      </c>
      <c r="BR84" s="16" t="n">
        <f aca="false">AQ84+BI84</f>
        <v>0</v>
      </c>
      <c r="BS84" s="16" t="n">
        <f aca="false">AR84+BJ84</f>
        <v>9.466875</v>
      </c>
      <c r="BT84" s="16" t="n">
        <f aca="false">AS84+BK84</f>
        <v>0</v>
      </c>
      <c r="BU84" s="16" t="n">
        <f aca="false">AT84+BL84</f>
        <v>40</v>
      </c>
      <c r="BV84" s="16" t="n">
        <f aca="false">AU84+BM84</f>
        <v>0</v>
      </c>
      <c r="BW84" s="139" t="n">
        <f aca="false">AV84+BN84</f>
        <v>0</v>
      </c>
      <c r="BX84" s="3" t="n">
        <f aca="false">BO84/SUM($BO84:$BW84)</f>
        <v>0</v>
      </c>
      <c r="BY84" s="3" t="n">
        <f aca="false">BP84/SUM($BO84:$BW84)</f>
        <v>0</v>
      </c>
      <c r="BZ84" s="3" t="n">
        <f aca="false">BQ84/SUM($BO84:$BW84)</f>
        <v>0</v>
      </c>
      <c r="CA84" s="3" t="n">
        <f aca="false">BR84/SUM($BO84:$BW84)</f>
        <v>0</v>
      </c>
      <c r="CB84" s="3" t="n">
        <f aca="false">BS84/SUM($BO84:$BW84)</f>
        <v>0.191378068657056</v>
      </c>
      <c r="CC84" s="3" t="n">
        <f aca="false">BT84/SUM($BO84:$BW84)</f>
        <v>0</v>
      </c>
      <c r="CD84" s="3" t="n">
        <f aca="false">BU84/SUM($BO84:$BW84)</f>
        <v>0.808621931342944</v>
      </c>
      <c r="CE84" s="3" t="n">
        <f aca="false">BV84/SUM($BO84:$BW84)</f>
        <v>0</v>
      </c>
      <c r="CF84" s="3" t="n">
        <f aca="false">BW84/SUM($BO84:$BW84)</f>
        <v>0</v>
      </c>
      <c r="CG84" s="147" t="n">
        <f aca="false">IF(AND(CE84&gt;=90%,BV84&gt;=2000),BV84,0)</f>
        <v>0</v>
      </c>
      <c r="CI84" s="16" t="n">
        <f aca="false">IF(CG84&lt;&gt;0,SUM(BO84:CG84)-BV84,0)</f>
        <v>0</v>
      </c>
      <c r="CJ84" s="2" t="n">
        <f aca="false">IF(CE84&gt;=90%,BV84,0)</f>
        <v>0</v>
      </c>
      <c r="CK84" s="151" t="n">
        <f aca="false">IF(CJ84&lt;&gt;0,1,0)</f>
        <v>0</v>
      </c>
      <c r="CL84" s="2" t="n">
        <f aca="false">IF(CG84&lt;&gt;0,1,0)</f>
        <v>0</v>
      </c>
      <c r="CM84" s="2" t="n">
        <v>0</v>
      </c>
      <c r="CN84" s="151"/>
      <c r="CO84" s="127"/>
      <c r="CP84" s="127"/>
      <c r="CQ84" s="127"/>
      <c r="CR84" s="127"/>
      <c r="CS84" s="127"/>
      <c r="CT84" s="127"/>
      <c r="CU84" s="127"/>
      <c r="CV84" s="127"/>
      <c r="CW84" s="127"/>
      <c r="CX84" s="127"/>
      <c r="CY84" s="127"/>
      <c r="CZ84" s="127"/>
      <c r="DA84" s="127"/>
      <c r="DB84" s="127"/>
      <c r="DC84" s="138"/>
      <c r="DE84" s="37" t="str">
        <f aca="false">B169</f>
        <v>O59</v>
      </c>
      <c r="DF84" s="44"/>
      <c r="DG84" s="2" t="n">
        <f aca="false">W169</f>
        <v>945</v>
      </c>
      <c r="DH84" s="44" t="n">
        <f aca="false">CG169</f>
        <v>0</v>
      </c>
      <c r="DI84" s="44" t="n">
        <f aca="false">O169</f>
        <v>25.2</v>
      </c>
      <c r="DJ84" s="44" t="n">
        <f aca="false">S169</f>
        <v>0.63</v>
      </c>
      <c r="DK84" s="44" t="n">
        <f aca="false">BW169</f>
        <v>0</v>
      </c>
      <c r="DL84" s="44" t="n">
        <f aca="false">BV169</f>
        <v>945</v>
      </c>
      <c r="DM84" s="127"/>
      <c r="DN84" s="127"/>
      <c r="DO84" s="127"/>
      <c r="DP84" s="127"/>
      <c r="DQ84" s="127"/>
      <c r="DR84" s="127"/>
      <c r="DS84" s="127"/>
      <c r="DT84" s="127"/>
      <c r="DU84" s="127"/>
      <c r="DV84" s="127"/>
      <c r="DW84" s="152" t="n">
        <f aca="false">SUM(DW73:DW83)</f>
        <v>49465.0494883655</v>
      </c>
      <c r="DX84" s="127"/>
      <c r="DY84" s="127"/>
      <c r="DZ84" s="127"/>
      <c r="EA84" s="127"/>
      <c r="EB84" s="127"/>
      <c r="EC84" s="127"/>
      <c r="ED84" s="127"/>
      <c r="EE84" s="127"/>
      <c r="EF84" s="127"/>
      <c r="EG84" s="127"/>
      <c r="EH84" s="127"/>
      <c r="EI84" s="127"/>
      <c r="EJ84" s="127"/>
      <c r="EK84" s="127"/>
      <c r="EL84" s="127"/>
      <c r="EM84" s="127"/>
      <c r="EN84" s="127"/>
      <c r="EO84" s="127"/>
      <c r="EP84" s="127"/>
      <c r="EQ84" s="127"/>
      <c r="ER84" s="127"/>
      <c r="ES84" s="127"/>
      <c r="ET84" s="127"/>
      <c r="EU84" s="127"/>
      <c r="EV84" s="127"/>
      <c r="EW84" s="127"/>
      <c r="EX84" s="127"/>
      <c r="EY84" s="127"/>
      <c r="EZ84" s="127"/>
      <c r="FA84" s="127"/>
      <c r="FB84" s="127"/>
      <c r="FC84" s="127"/>
      <c r="FD84" s="127"/>
      <c r="FE84" s="127"/>
      <c r="FF84" s="127"/>
      <c r="FG84" s="127"/>
      <c r="FH84" s="127"/>
      <c r="FI84" s="127"/>
      <c r="FJ84" s="127"/>
      <c r="FK84" s="127"/>
      <c r="FL84" s="127"/>
      <c r="FM84" s="127"/>
      <c r="FN84" s="127"/>
      <c r="FO84" s="127"/>
      <c r="FP84" s="127"/>
      <c r="FQ84" s="127"/>
      <c r="FR84" s="127"/>
      <c r="FS84" s="127"/>
      <c r="FT84" s="127"/>
      <c r="FU84" s="127"/>
      <c r="FV84" s="127"/>
      <c r="FW84" s="127"/>
      <c r="FX84" s="127"/>
      <c r="FY84" s="127"/>
      <c r="FZ84" s="127"/>
      <c r="GA84" s="127"/>
      <c r="GB84" s="127"/>
      <c r="GC84" s="127"/>
      <c r="GD84" s="127"/>
      <c r="GE84" s="127"/>
      <c r="GF84" s="127"/>
      <c r="GG84" s="127"/>
      <c r="GH84" s="127"/>
      <c r="GI84" s="127"/>
      <c r="GJ84" s="127"/>
      <c r="GK84" s="127"/>
      <c r="GL84" s="127"/>
      <c r="GM84" s="127"/>
      <c r="GN84" s="127"/>
      <c r="GO84" s="127"/>
      <c r="GP84" s="169"/>
      <c r="GQ84" s="128" t="s">
        <v>141</v>
      </c>
      <c r="GR84" s="170" t="n">
        <v>0</v>
      </c>
      <c r="GS84" s="128" t="n">
        <v>0</v>
      </c>
      <c r="GT84" s="128" t="n">
        <v>0</v>
      </c>
      <c r="GU84" s="128" t="n">
        <v>0</v>
      </c>
      <c r="GV84" s="128" t="n">
        <v>0</v>
      </c>
      <c r="GW84" s="128" t="n">
        <v>0</v>
      </c>
      <c r="GX84" s="128" t="n">
        <v>0</v>
      </c>
      <c r="GY84" s="135" t="n">
        <v>0</v>
      </c>
      <c r="GZ84" s="161" t="s">
        <v>41</v>
      </c>
      <c r="HA84" s="127" t="n">
        <v>0</v>
      </c>
      <c r="HB84" s="127" t="n">
        <v>0</v>
      </c>
      <c r="HC84" s="127" t="n">
        <v>0</v>
      </c>
      <c r="HD84" s="127" t="n">
        <v>3.12</v>
      </c>
      <c r="HE84" s="127" t="n">
        <v>0</v>
      </c>
      <c r="HF84" s="127" t="n">
        <v>0</v>
      </c>
      <c r="HG84" s="127" t="n">
        <v>0</v>
      </c>
      <c r="HH84" s="127" t="n">
        <v>0</v>
      </c>
      <c r="HI84" s="127" t="n">
        <v>0</v>
      </c>
      <c r="HJ84" s="127" t="n">
        <v>0</v>
      </c>
      <c r="HK84" s="127" t="n">
        <v>0</v>
      </c>
      <c r="HL84" s="135" t="n">
        <v>0</v>
      </c>
      <c r="HM84" s="161" t="n">
        <v>0</v>
      </c>
      <c r="HN84" s="127" t="n">
        <v>0</v>
      </c>
      <c r="HO84" s="127" t="n">
        <v>0</v>
      </c>
      <c r="HP84" s="127" t="n">
        <v>0</v>
      </c>
      <c r="HQ84" s="127" t="n">
        <v>0</v>
      </c>
      <c r="HR84" s="127" t="n">
        <v>0</v>
      </c>
      <c r="HS84" s="127" t="n">
        <v>0</v>
      </c>
      <c r="HT84" s="127" t="n">
        <v>0</v>
      </c>
      <c r="HU84" s="127" t="n">
        <v>0</v>
      </c>
      <c r="HV84" s="127" t="n">
        <v>0</v>
      </c>
      <c r="HW84" s="127" t="n">
        <v>0</v>
      </c>
      <c r="HX84" s="127" t="n">
        <v>0</v>
      </c>
      <c r="HY84" s="127" t="n">
        <v>0</v>
      </c>
      <c r="HZ84" s="165" t="n">
        <v>0</v>
      </c>
      <c r="IA84" s="127"/>
      <c r="IB84" s="127"/>
      <c r="IC84" s="127"/>
      <c r="ID84" s="127"/>
      <c r="IE84" s="127"/>
      <c r="IF84" s="127"/>
      <c r="IG84" s="127"/>
      <c r="IH84" s="127"/>
      <c r="II84" s="127"/>
      <c r="IJ84" s="127"/>
      <c r="IK84" s="127"/>
      <c r="IL84" s="127"/>
      <c r="IM84" s="127"/>
      <c r="IN84" s="127"/>
      <c r="IO84" s="127"/>
      <c r="IP84" s="127"/>
      <c r="IQ84" s="127"/>
      <c r="IR84" s="127"/>
      <c r="IS84" s="127"/>
      <c r="IT84" s="127"/>
      <c r="IU84" s="127"/>
      <c r="IV84" s="127"/>
      <c r="IW84" s="127"/>
      <c r="IX84" s="127"/>
      <c r="IY84" s="127"/>
      <c r="IZ84" s="127"/>
      <c r="JA84" s="127"/>
      <c r="JB84" s="127"/>
      <c r="JC84" s="127"/>
      <c r="JD84" s="127"/>
      <c r="JE84" s="127"/>
      <c r="JF84" s="127"/>
      <c r="JG84" s="127"/>
      <c r="JH84" s="127"/>
      <c r="JI84" s="127"/>
      <c r="JJ84" s="127"/>
      <c r="JK84" s="127"/>
      <c r="JL84" s="127"/>
      <c r="JM84" s="127"/>
      <c r="JN84" s="127"/>
      <c r="JO84" s="127"/>
      <c r="JP84" s="127"/>
      <c r="JQ84" s="127"/>
      <c r="JR84" s="127"/>
      <c r="JS84" s="127"/>
      <c r="JT84" s="127"/>
      <c r="JU84" s="127"/>
      <c r="JV84" s="127"/>
      <c r="JW84" s="127"/>
      <c r="JX84" s="127"/>
      <c r="JY84" s="127"/>
      <c r="JZ84" s="127"/>
      <c r="KA84" s="127"/>
      <c r="KB84" s="127"/>
      <c r="KC84" s="127"/>
      <c r="KD84" s="127"/>
      <c r="KE84" s="127"/>
      <c r="KF84" s="127"/>
      <c r="KG84" s="127"/>
      <c r="KH84" s="127"/>
      <c r="KI84" s="127"/>
      <c r="KJ84" s="127"/>
      <c r="KK84" s="127"/>
      <c r="KL84" s="127"/>
      <c r="KM84" s="127"/>
      <c r="KN84" s="127"/>
      <c r="KO84" s="127"/>
      <c r="KP84" s="127"/>
      <c r="KQ84" s="127"/>
      <c r="KR84" s="127"/>
      <c r="KS84" s="127"/>
      <c r="KT84" s="127"/>
      <c r="KU84" s="127"/>
      <c r="KV84" s="127"/>
      <c r="KW84" s="127"/>
      <c r="KX84" s="127"/>
      <c r="KY84" s="127"/>
      <c r="KZ84" s="127"/>
      <c r="LA84" s="127"/>
      <c r="LB84" s="127"/>
      <c r="LC84" s="127"/>
      <c r="LD84" s="127"/>
      <c r="LE84" s="127"/>
      <c r="LF84" s="127"/>
      <c r="LG84" s="127"/>
      <c r="LH84" s="127"/>
      <c r="LI84" s="127"/>
      <c r="LJ84" s="127"/>
      <c r="LK84" s="127"/>
      <c r="LL84" s="127"/>
      <c r="LM84" s="127"/>
      <c r="LN84" s="127"/>
      <c r="LO84" s="127"/>
      <c r="LP84" s="127"/>
      <c r="LQ84" s="127"/>
      <c r="LR84" s="127"/>
      <c r="LS84" s="127"/>
      <c r="LT84" s="127"/>
      <c r="LU84" s="127"/>
      <c r="LV84" s="127"/>
      <c r="LW84" s="127"/>
      <c r="LX84" s="127"/>
      <c r="LY84" s="127"/>
      <c r="LZ84" s="127"/>
      <c r="MA84" s="127"/>
      <c r="MB84" s="127"/>
      <c r="MC84" s="127"/>
      <c r="MD84" s="127"/>
      <c r="ME84" s="127"/>
      <c r="MF84" s="127"/>
      <c r="MG84" s="127"/>
      <c r="MH84" s="127"/>
      <c r="MI84" s="127"/>
      <c r="MJ84" s="127"/>
      <c r="MK84" s="127"/>
      <c r="ML84" s="127"/>
      <c r="MM84" s="127"/>
      <c r="MN84" s="127"/>
      <c r="MO84" s="127"/>
      <c r="MP84" s="127"/>
      <c r="MQ84" s="127"/>
      <c r="MR84" s="127"/>
      <c r="MS84" s="127"/>
      <c r="MT84" s="127"/>
      <c r="MU84" s="127"/>
      <c r="MV84" s="127"/>
      <c r="MW84" s="127"/>
      <c r="MX84" s="127"/>
      <c r="MY84" s="127"/>
      <c r="MZ84" s="127"/>
      <c r="NA84" s="127"/>
      <c r="NB84" s="127"/>
      <c r="NC84" s="127"/>
      <c r="ND84" s="127"/>
      <c r="NE84" s="127"/>
      <c r="NF84" s="127"/>
      <c r="NG84" s="127"/>
      <c r="NH84" s="127"/>
      <c r="NI84" s="127"/>
      <c r="NJ84" s="127"/>
      <c r="NK84" s="127"/>
      <c r="NL84" s="127"/>
      <c r="NM84" s="127"/>
      <c r="NN84" s="127"/>
      <c r="NO84" s="127"/>
      <c r="NP84" s="127"/>
      <c r="NQ84" s="127"/>
      <c r="NR84" s="127"/>
      <c r="NS84" s="127"/>
      <c r="NT84" s="127"/>
      <c r="NU84" s="127"/>
      <c r="NV84" s="127"/>
      <c r="NW84" s="127"/>
      <c r="NX84" s="127"/>
      <c r="NY84" s="127"/>
      <c r="NZ84" s="127"/>
      <c r="OA84" s="127"/>
      <c r="OB84" s="127"/>
      <c r="OC84" s="127"/>
      <c r="OD84" s="127"/>
      <c r="OE84" s="127"/>
      <c r="OF84" s="127"/>
      <c r="OG84" s="127"/>
      <c r="OH84" s="127"/>
      <c r="OI84" s="127"/>
      <c r="OJ84" s="127"/>
      <c r="OK84" s="127"/>
      <c r="OL84" s="127"/>
      <c r="OM84" s="127"/>
      <c r="ON84" s="127"/>
      <c r="OO84" s="127"/>
      <c r="OP84" s="127"/>
      <c r="OQ84" s="127"/>
      <c r="OR84" s="127"/>
      <c r="OS84" s="127"/>
      <c r="OT84" s="127"/>
      <c r="OU84" s="127"/>
      <c r="OV84" s="127"/>
      <c r="OW84" s="127"/>
      <c r="OX84" s="127"/>
      <c r="OY84" s="127"/>
      <c r="OZ84" s="127"/>
      <c r="PA84" s="127"/>
      <c r="PB84" s="127"/>
      <c r="PC84" s="127"/>
      <c r="PD84" s="127"/>
      <c r="PE84" s="127"/>
      <c r="PF84" s="127"/>
      <c r="PG84" s="127"/>
      <c r="PH84" s="127"/>
      <c r="PI84" s="127"/>
      <c r="PJ84" s="127"/>
      <c r="PK84" s="127"/>
      <c r="PL84" s="127"/>
      <c r="PM84" s="127"/>
      <c r="PN84" s="127"/>
      <c r="PO84" s="127"/>
      <c r="PP84" s="127"/>
      <c r="PQ84" s="127"/>
      <c r="PR84" s="127"/>
      <c r="PS84" s="127"/>
      <c r="PT84" s="127"/>
      <c r="PU84" s="127"/>
      <c r="PV84" s="127"/>
      <c r="PW84" s="127"/>
      <c r="PX84" s="127"/>
      <c r="PY84" s="127"/>
      <c r="PZ84" s="127"/>
      <c r="QA84" s="127"/>
      <c r="QB84" s="127"/>
      <c r="QC84" s="127"/>
      <c r="QD84" s="127"/>
      <c r="QE84" s="127"/>
      <c r="QF84" s="127"/>
      <c r="QG84" s="127"/>
      <c r="QH84" s="127"/>
      <c r="QI84" s="127"/>
      <c r="QJ84" s="127"/>
      <c r="QK84" s="127"/>
      <c r="QL84" s="127"/>
      <c r="QM84" s="127"/>
      <c r="QN84" s="127"/>
      <c r="QO84" s="127"/>
      <c r="QP84" s="127"/>
    </row>
    <row r="85" customFormat="false" ht="13.8" hidden="false" customHeight="false" outlineLevel="0" collapsed="false">
      <c r="A85" s="166"/>
      <c r="B85" s="7" t="s">
        <v>155</v>
      </c>
      <c r="C85" s="16" t="n">
        <v>0</v>
      </c>
      <c r="D85" s="2" t="n">
        <v>0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1</v>
      </c>
      <c r="J85" s="2" t="n">
        <v>0</v>
      </c>
      <c r="K85" s="2" t="n">
        <v>0</v>
      </c>
      <c r="L85" s="2" t="s">
        <v>37</v>
      </c>
      <c r="M85" s="2" t="s">
        <v>37</v>
      </c>
      <c r="N85" s="2" t="s">
        <v>91</v>
      </c>
      <c r="O85" s="2" t="n">
        <v>0.765</v>
      </c>
      <c r="P85" s="2" t="n">
        <v>10</v>
      </c>
      <c r="Q85" s="2" t="n">
        <v>0.01</v>
      </c>
      <c r="R85" s="2" t="n">
        <v>0</v>
      </c>
      <c r="S85" s="2" t="n">
        <v>0.00765</v>
      </c>
      <c r="T85" s="2" t="n">
        <v>0.00765</v>
      </c>
      <c r="U85" s="2" t="n">
        <v>1500</v>
      </c>
      <c r="V85" s="2" t="n">
        <v>0</v>
      </c>
      <c r="W85" s="2" t="n">
        <v>11.475</v>
      </c>
      <c r="X85" s="2" t="n">
        <f aca="false">IF(M85=1,O85,0)</f>
        <v>0</v>
      </c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  <c r="AN85" s="150" t="n">
        <f aca="false">Cropani!AI144</f>
        <v>0</v>
      </c>
      <c r="AO85" s="16" t="n">
        <f aca="false">Cropani!AJ144</f>
        <v>0</v>
      </c>
      <c r="AP85" s="16" t="n">
        <f aca="false">Cropani!AK144</f>
        <v>0</v>
      </c>
      <c r="AQ85" s="16" t="n">
        <f aca="false">Cropani!AL144</f>
        <v>0</v>
      </c>
      <c r="AR85" s="16" t="n">
        <f aca="false">Cropani!AM144</f>
        <v>0</v>
      </c>
      <c r="AS85" s="16" t="n">
        <f aca="false">Cropani!AN144</f>
        <v>0</v>
      </c>
      <c r="AT85" s="16" t="n">
        <f aca="false">Cropani!AO144</f>
        <v>0</v>
      </c>
      <c r="AU85" s="16" t="n">
        <f aca="false">Cropani!AP144</f>
        <v>0</v>
      </c>
      <c r="AV85" s="139" t="n">
        <f aca="false">Cropani!AQ144</f>
        <v>0</v>
      </c>
      <c r="AW85" s="150" t="n">
        <f aca="false">Cropani!AI145</f>
        <v>0</v>
      </c>
      <c r="AX85" s="16" t="n">
        <f aca="false">Cropani!AJ145</f>
        <v>0</v>
      </c>
      <c r="AY85" s="16" t="n">
        <f aca="false">Cropani!AK145</f>
        <v>0</v>
      </c>
      <c r="AZ85" s="16" t="n">
        <f aca="false">Cropani!AL145</f>
        <v>0</v>
      </c>
      <c r="BA85" s="16" t="n">
        <f aca="false">Cropani!AM145</f>
        <v>0</v>
      </c>
      <c r="BB85" s="16" t="n">
        <f aca="false">Cropani!AN145</f>
        <v>0</v>
      </c>
      <c r="BC85" s="16" t="n">
        <f aca="false">Cropani!AO145</f>
        <v>0</v>
      </c>
      <c r="BD85" s="16" t="n">
        <f aca="false">Cropani!AP145</f>
        <v>1500</v>
      </c>
      <c r="BE85" s="16" t="n">
        <f aca="false">Cropani!AQ145</f>
        <v>0</v>
      </c>
      <c r="BF85" s="20" t="n">
        <f aca="false">AW85*$T85</f>
        <v>0</v>
      </c>
      <c r="BG85" s="2" t="n">
        <f aca="false">AX85*$T85</f>
        <v>0</v>
      </c>
      <c r="BH85" s="2" t="n">
        <f aca="false">AY85*$T85</f>
        <v>0</v>
      </c>
      <c r="BI85" s="2" t="n">
        <f aca="false">AZ85*$T85</f>
        <v>0</v>
      </c>
      <c r="BJ85" s="2" t="n">
        <f aca="false">BA85*$T85</f>
        <v>0</v>
      </c>
      <c r="BK85" s="2" t="n">
        <f aca="false">BB85*$T85</f>
        <v>0</v>
      </c>
      <c r="BL85" s="2" t="n">
        <f aca="false">BC85*$T85</f>
        <v>0</v>
      </c>
      <c r="BM85" s="2" t="n">
        <f aca="false">BD85*$T85</f>
        <v>11.475</v>
      </c>
      <c r="BN85" s="44" t="n">
        <f aca="false">BE85*$T85</f>
        <v>0</v>
      </c>
      <c r="BO85" s="150" t="n">
        <f aca="false">AN85+BF85</f>
        <v>0</v>
      </c>
      <c r="BP85" s="16" t="n">
        <f aca="false">AO85+BG85</f>
        <v>0</v>
      </c>
      <c r="BQ85" s="16" t="n">
        <f aca="false">AP85+BH85</f>
        <v>0</v>
      </c>
      <c r="BR85" s="16" t="n">
        <f aca="false">AQ85+BI85</f>
        <v>0</v>
      </c>
      <c r="BS85" s="16" t="n">
        <f aca="false">AR85+BJ85</f>
        <v>0</v>
      </c>
      <c r="BT85" s="16" t="n">
        <f aca="false">AS85+BK85</f>
        <v>0</v>
      </c>
      <c r="BU85" s="16" t="n">
        <f aca="false">AT85+BL85</f>
        <v>0</v>
      </c>
      <c r="BV85" s="16" t="n">
        <f aca="false">AU85+BM85</f>
        <v>11.475</v>
      </c>
      <c r="BW85" s="139" t="n">
        <f aca="false">AV85+BN85</f>
        <v>0</v>
      </c>
      <c r="BX85" s="3" t="n">
        <f aca="false">BO85/SUM($BO85:$BW85)</f>
        <v>0</v>
      </c>
      <c r="BY85" s="3" t="n">
        <f aca="false">BP85/SUM($BO85:$BW85)</f>
        <v>0</v>
      </c>
      <c r="BZ85" s="3" t="n">
        <f aca="false">BQ85/SUM($BO85:$BW85)</f>
        <v>0</v>
      </c>
      <c r="CA85" s="3" t="n">
        <f aca="false">BR85/SUM($BO85:$BW85)</f>
        <v>0</v>
      </c>
      <c r="CB85" s="3" t="n">
        <f aca="false">BS85/SUM($BO85:$BW85)</f>
        <v>0</v>
      </c>
      <c r="CC85" s="3" t="n">
        <f aca="false">BT85/SUM($BO85:$BW85)</f>
        <v>0</v>
      </c>
      <c r="CD85" s="3" t="n">
        <f aca="false">BU85/SUM($BO85:$BW85)</f>
        <v>0</v>
      </c>
      <c r="CE85" s="3" t="n">
        <f aca="false">BV85/SUM($BO85:$BW85)</f>
        <v>1</v>
      </c>
      <c r="CF85" s="3" t="n">
        <f aca="false">BW85/SUM($BO85:$BW85)</f>
        <v>0</v>
      </c>
      <c r="CG85" s="147" t="n">
        <f aca="false">IF(AND(CE85&gt;=90%,BV85&gt;=2000),BV85,0)</f>
        <v>0</v>
      </c>
      <c r="CI85" s="16" t="n">
        <f aca="false">IF(CG85&lt;&gt;0,SUM(BO85:CG85)-BV85,0)</f>
        <v>0</v>
      </c>
      <c r="CJ85" s="2" t="n">
        <f aca="false">IF(CE85&gt;=90%,BV85,0)</f>
        <v>11.475</v>
      </c>
      <c r="CK85" s="151" t="n">
        <f aca="false">IF(CJ85&lt;&gt;0,1,0)</f>
        <v>1</v>
      </c>
      <c r="CL85" s="2" t="n">
        <f aca="false">IF(CG85&lt;&gt;0,1,0)</f>
        <v>0</v>
      </c>
      <c r="CM85" s="2" t="n">
        <v>0</v>
      </c>
      <c r="CN85" s="151"/>
      <c r="CO85" s="127"/>
      <c r="CP85" s="127"/>
      <c r="CQ85" s="127"/>
      <c r="CR85" s="127"/>
      <c r="CS85" s="127"/>
      <c r="CT85" s="127"/>
      <c r="CU85" s="127"/>
      <c r="CV85" s="127"/>
      <c r="CW85" s="127"/>
      <c r="CX85" s="127"/>
      <c r="CY85" s="127"/>
      <c r="CZ85" s="127"/>
      <c r="DA85" s="127"/>
      <c r="DB85" s="127"/>
      <c r="DC85" s="138"/>
      <c r="DE85" s="37" t="str">
        <f aca="false">B170</f>
        <v>O60</v>
      </c>
      <c r="DF85" s="44" t="n">
        <f aca="false">SUM(DI68:DI87)-SUM(DI72)</f>
        <v>215.240000000005</v>
      </c>
      <c r="DG85" s="2" t="n">
        <f aca="false">W170</f>
        <v>62.517</v>
      </c>
      <c r="DH85" s="44" t="n">
        <f aca="false">CG170</f>
        <v>0</v>
      </c>
      <c r="DI85" s="44" t="n">
        <f aca="false">O170</f>
        <v>7.28</v>
      </c>
      <c r="DJ85" s="44" t="n">
        <f aca="false">S170</f>
        <v>0.1092</v>
      </c>
      <c r="DK85" s="44" t="n">
        <f aca="false">BW170</f>
        <v>0</v>
      </c>
      <c r="DL85" s="44" t="n">
        <f aca="false">BV170</f>
        <v>0</v>
      </c>
      <c r="DM85" s="127"/>
      <c r="DN85" s="127"/>
      <c r="DO85" s="127"/>
      <c r="DP85" s="127"/>
      <c r="DQ85" s="127"/>
      <c r="DR85" s="127"/>
      <c r="DS85" s="127"/>
      <c r="DT85" s="127"/>
      <c r="DU85" s="127"/>
      <c r="DV85" s="127"/>
      <c r="DW85" s="127"/>
      <c r="DX85" s="127"/>
      <c r="DY85" s="127"/>
      <c r="DZ85" s="127"/>
      <c r="EA85" s="127"/>
      <c r="EB85" s="127"/>
      <c r="EC85" s="127"/>
      <c r="ED85" s="127"/>
      <c r="EE85" s="127"/>
      <c r="EF85" s="127"/>
      <c r="EG85" s="127"/>
      <c r="EH85" s="127"/>
      <c r="EI85" s="127"/>
      <c r="EJ85" s="127"/>
      <c r="EK85" s="127"/>
      <c r="EL85" s="127"/>
      <c r="EM85" s="127"/>
      <c r="EN85" s="127"/>
      <c r="EO85" s="127"/>
      <c r="EP85" s="127"/>
      <c r="EQ85" s="127"/>
      <c r="ER85" s="127"/>
      <c r="ES85" s="127"/>
      <c r="ET85" s="127"/>
      <c r="EU85" s="127"/>
      <c r="EV85" s="127"/>
      <c r="EW85" s="127"/>
      <c r="EX85" s="127"/>
      <c r="EY85" s="127"/>
      <c r="EZ85" s="127"/>
      <c r="FA85" s="127"/>
      <c r="FB85" s="127"/>
      <c r="FC85" s="127"/>
      <c r="FD85" s="127"/>
      <c r="FE85" s="127"/>
      <c r="FF85" s="127"/>
      <c r="FG85" s="127"/>
      <c r="FH85" s="127"/>
      <c r="FI85" s="127"/>
      <c r="FJ85" s="127"/>
      <c r="FK85" s="127"/>
      <c r="FL85" s="127"/>
      <c r="FM85" s="127"/>
      <c r="FN85" s="127"/>
      <c r="FO85" s="127"/>
      <c r="FP85" s="127"/>
      <c r="FQ85" s="127"/>
      <c r="FR85" s="127"/>
      <c r="FS85" s="127"/>
      <c r="FT85" s="127"/>
      <c r="FU85" s="127"/>
      <c r="FV85" s="127"/>
      <c r="FW85" s="127"/>
      <c r="FX85" s="127"/>
      <c r="FY85" s="127"/>
      <c r="FZ85" s="127"/>
      <c r="GA85" s="127"/>
      <c r="GB85" s="127"/>
      <c r="GC85" s="127"/>
      <c r="GD85" s="127"/>
      <c r="GE85" s="127"/>
      <c r="GF85" s="127"/>
      <c r="GG85" s="127"/>
      <c r="GH85" s="127"/>
      <c r="GI85" s="127"/>
      <c r="GJ85" s="127"/>
      <c r="GK85" s="127"/>
      <c r="GL85" s="127"/>
      <c r="GM85" s="127"/>
      <c r="GN85" s="127"/>
      <c r="GO85" s="127"/>
      <c r="GP85" s="167"/>
      <c r="GQ85" s="127" t="s">
        <v>152</v>
      </c>
      <c r="GR85" s="161" t="n">
        <v>0</v>
      </c>
      <c r="GS85" s="127" t="n">
        <v>0</v>
      </c>
      <c r="GT85" s="127" t="n">
        <v>0</v>
      </c>
      <c r="GU85" s="127" t="n">
        <v>0</v>
      </c>
      <c r="GV85" s="127" t="n">
        <v>0</v>
      </c>
      <c r="GW85" s="127" t="n">
        <v>0</v>
      </c>
      <c r="GX85" s="127" t="n">
        <v>1</v>
      </c>
      <c r="GY85" s="135" t="n">
        <v>0</v>
      </c>
      <c r="GZ85" s="161" t="n">
        <v>0</v>
      </c>
      <c r="HA85" s="127" t="s">
        <v>37</v>
      </c>
      <c r="HB85" s="127" t="s">
        <v>37</v>
      </c>
      <c r="HC85" s="127" t="s">
        <v>91</v>
      </c>
      <c r="HD85" s="127" t="n">
        <v>0.14</v>
      </c>
      <c r="HE85" s="127" t="n">
        <v>50</v>
      </c>
      <c r="HF85" s="127" t="n">
        <v>0.05</v>
      </c>
      <c r="HG85" s="127" t="n">
        <v>0</v>
      </c>
      <c r="HH85" s="127" t="n">
        <v>0.007</v>
      </c>
      <c r="HI85" s="127" t="n">
        <v>0.007</v>
      </c>
      <c r="HJ85" s="127" t="n">
        <v>1500</v>
      </c>
      <c r="HK85" s="127" t="n">
        <v>0</v>
      </c>
      <c r="HL85" s="135" t="n">
        <v>10.5</v>
      </c>
      <c r="HM85" s="161" t="n">
        <v>0</v>
      </c>
      <c r="HN85" s="127" t="n">
        <v>0</v>
      </c>
      <c r="HO85" s="127" t="n">
        <v>0</v>
      </c>
      <c r="HP85" s="127" t="n">
        <v>0</v>
      </c>
      <c r="HQ85" s="127" t="n">
        <v>0</v>
      </c>
      <c r="HR85" s="127" t="n">
        <v>0</v>
      </c>
      <c r="HS85" s="127" t="n">
        <v>0</v>
      </c>
      <c r="HT85" s="127" t="n">
        <v>0</v>
      </c>
      <c r="HU85" s="127" t="n">
        <v>0</v>
      </c>
      <c r="HV85" s="127" t="n">
        <v>0</v>
      </c>
      <c r="HW85" s="127" t="n">
        <v>0</v>
      </c>
      <c r="HX85" s="127" t="n">
        <v>0</v>
      </c>
      <c r="HY85" s="127" t="n">
        <v>0</v>
      </c>
      <c r="HZ85" s="165" t="n">
        <v>0</v>
      </c>
      <c r="IA85" s="127"/>
      <c r="IB85" s="127"/>
      <c r="IC85" s="127"/>
      <c r="ID85" s="127"/>
      <c r="IE85" s="127"/>
      <c r="IF85" s="127"/>
      <c r="IG85" s="127"/>
      <c r="IH85" s="127"/>
      <c r="II85" s="127"/>
      <c r="IJ85" s="127"/>
      <c r="IK85" s="127"/>
      <c r="IL85" s="127"/>
      <c r="IM85" s="127"/>
      <c r="IN85" s="127"/>
      <c r="IO85" s="127"/>
      <c r="IP85" s="127"/>
      <c r="IQ85" s="127"/>
      <c r="IR85" s="127"/>
      <c r="IS85" s="127"/>
      <c r="IT85" s="127"/>
      <c r="IU85" s="127"/>
      <c r="IV85" s="127"/>
      <c r="IW85" s="127"/>
      <c r="IX85" s="127"/>
      <c r="IY85" s="127"/>
      <c r="IZ85" s="127"/>
      <c r="JA85" s="127"/>
      <c r="JB85" s="127"/>
      <c r="JC85" s="127"/>
      <c r="JD85" s="127"/>
      <c r="JE85" s="127"/>
      <c r="JF85" s="127"/>
      <c r="JG85" s="127"/>
      <c r="JH85" s="127"/>
      <c r="JI85" s="127"/>
      <c r="JJ85" s="127"/>
      <c r="JK85" s="127"/>
      <c r="JL85" s="127"/>
      <c r="JM85" s="127"/>
      <c r="JN85" s="127"/>
      <c r="JO85" s="127"/>
      <c r="JP85" s="127"/>
      <c r="JQ85" s="127"/>
      <c r="JR85" s="127"/>
      <c r="JS85" s="127"/>
      <c r="JT85" s="127"/>
      <c r="JU85" s="127"/>
      <c r="JV85" s="127"/>
      <c r="JW85" s="127"/>
      <c r="JX85" s="127"/>
      <c r="JY85" s="127"/>
      <c r="JZ85" s="127"/>
      <c r="KA85" s="127"/>
      <c r="KB85" s="127"/>
      <c r="KC85" s="127"/>
      <c r="KD85" s="127"/>
      <c r="KE85" s="127"/>
      <c r="KF85" s="127"/>
      <c r="KG85" s="127"/>
      <c r="KH85" s="127"/>
      <c r="KI85" s="127"/>
      <c r="KJ85" s="127"/>
      <c r="KK85" s="127"/>
      <c r="KL85" s="127"/>
      <c r="KM85" s="127"/>
      <c r="KN85" s="127"/>
      <c r="KO85" s="127"/>
      <c r="KP85" s="127"/>
      <c r="KQ85" s="127"/>
      <c r="KR85" s="127"/>
      <c r="KS85" s="127"/>
      <c r="KT85" s="127"/>
      <c r="KU85" s="127"/>
      <c r="KV85" s="127"/>
      <c r="KW85" s="127"/>
      <c r="KX85" s="127"/>
      <c r="KY85" s="127"/>
      <c r="KZ85" s="127"/>
      <c r="LA85" s="127"/>
      <c r="LB85" s="127"/>
      <c r="LC85" s="127"/>
      <c r="LD85" s="127"/>
      <c r="LE85" s="127"/>
      <c r="LF85" s="127"/>
      <c r="LG85" s="127"/>
      <c r="LH85" s="127"/>
      <c r="LI85" s="127"/>
      <c r="LJ85" s="127"/>
      <c r="LK85" s="127"/>
      <c r="LL85" s="127"/>
      <c r="LM85" s="127"/>
      <c r="LN85" s="127"/>
      <c r="LO85" s="127"/>
      <c r="LP85" s="127"/>
      <c r="LQ85" s="127"/>
      <c r="LR85" s="127"/>
      <c r="LS85" s="127"/>
      <c r="LT85" s="127"/>
      <c r="LU85" s="127"/>
      <c r="LV85" s="127"/>
      <c r="LW85" s="127"/>
      <c r="LX85" s="127"/>
      <c r="LY85" s="127"/>
      <c r="LZ85" s="127"/>
      <c r="MA85" s="127"/>
      <c r="MB85" s="127"/>
      <c r="MC85" s="127"/>
      <c r="MD85" s="127"/>
      <c r="ME85" s="127"/>
      <c r="MF85" s="127"/>
      <c r="MG85" s="127"/>
      <c r="MH85" s="127"/>
      <c r="MI85" s="127"/>
      <c r="MJ85" s="127"/>
      <c r="MK85" s="127"/>
      <c r="ML85" s="127"/>
      <c r="MM85" s="127"/>
      <c r="MN85" s="127"/>
      <c r="MO85" s="127"/>
      <c r="MP85" s="127"/>
      <c r="MQ85" s="127"/>
      <c r="MR85" s="127"/>
      <c r="MS85" s="127"/>
      <c r="MT85" s="127"/>
      <c r="MU85" s="127"/>
      <c r="MV85" s="127"/>
      <c r="MW85" s="127"/>
      <c r="MX85" s="127"/>
      <c r="MY85" s="127"/>
      <c r="MZ85" s="127"/>
      <c r="NA85" s="127"/>
      <c r="NB85" s="127"/>
      <c r="NC85" s="127"/>
      <c r="ND85" s="127"/>
      <c r="NE85" s="127"/>
      <c r="NF85" s="127"/>
      <c r="NG85" s="127"/>
      <c r="NH85" s="127"/>
      <c r="NI85" s="127"/>
      <c r="NJ85" s="127"/>
      <c r="NK85" s="127"/>
      <c r="NL85" s="127"/>
      <c r="NM85" s="127"/>
      <c r="NN85" s="127"/>
      <c r="NO85" s="127"/>
      <c r="NP85" s="127"/>
      <c r="NQ85" s="127"/>
      <c r="NR85" s="127"/>
      <c r="NS85" s="127"/>
      <c r="NT85" s="127"/>
      <c r="NU85" s="127"/>
      <c r="NV85" s="127"/>
      <c r="NW85" s="127"/>
      <c r="NX85" s="127"/>
      <c r="NY85" s="127"/>
      <c r="NZ85" s="127"/>
      <c r="OA85" s="127"/>
      <c r="OB85" s="127"/>
      <c r="OC85" s="127"/>
      <c r="OD85" s="127"/>
      <c r="OE85" s="127"/>
      <c r="OF85" s="127"/>
      <c r="OG85" s="127"/>
      <c r="OH85" s="127"/>
      <c r="OI85" s="127"/>
      <c r="OJ85" s="127"/>
      <c r="OK85" s="127"/>
      <c r="OL85" s="127"/>
      <c r="OM85" s="127"/>
      <c r="ON85" s="127"/>
      <c r="OO85" s="127"/>
      <c r="OP85" s="127"/>
      <c r="OQ85" s="127"/>
      <c r="OR85" s="127"/>
      <c r="OS85" s="127"/>
      <c r="OT85" s="127"/>
      <c r="OU85" s="127"/>
      <c r="OV85" s="127"/>
      <c r="OW85" s="127"/>
      <c r="OX85" s="127"/>
      <c r="OY85" s="127"/>
      <c r="OZ85" s="127"/>
      <c r="PA85" s="127"/>
      <c r="PB85" s="127"/>
      <c r="PC85" s="127"/>
      <c r="PD85" s="127"/>
      <c r="PE85" s="127"/>
      <c r="PF85" s="127"/>
      <c r="PG85" s="127"/>
      <c r="PH85" s="127"/>
      <c r="PI85" s="127"/>
      <c r="PJ85" s="127"/>
      <c r="PK85" s="127"/>
      <c r="PL85" s="127"/>
      <c r="PM85" s="127"/>
      <c r="PN85" s="127"/>
      <c r="PO85" s="127"/>
      <c r="PP85" s="127"/>
      <c r="PQ85" s="127"/>
      <c r="PR85" s="127"/>
      <c r="PS85" s="127"/>
      <c r="PT85" s="127"/>
      <c r="PU85" s="127"/>
      <c r="PV85" s="127"/>
      <c r="PW85" s="127"/>
      <c r="PX85" s="127"/>
      <c r="PY85" s="127"/>
      <c r="PZ85" s="127"/>
      <c r="QA85" s="127"/>
      <c r="QB85" s="127"/>
      <c r="QC85" s="127"/>
      <c r="QD85" s="127"/>
      <c r="QE85" s="127"/>
      <c r="QF85" s="127"/>
      <c r="QG85" s="127"/>
      <c r="QH85" s="127"/>
      <c r="QI85" s="127"/>
      <c r="QJ85" s="127"/>
      <c r="QK85" s="127"/>
      <c r="QL85" s="127"/>
      <c r="QM85" s="127"/>
      <c r="QN85" s="127"/>
      <c r="QO85" s="127"/>
      <c r="QP85" s="127"/>
    </row>
    <row r="86" customFormat="false" ht="13.8" hidden="false" customHeight="false" outlineLevel="0" collapsed="false">
      <c r="A86" s="166"/>
      <c r="B86" s="7" t="s">
        <v>156</v>
      </c>
      <c r="C86" s="16" t="n">
        <v>0</v>
      </c>
      <c r="D86" s="2" t="n">
        <v>0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1</v>
      </c>
      <c r="J86" s="2" t="n">
        <v>0</v>
      </c>
      <c r="K86" s="2" t="n">
        <v>0</v>
      </c>
      <c r="L86" s="2" t="s">
        <v>37</v>
      </c>
      <c r="M86" s="2" t="s">
        <v>37</v>
      </c>
      <c r="N86" s="2" t="s">
        <v>91</v>
      </c>
      <c r="O86" s="2" t="n">
        <v>8.77</v>
      </c>
      <c r="P86" s="2" t="n">
        <v>20</v>
      </c>
      <c r="Q86" s="2" t="n">
        <v>0.02</v>
      </c>
      <c r="R86" s="2" t="n">
        <v>0</v>
      </c>
      <c r="S86" s="2" t="n">
        <v>0.1754</v>
      </c>
      <c r="T86" s="2" t="n">
        <v>0.1754</v>
      </c>
      <c r="U86" s="2" t="n">
        <v>1500</v>
      </c>
      <c r="V86" s="2" t="n">
        <v>0</v>
      </c>
      <c r="W86" s="2" t="n">
        <v>263.1</v>
      </c>
      <c r="X86" s="2" t="n">
        <f aca="false">IF(M86=1,O86,0)</f>
        <v>0</v>
      </c>
      <c r="Z86" s="2" t="s">
        <v>511</v>
      </c>
      <c r="AA86" s="2" t="n">
        <f aca="false">[1]sellia!E14</f>
        <v>8.4648986050356</v>
      </c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  <c r="AN86" s="150" t="n">
        <f aca="false">Cropani!AT144</f>
        <v>0</v>
      </c>
      <c r="AO86" s="16" t="n">
        <f aca="false">Cropani!AU144</f>
        <v>0</v>
      </c>
      <c r="AP86" s="16" t="n">
        <f aca="false">Cropani!AV144</f>
        <v>0</v>
      </c>
      <c r="AQ86" s="16" t="n">
        <f aca="false">Cropani!AW144</f>
        <v>0</v>
      </c>
      <c r="AR86" s="16" t="n">
        <f aca="false">Cropani!AX144</f>
        <v>0</v>
      </c>
      <c r="AS86" s="16" t="n">
        <f aca="false">Cropani!AY144</f>
        <v>0</v>
      </c>
      <c r="AT86" s="16" t="n">
        <f aca="false">Cropani!AZ144</f>
        <v>0</v>
      </c>
      <c r="AU86" s="16" t="n">
        <f aca="false">Cropani!BA144</f>
        <v>0</v>
      </c>
      <c r="AV86" s="139" t="n">
        <f aca="false">Cropani!BB144</f>
        <v>0</v>
      </c>
      <c r="AW86" s="150" t="n">
        <f aca="false">Cropani!AT145</f>
        <v>0</v>
      </c>
      <c r="AX86" s="16" t="n">
        <f aca="false">Cropani!AU145</f>
        <v>0</v>
      </c>
      <c r="AY86" s="16" t="n">
        <f aca="false">Cropani!AV145</f>
        <v>0</v>
      </c>
      <c r="AZ86" s="16" t="n">
        <f aca="false">Cropani!AW145</f>
        <v>0</v>
      </c>
      <c r="BA86" s="16" t="n">
        <f aca="false">Cropani!AX145</f>
        <v>0</v>
      </c>
      <c r="BB86" s="16" t="n">
        <f aca="false">Cropani!AY145</f>
        <v>0</v>
      </c>
      <c r="BC86" s="16" t="n">
        <f aca="false">Cropani!AZ145</f>
        <v>0</v>
      </c>
      <c r="BD86" s="16" t="n">
        <f aca="false">Cropani!BA145</f>
        <v>1500</v>
      </c>
      <c r="BE86" s="16" t="n">
        <f aca="false">Cropani!BB145</f>
        <v>0</v>
      </c>
      <c r="BF86" s="20" t="n">
        <f aca="false">AW86*$T86</f>
        <v>0</v>
      </c>
      <c r="BG86" s="2" t="n">
        <f aca="false">AX86*$T86</f>
        <v>0</v>
      </c>
      <c r="BH86" s="2" t="n">
        <f aca="false">AY86*$T86</f>
        <v>0</v>
      </c>
      <c r="BI86" s="2" t="n">
        <f aca="false">AZ86*$T86</f>
        <v>0</v>
      </c>
      <c r="BJ86" s="2" t="n">
        <f aca="false">BA86*$T86</f>
        <v>0</v>
      </c>
      <c r="BK86" s="2" t="n">
        <f aca="false">BB86*$T86</f>
        <v>0</v>
      </c>
      <c r="BL86" s="2" t="n">
        <f aca="false">BC86*$T86</f>
        <v>0</v>
      </c>
      <c r="BM86" s="2" t="n">
        <f aca="false">BD86*$T86</f>
        <v>263.1</v>
      </c>
      <c r="BN86" s="44" t="n">
        <f aca="false">BE86*$T86</f>
        <v>0</v>
      </c>
      <c r="BO86" s="150" t="n">
        <f aca="false">AN86+BF86</f>
        <v>0</v>
      </c>
      <c r="BP86" s="16" t="n">
        <f aca="false">AO86+BG86</f>
        <v>0</v>
      </c>
      <c r="BQ86" s="16" t="n">
        <f aca="false">AP86+BH86</f>
        <v>0</v>
      </c>
      <c r="BR86" s="16" t="n">
        <f aca="false">AQ86+BI86</f>
        <v>0</v>
      </c>
      <c r="BS86" s="16" t="n">
        <f aca="false">AR86+BJ86</f>
        <v>0</v>
      </c>
      <c r="BT86" s="16" t="n">
        <f aca="false">AS86+BK86</f>
        <v>0</v>
      </c>
      <c r="BU86" s="16" t="n">
        <f aca="false">AT86+BL86</f>
        <v>0</v>
      </c>
      <c r="BV86" s="16" t="n">
        <f aca="false">AU86+BM86</f>
        <v>263.1</v>
      </c>
      <c r="BW86" s="139" t="n">
        <f aca="false">AV86+BN86</f>
        <v>0</v>
      </c>
      <c r="BX86" s="3" t="n">
        <f aca="false">BO86/SUM($BO86:$BW86)</f>
        <v>0</v>
      </c>
      <c r="BY86" s="3" t="n">
        <f aca="false">BP86/SUM($BO86:$BW86)</f>
        <v>0</v>
      </c>
      <c r="BZ86" s="3" t="n">
        <f aca="false">BQ86/SUM($BO86:$BW86)</f>
        <v>0</v>
      </c>
      <c r="CA86" s="3" t="n">
        <f aca="false">BR86/SUM($BO86:$BW86)</f>
        <v>0</v>
      </c>
      <c r="CB86" s="3" t="n">
        <f aca="false">BS86/SUM($BO86:$BW86)</f>
        <v>0</v>
      </c>
      <c r="CC86" s="3" t="n">
        <f aca="false">BT86/SUM($BO86:$BW86)</f>
        <v>0</v>
      </c>
      <c r="CD86" s="3" t="n">
        <f aca="false">BU86/SUM($BO86:$BW86)</f>
        <v>0</v>
      </c>
      <c r="CE86" s="3" t="n">
        <f aca="false">BV86/SUM($BO86:$BW86)</f>
        <v>1</v>
      </c>
      <c r="CF86" s="3" t="n">
        <f aca="false">BW86/SUM($BO86:$BW86)</f>
        <v>0</v>
      </c>
      <c r="CG86" s="147" t="n">
        <f aca="false">IF(AND(CE86&gt;=90%,BV86&gt;=2000),BV86,0)</f>
        <v>0</v>
      </c>
      <c r="CI86" s="16" t="n">
        <f aca="false">IF(CG86&lt;&gt;0,SUM(BO86:CG86)-BV86,0)</f>
        <v>0</v>
      </c>
      <c r="CJ86" s="2" t="n">
        <f aca="false">IF(CE86&gt;=90%,BV86,0)</f>
        <v>263.1</v>
      </c>
      <c r="CK86" s="151" t="n">
        <f aca="false">IF(CJ86&lt;&gt;0,1,0)</f>
        <v>1</v>
      </c>
      <c r="CL86" s="2" t="n">
        <f aca="false">IF(CG86&lt;&gt;0,1,0)</f>
        <v>0</v>
      </c>
      <c r="CM86" s="2" t="n">
        <v>0</v>
      </c>
      <c r="CN86" s="151"/>
      <c r="CO86" s="127"/>
      <c r="CP86" s="127"/>
      <c r="CQ86" s="127"/>
      <c r="CR86" s="127"/>
      <c r="CS86" s="127"/>
      <c r="CT86" s="127"/>
      <c r="CU86" s="128"/>
      <c r="CV86" s="127"/>
      <c r="CW86" s="127"/>
      <c r="CX86" s="127"/>
      <c r="CY86" s="127"/>
      <c r="CZ86" s="127"/>
      <c r="DA86" s="127"/>
      <c r="DB86" s="127"/>
      <c r="DC86" s="138"/>
      <c r="DE86" s="37" t="str">
        <f aca="false">B171</f>
        <v>O61</v>
      </c>
      <c r="DF86" s="44" t="n">
        <f aca="false">SUM(DJ68:DJ87)-SUM(DJ72)</f>
        <v>8.75264999999996</v>
      </c>
      <c r="DG86" s="2" t="n">
        <f aca="false">W171</f>
        <v>1271.8368</v>
      </c>
      <c r="DH86" s="44" t="n">
        <f aca="false">CG171</f>
        <v>0</v>
      </c>
      <c r="DI86" s="44" t="n">
        <f aca="false">O171</f>
        <v>6.32</v>
      </c>
      <c r="DJ86" s="44" t="n">
        <f aca="false">S171</f>
        <v>0.7584</v>
      </c>
      <c r="DK86" s="44" t="n">
        <f aca="false">BW171</f>
        <v>0</v>
      </c>
      <c r="DL86" s="44" t="n">
        <f aca="false">BV171</f>
        <v>1217.232</v>
      </c>
      <c r="DM86" s="127"/>
      <c r="DN86" s="127"/>
      <c r="DO86" s="127"/>
      <c r="DP86" s="127"/>
      <c r="DQ86" s="127"/>
      <c r="DR86" s="127"/>
      <c r="DS86" s="127"/>
      <c r="DT86" s="127"/>
      <c r="DU86" s="127"/>
      <c r="DV86" s="127"/>
      <c r="DW86" s="127"/>
      <c r="DX86" s="127"/>
      <c r="DY86" s="127"/>
      <c r="DZ86" s="127"/>
      <c r="EA86" s="127"/>
      <c r="EB86" s="127"/>
      <c r="EC86" s="127"/>
      <c r="ED86" s="127"/>
      <c r="EE86" s="127"/>
      <c r="EF86" s="127"/>
      <c r="EG86" s="127"/>
      <c r="EH86" s="127"/>
      <c r="EI86" s="127"/>
      <c r="EJ86" s="127"/>
      <c r="EK86" s="127"/>
      <c r="EL86" s="127"/>
      <c r="EM86" s="127"/>
      <c r="EN86" s="127"/>
      <c r="EO86" s="127"/>
      <c r="EP86" s="127"/>
      <c r="EQ86" s="127"/>
      <c r="ER86" s="127"/>
      <c r="ES86" s="127"/>
      <c r="ET86" s="127"/>
      <c r="EU86" s="127"/>
      <c r="EV86" s="127"/>
      <c r="EW86" s="127"/>
      <c r="EX86" s="127"/>
      <c r="EY86" s="127"/>
      <c r="EZ86" s="127"/>
      <c r="FA86" s="127"/>
      <c r="FB86" s="127"/>
      <c r="FC86" s="127"/>
      <c r="FD86" s="127"/>
      <c r="FE86" s="127"/>
      <c r="FF86" s="127"/>
      <c r="FG86" s="127"/>
      <c r="FH86" s="127"/>
      <c r="FI86" s="127"/>
      <c r="FJ86" s="127"/>
      <c r="FK86" s="127"/>
      <c r="FL86" s="127"/>
      <c r="FM86" s="127"/>
      <c r="FN86" s="127"/>
      <c r="FO86" s="127"/>
      <c r="FP86" s="127"/>
      <c r="FQ86" s="127"/>
      <c r="FR86" s="127"/>
      <c r="FS86" s="127"/>
      <c r="FT86" s="127"/>
      <c r="FU86" s="127"/>
      <c r="FV86" s="127"/>
      <c r="FW86" s="127"/>
      <c r="FX86" s="127"/>
      <c r="FY86" s="127"/>
      <c r="FZ86" s="127"/>
      <c r="GA86" s="127"/>
      <c r="GB86" s="127"/>
      <c r="GC86" s="127"/>
      <c r="GD86" s="127"/>
      <c r="GE86" s="127"/>
      <c r="GF86" s="127"/>
      <c r="GG86" s="127"/>
      <c r="GH86" s="127"/>
      <c r="GI86" s="127"/>
      <c r="GJ86" s="127"/>
      <c r="GK86" s="127"/>
      <c r="GL86" s="127"/>
      <c r="GM86" s="127"/>
      <c r="GN86" s="127"/>
      <c r="GO86" s="127"/>
      <c r="GP86" s="167"/>
      <c r="GQ86" s="127" t="s">
        <v>153</v>
      </c>
      <c r="GR86" s="161" t="n">
        <v>0</v>
      </c>
      <c r="GS86" s="127" t="n">
        <v>0</v>
      </c>
      <c r="GT86" s="127" t="n">
        <v>0</v>
      </c>
      <c r="GU86" s="127" t="n">
        <v>0</v>
      </c>
      <c r="GV86" s="127" t="n">
        <v>0</v>
      </c>
      <c r="GW86" s="127" t="n">
        <v>1</v>
      </c>
      <c r="GX86" s="127" t="n">
        <v>0</v>
      </c>
      <c r="GY86" s="135" t="n">
        <v>0</v>
      </c>
      <c r="GZ86" s="161" t="n">
        <v>0</v>
      </c>
      <c r="HA86" s="127" t="s">
        <v>37</v>
      </c>
      <c r="HB86" s="127" t="s">
        <v>37</v>
      </c>
      <c r="HC86" s="127" t="s">
        <v>91</v>
      </c>
      <c r="HD86" s="127" t="n">
        <v>0.14</v>
      </c>
      <c r="HE86" s="127" t="n">
        <v>20</v>
      </c>
      <c r="HF86" s="127" t="n">
        <v>0.02</v>
      </c>
      <c r="HG86" s="127" t="n">
        <v>1</v>
      </c>
      <c r="HH86" s="127" t="n">
        <v>0.0028</v>
      </c>
      <c r="HI86" s="127" t="n">
        <v>0</v>
      </c>
      <c r="HJ86" s="127" t="n">
        <v>0</v>
      </c>
      <c r="HK86" s="127" t="n">
        <v>40</v>
      </c>
      <c r="HL86" s="135" t="n">
        <v>40</v>
      </c>
      <c r="HM86" s="161" t="n">
        <v>0</v>
      </c>
      <c r="HN86" s="127" t="n">
        <v>0</v>
      </c>
      <c r="HO86" s="127" t="n">
        <v>0</v>
      </c>
      <c r="HP86" s="127" t="n">
        <v>0</v>
      </c>
      <c r="HQ86" s="127" t="n">
        <v>0</v>
      </c>
      <c r="HR86" s="127" t="n">
        <v>0</v>
      </c>
      <c r="HS86" s="127" t="n">
        <v>2</v>
      </c>
      <c r="HT86" s="127" t="n">
        <v>0</v>
      </c>
      <c r="HU86" s="127" t="n">
        <v>0</v>
      </c>
      <c r="HV86" s="127" t="n">
        <v>0</v>
      </c>
      <c r="HW86" s="127" t="n">
        <v>0</v>
      </c>
      <c r="HX86" s="127" t="n">
        <v>0</v>
      </c>
      <c r="HY86" s="127" t="n">
        <v>0</v>
      </c>
      <c r="HZ86" s="165" t="n">
        <v>0</v>
      </c>
      <c r="IA86" s="127"/>
      <c r="IB86" s="127"/>
      <c r="IC86" s="127"/>
      <c r="ID86" s="127"/>
      <c r="IE86" s="127"/>
      <c r="IF86" s="127"/>
      <c r="IG86" s="127"/>
      <c r="IH86" s="127"/>
      <c r="II86" s="127"/>
      <c r="IJ86" s="127"/>
      <c r="IK86" s="127"/>
      <c r="IL86" s="127"/>
      <c r="IM86" s="127"/>
      <c r="IN86" s="127"/>
      <c r="IO86" s="127"/>
      <c r="IP86" s="127"/>
      <c r="IQ86" s="127"/>
      <c r="IR86" s="127"/>
      <c r="IS86" s="127"/>
      <c r="IT86" s="127"/>
      <c r="IU86" s="127"/>
      <c r="IV86" s="127"/>
      <c r="IW86" s="127"/>
      <c r="IX86" s="127"/>
      <c r="IY86" s="127"/>
      <c r="IZ86" s="127"/>
      <c r="JA86" s="127"/>
      <c r="JB86" s="127"/>
      <c r="JC86" s="127"/>
      <c r="JD86" s="127"/>
      <c r="JE86" s="127"/>
      <c r="JF86" s="127"/>
      <c r="JG86" s="127"/>
      <c r="JH86" s="127"/>
      <c r="JI86" s="127"/>
      <c r="JJ86" s="127"/>
      <c r="JK86" s="127"/>
      <c r="JL86" s="127"/>
      <c r="JM86" s="127"/>
      <c r="JN86" s="127"/>
      <c r="JO86" s="127"/>
      <c r="JP86" s="127"/>
      <c r="JQ86" s="127"/>
      <c r="JR86" s="127"/>
      <c r="JS86" s="127"/>
      <c r="JT86" s="127"/>
      <c r="JU86" s="127"/>
      <c r="JV86" s="127"/>
      <c r="JW86" s="127"/>
      <c r="JX86" s="127"/>
      <c r="JY86" s="127"/>
      <c r="JZ86" s="127"/>
      <c r="KA86" s="127"/>
      <c r="KB86" s="127"/>
      <c r="KC86" s="127"/>
      <c r="KD86" s="127"/>
      <c r="KE86" s="127"/>
      <c r="KF86" s="127"/>
      <c r="KG86" s="127"/>
      <c r="KH86" s="127"/>
      <c r="KI86" s="127"/>
      <c r="KJ86" s="127"/>
      <c r="KK86" s="127"/>
      <c r="KL86" s="127"/>
      <c r="KM86" s="127"/>
      <c r="KN86" s="127"/>
      <c r="KO86" s="127"/>
      <c r="KP86" s="127"/>
      <c r="KQ86" s="127"/>
      <c r="KR86" s="127"/>
      <c r="KS86" s="127"/>
      <c r="KT86" s="127"/>
      <c r="KU86" s="127"/>
      <c r="KV86" s="127"/>
      <c r="KW86" s="127"/>
      <c r="KX86" s="127"/>
      <c r="KY86" s="127"/>
      <c r="KZ86" s="127"/>
      <c r="LA86" s="127"/>
      <c r="LB86" s="127"/>
      <c r="LC86" s="127"/>
      <c r="LD86" s="127"/>
      <c r="LE86" s="127"/>
      <c r="LF86" s="127"/>
      <c r="LG86" s="127"/>
      <c r="LH86" s="127"/>
      <c r="LI86" s="127"/>
      <c r="LJ86" s="127"/>
      <c r="LK86" s="127"/>
      <c r="LL86" s="127"/>
      <c r="LM86" s="127"/>
      <c r="LN86" s="127"/>
      <c r="LO86" s="127"/>
      <c r="LP86" s="127"/>
      <c r="LQ86" s="127"/>
      <c r="LR86" s="127"/>
      <c r="LS86" s="127"/>
      <c r="LT86" s="127"/>
      <c r="LU86" s="127"/>
      <c r="LV86" s="127"/>
      <c r="LW86" s="127"/>
      <c r="LX86" s="127"/>
      <c r="LY86" s="127"/>
      <c r="LZ86" s="127"/>
      <c r="MA86" s="127"/>
      <c r="MB86" s="127"/>
      <c r="MC86" s="127"/>
      <c r="MD86" s="127"/>
      <c r="ME86" s="127"/>
      <c r="MF86" s="127"/>
      <c r="MG86" s="127"/>
      <c r="MH86" s="127"/>
      <c r="MI86" s="127"/>
      <c r="MJ86" s="127"/>
      <c r="MK86" s="127"/>
      <c r="ML86" s="127"/>
      <c r="MM86" s="127"/>
      <c r="MN86" s="127"/>
      <c r="MO86" s="127"/>
      <c r="MP86" s="127"/>
      <c r="MQ86" s="127"/>
      <c r="MR86" s="127"/>
      <c r="MS86" s="127"/>
      <c r="MT86" s="127"/>
      <c r="MU86" s="127"/>
      <c r="MV86" s="127"/>
      <c r="MW86" s="127"/>
      <c r="MX86" s="127"/>
      <c r="MY86" s="127"/>
      <c r="MZ86" s="127"/>
      <c r="NA86" s="127"/>
      <c r="NB86" s="127"/>
      <c r="NC86" s="127"/>
      <c r="ND86" s="127"/>
      <c r="NE86" s="127"/>
      <c r="NF86" s="127"/>
      <c r="NG86" s="127"/>
      <c r="NH86" s="127"/>
      <c r="NI86" s="127"/>
      <c r="NJ86" s="127"/>
      <c r="NK86" s="127"/>
      <c r="NL86" s="127"/>
      <c r="NM86" s="127"/>
      <c r="NN86" s="127"/>
      <c r="NO86" s="127"/>
      <c r="NP86" s="127"/>
      <c r="NQ86" s="127"/>
      <c r="NR86" s="127"/>
      <c r="NS86" s="127"/>
      <c r="NT86" s="127"/>
      <c r="NU86" s="127"/>
      <c r="NV86" s="127"/>
      <c r="NW86" s="127"/>
      <c r="NX86" s="127"/>
      <c r="NY86" s="127"/>
      <c r="NZ86" s="127"/>
      <c r="OA86" s="127"/>
      <c r="OB86" s="127"/>
      <c r="OC86" s="127"/>
      <c r="OD86" s="127"/>
      <c r="OE86" s="127"/>
      <c r="OF86" s="127"/>
      <c r="OG86" s="127"/>
      <c r="OH86" s="127"/>
      <c r="OI86" s="127"/>
      <c r="OJ86" s="127"/>
      <c r="OK86" s="127"/>
      <c r="OL86" s="127"/>
      <c r="OM86" s="127"/>
      <c r="ON86" s="127"/>
      <c r="OO86" s="127"/>
      <c r="OP86" s="127"/>
      <c r="OQ86" s="127"/>
      <c r="OR86" s="127"/>
      <c r="OS86" s="127"/>
      <c r="OT86" s="127"/>
      <c r="OU86" s="127"/>
      <c r="OV86" s="127"/>
      <c r="OW86" s="127"/>
      <c r="OX86" s="127"/>
      <c r="OY86" s="127"/>
      <c r="OZ86" s="127"/>
      <c r="PA86" s="127"/>
      <c r="PB86" s="127"/>
      <c r="PC86" s="127"/>
      <c r="PD86" s="127"/>
      <c r="PE86" s="127"/>
      <c r="PF86" s="127"/>
      <c r="PG86" s="127"/>
      <c r="PH86" s="127"/>
      <c r="PI86" s="127"/>
      <c r="PJ86" s="127"/>
      <c r="PK86" s="127"/>
      <c r="PL86" s="127"/>
      <c r="PM86" s="127"/>
      <c r="PN86" s="127"/>
      <c r="PO86" s="127"/>
      <c r="PP86" s="127"/>
      <c r="PQ86" s="127"/>
      <c r="PR86" s="127"/>
      <c r="PS86" s="127"/>
      <c r="PT86" s="127"/>
      <c r="PU86" s="127"/>
      <c r="PV86" s="127"/>
      <c r="PW86" s="127"/>
      <c r="PX86" s="127"/>
      <c r="PY86" s="127"/>
      <c r="PZ86" s="127"/>
      <c r="QA86" s="127"/>
      <c r="QB86" s="127"/>
      <c r="QC86" s="127"/>
      <c r="QD86" s="127"/>
      <c r="QE86" s="127"/>
      <c r="QF86" s="127"/>
      <c r="QG86" s="127"/>
      <c r="QH86" s="127"/>
      <c r="QI86" s="127"/>
      <c r="QJ86" s="127"/>
      <c r="QK86" s="127"/>
      <c r="QL86" s="127"/>
      <c r="QM86" s="127"/>
      <c r="QN86" s="127"/>
      <c r="QO86" s="127"/>
      <c r="QP86" s="127"/>
    </row>
    <row r="87" customFormat="false" ht="13.8" hidden="false" customHeight="false" outlineLevel="0" collapsed="false">
      <c r="A87" s="166"/>
      <c r="B87" s="7" t="s">
        <v>157</v>
      </c>
      <c r="C87" s="16" t="n">
        <v>0.491312289703695</v>
      </c>
      <c r="D87" s="2" t="n">
        <v>0.0523906963531453</v>
      </c>
      <c r="E87" s="2" t="n">
        <v>0.166950598731718</v>
      </c>
      <c r="F87" s="2" t="n">
        <v>0.0015834381871562</v>
      </c>
      <c r="G87" s="2" t="n">
        <v>0.0377629770242849</v>
      </c>
      <c r="H87" s="2" t="n">
        <v>0</v>
      </c>
      <c r="I87" s="2" t="n">
        <v>0.05</v>
      </c>
      <c r="J87" s="2" t="n">
        <v>0.2</v>
      </c>
      <c r="K87" s="2" t="n">
        <v>0</v>
      </c>
      <c r="L87" s="2" t="s">
        <v>37</v>
      </c>
      <c r="M87" s="2" t="n">
        <v>1</v>
      </c>
      <c r="N87" s="2" t="s">
        <v>48</v>
      </c>
      <c r="O87" s="2" t="n">
        <v>12.2</v>
      </c>
      <c r="P87" s="2" t="n">
        <v>25</v>
      </c>
      <c r="Q87" s="2" t="n">
        <v>0.025</v>
      </c>
      <c r="R87" s="2" t="n">
        <v>0.2</v>
      </c>
      <c r="S87" s="2" t="n">
        <v>0.305</v>
      </c>
      <c r="T87" s="2" t="n">
        <v>0.244</v>
      </c>
      <c r="U87" s="2" t="n">
        <v>862.23150572514</v>
      </c>
      <c r="V87" s="2" t="n">
        <v>62</v>
      </c>
      <c r="W87" s="2" t="n">
        <v>272.384487396934</v>
      </c>
      <c r="X87" s="2" t="n">
        <f aca="false">IF(M87=1,O87,0)</f>
        <v>12.2</v>
      </c>
      <c r="Z87" s="2" t="s">
        <v>511</v>
      </c>
      <c r="AA87" s="2" t="n">
        <f aca="false">[1]sellia!E15</f>
        <v>8.79931743311895</v>
      </c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  <c r="AN87" s="150" t="n">
        <f aca="false">Cropani!BE144</f>
        <v>10.5491542534262</v>
      </c>
      <c r="AO87" s="16" t="n">
        <f aca="false">Cropani!BF144</f>
        <v>7.29304446978335</v>
      </c>
      <c r="AP87" s="16" t="n">
        <f aca="false">Cropani!BG144</f>
        <v>5.11410134433397</v>
      </c>
      <c r="AQ87" s="16" t="n">
        <f aca="false">Cropani!BH144</f>
        <v>39.0436999324565</v>
      </c>
      <c r="AR87" s="16" t="n">
        <f aca="false">Cropani!BI144</f>
        <v>0</v>
      </c>
      <c r="AS87" s="16" t="n">
        <f aca="false">Cropani!BJ144</f>
        <v>0</v>
      </c>
      <c r="AT87" s="16" t="n">
        <f aca="false">Cropani!BK144</f>
        <v>0</v>
      </c>
      <c r="AU87" s="16" t="n">
        <f aca="false">Cropani!BL144</f>
        <v>0</v>
      </c>
      <c r="AV87" s="139" t="n">
        <f aca="false">Cropani!BM144</f>
        <v>0</v>
      </c>
      <c r="AW87" s="150" t="n">
        <f aca="false">Cropani!BE145</f>
        <v>514.24949815627</v>
      </c>
      <c r="AX87" s="16" t="n">
        <f aca="false">Cropani!BF145</f>
        <v>71.5097859527394</v>
      </c>
      <c r="AY87" s="16" t="n">
        <f aca="false">Cropani!BG145</f>
        <v>21.289438371408</v>
      </c>
      <c r="AZ87" s="16" t="n">
        <f aca="false">Cropani!BH145</f>
        <v>236.549315237867</v>
      </c>
      <c r="BA87" s="16" t="n">
        <f aca="false">Cropani!BI145</f>
        <v>1.97929773394524</v>
      </c>
      <c r="BB87" s="16" t="n">
        <f aca="false">Cropani!BJ145</f>
        <v>25.9620467041959</v>
      </c>
      <c r="BC87" s="16" t="n">
        <f aca="false">Cropani!BK145</f>
        <v>0</v>
      </c>
      <c r="BD87" s="16" t="n">
        <f aca="false">Cropani!BL145</f>
        <v>106.25</v>
      </c>
      <c r="BE87" s="16" t="n">
        <f aca="false">Cropani!BM145</f>
        <v>100</v>
      </c>
      <c r="BF87" s="20" t="n">
        <f aca="false">AW87*$T87</f>
        <v>125.47687755013</v>
      </c>
      <c r="BG87" s="2" t="n">
        <f aca="false">AX87*$T87</f>
        <v>17.4483877724684</v>
      </c>
      <c r="BH87" s="2" t="n">
        <f aca="false">AY87*$T87</f>
        <v>5.19462296262355</v>
      </c>
      <c r="BI87" s="2" t="n">
        <f aca="false">AZ87*$T87</f>
        <v>57.7180329180395</v>
      </c>
      <c r="BJ87" s="2" t="n">
        <f aca="false">BA87*$T87</f>
        <v>0.48294864708264</v>
      </c>
      <c r="BK87" s="2" t="n">
        <f aca="false">BB87*$T87</f>
        <v>6.33473939582379</v>
      </c>
      <c r="BL87" s="2" t="n">
        <f aca="false">BC87*$T87</f>
        <v>0</v>
      </c>
      <c r="BM87" s="2" t="n">
        <f aca="false">BD87*$T87</f>
        <v>25.925</v>
      </c>
      <c r="BN87" s="44" t="n">
        <f aca="false">BE87*$T87</f>
        <v>24.4</v>
      </c>
      <c r="BO87" s="150" t="n">
        <f aca="false">AN87+BF87</f>
        <v>136.026031803556</v>
      </c>
      <c r="BP87" s="16" t="n">
        <f aca="false">AO87+BG87</f>
        <v>24.7414322422518</v>
      </c>
      <c r="BQ87" s="16" t="n">
        <f aca="false">AP87+BH87</f>
        <v>10.3087243069575</v>
      </c>
      <c r="BR87" s="16" t="n">
        <f aca="false">AQ87+BI87</f>
        <v>96.761732850496</v>
      </c>
      <c r="BS87" s="16" t="n">
        <f aca="false">AR87+BJ87</f>
        <v>0.48294864708264</v>
      </c>
      <c r="BT87" s="16" t="n">
        <f aca="false">AS87+BK87</f>
        <v>6.33473939582379</v>
      </c>
      <c r="BU87" s="16" t="n">
        <f aca="false">AT87+BL87</f>
        <v>0</v>
      </c>
      <c r="BV87" s="16" t="n">
        <f aca="false">AU87+BM87</f>
        <v>25.925</v>
      </c>
      <c r="BW87" s="139" t="n">
        <f aca="false">AV87+BN87</f>
        <v>24.4</v>
      </c>
      <c r="BX87" s="3" t="n">
        <f aca="false">BO87/SUM($BO87:$BW87)</f>
        <v>0.418566609617371</v>
      </c>
      <c r="BY87" s="3" t="n">
        <f aca="false">BP87/SUM($BO87:$BW87)</f>
        <v>0.0761320261527066</v>
      </c>
      <c r="BZ87" s="3" t="n">
        <f aca="false">BQ87/SUM($BO87:$BW87)</f>
        <v>0.0317210443135973</v>
      </c>
      <c r="CA87" s="3" t="n">
        <f aca="false">BR87/SUM($BO87:$BW87)</f>
        <v>0.297746173456154</v>
      </c>
      <c r="CB87" s="3" t="n">
        <f aca="false">BS87/SUM($BO87:$BW87)</f>
        <v>0.00148608450271202</v>
      </c>
      <c r="CC87" s="3" t="n">
        <f aca="false">BT87/SUM($BO87:$BW87)</f>
        <v>0.0194926688411287</v>
      </c>
      <c r="CD87" s="3" t="n">
        <f aca="false">BU87/SUM($BO87:$BW87)</f>
        <v>0</v>
      </c>
      <c r="CE87" s="3" t="n">
        <f aca="false">BV87/SUM($BO87:$BW87)</f>
        <v>0.0797739903932614</v>
      </c>
      <c r="CF87" s="3" t="n">
        <f aca="false">BW87/SUM($BO87:$BW87)</f>
        <v>0.0750814027230695</v>
      </c>
      <c r="CG87" s="147" t="n">
        <f aca="false">IF(AND(CE87&gt;=90%,BV87&gt;=2000),BV87,0)</f>
        <v>0</v>
      </c>
      <c r="CI87" s="16" t="n">
        <f aca="false">IF(CG87&lt;&gt;0,SUM(BO87:CG87)-BV87,0)</f>
        <v>0</v>
      </c>
      <c r="CJ87" s="2" t="n">
        <f aca="false">IF(CE87&gt;=90%,BV87,0)</f>
        <v>0</v>
      </c>
      <c r="CK87" s="151" t="n">
        <f aca="false">IF(CJ87&lt;&gt;0,1,0)</f>
        <v>0</v>
      </c>
      <c r="CL87" s="2" t="n">
        <f aca="false">IF(CG87&lt;&gt;0,1,0)</f>
        <v>0</v>
      </c>
      <c r="CM87" s="2" t="n">
        <v>0</v>
      </c>
      <c r="CN87" s="151"/>
      <c r="CO87" s="127"/>
      <c r="CP87" s="127"/>
      <c r="CQ87" s="127"/>
      <c r="CR87" s="127"/>
      <c r="CS87" s="127"/>
      <c r="CT87" s="127"/>
      <c r="CU87" s="128"/>
      <c r="CV87" s="128"/>
      <c r="CW87" s="127"/>
      <c r="CX87" s="127"/>
      <c r="CY87" s="127"/>
      <c r="CZ87" s="127"/>
      <c r="DA87" s="127"/>
      <c r="DB87" s="127"/>
      <c r="DC87" s="138"/>
      <c r="DD87" s="60"/>
      <c r="DE87" s="176" t="str">
        <f aca="false">B172</f>
        <v>O62</v>
      </c>
      <c r="DF87" s="58" t="n">
        <f aca="false">SUM(DG68:DG87)-SUM(DH68:DH87)</f>
        <v>16326.2232559879</v>
      </c>
      <c r="DG87" s="2" t="n">
        <f aca="false">W172</f>
        <v>1070.454</v>
      </c>
      <c r="DH87" s="44" t="n">
        <f aca="false">CG172</f>
        <v>0</v>
      </c>
      <c r="DI87" s="44" t="n">
        <f aca="false">O172</f>
        <v>16.5</v>
      </c>
      <c r="DJ87" s="44" t="n">
        <f aca="false">S172</f>
        <v>0.5775</v>
      </c>
      <c r="DK87" s="44" t="n">
        <f aca="false">BW172</f>
        <v>0</v>
      </c>
      <c r="DL87" s="44" t="n">
        <f aca="false">BV172</f>
        <v>877.8</v>
      </c>
      <c r="DM87" s="127"/>
      <c r="DN87" s="127"/>
      <c r="DO87" s="127"/>
      <c r="DP87" s="127"/>
      <c r="DQ87" s="127"/>
      <c r="DR87" s="127"/>
      <c r="DS87" s="127"/>
      <c r="DT87" s="127"/>
      <c r="DU87" s="127"/>
      <c r="DV87" s="127"/>
      <c r="DW87" s="127"/>
      <c r="DX87" s="127"/>
      <c r="DY87" s="127"/>
      <c r="DZ87" s="127"/>
      <c r="EA87" s="127"/>
      <c r="EB87" s="127"/>
      <c r="EC87" s="127"/>
      <c r="ED87" s="127"/>
      <c r="EE87" s="127"/>
      <c r="EF87" s="127"/>
      <c r="EG87" s="127"/>
      <c r="EH87" s="127"/>
      <c r="EI87" s="127"/>
      <c r="EJ87" s="127"/>
      <c r="EK87" s="127"/>
      <c r="EL87" s="127"/>
      <c r="EM87" s="127"/>
      <c r="EN87" s="127"/>
      <c r="EO87" s="127"/>
      <c r="EP87" s="127"/>
      <c r="EQ87" s="127"/>
      <c r="ER87" s="127"/>
      <c r="ES87" s="127"/>
      <c r="ET87" s="127"/>
      <c r="EU87" s="127"/>
      <c r="EV87" s="127"/>
      <c r="EW87" s="127"/>
      <c r="EX87" s="127"/>
      <c r="EY87" s="127"/>
      <c r="EZ87" s="127"/>
      <c r="FA87" s="127"/>
      <c r="FB87" s="127"/>
      <c r="FC87" s="127"/>
      <c r="FD87" s="127"/>
      <c r="FE87" s="127"/>
      <c r="FF87" s="127"/>
      <c r="FG87" s="127"/>
      <c r="FH87" s="127"/>
      <c r="FI87" s="127"/>
      <c r="FJ87" s="127"/>
      <c r="FK87" s="127"/>
      <c r="FL87" s="127"/>
      <c r="FM87" s="127"/>
      <c r="FN87" s="127"/>
      <c r="FO87" s="127"/>
      <c r="FP87" s="127"/>
      <c r="FQ87" s="127"/>
      <c r="FR87" s="127"/>
      <c r="FS87" s="127"/>
      <c r="FT87" s="127"/>
      <c r="FU87" s="127"/>
      <c r="FV87" s="127"/>
      <c r="FW87" s="127"/>
      <c r="FX87" s="127"/>
      <c r="FY87" s="127"/>
      <c r="FZ87" s="127"/>
      <c r="GA87" s="127"/>
      <c r="GB87" s="127"/>
      <c r="GC87" s="127"/>
      <c r="GD87" s="127"/>
      <c r="GE87" s="127"/>
      <c r="GF87" s="127"/>
      <c r="GG87" s="127"/>
      <c r="GH87" s="127"/>
      <c r="GI87" s="127"/>
      <c r="GJ87" s="127"/>
      <c r="GK87" s="127"/>
      <c r="GL87" s="127"/>
      <c r="GM87" s="127"/>
      <c r="GN87" s="127"/>
      <c r="GO87" s="127"/>
      <c r="GP87" s="167"/>
      <c r="GQ87" s="127" t="s">
        <v>154</v>
      </c>
      <c r="GR87" s="161" t="n">
        <v>0</v>
      </c>
      <c r="GS87" s="127" t="n">
        <v>0</v>
      </c>
      <c r="GT87" s="127" t="n">
        <v>0</v>
      </c>
      <c r="GU87" s="127" t="n">
        <v>0.25</v>
      </c>
      <c r="GV87" s="127" t="n">
        <v>0</v>
      </c>
      <c r="GW87" s="127" t="n">
        <v>0.75</v>
      </c>
      <c r="GX87" s="127" t="n">
        <v>0</v>
      </c>
      <c r="GY87" s="135" t="n">
        <v>0</v>
      </c>
      <c r="GZ87" s="161" t="n">
        <v>0</v>
      </c>
      <c r="HA87" s="127" t="s">
        <v>37</v>
      </c>
      <c r="HB87" s="127" t="s">
        <v>37</v>
      </c>
      <c r="HC87" s="127" t="s">
        <v>161</v>
      </c>
      <c r="HD87" s="127" t="n">
        <v>0.765</v>
      </c>
      <c r="HE87" s="127" t="n">
        <v>90</v>
      </c>
      <c r="HF87" s="127" t="n">
        <v>0.09</v>
      </c>
      <c r="HG87" s="127" t="n">
        <v>0.75</v>
      </c>
      <c r="HH87" s="127" t="n">
        <v>0.06885</v>
      </c>
      <c r="HI87" s="127" t="n">
        <v>0.0172125</v>
      </c>
      <c r="HJ87" s="127" t="n">
        <v>137.5</v>
      </c>
      <c r="HK87" s="127" t="n">
        <v>40</v>
      </c>
      <c r="HL87" s="135" t="n">
        <v>42.36671875</v>
      </c>
      <c r="HM87" s="161" t="n">
        <v>0</v>
      </c>
      <c r="HN87" s="127" t="n">
        <v>0</v>
      </c>
      <c r="HO87" s="127" t="n">
        <v>0</v>
      </c>
      <c r="HP87" s="127" t="n">
        <v>0</v>
      </c>
      <c r="HQ87" s="127" t="n">
        <v>0</v>
      </c>
      <c r="HR87" s="127" t="n">
        <v>0</v>
      </c>
      <c r="HS87" s="127" t="n">
        <v>2</v>
      </c>
      <c r="HT87" s="127" t="n">
        <v>0</v>
      </c>
      <c r="HU87" s="127" t="n">
        <v>0</v>
      </c>
      <c r="HV87" s="127" t="n">
        <v>0</v>
      </c>
      <c r="HW87" s="127" t="n">
        <v>0</v>
      </c>
      <c r="HX87" s="127" t="n">
        <v>0</v>
      </c>
      <c r="HY87" s="127" t="n">
        <v>0</v>
      </c>
      <c r="HZ87" s="165" t="n">
        <v>0</v>
      </c>
      <c r="IA87" s="127"/>
      <c r="IB87" s="127"/>
      <c r="IC87" s="127"/>
      <c r="ID87" s="127"/>
      <c r="IE87" s="127"/>
      <c r="IF87" s="127"/>
      <c r="IG87" s="127"/>
      <c r="IH87" s="127"/>
      <c r="II87" s="127"/>
      <c r="IJ87" s="127"/>
      <c r="IK87" s="127"/>
      <c r="IL87" s="127"/>
      <c r="IM87" s="127"/>
      <c r="IN87" s="127"/>
      <c r="IO87" s="127"/>
      <c r="IP87" s="127"/>
      <c r="IQ87" s="127"/>
      <c r="IR87" s="127"/>
      <c r="IS87" s="127"/>
      <c r="IT87" s="127"/>
      <c r="IU87" s="127"/>
      <c r="IV87" s="127"/>
      <c r="IW87" s="127"/>
      <c r="IX87" s="127"/>
      <c r="IY87" s="127"/>
      <c r="IZ87" s="127"/>
      <c r="JA87" s="127"/>
      <c r="JB87" s="127"/>
      <c r="JC87" s="127"/>
      <c r="JD87" s="127"/>
      <c r="JE87" s="127"/>
      <c r="JF87" s="127"/>
      <c r="JG87" s="127"/>
      <c r="JH87" s="127"/>
      <c r="JI87" s="127"/>
      <c r="JJ87" s="127"/>
      <c r="JK87" s="127"/>
      <c r="JL87" s="127"/>
      <c r="JM87" s="127"/>
      <c r="JN87" s="127"/>
      <c r="JO87" s="127"/>
      <c r="JP87" s="127"/>
      <c r="JQ87" s="127"/>
      <c r="JR87" s="127"/>
      <c r="JS87" s="127"/>
      <c r="JT87" s="127"/>
      <c r="JU87" s="127"/>
      <c r="JV87" s="127"/>
      <c r="JW87" s="127"/>
      <c r="JX87" s="127"/>
      <c r="JY87" s="127"/>
      <c r="JZ87" s="127"/>
      <c r="KA87" s="127"/>
      <c r="KB87" s="127"/>
      <c r="KC87" s="127"/>
      <c r="KD87" s="127"/>
      <c r="KE87" s="127"/>
      <c r="KF87" s="127"/>
      <c r="KG87" s="127"/>
      <c r="KH87" s="127"/>
      <c r="KI87" s="127"/>
      <c r="KJ87" s="127"/>
      <c r="KK87" s="127"/>
      <c r="KL87" s="127"/>
      <c r="KM87" s="127"/>
      <c r="KN87" s="127"/>
      <c r="KO87" s="127"/>
      <c r="KP87" s="127"/>
      <c r="KQ87" s="127"/>
      <c r="KR87" s="127"/>
      <c r="KS87" s="127"/>
      <c r="KT87" s="127"/>
      <c r="KU87" s="127"/>
      <c r="KV87" s="127"/>
      <c r="KW87" s="127"/>
      <c r="KX87" s="127"/>
      <c r="KY87" s="127"/>
      <c r="KZ87" s="127"/>
      <c r="LA87" s="127"/>
      <c r="LB87" s="127"/>
      <c r="LC87" s="127"/>
      <c r="LD87" s="127"/>
      <c r="LE87" s="127"/>
      <c r="LF87" s="127"/>
      <c r="LG87" s="127"/>
      <c r="LH87" s="127"/>
      <c r="LI87" s="127"/>
      <c r="LJ87" s="127"/>
      <c r="LK87" s="127"/>
      <c r="LL87" s="127"/>
      <c r="LM87" s="127"/>
      <c r="LN87" s="127"/>
      <c r="LO87" s="127"/>
      <c r="LP87" s="127"/>
      <c r="LQ87" s="127"/>
      <c r="LR87" s="127"/>
      <c r="LS87" s="127"/>
      <c r="LT87" s="127"/>
      <c r="LU87" s="127"/>
      <c r="LV87" s="127"/>
      <c r="LW87" s="127"/>
      <c r="LX87" s="127"/>
      <c r="LY87" s="127"/>
      <c r="LZ87" s="127"/>
      <c r="MA87" s="127"/>
      <c r="MB87" s="127"/>
      <c r="MC87" s="127"/>
      <c r="MD87" s="127"/>
      <c r="ME87" s="127"/>
      <c r="MF87" s="127"/>
      <c r="MG87" s="127"/>
      <c r="MH87" s="127"/>
      <c r="MI87" s="127"/>
      <c r="MJ87" s="127"/>
      <c r="MK87" s="127"/>
      <c r="ML87" s="127"/>
      <c r="MM87" s="127"/>
      <c r="MN87" s="127"/>
      <c r="MO87" s="127"/>
      <c r="MP87" s="127"/>
      <c r="MQ87" s="127"/>
      <c r="MR87" s="127"/>
      <c r="MS87" s="127"/>
      <c r="MT87" s="127"/>
      <c r="MU87" s="127"/>
      <c r="MV87" s="127"/>
      <c r="MW87" s="127"/>
      <c r="MX87" s="127"/>
      <c r="MY87" s="127"/>
      <c r="MZ87" s="127"/>
      <c r="NA87" s="127"/>
      <c r="NB87" s="127"/>
      <c r="NC87" s="127"/>
      <c r="ND87" s="127"/>
      <c r="NE87" s="127"/>
      <c r="NF87" s="127"/>
      <c r="NG87" s="127"/>
      <c r="NH87" s="127"/>
      <c r="NI87" s="127"/>
      <c r="NJ87" s="127"/>
      <c r="NK87" s="127"/>
      <c r="NL87" s="127"/>
      <c r="NM87" s="127"/>
      <c r="NN87" s="127"/>
      <c r="NO87" s="127"/>
      <c r="NP87" s="127"/>
      <c r="NQ87" s="127"/>
      <c r="NR87" s="127"/>
      <c r="NS87" s="127"/>
      <c r="NT87" s="127"/>
      <c r="NU87" s="127"/>
      <c r="NV87" s="127"/>
      <c r="NW87" s="127"/>
      <c r="NX87" s="127"/>
      <c r="NY87" s="127"/>
      <c r="NZ87" s="127"/>
      <c r="OA87" s="127"/>
      <c r="OB87" s="127"/>
      <c r="OC87" s="127"/>
      <c r="OD87" s="127"/>
      <c r="OE87" s="127"/>
      <c r="OF87" s="127"/>
      <c r="OG87" s="127"/>
      <c r="OH87" s="127"/>
      <c r="OI87" s="127"/>
      <c r="OJ87" s="127"/>
      <c r="OK87" s="127"/>
      <c r="OL87" s="127"/>
      <c r="OM87" s="127"/>
      <c r="ON87" s="127"/>
      <c r="OO87" s="127"/>
      <c r="OP87" s="127"/>
      <c r="OQ87" s="127"/>
      <c r="OR87" s="127"/>
      <c r="OS87" s="127"/>
      <c r="OT87" s="127"/>
      <c r="OU87" s="127"/>
      <c r="OV87" s="127"/>
      <c r="OW87" s="127"/>
      <c r="OX87" s="127"/>
      <c r="OY87" s="127"/>
      <c r="OZ87" s="127"/>
      <c r="PA87" s="127"/>
      <c r="PB87" s="127"/>
      <c r="PC87" s="127"/>
      <c r="PD87" s="127"/>
      <c r="PE87" s="127"/>
      <c r="PF87" s="127"/>
      <c r="PG87" s="127"/>
      <c r="PH87" s="127"/>
      <c r="PI87" s="127"/>
      <c r="PJ87" s="127"/>
      <c r="PK87" s="127"/>
      <c r="PL87" s="127"/>
      <c r="PM87" s="127"/>
      <c r="PN87" s="127"/>
      <c r="PO87" s="127"/>
      <c r="PP87" s="127"/>
      <c r="PQ87" s="127"/>
      <c r="PR87" s="127"/>
      <c r="PS87" s="127"/>
      <c r="PT87" s="127"/>
      <c r="PU87" s="127"/>
      <c r="PV87" s="127"/>
      <c r="PW87" s="127"/>
      <c r="PX87" s="127"/>
      <c r="PY87" s="127"/>
      <c r="PZ87" s="127"/>
      <c r="QA87" s="127"/>
      <c r="QB87" s="127"/>
      <c r="QC87" s="127"/>
      <c r="QD87" s="127"/>
      <c r="QE87" s="127"/>
      <c r="QF87" s="127"/>
      <c r="QG87" s="127"/>
      <c r="QH87" s="127"/>
      <c r="QI87" s="127"/>
      <c r="QJ87" s="127"/>
      <c r="QK87" s="127"/>
      <c r="QL87" s="127"/>
      <c r="QM87" s="127"/>
      <c r="QN87" s="127"/>
      <c r="QO87" s="127"/>
      <c r="QP87" s="127"/>
    </row>
    <row r="88" customFormat="false" ht="13.8" hidden="false" customHeight="false" outlineLevel="0" collapsed="false">
      <c r="A88" s="166"/>
      <c r="B88" s="7" t="s">
        <v>158</v>
      </c>
      <c r="C88" s="16" t="n">
        <v>0.02</v>
      </c>
      <c r="D88" s="2" t="n">
        <v>0</v>
      </c>
      <c r="E88" s="2" t="n">
        <v>0.01</v>
      </c>
      <c r="F88" s="2" t="n">
        <v>0.194</v>
      </c>
      <c r="G88" s="2" t="n">
        <v>0</v>
      </c>
      <c r="H88" s="2" t="n">
        <v>0.776</v>
      </c>
      <c r="I88" s="2" t="n">
        <v>0</v>
      </c>
      <c r="J88" s="2" t="n">
        <v>0</v>
      </c>
      <c r="K88" s="2" t="n">
        <v>0</v>
      </c>
      <c r="L88" s="2" t="s">
        <v>37</v>
      </c>
      <c r="M88" s="2" t="s">
        <v>37</v>
      </c>
      <c r="N88" s="2" t="s">
        <v>91</v>
      </c>
      <c r="O88" s="2" t="n">
        <v>2.85</v>
      </c>
      <c r="P88" s="2" t="n">
        <v>70</v>
      </c>
      <c r="Q88" s="2" t="n">
        <v>0.07</v>
      </c>
      <c r="R88" s="2" t="n">
        <v>0.97</v>
      </c>
      <c r="S88" s="2" t="n">
        <v>0.1995</v>
      </c>
      <c r="T88" s="2" t="n">
        <v>0.00598500000000001</v>
      </c>
      <c r="U88" s="2" t="n">
        <v>103</v>
      </c>
      <c r="V88" s="2" t="n">
        <v>50</v>
      </c>
      <c r="W88" s="2" t="n">
        <v>50.616455</v>
      </c>
      <c r="X88" s="2" t="n">
        <f aca="false">IF(M88=1,O88,0)</f>
        <v>0</v>
      </c>
      <c r="Z88" s="2" t="s">
        <v>511</v>
      </c>
      <c r="AA88" s="2" t="n">
        <f aca="false">[1]sellia!E16</f>
        <v>8.72257007530159</v>
      </c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  <c r="AN88" s="150" t="n">
        <f aca="false">Cropani!BP144</f>
        <v>0</v>
      </c>
      <c r="AO88" s="16" t="n">
        <f aca="false">Cropani!BQ144</f>
        <v>0</v>
      </c>
      <c r="AP88" s="16" t="n">
        <f aca="false">Cropani!BR144</f>
        <v>0</v>
      </c>
      <c r="AQ88" s="16" t="n">
        <f aca="false">Cropani!BS144</f>
        <v>0</v>
      </c>
      <c r="AR88" s="16" t="n">
        <f aca="false">Cropani!BT144</f>
        <v>10</v>
      </c>
      <c r="AS88" s="16" t="n">
        <f aca="false">Cropani!BU144</f>
        <v>0</v>
      </c>
      <c r="AT88" s="16" t="n">
        <f aca="false">Cropani!BV144</f>
        <v>40</v>
      </c>
      <c r="AU88" s="16" t="n">
        <f aca="false">Cropani!BW144</f>
        <v>0</v>
      </c>
      <c r="AV88" s="139" t="n">
        <f aca="false">Cropani!BX144</f>
        <v>0</v>
      </c>
      <c r="AW88" s="150" t="n">
        <f aca="false">Cropani!BP145</f>
        <v>933.333333333333</v>
      </c>
      <c r="AX88" s="16" t="n">
        <f aca="false">Cropani!BQ145</f>
        <v>0</v>
      </c>
      <c r="AY88" s="16" t="n">
        <f aca="false">Cropani!BR145</f>
        <v>0</v>
      </c>
      <c r="AZ88" s="16" t="n">
        <f aca="false">Cropani!BS145</f>
        <v>2500</v>
      </c>
      <c r="BA88" s="16" t="n">
        <f aca="false">Cropani!BT145</f>
        <v>0</v>
      </c>
      <c r="BB88" s="16" t="n">
        <f aca="false">Cropani!BU145</f>
        <v>0</v>
      </c>
      <c r="BC88" s="16" t="n">
        <f aca="false">Cropani!BV145</f>
        <v>0</v>
      </c>
      <c r="BD88" s="16" t="n">
        <f aca="false">Cropani!BW145</f>
        <v>0</v>
      </c>
      <c r="BE88" s="16" t="n">
        <f aca="false">Cropani!BX145</f>
        <v>0</v>
      </c>
      <c r="BF88" s="20" t="n">
        <f aca="false">AW88*$T88</f>
        <v>5.586</v>
      </c>
      <c r="BG88" s="2" t="n">
        <f aca="false">AX88*$T88</f>
        <v>0</v>
      </c>
      <c r="BH88" s="2" t="n">
        <f aca="false">AY88*$T88</f>
        <v>0</v>
      </c>
      <c r="BI88" s="2" t="n">
        <f aca="false">AZ88*$T88</f>
        <v>14.9625</v>
      </c>
      <c r="BJ88" s="2" t="n">
        <f aca="false">BA88*$T88</f>
        <v>0</v>
      </c>
      <c r="BK88" s="2" t="n">
        <f aca="false">BB88*$T88</f>
        <v>0</v>
      </c>
      <c r="BL88" s="2" t="n">
        <f aca="false">BC88*$T88</f>
        <v>0</v>
      </c>
      <c r="BM88" s="2" t="n">
        <f aca="false">BD88*$T88</f>
        <v>0</v>
      </c>
      <c r="BN88" s="44" t="n">
        <f aca="false">BE88*$T88</f>
        <v>0</v>
      </c>
      <c r="BO88" s="150" t="n">
        <f aca="false">AN88+BF88</f>
        <v>5.586</v>
      </c>
      <c r="BP88" s="16" t="n">
        <f aca="false">AO88+BG88</f>
        <v>0</v>
      </c>
      <c r="BQ88" s="16" t="n">
        <f aca="false">AP88+BH88</f>
        <v>0</v>
      </c>
      <c r="BR88" s="16" t="n">
        <f aca="false">AQ88+BI88</f>
        <v>14.9625</v>
      </c>
      <c r="BS88" s="16" t="n">
        <f aca="false">AR88+BJ88</f>
        <v>10</v>
      </c>
      <c r="BT88" s="16" t="n">
        <f aca="false">AS88+BK88</f>
        <v>0</v>
      </c>
      <c r="BU88" s="16" t="n">
        <f aca="false">AT88+BL88</f>
        <v>40</v>
      </c>
      <c r="BV88" s="16" t="n">
        <f aca="false">AU88+BM88</f>
        <v>0</v>
      </c>
      <c r="BW88" s="139" t="n">
        <f aca="false">AV88+BN88</f>
        <v>0</v>
      </c>
      <c r="BX88" s="3" t="n">
        <f aca="false">BO88/SUM($BO88:$BW88)</f>
        <v>0.0791795715004571</v>
      </c>
      <c r="BY88" s="3" t="n">
        <f aca="false">BP88/SUM($BO88:$BW88)</f>
        <v>0</v>
      </c>
      <c r="BZ88" s="3" t="n">
        <f aca="false">BQ88/SUM($BO88:$BW88)</f>
        <v>0</v>
      </c>
      <c r="CA88" s="3" t="n">
        <f aca="false">BR88/SUM($BO88:$BW88)</f>
        <v>0.212088137947653</v>
      </c>
      <c r="CB88" s="3" t="n">
        <f aca="false">BS88/SUM($BO88:$BW88)</f>
        <v>0.141746458110378</v>
      </c>
      <c r="CC88" s="3" t="n">
        <f aca="false">BT88/SUM($BO88:$BW88)</f>
        <v>0</v>
      </c>
      <c r="CD88" s="3" t="n">
        <f aca="false">BU88/SUM($BO88:$BW88)</f>
        <v>0.566985832441512</v>
      </c>
      <c r="CE88" s="3" t="n">
        <f aca="false">BV88/SUM($BO88:$BW88)</f>
        <v>0</v>
      </c>
      <c r="CF88" s="3" t="n">
        <f aca="false">BW88/SUM($BO88:$BW88)</f>
        <v>0</v>
      </c>
      <c r="CG88" s="147" t="n">
        <f aca="false">IF(AND(CE88&gt;=90%,BV88&gt;=2000),BV88,0)</f>
        <v>0</v>
      </c>
      <c r="CI88" s="16" t="n">
        <f aca="false">IF(CG88&lt;&gt;0,SUM(BO88:CG88)-BV88,0)</f>
        <v>0</v>
      </c>
      <c r="CJ88" s="2" t="n">
        <f aca="false">IF(CE88&gt;=90%,BV88,0)</f>
        <v>0</v>
      </c>
      <c r="CK88" s="151" t="n">
        <f aca="false">IF(CJ88&lt;&gt;0,1,0)</f>
        <v>0</v>
      </c>
      <c r="CL88" s="2" t="n">
        <f aca="false">IF(CG88&lt;&gt;0,1,0)</f>
        <v>0</v>
      </c>
      <c r="CM88" s="2" t="n">
        <v>0</v>
      </c>
      <c r="CN88" s="151"/>
      <c r="CO88" s="127"/>
      <c r="CP88" s="127"/>
      <c r="CQ88" s="127"/>
      <c r="CR88" s="127"/>
      <c r="CS88" s="127"/>
      <c r="CT88" s="127"/>
      <c r="CU88" s="128"/>
      <c r="CV88" s="128"/>
      <c r="CW88" s="127"/>
      <c r="CX88" s="127"/>
      <c r="CY88" s="127"/>
      <c r="CZ88" s="127"/>
      <c r="DA88" s="127"/>
      <c r="DB88" s="127"/>
      <c r="DC88" s="138"/>
      <c r="DD88" s="50" t="str">
        <f aca="false">A136</f>
        <v>Sellia Marina</v>
      </c>
      <c r="DE88" s="49" t="str">
        <f aca="false">B183</f>
        <v>O75</v>
      </c>
      <c r="DF88" s="38"/>
      <c r="DG88" s="2" t="n">
        <f aca="false">W89</f>
        <v>77.189296</v>
      </c>
      <c r="DH88" s="44" t="n">
        <f aca="false">CG89</f>
        <v>0</v>
      </c>
      <c r="DI88" s="44" t="n">
        <f aca="false">O89</f>
        <v>0.44</v>
      </c>
      <c r="DJ88" s="44" t="n">
        <f aca="false">S89</f>
        <v>0.0132</v>
      </c>
      <c r="DK88" s="44" t="n">
        <f aca="false">BW89</f>
        <v>0</v>
      </c>
      <c r="DL88" s="44" t="n">
        <f aca="false">BV89</f>
        <v>0</v>
      </c>
      <c r="DM88" s="127"/>
      <c r="DN88" s="127"/>
      <c r="DO88" s="127"/>
      <c r="DP88" s="127"/>
      <c r="DQ88" s="127"/>
      <c r="DR88" s="127"/>
      <c r="DS88" s="127"/>
      <c r="DT88" s="127"/>
      <c r="DU88" s="127"/>
      <c r="DV88" s="127"/>
      <c r="DW88" s="127"/>
      <c r="DX88" s="127"/>
      <c r="DY88" s="127"/>
      <c r="DZ88" s="127"/>
      <c r="EA88" s="127"/>
      <c r="EB88" s="127"/>
      <c r="EC88" s="127"/>
      <c r="ED88" s="127"/>
      <c r="EE88" s="127"/>
      <c r="EF88" s="127"/>
      <c r="EG88" s="127"/>
      <c r="EH88" s="127"/>
      <c r="EI88" s="127"/>
      <c r="EJ88" s="127"/>
      <c r="EK88" s="127"/>
      <c r="EL88" s="127"/>
      <c r="EM88" s="127"/>
      <c r="EN88" s="127"/>
      <c r="EO88" s="127"/>
      <c r="EP88" s="127"/>
      <c r="EQ88" s="127"/>
      <c r="ER88" s="127"/>
      <c r="ES88" s="127"/>
      <c r="ET88" s="127"/>
      <c r="EU88" s="127"/>
      <c r="EV88" s="127"/>
      <c r="EW88" s="127"/>
      <c r="EX88" s="127"/>
      <c r="EY88" s="127"/>
      <c r="EZ88" s="127"/>
      <c r="FA88" s="127"/>
      <c r="FB88" s="127"/>
      <c r="FC88" s="127"/>
      <c r="FD88" s="127"/>
      <c r="FE88" s="127"/>
      <c r="FF88" s="127"/>
      <c r="FG88" s="127"/>
      <c r="FH88" s="127"/>
      <c r="FI88" s="127"/>
      <c r="FJ88" s="127"/>
      <c r="FK88" s="127"/>
      <c r="FL88" s="127"/>
      <c r="FM88" s="127"/>
      <c r="FN88" s="127"/>
      <c r="FO88" s="127"/>
      <c r="FP88" s="127"/>
      <c r="FQ88" s="127"/>
      <c r="FR88" s="127"/>
      <c r="FS88" s="127"/>
      <c r="FT88" s="127"/>
      <c r="FU88" s="127"/>
      <c r="FV88" s="127"/>
      <c r="FW88" s="127"/>
      <c r="FX88" s="127"/>
      <c r="FY88" s="127"/>
      <c r="FZ88" s="127"/>
      <c r="GA88" s="127"/>
      <c r="GB88" s="127"/>
      <c r="GC88" s="127"/>
      <c r="GD88" s="127"/>
      <c r="GE88" s="127"/>
      <c r="GF88" s="127"/>
      <c r="GG88" s="127"/>
      <c r="GH88" s="127"/>
      <c r="GI88" s="127"/>
      <c r="GJ88" s="127"/>
      <c r="GK88" s="127"/>
      <c r="GL88" s="127"/>
      <c r="GM88" s="127"/>
      <c r="GN88" s="127"/>
      <c r="GO88" s="127"/>
      <c r="GP88" s="167"/>
      <c r="GQ88" s="127" t="s">
        <v>155</v>
      </c>
      <c r="GR88" s="161" t="n">
        <v>0</v>
      </c>
      <c r="GS88" s="127" t="n">
        <v>0</v>
      </c>
      <c r="GT88" s="127" t="n">
        <v>0</v>
      </c>
      <c r="GU88" s="127" t="n">
        <v>0</v>
      </c>
      <c r="GV88" s="127" t="n">
        <v>0</v>
      </c>
      <c r="GW88" s="127" t="n">
        <v>0</v>
      </c>
      <c r="GX88" s="127" t="n">
        <v>1</v>
      </c>
      <c r="GY88" s="135" t="n">
        <v>0</v>
      </c>
      <c r="GZ88" s="161" t="n">
        <v>0</v>
      </c>
      <c r="HA88" s="127" t="s">
        <v>37</v>
      </c>
      <c r="HB88" s="127" t="s">
        <v>37</v>
      </c>
      <c r="HC88" s="127" t="s">
        <v>91</v>
      </c>
      <c r="HD88" s="127" t="n">
        <v>0.765</v>
      </c>
      <c r="HE88" s="127" t="n">
        <v>10</v>
      </c>
      <c r="HF88" s="127" t="n">
        <v>0.01</v>
      </c>
      <c r="HG88" s="127" t="n">
        <v>0</v>
      </c>
      <c r="HH88" s="127" t="n">
        <v>0.00765</v>
      </c>
      <c r="HI88" s="127" t="n">
        <v>0.00765</v>
      </c>
      <c r="HJ88" s="127" t="n">
        <v>1500</v>
      </c>
      <c r="HK88" s="127" t="n">
        <v>0</v>
      </c>
      <c r="HL88" s="135" t="n">
        <v>11.475</v>
      </c>
      <c r="HM88" s="161" t="n">
        <v>0</v>
      </c>
      <c r="HN88" s="127" t="n">
        <v>0</v>
      </c>
      <c r="HO88" s="127" t="n">
        <v>0</v>
      </c>
      <c r="HP88" s="127" t="n">
        <v>0</v>
      </c>
      <c r="HQ88" s="127" t="n">
        <v>0</v>
      </c>
      <c r="HR88" s="127" t="n">
        <v>0</v>
      </c>
      <c r="HS88" s="127" t="n">
        <v>0</v>
      </c>
      <c r="HT88" s="127" t="n">
        <v>0</v>
      </c>
      <c r="HU88" s="127" t="n">
        <v>0</v>
      </c>
      <c r="HV88" s="127" t="n">
        <v>0</v>
      </c>
      <c r="HW88" s="127" t="n">
        <v>0</v>
      </c>
      <c r="HX88" s="127" t="n">
        <v>0</v>
      </c>
      <c r="HY88" s="127" t="n">
        <v>0</v>
      </c>
      <c r="HZ88" s="165" t="n">
        <v>0</v>
      </c>
      <c r="IA88" s="127"/>
      <c r="IB88" s="127"/>
      <c r="IC88" s="127"/>
      <c r="ID88" s="127"/>
      <c r="IE88" s="127"/>
      <c r="IF88" s="127"/>
      <c r="IG88" s="127"/>
      <c r="IH88" s="127"/>
      <c r="II88" s="127"/>
      <c r="IJ88" s="127"/>
      <c r="IK88" s="127"/>
      <c r="IL88" s="127"/>
      <c r="IM88" s="127"/>
      <c r="IN88" s="127"/>
      <c r="IO88" s="127"/>
      <c r="IP88" s="127"/>
      <c r="IQ88" s="127"/>
      <c r="IR88" s="127"/>
      <c r="IS88" s="127"/>
      <c r="IT88" s="127"/>
      <c r="IU88" s="127"/>
      <c r="IV88" s="127"/>
      <c r="IW88" s="127"/>
      <c r="IX88" s="127"/>
      <c r="IY88" s="127"/>
      <c r="IZ88" s="127"/>
      <c r="JA88" s="127"/>
      <c r="JB88" s="127"/>
      <c r="JC88" s="127"/>
      <c r="JD88" s="127"/>
      <c r="JE88" s="127"/>
      <c r="JF88" s="127"/>
      <c r="JG88" s="127"/>
      <c r="JH88" s="127"/>
      <c r="JI88" s="127"/>
      <c r="JJ88" s="127"/>
      <c r="JK88" s="127"/>
      <c r="JL88" s="127"/>
      <c r="JM88" s="127"/>
      <c r="JN88" s="127"/>
      <c r="JO88" s="127"/>
      <c r="JP88" s="127"/>
      <c r="JQ88" s="127"/>
      <c r="JR88" s="127"/>
      <c r="JS88" s="127"/>
      <c r="JT88" s="127"/>
      <c r="JU88" s="127"/>
      <c r="JV88" s="127"/>
      <c r="JW88" s="127"/>
      <c r="JX88" s="127"/>
      <c r="JY88" s="127"/>
      <c r="JZ88" s="127"/>
      <c r="KA88" s="127"/>
      <c r="KB88" s="127"/>
      <c r="KC88" s="127"/>
      <c r="KD88" s="127"/>
      <c r="KE88" s="127"/>
      <c r="KF88" s="127"/>
      <c r="KG88" s="127"/>
      <c r="KH88" s="127"/>
      <c r="KI88" s="127"/>
      <c r="KJ88" s="127"/>
      <c r="KK88" s="127"/>
      <c r="KL88" s="127"/>
      <c r="KM88" s="127"/>
      <c r="KN88" s="127"/>
      <c r="KO88" s="127"/>
      <c r="KP88" s="127"/>
      <c r="KQ88" s="127"/>
      <c r="KR88" s="127"/>
      <c r="KS88" s="127"/>
      <c r="KT88" s="127"/>
      <c r="KU88" s="127"/>
      <c r="KV88" s="127"/>
      <c r="KW88" s="127"/>
      <c r="KX88" s="127"/>
      <c r="KY88" s="127"/>
      <c r="KZ88" s="127"/>
      <c r="LA88" s="127"/>
      <c r="LB88" s="127"/>
      <c r="LC88" s="127"/>
      <c r="LD88" s="127"/>
      <c r="LE88" s="127"/>
      <c r="LF88" s="127"/>
      <c r="LG88" s="127"/>
      <c r="LH88" s="127"/>
      <c r="LI88" s="127"/>
      <c r="LJ88" s="127"/>
      <c r="LK88" s="127"/>
      <c r="LL88" s="127"/>
      <c r="LM88" s="127"/>
      <c r="LN88" s="127"/>
      <c r="LO88" s="127"/>
      <c r="LP88" s="127"/>
      <c r="LQ88" s="127"/>
      <c r="LR88" s="127"/>
      <c r="LS88" s="127"/>
      <c r="LT88" s="127"/>
      <c r="LU88" s="127"/>
      <c r="LV88" s="127"/>
      <c r="LW88" s="127"/>
      <c r="LX88" s="127"/>
      <c r="LY88" s="127"/>
      <c r="LZ88" s="127"/>
      <c r="MA88" s="127"/>
      <c r="MB88" s="127"/>
      <c r="MC88" s="127"/>
      <c r="MD88" s="127"/>
      <c r="ME88" s="127"/>
      <c r="MF88" s="127"/>
      <c r="MG88" s="127"/>
      <c r="MH88" s="127"/>
      <c r="MI88" s="127"/>
      <c r="MJ88" s="127"/>
      <c r="MK88" s="127"/>
      <c r="ML88" s="127"/>
      <c r="MM88" s="127"/>
      <c r="MN88" s="127"/>
      <c r="MO88" s="127"/>
      <c r="MP88" s="127"/>
      <c r="MQ88" s="127"/>
      <c r="MR88" s="127"/>
      <c r="MS88" s="127"/>
      <c r="MT88" s="127"/>
      <c r="MU88" s="127"/>
      <c r="MV88" s="127"/>
      <c r="MW88" s="127"/>
      <c r="MX88" s="127"/>
      <c r="MY88" s="127"/>
      <c r="MZ88" s="127"/>
      <c r="NA88" s="127"/>
      <c r="NB88" s="127"/>
      <c r="NC88" s="127"/>
      <c r="ND88" s="127"/>
      <c r="NE88" s="127"/>
      <c r="NF88" s="127"/>
      <c r="NG88" s="127"/>
      <c r="NH88" s="127"/>
      <c r="NI88" s="127"/>
      <c r="NJ88" s="127"/>
      <c r="NK88" s="127"/>
      <c r="NL88" s="127"/>
      <c r="NM88" s="127"/>
      <c r="NN88" s="127"/>
      <c r="NO88" s="127"/>
      <c r="NP88" s="127"/>
      <c r="NQ88" s="127"/>
      <c r="NR88" s="127"/>
      <c r="NS88" s="127"/>
      <c r="NT88" s="127"/>
      <c r="NU88" s="127"/>
      <c r="NV88" s="127"/>
      <c r="NW88" s="127"/>
      <c r="NX88" s="127"/>
      <c r="NY88" s="127"/>
      <c r="NZ88" s="127"/>
      <c r="OA88" s="127"/>
      <c r="OB88" s="127"/>
      <c r="OC88" s="127"/>
      <c r="OD88" s="127"/>
      <c r="OE88" s="127"/>
      <c r="OF88" s="127"/>
      <c r="OG88" s="127"/>
      <c r="OH88" s="127"/>
      <c r="OI88" s="127"/>
      <c r="OJ88" s="127"/>
      <c r="OK88" s="127"/>
      <c r="OL88" s="127"/>
      <c r="OM88" s="127"/>
      <c r="ON88" s="127"/>
      <c r="OO88" s="127"/>
      <c r="OP88" s="127"/>
      <c r="OQ88" s="127"/>
      <c r="OR88" s="127"/>
      <c r="OS88" s="127"/>
      <c r="OT88" s="127"/>
      <c r="OU88" s="127"/>
      <c r="OV88" s="127"/>
      <c r="OW88" s="127"/>
      <c r="OX88" s="127"/>
      <c r="OY88" s="127"/>
      <c r="OZ88" s="127"/>
      <c r="PA88" s="127"/>
      <c r="PB88" s="127"/>
      <c r="PC88" s="127"/>
      <c r="PD88" s="127"/>
      <c r="PE88" s="127"/>
      <c r="PF88" s="127"/>
      <c r="PG88" s="127"/>
      <c r="PH88" s="127"/>
      <c r="PI88" s="127"/>
      <c r="PJ88" s="127"/>
      <c r="PK88" s="127"/>
      <c r="PL88" s="127"/>
      <c r="PM88" s="127"/>
      <c r="PN88" s="127"/>
      <c r="PO88" s="127"/>
      <c r="PP88" s="127"/>
      <c r="PQ88" s="127"/>
      <c r="PR88" s="127"/>
      <c r="PS88" s="127"/>
      <c r="PT88" s="127"/>
      <c r="PU88" s="127"/>
      <c r="PV88" s="127"/>
      <c r="PW88" s="127"/>
      <c r="PX88" s="127"/>
      <c r="PY88" s="127"/>
      <c r="PZ88" s="127"/>
      <c r="QA88" s="127"/>
      <c r="QB88" s="127"/>
      <c r="QC88" s="127"/>
      <c r="QD88" s="127"/>
      <c r="QE88" s="127"/>
      <c r="QF88" s="127"/>
      <c r="QG88" s="127"/>
      <c r="QH88" s="127"/>
      <c r="QI88" s="127"/>
      <c r="QJ88" s="127"/>
      <c r="QK88" s="127"/>
      <c r="QL88" s="127"/>
      <c r="QM88" s="127"/>
      <c r="QN88" s="127"/>
      <c r="QO88" s="127"/>
      <c r="QP88" s="127"/>
    </row>
    <row r="89" customFormat="false" ht="13.8" hidden="false" customHeight="false" outlineLevel="0" collapsed="false">
      <c r="A89" s="166"/>
      <c r="B89" s="7" t="s">
        <v>159</v>
      </c>
      <c r="C89" s="16" t="n">
        <v>0.0782873904233454</v>
      </c>
      <c r="D89" s="2" t="n">
        <v>0.121550741163056</v>
      </c>
      <c r="E89" s="2" t="n">
        <v>0.780161868413599</v>
      </c>
      <c r="F89" s="2" t="n">
        <v>0</v>
      </c>
      <c r="G89" s="2" t="n">
        <v>0</v>
      </c>
      <c r="H89" s="2" t="n">
        <v>0.02</v>
      </c>
      <c r="I89" s="2" t="n">
        <v>0</v>
      </c>
      <c r="J89" s="2" t="n">
        <v>0</v>
      </c>
      <c r="K89" s="2" t="n">
        <v>0</v>
      </c>
      <c r="L89" s="2" t="s">
        <v>37</v>
      </c>
      <c r="M89" s="2" t="s">
        <v>37</v>
      </c>
      <c r="N89" s="2" t="s">
        <v>91</v>
      </c>
      <c r="O89" s="2" t="n">
        <v>0.44</v>
      </c>
      <c r="P89" s="2" t="n">
        <v>30</v>
      </c>
      <c r="Q89" s="2" t="n">
        <v>0.03</v>
      </c>
      <c r="R89" s="2" t="n">
        <v>0.45</v>
      </c>
      <c r="S89" s="2" t="n">
        <v>0.0132</v>
      </c>
      <c r="T89" s="2" t="n">
        <v>0.00726</v>
      </c>
      <c r="U89" s="2" t="n">
        <v>3469.6</v>
      </c>
      <c r="V89" s="2" t="n">
        <v>52</v>
      </c>
      <c r="W89" s="2" t="n">
        <v>77.189296</v>
      </c>
      <c r="X89" s="2" t="n">
        <f aca="false">IF(M89=1,O89,0)</f>
        <v>0</v>
      </c>
      <c r="Z89" s="2" t="s">
        <v>511</v>
      </c>
      <c r="AA89" s="2" t="n">
        <f aca="false">[1]sellia!E17</f>
        <v>8.83667318774561</v>
      </c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  <c r="AN89" s="150" t="n">
        <f aca="false">Cropani!CA144</f>
        <v>8.87717973113321</v>
      </c>
      <c r="AO89" s="16" t="n">
        <f aca="false">Cropani!CB144</f>
        <v>7.29304446978335</v>
      </c>
      <c r="AP89" s="16" t="n">
        <f aca="false">Cropani!CC144</f>
        <v>4.30199943350594</v>
      </c>
      <c r="AQ89" s="16" t="n">
        <f aca="false">Cropani!CD144</f>
        <v>31.5277763655775</v>
      </c>
      <c r="AR89" s="16" t="n">
        <f aca="false">Cropani!CE144</f>
        <v>0</v>
      </c>
      <c r="AS89" s="16" t="n">
        <f aca="false">Cropani!CF144</f>
        <v>0</v>
      </c>
      <c r="AT89" s="16" t="n">
        <f aca="false">Cropani!CG144</f>
        <v>0</v>
      </c>
      <c r="AU89" s="16" t="n">
        <f aca="false">Cropani!CH144</f>
        <v>0</v>
      </c>
      <c r="AV89" s="139" t="n">
        <f aca="false">Cropani!CI144</f>
        <v>0</v>
      </c>
      <c r="AW89" s="150" t="n">
        <f aca="false">Cropani!CA145</f>
        <v>0</v>
      </c>
      <c r="AX89" s="16" t="n">
        <f aca="false">Cropani!CB145</f>
        <v>0</v>
      </c>
      <c r="AY89" s="16" t="n">
        <f aca="false">Cropani!CC145</f>
        <v>520.363636363636</v>
      </c>
      <c r="AZ89" s="16" t="n">
        <f aca="false">Cropani!CD145</f>
        <v>5781.81818181818</v>
      </c>
      <c r="BA89" s="16" t="n">
        <f aca="false">Cropani!CE145</f>
        <v>0</v>
      </c>
      <c r="BB89" s="16" t="n">
        <f aca="false">Cropani!CF145</f>
        <v>0</v>
      </c>
      <c r="BC89" s="16" t="n">
        <f aca="false">Cropani!CG145</f>
        <v>6.18181818181818</v>
      </c>
      <c r="BD89" s="16" t="n">
        <f aca="false">Cropani!CH145</f>
        <v>0</v>
      </c>
      <c r="BE89" s="16" t="n">
        <f aca="false">Cropani!CI145</f>
        <v>0</v>
      </c>
      <c r="BF89" s="20" t="n">
        <f aca="false">AW89*$T89</f>
        <v>0</v>
      </c>
      <c r="BG89" s="2" t="n">
        <f aca="false">AX89*$T89</f>
        <v>0</v>
      </c>
      <c r="BH89" s="2" t="n">
        <f aca="false">AY89*$T89</f>
        <v>3.77784</v>
      </c>
      <c r="BI89" s="2" t="n">
        <f aca="false">AZ89*$T89</f>
        <v>41.976</v>
      </c>
      <c r="BJ89" s="2" t="n">
        <f aca="false">BA89*$T89</f>
        <v>0</v>
      </c>
      <c r="BK89" s="2" t="n">
        <f aca="false">BB89*$T89</f>
        <v>0</v>
      </c>
      <c r="BL89" s="2" t="n">
        <f aca="false">BC89*$T89</f>
        <v>0.04488</v>
      </c>
      <c r="BM89" s="2" t="n">
        <f aca="false">BD89*$T89</f>
        <v>0</v>
      </c>
      <c r="BN89" s="44" t="n">
        <f aca="false">BE89*$T89</f>
        <v>0</v>
      </c>
      <c r="BO89" s="150" t="n">
        <f aca="false">AN89+BF89</f>
        <v>8.87717973113321</v>
      </c>
      <c r="BP89" s="16" t="n">
        <f aca="false">AO89+BG89</f>
        <v>7.29304446978335</v>
      </c>
      <c r="BQ89" s="16" t="n">
        <f aca="false">AP89+BH89</f>
        <v>8.07983943350595</v>
      </c>
      <c r="BR89" s="16" t="n">
        <f aca="false">AQ89+BI89</f>
        <v>73.5037763655775</v>
      </c>
      <c r="BS89" s="16" t="n">
        <f aca="false">AR89+BJ89</f>
        <v>0</v>
      </c>
      <c r="BT89" s="16" t="n">
        <f aca="false">AS89+BK89</f>
        <v>0</v>
      </c>
      <c r="BU89" s="16" t="n">
        <f aca="false">AT89+BL89</f>
        <v>0.04488</v>
      </c>
      <c r="BV89" s="16" t="n">
        <f aca="false">AU89+BM89</f>
        <v>0</v>
      </c>
      <c r="BW89" s="139" t="n">
        <f aca="false">AV89+BN89</f>
        <v>0</v>
      </c>
      <c r="BX89" s="3" t="n">
        <f aca="false">BO89/SUM($BO89:$BW89)</f>
        <v>0.0907698968977631</v>
      </c>
      <c r="BY89" s="3" t="n">
        <f aca="false">BP89/SUM($BO89:$BW89)</f>
        <v>0.074571982841732</v>
      </c>
      <c r="BZ89" s="3" t="n">
        <f aca="false">BQ89/SUM($BO89:$BW89)</f>
        <v>0.0826170264141079</v>
      </c>
      <c r="CA89" s="3" t="n">
        <f aca="false">BR89/SUM($BO89:$BW89)</f>
        <v>0.7515821921348</v>
      </c>
      <c r="CB89" s="3" t="n">
        <f aca="false">BS89/SUM($BO89:$BW89)</f>
        <v>0</v>
      </c>
      <c r="CC89" s="3" t="n">
        <f aca="false">BT89/SUM($BO89:$BW89)</f>
        <v>0</v>
      </c>
      <c r="CD89" s="3" t="n">
        <f aca="false">BU89/SUM($BO89:$BW89)</f>
        <v>0.000458901711597043</v>
      </c>
      <c r="CE89" s="3" t="n">
        <f aca="false">BV89/SUM($BO89:$BW89)</f>
        <v>0</v>
      </c>
      <c r="CF89" s="3" t="n">
        <f aca="false">BW89/SUM($BO89:$BW89)</f>
        <v>0</v>
      </c>
      <c r="CG89" s="147" t="n">
        <f aca="false">IF(AND(CE89&gt;=90%,BV89&gt;=2000),BV89,0)</f>
        <v>0</v>
      </c>
      <c r="CI89" s="16" t="n">
        <f aca="false">IF(CG89&lt;&gt;0,SUM(BO89:CG89)-BV89,0)</f>
        <v>0</v>
      </c>
      <c r="CJ89" s="2" t="n">
        <f aca="false">IF(CE89&gt;=90%,BV89,0)</f>
        <v>0</v>
      </c>
      <c r="CK89" s="151" t="n">
        <f aca="false">IF(CJ89&lt;&gt;0,1,0)</f>
        <v>0</v>
      </c>
      <c r="CL89" s="2" t="n">
        <f aca="false">IF(CG89&lt;&gt;0,1,0)</f>
        <v>0</v>
      </c>
      <c r="CM89" s="2" t="n">
        <v>0</v>
      </c>
      <c r="CN89" s="151"/>
      <c r="CO89" s="127"/>
      <c r="CP89" s="127"/>
      <c r="CQ89" s="127"/>
      <c r="CR89" s="127"/>
      <c r="CS89" s="127"/>
      <c r="CT89" s="127"/>
      <c r="CU89" s="127"/>
      <c r="CV89" s="127"/>
      <c r="CW89" s="127"/>
      <c r="CX89" s="127"/>
      <c r="CY89" s="127"/>
      <c r="CZ89" s="127"/>
      <c r="DA89" s="127"/>
      <c r="DB89" s="127"/>
      <c r="DC89" s="138"/>
      <c r="DD89" s="2" t="s">
        <v>589</v>
      </c>
      <c r="DE89" s="37" t="str">
        <f aca="false">B185</f>
        <v>O77</v>
      </c>
      <c r="DF89" s="44" t="n">
        <f aca="false">AA185+AA187-AA191</f>
        <v>8.14527919475868</v>
      </c>
      <c r="DG89" s="2" t="n">
        <f aca="false">W185</f>
        <v>44.25</v>
      </c>
      <c r="DH89" s="44" t="n">
        <f aca="false">CG185</f>
        <v>0</v>
      </c>
      <c r="DI89" s="44" t="n">
        <f aca="false">O185</f>
        <v>5.9</v>
      </c>
      <c r="DJ89" s="44" t="n">
        <f aca="false">S185</f>
        <v>0.0295</v>
      </c>
      <c r="DK89" s="44" t="n">
        <f aca="false">BW185</f>
        <v>0</v>
      </c>
      <c r="DL89" s="44" t="n">
        <f aca="false">BV185</f>
        <v>44.25</v>
      </c>
      <c r="DM89" s="127"/>
      <c r="DN89" s="127"/>
      <c r="DO89" s="127"/>
      <c r="DP89" s="127"/>
      <c r="DQ89" s="127"/>
      <c r="DR89" s="127"/>
      <c r="DS89" s="127"/>
      <c r="DT89" s="127"/>
      <c r="DU89" s="127"/>
      <c r="DV89" s="127"/>
      <c r="DW89" s="127"/>
      <c r="DX89" s="127"/>
      <c r="DY89" s="127"/>
      <c r="DZ89" s="127"/>
      <c r="EA89" s="127"/>
      <c r="EB89" s="127"/>
      <c r="EC89" s="127"/>
      <c r="ED89" s="127"/>
      <c r="EE89" s="127"/>
      <c r="EF89" s="127"/>
      <c r="EG89" s="127"/>
      <c r="EH89" s="127"/>
      <c r="EI89" s="127"/>
      <c r="EJ89" s="127"/>
      <c r="EK89" s="127"/>
      <c r="EL89" s="127"/>
      <c r="EM89" s="127"/>
      <c r="EN89" s="127"/>
      <c r="EO89" s="127"/>
      <c r="EP89" s="127"/>
      <c r="EQ89" s="127"/>
      <c r="ER89" s="127"/>
      <c r="ES89" s="127"/>
      <c r="ET89" s="127"/>
      <c r="EU89" s="127"/>
      <c r="EV89" s="127"/>
      <c r="EW89" s="127"/>
      <c r="EX89" s="127"/>
      <c r="EY89" s="127"/>
      <c r="EZ89" s="127"/>
      <c r="FA89" s="127"/>
      <c r="FB89" s="127"/>
      <c r="FC89" s="127"/>
      <c r="FD89" s="127"/>
      <c r="FE89" s="127"/>
      <c r="FF89" s="127"/>
      <c r="FG89" s="127"/>
      <c r="FH89" s="127"/>
      <c r="FI89" s="127"/>
      <c r="FJ89" s="127"/>
      <c r="FK89" s="127"/>
      <c r="FL89" s="127"/>
      <c r="FM89" s="127"/>
      <c r="FN89" s="127"/>
      <c r="FO89" s="127"/>
      <c r="FP89" s="127"/>
      <c r="FQ89" s="127"/>
      <c r="FR89" s="127"/>
      <c r="FS89" s="127"/>
      <c r="FT89" s="127"/>
      <c r="FU89" s="127"/>
      <c r="FV89" s="127"/>
      <c r="FW89" s="127"/>
      <c r="FX89" s="127"/>
      <c r="FY89" s="127"/>
      <c r="FZ89" s="127"/>
      <c r="GA89" s="127"/>
      <c r="GB89" s="127"/>
      <c r="GC89" s="127"/>
      <c r="GD89" s="127"/>
      <c r="GE89" s="127"/>
      <c r="GF89" s="127"/>
      <c r="GG89" s="127"/>
      <c r="GH89" s="127"/>
      <c r="GI89" s="127"/>
      <c r="GJ89" s="127"/>
      <c r="GK89" s="127"/>
      <c r="GL89" s="127"/>
      <c r="GM89" s="127"/>
      <c r="GN89" s="127"/>
      <c r="GO89" s="127"/>
      <c r="GP89" s="167"/>
      <c r="GQ89" s="127" t="s">
        <v>156</v>
      </c>
      <c r="GR89" s="161" t="n">
        <v>0</v>
      </c>
      <c r="GS89" s="127" t="n">
        <v>0</v>
      </c>
      <c r="GT89" s="127" t="n">
        <v>0</v>
      </c>
      <c r="GU89" s="127" t="n">
        <v>0</v>
      </c>
      <c r="GV89" s="127" t="n">
        <v>0</v>
      </c>
      <c r="GW89" s="127" t="n">
        <v>0</v>
      </c>
      <c r="GX89" s="127" t="n">
        <v>1</v>
      </c>
      <c r="GY89" s="135" t="n">
        <v>0</v>
      </c>
      <c r="GZ89" s="161" t="n">
        <v>0</v>
      </c>
      <c r="HA89" s="127" t="s">
        <v>37</v>
      </c>
      <c r="HB89" s="127" t="s">
        <v>37</v>
      </c>
      <c r="HC89" s="127" t="s">
        <v>91</v>
      </c>
      <c r="HD89" s="127" t="n">
        <v>8.77</v>
      </c>
      <c r="HE89" s="127" t="n">
        <v>20</v>
      </c>
      <c r="HF89" s="127" t="n">
        <v>0.02</v>
      </c>
      <c r="HG89" s="127" t="n">
        <v>0</v>
      </c>
      <c r="HH89" s="127" t="n">
        <v>0.1754</v>
      </c>
      <c r="HI89" s="127" t="n">
        <v>0.1754</v>
      </c>
      <c r="HJ89" s="127" t="n">
        <v>1500</v>
      </c>
      <c r="HK89" s="127" t="n">
        <v>0</v>
      </c>
      <c r="HL89" s="135" t="n">
        <v>263.1</v>
      </c>
      <c r="HM89" s="161" t="n">
        <v>0</v>
      </c>
      <c r="HN89" s="127" t="n">
        <v>0</v>
      </c>
      <c r="HO89" s="127" t="n">
        <v>0</v>
      </c>
      <c r="HP89" s="127" t="n">
        <v>0</v>
      </c>
      <c r="HQ89" s="127" t="n">
        <v>0</v>
      </c>
      <c r="HR89" s="127" t="n">
        <v>0</v>
      </c>
      <c r="HS89" s="127" t="n">
        <v>0</v>
      </c>
      <c r="HT89" s="127" t="n">
        <v>0</v>
      </c>
      <c r="HU89" s="127" t="n">
        <v>0</v>
      </c>
      <c r="HV89" s="127" t="n">
        <v>0</v>
      </c>
      <c r="HW89" s="127" t="n">
        <v>0</v>
      </c>
      <c r="HX89" s="127" t="n">
        <v>0</v>
      </c>
      <c r="HY89" s="127" t="n">
        <v>0</v>
      </c>
      <c r="HZ89" s="165" t="n">
        <v>0</v>
      </c>
      <c r="IA89" s="127"/>
      <c r="IB89" s="127"/>
      <c r="IC89" s="127"/>
      <c r="ID89" s="127"/>
      <c r="IE89" s="127"/>
      <c r="IF89" s="127"/>
      <c r="IG89" s="127"/>
      <c r="IH89" s="127"/>
      <c r="II89" s="127"/>
      <c r="IJ89" s="127"/>
      <c r="IK89" s="127"/>
      <c r="IL89" s="127"/>
      <c r="IM89" s="127"/>
      <c r="IN89" s="127"/>
      <c r="IO89" s="127"/>
      <c r="IP89" s="127"/>
      <c r="IQ89" s="127"/>
      <c r="IR89" s="127"/>
      <c r="IS89" s="127"/>
      <c r="IT89" s="127"/>
      <c r="IU89" s="127"/>
      <c r="IV89" s="127"/>
      <c r="IW89" s="127"/>
      <c r="IX89" s="127"/>
      <c r="IY89" s="127"/>
      <c r="IZ89" s="127"/>
      <c r="JA89" s="127"/>
      <c r="JB89" s="127"/>
      <c r="JC89" s="127"/>
      <c r="JD89" s="127"/>
      <c r="JE89" s="127"/>
      <c r="JF89" s="127"/>
      <c r="JG89" s="127"/>
      <c r="JH89" s="127"/>
      <c r="JI89" s="127"/>
      <c r="JJ89" s="127"/>
      <c r="JK89" s="127"/>
      <c r="JL89" s="127"/>
      <c r="JM89" s="127"/>
      <c r="JN89" s="127"/>
      <c r="JO89" s="127"/>
      <c r="JP89" s="127"/>
      <c r="JQ89" s="127"/>
      <c r="JR89" s="127"/>
      <c r="JS89" s="127"/>
      <c r="JT89" s="127"/>
      <c r="JU89" s="127"/>
      <c r="JV89" s="127"/>
      <c r="JW89" s="127"/>
      <c r="JX89" s="127"/>
      <c r="JY89" s="127"/>
      <c r="JZ89" s="127"/>
      <c r="KA89" s="127"/>
      <c r="KB89" s="127"/>
      <c r="KC89" s="127"/>
      <c r="KD89" s="127"/>
      <c r="KE89" s="127"/>
      <c r="KF89" s="127"/>
      <c r="KG89" s="127"/>
      <c r="KH89" s="127"/>
      <c r="KI89" s="127"/>
      <c r="KJ89" s="127"/>
      <c r="KK89" s="127"/>
      <c r="KL89" s="127"/>
      <c r="KM89" s="127"/>
      <c r="KN89" s="127"/>
      <c r="KO89" s="127"/>
      <c r="KP89" s="127"/>
      <c r="KQ89" s="127"/>
      <c r="KR89" s="127"/>
      <c r="KS89" s="127"/>
      <c r="KT89" s="127"/>
      <c r="KU89" s="127"/>
      <c r="KV89" s="127"/>
      <c r="KW89" s="127"/>
      <c r="KX89" s="127"/>
      <c r="KY89" s="127"/>
      <c r="KZ89" s="127"/>
      <c r="LA89" s="127"/>
      <c r="LB89" s="127"/>
      <c r="LC89" s="127"/>
      <c r="LD89" s="127"/>
      <c r="LE89" s="127"/>
      <c r="LF89" s="127"/>
      <c r="LG89" s="127"/>
      <c r="LH89" s="127"/>
      <c r="LI89" s="127"/>
      <c r="LJ89" s="127"/>
      <c r="LK89" s="127"/>
      <c r="LL89" s="127"/>
      <c r="LM89" s="127"/>
      <c r="LN89" s="127"/>
      <c r="LO89" s="127"/>
      <c r="LP89" s="127"/>
      <c r="LQ89" s="127"/>
      <c r="LR89" s="127"/>
      <c r="LS89" s="127"/>
      <c r="LT89" s="127"/>
      <c r="LU89" s="127"/>
      <c r="LV89" s="127"/>
      <c r="LW89" s="127"/>
      <c r="LX89" s="127"/>
      <c r="LY89" s="127"/>
      <c r="LZ89" s="127"/>
      <c r="MA89" s="127"/>
      <c r="MB89" s="127"/>
      <c r="MC89" s="127"/>
      <c r="MD89" s="127"/>
      <c r="ME89" s="127"/>
      <c r="MF89" s="127"/>
      <c r="MG89" s="127"/>
      <c r="MH89" s="127"/>
      <c r="MI89" s="127"/>
      <c r="MJ89" s="127"/>
      <c r="MK89" s="127"/>
      <c r="ML89" s="127"/>
      <c r="MM89" s="127"/>
      <c r="MN89" s="127"/>
      <c r="MO89" s="127"/>
      <c r="MP89" s="127"/>
      <c r="MQ89" s="127"/>
      <c r="MR89" s="127"/>
      <c r="MS89" s="127"/>
      <c r="MT89" s="127"/>
      <c r="MU89" s="127"/>
      <c r="MV89" s="127"/>
      <c r="MW89" s="127"/>
      <c r="MX89" s="127"/>
      <c r="MY89" s="127"/>
      <c r="MZ89" s="127"/>
      <c r="NA89" s="127"/>
      <c r="NB89" s="127"/>
      <c r="NC89" s="127"/>
      <c r="ND89" s="127"/>
      <c r="NE89" s="127"/>
      <c r="NF89" s="127"/>
      <c r="NG89" s="127"/>
      <c r="NH89" s="127"/>
      <c r="NI89" s="127"/>
      <c r="NJ89" s="127"/>
      <c r="NK89" s="127"/>
      <c r="NL89" s="127"/>
      <c r="NM89" s="127"/>
      <c r="NN89" s="127"/>
      <c r="NO89" s="127"/>
      <c r="NP89" s="127"/>
      <c r="NQ89" s="127"/>
      <c r="NR89" s="127"/>
      <c r="NS89" s="127"/>
      <c r="NT89" s="127"/>
      <c r="NU89" s="127"/>
      <c r="NV89" s="127"/>
      <c r="NW89" s="127"/>
      <c r="NX89" s="127"/>
      <c r="NY89" s="127"/>
      <c r="NZ89" s="127"/>
      <c r="OA89" s="127"/>
      <c r="OB89" s="127"/>
      <c r="OC89" s="127"/>
      <c r="OD89" s="127"/>
      <c r="OE89" s="127"/>
      <c r="OF89" s="127"/>
      <c r="OG89" s="127"/>
      <c r="OH89" s="127"/>
      <c r="OI89" s="127"/>
      <c r="OJ89" s="127"/>
      <c r="OK89" s="127"/>
      <c r="OL89" s="127"/>
      <c r="OM89" s="127"/>
      <c r="ON89" s="127"/>
      <c r="OO89" s="127"/>
      <c r="OP89" s="127"/>
      <c r="OQ89" s="127"/>
      <c r="OR89" s="127"/>
      <c r="OS89" s="127"/>
      <c r="OT89" s="127"/>
      <c r="OU89" s="127"/>
      <c r="OV89" s="127"/>
      <c r="OW89" s="127"/>
      <c r="OX89" s="127"/>
      <c r="OY89" s="127"/>
      <c r="OZ89" s="127"/>
      <c r="PA89" s="127"/>
      <c r="PB89" s="127"/>
      <c r="PC89" s="127"/>
      <c r="PD89" s="127"/>
      <c r="PE89" s="127"/>
      <c r="PF89" s="127"/>
      <c r="PG89" s="127"/>
      <c r="PH89" s="127"/>
      <c r="PI89" s="127"/>
      <c r="PJ89" s="127"/>
      <c r="PK89" s="127"/>
      <c r="PL89" s="127"/>
      <c r="PM89" s="127"/>
      <c r="PN89" s="127"/>
      <c r="PO89" s="127"/>
      <c r="PP89" s="127"/>
      <c r="PQ89" s="127"/>
      <c r="PR89" s="127"/>
      <c r="PS89" s="127"/>
      <c r="PT89" s="127"/>
      <c r="PU89" s="127"/>
      <c r="PV89" s="127"/>
      <c r="PW89" s="127"/>
      <c r="PX89" s="127"/>
      <c r="PY89" s="127"/>
      <c r="PZ89" s="127"/>
      <c r="QA89" s="127"/>
      <c r="QB89" s="127"/>
      <c r="QC89" s="127"/>
      <c r="QD89" s="127"/>
      <c r="QE89" s="127"/>
      <c r="QF89" s="127"/>
      <c r="QG89" s="127"/>
      <c r="QH89" s="127"/>
      <c r="QI89" s="127"/>
      <c r="QJ89" s="127"/>
      <c r="QK89" s="127"/>
      <c r="QL89" s="127"/>
      <c r="QM89" s="127"/>
      <c r="QN89" s="127"/>
      <c r="QO89" s="127"/>
      <c r="QP89" s="127"/>
    </row>
    <row r="90" s="155" customFormat="true" ht="13.8" hidden="false" customHeight="false" outlineLevel="0" collapsed="false">
      <c r="A90" s="166"/>
      <c r="B90" s="155" t="s">
        <v>160</v>
      </c>
      <c r="C90" s="16" t="n">
        <v>0</v>
      </c>
      <c r="D90" s="155" t="n">
        <v>0</v>
      </c>
      <c r="E90" s="155" t="n">
        <v>0</v>
      </c>
      <c r="F90" s="155" t="n">
        <v>0</v>
      </c>
      <c r="G90" s="155" t="n">
        <v>0</v>
      </c>
      <c r="H90" s="155" t="n">
        <v>0</v>
      </c>
      <c r="I90" s="155" t="n">
        <v>0</v>
      </c>
      <c r="J90" s="155" t="n">
        <v>0</v>
      </c>
      <c r="K90" s="155" t="s">
        <v>41</v>
      </c>
      <c r="L90" s="155" t="n">
        <v>0</v>
      </c>
      <c r="M90" s="155" t="n">
        <v>0</v>
      </c>
      <c r="N90" s="155" t="n">
        <v>0</v>
      </c>
      <c r="O90" s="155" t="n">
        <v>44.1</v>
      </c>
      <c r="P90" s="155" t="n">
        <v>0</v>
      </c>
      <c r="Q90" s="155" t="n">
        <v>0</v>
      </c>
      <c r="R90" s="155" t="n">
        <v>0</v>
      </c>
      <c r="S90" s="155" t="n">
        <v>0</v>
      </c>
      <c r="T90" s="155" t="n">
        <v>0</v>
      </c>
      <c r="U90" s="155" t="n">
        <v>0</v>
      </c>
      <c r="V90" s="155" t="n">
        <v>0</v>
      </c>
      <c r="W90" s="155" t="n">
        <v>0</v>
      </c>
      <c r="X90" s="155" t="n">
        <f aca="false">IF(M90=1,O90,0)</f>
        <v>0</v>
      </c>
      <c r="Z90" s="155" t="s">
        <v>511</v>
      </c>
      <c r="AA90" s="155" t="n">
        <f aca="false">[1]sellia!E18</f>
        <v>8.7189879929469</v>
      </c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  <c r="AN90" s="156" t="n">
        <f aca="false">Cropani!CL144</f>
        <v>0</v>
      </c>
      <c r="AO90" s="157" t="n">
        <f aca="false">Cropani!CM144</f>
        <v>0</v>
      </c>
      <c r="AP90" s="157" t="n">
        <f aca="false">Cropani!CN144</f>
        <v>0</v>
      </c>
      <c r="AQ90" s="157" t="n">
        <f aca="false">Cropani!CO144</f>
        <v>0</v>
      </c>
      <c r="AR90" s="157" t="n">
        <f aca="false">Cropani!CP144</f>
        <v>0</v>
      </c>
      <c r="AS90" s="157" t="n">
        <f aca="false">Cropani!CQ144</f>
        <v>0</v>
      </c>
      <c r="AT90" s="157" t="n">
        <f aca="false">Cropani!CR144</f>
        <v>0</v>
      </c>
      <c r="AU90" s="157" t="n">
        <f aca="false">Cropani!CS144</f>
        <v>0</v>
      </c>
      <c r="AV90" s="160" t="n">
        <f aca="false">Cropani!CT144</f>
        <v>0</v>
      </c>
      <c r="AW90" s="156" t="n">
        <f aca="false">Cropani!CL145</f>
        <v>0</v>
      </c>
      <c r="AX90" s="157" t="n">
        <f aca="false">Cropani!CM145</f>
        <v>0</v>
      </c>
      <c r="AY90" s="157" t="n">
        <f aca="false">Cropani!CN145</f>
        <v>0</v>
      </c>
      <c r="AZ90" s="157" t="n">
        <f aca="false">Cropani!CO145</f>
        <v>0</v>
      </c>
      <c r="BA90" s="157" t="n">
        <f aca="false">Cropani!CP145</f>
        <v>0</v>
      </c>
      <c r="BB90" s="157" t="n">
        <f aca="false">Cropani!CQ145</f>
        <v>0</v>
      </c>
      <c r="BC90" s="157" t="n">
        <f aca="false">Cropani!CR145</f>
        <v>0</v>
      </c>
      <c r="BD90" s="157" t="n">
        <f aca="false">Cropani!CS145</f>
        <v>0</v>
      </c>
      <c r="BE90" s="157" t="n">
        <f aca="false">Cropani!CT145</f>
        <v>0</v>
      </c>
      <c r="BF90" s="158" t="n">
        <f aca="false">AW90*$T90</f>
        <v>0</v>
      </c>
      <c r="BG90" s="155" t="n">
        <f aca="false">AX90*$T90</f>
        <v>0</v>
      </c>
      <c r="BH90" s="155" t="n">
        <f aca="false">AY90*$T90</f>
        <v>0</v>
      </c>
      <c r="BI90" s="155" t="n">
        <f aca="false">AZ90*$T90</f>
        <v>0</v>
      </c>
      <c r="BJ90" s="155" t="n">
        <f aca="false">BA90*$T90</f>
        <v>0</v>
      </c>
      <c r="BK90" s="155" t="n">
        <f aca="false">BB90*$T90</f>
        <v>0</v>
      </c>
      <c r="BL90" s="155" t="n">
        <f aca="false">BC90*$T90</f>
        <v>0</v>
      </c>
      <c r="BM90" s="155" t="n">
        <f aca="false">BD90*$T90</f>
        <v>0</v>
      </c>
      <c r="BN90" s="159" t="n">
        <f aca="false">BE90*$T90</f>
        <v>0</v>
      </c>
      <c r="BO90" s="156" t="n">
        <f aca="false">AN90+BF90</f>
        <v>0</v>
      </c>
      <c r="BP90" s="157" t="n">
        <f aca="false">AO90+BG90</f>
        <v>0</v>
      </c>
      <c r="BQ90" s="157" t="n">
        <f aca="false">AP90+BH90</f>
        <v>0</v>
      </c>
      <c r="BR90" s="157" t="n">
        <f aca="false">AQ90+BI90</f>
        <v>0</v>
      </c>
      <c r="BS90" s="157" t="n">
        <f aca="false">AR90+BJ90</f>
        <v>0</v>
      </c>
      <c r="BT90" s="157" t="n">
        <f aca="false">AS90+BK90</f>
        <v>0</v>
      </c>
      <c r="BU90" s="157" t="n">
        <f aca="false">AT90+BL90</f>
        <v>0</v>
      </c>
      <c r="BV90" s="157" t="n">
        <f aca="false">AU90+BM90</f>
        <v>0</v>
      </c>
      <c r="BW90" s="160" t="n">
        <f aca="false">AV90+BN90</f>
        <v>0</v>
      </c>
      <c r="BX90" s="3" t="e">
        <f aca="false">BO90/SUM($BO90:$BW90)</f>
        <v>#DIV/0!</v>
      </c>
      <c r="BY90" s="3" t="e">
        <f aca="false">BP90/SUM($BO90:$BW90)</f>
        <v>#DIV/0!</v>
      </c>
      <c r="BZ90" s="3" t="e">
        <f aca="false">BQ90/SUM($BO90:$BW90)</f>
        <v>#DIV/0!</v>
      </c>
      <c r="CA90" s="3" t="e">
        <f aca="false">BR90/SUM($BO90:$BW90)</f>
        <v>#DIV/0!</v>
      </c>
      <c r="CB90" s="3" t="e">
        <f aca="false">BS90/SUM($BO90:$BW90)</f>
        <v>#DIV/0!</v>
      </c>
      <c r="CC90" s="3" t="e">
        <f aca="false">BT90/SUM($BO90:$BW90)</f>
        <v>#DIV/0!</v>
      </c>
      <c r="CD90" s="3" t="e">
        <f aca="false">BU90/SUM($BO90:$BW90)</f>
        <v>#DIV/0!</v>
      </c>
      <c r="CE90" s="3" t="e">
        <f aca="false">BV90/SUM($BO90:$BW90)</f>
        <v>#DIV/0!</v>
      </c>
      <c r="CF90" s="3" t="e">
        <f aca="false">BW90/SUM($BO90:$BW90)</f>
        <v>#DIV/0!</v>
      </c>
      <c r="CG90" s="147"/>
      <c r="CI90" s="16" t="n">
        <f aca="false">IF(CG90&lt;&gt;0,SUM(BO90:CG90)-BV90,0)</f>
        <v>0</v>
      </c>
      <c r="CK90" s="151"/>
      <c r="CL90" s="155" t="n">
        <f aca="false">IF(CG90&lt;&gt;0,1,0)</f>
        <v>0</v>
      </c>
      <c r="CN90" s="151"/>
      <c r="CO90" s="127"/>
      <c r="CP90" s="127"/>
      <c r="CQ90" s="127"/>
      <c r="CR90" s="127"/>
      <c r="CS90" s="127"/>
      <c r="CT90" s="127"/>
      <c r="CU90" s="127"/>
      <c r="CV90" s="127"/>
      <c r="CW90" s="127"/>
      <c r="CX90" s="127"/>
      <c r="CY90" s="127"/>
      <c r="CZ90" s="127"/>
      <c r="DA90" s="127"/>
      <c r="DB90" s="127"/>
      <c r="DC90" s="138"/>
      <c r="DE90" s="37" t="str">
        <f aca="false">B186</f>
        <v>O78</v>
      </c>
      <c r="DF90" s="44"/>
      <c r="DG90" s="155" t="n">
        <f aca="false">W186</f>
        <v>22.5594</v>
      </c>
      <c r="DH90" s="44" t="n">
        <f aca="false">CG186</f>
        <v>0</v>
      </c>
      <c r="DI90" s="44" t="n">
        <f aca="false">O186</f>
        <v>1.66</v>
      </c>
      <c r="DJ90" s="44" t="n">
        <f aca="false">S186</f>
        <v>0.0083</v>
      </c>
      <c r="DK90" s="44" t="n">
        <f aca="false">BW186</f>
        <v>0</v>
      </c>
      <c r="DL90" s="44" t="n">
        <f aca="false">BV186</f>
        <v>0</v>
      </c>
      <c r="DM90" s="127"/>
      <c r="DN90" s="127"/>
      <c r="DO90" s="127"/>
      <c r="DP90" s="127"/>
      <c r="DQ90" s="127"/>
      <c r="DR90" s="127"/>
      <c r="DS90" s="127"/>
      <c r="DT90" s="127"/>
      <c r="DU90" s="127"/>
      <c r="DV90" s="127"/>
      <c r="DW90" s="127"/>
      <c r="DX90" s="127"/>
      <c r="DY90" s="127"/>
      <c r="DZ90" s="127"/>
      <c r="EA90" s="127"/>
      <c r="EB90" s="127"/>
      <c r="EC90" s="127"/>
      <c r="ED90" s="127"/>
      <c r="EE90" s="127"/>
      <c r="EF90" s="127"/>
      <c r="EG90" s="127"/>
      <c r="EH90" s="127"/>
      <c r="EI90" s="127"/>
      <c r="EJ90" s="127"/>
      <c r="EK90" s="127"/>
      <c r="EL90" s="127"/>
      <c r="EM90" s="127"/>
      <c r="EN90" s="127"/>
      <c r="EO90" s="127"/>
      <c r="EP90" s="127"/>
      <c r="EQ90" s="127"/>
      <c r="ER90" s="127"/>
      <c r="ES90" s="127"/>
      <c r="ET90" s="127"/>
      <c r="EU90" s="127"/>
      <c r="EV90" s="127"/>
      <c r="EW90" s="127"/>
      <c r="EX90" s="127"/>
      <c r="EY90" s="127"/>
      <c r="EZ90" s="127"/>
      <c r="FA90" s="127"/>
      <c r="FB90" s="127"/>
      <c r="FC90" s="127"/>
      <c r="FD90" s="127"/>
      <c r="FE90" s="127"/>
      <c r="FF90" s="127"/>
      <c r="FG90" s="127"/>
      <c r="FH90" s="127"/>
      <c r="FI90" s="127"/>
      <c r="FJ90" s="127"/>
      <c r="FK90" s="127"/>
      <c r="FL90" s="127"/>
      <c r="FM90" s="127"/>
      <c r="FN90" s="127"/>
      <c r="FO90" s="127"/>
      <c r="FP90" s="127"/>
      <c r="FQ90" s="127"/>
      <c r="FR90" s="127"/>
      <c r="FS90" s="127"/>
      <c r="FT90" s="127"/>
      <c r="FU90" s="127"/>
      <c r="FV90" s="127"/>
      <c r="FW90" s="127"/>
      <c r="FX90" s="127"/>
      <c r="FY90" s="127"/>
      <c r="FZ90" s="127"/>
      <c r="GA90" s="127"/>
      <c r="GB90" s="127"/>
      <c r="GC90" s="127"/>
      <c r="GD90" s="127"/>
      <c r="GE90" s="127"/>
      <c r="GF90" s="127"/>
      <c r="GG90" s="127"/>
      <c r="GH90" s="127"/>
      <c r="GI90" s="127"/>
      <c r="GJ90" s="127"/>
      <c r="GK90" s="127"/>
      <c r="GL90" s="127"/>
      <c r="GM90" s="127"/>
      <c r="GN90" s="127"/>
      <c r="GO90" s="127"/>
      <c r="GP90" s="167"/>
      <c r="GQ90" s="127" t="s">
        <v>157</v>
      </c>
      <c r="GR90" s="161" t="n">
        <v>0.491312289703695</v>
      </c>
      <c r="GS90" s="127" t="n">
        <v>0.0523906963531453</v>
      </c>
      <c r="GT90" s="127" t="n">
        <v>0.166950598731718</v>
      </c>
      <c r="GU90" s="127" t="n">
        <v>0.0015834381871562</v>
      </c>
      <c r="GV90" s="127" t="n">
        <v>0.0377629770242849</v>
      </c>
      <c r="GW90" s="127" t="n">
        <v>0</v>
      </c>
      <c r="GX90" s="127" t="n">
        <v>0.05</v>
      </c>
      <c r="GY90" s="135" t="n">
        <v>0.2</v>
      </c>
      <c r="GZ90" s="161" t="n">
        <v>0</v>
      </c>
      <c r="HA90" s="127" t="s">
        <v>37</v>
      </c>
      <c r="HB90" s="127" t="s">
        <v>47</v>
      </c>
      <c r="HC90" s="127" t="s">
        <v>48</v>
      </c>
      <c r="HD90" s="127" t="n">
        <v>12.2</v>
      </c>
      <c r="HE90" s="127" t="n">
        <v>25</v>
      </c>
      <c r="HF90" s="127" t="n">
        <v>0.025</v>
      </c>
      <c r="HG90" s="127" t="n">
        <v>0.2</v>
      </c>
      <c r="HH90" s="127" t="n">
        <v>0.305</v>
      </c>
      <c r="HI90" s="127" t="n">
        <v>0.244</v>
      </c>
      <c r="HJ90" s="127" t="n">
        <v>862.23150572514</v>
      </c>
      <c r="HK90" s="127" t="n">
        <v>62</v>
      </c>
      <c r="HL90" s="135" t="n">
        <v>272.384487396934</v>
      </c>
      <c r="HM90" s="161" t="n">
        <v>0</v>
      </c>
      <c r="HN90" s="127" t="n">
        <v>1</v>
      </c>
      <c r="HO90" s="127" t="n">
        <v>0</v>
      </c>
      <c r="HP90" s="127" t="n">
        <v>1</v>
      </c>
      <c r="HQ90" s="127" t="n">
        <v>0</v>
      </c>
      <c r="HR90" s="127" t="n">
        <v>0</v>
      </c>
      <c r="HS90" s="127" t="n">
        <v>0</v>
      </c>
      <c r="HT90" s="127" t="n">
        <v>0</v>
      </c>
      <c r="HU90" s="127" t="n">
        <v>0</v>
      </c>
      <c r="HV90" s="127" t="n">
        <v>0</v>
      </c>
      <c r="HW90" s="127" t="n">
        <v>0</v>
      </c>
      <c r="HX90" s="127" t="n">
        <v>0</v>
      </c>
      <c r="HY90" s="127" t="n">
        <v>0</v>
      </c>
      <c r="HZ90" s="165" t="n">
        <v>0</v>
      </c>
      <c r="IA90" s="127"/>
      <c r="IB90" s="127"/>
      <c r="IC90" s="127"/>
      <c r="ID90" s="127"/>
      <c r="IE90" s="127"/>
      <c r="IF90" s="127"/>
      <c r="IG90" s="127"/>
      <c r="IH90" s="127"/>
      <c r="II90" s="127"/>
      <c r="IJ90" s="127"/>
      <c r="IK90" s="127"/>
      <c r="IL90" s="127"/>
      <c r="IM90" s="127"/>
      <c r="IN90" s="127"/>
      <c r="IO90" s="127"/>
      <c r="IP90" s="127"/>
      <c r="IQ90" s="127"/>
      <c r="IR90" s="127"/>
      <c r="IS90" s="127"/>
      <c r="IT90" s="127"/>
      <c r="IU90" s="127"/>
      <c r="IV90" s="127"/>
      <c r="IW90" s="127"/>
      <c r="IX90" s="127"/>
      <c r="IY90" s="127"/>
      <c r="IZ90" s="127"/>
      <c r="JA90" s="127"/>
      <c r="JB90" s="127"/>
      <c r="JC90" s="127"/>
      <c r="JD90" s="127"/>
      <c r="JE90" s="127"/>
      <c r="JF90" s="127"/>
      <c r="JG90" s="127"/>
      <c r="JH90" s="127"/>
      <c r="JI90" s="127"/>
      <c r="JJ90" s="127"/>
      <c r="JK90" s="127"/>
      <c r="JL90" s="127"/>
      <c r="JM90" s="127"/>
      <c r="JN90" s="127"/>
      <c r="JO90" s="127"/>
      <c r="JP90" s="127"/>
      <c r="JQ90" s="127"/>
      <c r="JR90" s="127"/>
      <c r="JS90" s="127"/>
      <c r="JT90" s="127"/>
      <c r="JU90" s="127"/>
      <c r="JV90" s="127"/>
      <c r="JW90" s="127"/>
      <c r="JX90" s="127"/>
      <c r="JY90" s="127"/>
      <c r="JZ90" s="127"/>
      <c r="KA90" s="127"/>
      <c r="KB90" s="127"/>
      <c r="KC90" s="127"/>
      <c r="KD90" s="127"/>
      <c r="KE90" s="127"/>
      <c r="KF90" s="127"/>
      <c r="KG90" s="127"/>
      <c r="KH90" s="127"/>
      <c r="KI90" s="127"/>
      <c r="KJ90" s="127"/>
      <c r="KK90" s="127"/>
      <c r="KL90" s="127"/>
      <c r="KM90" s="127"/>
      <c r="KN90" s="127"/>
      <c r="KO90" s="127"/>
      <c r="KP90" s="127"/>
      <c r="KQ90" s="127"/>
      <c r="KR90" s="127"/>
      <c r="KS90" s="127"/>
      <c r="KT90" s="127"/>
      <c r="KU90" s="127"/>
      <c r="KV90" s="127"/>
      <c r="KW90" s="127"/>
      <c r="KX90" s="127"/>
      <c r="KY90" s="127"/>
      <c r="KZ90" s="127"/>
      <c r="LA90" s="127"/>
      <c r="LB90" s="127"/>
      <c r="LC90" s="127"/>
      <c r="LD90" s="127"/>
      <c r="LE90" s="127"/>
      <c r="LF90" s="127"/>
      <c r="LG90" s="127"/>
      <c r="LH90" s="127"/>
      <c r="LI90" s="127"/>
      <c r="LJ90" s="127"/>
      <c r="LK90" s="127"/>
      <c r="LL90" s="127"/>
      <c r="LM90" s="127"/>
      <c r="LN90" s="127"/>
      <c r="LO90" s="127"/>
      <c r="LP90" s="127"/>
      <c r="LQ90" s="127"/>
      <c r="LR90" s="127"/>
      <c r="LS90" s="127"/>
      <c r="LT90" s="127"/>
      <c r="LU90" s="127"/>
      <c r="LV90" s="127"/>
      <c r="LW90" s="127"/>
      <c r="LX90" s="127"/>
      <c r="LY90" s="127"/>
      <c r="LZ90" s="127"/>
      <c r="MA90" s="127"/>
      <c r="MB90" s="127"/>
      <c r="MC90" s="127"/>
      <c r="MD90" s="127"/>
      <c r="ME90" s="127"/>
      <c r="MF90" s="127"/>
      <c r="MG90" s="127"/>
      <c r="MH90" s="127"/>
      <c r="MI90" s="127"/>
      <c r="MJ90" s="127"/>
      <c r="MK90" s="127"/>
      <c r="ML90" s="127"/>
      <c r="MM90" s="127"/>
      <c r="MN90" s="127"/>
      <c r="MO90" s="127"/>
      <c r="MP90" s="127"/>
      <c r="MQ90" s="127"/>
      <c r="MR90" s="127"/>
      <c r="MS90" s="127"/>
      <c r="MT90" s="127"/>
      <c r="MU90" s="127"/>
      <c r="MV90" s="127"/>
      <c r="MW90" s="127"/>
      <c r="MX90" s="127"/>
      <c r="MY90" s="127"/>
      <c r="MZ90" s="127"/>
      <c r="NA90" s="127"/>
      <c r="NB90" s="127"/>
      <c r="NC90" s="127"/>
      <c r="ND90" s="127"/>
      <c r="NE90" s="127"/>
      <c r="NF90" s="127"/>
      <c r="NG90" s="127"/>
      <c r="NH90" s="127"/>
      <c r="NI90" s="127"/>
      <c r="NJ90" s="127"/>
      <c r="NK90" s="127"/>
      <c r="NL90" s="127"/>
      <c r="NM90" s="127"/>
      <c r="NN90" s="127"/>
      <c r="NO90" s="127"/>
      <c r="NP90" s="127"/>
      <c r="NQ90" s="127"/>
      <c r="NR90" s="127"/>
      <c r="NS90" s="127"/>
      <c r="NT90" s="127"/>
      <c r="NU90" s="127"/>
      <c r="NV90" s="127"/>
      <c r="NW90" s="127"/>
      <c r="NX90" s="127"/>
      <c r="NY90" s="127"/>
      <c r="NZ90" s="127"/>
      <c r="OA90" s="127"/>
      <c r="OB90" s="127"/>
      <c r="OC90" s="127"/>
      <c r="OD90" s="127"/>
      <c r="OE90" s="127"/>
      <c r="OF90" s="127"/>
      <c r="OG90" s="127"/>
      <c r="OH90" s="127"/>
      <c r="OI90" s="127"/>
      <c r="OJ90" s="127"/>
      <c r="OK90" s="127"/>
      <c r="OL90" s="127"/>
      <c r="OM90" s="127"/>
      <c r="ON90" s="127"/>
      <c r="OO90" s="127"/>
      <c r="OP90" s="127"/>
      <c r="OQ90" s="127"/>
      <c r="OR90" s="127"/>
      <c r="OS90" s="127"/>
      <c r="OT90" s="127"/>
      <c r="OU90" s="127"/>
      <c r="OV90" s="127"/>
      <c r="OW90" s="127"/>
      <c r="OX90" s="127"/>
      <c r="OY90" s="127"/>
      <c r="OZ90" s="127"/>
      <c r="PA90" s="127"/>
      <c r="PB90" s="127"/>
      <c r="PC90" s="127"/>
      <c r="PD90" s="127"/>
      <c r="PE90" s="127"/>
      <c r="PF90" s="127"/>
      <c r="PG90" s="127"/>
      <c r="PH90" s="127"/>
      <c r="PI90" s="127"/>
      <c r="PJ90" s="127"/>
      <c r="PK90" s="127"/>
      <c r="PL90" s="127"/>
      <c r="PM90" s="127"/>
      <c r="PN90" s="127"/>
      <c r="PO90" s="127"/>
      <c r="PP90" s="127"/>
      <c r="PQ90" s="127"/>
      <c r="PR90" s="127"/>
      <c r="PS90" s="127"/>
      <c r="PT90" s="127"/>
      <c r="PU90" s="127"/>
      <c r="PV90" s="127"/>
      <c r="PW90" s="127"/>
      <c r="PX90" s="127"/>
      <c r="PY90" s="127"/>
      <c r="PZ90" s="127"/>
      <c r="QA90" s="127"/>
      <c r="QB90" s="127"/>
      <c r="QC90" s="127"/>
      <c r="QD90" s="127"/>
      <c r="QE90" s="127"/>
      <c r="QF90" s="127"/>
      <c r="QG90" s="127"/>
      <c r="QH90" s="127"/>
      <c r="QI90" s="127"/>
      <c r="QJ90" s="127"/>
      <c r="QK90" s="127"/>
      <c r="QL90" s="127"/>
      <c r="QM90" s="127"/>
      <c r="QN90" s="127"/>
      <c r="QO90" s="127"/>
      <c r="QP90" s="127"/>
    </row>
    <row r="91" customFormat="false" ht="13.8" hidden="false" customHeight="false" outlineLevel="0" collapsed="false">
      <c r="A91" s="166"/>
      <c r="B91" s="7" t="s">
        <v>172</v>
      </c>
      <c r="C91" s="16" t="n">
        <v>0</v>
      </c>
      <c r="D91" s="2" t="n">
        <v>0</v>
      </c>
      <c r="E91" s="2" t="n">
        <v>0</v>
      </c>
      <c r="F91" s="2" t="n">
        <v>0</v>
      </c>
      <c r="G91" s="2" t="n">
        <v>0</v>
      </c>
      <c r="H91" s="2" t="n">
        <v>1</v>
      </c>
      <c r="I91" s="2" t="n">
        <v>0</v>
      </c>
      <c r="J91" s="2" t="n">
        <v>0</v>
      </c>
      <c r="K91" s="2" t="n">
        <v>0</v>
      </c>
      <c r="L91" s="2" t="s">
        <v>37</v>
      </c>
      <c r="M91" s="2" t="s">
        <v>37</v>
      </c>
      <c r="N91" s="2" t="s">
        <v>91</v>
      </c>
      <c r="O91" s="2" t="n">
        <v>1.58</v>
      </c>
      <c r="P91" s="2" t="n">
        <v>85</v>
      </c>
      <c r="Q91" s="2" t="n">
        <v>0.085</v>
      </c>
      <c r="R91" s="2" t="n">
        <v>1</v>
      </c>
      <c r="S91" s="2" t="n">
        <v>0.1343</v>
      </c>
      <c r="T91" s="2" t="n">
        <v>0</v>
      </c>
      <c r="U91" s="2" t="n">
        <v>0</v>
      </c>
      <c r="V91" s="2" t="n">
        <v>40</v>
      </c>
      <c r="W91" s="2" t="n">
        <v>40</v>
      </c>
      <c r="X91" s="2" t="n">
        <f aca="false">IF(M91=1,O91,0)</f>
        <v>0</v>
      </c>
      <c r="Z91" s="2" t="s">
        <v>511</v>
      </c>
      <c r="AA91" s="2" t="n">
        <f aca="false">[1]sellia!E19</f>
        <v>8.70367784588538</v>
      </c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  <c r="AN91" s="150" t="n">
        <f aca="false">Cropani!B217</f>
        <v>0</v>
      </c>
      <c r="AO91" s="16" t="n">
        <f aca="false">Cropani!C217</f>
        <v>0</v>
      </c>
      <c r="AP91" s="16" t="n">
        <f aca="false">Cropani!D217</f>
        <v>0</v>
      </c>
      <c r="AQ91" s="16" t="n">
        <f aca="false">Cropani!E217</f>
        <v>0</v>
      </c>
      <c r="AR91" s="16" t="n">
        <f aca="false">Cropani!F217</f>
        <v>0</v>
      </c>
      <c r="AS91" s="16" t="n">
        <f aca="false">Cropani!G217</f>
        <v>0</v>
      </c>
      <c r="AT91" s="16" t="n">
        <f aca="false">Cropani!H217</f>
        <v>40</v>
      </c>
      <c r="AU91" s="16" t="n">
        <f aca="false">Cropani!I217</f>
        <v>0</v>
      </c>
      <c r="AV91" s="139" t="n">
        <f aca="false">Cropani!J217</f>
        <v>0</v>
      </c>
      <c r="AW91" s="150" t="n">
        <f aca="false">Cropani!B218</f>
        <v>0</v>
      </c>
      <c r="AX91" s="16" t="n">
        <f aca="false">Cropani!C218</f>
        <v>0</v>
      </c>
      <c r="AY91" s="16" t="n">
        <f aca="false">Cropani!D218</f>
        <v>0</v>
      </c>
      <c r="AZ91" s="16" t="n">
        <f aca="false">Cropani!E218</f>
        <v>0</v>
      </c>
      <c r="BA91" s="16" t="n">
        <f aca="false">Cropani!F218</f>
        <v>0</v>
      </c>
      <c r="BB91" s="16" t="n">
        <f aca="false">Cropani!G218</f>
        <v>0</v>
      </c>
      <c r="BC91" s="16" t="n">
        <f aca="false">Cropani!H218</f>
        <v>0</v>
      </c>
      <c r="BD91" s="16" t="n">
        <f aca="false">Cropani!I218</f>
        <v>0</v>
      </c>
      <c r="BE91" s="16" t="n">
        <f aca="false">Cropani!J218</f>
        <v>0</v>
      </c>
      <c r="BF91" s="20" t="n">
        <f aca="false">AW91*$T91</f>
        <v>0</v>
      </c>
      <c r="BG91" s="2" t="n">
        <f aca="false">AX91*$T91</f>
        <v>0</v>
      </c>
      <c r="BH91" s="2" t="n">
        <f aca="false">AY91*$T91</f>
        <v>0</v>
      </c>
      <c r="BI91" s="2" t="n">
        <f aca="false">AZ91*$T91</f>
        <v>0</v>
      </c>
      <c r="BJ91" s="2" t="n">
        <f aca="false">BA91*$T91</f>
        <v>0</v>
      </c>
      <c r="BK91" s="2" t="n">
        <f aca="false">BB91*$T91</f>
        <v>0</v>
      </c>
      <c r="BL91" s="2" t="n">
        <f aca="false">BC91*$T91</f>
        <v>0</v>
      </c>
      <c r="BM91" s="2" t="n">
        <f aca="false">BD91*$T91</f>
        <v>0</v>
      </c>
      <c r="BN91" s="44" t="n">
        <f aca="false">BE91*$T91</f>
        <v>0</v>
      </c>
      <c r="BO91" s="150" t="n">
        <f aca="false">AN91+BF91</f>
        <v>0</v>
      </c>
      <c r="BP91" s="16" t="n">
        <f aca="false">AO91+BG91</f>
        <v>0</v>
      </c>
      <c r="BQ91" s="16" t="n">
        <f aca="false">AP91+BH91</f>
        <v>0</v>
      </c>
      <c r="BR91" s="16" t="n">
        <f aca="false">AQ91+BI91</f>
        <v>0</v>
      </c>
      <c r="BS91" s="16" t="n">
        <f aca="false">AR91+BJ91</f>
        <v>0</v>
      </c>
      <c r="BT91" s="16" t="n">
        <f aca="false">AS91+BK91</f>
        <v>0</v>
      </c>
      <c r="BU91" s="16" t="n">
        <f aca="false">AT91+BL91</f>
        <v>40</v>
      </c>
      <c r="BV91" s="16" t="n">
        <f aca="false">AU91+BM91</f>
        <v>0</v>
      </c>
      <c r="BW91" s="139" t="n">
        <f aca="false">AV91+BN91</f>
        <v>0</v>
      </c>
      <c r="BX91" s="3" t="n">
        <f aca="false">BO91/SUM($BO91:$BW91)</f>
        <v>0</v>
      </c>
      <c r="BY91" s="3" t="n">
        <f aca="false">BP91/SUM($BO91:$BW91)</f>
        <v>0</v>
      </c>
      <c r="BZ91" s="3" t="n">
        <f aca="false">BQ91/SUM($BO91:$BW91)</f>
        <v>0</v>
      </c>
      <c r="CA91" s="3" t="n">
        <f aca="false">BR91/SUM($BO91:$BW91)</f>
        <v>0</v>
      </c>
      <c r="CB91" s="3" t="n">
        <f aca="false">BS91/SUM($BO91:$BW91)</f>
        <v>0</v>
      </c>
      <c r="CC91" s="3" t="n">
        <f aca="false">BT91/SUM($BO91:$BW91)</f>
        <v>0</v>
      </c>
      <c r="CD91" s="3" t="n">
        <f aca="false">BU91/SUM($BO91:$BW91)</f>
        <v>1</v>
      </c>
      <c r="CE91" s="3" t="n">
        <f aca="false">BV91/SUM($BO91:$BW91)</f>
        <v>0</v>
      </c>
      <c r="CF91" s="3" t="n">
        <f aca="false">BW91/SUM($BO91:$BW91)</f>
        <v>0</v>
      </c>
      <c r="CG91" s="147" t="n">
        <f aca="false">IF(AND(CE91&gt;=90%,BV91&gt;=2000),BV91,0)</f>
        <v>0</v>
      </c>
      <c r="CI91" s="16" t="n">
        <f aca="false">IF(CG91&lt;&gt;0,SUM(BO91:CG91)-BV91,0)</f>
        <v>0</v>
      </c>
      <c r="CJ91" s="2" t="n">
        <f aca="false">IF(CE91&gt;=90%,BV91,0)</f>
        <v>0</v>
      </c>
      <c r="CK91" s="151" t="n">
        <f aca="false">IF(CJ91&lt;&gt;0,1,0)</f>
        <v>0</v>
      </c>
      <c r="CL91" s="2" t="n">
        <f aca="false">IF(CG91&lt;&gt;0,1,0)</f>
        <v>0</v>
      </c>
      <c r="CM91" s="2" t="n">
        <v>0</v>
      </c>
      <c r="CN91" s="151"/>
      <c r="CO91" s="127"/>
      <c r="CP91" s="127"/>
      <c r="CQ91" s="127"/>
      <c r="CR91" s="127"/>
      <c r="CS91" s="127"/>
      <c r="CT91" s="127"/>
      <c r="CU91" s="127"/>
      <c r="CV91" s="127"/>
      <c r="CW91" s="127"/>
      <c r="CX91" s="127"/>
      <c r="CY91" s="127"/>
      <c r="CZ91" s="127"/>
      <c r="DA91" s="127"/>
      <c r="DB91" s="127"/>
      <c r="DC91" s="138"/>
      <c r="DE91" s="37" t="str">
        <f aca="false">B187</f>
        <v>O79_a</v>
      </c>
      <c r="DF91" s="44" t="n">
        <f aca="false">SUM(DI88:DI93)-SUM(DH88:DH93)</f>
        <v>25.82</v>
      </c>
      <c r="DG91" s="2" t="n">
        <f aca="false">W187+W188</f>
        <v>134.667</v>
      </c>
      <c r="DH91" s="44" t="n">
        <f aca="false">CG187+CG188</f>
        <v>0</v>
      </c>
      <c r="DI91" s="44" t="n">
        <f aca="false">O187+O188</f>
        <v>11.7</v>
      </c>
      <c r="DJ91" s="44" t="n">
        <f aca="false">S187+S188</f>
        <v>0.09945</v>
      </c>
      <c r="DK91" s="44" t="n">
        <f aca="false">BW187+BW188</f>
        <v>0</v>
      </c>
      <c r="DL91" s="44" t="n">
        <f aca="false">BV187+BV188</f>
        <v>134.667</v>
      </c>
      <c r="DM91" s="127"/>
      <c r="DN91" s="127"/>
      <c r="DO91" s="127"/>
      <c r="DP91" s="127"/>
      <c r="DQ91" s="127"/>
      <c r="DR91" s="127"/>
      <c r="DS91" s="127"/>
      <c r="DT91" s="127"/>
      <c r="DU91" s="127"/>
      <c r="DV91" s="127"/>
      <c r="DW91" s="127"/>
      <c r="DX91" s="127"/>
      <c r="DY91" s="127"/>
      <c r="DZ91" s="127"/>
      <c r="EA91" s="127"/>
      <c r="EB91" s="127"/>
      <c r="EC91" s="127"/>
      <c r="ED91" s="127"/>
      <c r="EE91" s="127"/>
      <c r="EF91" s="127"/>
      <c r="EG91" s="127"/>
      <c r="EH91" s="127"/>
      <c r="EI91" s="127"/>
      <c r="EJ91" s="127"/>
      <c r="EK91" s="127"/>
      <c r="EL91" s="127"/>
      <c r="EM91" s="127"/>
      <c r="EN91" s="127"/>
      <c r="EO91" s="127"/>
      <c r="EP91" s="127"/>
      <c r="EQ91" s="127"/>
      <c r="ER91" s="127"/>
      <c r="ES91" s="127"/>
      <c r="ET91" s="127"/>
      <c r="EU91" s="127"/>
      <c r="EV91" s="127"/>
      <c r="EW91" s="127"/>
      <c r="EX91" s="127"/>
      <c r="EY91" s="127"/>
      <c r="EZ91" s="127"/>
      <c r="FA91" s="127"/>
      <c r="FB91" s="127"/>
      <c r="FC91" s="127"/>
      <c r="FD91" s="127"/>
      <c r="FE91" s="127"/>
      <c r="FF91" s="127"/>
      <c r="FG91" s="127"/>
      <c r="FH91" s="127"/>
      <c r="FI91" s="127"/>
      <c r="FJ91" s="127"/>
      <c r="FK91" s="127"/>
      <c r="FL91" s="127"/>
      <c r="FM91" s="127"/>
      <c r="FN91" s="127"/>
      <c r="FO91" s="127"/>
      <c r="FP91" s="127"/>
      <c r="FQ91" s="127"/>
      <c r="FR91" s="127"/>
      <c r="FS91" s="127"/>
      <c r="FT91" s="127"/>
      <c r="FU91" s="127"/>
      <c r="FV91" s="127"/>
      <c r="FW91" s="127"/>
      <c r="FX91" s="127"/>
      <c r="FY91" s="127"/>
      <c r="FZ91" s="127"/>
      <c r="GA91" s="127"/>
      <c r="GB91" s="127"/>
      <c r="GC91" s="127"/>
      <c r="GD91" s="127"/>
      <c r="GE91" s="127"/>
      <c r="GF91" s="127"/>
      <c r="GG91" s="127"/>
      <c r="GH91" s="127"/>
      <c r="GI91" s="127"/>
      <c r="GJ91" s="127"/>
      <c r="GK91" s="127"/>
      <c r="GL91" s="127"/>
      <c r="GM91" s="127"/>
      <c r="GN91" s="127"/>
      <c r="GO91" s="127"/>
      <c r="GP91" s="167"/>
      <c r="GQ91" s="127" t="s">
        <v>158</v>
      </c>
      <c r="GR91" s="161" t="n">
        <v>0.02</v>
      </c>
      <c r="GS91" s="127" t="n">
        <v>0</v>
      </c>
      <c r="GT91" s="127" t="n">
        <v>0.01</v>
      </c>
      <c r="GU91" s="127" t="n">
        <v>0.194</v>
      </c>
      <c r="GV91" s="127" t="n">
        <v>0</v>
      </c>
      <c r="GW91" s="127" t="n">
        <v>0.776</v>
      </c>
      <c r="GX91" s="127" t="n">
        <v>0</v>
      </c>
      <c r="GY91" s="135" t="n">
        <v>0</v>
      </c>
      <c r="GZ91" s="161" t="n">
        <v>0</v>
      </c>
      <c r="HA91" s="127" t="s">
        <v>37</v>
      </c>
      <c r="HB91" s="127" t="s">
        <v>37</v>
      </c>
      <c r="HC91" s="127" t="s">
        <v>91</v>
      </c>
      <c r="HD91" s="127" t="n">
        <v>2.85</v>
      </c>
      <c r="HE91" s="127" t="n">
        <v>70</v>
      </c>
      <c r="HF91" s="127" t="n">
        <v>0.07</v>
      </c>
      <c r="HG91" s="127" t="n">
        <v>0.97</v>
      </c>
      <c r="HH91" s="127" t="n">
        <v>0.1995</v>
      </c>
      <c r="HI91" s="127" t="n">
        <v>0.00598500000000001</v>
      </c>
      <c r="HJ91" s="127" t="n">
        <v>103</v>
      </c>
      <c r="HK91" s="127" t="n">
        <v>50</v>
      </c>
      <c r="HL91" s="135" t="n">
        <v>50.616455</v>
      </c>
      <c r="HM91" s="161" t="n">
        <v>0</v>
      </c>
      <c r="HN91" s="127" t="n">
        <v>0</v>
      </c>
      <c r="HO91" s="127" t="n">
        <v>0</v>
      </c>
      <c r="HP91" s="127" t="n">
        <v>0</v>
      </c>
      <c r="HQ91" s="127" t="n">
        <v>0</v>
      </c>
      <c r="HR91" s="127" t="n">
        <v>0</v>
      </c>
      <c r="HS91" s="127" t="n">
        <v>0</v>
      </c>
      <c r="HT91" s="127" t="n">
        <v>0</v>
      </c>
      <c r="HU91" s="127" t="n">
        <v>1</v>
      </c>
      <c r="HV91" s="127" t="n">
        <v>0</v>
      </c>
      <c r="HW91" s="127" t="n">
        <v>0</v>
      </c>
      <c r="HX91" s="127" t="n">
        <v>0</v>
      </c>
      <c r="HY91" s="127" t="n">
        <v>0</v>
      </c>
      <c r="HZ91" s="165" t="n">
        <v>0</v>
      </c>
      <c r="IA91" s="127"/>
      <c r="IB91" s="127"/>
      <c r="IC91" s="127"/>
      <c r="ID91" s="127"/>
      <c r="IE91" s="127"/>
      <c r="IF91" s="127"/>
      <c r="IG91" s="127"/>
      <c r="IH91" s="127"/>
      <c r="II91" s="127"/>
      <c r="IJ91" s="127"/>
      <c r="IK91" s="127"/>
      <c r="IL91" s="127"/>
      <c r="IM91" s="127"/>
      <c r="IN91" s="127"/>
      <c r="IO91" s="127"/>
      <c r="IP91" s="127"/>
      <c r="IQ91" s="127"/>
      <c r="IR91" s="127"/>
      <c r="IS91" s="127"/>
      <c r="IT91" s="127"/>
      <c r="IU91" s="127"/>
      <c r="IV91" s="127"/>
      <c r="IW91" s="127"/>
      <c r="IX91" s="127"/>
      <c r="IY91" s="127"/>
      <c r="IZ91" s="127"/>
      <c r="JA91" s="127"/>
      <c r="JB91" s="127"/>
      <c r="JC91" s="127"/>
      <c r="JD91" s="127"/>
      <c r="JE91" s="127"/>
      <c r="JF91" s="127"/>
      <c r="JG91" s="127"/>
      <c r="JH91" s="127"/>
      <c r="JI91" s="127"/>
      <c r="JJ91" s="127"/>
      <c r="JK91" s="127"/>
      <c r="JL91" s="127"/>
      <c r="JM91" s="127"/>
      <c r="JN91" s="127"/>
      <c r="JO91" s="127"/>
      <c r="JP91" s="127"/>
      <c r="JQ91" s="127"/>
      <c r="JR91" s="127"/>
      <c r="JS91" s="127"/>
      <c r="JT91" s="127"/>
      <c r="JU91" s="127"/>
      <c r="JV91" s="127"/>
      <c r="JW91" s="127"/>
      <c r="JX91" s="127"/>
      <c r="JY91" s="127"/>
      <c r="JZ91" s="127"/>
      <c r="KA91" s="127"/>
      <c r="KB91" s="127"/>
      <c r="KC91" s="127"/>
      <c r="KD91" s="127"/>
      <c r="KE91" s="127"/>
      <c r="KF91" s="127"/>
      <c r="KG91" s="127"/>
      <c r="KH91" s="127"/>
      <c r="KI91" s="127"/>
      <c r="KJ91" s="127"/>
      <c r="KK91" s="127"/>
      <c r="KL91" s="127"/>
      <c r="KM91" s="127"/>
      <c r="KN91" s="127"/>
      <c r="KO91" s="127"/>
      <c r="KP91" s="127"/>
      <c r="KQ91" s="127"/>
      <c r="KR91" s="127"/>
      <c r="KS91" s="127"/>
      <c r="KT91" s="127"/>
      <c r="KU91" s="127"/>
      <c r="KV91" s="127"/>
      <c r="KW91" s="127"/>
      <c r="KX91" s="127"/>
      <c r="KY91" s="127"/>
      <c r="KZ91" s="127"/>
      <c r="LA91" s="127"/>
      <c r="LB91" s="127"/>
      <c r="LC91" s="127"/>
      <c r="LD91" s="127"/>
      <c r="LE91" s="127"/>
      <c r="LF91" s="127"/>
      <c r="LG91" s="127"/>
      <c r="LH91" s="127"/>
      <c r="LI91" s="127"/>
      <c r="LJ91" s="127"/>
      <c r="LK91" s="127"/>
      <c r="LL91" s="127"/>
      <c r="LM91" s="127"/>
      <c r="LN91" s="127"/>
      <c r="LO91" s="127"/>
      <c r="LP91" s="127"/>
      <c r="LQ91" s="127"/>
      <c r="LR91" s="127"/>
      <c r="LS91" s="127"/>
      <c r="LT91" s="127"/>
      <c r="LU91" s="127"/>
      <c r="LV91" s="127"/>
      <c r="LW91" s="127"/>
      <c r="LX91" s="127"/>
      <c r="LY91" s="127"/>
      <c r="LZ91" s="127"/>
      <c r="MA91" s="127"/>
      <c r="MB91" s="127"/>
      <c r="MC91" s="127"/>
      <c r="MD91" s="127"/>
      <c r="ME91" s="127"/>
      <c r="MF91" s="127"/>
      <c r="MG91" s="127"/>
      <c r="MH91" s="127"/>
      <c r="MI91" s="127"/>
      <c r="MJ91" s="127"/>
      <c r="MK91" s="127"/>
      <c r="ML91" s="127"/>
      <c r="MM91" s="127"/>
      <c r="MN91" s="127"/>
      <c r="MO91" s="127"/>
      <c r="MP91" s="127"/>
      <c r="MQ91" s="127"/>
      <c r="MR91" s="127"/>
      <c r="MS91" s="127"/>
      <c r="MT91" s="127"/>
      <c r="MU91" s="127"/>
      <c r="MV91" s="127"/>
      <c r="MW91" s="127"/>
      <c r="MX91" s="127"/>
      <c r="MY91" s="127"/>
      <c r="MZ91" s="127"/>
      <c r="NA91" s="127"/>
      <c r="NB91" s="127"/>
      <c r="NC91" s="127"/>
      <c r="ND91" s="127"/>
      <c r="NE91" s="127"/>
      <c r="NF91" s="127"/>
      <c r="NG91" s="127"/>
      <c r="NH91" s="127"/>
      <c r="NI91" s="127"/>
      <c r="NJ91" s="127"/>
      <c r="NK91" s="127"/>
      <c r="NL91" s="127"/>
      <c r="NM91" s="127"/>
      <c r="NN91" s="127"/>
      <c r="NO91" s="127"/>
      <c r="NP91" s="127"/>
      <c r="NQ91" s="127"/>
      <c r="NR91" s="127"/>
      <c r="NS91" s="127"/>
      <c r="NT91" s="127"/>
      <c r="NU91" s="127"/>
      <c r="NV91" s="127"/>
      <c r="NW91" s="127"/>
      <c r="NX91" s="127"/>
      <c r="NY91" s="127"/>
      <c r="NZ91" s="127"/>
      <c r="OA91" s="127"/>
      <c r="OB91" s="127"/>
      <c r="OC91" s="127"/>
      <c r="OD91" s="127"/>
      <c r="OE91" s="127"/>
      <c r="OF91" s="127"/>
      <c r="OG91" s="127"/>
      <c r="OH91" s="127"/>
      <c r="OI91" s="127"/>
      <c r="OJ91" s="127"/>
      <c r="OK91" s="127"/>
      <c r="OL91" s="127"/>
      <c r="OM91" s="127"/>
      <c r="ON91" s="127"/>
      <c r="OO91" s="127"/>
      <c r="OP91" s="127"/>
      <c r="OQ91" s="127"/>
      <c r="OR91" s="127"/>
      <c r="OS91" s="127"/>
      <c r="OT91" s="127"/>
      <c r="OU91" s="127"/>
      <c r="OV91" s="127"/>
      <c r="OW91" s="127"/>
      <c r="OX91" s="127"/>
      <c r="OY91" s="127"/>
      <c r="OZ91" s="127"/>
      <c r="PA91" s="127"/>
      <c r="PB91" s="127"/>
      <c r="PC91" s="127"/>
      <c r="PD91" s="127"/>
      <c r="PE91" s="127"/>
      <c r="PF91" s="127"/>
      <c r="PG91" s="127"/>
      <c r="PH91" s="127"/>
      <c r="PI91" s="127"/>
      <c r="PJ91" s="127"/>
      <c r="PK91" s="127"/>
      <c r="PL91" s="127"/>
      <c r="PM91" s="127"/>
      <c r="PN91" s="127"/>
      <c r="PO91" s="127"/>
      <c r="PP91" s="127"/>
      <c r="PQ91" s="127"/>
      <c r="PR91" s="127"/>
      <c r="PS91" s="127"/>
      <c r="PT91" s="127"/>
      <c r="PU91" s="127"/>
      <c r="PV91" s="127"/>
      <c r="PW91" s="127"/>
      <c r="PX91" s="127"/>
      <c r="PY91" s="127"/>
      <c r="PZ91" s="127"/>
      <c r="QA91" s="127"/>
      <c r="QB91" s="127"/>
      <c r="QC91" s="127"/>
      <c r="QD91" s="127"/>
      <c r="QE91" s="127"/>
      <c r="QF91" s="127"/>
      <c r="QG91" s="127"/>
      <c r="QH91" s="127"/>
      <c r="QI91" s="127"/>
      <c r="QJ91" s="127"/>
      <c r="QK91" s="127"/>
      <c r="QL91" s="127"/>
      <c r="QM91" s="127"/>
      <c r="QN91" s="127"/>
      <c r="QO91" s="127"/>
      <c r="QP91" s="127"/>
    </row>
    <row r="92" customFormat="false" ht="13.8" hidden="false" customHeight="false" outlineLevel="0" collapsed="false">
      <c r="A92" s="166"/>
      <c r="B92" s="7" t="s">
        <v>173</v>
      </c>
      <c r="C92" s="16" t="n">
        <v>0</v>
      </c>
      <c r="D92" s="2" t="n">
        <v>0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1</v>
      </c>
      <c r="J92" s="2" t="n">
        <v>0</v>
      </c>
      <c r="K92" s="2" t="n">
        <v>0</v>
      </c>
      <c r="L92" s="2" t="s">
        <v>37</v>
      </c>
      <c r="M92" s="2" t="s">
        <v>37</v>
      </c>
      <c r="N92" s="2" t="s">
        <v>91</v>
      </c>
      <c r="O92" s="2" t="n">
        <v>1.98666666666667</v>
      </c>
      <c r="P92" s="2" t="n">
        <v>35</v>
      </c>
      <c r="Q92" s="2" t="n">
        <v>0.035</v>
      </c>
      <c r="R92" s="2" t="n">
        <v>0</v>
      </c>
      <c r="S92" s="2" t="n">
        <v>0.0695333333333333</v>
      </c>
      <c r="T92" s="2" t="n">
        <v>0.0695333333333333</v>
      </c>
      <c r="U92" s="2" t="n">
        <v>1500</v>
      </c>
      <c r="V92" s="2" t="n">
        <v>0</v>
      </c>
      <c r="W92" s="2" t="n">
        <v>104.3</v>
      </c>
      <c r="X92" s="2" t="n">
        <f aca="false">IF(M92=1,O92,0)</f>
        <v>0</v>
      </c>
      <c r="Z92" s="2" t="s">
        <v>511</v>
      </c>
      <c r="AA92" s="2" t="n">
        <f aca="false">[1]sellia!E20</f>
        <v>8.76711758746785</v>
      </c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  <c r="AN92" s="150" t="n">
        <f aca="false">Cropani!M217</f>
        <v>0</v>
      </c>
      <c r="AO92" s="16" t="n">
        <f aca="false">Cropani!N217</f>
        <v>0</v>
      </c>
      <c r="AP92" s="16" t="n">
        <f aca="false">Cropani!O217</f>
        <v>0</v>
      </c>
      <c r="AQ92" s="16" t="n">
        <f aca="false">Cropani!P217</f>
        <v>0</v>
      </c>
      <c r="AR92" s="16" t="n">
        <f aca="false">Cropani!Q217</f>
        <v>0</v>
      </c>
      <c r="AS92" s="16" t="n">
        <f aca="false">Cropani!R217</f>
        <v>0</v>
      </c>
      <c r="AT92" s="16" t="n">
        <f aca="false">Cropani!S217</f>
        <v>0</v>
      </c>
      <c r="AU92" s="16" t="n">
        <f aca="false">Cropani!T217</f>
        <v>0</v>
      </c>
      <c r="AV92" s="139" t="n">
        <f aca="false">Cropani!U217</f>
        <v>0</v>
      </c>
      <c r="AW92" s="150" t="n">
        <f aca="false">Cropani!M218</f>
        <v>0</v>
      </c>
      <c r="AX92" s="16" t="n">
        <f aca="false">Cropani!N218</f>
        <v>0</v>
      </c>
      <c r="AY92" s="16" t="n">
        <f aca="false">Cropani!O218</f>
        <v>0</v>
      </c>
      <c r="AZ92" s="16" t="n">
        <f aca="false">Cropani!P218</f>
        <v>0</v>
      </c>
      <c r="BA92" s="16" t="n">
        <f aca="false">Cropani!Q218</f>
        <v>0</v>
      </c>
      <c r="BB92" s="16" t="n">
        <f aca="false">Cropani!R218</f>
        <v>0</v>
      </c>
      <c r="BC92" s="16" t="n">
        <f aca="false">Cropani!S218</f>
        <v>0</v>
      </c>
      <c r="BD92" s="16" t="n">
        <f aca="false">Cropani!T218</f>
        <v>1500</v>
      </c>
      <c r="BE92" s="16" t="n">
        <f aca="false">Cropani!U218</f>
        <v>0</v>
      </c>
      <c r="BF92" s="20" t="n">
        <f aca="false">AW92*$T92</f>
        <v>0</v>
      </c>
      <c r="BG92" s="2" t="n">
        <f aca="false">AX92*$T92</f>
        <v>0</v>
      </c>
      <c r="BH92" s="2" t="n">
        <f aca="false">AY92*$T92</f>
        <v>0</v>
      </c>
      <c r="BI92" s="2" t="n">
        <f aca="false">AZ92*$T92</f>
        <v>0</v>
      </c>
      <c r="BJ92" s="2" t="n">
        <f aca="false">BA92*$T92</f>
        <v>0</v>
      </c>
      <c r="BK92" s="2" t="n">
        <f aca="false">BB92*$T92</f>
        <v>0</v>
      </c>
      <c r="BL92" s="2" t="n">
        <f aca="false">BC92*$T92</f>
        <v>0</v>
      </c>
      <c r="BM92" s="2" t="n">
        <f aca="false">BD92*$T92</f>
        <v>104.3</v>
      </c>
      <c r="BN92" s="44" t="n">
        <f aca="false">BE92*$T92</f>
        <v>0</v>
      </c>
      <c r="BO92" s="150" t="n">
        <f aca="false">AN92+BF92</f>
        <v>0</v>
      </c>
      <c r="BP92" s="16" t="n">
        <f aca="false">AO92+BG92</f>
        <v>0</v>
      </c>
      <c r="BQ92" s="16" t="n">
        <f aca="false">AP92+BH92</f>
        <v>0</v>
      </c>
      <c r="BR92" s="16" t="n">
        <f aca="false">AQ92+BI92</f>
        <v>0</v>
      </c>
      <c r="BS92" s="16" t="n">
        <f aca="false">AR92+BJ92</f>
        <v>0</v>
      </c>
      <c r="BT92" s="16" t="n">
        <f aca="false">AS92+BK92</f>
        <v>0</v>
      </c>
      <c r="BU92" s="16" t="n">
        <f aca="false">AT92+BL92</f>
        <v>0</v>
      </c>
      <c r="BV92" s="16" t="n">
        <f aca="false">AU92+BM92</f>
        <v>104.3</v>
      </c>
      <c r="BW92" s="139" t="n">
        <f aca="false">AV92+BN92</f>
        <v>0</v>
      </c>
      <c r="BX92" s="3" t="n">
        <f aca="false">BO92/SUM($BO92:$BW92)</f>
        <v>0</v>
      </c>
      <c r="BY92" s="3" t="n">
        <f aca="false">BP92/SUM($BO92:$BW92)</f>
        <v>0</v>
      </c>
      <c r="BZ92" s="3" t="n">
        <f aca="false">BQ92/SUM($BO92:$BW92)</f>
        <v>0</v>
      </c>
      <c r="CA92" s="3" t="n">
        <f aca="false">BR92/SUM($BO92:$BW92)</f>
        <v>0</v>
      </c>
      <c r="CB92" s="3" t="n">
        <f aca="false">BS92/SUM($BO92:$BW92)</f>
        <v>0</v>
      </c>
      <c r="CC92" s="3" t="n">
        <f aca="false">BT92/SUM($BO92:$BW92)</f>
        <v>0</v>
      </c>
      <c r="CD92" s="3" t="n">
        <f aca="false">BU92/SUM($BO92:$BW92)</f>
        <v>0</v>
      </c>
      <c r="CE92" s="3" t="n">
        <f aca="false">BV92/SUM($BO92:$BW92)</f>
        <v>1</v>
      </c>
      <c r="CF92" s="3" t="n">
        <f aca="false">BW92/SUM($BO92:$BW92)</f>
        <v>0</v>
      </c>
      <c r="CG92" s="147" t="n">
        <f aca="false">IF(AND(CE92&gt;=90%,BV92&gt;=2000),BV92,0)</f>
        <v>0</v>
      </c>
      <c r="CI92" s="16" t="n">
        <f aca="false">IF(CG92&lt;&gt;0,SUM(BO92:CG92)-BV92,0)</f>
        <v>0</v>
      </c>
      <c r="CJ92" s="2" t="n">
        <f aca="false">IF(CE92&gt;=90%,BV92,0)</f>
        <v>104.3</v>
      </c>
      <c r="CK92" s="151" t="n">
        <f aca="false">IF(CJ92&lt;&gt;0,1,0)</f>
        <v>1</v>
      </c>
      <c r="CL92" s="2" t="n">
        <f aca="false">IF(CG92&lt;&gt;0,1,0)</f>
        <v>0</v>
      </c>
      <c r="CM92" s="2" t="n">
        <v>0</v>
      </c>
      <c r="CN92" s="151"/>
      <c r="CO92" s="127"/>
      <c r="CP92" s="127"/>
      <c r="CQ92" s="127"/>
      <c r="CR92" s="127"/>
      <c r="CS92" s="127"/>
      <c r="CT92" s="127"/>
      <c r="CU92" s="127"/>
      <c r="CV92" s="127"/>
      <c r="CW92" s="127"/>
      <c r="CX92" s="127"/>
      <c r="CY92" s="127"/>
      <c r="CZ92" s="127"/>
      <c r="DA92" s="127"/>
      <c r="DB92" s="127"/>
      <c r="DC92" s="138"/>
      <c r="DE92" s="37" t="str">
        <f aca="false">B190</f>
        <v>O81</v>
      </c>
      <c r="DF92" s="44" t="n">
        <f aca="false">SUM(DJ88:DJ93)-SUM(DH88:DH93)</f>
        <v>0.16653</v>
      </c>
      <c r="DG92" s="2" t="n">
        <f aca="false">W190</f>
        <v>7.1424</v>
      </c>
      <c r="DH92" s="44" t="n">
        <f aca="false">CG190</f>
        <v>0</v>
      </c>
      <c r="DI92" s="44" t="n">
        <f aca="false">O190</f>
        <v>0.48</v>
      </c>
      <c r="DJ92" s="44" t="n">
        <f aca="false">S190</f>
        <v>0.0048</v>
      </c>
      <c r="DK92" s="44" t="n">
        <f aca="false">BW190</f>
        <v>0</v>
      </c>
      <c r="DL92" s="44" t="n">
        <f aca="false">BV190</f>
        <v>7.056</v>
      </c>
      <c r="DM92" s="127"/>
      <c r="DN92" s="127"/>
      <c r="DO92" s="127"/>
      <c r="DP92" s="127"/>
      <c r="DQ92" s="127"/>
      <c r="DR92" s="127"/>
      <c r="DS92" s="127"/>
      <c r="DT92" s="127"/>
      <c r="DU92" s="127"/>
      <c r="DV92" s="127"/>
      <c r="DW92" s="127"/>
      <c r="DX92" s="127"/>
      <c r="DY92" s="127"/>
      <c r="DZ92" s="127"/>
      <c r="EA92" s="127"/>
      <c r="EB92" s="127"/>
      <c r="EC92" s="127"/>
      <c r="ED92" s="127"/>
      <c r="EE92" s="127"/>
      <c r="EF92" s="127"/>
      <c r="EG92" s="127"/>
      <c r="EH92" s="127"/>
      <c r="EI92" s="127"/>
      <c r="EJ92" s="127"/>
      <c r="EK92" s="127"/>
      <c r="EL92" s="127"/>
      <c r="EM92" s="127"/>
      <c r="EN92" s="127"/>
      <c r="EO92" s="127"/>
      <c r="EP92" s="127"/>
      <c r="EQ92" s="127"/>
      <c r="ER92" s="127"/>
      <c r="ES92" s="127"/>
      <c r="ET92" s="127"/>
      <c r="EU92" s="127"/>
      <c r="EV92" s="127"/>
      <c r="EW92" s="127"/>
      <c r="EX92" s="127"/>
      <c r="EY92" s="127"/>
      <c r="EZ92" s="127"/>
      <c r="FA92" s="127"/>
      <c r="FB92" s="127"/>
      <c r="FC92" s="127"/>
      <c r="FD92" s="127"/>
      <c r="FE92" s="127"/>
      <c r="FF92" s="127"/>
      <c r="FG92" s="127"/>
      <c r="FH92" s="127"/>
      <c r="FI92" s="127"/>
      <c r="FJ92" s="127"/>
      <c r="FK92" s="127"/>
      <c r="FL92" s="127"/>
      <c r="FM92" s="127"/>
      <c r="FN92" s="127"/>
      <c r="FO92" s="127"/>
      <c r="FP92" s="127"/>
      <c r="FQ92" s="127"/>
      <c r="FR92" s="127"/>
      <c r="FS92" s="127"/>
      <c r="FT92" s="127"/>
      <c r="FU92" s="127"/>
      <c r="FV92" s="127"/>
      <c r="FW92" s="127"/>
      <c r="FX92" s="127"/>
      <c r="FY92" s="127"/>
      <c r="FZ92" s="127"/>
      <c r="GA92" s="127"/>
      <c r="GB92" s="127"/>
      <c r="GC92" s="127"/>
      <c r="GD92" s="127"/>
      <c r="GE92" s="127"/>
      <c r="GF92" s="127"/>
      <c r="GG92" s="127"/>
      <c r="GH92" s="127"/>
      <c r="GI92" s="127"/>
      <c r="GJ92" s="127"/>
      <c r="GK92" s="127"/>
      <c r="GL92" s="127"/>
      <c r="GM92" s="127"/>
      <c r="GN92" s="127"/>
      <c r="GO92" s="127"/>
      <c r="GP92" s="167"/>
      <c r="GQ92" s="127" t="s">
        <v>159</v>
      </c>
      <c r="GR92" s="161" t="n">
        <v>0.0782873904233454</v>
      </c>
      <c r="GS92" s="127" t="n">
        <v>0.121550741163056</v>
      </c>
      <c r="GT92" s="127" t="n">
        <v>0.780161868413599</v>
      </c>
      <c r="GU92" s="127" t="n">
        <v>0</v>
      </c>
      <c r="GV92" s="127" t="n">
        <v>0</v>
      </c>
      <c r="GW92" s="127" t="n">
        <v>0.02</v>
      </c>
      <c r="GX92" s="127" t="n">
        <v>0</v>
      </c>
      <c r="GY92" s="135" t="n">
        <v>0</v>
      </c>
      <c r="GZ92" s="161" t="n">
        <v>0</v>
      </c>
      <c r="HA92" s="127" t="s">
        <v>37</v>
      </c>
      <c r="HB92" s="127" t="s">
        <v>37</v>
      </c>
      <c r="HC92" s="127" t="s">
        <v>91</v>
      </c>
      <c r="HD92" s="127" t="n">
        <v>0.44</v>
      </c>
      <c r="HE92" s="127" t="n">
        <v>30</v>
      </c>
      <c r="HF92" s="127" t="n">
        <v>0.03</v>
      </c>
      <c r="HG92" s="127" t="n">
        <v>0.45</v>
      </c>
      <c r="HH92" s="127" t="n">
        <v>0.0132</v>
      </c>
      <c r="HI92" s="127" t="n">
        <v>0.00726</v>
      </c>
      <c r="HJ92" s="127" t="n">
        <v>3469.6</v>
      </c>
      <c r="HK92" s="127" t="n">
        <v>52</v>
      </c>
      <c r="HL92" s="135" t="n">
        <v>77.189296</v>
      </c>
      <c r="HM92" s="161" t="n">
        <v>1</v>
      </c>
      <c r="HN92" s="127" t="n">
        <v>0</v>
      </c>
      <c r="HO92" s="127" t="n">
        <v>0</v>
      </c>
      <c r="HP92" s="127" t="n">
        <v>1</v>
      </c>
      <c r="HQ92" s="127" t="n">
        <v>0</v>
      </c>
      <c r="HR92" s="127" t="n">
        <v>0</v>
      </c>
      <c r="HS92" s="127" t="n">
        <v>0</v>
      </c>
      <c r="HT92" s="127" t="n">
        <v>0</v>
      </c>
      <c r="HU92" s="127" t="n">
        <v>0</v>
      </c>
      <c r="HV92" s="127" t="n">
        <v>0</v>
      </c>
      <c r="HW92" s="127" t="n">
        <v>0</v>
      </c>
      <c r="HX92" s="127" t="n">
        <v>0</v>
      </c>
      <c r="HY92" s="127" t="n">
        <v>0</v>
      </c>
      <c r="HZ92" s="165" t="n">
        <v>0</v>
      </c>
      <c r="IA92" s="127"/>
      <c r="IB92" s="127"/>
      <c r="IC92" s="127"/>
      <c r="ID92" s="127"/>
      <c r="IE92" s="127"/>
      <c r="IF92" s="127"/>
      <c r="IG92" s="127"/>
      <c r="IH92" s="127"/>
      <c r="II92" s="127"/>
      <c r="IJ92" s="127"/>
      <c r="IK92" s="127"/>
      <c r="IL92" s="127"/>
      <c r="IM92" s="127"/>
      <c r="IN92" s="127"/>
      <c r="IO92" s="127"/>
      <c r="IP92" s="127"/>
      <c r="IQ92" s="127"/>
      <c r="IR92" s="127"/>
      <c r="IS92" s="127"/>
      <c r="IT92" s="127"/>
      <c r="IU92" s="127"/>
      <c r="IV92" s="127"/>
      <c r="IW92" s="127"/>
      <c r="IX92" s="127"/>
      <c r="IY92" s="127"/>
      <c r="IZ92" s="127"/>
      <c r="JA92" s="127"/>
      <c r="JB92" s="127"/>
      <c r="JC92" s="127"/>
      <c r="JD92" s="127"/>
      <c r="JE92" s="127"/>
      <c r="JF92" s="127"/>
      <c r="JG92" s="127"/>
      <c r="JH92" s="127"/>
      <c r="JI92" s="127"/>
      <c r="JJ92" s="127"/>
      <c r="JK92" s="127"/>
      <c r="JL92" s="127"/>
      <c r="JM92" s="127"/>
      <c r="JN92" s="127"/>
      <c r="JO92" s="127"/>
      <c r="JP92" s="127"/>
      <c r="JQ92" s="127"/>
      <c r="JR92" s="127"/>
      <c r="JS92" s="127"/>
      <c r="JT92" s="127"/>
      <c r="JU92" s="127"/>
      <c r="JV92" s="127"/>
      <c r="JW92" s="127"/>
      <c r="JX92" s="127"/>
      <c r="JY92" s="127"/>
      <c r="JZ92" s="127"/>
      <c r="KA92" s="127"/>
      <c r="KB92" s="127"/>
      <c r="KC92" s="127"/>
      <c r="KD92" s="127"/>
      <c r="KE92" s="127"/>
      <c r="KF92" s="127"/>
      <c r="KG92" s="127"/>
      <c r="KH92" s="127"/>
      <c r="KI92" s="127"/>
      <c r="KJ92" s="127"/>
      <c r="KK92" s="127"/>
      <c r="KL92" s="127"/>
      <c r="KM92" s="127"/>
      <c r="KN92" s="127"/>
      <c r="KO92" s="127"/>
      <c r="KP92" s="127"/>
      <c r="KQ92" s="127"/>
      <c r="KR92" s="127"/>
      <c r="KS92" s="127"/>
      <c r="KT92" s="127"/>
      <c r="KU92" s="127"/>
      <c r="KV92" s="127"/>
      <c r="KW92" s="127"/>
      <c r="KX92" s="127"/>
      <c r="KY92" s="127"/>
      <c r="KZ92" s="127"/>
      <c r="LA92" s="127"/>
      <c r="LB92" s="127"/>
      <c r="LC92" s="127"/>
      <c r="LD92" s="127"/>
      <c r="LE92" s="127"/>
      <c r="LF92" s="127"/>
      <c r="LG92" s="127"/>
      <c r="LH92" s="127"/>
      <c r="LI92" s="127"/>
      <c r="LJ92" s="127"/>
      <c r="LK92" s="127"/>
      <c r="LL92" s="127"/>
      <c r="LM92" s="127"/>
      <c r="LN92" s="127"/>
      <c r="LO92" s="127"/>
      <c r="LP92" s="127"/>
      <c r="LQ92" s="127"/>
      <c r="LR92" s="127"/>
      <c r="LS92" s="127"/>
      <c r="LT92" s="127"/>
      <c r="LU92" s="127"/>
      <c r="LV92" s="127"/>
      <c r="LW92" s="127"/>
      <c r="LX92" s="127"/>
      <c r="LY92" s="127"/>
      <c r="LZ92" s="127"/>
      <c r="MA92" s="127"/>
      <c r="MB92" s="127"/>
      <c r="MC92" s="127"/>
      <c r="MD92" s="127"/>
      <c r="ME92" s="127"/>
      <c r="MF92" s="127"/>
      <c r="MG92" s="127"/>
      <c r="MH92" s="127"/>
      <c r="MI92" s="127"/>
      <c r="MJ92" s="127"/>
      <c r="MK92" s="127"/>
      <c r="ML92" s="127"/>
      <c r="MM92" s="127"/>
      <c r="MN92" s="127"/>
      <c r="MO92" s="127"/>
      <c r="MP92" s="127"/>
      <c r="MQ92" s="127"/>
      <c r="MR92" s="127"/>
      <c r="MS92" s="127"/>
      <c r="MT92" s="127"/>
      <c r="MU92" s="127"/>
      <c r="MV92" s="127"/>
      <c r="MW92" s="127"/>
      <c r="MX92" s="127"/>
      <c r="MY92" s="127"/>
      <c r="MZ92" s="127"/>
      <c r="NA92" s="127"/>
      <c r="NB92" s="127"/>
      <c r="NC92" s="127"/>
      <c r="ND92" s="127"/>
      <c r="NE92" s="127"/>
      <c r="NF92" s="127"/>
      <c r="NG92" s="127"/>
      <c r="NH92" s="127"/>
      <c r="NI92" s="127"/>
      <c r="NJ92" s="127"/>
      <c r="NK92" s="127"/>
      <c r="NL92" s="127"/>
      <c r="NM92" s="127"/>
      <c r="NN92" s="127"/>
      <c r="NO92" s="127"/>
      <c r="NP92" s="127"/>
      <c r="NQ92" s="127"/>
      <c r="NR92" s="127"/>
      <c r="NS92" s="127"/>
      <c r="NT92" s="127"/>
      <c r="NU92" s="127"/>
      <c r="NV92" s="127"/>
      <c r="NW92" s="127"/>
      <c r="NX92" s="127"/>
      <c r="NY92" s="127"/>
      <c r="NZ92" s="127"/>
      <c r="OA92" s="127"/>
      <c r="OB92" s="127"/>
      <c r="OC92" s="127"/>
      <c r="OD92" s="127"/>
      <c r="OE92" s="127"/>
      <c r="OF92" s="127"/>
      <c r="OG92" s="127"/>
      <c r="OH92" s="127"/>
      <c r="OI92" s="127"/>
      <c r="OJ92" s="127"/>
      <c r="OK92" s="127"/>
      <c r="OL92" s="127"/>
      <c r="OM92" s="127"/>
      <c r="ON92" s="127"/>
      <c r="OO92" s="127"/>
      <c r="OP92" s="127"/>
      <c r="OQ92" s="127"/>
      <c r="OR92" s="127"/>
      <c r="OS92" s="127"/>
      <c r="OT92" s="127"/>
      <c r="OU92" s="127"/>
      <c r="OV92" s="127"/>
      <c r="OW92" s="127"/>
      <c r="OX92" s="127"/>
      <c r="OY92" s="127"/>
      <c r="OZ92" s="127"/>
      <c r="PA92" s="127"/>
      <c r="PB92" s="127"/>
      <c r="PC92" s="127"/>
      <c r="PD92" s="127"/>
      <c r="PE92" s="127"/>
      <c r="PF92" s="127"/>
      <c r="PG92" s="127"/>
      <c r="PH92" s="127"/>
      <c r="PI92" s="127"/>
      <c r="PJ92" s="127"/>
      <c r="PK92" s="127"/>
      <c r="PL92" s="127"/>
      <c r="PM92" s="127"/>
      <c r="PN92" s="127"/>
      <c r="PO92" s="127"/>
      <c r="PP92" s="127"/>
      <c r="PQ92" s="127"/>
      <c r="PR92" s="127"/>
      <c r="PS92" s="127"/>
      <c r="PT92" s="127"/>
      <c r="PU92" s="127"/>
      <c r="PV92" s="127"/>
      <c r="PW92" s="127"/>
      <c r="PX92" s="127"/>
      <c r="PY92" s="127"/>
      <c r="PZ92" s="127"/>
      <c r="QA92" s="127"/>
      <c r="QB92" s="127"/>
      <c r="QC92" s="127"/>
      <c r="QD92" s="127"/>
      <c r="QE92" s="127"/>
      <c r="QF92" s="127"/>
      <c r="QG92" s="127"/>
      <c r="QH92" s="127"/>
      <c r="QI92" s="127"/>
      <c r="QJ92" s="127"/>
      <c r="QK92" s="127"/>
      <c r="QL92" s="127"/>
      <c r="QM92" s="127"/>
      <c r="QN92" s="127"/>
      <c r="QO92" s="127"/>
      <c r="QP92" s="127"/>
    </row>
    <row r="93" customFormat="false" ht="13.8" hidden="false" customHeight="false" outlineLevel="0" collapsed="false">
      <c r="A93" s="166"/>
      <c r="B93" s="7" t="s">
        <v>174</v>
      </c>
      <c r="C93" s="16" t="n">
        <v>0</v>
      </c>
      <c r="D93" s="2" t="n">
        <v>0</v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1</v>
      </c>
      <c r="J93" s="2" t="n">
        <v>0</v>
      </c>
      <c r="K93" s="2" t="n">
        <v>0</v>
      </c>
      <c r="L93" s="2" t="s">
        <v>37</v>
      </c>
      <c r="M93" s="2" t="s">
        <v>37</v>
      </c>
      <c r="N93" s="2" t="s">
        <v>181</v>
      </c>
      <c r="O93" s="2" t="n">
        <v>1.98666666666667</v>
      </c>
      <c r="P93" s="2" t="n">
        <v>10</v>
      </c>
      <c r="Q93" s="2" t="n">
        <v>0.01</v>
      </c>
      <c r="R93" s="2" t="n">
        <v>0</v>
      </c>
      <c r="S93" s="2" t="n">
        <v>0.0198666666666667</v>
      </c>
      <c r="T93" s="2" t="n">
        <v>0.0198666666666667</v>
      </c>
      <c r="U93" s="2" t="n">
        <v>1500</v>
      </c>
      <c r="V93" s="2" t="n">
        <v>0</v>
      </c>
      <c r="W93" s="2" t="n">
        <v>29.8</v>
      </c>
      <c r="X93" s="2" t="n">
        <f aca="false">IF(M93=1,O93,0)</f>
        <v>0</v>
      </c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  <c r="AN93" s="150" t="n">
        <f aca="false">Cropani!X217</f>
        <v>0</v>
      </c>
      <c r="AO93" s="16" t="n">
        <f aca="false">Cropani!Y217</f>
        <v>0</v>
      </c>
      <c r="AP93" s="16" t="n">
        <f aca="false">Cropani!Z217</f>
        <v>0</v>
      </c>
      <c r="AQ93" s="16" t="n">
        <f aca="false">Cropani!AA217</f>
        <v>0</v>
      </c>
      <c r="AR93" s="16" t="n">
        <f aca="false">Cropani!AB217</f>
        <v>0</v>
      </c>
      <c r="AS93" s="16" t="n">
        <f aca="false">Cropani!AC217</f>
        <v>0</v>
      </c>
      <c r="AT93" s="16" t="n">
        <f aca="false">Cropani!AD217</f>
        <v>0</v>
      </c>
      <c r="AU93" s="16" t="n">
        <f aca="false">Cropani!AE217</f>
        <v>0</v>
      </c>
      <c r="AV93" s="139" t="n">
        <f aca="false">Cropani!AF217</f>
        <v>0</v>
      </c>
      <c r="AW93" s="150" t="n">
        <f aca="false">Cropani!X218</f>
        <v>0</v>
      </c>
      <c r="AX93" s="16" t="n">
        <f aca="false">Cropani!Y218</f>
        <v>0</v>
      </c>
      <c r="AY93" s="16" t="n">
        <f aca="false">Cropani!Z218</f>
        <v>0</v>
      </c>
      <c r="AZ93" s="16" t="n">
        <f aca="false">Cropani!AA218</f>
        <v>0</v>
      </c>
      <c r="BA93" s="16" t="n">
        <f aca="false">Cropani!AB218</f>
        <v>0</v>
      </c>
      <c r="BB93" s="16" t="n">
        <f aca="false">Cropani!AC218</f>
        <v>0</v>
      </c>
      <c r="BC93" s="16" t="n">
        <f aca="false">Cropani!AD218</f>
        <v>0</v>
      </c>
      <c r="BD93" s="16" t="n">
        <f aca="false">Cropani!AE218</f>
        <v>1500</v>
      </c>
      <c r="BE93" s="16" t="n">
        <f aca="false">Cropani!AF218</f>
        <v>0</v>
      </c>
      <c r="BF93" s="20" t="n">
        <f aca="false">AW93*$T93</f>
        <v>0</v>
      </c>
      <c r="BG93" s="2" t="n">
        <f aca="false">AX93*$T93</f>
        <v>0</v>
      </c>
      <c r="BH93" s="2" t="n">
        <f aca="false">AY93*$T93</f>
        <v>0</v>
      </c>
      <c r="BI93" s="2" t="n">
        <f aca="false">AZ93*$T93</f>
        <v>0</v>
      </c>
      <c r="BJ93" s="2" t="n">
        <f aca="false">BA93*$T93</f>
        <v>0</v>
      </c>
      <c r="BK93" s="2" t="n">
        <f aca="false">BB93*$T93</f>
        <v>0</v>
      </c>
      <c r="BL93" s="2" t="n">
        <f aca="false">BC93*$T93</f>
        <v>0</v>
      </c>
      <c r="BM93" s="2" t="n">
        <f aca="false">BD93*$T93</f>
        <v>29.8</v>
      </c>
      <c r="BN93" s="44" t="n">
        <f aca="false">BE93*$T93</f>
        <v>0</v>
      </c>
      <c r="BO93" s="150" t="n">
        <f aca="false">AN93+BF93</f>
        <v>0</v>
      </c>
      <c r="BP93" s="16" t="n">
        <f aca="false">AO93+BG93</f>
        <v>0</v>
      </c>
      <c r="BQ93" s="16" t="n">
        <f aca="false">AP93+BH93</f>
        <v>0</v>
      </c>
      <c r="BR93" s="16" t="n">
        <f aca="false">AQ93+BI93</f>
        <v>0</v>
      </c>
      <c r="BS93" s="16" t="n">
        <f aca="false">AR93+BJ93</f>
        <v>0</v>
      </c>
      <c r="BT93" s="16" t="n">
        <f aca="false">AS93+BK93</f>
        <v>0</v>
      </c>
      <c r="BU93" s="16" t="n">
        <f aca="false">AT93+BL93</f>
        <v>0</v>
      </c>
      <c r="BV93" s="16" t="n">
        <f aca="false">AU93+BM93</f>
        <v>29.8</v>
      </c>
      <c r="BW93" s="139" t="n">
        <f aca="false">AV93+BN93</f>
        <v>0</v>
      </c>
      <c r="BX93" s="3" t="n">
        <f aca="false">BO93/SUM($BO93:$BW93)</f>
        <v>0</v>
      </c>
      <c r="BY93" s="3" t="n">
        <f aca="false">BP93/SUM($BO93:$BW93)</f>
        <v>0</v>
      </c>
      <c r="BZ93" s="3" t="n">
        <f aca="false">BQ93/SUM($BO93:$BW93)</f>
        <v>0</v>
      </c>
      <c r="CA93" s="3" t="n">
        <f aca="false">BR93/SUM($BO93:$BW93)</f>
        <v>0</v>
      </c>
      <c r="CB93" s="3" t="n">
        <f aca="false">BS93/SUM($BO93:$BW93)</f>
        <v>0</v>
      </c>
      <c r="CC93" s="3" t="n">
        <f aca="false">BT93/SUM($BO93:$BW93)</f>
        <v>0</v>
      </c>
      <c r="CD93" s="3" t="n">
        <f aca="false">BU93/SUM($BO93:$BW93)</f>
        <v>0</v>
      </c>
      <c r="CE93" s="3" t="n">
        <f aca="false">BV93/SUM($BO93:$BW93)</f>
        <v>1</v>
      </c>
      <c r="CF93" s="3" t="n">
        <f aca="false">BW93/SUM($BO93:$BW93)</f>
        <v>0</v>
      </c>
      <c r="CG93" s="147" t="n">
        <f aca="false">IF(AND(CE93&gt;=90%,BV93&gt;=2000),BV93,0)</f>
        <v>0</v>
      </c>
      <c r="CI93" s="16" t="n">
        <f aca="false">IF(CG93&lt;&gt;0,SUM(BO93:CG93)-BV93,0)</f>
        <v>0</v>
      </c>
      <c r="CJ93" s="2" t="n">
        <f aca="false">IF(CE93&gt;=90%,BV93,0)</f>
        <v>29.8</v>
      </c>
      <c r="CK93" s="151" t="n">
        <f aca="false">IF(CJ93&lt;&gt;0,1,0)</f>
        <v>1</v>
      </c>
      <c r="CL93" s="2" t="n">
        <f aca="false">IF(CG93&lt;&gt;0,1,0)</f>
        <v>0</v>
      </c>
      <c r="CM93" s="2" t="n">
        <v>0</v>
      </c>
      <c r="CN93" s="151"/>
      <c r="CO93" s="127"/>
      <c r="CP93" s="127"/>
      <c r="CQ93" s="127"/>
      <c r="CR93" s="127"/>
      <c r="CS93" s="127"/>
      <c r="CT93" s="127"/>
      <c r="CU93" s="127"/>
      <c r="CV93" s="127"/>
      <c r="CW93" s="127"/>
      <c r="CX93" s="127"/>
      <c r="CY93" s="127"/>
      <c r="CZ93" s="127"/>
      <c r="DA93" s="127"/>
      <c r="DB93" s="127"/>
      <c r="DC93" s="138"/>
      <c r="DD93" s="60"/>
      <c r="DE93" s="176" t="str">
        <f aca="false">B191</f>
        <v>O82</v>
      </c>
      <c r="DF93" s="58" t="n">
        <f aca="false">SUM(DG88:DG93)-SUM(DH88:DH93)</f>
        <v>303.393616</v>
      </c>
      <c r="DG93" s="2" t="n">
        <f aca="false">W191</f>
        <v>17.58552</v>
      </c>
      <c r="DH93" s="44" t="n">
        <f aca="false">CG191</f>
        <v>0</v>
      </c>
      <c r="DI93" s="44" t="n">
        <f aca="false">O191</f>
        <v>5.64</v>
      </c>
      <c r="DJ93" s="44" t="n">
        <f aca="false">S191</f>
        <v>0.01128</v>
      </c>
      <c r="DK93" s="44" t="n">
        <f aca="false">BW191</f>
        <v>0</v>
      </c>
      <c r="DL93" s="44" t="n">
        <f aca="false">BV191</f>
        <v>0</v>
      </c>
      <c r="DM93" s="127"/>
      <c r="DN93" s="127"/>
      <c r="DO93" s="127"/>
      <c r="DP93" s="127"/>
      <c r="DQ93" s="127"/>
      <c r="DR93" s="127"/>
      <c r="DS93" s="127"/>
      <c r="DT93" s="127"/>
      <c r="DU93" s="127"/>
      <c r="DV93" s="127"/>
      <c r="DW93" s="127"/>
      <c r="DX93" s="127"/>
      <c r="DY93" s="127"/>
      <c r="DZ93" s="127"/>
      <c r="EA93" s="127"/>
      <c r="EB93" s="127"/>
      <c r="EC93" s="127"/>
      <c r="ED93" s="127"/>
      <c r="EE93" s="127"/>
      <c r="EF93" s="127"/>
      <c r="EG93" s="127"/>
      <c r="EH93" s="127"/>
      <c r="EI93" s="127"/>
      <c r="EJ93" s="127"/>
      <c r="EK93" s="127"/>
      <c r="EL93" s="127"/>
      <c r="EM93" s="127"/>
      <c r="EN93" s="127"/>
      <c r="EO93" s="127"/>
      <c r="EP93" s="127"/>
      <c r="EQ93" s="127"/>
      <c r="ER93" s="127"/>
      <c r="ES93" s="127"/>
      <c r="ET93" s="127"/>
      <c r="EU93" s="127"/>
      <c r="EV93" s="127"/>
      <c r="EW93" s="127"/>
      <c r="EX93" s="127"/>
      <c r="EY93" s="127"/>
      <c r="EZ93" s="127"/>
      <c r="FA93" s="127"/>
      <c r="FB93" s="127"/>
      <c r="FC93" s="127"/>
      <c r="FD93" s="127"/>
      <c r="FE93" s="127"/>
      <c r="FF93" s="127"/>
      <c r="FG93" s="127"/>
      <c r="FH93" s="127"/>
      <c r="FI93" s="127"/>
      <c r="FJ93" s="127"/>
      <c r="FK93" s="127"/>
      <c r="FL93" s="127"/>
      <c r="FM93" s="127"/>
      <c r="FN93" s="127"/>
      <c r="FO93" s="127"/>
      <c r="FP93" s="127"/>
      <c r="FQ93" s="127"/>
      <c r="FR93" s="127"/>
      <c r="FS93" s="127"/>
      <c r="FT93" s="127"/>
      <c r="FU93" s="127"/>
      <c r="FV93" s="127"/>
      <c r="FW93" s="127"/>
      <c r="FX93" s="127"/>
      <c r="FY93" s="127"/>
      <c r="FZ93" s="127"/>
      <c r="GA93" s="127"/>
      <c r="GB93" s="127"/>
      <c r="GC93" s="127"/>
      <c r="GD93" s="127"/>
      <c r="GE93" s="127"/>
      <c r="GF93" s="127"/>
      <c r="GG93" s="127"/>
      <c r="GH93" s="127"/>
      <c r="GI93" s="127"/>
      <c r="GJ93" s="127"/>
      <c r="GK93" s="127"/>
      <c r="GL93" s="127"/>
      <c r="GM93" s="127"/>
      <c r="GN93" s="127"/>
      <c r="GO93" s="127"/>
      <c r="GP93" s="167"/>
      <c r="GQ93" s="127" t="s">
        <v>160</v>
      </c>
      <c r="GR93" s="161" t="n">
        <v>0</v>
      </c>
      <c r="GS93" s="127" t="n">
        <v>0</v>
      </c>
      <c r="GT93" s="127" t="n">
        <v>0</v>
      </c>
      <c r="GU93" s="127" t="n">
        <v>0</v>
      </c>
      <c r="GV93" s="127" t="n">
        <v>0</v>
      </c>
      <c r="GW93" s="127" t="n">
        <v>0</v>
      </c>
      <c r="GX93" s="127" t="n">
        <v>0</v>
      </c>
      <c r="GY93" s="135" t="n">
        <v>0</v>
      </c>
      <c r="GZ93" s="161" t="s">
        <v>41</v>
      </c>
      <c r="HA93" s="127" t="n">
        <v>0</v>
      </c>
      <c r="HB93" s="127" t="n">
        <v>0</v>
      </c>
      <c r="HC93" s="127" t="n">
        <v>0</v>
      </c>
      <c r="HD93" s="127" t="n">
        <v>44.1</v>
      </c>
      <c r="HE93" s="127" t="n">
        <v>0</v>
      </c>
      <c r="HF93" s="127" t="n">
        <v>0</v>
      </c>
      <c r="HG93" s="127" t="n">
        <v>0</v>
      </c>
      <c r="HH93" s="127" t="n">
        <v>0</v>
      </c>
      <c r="HI93" s="127" t="n">
        <v>0</v>
      </c>
      <c r="HJ93" s="127" t="n">
        <v>0</v>
      </c>
      <c r="HK93" s="127" t="n">
        <v>0</v>
      </c>
      <c r="HL93" s="135" t="n">
        <v>0</v>
      </c>
      <c r="HM93" s="161" t="n">
        <v>0</v>
      </c>
      <c r="HN93" s="127" t="n">
        <v>0</v>
      </c>
      <c r="HO93" s="127" t="n">
        <v>0</v>
      </c>
      <c r="HP93" s="127" t="n">
        <v>0</v>
      </c>
      <c r="HQ93" s="127" t="n">
        <v>0</v>
      </c>
      <c r="HR93" s="127" t="n">
        <v>0</v>
      </c>
      <c r="HS93" s="127" t="n">
        <v>0</v>
      </c>
      <c r="HT93" s="127" t="n">
        <v>0</v>
      </c>
      <c r="HU93" s="127" t="n">
        <v>0</v>
      </c>
      <c r="HV93" s="127" t="n">
        <v>0</v>
      </c>
      <c r="HW93" s="127" t="n">
        <v>0</v>
      </c>
      <c r="HX93" s="127" t="n">
        <v>0</v>
      </c>
      <c r="HY93" s="127" t="n">
        <v>0</v>
      </c>
      <c r="HZ93" s="165" t="n">
        <v>0</v>
      </c>
      <c r="IA93" s="127"/>
      <c r="IB93" s="127"/>
      <c r="IC93" s="127"/>
      <c r="ID93" s="127"/>
      <c r="IE93" s="127"/>
      <c r="IF93" s="127"/>
      <c r="IG93" s="127"/>
      <c r="IH93" s="127"/>
      <c r="II93" s="127"/>
      <c r="IJ93" s="127"/>
      <c r="IK93" s="127"/>
      <c r="IL93" s="127"/>
      <c r="IM93" s="127"/>
      <c r="IN93" s="127"/>
      <c r="IO93" s="127"/>
      <c r="IP93" s="127"/>
      <c r="IQ93" s="127"/>
      <c r="IR93" s="127"/>
      <c r="IS93" s="127"/>
      <c r="IT93" s="127"/>
      <c r="IU93" s="127"/>
      <c r="IV93" s="127"/>
      <c r="IW93" s="127"/>
      <c r="IX93" s="127"/>
      <c r="IY93" s="127"/>
      <c r="IZ93" s="127"/>
      <c r="JA93" s="127"/>
      <c r="JB93" s="127"/>
      <c r="JC93" s="127"/>
      <c r="JD93" s="127"/>
      <c r="JE93" s="127"/>
      <c r="JF93" s="127"/>
      <c r="JG93" s="127"/>
      <c r="JH93" s="127"/>
      <c r="JI93" s="127"/>
      <c r="JJ93" s="127"/>
      <c r="JK93" s="127"/>
      <c r="JL93" s="127"/>
      <c r="JM93" s="127"/>
      <c r="JN93" s="127"/>
      <c r="JO93" s="127"/>
      <c r="JP93" s="127"/>
      <c r="JQ93" s="127"/>
      <c r="JR93" s="127"/>
      <c r="JS93" s="127"/>
      <c r="JT93" s="127"/>
      <c r="JU93" s="127"/>
      <c r="JV93" s="127"/>
      <c r="JW93" s="127"/>
      <c r="JX93" s="127"/>
      <c r="JY93" s="127"/>
      <c r="JZ93" s="127"/>
      <c r="KA93" s="127"/>
      <c r="KB93" s="127"/>
      <c r="KC93" s="127"/>
      <c r="KD93" s="127"/>
      <c r="KE93" s="127"/>
      <c r="KF93" s="127"/>
      <c r="KG93" s="127"/>
      <c r="KH93" s="127"/>
      <c r="KI93" s="127"/>
      <c r="KJ93" s="127"/>
      <c r="KK93" s="127"/>
      <c r="KL93" s="127"/>
      <c r="KM93" s="127"/>
      <c r="KN93" s="127"/>
      <c r="KO93" s="127"/>
      <c r="KP93" s="127"/>
      <c r="KQ93" s="127"/>
      <c r="KR93" s="127"/>
      <c r="KS93" s="127"/>
      <c r="KT93" s="127"/>
      <c r="KU93" s="127"/>
      <c r="KV93" s="127"/>
      <c r="KW93" s="127"/>
      <c r="KX93" s="127"/>
      <c r="KY93" s="127"/>
      <c r="KZ93" s="127"/>
      <c r="LA93" s="127"/>
      <c r="LB93" s="127"/>
      <c r="LC93" s="127"/>
      <c r="LD93" s="127"/>
      <c r="LE93" s="127"/>
      <c r="LF93" s="127"/>
      <c r="LG93" s="127"/>
      <c r="LH93" s="127"/>
      <c r="LI93" s="127"/>
      <c r="LJ93" s="127"/>
      <c r="LK93" s="127"/>
      <c r="LL93" s="127"/>
      <c r="LM93" s="127"/>
      <c r="LN93" s="127"/>
      <c r="LO93" s="127"/>
      <c r="LP93" s="127"/>
      <c r="LQ93" s="127"/>
      <c r="LR93" s="127"/>
      <c r="LS93" s="127"/>
      <c r="LT93" s="127"/>
      <c r="LU93" s="127"/>
      <c r="LV93" s="127"/>
      <c r="LW93" s="127"/>
      <c r="LX93" s="127"/>
      <c r="LY93" s="127"/>
      <c r="LZ93" s="127"/>
      <c r="MA93" s="127"/>
      <c r="MB93" s="127"/>
      <c r="MC93" s="127"/>
      <c r="MD93" s="127"/>
      <c r="ME93" s="127"/>
      <c r="MF93" s="127"/>
      <c r="MG93" s="127"/>
      <c r="MH93" s="127"/>
      <c r="MI93" s="127"/>
      <c r="MJ93" s="127"/>
      <c r="MK93" s="127"/>
      <c r="ML93" s="127"/>
      <c r="MM93" s="127"/>
      <c r="MN93" s="127"/>
      <c r="MO93" s="127"/>
      <c r="MP93" s="127"/>
      <c r="MQ93" s="127"/>
      <c r="MR93" s="127"/>
      <c r="MS93" s="127"/>
      <c r="MT93" s="127"/>
      <c r="MU93" s="127"/>
      <c r="MV93" s="127"/>
      <c r="MW93" s="127"/>
      <c r="MX93" s="127"/>
      <c r="MY93" s="127"/>
      <c r="MZ93" s="127"/>
      <c r="NA93" s="127"/>
      <c r="NB93" s="127"/>
      <c r="NC93" s="127"/>
      <c r="ND93" s="127"/>
      <c r="NE93" s="127"/>
      <c r="NF93" s="127"/>
      <c r="NG93" s="127"/>
      <c r="NH93" s="127"/>
      <c r="NI93" s="127"/>
      <c r="NJ93" s="127"/>
      <c r="NK93" s="127"/>
      <c r="NL93" s="127"/>
      <c r="NM93" s="127"/>
      <c r="NN93" s="127"/>
      <c r="NO93" s="127"/>
      <c r="NP93" s="127"/>
      <c r="NQ93" s="127"/>
      <c r="NR93" s="127"/>
      <c r="NS93" s="127"/>
      <c r="NT93" s="127"/>
      <c r="NU93" s="127"/>
      <c r="NV93" s="127"/>
      <c r="NW93" s="127"/>
      <c r="NX93" s="127"/>
      <c r="NY93" s="127"/>
      <c r="NZ93" s="127"/>
      <c r="OA93" s="127"/>
      <c r="OB93" s="127"/>
      <c r="OC93" s="127"/>
      <c r="OD93" s="127"/>
      <c r="OE93" s="127"/>
      <c r="OF93" s="127"/>
      <c r="OG93" s="127"/>
      <c r="OH93" s="127"/>
      <c r="OI93" s="127"/>
      <c r="OJ93" s="127"/>
      <c r="OK93" s="127"/>
      <c r="OL93" s="127"/>
      <c r="OM93" s="127"/>
      <c r="ON93" s="127"/>
      <c r="OO93" s="127"/>
      <c r="OP93" s="127"/>
      <c r="OQ93" s="127"/>
      <c r="OR93" s="127"/>
      <c r="OS93" s="127"/>
      <c r="OT93" s="127"/>
      <c r="OU93" s="127"/>
      <c r="OV93" s="127"/>
      <c r="OW93" s="127"/>
      <c r="OX93" s="127"/>
      <c r="OY93" s="127"/>
      <c r="OZ93" s="127"/>
      <c r="PA93" s="127"/>
      <c r="PB93" s="127"/>
      <c r="PC93" s="127"/>
      <c r="PD93" s="127"/>
      <c r="PE93" s="127"/>
      <c r="PF93" s="127"/>
      <c r="PG93" s="127"/>
      <c r="PH93" s="127"/>
      <c r="PI93" s="127"/>
      <c r="PJ93" s="127"/>
      <c r="PK93" s="127"/>
      <c r="PL93" s="127"/>
      <c r="PM93" s="127"/>
      <c r="PN93" s="127"/>
      <c r="PO93" s="127"/>
      <c r="PP93" s="127"/>
      <c r="PQ93" s="127"/>
      <c r="PR93" s="127"/>
      <c r="PS93" s="127"/>
      <c r="PT93" s="127"/>
      <c r="PU93" s="127"/>
      <c r="PV93" s="127"/>
      <c r="PW93" s="127"/>
      <c r="PX93" s="127"/>
      <c r="PY93" s="127"/>
      <c r="PZ93" s="127"/>
      <c r="QA93" s="127"/>
      <c r="QB93" s="127"/>
      <c r="QC93" s="127"/>
      <c r="QD93" s="127"/>
      <c r="QE93" s="127"/>
      <c r="QF93" s="127"/>
      <c r="QG93" s="127"/>
      <c r="QH93" s="127"/>
      <c r="QI93" s="127"/>
      <c r="QJ93" s="127"/>
      <c r="QK93" s="127"/>
      <c r="QL93" s="127"/>
      <c r="QM93" s="127"/>
      <c r="QN93" s="127"/>
      <c r="QO93" s="127"/>
      <c r="QP93" s="127"/>
    </row>
    <row r="94" customFormat="false" ht="13.8" hidden="false" customHeight="false" outlineLevel="0" collapsed="false">
      <c r="A94" s="166"/>
      <c r="B94" s="7" t="s">
        <v>175</v>
      </c>
      <c r="C94" s="16" t="n">
        <v>0.0668789808917197</v>
      </c>
      <c r="D94" s="2" t="n">
        <v>0</v>
      </c>
      <c r="E94" s="2" t="n">
        <v>0.33312101910828</v>
      </c>
      <c r="F94" s="2" t="n">
        <v>0.6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s">
        <v>37</v>
      </c>
      <c r="M94" s="2" t="s">
        <v>37</v>
      </c>
      <c r="N94" s="2" t="s">
        <v>91</v>
      </c>
      <c r="O94" s="2" t="n">
        <v>1.98666666666667</v>
      </c>
      <c r="P94" s="2" t="n">
        <v>45</v>
      </c>
      <c r="Q94" s="2" t="n">
        <v>0.045</v>
      </c>
      <c r="R94" s="2" t="n">
        <v>0.4</v>
      </c>
      <c r="S94" s="2" t="n">
        <v>0.0894</v>
      </c>
      <c r="T94" s="2" t="n">
        <v>0.05364</v>
      </c>
      <c r="U94" s="2" t="n">
        <v>330</v>
      </c>
      <c r="V94" s="2" t="n">
        <v>50</v>
      </c>
      <c r="W94" s="2" t="n">
        <v>67.7012</v>
      </c>
      <c r="X94" s="2" t="n">
        <f aca="false">IF(M94=1,O94,0)</f>
        <v>0</v>
      </c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  <c r="AN94" s="150" t="n">
        <f aca="false">Cropani!AI217</f>
        <v>8.35987261146497</v>
      </c>
      <c r="AO94" s="16" t="n">
        <f aca="false">Cropani!AJ217</f>
        <v>0</v>
      </c>
      <c r="AP94" s="16" t="n">
        <f aca="false">Cropani!AK217</f>
        <v>4.06050955414013</v>
      </c>
      <c r="AQ94" s="16" t="n">
        <f aca="false">Cropani!AL217</f>
        <v>37.5796178343949</v>
      </c>
      <c r="AR94" s="16" t="n">
        <f aca="false">Cropani!AM217</f>
        <v>0</v>
      </c>
      <c r="AS94" s="16" t="n">
        <f aca="false">Cropani!AN217</f>
        <v>0</v>
      </c>
      <c r="AT94" s="16" t="n">
        <f aca="false">Cropani!AO217</f>
        <v>0</v>
      </c>
      <c r="AU94" s="16" t="n">
        <f aca="false">Cropani!AP217</f>
        <v>0</v>
      </c>
      <c r="AV94" s="139" t="n">
        <f aca="false">Cropani!AQ217</f>
        <v>0</v>
      </c>
      <c r="AW94" s="150" t="n">
        <f aca="false">Cropani!AI218</f>
        <v>0</v>
      </c>
      <c r="AX94" s="16" t="n">
        <f aca="false">Cropani!AJ218</f>
        <v>0</v>
      </c>
      <c r="AY94" s="16" t="n">
        <f aca="false">Cropani!AK218</f>
        <v>0</v>
      </c>
      <c r="AZ94" s="16" t="n">
        <f aca="false">Cropani!AL218</f>
        <v>0</v>
      </c>
      <c r="BA94" s="16" t="n">
        <f aca="false">Cropani!AM218</f>
        <v>550</v>
      </c>
      <c r="BB94" s="16" t="n">
        <f aca="false">Cropani!AN218</f>
        <v>0</v>
      </c>
      <c r="BC94" s="16" t="n">
        <f aca="false">Cropani!AO218</f>
        <v>0</v>
      </c>
      <c r="BD94" s="16" t="n">
        <f aca="false">Cropani!AP218</f>
        <v>0</v>
      </c>
      <c r="BE94" s="16" t="n">
        <f aca="false">Cropani!AQ218</f>
        <v>0</v>
      </c>
      <c r="BF94" s="20" t="n">
        <f aca="false">AW94*$T94</f>
        <v>0</v>
      </c>
      <c r="BG94" s="2" t="n">
        <f aca="false">AX94*$T94</f>
        <v>0</v>
      </c>
      <c r="BH94" s="2" t="n">
        <f aca="false">AY94*$T94</f>
        <v>0</v>
      </c>
      <c r="BI94" s="2" t="n">
        <f aca="false">AZ94*$T94</f>
        <v>0</v>
      </c>
      <c r="BJ94" s="2" t="n">
        <f aca="false">BA94*$T94</f>
        <v>29.502</v>
      </c>
      <c r="BK94" s="2" t="n">
        <f aca="false">BB94*$T94</f>
        <v>0</v>
      </c>
      <c r="BL94" s="2" t="n">
        <f aca="false">BC94*$T94</f>
        <v>0</v>
      </c>
      <c r="BM94" s="2" t="n">
        <f aca="false">BD94*$T94</f>
        <v>0</v>
      </c>
      <c r="BN94" s="44" t="n">
        <f aca="false">BE94*$T94</f>
        <v>0</v>
      </c>
      <c r="BO94" s="150" t="n">
        <f aca="false">AN94+BF94</f>
        <v>8.35987261146497</v>
      </c>
      <c r="BP94" s="16" t="n">
        <f aca="false">AO94+BG94</f>
        <v>0</v>
      </c>
      <c r="BQ94" s="16" t="n">
        <f aca="false">AP94+BH94</f>
        <v>4.06050955414013</v>
      </c>
      <c r="BR94" s="16" t="n">
        <f aca="false">AQ94+BI94</f>
        <v>37.5796178343949</v>
      </c>
      <c r="BS94" s="16" t="n">
        <f aca="false">AR94+BJ94</f>
        <v>29.502</v>
      </c>
      <c r="BT94" s="16" t="n">
        <f aca="false">AS94+BK94</f>
        <v>0</v>
      </c>
      <c r="BU94" s="16" t="n">
        <f aca="false">AT94+BL94</f>
        <v>0</v>
      </c>
      <c r="BV94" s="16" t="n">
        <f aca="false">AU94+BM94</f>
        <v>0</v>
      </c>
      <c r="BW94" s="139" t="n">
        <f aca="false">AV94+BN94</f>
        <v>0</v>
      </c>
      <c r="BX94" s="3" t="n">
        <f aca="false">BO94/SUM($BO94:$BW94)</f>
        <v>0.10515298497478</v>
      </c>
      <c r="BY94" s="3" t="n">
        <f aca="false">BP94/SUM($BO94:$BW94)</f>
        <v>0</v>
      </c>
      <c r="BZ94" s="3" t="n">
        <f aca="false">BQ94/SUM($BO94:$BW94)</f>
        <v>0.0510743069877503</v>
      </c>
      <c r="CA94" s="3" t="n">
        <f aca="false">BR94/SUM($BO94:$BW94)</f>
        <v>0.472687703886631</v>
      </c>
      <c r="CB94" s="3" t="n">
        <f aca="false">BS94/SUM($BO94:$BW94)</f>
        <v>0.371085004150839</v>
      </c>
      <c r="CC94" s="3" t="n">
        <f aca="false">BT94/SUM($BO94:$BW94)</f>
        <v>0</v>
      </c>
      <c r="CD94" s="3" t="n">
        <f aca="false">BU94/SUM($BO94:$BW94)</f>
        <v>0</v>
      </c>
      <c r="CE94" s="3" t="n">
        <f aca="false">BV94/SUM($BO94:$BW94)</f>
        <v>0</v>
      </c>
      <c r="CF94" s="3" t="n">
        <f aca="false">BW94/SUM($BO94:$BW94)</f>
        <v>0</v>
      </c>
      <c r="CG94" s="147" t="n">
        <f aca="false">IF(AND(CE94&gt;=90%,BV94&gt;=2000),BV94,0)</f>
        <v>0</v>
      </c>
      <c r="CI94" s="16" t="n">
        <f aca="false">IF(CG94&lt;&gt;0,SUM(BO94:CG94)-BV94,0)</f>
        <v>0</v>
      </c>
      <c r="CJ94" s="2" t="n">
        <f aca="false">IF(CE94&gt;=90%,BV94,0)</f>
        <v>0</v>
      </c>
      <c r="CK94" s="151" t="n">
        <f aca="false">IF(CJ94&lt;&gt;0,1,0)</f>
        <v>0</v>
      </c>
      <c r="CL94" s="2" t="n">
        <f aca="false">IF(CG94&lt;&gt;0,1,0)</f>
        <v>0</v>
      </c>
      <c r="CM94" s="2" t="n">
        <v>0</v>
      </c>
      <c r="CN94" s="151"/>
      <c r="CO94" s="127"/>
      <c r="CP94" s="127"/>
      <c r="CQ94" s="127"/>
      <c r="CR94" s="127"/>
      <c r="CS94" s="127"/>
      <c r="CT94" s="127"/>
      <c r="CU94" s="127"/>
      <c r="CV94" s="127"/>
      <c r="CW94" s="127"/>
      <c r="CX94" s="127"/>
      <c r="CY94" s="127"/>
      <c r="CZ94" s="127"/>
      <c r="DA94" s="127"/>
      <c r="DB94" s="127"/>
      <c r="DC94" s="138"/>
      <c r="DD94" s="50" t="str">
        <f aca="false">A136</f>
        <v>Sellia Marina</v>
      </c>
      <c r="DE94" s="49" t="str">
        <f aca="false">B173</f>
        <v>O63</v>
      </c>
      <c r="DF94" s="38" t="n">
        <f aca="false">AA173</f>
        <v>6.85833182838582</v>
      </c>
      <c r="DG94" s="2" t="n">
        <f aca="false">W173</f>
        <v>115.5432</v>
      </c>
      <c r="DH94" s="44" t="n">
        <f aca="false">CG173</f>
        <v>0</v>
      </c>
      <c r="DI94" s="44" t="n">
        <f aca="false">O173</f>
        <v>49.6</v>
      </c>
      <c r="DJ94" s="44" t="n">
        <f aca="false">S173</f>
        <v>0.0744</v>
      </c>
      <c r="DK94" s="44" t="n">
        <f aca="false">BW173</f>
        <v>0</v>
      </c>
      <c r="DL94" s="44" t="n">
        <f aca="false">BV173</f>
        <v>0</v>
      </c>
      <c r="DM94" s="127"/>
      <c r="DN94" s="127"/>
      <c r="DO94" s="127"/>
      <c r="DP94" s="127"/>
      <c r="DQ94" s="127"/>
      <c r="DR94" s="127"/>
      <c r="DS94" s="127"/>
      <c r="DT94" s="127"/>
      <c r="DU94" s="127"/>
      <c r="DV94" s="127"/>
      <c r="DW94" s="127"/>
      <c r="DX94" s="127"/>
      <c r="DY94" s="127"/>
      <c r="DZ94" s="127"/>
      <c r="EA94" s="127"/>
      <c r="EB94" s="127"/>
      <c r="EC94" s="127"/>
      <c r="ED94" s="127"/>
      <c r="EE94" s="127"/>
      <c r="EF94" s="127"/>
      <c r="EG94" s="127"/>
      <c r="EH94" s="127"/>
      <c r="EI94" s="127"/>
      <c r="EJ94" s="127"/>
      <c r="EK94" s="127"/>
      <c r="EL94" s="127"/>
      <c r="EM94" s="127"/>
      <c r="EN94" s="127"/>
      <c r="EO94" s="127"/>
      <c r="EP94" s="127"/>
      <c r="EQ94" s="127"/>
      <c r="ER94" s="127"/>
      <c r="ES94" s="127"/>
      <c r="ET94" s="127"/>
      <c r="EU94" s="127"/>
      <c r="EV94" s="127"/>
      <c r="EW94" s="127"/>
      <c r="EX94" s="127"/>
      <c r="EY94" s="127"/>
      <c r="EZ94" s="127"/>
      <c r="FA94" s="127"/>
      <c r="FB94" s="127"/>
      <c r="FC94" s="127"/>
      <c r="FD94" s="127"/>
      <c r="FE94" s="127"/>
      <c r="FF94" s="127"/>
      <c r="FG94" s="127"/>
      <c r="FH94" s="127"/>
      <c r="FI94" s="127"/>
      <c r="FJ94" s="127"/>
      <c r="FK94" s="127"/>
      <c r="FL94" s="127"/>
      <c r="FM94" s="127"/>
      <c r="FN94" s="127"/>
      <c r="FO94" s="127"/>
      <c r="FP94" s="127"/>
      <c r="FQ94" s="127"/>
      <c r="FR94" s="127"/>
      <c r="FS94" s="127"/>
      <c r="FT94" s="127"/>
      <c r="FU94" s="127"/>
      <c r="FV94" s="127"/>
      <c r="FW94" s="127"/>
      <c r="FX94" s="127"/>
      <c r="FY94" s="127"/>
      <c r="FZ94" s="127"/>
      <c r="GA94" s="127"/>
      <c r="GB94" s="127"/>
      <c r="GC94" s="127"/>
      <c r="GD94" s="127"/>
      <c r="GE94" s="127"/>
      <c r="GF94" s="127"/>
      <c r="GG94" s="127"/>
      <c r="GH94" s="127"/>
      <c r="GI94" s="127"/>
      <c r="GJ94" s="127"/>
      <c r="GK94" s="127"/>
      <c r="GL94" s="127"/>
      <c r="GM94" s="127"/>
      <c r="GN94" s="127"/>
      <c r="GO94" s="127"/>
      <c r="GP94" s="167"/>
      <c r="GQ94" s="127" t="s">
        <v>172</v>
      </c>
      <c r="GR94" s="161" t="n">
        <v>0</v>
      </c>
      <c r="GS94" s="127" t="n">
        <v>0</v>
      </c>
      <c r="GT94" s="127" t="n">
        <v>0</v>
      </c>
      <c r="GU94" s="127" t="n">
        <v>0</v>
      </c>
      <c r="GV94" s="127" t="n">
        <v>0</v>
      </c>
      <c r="GW94" s="127" t="n">
        <v>1</v>
      </c>
      <c r="GX94" s="127" t="n">
        <v>0</v>
      </c>
      <c r="GY94" s="135" t="n">
        <v>0</v>
      </c>
      <c r="GZ94" s="161" t="n">
        <v>0</v>
      </c>
      <c r="HA94" s="127" t="s">
        <v>37</v>
      </c>
      <c r="HB94" s="127" t="s">
        <v>37</v>
      </c>
      <c r="HC94" s="127" t="s">
        <v>91</v>
      </c>
      <c r="HD94" s="127" t="n">
        <v>1.58</v>
      </c>
      <c r="HE94" s="127" t="n">
        <v>85</v>
      </c>
      <c r="HF94" s="127" t="n">
        <v>0.085</v>
      </c>
      <c r="HG94" s="127" t="n">
        <v>1</v>
      </c>
      <c r="HH94" s="127" t="n">
        <v>0.1343</v>
      </c>
      <c r="HI94" s="127" t="n">
        <v>0</v>
      </c>
      <c r="HJ94" s="127" t="n">
        <v>0</v>
      </c>
      <c r="HK94" s="127" t="n">
        <v>40</v>
      </c>
      <c r="HL94" s="135" t="n">
        <v>40</v>
      </c>
      <c r="HM94" s="161" t="n">
        <v>0</v>
      </c>
      <c r="HN94" s="127" t="n">
        <v>0</v>
      </c>
      <c r="HO94" s="127" t="n">
        <v>0</v>
      </c>
      <c r="HP94" s="127" t="n">
        <v>0</v>
      </c>
      <c r="HQ94" s="127" t="n">
        <v>0</v>
      </c>
      <c r="HR94" s="127" t="n">
        <v>0</v>
      </c>
      <c r="HS94" s="127" t="n">
        <v>2</v>
      </c>
      <c r="HT94" s="127" t="n">
        <v>0</v>
      </c>
      <c r="HU94" s="127" t="n">
        <v>0</v>
      </c>
      <c r="HV94" s="127" t="n">
        <v>0</v>
      </c>
      <c r="HW94" s="127" t="n">
        <v>0</v>
      </c>
      <c r="HX94" s="127" t="n">
        <v>0</v>
      </c>
      <c r="HY94" s="127" t="n">
        <v>0</v>
      </c>
      <c r="HZ94" s="165" t="n">
        <v>0</v>
      </c>
      <c r="IA94" s="127"/>
      <c r="IB94" s="127"/>
      <c r="IC94" s="127"/>
      <c r="ID94" s="127"/>
      <c r="IE94" s="127"/>
      <c r="IF94" s="127"/>
      <c r="IG94" s="127"/>
      <c r="IH94" s="127"/>
      <c r="II94" s="127"/>
      <c r="IJ94" s="127"/>
      <c r="IK94" s="127"/>
      <c r="IL94" s="127"/>
      <c r="IM94" s="127"/>
      <c r="IN94" s="127"/>
      <c r="IO94" s="127"/>
      <c r="IP94" s="127"/>
      <c r="IQ94" s="127"/>
      <c r="IR94" s="127"/>
      <c r="IS94" s="127"/>
      <c r="IT94" s="127"/>
      <c r="IU94" s="127"/>
      <c r="IV94" s="127"/>
      <c r="IW94" s="127"/>
      <c r="IX94" s="127"/>
      <c r="IY94" s="127"/>
      <c r="IZ94" s="127"/>
      <c r="JA94" s="127"/>
      <c r="JB94" s="127"/>
      <c r="JC94" s="127"/>
      <c r="JD94" s="127"/>
      <c r="JE94" s="127"/>
      <c r="JF94" s="127"/>
      <c r="JG94" s="127"/>
      <c r="JH94" s="127"/>
      <c r="JI94" s="127"/>
      <c r="JJ94" s="127"/>
      <c r="JK94" s="127"/>
      <c r="JL94" s="127"/>
      <c r="JM94" s="127"/>
      <c r="JN94" s="127"/>
      <c r="JO94" s="127"/>
      <c r="JP94" s="127"/>
      <c r="JQ94" s="127"/>
      <c r="JR94" s="127"/>
      <c r="JS94" s="127"/>
      <c r="JT94" s="127"/>
      <c r="JU94" s="127"/>
      <c r="JV94" s="127"/>
      <c r="JW94" s="127"/>
      <c r="JX94" s="127"/>
      <c r="JY94" s="127"/>
      <c r="JZ94" s="127"/>
      <c r="KA94" s="127"/>
      <c r="KB94" s="127"/>
      <c r="KC94" s="127"/>
      <c r="KD94" s="127"/>
      <c r="KE94" s="127"/>
      <c r="KF94" s="127"/>
      <c r="KG94" s="127"/>
      <c r="KH94" s="127"/>
      <c r="KI94" s="127"/>
      <c r="KJ94" s="127"/>
      <c r="KK94" s="127"/>
      <c r="KL94" s="127"/>
      <c r="KM94" s="127"/>
      <c r="KN94" s="127"/>
      <c r="KO94" s="127"/>
      <c r="KP94" s="127"/>
      <c r="KQ94" s="127"/>
      <c r="KR94" s="127"/>
      <c r="KS94" s="127"/>
      <c r="KT94" s="127"/>
      <c r="KU94" s="127"/>
      <c r="KV94" s="127"/>
      <c r="KW94" s="127"/>
      <c r="KX94" s="127"/>
      <c r="KY94" s="127"/>
      <c r="KZ94" s="127"/>
      <c r="LA94" s="127"/>
      <c r="LB94" s="127"/>
      <c r="LC94" s="127"/>
      <c r="LD94" s="127"/>
      <c r="LE94" s="127"/>
      <c r="LF94" s="127"/>
      <c r="LG94" s="127"/>
      <c r="LH94" s="127"/>
      <c r="LI94" s="127"/>
      <c r="LJ94" s="127"/>
      <c r="LK94" s="127"/>
      <c r="LL94" s="127"/>
      <c r="LM94" s="127"/>
      <c r="LN94" s="127"/>
      <c r="LO94" s="127"/>
      <c r="LP94" s="127"/>
      <c r="LQ94" s="127"/>
      <c r="LR94" s="127"/>
      <c r="LS94" s="127"/>
      <c r="LT94" s="127"/>
      <c r="LU94" s="127"/>
      <c r="LV94" s="127"/>
      <c r="LW94" s="127"/>
      <c r="LX94" s="127"/>
      <c r="LY94" s="127"/>
      <c r="LZ94" s="127"/>
      <c r="MA94" s="127"/>
      <c r="MB94" s="127"/>
      <c r="MC94" s="127"/>
      <c r="MD94" s="127"/>
      <c r="ME94" s="127"/>
      <c r="MF94" s="127"/>
      <c r="MG94" s="127"/>
      <c r="MH94" s="127"/>
      <c r="MI94" s="127"/>
      <c r="MJ94" s="127"/>
      <c r="MK94" s="127"/>
      <c r="ML94" s="127"/>
      <c r="MM94" s="127"/>
      <c r="MN94" s="127"/>
      <c r="MO94" s="127"/>
      <c r="MP94" s="127"/>
      <c r="MQ94" s="127"/>
      <c r="MR94" s="127"/>
      <c r="MS94" s="127"/>
      <c r="MT94" s="127"/>
      <c r="MU94" s="127"/>
      <c r="MV94" s="127"/>
      <c r="MW94" s="127"/>
      <c r="MX94" s="127"/>
      <c r="MY94" s="127"/>
      <c r="MZ94" s="127"/>
      <c r="NA94" s="127"/>
      <c r="NB94" s="127"/>
      <c r="NC94" s="127"/>
      <c r="ND94" s="127"/>
      <c r="NE94" s="127"/>
      <c r="NF94" s="127"/>
      <c r="NG94" s="127"/>
      <c r="NH94" s="127"/>
      <c r="NI94" s="127"/>
      <c r="NJ94" s="127"/>
      <c r="NK94" s="127"/>
      <c r="NL94" s="127"/>
      <c r="NM94" s="127"/>
      <c r="NN94" s="127"/>
      <c r="NO94" s="127"/>
      <c r="NP94" s="127"/>
      <c r="NQ94" s="127"/>
      <c r="NR94" s="127"/>
      <c r="NS94" s="127"/>
      <c r="NT94" s="127"/>
      <c r="NU94" s="127"/>
      <c r="NV94" s="127"/>
      <c r="NW94" s="127"/>
      <c r="NX94" s="127"/>
      <c r="NY94" s="127"/>
      <c r="NZ94" s="127"/>
      <c r="OA94" s="127"/>
      <c r="OB94" s="127"/>
      <c r="OC94" s="127"/>
      <c r="OD94" s="127"/>
      <c r="OE94" s="127"/>
      <c r="OF94" s="127"/>
      <c r="OG94" s="127"/>
      <c r="OH94" s="127"/>
      <c r="OI94" s="127"/>
      <c r="OJ94" s="127"/>
      <c r="OK94" s="127"/>
      <c r="OL94" s="127"/>
      <c r="OM94" s="127"/>
      <c r="ON94" s="127"/>
      <c r="OO94" s="127"/>
      <c r="OP94" s="127"/>
      <c r="OQ94" s="127"/>
      <c r="OR94" s="127"/>
      <c r="OS94" s="127"/>
      <c r="OT94" s="127"/>
      <c r="OU94" s="127"/>
      <c r="OV94" s="127"/>
      <c r="OW94" s="127"/>
      <c r="OX94" s="127"/>
      <c r="OY94" s="127"/>
      <c r="OZ94" s="127"/>
      <c r="PA94" s="127"/>
      <c r="PB94" s="127"/>
      <c r="PC94" s="127"/>
      <c r="PD94" s="127"/>
      <c r="PE94" s="127"/>
      <c r="PF94" s="127"/>
      <c r="PG94" s="127"/>
      <c r="PH94" s="127"/>
      <c r="PI94" s="127"/>
      <c r="PJ94" s="127"/>
      <c r="PK94" s="127"/>
      <c r="PL94" s="127"/>
      <c r="PM94" s="127"/>
      <c r="PN94" s="127"/>
      <c r="PO94" s="127"/>
      <c r="PP94" s="127"/>
      <c r="PQ94" s="127"/>
      <c r="PR94" s="127"/>
      <c r="PS94" s="127"/>
      <c r="PT94" s="127"/>
      <c r="PU94" s="127"/>
      <c r="PV94" s="127"/>
      <c r="PW94" s="127"/>
      <c r="PX94" s="127"/>
      <c r="PY94" s="127"/>
      <c r="PZ94" s="127"/>
      <c r="QA94" s="127"/>
      <c r="QB94" s="127"/>
      <c r="QC94" s="127"/>
      <c r="QD94" s="127"/>
      <c r="QE94" s="127"/>
      <c r="QF94" s="127"/>
      <c r="QG94" s="127"/>
      <c r="QH94" s="127"/>
      <c r="QI94" s="127"/>
      <c r="QJ94" s="127"/>
      <c r="QK94" s="127"/>
      <c r="QL94" s="127"/>
      <c r="QM94" s="127"/>
      <c r="QN94" s="127"/>
      <c r="QO94" s="127"/>
      <c r="QP94" s="127"/>
    </row>
    <row r="95" customFormat="false" ht="13.8" hidden="false" customHeight="false" outlineLevel="0" collapsed="false">
      <c r="A95" s="166"/>
      <c r="B95" s="7" t="s">
        <v>176</v>
      </c>
      <c r="C95" s="16" t="n">
        <v>0</v>
      </c>
      <c r="D95" s="2" t="n">
        <v>0</v>
      </c>
      <c r="E95" s="2" t="n">
        <v>0</v>
      </c>
      <c r="F95" s="2" t="n">
        <v>0.9</v>
      </c>
      <c r="G95" s="2" t="n">
        <v>0</v>
      </c>
      <c r="H95" s="2" t="n">
        <v>0.1</v>
      </c>
      <c r="I95" s="2" t="n">
        <v>0</v>
      </c>
      <c r="J95" s="2" t="n">
        <v>0</v>
      </c>
      <c r="K95" s="2" t="n">
        <v>0</v>
      </c>
      <c r="L95" s="2" t="s">
        <v>37</v>
      </c>
      <c r="M95" s="2" t="s">
        <v>37</v>
      </c>
      <c r="N95" s="2" t="s">
        <v>91</v>
      </c>
      <c r="O95" s="2" t="n">
        <v>0.67</v>
      </c>
      <c r="P95" s="2" t="n">
        <v>40</v>
      </c>
      <c r="Q95" s="2" t="n">
        <v>0.04</v>
      </c>
      <c r="R95" s="2" t="n">
        <v>0</v>
      </c>
      <c r="S95" s="2" t="n">
        <v>0.0268</v>
      </c>
      <c r="T95" s="2" t="n">
        <v>0.0268</v>
      </c>
      <c r="U95" s="2" t="n">
        <v>512</v>
      </c>
      <c r="V95" s="2" t="n">
        <v>0</v>
      </c>
      <c r="W95" s="2" t="n">
        <v>13.7216</v>
      </c>
      <c r="X95" s="2" t="n">
        <f aca="false">IF(M95=1,O95,0)</f>
        <v>0</v>
      </c>
      <c r="Z95" s="2" t="s">
        <v>511</v>
      </c>
      <c r="AA95" s="2" t="n">
        <f aca="false">[1]sellia!E21</f>
        <v>8.76809282242163</v>
      </c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  <c r="AN95" s="150" t="n">
        <f aca="false">Cropani!AT217</f>
        <v>0</v>
      </c>
      <c r="AO95" s="16" t="n">
        <f aca="false">Cropani!AU217</f>
        <v>0</v>
      </c>
      <c r="AP95" s="16" t="n">
        <f aca="false">Cropani!AV217</f>
        <v>0</v>
      </c>
      <c r="AQ95" s="16" t="n">
        <f aca="false">Cropani!AW217</f>
        <v>0</v>
      </c>
      <c r="AR95" s="16" t="n">
        <f aca="false">Cropani!AX217</f>
        <v>0</v>
      </c>
      <c r="AS95" s="16" t="n">
        <f aca="false">Cropani!AY217</f>
        <v>0</v>
      </c>
      <c r="AT95" s="16" t="n">
        <f aca="false">Cropani!AZ217</f>
        <v>0</v>
      </c>
      <c r="AU95" s="16" t="n">
        <f aca="false">Cropani!BA217</f>
        <v>0</v>
      </c>
      <c r="AV95" s="139" t="n">
        <f aca="false">Cropani!BB217</f>
        <v>0</v>
      </c>
      <c r="AW95" s="150" t="n">
        <f aca="false">Cropani!AT218</f>
        <v>0</v>
      </c>
      <c r="AX95" s="16" t="n">
        <f aca="false">Cropani!AU218</f>
        <v>0</v>
      </c>
      <c r="AY95" s="16" t="n">
        <f aca="false">Cropani!AV218</f>
        <v>0</v>
      </c>
      <c r="AZ95" s="16" t="n">
        <f aca="false">Cropani!AW218</f>
        <v>0</v>
      </c>
      <c r="BA95" s="16" t="n">
        <f aca="false">Cropani!AX218</f>
        <v>495</v>
      </c>
      <c r="BB95" s="16" t="n">
        <f aca="false">Cropani!AY218</f>
        <v>0</v>
      </c>
      <c r="BC95" s="16" t="n">
        <f aca="false">Cropani!AZ218</f>
        <v>17</v>
      </c>
      <c r="BD95" s="16" t="n">
        <f aca="false">Cropani!BA218</f>
        <v>0</v>
      </c>
      <c r="BE95" s="16" t="n">
        <f aca="false">Cropani!BB218</f>
        <v>0</v>
      </c>
      <c r="BF95" s="20" t="n">
        <f aca="false">AW95*$T95</f>
        <v>0</v>
      </c>
      <c r="BG95" s="2" t="n">
        <f aca="false">AX95*$T95</f>
        <v>0</v>
      </c>
      <c r="BH95" s="2" t="n">
        <f aca="false">AY95*$T95</f>
        <v>0</v>
      </c>
      <c r="BI95" s="2" t="n">
        <f aca="false">AZ95*$T95</f>
        <v>0</v>
      </c>
      <c r="BJ95" s="2" t="n">
        <f aca="false">BA95*$T95</f>
        <v>13.266</v>
      </c>
      <c r="BK95" s="2" t="n">
        <f aca="false">BB95*$T95</f>
        <v>0</v>
      </c>
      <c r="BL95" s="2" t="n">
        <f aca="false">BC95*$T95</f>
        <v>0.4556</v>
      </c>
      <c r="BM95" s="2" t="n">
        <f aca="false">BD95*$T95</f>
        <v>0</v>
      </c>
      <c r="BN95" s="44" t="n">
        <f aca="false">BE95*$T95</f>
        <v>0</v>
      </c>
      <c r="BO95" s="150" t="n">
        <f aca="false">AN95+BF95</f>
        <v>0</v>
      </c>
      <c r="BP95" s="16" t="n">
        <f aca="false">AO95+BG95</f>
        <v>0</v>
      </c>
      <c r="BQ95" s="16" t="n">
        <f aca="false">AP95+BH95</f>
        <v>0</v>
      </c>
      <c r="BR95" s="16" t="n">
        <f aca="false">AQ95+BI95</f>
        <v>0</v>
      </c>
      <c r="BS95" s="16" t="n">
        <f aca="false">AR95+BJ95</f>
        <v>13.266</v>
      </c>
      <c r="BT95" s="16" t="n">
        <f aca="false">AS95+BK95</f>
        <v>0</v>
      </c>
      <c r="BU95" s="16" t="n">
        <f aca="false">AT95+BL95</f>
        <v>0.4556</v>
      </c>
      <c r="BV95" s="16" t="n">
        <f aca="false">AU95+BM95</f>
        <v>0</v>
      </c>
      <c r="BW95" s="139" t="n">
        <f aca="false">AV95+BN95</f>
        <v>0</v>
      </c>
      <c r="BX95" s="3" t="n">
        <f aca="false">BO95/SUM($BO95:$BW95)</f>
        <v>0</v>
      </c>
      <c r="BY95" s="3" t="n">
        <f aca="false">BP95/SUM($BO95:$BW95)</f>
        <v>0</v>
      </c>
      <c r="BZ95" s="3" t="n">
        <f aca="false">BQ95/SUM($BO95:$BW95)</f>
        <v>0</v>
      </c>
      <c r="CA95" s="3" t="n">
        <f aca="false">BR95/SUM($BO95:$BW95)</f>
        <v>0</v>
      </c>
      <c r="CB95" s="3" t="n">
        <f aca="false">BS95/SUM($BO95:$BW95)</f>
        <v>0.966796875</v>
      </c>
      <c r="CC95" s="3" t="n">
        <f aca="false">BT95/SUM($BO95:$BW95)</f>
        <v>0</v>
      </c>
      <c r="CD95" s="3" t="n">
        <f aca="false">BU95/SUM($BO95:$BW95)</f>
        <v>0.033203125</v>
      </c>
      <c r="CE95" s="3" t="n">
        <f aca="false">BV95/SUM($BO95:$BW95)</f>
        <v>0</v>
      </c>
      <c r="CF95" s="3" t="n">
        <f aca="false">BW95/SUM($BO95:$BW95)</f>
        <v>0</v>
      </c>
      <c r="CG95" s="147" t="n">
        <f aca="false">IF(AND(CE95&gt;=90%,BV95&gt;=2000),BV95,0)</f>
        <v>0</v>
      </c>
      <c r="CI95" s="16" t="n">
        <f aca="false">IF(CG95&lt;&gt;0,SUM(BO95:CG95)-BV95,0)</f>
        <v>0</v>
      </c>
      <c r="CJ95" s="2" t="n">
        <f aca="false">IF(CE95&gt;=90%,BV95,0)</f>
        <v>0</v>
      </c>
      <c r="CK95" s="151" t="n">
        <f aca="false">IF(CJ95&lt;&gt;0,1,0)</f>
        <v>0</v>
      </c>
      <c r="CL95" s="2" t="n">
        <f aca="false">IF(CG95&lt;&gt;0,1,0)</f>
        <v>0</v>
      </c>
      <c r="CM95" s="2" t="n">
        <v>0</v>
      </c>
      <c r="CN95" s="151"/>
      <c r="CO95" s="127"/>
      <c r="CP95" s="127"/>
      <c r="CQ95" s="127"/>
      <c r="CR95" s="127"/>
      <c r="CS95" s="127"/>
      <c r="CT95" s="127"/>
      <c r="CU95" s="127"/>
      <c r="CV95" s="127"/>
      <c r="CW95" s="127"/>
      <c r="CX95" s="127"/>
      <c r="CY95" s="127"/>
      <c r="CZ95" s="127"/>
      <c r="DA95" s="127"/>
      <c r="DB95" s="127"/>
      <c r="DC95" s="138"/>
      <c r="DD95" s="2" t="s">
        <v>590</v>
      </c>
      <c r="DE95" s="37" t="str">
        <f aca="false">B174</f>
        <v>O64</v>
      </c>
      <c r="DF95" s="44" t="n">
        <f aca="false">SUM(DI94:DI97)</f>
        <v>61.58</v>
      </c>
      <c r="DG95" s="2" t="n">
        <f aca="false">W174</f>
        <v>66.1416</v>
      </c>
      <c r="DH95" s="44" t="n">
        <f aca="false">CG174</f>
        <v>0</v>
      </c>
      <c r="DI95" s="44" t="n">
        <f aca="false">O174</f>
        <v>2.48</v>
      </c>
      <c r="DJ95" s="44" t="n">
        <f aca="false">S174</f>
        <v>0.0248</v>
      </c>
      <c r="DK95" s="44" t="n">
        <f aca="false">BW174</f>
        <v>0</v>
      </c>
      <c r="DL95" s="44" t="n">
        <f aca="false">BV174</f>
        <v>0</v>
      </c>
      <c r="DM95" s="127"/>
      <c r="DN95" s="127"/>
      <c r="DO95" s="127"/>
      <c r="DP95" s="127"/>
      <c r="DQ95" s="127"/>
      <c r="DR95" s="127"/>
      <c r="DS95" s="127"/>
      <c r="DT95" s="127"/>
      <c r="DU95" s="127"/>
      <c r="DV95" s="127"/>
      <c r="DW95" s="127"/>
      <c r="DX95" s="127"/>
      <c r="DY95" s="127"/>
      <c r="DZ95" s="127"/>
      <c r="EA95" s="127"/>
      <c r="EB95" s="127"/>
      <c r="EC95" s="127"/>
      <c r="ED95" s="127"/>
      <c r="EE95" s="127"/>
      <c r="EF95" s="127"/>
      <c r="EG95" s="127"/>
      <c r="EH95" s="127"/>
      <c r="EI95" s="127"/>
      <c r="EJ95" s="127"/>
      <c r="EK95" s="127"/>
      <c r="EL95" s="127"/>
      <c r="EM95" s="127"/>
      <c r="EN95" s="127"/>
      <c r="EO95" s="127"/>
      <c r="EP95" s="127"/>
      <c r="EQ95" s="127"/>
      <c r="ER95" s="127"/>
      <c r="ES95" s="127"/>
      <c r="ET95" s="127"/>
      <c r="EU95" s="127"/>
      <c r="EV95" s="127"/>
      <c r="EW95" s="127"/>
      <c r="EX95" s="127"/>
      <c r="EY95" s="127"/>
      <c r="EZ95" s="127"/>
      <c r="FA95" s="127"/>
      <c r="FB95" s="127"/>
      <c r="FC95" s="127"/>
      <c r="FD95" s="127"/>
      <c r="FE95" s="127"/>
      <c r="FF95" s="127"/>
      <c r="FG95" s="127"/>
      <c r="FH95" s="127"/>
      <c r="FI95" s="127"/>
      <c r="FJ95" s="127"/>
      <c r="FK95" s="127"/>
      <c r="FL95" s="127"/>
      <c r="FM95" s="127"/>
      <c r="FN95" s="127"/>
      <c r="FO95" s="127"/>
      <c r="FP95" s="127"/>
      <c r="FQ95" s="127"/>
      <c r="FR95" s="127"/>
      <c r="FS95" s="127"/>
      <c r="FT95" s="127"/>
      <c r="FU95" s="127"/>
      <c r="FV95" s="127"/>
      <c r="FW95" s="127"/>
      <c r="FX95" s="127"/>
      <c r="FY95" s="127"/>
      <c r="FZ95" s="127"/>
      <c r="GA95" s="127"/>
      <c r="GB95" s="127"/>
      <c r="GC95" s="127"/>
      <c r="GD95" s="127"/>
      <c r="GE95" s="127"/>
      <c r="GF95" s="127"/>
      <c r="GG95" s="127"/>
      <c r="GH95" s="127"/>
      <c r="GI95" s="127"/>
      <c r="GJ95" s="127"/>
      <c r="GK95" s="127"/>
      <c r="GL95" s="127"/>
      <c r="GM95" s="127"/>
      <c r="GN95" s="127"/>
      <c r="GO95" s="127"/>
      <c r="GP95" s="167"/>
      <c r="GQ95" s="127" t="s">
        <v>173</v>
      </c>
      <c r="GR95" s="161" t="n">
        <v>0</v>
      </c>
      <c r="GS95" s="127" t="n">
        <v>0</v>
      </c>
      <c r="GT95" s="127" t="n">
        <v>0</v>
      </c>
      <c r="GU95" s="127" t="n">
        <v>0</v>
      </c>
      <c r="GV95" s="127" t="n">
        <v>0</v>
      </c>
      <c r="GW95" s="127" t="n">
        <v>0</v>
      </c>
      <c r="GX95" s="127" t="n">
        <v>1</v>
      </c>
      <c r="GY95" s="135" t="n">
        <v>0</v>
      </c>
      <c r="GZ95" s="161" t="n">
        <v>0</v>
      </c>
      <c r="HA95" s="127" t="s">
        <v>37</v>
      </c>
      <c r="HB95" s="127" t="s">
        <v>37</v>
      </c>
      <c r="HC95" s="127" t="s">
        <v>91</v>
      </c>
      <c r="HD95" s="127" t="n">
        <v>1.98666666666667</v>
      </c>
      <c r="HE95" s="127" t="n">
        <v>35</v>
      </c>
      <c r="HF95" s="127" t="n">
        <v>0.035</v>
      </c>
      <c r="HG95" s="127" t="n">
        <v>0</v>
      </c>
      <c r="HH95" s="127" t="n">
        <v>0.0695333333333333</v>
      </c>
      <c r="HI95" s="127" t="n">
        <v>0.0695333333333333</v>
      </c>
      <c r="HJ95" s="127" t="n">
        <v>1500</v>
      </c>
      <c r="HK95" s="127" t="n">
        <v>0</v>
      </c>
      <c r="HL95" s="135" t="n">
        <v>104.3</v>
      </c>
      <c r="HM95" s="161" t="n">
        <v>0</v>
      </c>
      <c r="HN95" s="127" t="n">
        <v>0</v>
      </c>
      <c r="HO95" s="127" t="n">
        <v>0</v>
      </c>
      <c r="HP95" s="127" t="n">
        <v>0</v>
      </c>
      <c r="HQ95" s="127" t="n">
        <v>0</v>
      </c>
      <c r="HR95" s="127" t="n">
        <v>0</v>
      </c>
      <c r="HS95" s="127" t="n">
        <v>0</v>
      </c>
      <c r="HT95" s="127" t="n">
        <v>0</v>
      </c>
      <c r="HU95" s="127" t="n">
        <v>0</v>
      </c>
      <c r="HV95" s="127" t="n">
        <v>0</v>
      </c>
      <c r="HW95" s="127" t="n">
        <v>0</v>
      </c>
      <c r="HX95" s="127" t="n">
        <v>0</v>
      </c>
      <c r="HY95" s="127" t="n">
        <v>0</v>
      </c>
      <c r="HZ95" s="165" t="n">
        <v>0</v>
      </c>
      <c r="IA95" s="127"/>
      <c r="IB95" s="127"/>
      <c r="IC95" s="127"/>
      <c r="ID95" s="127"/>
      <c r="IE95" s="127"/>
      <c r="IF95" s="127"/>
      <c r="IG95" s="127"/>
      <c r="IH95" s="127"/>
      <c r="II95" s="127"/>
      <c r="IJ95" s="127"/>
      <c r="IK95" s="127"/>
      <c r="IL95" s="127"/>
      <c r="IM95" s="127"/>
      <c r="IN95" s="127"/>
      <c r="IO95" s="127"/>
      <c r="IP95" s="127"/>
      <c r="IQ95" s="127"/>
      <c r="IR95" s="127"/>
      <c r="IS95" s="127"/>
      <c r="IT95" s="127"/>
      <c r="IU95" s="127"/>
      <c r="IV95" s="127"/>
      <c r="IW95" s="127"/>
      <c r="IX95" s="127"/>
      <c r="IY95" s="127"/>
      <c r="IZ95" s="127"/>
      <c r="JA95" s="127"/>
      <c r="JB95" s="127"/>
      <c r="JC95" s="127"/>
      <c r="JD95" s="127"/>
      <c r="JE95" s="127"/>
      <c r="JF95" s="127"/>
      <c r="JG95" s="127"/>
      <c r="JH95" s="127"/>
      <c r="JI95" s="127"/>
      <c r="JJ95" s="127"/>
      <c r="JK95" s="127"/>
      <c r="JL95" s="127"/>
      <c r="JM95" s="127"/>
      <c r="JN95" s="127"/>
      <c r="JO95" s="127"/>
      <c r="JP95" s="127"/>
      <c r="JQ95" s="127"/>
      <c r="JR95" s="127"/>
      <c r="JS95" s="127"/>
      <c r="JT95" s="127"/>
      <c r="JU95" s="127"/>
      <c r="JV95" s="127"/>
      <c r="JW95" s="127"/>
      <c r="JX95" s="127"/>
      <c r="JY95" s="127"/>
      <c r="JZ95" s="127"/>
      <c r="KA95" s="127"/>
      <c r="KB95" s="127"/>
      <c r="KC95" s="127"/>
      <c r="KD95" s="127"/>
      <c r="KE95" s="127"/>
      <c r="KF95" s="127"/>
      <c r="KG95" s="127"/>
      <c r="KH95" s="127"/>
      <c r="KI95" s="127"/>
      <c r="KJ95" s="127"/>
      <c r="KK95" s="127"/>
      <c r="KL95" s="127"/>
      <c r="KM95" s="127"/>
      <c r="KN95" s="127"/>
      <c r="KO95" s="127"/>
      <c r="KP95" s="127"/>
      <c r="KQ95" s="127"/>
      <c r="KR95" s="127"/>
      <c r="KS95" s="127"/>
      <c r="KT95" s="127"/>
      <c r="KU95" s="127"/>
      <c r="KV95" s="127"/>
      <c r="KW95" s="127"/>
      <c r="KX95" s="127"/>
      <c r="KY95" s="127"/>
      <c r="KZ95" s="127"/>
      <c r="LA95" s="127"/>
      <c r="LB95" s="127"/>
      <c r="LC95" s="127"/>
      <c r="LD95" s="127"/>
      <c r="LE95" s="127"/>
      <c r="LF95" s="127"/>
      <c r="LG95" s="127"/>
      <c r="LH95" s="127"/>
      <c r="LI95" s="127"/>
      <c r="LJ95" s="127"/>
      <c r="LK95" s="127"/>
      <c r="LL95" s="127"/>
      <c r="LM95" s="127"/>
      <c r="LN95" s="127"/>
      <c r="LO95" s="127"/>
      <c r="LP95" s="127"/>
      <c r="LQ95" s="127"/>
      <c r="LR95" s="127"/>
      <c r="LS95" s="127"/>
      <c r="LT95" s="127"/>
      <c r="LU95" s="127"/>
      <c r="LV95" s="127"/>
      <c r="LW95" s="127"/>
      <c r="LX95" s="127"/>
      <c r="LY95" s="127"/>
      <c r="LZ95" s="127"/>
      <c r="MA95" s="127"/>
      <c r="MB95" s="127"/>
      <c r="MC95" s="127"/>
      <c r="MD95" s="127"/>
      <c r="ME95" s="127"/>
      <c r="MF95" s="127"/>
      <c r="MG95" s="127"/>
      <c r="MH95" s="127"/>
      <c r="MI95" s="127"/>
      <c r="MJ95" s="127"/>
      <c r="MK95" s="127"/>
      <c r="ML95" s="127"/>
      <c r="MM95" s="127"/>
      <c r="MN95" s="127"/>
      <c r="MO95" s="127"/>
      <c r="MP95" s="127"/>
      <c r="MQ95" s="127"/>
      <c r="MR95" s="127"/>
      <c r="MS95" s="127"/>
      <c r="MT95" s="127"/>
      <c r="MU95" s="127"/>
      <c r="MV95" s="127"/>
      <c r="MW95" s="127"/>
      <c r="MX95" s="127"/>
      <c r="MY95" s="127"/>
      <c r="MZ95" s="127"/>
      <c r="NA95" s="127"/>
      <c r="NB95" s="127"/>
      <c r="NC95" s="127"/>
      <c r="ND95" s="127"/>
      <c r="NE95" s="127"/>
      <c r="NF95" s="127"/>
      <c r="NG95" s="127"/>
      <c r="NH95" s="127"/>
      <c r="NI95" s="127"/>
      <c r="NJ95" s="127"/>
      <c r="NK95" s="127"/>
      <c r="NL95" s="127"/>
      <c r="NM95" s="127"/>
      <c r="NN95" s="127"/>
      <c r="NO95" s="127"/>
      <c r="NP95" s="127"/>
      <c r="NQ95" s="127"/>
      <c r="NR95" s="127"/>
      <c r="NS95" s="127"/>
      <c r="NT95" s="127"/>
      <c r="NU95" s="127"/>
      <c r="NV95" s="127"/>
      <c r="NW95" s="127"/>
      <c r="NX95" s="127"/>
      <c r="NY95" s="127"/>
      <c r="NZ95" s="127"/>
      <c r="OA95" s="127"/>
      <c r="OB95" s="127"/>
      <c r="OC95" s="127"/>
      <c r="OD95" s="127"/>
      <c r="OE95" s="127"/>
      <c r="OF95" s="127"/>
      <c r="OG95" s="127"/>
      <c r="OH95" s="127"/>
      <c r="OI95" s="127"/>
      <c r="OJ95" s="127"/>
      <c r="OK95" s="127"/>
      <c r="OL95" s="127"/>
      <c r="OM95" s="127"/>
      <c r="ON95" s="127"/>
      <c r="OO95" s="127"/>
      <c r="OP95" s="127"/>
      <c r="OQ95" s="127"/>
      <c r="OR95" s="127"/>
      <c r="OS95" s="127"/>
      <c r="OT95" s="127"/>
      <c r="OU95" s="127"/>
      <c r="OV95" s="127"/>
      <c r="OW95" s="127"/>
      <c r="OX95" s="127"/>
      <c r="OY95" s="127"/>
      <c r="OZ95" s="127"/>
      <c r="PA95" s="127"/>
      <c r="PB95" s="127"/>
      <c r="PC95" s="127"/>
      <c r="PD95" s="127"/>
      <c r="PE95" s="127"/>
      <c r="PF95" s="127"/>
      <c r="PG95" s="127"/>
      <c r="PH95" s="127"/>
      <c r="PI95" s="127"/>
      <c r="PJ95" s="127"/>
      <c r="PK95" s="127"/>
      <c r="PL95" s="127"/>
      <c r="PM95" s="127"/>
      <c r="PN95" s="127"/>
      <c r="PO95" s="127"/>
      <c r="PP95" s="127"/>
      <c r="PQ95" s="127"/>
      <c r="PR95" s="127"/>
      <c r="PS95" s="127"/>
      <c r="PT95" s="127"/>
      <c r="PU95" s="127"/>
      <c r="PV95" s="127"/>
      <c r="PW95" s="127"/>
      <c r="PX95" s="127"/>
      <c r="PY95" s="127"/>
      <c r="PZ95" s="127"/>
      <c r="QA95" s="127"/>
      <c r="QB95" s="127"/>
      <c r="QC95" s="127"/>
      <c r="QD95" s="127"/>
      <c r="QE95" s="127"/>
      <c r="QF95" s="127"/>
      <c r="QG95" s="127"/>
      <c r="QH95" s="127"/>
      <c r="QI95" s="127"/>
      <c r="QJ95" s="127"/>
      <c r="QK95" s="127"/>
      <c r="QL95" s="127"/>
      <c r="QM95" s="127"/>
      <c r="QN95" s="127"/>
      <c r="QO95" s="127"/>
      <c r="QP95" s="127"/>
    </row>
    <row r="96" s="155" customFormat="true" ht="13.8" hidden="false" customHeight="false" outlineLevel="0" collapsed="false">
      <c r="A96" s="166"/>
      <c r="B96" s="155" t="s">
        <v>177</v>
      </c>
      <c r="C96" s="16" t="n">
        <v>0</v>
      </c>
      <c r="D96" s="155" t="n">
        <v>0</v>
      </c>
      <c r="E96" s="155" t="n">
        <v>0</v>
      </c>
      <c r="F96" s="155" t="n">
        <v>0</v>
      </c>
      <c r="G96" s="155" t="n">
        <v>0</v>
      </c>
      <c r="H96" s="155" t="n">
        <v>0</v>
      </c>
      <c r="I96" s="155" t="n">
        <v>0</v>
      </c>
      <c r="J96" s="155" t="n">
        <v>0</v>
      </c>
      <c r="K96" s="155" t="s">
        <v>41</v>
      </c>
      <c r="L96" s="155" t="n">
        <v>0</v>
      </c>
      <c r="M96" s="155" t="n">
        <v>0</v>
      </c>
      <c r="N96" s="155" t="n">
        <v>0</v>
      </c>
      <c r="O96" s="155" t="n">
        <v>66.6</v>
      </c>
      <c r="P96" s="155" t="n">
        <v>0</v>
      </c>
      <c r="Q96" s="155" t="n">
        <v>0</v>
      </c>
      <c r="R96" s="155" t="n">
        <v>0</v>
      </c>
      <c r="S96" s="155" t="n">
        <v>0</v>
      </c>
      <c r="T96" s="155" t="n">
        <v>0</v>
      </c>
      <c r="U96" s="155" t="n">
        <v>0</v>
      </c>
      <c r="V96" s="155" t="n">
        <v>0</v>
      </c>
      <c r="W96" s="155" t="n">
        <v>0</v>
      </c>
      <c r="X96" s="155" t="n">
        <f aca="false">IF(M96=1,O96,0)</f>
        <v>0</v>
      </c>
      <c r="Z96" s="155" t="s">
        <v>511</v>
      </c>
      <c r="AA96" s="155" t="n">
        <f aca="false">[1]sellia!E22</f>
        <v>8.57845369980218</v>
      </c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  <c r="AN96" s="156" t="n">
        <f aca="false">Cropani!BE217</f>
        <v>0</v>
      </c>
      <c r="AO96" s="157" t="n">
        <f aca="false">Cropani!BF217</f>
        <v>0</v>
      </c>
      <c r="AP96" s="157" t="n">
        <f aca="false">Cropani!BG217</f>
        <v>0</v>
      </c>
      <c r="AQ96" s="157" t="n">
        <f aca="false">Cropani!BH217</f>
        <v>0</v>
      </c>
      <c r="AR96" s="157" t="n">
        <f aca="false">Cropani!BI217</f>
        <v>0</v>
      </c>
      <c r="AS96" s="157" t="n">
        <f aca="false">Cropani!BJ217</f>
        <v>0</v>
      </c>
      <c r="AT96" s="157" t="n">
        <f aca="false">Cropani!BK217</f>
        <v>0</v>
      </c>
      <c r="AU96" s="157" t="n">
        <f aca="false">Cropani!BL217</f>
        <v>0</v>
      </c>
      <c r="AV96" s="160" t="n">
        <f aca="false">Cropani!BM217</f>
        <v>0</v>
      </c>
      <c r="AW96" s="156" t="n">
        <f aca="false">Cropani!BE218</f>
        <v>0</v>
      </c>
      <c r="AX96" s="157" t="n">
        <f aca="false">Cropani!BF218</f>
        <v>0</v>
      </c>
      <c r="AY96" s="157" t="n">
        <f aca="false">Cropani!BG218</f>
        <v>0</v>
      </c>
      <c r="AZ96" s="157" t="n">
        <f aca="false">Cropani!BH218</f>
        <v>0</v>
      </c>
      <c r="BA96" s="157" t="n">
        <f aca="false">Cropani!BI218</f>
        <v>0</v>
      </c>
      <c r="BB96" s="157" t="n">
        <f aca="false">Cropani!BJ218</f>
        <v>0</v>
      </c>
      <c r="BC96" s="157" t="n">
        <f aca="false">Cropani!BK218</f>
        <v>0</v>
      </c>
      <c r="BD96" s="157" t="n">
        <f aca="false">Cropani!BL218</f>
        <v>0</v>
      </c>
      <c r="BE96" s="157" t="n">
        <f aca="false">Cropani!BM218</f>
        <v>0</v>
      </c>
      <c r="BF96" s="158" t="n">
        <f aca="false">AW96*$T96</f>
        <v>0</v>
      </c>
      <c r="BG96" s="155" t="n">
        <f aca="false">AX96*$T96</f>
        <v>0</v>
      </c>
      <c r="BH96" s="155" t="n">
        <f aca="false">AY96*$T96</f>
        <v>0</v>
      </c>
      <c r="BI96" s="155" t="n">
        <f aca="false">AZ96*$T96</f>
        <v>0</v>
      </c>
      <c r="BJ96" s="155" t="n">
        <f aca="false">BA96*$T96</f>
        <v>0</v>
      </c>
      <c r="BK96" s="155" t="n">
        <f aca="false">BB96*$T96</f>
        <v>0</v>
      </c>
      <c r="BL96" s="155" t="n">
        <f aca="false">BC96*$T96</f>
        <v>0</v>
      </c>
      <c r="BM96" s="155" t="n">
        <f aca="false">BD96*$T96</f>
        <v>0</v>
      </c>
      <c r="BN96" s="159" t="n">
        <f aca="false">BE96*$T96</f>
        <v>0</v>
      </c>
      <c r="BO96" s="156" t="n">
        <f aca="false">AN96+BF96</f>
        <v>0</v>
      </c>
      <c r="BP96" s="157" t="n">
        <f aca="false">AO96+BG96</f>
        <v>0</v>
      </c>
      <c r="BQ96" s="157" t="n">
        <f aca="false">AP96+BH96</f>
        <v>0</v>
      </c>
      <c r="BR96" s="157" t="n">
        <f aca="false">AQ96+BI96</f>
        <v>0</v>
      </c>
      <c r="BS96" s="157" t="n">
        <f aca="false">AR96+BJ96</f>
        <v>0</v>
      </c>
      <c r="BT96" s="157" t="n">
        <f aca="false">AS96+BK96</f>
        <v>0</v>
      </c>
      <c r="BU96" s="157" t="n">
        <f aca="false">AT96+BL96</f>
        <v>0</v>
      </c>
      <c r="BV96" s="157" t="n">
        <f aca="false">AU96+BM96</f>
        <v>0</v>
      </c>
      <c r="BW96" s="160" t="n">
        <f aca="false">AV96+BN96</f>
        <v>0</v>
      </c>
      <c r="BX96" s="3" t="e">
        <f aca="false">BO96/SUM($BO96:$BW96)</f>
        <v>#DIV/0!</v>
      </c>
      <c r="BY96" s="3" t="e">
        <f aca="false">BP96/SUM($BO96:$BW96)</f>
        <v>#DIV/0!</v>
      </c>
      <c r="BZ96" s="3" t="e">
        <f aca="false">BQ96/SUM($BO96:$BW96)</f>
        <v>#DIV/0!</v>
      </c>
      <c r="CA96" s="3" t="e">
        <f aca="false">BR96/SUM($BO96:$BW96)</f>
        <v>#DIV/0!</v>
      </c>
      <c r="CB96" s="3" t="e">
        <f aca="false">BS96/SUM($BO96:$BW96)</f>
        <v>#DIV/0!</v>
      </c>
      <c r="CC96" s="3" t="e">
        <f aca="false">BT96/SUM($BO96:$BW96)</f>
        <v>#DIV/0!</v>
      </c>
      <c r="CD96" s="3" t="e">
        <f aca="false">BU96/SUM($BO96:$BW96)</f>
        <v>#DIV/0!</v>
      </c>
      <c r="CE96" s="3" t="e">
        <f aca="false">BV96/SUM($BO96:$BW96)</f>
        <v>#DIV/0!</v>
      </c>
      <c r="CF96" s="3" t="e">
        <f aca="false">BW96/SUM($BO96:$BW96)</f>
        <v>#DIV/0!</v>
      </c>
      <c r="CG96" s="147"/>
      <c r="CI96" s="16" t="n">
        <f aca="false">IF(CG96&lt;&gt;0,SUM(BO96:CG96)-BV96,0)</f>
        <v>0</v>
      </c>
      <c r="CK96" s="151"/>
      <c r="CL96" s="155" t="n">
        <f aca="false">IF(CG96&lt;&gt;0,1,0)</f>
        <v>0</v>
      </c>
      <c r="CN96" s="151"/>
      <c r="CO96" s="127"/>
      <c r="CP96" s="127"/>
      <c r="CQ96" s="127"/>
      <c r="CR96" s="127"/>
      <c r="CS96" s="127"/>
      <c r="CT96" s="127"/>
      <c r="CU96" s="127"/>
      <c r="CV96" s="127"/>
      <c r="CW96" s="127"/>
      <c r="CX96" s="127"/>
      <c r="CY96" s="127"/>
      <c r="CZ96" s="127"/>
      <c r="DA96" s="127"/>
      <c r="DB96" s="127"/>
      <c r="DC96" s="138"/>
      <c r="DE96" s="37" t="str">
        <f aca="false">B175</f>
        <v>O65</v>
      </c>
      <c r="DF96" s="44" t="n">
        <f aca="false">SUM(DJ94:DJ97)</f>
        <v>0.18391</v>
      </c>
      <c r="DG96" s="155" t="n">
        <f aca="false">W175</f>
        <v>225.4021</v>
      </c>
      <c r="DH96" s="44" t="n">
        <f aca="false">CG175</f>
        <v>0</v>
      </c>
      <c r="DI96" s="44" t="n">
        <f aca="false">O175</f>
        <v>8.03</v>
      </c>
      <c r="DJ96" s="44" t="n">
        <f aca="false">S175</f>
        <v>0.0803</v>
      </c>
      <c r="DK96" s="44" t="n">
        <f aca="false">BW175</f>
        <v>8.03</v>
      </c>
      <c r="DL96" s="44" t="n">
        <f aca="false">BV175</f>
        <v>0</v>
      </c>
      <c r="DM96" s="127"/>
      <c r="DN96" s="127"/>
      <c r="DO96" s="127"/>
      <c r="DP96" s="127"/>
      <c r="DQ96" s="127"/>
      <c r="DR96" s="127"/>
      <c r="DS96" s="127"/>
      <c r="DT96" s="127"/>
      <c r="DU96" s="127"/>
      <c r="DV96" s="127"/>
      <c r="DW96" s="127"/>
      <c r="DX96" s="127"/>
      <c r="DY96" s="127"/>
      <c r="DZ96" s="127"/>
      <c r="EA96" s="127"/>
      <c r="EB96" s="127"/>
      <c r="EC96" s="127"/>
      <c r="ED96" s="127"/>
      <c r="EE96" s="127"/>
      <c r="EF96" s="127"/>
      <c r="EG96" s="127"/>
      <c r="EH96" s="127"/>
      <c r="EI96" s="127"/>
      <c r="EJ96" s="127"/>
      <c r="EK96" s="127"/>
      <c r="EL96" s="127"/>
      <c r="EM96" s="127"/>
      <c r="EN96" s="127"/>
      <c r="EO96" s="127"/>
      <c r="EP96" s="127"/>
      <c r="EQ96" s="127"/>
      <c r="ER96" s="127"/>
      <c r="ES96" s="127"/>
      <c r="ET96" s="127"/>
      <c r="EU96" s="127"/>
      <c r="EV96" s="127"/>
      <c r="EW96" s="127"/>
      <c r="EX96" s="127"/>
      <c r="EY96" s="127"/>
      <c r="EZ96" s="127"/>
      <c r="FA96" s="127"/>
      <c r="FB96" s="127"/>
      <c r="FC96" s="127"/>
      <c r="FD96" s="127"/>
      <c r="FE96" s="127"/>
      <c r="FF96" s="127"/>
      <c r="FG96" s="127"/>
      <c r="FH96" s="127"/>
      <c r="FI96" s="127"/>
      <c r="FJ96" s="127"/>
      <c r="FK96" s="127"/>
      <c r="FL96" s="127"/>
      <c r="FM96" s="127"/>
      <c r="FN96" s="127"/>
      <c r="FO96" s="127"/>
      <c r="FP96" s="127"/>
      <c r="FQ96" s="127"/>
      <c r="FR96" s="127"/>
      <c r="FS96" s="127"/>
      <c r="FT96" s="127"/>
      <c r="FU96" s="127"/>
      <c r="FV96" s="127"/>
      <c r="FW96" s="127"/>
      <c r="FX96" s="127"/>
      <c r="FY96" s="127"/>
      <c r="FZ96" s="127"/>
      <c r="GA96" s="127"/>
      <c r="GB96" s="127"/>
      <c r="GC96" s="127"/>
      <c r="GD96" s="127"/>
      <c r="GE96" s="127"/>
      <c r="GF96" s="127"/>
      <c r="GG96" s="127"/>
      <c r="GH96" s="127"/>
      <c r="GI96" s="127"/>
      <c r="GJ96" s="127"/>
      <c r="GK96" s="127"/>
      <c r="GL96" s="127"/>
      <c r="GM96" s="127"/>
      <c r="GN96" s="127"/>
      <c r="GO96" s="127"/>
      <c r="GP96" s="167"/>
      <c r="GQ96" s="127" t="s">
        <v>174</v>
      </c>
      <c r="GR96" s="161" t="n">
        <v>0</v>
      </c>
      <c r="GS96" s="127" t="n">
        <v>0</v>
      </c>
      <c r="GT96" s="127" t="n">
        <v>0</v>
      </c>
      <c r="GU96" s="127" t="n">
        <v>0</v>
      </c>
      <c r="GV96" s="127" t="n">
        <v>0</v>
      </c>
      <c r="GW96" s="127" t="n">
        <v>0</v>
      </c>
      <c r="GX96" s="127" t="n">
        <v>1</v>
      </c>
      <c r="GY96" s="135" t="n">
        <v>0</v>
      </c>
      <c r="GZ96" s="161" t="n">
        <v>0</v>
      </c>
      <c r="HA96" s="127" t="s">
        <v>37</v>
      </c>
      <c r="HB96" s="127" t="s">
        <v>37</v>
      </c>
      <c r="HC96" s="127" t="s">
        <v>181</v>
      </c>
      <c r="HD96" s="127" t="n">
        <v>1.98666666666667</v>
      </c>
      <c r="HE96" s="127" t="n">
        <v>10</v>
      </c>
      <c r="HF96" s="127" t="n">
        <v>0.01</v>
      </c>
      <c r="HG96" s="127" t="n">
        <v>0</v>
      </c>
      <c r="HH96" s="127" t="n">
        <v>0.0198666666666667</v>
      </c>
      <c r="HI96" s="127" t="n">
        <v>0.0198666666666667</v>
      </c>
      <c r="HJ96" s="127" t="n">
        <v>1500</v>
      </c>
      <c r="HK96" s="127" t="n">
        <v>0</v>
      </c>
      <c r="HL96" s="135" t="n">
        <v>29.8</v>
      </c>
      <c r="HM96" s="161" t="n">
        <v>0</v>
      </c>
      <c r="HN96" s="127" t="n">
        <v>0</v>
      </c>
      <c r="HO96" s="127" t="n">
        <v>0</v>
      </c>
      <c r="HP96" s="127" t="n">
        <v>0</v>
      </c>
      <c r="HQ96" s="127" t="n">
        <v>0</v>
      </c>
      <c r="HR96" s="127" t="n">
        <v>0</v>
      </c>
      <c r="HS96" s="127" t="n">
        <v>0</v>
      </c>
      <c r="HT96" s="127" t="n">
        <v>0</v>
      </c>
      <c r="HU96" s="127" t="n">
        <v>0</v>
      </c>
      <c r="HV96" s="127" t="n">
        <v>0</v>
      </c>
      <c r="HW96" s="127" t="n">
        <v>0</v>
      </c>
      <c r="HX96" s="127" t="n">
        <v>0</v>
      </c>
      <c r="HY96" s="127" t="n">
        <v>0</v>
      </c>
      <c r="HZ96" s="165" t="n">
        <v>0</v>
      </c>
      <c r="IA96" s="127"/>
      <c r="IB96" s="127"/>
      <c r="IC96" s="127"/>
      <c r="ID96" s="127"/>
      <c r="IE96" s="127"/>
      <c r="IF96" s="127"/>
      <c r="IG96" s="127"/>
      <c r="IH96" s="127"/>
      <c r="II96" s="127"/>
      <c r="IJ96" s="127"/>
      <c r="IK96" s="127"/>
      <c r="IL96" s="127"/>
      <c r="IM96" s="127"/>
      <c r="IN96" s="127"/>
      <c r="IO96" s="127"/>
      <c r="IP96" s="127"/>
      <c r="IQ96" s="127"/>
      <c r="IR96" s="127"/>
      <c r="IS96" s="127"/>
      <c r="IT96" s="127"/>
      <c r="IU96" s="127"/>
      <c r="IV96" s="127"/>
      <c r="IW96" s="127"/>
      <c r="IX96" s="127"/>
      <c r="IY96" s="127"/>
      <c r="IZ96" s="127"/>
      <c r="JA96" s="127"/>
      <c r="JB96" s="127"/>
      <c r="JC96" s="127"/>
      <c r="JD96" s="127"/>
      <c r="JE96" s="127"/>
      <c r="JF96" s="127"/>
      <c r="JG96" s="127"/>
      <c r="JH96" s="127"/>
      <c r="JI96" s="127"/>
      <c r="JJ96" s="127"/>
      <c r="JK96" s="127"/>
      <c r="JL96" s="127"/>
      <c r="JM96" s="127"/>
      <c r="JN96" s="127"/>
      <c r="JO96" s="127"/>
      <c r="JP96" s="127"/>
      <c r="JQ96" s="127"/>
      <c r="JR96" s="127"/>
      <c r="JS96" s="127"/>
      <c r="JT96" s="127"/>
      <c r="JU96" s="127"/>
      <c r="JV96" s="127"/>
      <c r="JW96" s="127"/>
      <c r="JX96" s="127"/>
      <c r="JY96" s="127"/>
      <c r="JZ96" s="127"/>
      <c r="KA96" s="127"/>
      <c r="KB96" s="127"/>
      <c r="KC96" s="127"/>
      <c r="KD96" s="127"/>
      <c r="KE96" s="127"/>
      <c r="KF96" s="127"/>
      <c r="KG96" s="127"/>
      <c r="KH96" s="127"/>
      <c r="KI96" s="127"/>
      <c r="KJ96" s="127"/>
      <c r="KK96" s="127"/>
      <c r="KL96" s="127"/>
      <c r="KM96" s="127"/>
      <c r="KN96" s="127"/>
      <c r="KO96" s="127"/>
      <c r="KP96" s="127"/>
      <c r="KQ96" s="127"/>
      <c r="KR96" s="127"/>
      <c r="KS96" s="127"/>
      <c r="KT96" s="127"/>
      <c r="KU96" s="127"/>
      <c r="KV96" s="127"/>
      <c r="KW96" s="127"/>
      <c r="KX96" s="127"/>
      <c r="KY96" s="127"/>
      <c r="KZ96" s="127"/>
      <c r="LA96" s="127"/>
      <c r="LB96" s="127"/>
      <c r="LC96" s="127"/>
      <c r="LD96" s="127"/>
      <c r="LE96" s="127"/>
      <c r="LF96" s="127"/>
      <c r="LG96" s="127"/>
      <c r="LH96" s="127"/>
      <c r="LI96" s="127"/>
      <c r="LJ96" s="127"/>
      <c r="LK96" s="127"/>
      <c r="LL96" s="127"/>
      <c r="LM96" s="127"/>
      <c r="LN96" s="127"/>
      <c r="LO96" s="127"/>
      <c r="LP96" s="127"/>
      <c r="LQ96" s="127"/>
      <c r="LR96" s="127"/>
      <c r="LS96" s="127"/>
      <c r="LT96" s="127"/>
      <c r="LU96" s="127"/>
      <c r="LV96" s="127"/>
      <c r="LW96" s="127"/>
      <c r="LX96" s="127"/>
      <c r="LY96" s="127"/>
      <c r="LZ96" s="127"/>
      <c r="MA96" s="127"/>
      <c r="MB96" s="127"/>
      <c r="MC96" s="127"/>
      <c r="MD96" s="127"/>
      <c r="ME96" s="127"/>
      <c r="MF96" s="127"/>
      <c r="MG96" s="127"/>
      <c r="MH96" s="127"/>
      <c r="MI96" s="127"/>
      <c r="MJ96" s="127"/>
      <c r="MK96" s="127"/>
      <c r="ML96" s="127"/>
      <c r="MM96" s="127"/>
      <c r="MN96" s="127"/>
      <c r="MO96" s="127"/>
      <c r="MP96" s="127"/>
      <c r="MQ96" s="127"/>
      <c r="MR96" s="127"/>
      <c r="MS96" s="127"/>
      <c r="MT96" s="127"/>
      <c r="MU96" s="127"/>
      <c r="MV96" s="127"/>
      <c r="MW96" s="127"/>
      <c r="MX96" s="127"/>
      <c r="MY96" s="127"/>
      <c r="MZ96" s="127"/>
      <c r="NA96" s="127"/>
      <c r="NB96" s="127"/>
      <c r="NC96" s="127"/>
      <c r="ND96" s="127"/>
      <c r="NE96" s="127"/>
      <c r="NF96" s="127"/>
      <c r="NG96" s="127"/>
      <c r="NH96" s="127"/>
      <c r="NI96" s="127"/>
      <c r="NJ96" s="127"/>
      <c r="NK96" s="127"/>
      <c r="NL96" s="127"/>
      <c r="NM96" s="127"/>
      <c r="NN96" s="127"/>
      <c r="NO96" s="127"/>
      <c r="NP96" s="127"/>
      <c r="NQ96" s="127"/>
      <c r="NR96" s="127"/>
      <c r="NS96" s="127"/>
      <c r="NT96" s="127"/>
      <c r="NU96" s="127"/>
      <c r="NV96" s="127"/>
      <c r="NW96" s="127"/>
      <c r="NX96" s="127"/>
      <c r="NY96" s="127"/>
      <c r="NZ96" s="127"/>
      <c r="OA96" s="127"/>
      <c r="OB96" s="127"/>
      <c r="OC96" s="127"/>
      <c r="OD96" s="127"/>
      <c r="OE96" s="127"/>
      <c r="OF96" s="127"/>
      <c r="OG96" s="127"/>
      <c r="OH96" s="127"/>
      <c r="OI96" s="127"/>
      <c r="OJ96" s="127"/>
      <c r="OK96" s="127"/>
      <c r="OL96" s="127"/>
      <c r="OM96" s="127"/>
      <c r="ON96" s="127"/>
      <c r="OO96" s="127"/>
      <c r="OP96" s="127"/>
      <c r="OQ96" s="127"/>
      <c r="OR96" s="127"/>
      <c r="OS96" s="127"/>
      <c r="OT96" s="127"/>
      <c r="OU96" s="127"/>
      <c r="OV96" s="127"/>
      <c r="OW96" s="127"/>
      <c r="OX96" s="127"/>
      <c r="OY96" s="127"/>
      <c r="OZ96" s="127"/>
      <c r="PA96" s="127"/>
      <c r="PB96" s="127"/>
      <c r="PC96" s="127"/>
      <c r="PD96" s="127"/>
      <c r="PE96" s="127"/>
      <c r="PF96" s="127"/>
      <c r="PG96" s="127"/>
      <c r="PH96" s="127"/>
      <c r="PI96" s="127"/>
      <c r="PJ96" s="127"/>
      <c r="PK96" s="127"/>
      <c r="PL96" s="127"/>
      <c r="PM96" s="127"/>
      <c r="PN96" s="127"/>
      <c r="PO96" s="127"/>
      <c r="PP96" s="127"/>
      <c r="PQ96" s="127"/>
      <c r="PR96" s="127"/>
      <c r="PS96" s="127"/>
      <c r="PT96" s="127"/>
      <c r="PU96" s="127"/>
      <c r="PV96" s="127"/>
      <c r="PW96" s="127"/>
      <c r="PX96" s="127"/>
      <c r="PY96" s="127"/>
      <c r="PZ96" s="127"/>
      <c r="QA96" s="127"/>
      <c r="QB96" s="127"/>
      <c r="QC96" s="127"/>
      <c r="QD96" s="127"/>
      <c r="QE96" s="127"/>
      <c r="QF96" s="127"/>
      <c r="QG96" s="127"/>
      <c r="QH96" s="127"/>
      <c r="QI96" s="127"/>
      <c r="QJ96" s="127"/>
      <c r="QK96" s="127"/>
      <c r="QL96" s="127"/>
      <c r="QM96" s="127"/>
      <c r="QN96" s="127"/>
      <c r="QO96" s="127"/>
      <c r="QP96" s="127"/>
    </row>
    <row r="97" customFormat="false" ht="13.8" hidden="false" customHeight="false" outlineLevel="0" collapsed="false">
      <c r="A97" s="166"/>
      <c r="B97" s="7" t="s">
        <v>178</v>
      </c>
      <c r="C97" s="16" t="n">
        <v>0.05</v>
      </c>
      <c r="D97" s="2" t="n">
        <v>0</v>
      </c>
      <c r="E97" s="2" t="n">
        <v>0</v>
      </c>
      <c r="F97" s="2" t="n">
        <v>0</v>
      </c>
      <c r="G97" s="2" t="n">
        <v>0</v>
      </c>
      <c r="H97" s="2" t="n">
        <v>0.8</v>
      </c>
      <c r="I97" s="2" t="n">
        <v>0.15</v>
      </c>
      <c r="J97" s="2" t="n">
        <v>0</v>
      </c>
      <c r="K97" s="2" t="n">
        <v>0</v>
      </c>
      <c r="L97" s="2" t="s">
        <v>37</v>
      </c>
      <c r="M97" s="2" t="s">
        <v>37</v>
      </c>
      <c r="N97" s="2" t="n">
        <v>0</v>
      </c>
      <c r="O97" s="2" t="n">
        <v>2.54</v>
      </c>
      <c r="P97" s="2" t="n">
        <v>20</v>
      </c>
      <c r="Q97" s="2" t="n">
        <v>0.02</v>
      </c>
      <c r="R97" s="2" t="n">
        <v>0.8</v>
      </c>
      <c r="S97" s="2" t="n">
        <v>0.0508</v>
      </c>
      <c r="T97" s="2" t="n">
        <v>0.01016</v>
      </c>
      <c r="U97" s="2" t="n">
        <v>390</v>
      </c>
      <c r="V97" s="2" t="n">
        <v>40</v>
      </c>
      <c r="W97" s="2" t="n">
        <v>43.9624</v>
      </c>
      <c r="X97" s="2" t="n">
        <f aca="false">IF(M97=1,O97,0)</f>
        <v>0</v>
      </c>
      <c r="Z97" s="2" t="s">
        <v>511</v>
      </c>
      <c r="AA97" s="2" t="n">
        <f aca="false">[1]sellia!E23</f>
        <v>8.68186774865451</v>
      </c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  <c r="AN97" s="150" t="n">
        <f aca="false">Cropani!BP217</f>
        <v>0</v>
      </c>
      <c r="AO97" s="16" t="n">
        <f aca="false">Cropani!BQ217</f>
        <v>0</v>
      </c>
      <c r="AP97" s="16" t="n">
        <f aca="false">Cropani!BR217</f>
        <v>0</v>
      </c>
      <c r="AQ97" s="16" t="n">
        <f aca="false">Cropani!BS217</f>
        <v>0</v>
      </c>
      <c r="AR97" s="16" t="n">
        <f aca="false">Cropani!BT217</f>
        <v>0</v>
      </c>
      <c r="AS97" s="16" t="n">
        <f aca="false">Cropani!BU217</f>
        <v>0</v>
      </c>
      <c r="AT97" s="16" t="n">
        <f aca="false">Cropani!BV217</f>
        <v>40</v>
      </c>
      <c r="AU97" s="16" t="n">
        <f aca="false">Cropani!BW217</f>
        <v>0</v>
      </c>
      <c r="AV97" s="139" t="n">
        <f aca="false">Cropani!BX217</f>
        <v>0</v>
      </c>
      <c r="AW97" s="150" t="n">
        <f aca="false">Cropani!BP218</f>
        <v>225</v>
      </c>
      <c r="AX97" s="16" t="n">
        <f aca="false">Cropani!BQ218</f>
        <v>0</v>
      </c>
      <c r="AY97" s="16" t="n">
        <f aca="false">Cropani!BR218</f>
        <v>0</v>
      </c>
      <c r="AZ97" s="16" t="n">
        <f aca="false">Cropani!BS218</f>
        <v>0</v>
      </c>
      <c r="BA97" s="16" t="n">
        <f aca="false">Cropani!BT218</f>
        <v>0</v>
      </c>
      <c r="BB97" s="16" t="n">
        <f aca="false">Cropani!BU218</f>
        <v>0</v>
      </c>
      <c r="BC97" s="16" t="n">
        <f aca="false">Cropani!BV218</f>
        <v>0</v>
      </c>
      <c r="BD97" s="16" t="n">
        <f aca="false">Cropani!BW218</f>
        <v>1725</v>
      </c>
      <c r="BE97" s="16" t="n">
        <f aca="false">Cropani!BX218</f>
        <v>0</v>
      </c>
      <c r="BF97" s="20" t="n">
        <f aca="false">AW97*$T97</f>
        <v>2.286</v>
      </c>
      <c r="BG97" s="2" t="n">
        <f aca="false">AX97*$T97</f>
        <v>0</v>
      </c>
      <c r="BH97" s="2" t="n">
        <f aca="false">AY97*$T97</f>
        <v>0</v>
      </c>
      <c r="BI97" s="2" t="n">
        <f aca="false">AZ97*$T97</f>
        <v>0</v>
      </c>
      <c r="BJ97" s="2" t="n">
        <f aca="false">BA97*$T97</f>
        <v>0</v>
      </c>
      <c r="BK97" s="2" t="n">
        <f aca="false">BB97*$T97</f>
        <v>0</v>
      </c>
      <c r="BL97" s="2" t="n">
        <f aca="false">BC97*$T97</f>
        <v>0</v>
      </c>
      <c r="BM97" s="2" t="n">
        <f aca="false">BD97*$T97</f>
        <v>17.526</v>
      </c>
      <c r="BN97" s="44" t="n">
        <f aca="false">BE97*$T97</f>
        <v>0</v>
      </c>
      <c r="BO97" s="150" t="n">
        <f aca="false">AN97+BF97</f>
        <v>2.286</v>
      </c>
      <c r="BP97" s="16" t="n">
        <f aca="false">AO97+BG97</f>
        <v>0</v>
      </c>
      <c r="BQ97" s="16" t="n">
        <f aca="false">AP97+BH97</f>
        <v>0</v>
      </c>
      <c r="BR97" s="16" t="n">
        <f aca="false">AQ97+BI97</f>
        <v>0</v>
      </c>
      <c r="BS97" s="16" t="n">
        <f aca="false">AR97+BJ97</f>
        <v>0</v>
      </c>
      <c r="BT97" s="16" t="n">
        <f aca="false">AS97+BK97</f>
        <v>0</v>
      </c>
      <c r="BU97" s="16" t="n">
        <f aca="false">AT97+BL97</f>
        <v>40</v>
      </c>
      <c r="BV97" s="16" t="n">
        <f aca="false">AU97+BM97</f>
        <v>17.526</v>
      </c>
      <c r="BW97" s="139" t="n">
        <f aca="false">AV97+BN97</f>
        <v>0</v>
      </c>
      <c r="BX97" s="3" t="n">
        <f aca="false">BO97/SUM($BO97:$BW97)</f>
        <v>0.0382197552330636</v>
      </c>
      <c r="BY97" s="3" t="n">
        <f aca="false">BP97/SUM($BO97:$BW97)</f>
        <v>0</v>
      </c>
      <c r="BZ97" s="3" t="n">
        <f aca="false">BQ97/SUM($BO97:$BW97)</f>
        <v>0</v>
      </c>
      <c r="CA97" s="3" t="n">
        <f aca="false">BR97/SUM($BO97:$BW97)</f>
        <v>0</v>
      </c>
      <c r="CB97" s="3" t="n">
        <f aca="false">BS97/SUM($BO97:$BW97)</f>
        <v>0</v>
      </c>
      <c r="CC97" s="3" t="n">
        <f aca="false">BT97/SUM($BO97:$BW97)</f>
        <v>0</v>
      </c>
      <c r="CD97" s="3" t="n">
        <f aca="false">BU97/SUM($BO97:$BW97)</f>
        <v>0.668762121313449</v>
      </c>
      <c r="CE97" s="3" t="n">
        <f aca="false">BV97/SUM($BO97:$BW97)</f>
        <v>0.293018123453488</v>
      </c>
      <c r="CF97" s="3" t="n">
        <f aca="false">BW97/SUM($BO97:$BW97)</f>
        <v>0</v>
      </c>
      <c r="CG97" s="147" t="n">
        <f aca="false">IF(AND(CE97&gt;=90%,BV97&gt;=2000),BV97,0)</f>
        <v>0</v>
      </c>
      <c r="CI97" s="16" t="n">
        <f aca="false">IF(CG97&lt;&gt;0,SUM(BO97:CG97)-BV97,0)</f>
        <v>0</v>
      </c>
      <c r="CJ97" s="2" t="n">
        <f aca="false">IF(CE97&gt;=90%,BV97,0)</f>
        <v>0</v>
      </c>
      <c r="CK97" s="151" t="n">
        <f aca="false">IF(CJ97&lt;&gt;0,1,0)</f>
        <v>0</v>
      </c>
      <c r="CL97" s="2" t="n">
        <f aca="false">IF(CG97&lt;&gt;0,1,0)</f>
        <v>0</v>
      </c>
      <c r="CM97" s="2" t="n">
        <v>0</v>
      </c>
      <c r="CN97" s="151"/>
      <c r="CO97" s="127"/>
      <c r="CP97" s="127"/>
      <c r="CQ97" s="127"/>
      <c r="CR97" s="127"/>
      <c r="CS97" s="127"/>
      <c r="CT97" s="127"/>
      <c r="CU97" s="127"/>
      <c r="CV97" s="127"/>
      <c r="CW97" s="127"/>
      <c r="CX97" s="127"/>
      <c r="CY97" s="127"/>
      <c r="CZ97" s="127"/>
      <c r="DA97" s="127"/>
      <c r="DB97" s="127"/>
      <c r="DC97" s="138"/>
      <c r="DD97" s="60"/>
      <c r="DE97" s="176" t="str">
        <f aca="false">B176</f>
        <v>O66</v>
      </c>
      <c r="DF97" s="58" t="n">
        <f aca="false">SUM(DG94:DG97)</f>
        <v>414.142632430342</v>
      </c>
      <c r="DG97" s="2" t="n">
        <f aca="false">W176</f>
        <v>7.05573243034191</v>
      </c>
      <c r="DH97" s="44" t="n">
        <f aca="false">CG176</f>
        <v>0</v>
      </c>
      <c r="DI97" s="44" t="n">
        <f aca="false">O176</f>
        <v>1.47</v>
      </c>
      <c r="DJ97" s="44" t="n">
        <f aca="false">S176</f>
        <v>0.00441</v>
      </c>
      <c r="DK97" s="44" t="n">
        <f aca="false">BW176</f>
        <v>0.3528</v>
      </c>
      <c r="DL97" s="44" t="n">
        <f aca="false">BV176</f>
        <v>0</v>
      </c>
      <c r="DM97" s="127"/>
      <c r="DN97" s="127"/>
      <c r="DO97" s="127"/>
      <c r="DP97" s="127"/>
      <c r="DQ97" s="127"/>
      <c r="DR97" s="127"/>
      <c r="DS97" s="127"/>
      <c r="DT97" s="127"/>
      <c r="DU97" s="127"/>
      <c r="DV97" s="127"/>
      <c r="DW97" s="127"/>
      <c r="DX97" s="127"/>
      <c r="DY97" s="127"/>
      <c r="DZ97" s="127"/>
      <c r="EA97" s="127"/>
      <c r="EB97" s="127"/>
      <c r="EC97" s="127"/>
      <c r="ED97" s="127"/>
      <c r="EE97" s="127"/>
      <c r="EF97" s="127"/>
      <c r="EG97" s="127"/>
      <c r="EH97" s="127"/>
      <c r="EI97" s="127"/>
      <c r="EJ97" s="127"/>
      <c r="EK97" s="127"/>
      <c r="EL97" s="127"/>
      <c r="EM97" s="127"/>
      <c r="EN97" s="127"/>
      <c r="EO97" s="127"/>
      <c r="EP97" s="127"/>
      <c r="EQ97" s="127"/>
      <c r="ER97" s="127"/>
      <c r="ES97" s="127"/>
      <c r="ET97" s="127"/>
      <c r="EU97" s="127"/>
      <c r="EV97" s="127"/>
      <c r="EW97" s="127"/>
      <c r="EX97" s="127"/>
      <c r="EY97" s="127"/>
      <c r="EZ97" s="127"/>
      <c r="FA97" s="127"/>
      <c r="FB97" s="127"/>
      <c r="FC97" s="127"/>
      <c r="FD97" s="127"/>
      <c r="FE97" s="127"/>
      <c r="FF97" s="127"/>
      <c r="FG97" s="127"/>
      <c r="FH97" s="127"/>
      <c r="FI97" s="127"/>
      <c r="FJ97" s="127"/>
      <c r="FK97" s="127"/>
      <c r="FL97" s="127"/>
      <c r="FM97" s="127"/>
      <c r="FN97" s="127"/>
      <c r="FO97" s="127"/>
      <c r="FP97" s="127"/>
      <c r="FQ97" s="127"/>
      <c r="FR97" s="127"/>
      <c r="FS97" s="127"/>
      <c r="FT97" s="127"/>
      <c r="FU97" s="127"/>
      <c r="FV97" s="127"/>
      <c r="FW97" s="127"/>
      <c r="FX97" s="127"/>
      <c r="FY97" s="127"/>
      <c r="FZ97" s="127"/>
      <c r="GA97" s="127"/>
      <c r="GB97" s="127"/>
      <c r="GC97" s="127"/>
      <c r="GD97" s="127"/>
      <c r="GE97" s="127"/>
      <c r="GF97" s="127"/>
      <c r="GG97" s="127"/>
      <c r="GH97" s="127"/>
      <c r="GI97" s="127"/>
      <c r="GJ97" s="127"/>
      <c r="GK97" s="127"/>
      <c r="GL97" s="127"/>
      <c r="GM97" s="127"/>
      <c r="GN97" s="127"/>
      <c r="GO97" s="127"/>
      <c r="GP97" s="167"/>
      <c r="GQ97" s="127" t="s">
        <v>175</v>
      </c>
      <c r="GR97" s="161" t="n">
        <v>0.0668789808917197</v>
      </c>
      <c r="GS97" s="127" t="n">
        <v>0</v>
      </c>
      <c r="GT97" s="127" t="n">
        <v>0.33312101910828</v>
      </c>
      <c r="GU97" s="127" t="n">
        <v>0.6</v>
      </c>
      <c r="GV97" s="127" t="n">
        <v>0</v>
      </c>
      <c r="GW97" s="127" t="n">
        <v>0</v>
      </c>
      <c r="GX97" s="127" t="n">
        <v>0</v>
      </c>
      <c r="GY97" s="135" t="n">
        <v>0</v>
      </c>
      <c r="GZ97" s="161" t="n">
        <v>0</v>
      </c>
      <c r="HA97" s="127" t="s">
        <v>37</v>
      </c>
      <c r="HB97" s="127" t="s">
        <v>37</v>
      </c>
      <c r="HC97" s="127" t="s">
        <v>91</v>
      </c>
      <c r="HD97" s="127" t="n">
        <v>1.98666666666667</v>
      </c>
      <c r="HE97" s="127" t="n">
        <v>45</v>
      </c>
      <c r="HF97" s="127" t="n">
        <v>0.045</v>
      </c>
      <c r="HG97" s="127" t="n">
        <v>0.4</v>
      </c>
      <c r="HH97" s="127" t="n">
        <v>0.0894</v>
      </c>
      <c r="HI97" s="127" t="n">
        <v>0.05364</v>
      </c>
      <c r="HJ97" s="127" t="n">
        <v>330</v>
      </c>
      <c r="HK97" s="127" t="n">
        <v>50</v>
      </c>
      <c r="HL97" s="135" t="n">
        <v>67.7012</v>
      </c>
      <c r="HM97" s="161" t="n">
        <v>0</v>
      </c>
      <c r="HN97" s="127" t="n">
        <v>1</v>
      </c>
      <c r="HO97" s="127" t="n">
        <v>0</v>
      </c>
      <c r="HP97" s="127" t="n">
        <v>0</v>
      </c>
      <c r="HQ97" s="127" t="n">
        <v>0</v>
      </c>
      <c r="HR97" s="127" t="n">
        <v>0</v>
      </c>
      <c r="HS97" s="127" t="n">
        <v>0</v>
      </c>
      <c r="HT97" s="127" t="n">
        <v>0</v>
      </c>
      <c r="HU97" s="127" t="n">
        <v>0</v>
      </c>
      <c r="HV97" s="127" t="n">
        <v>0</v>
      </c>
      <c r="HW97" s="127" t="n">
        <v>0</v>
      </c>
      <c r="HX97" s="127" t="n">
        <v>0</v>
      </c>
      <c r="HY97" s="127" t="n">
        <v>0</v>
      </c>
      <c r="HZ97" s="165" t="n">
        <v>0</v>
      </c>
      <c r="IA97" s="127"/>
      <c r="IB97" s="127"/>
      <c r="IC97" s="127"/>
      <c r="ID97" s="127"/>
      <c r="IE97" s="127"/>
      <c r="IF97" s="127"/>
      <c r="IG97" s="127"/>
      <c r="IH97" s="127"/>
      <c r="II97" s="127"/>
      <c r="IJ97" s="127"/>
      <c r="IK97" s="127"/>
      <c r="IL97" s="127"/>
      <c r="IM97" s="127"/>
      <c r="IN97" s="127"/>
      <c r="IO97" s="127"/>
      <c r="IP97" s="127"/>
      <c r="IQ97" s="127"/>
      <c r="IR97" s="127"/>
      <c r="IS97" s="127"/>
      <c r="IT97" s="127"/>
      <c r="IU97" s="127"/>
      <c r="IV97" s="127"/>
      <c r="IW97" s="127"/>
      <c r="IX97" s="127"/>
      <c r="IY97" s="127"/>
      <c r="IZ97" s="127"/>
      <c r="JA97" s="127"/>
      <c r="JB97" s="127"/>
      <c r="JC97" s="127"/>
      <c r="JD97" s="127"/>
      <c r="JE97" s="127"/>
      <c r="JF97" s="127"/>
      <c r="JG97" s="127"/>
      <c r="JH97" s="127"/>
      <c r="JI97" s="127"/>
      <c r="JJ97" s="127"/>
      <c r="JK97" s="127"/>
      <c r="JL97" s="127"/>
      <c r="JM97" s="127"/>
      <c r="JN97" s="127"/>
      <c r="JO97" s="127"/>
      <c r="JP97" s="127"/>
      <c r="JQ97" s="127"/>
      <c r="JR97" s="127"/>
      <c r="JS97" s="127"/>
      <c r="JT97" s="127"/>
      <c r="JU97" s="127"/>
      <c r="JV97" s="127"/>
      <c r="JW97" s="127"/>
      <c r="JX97" s="127"/>
      <c r="JY97" s="127"/>
      <c r="JZ97" s="127"/>
      <c r="KA97" s="127"/>
      <c r="KB97" s="127"/>
      <c r="KC97" s="127"/>
      <c r="KD97" s="127"/>
      <c r="KE97" s="127"/>
      <c r="KF97" s="127"/>
      <c r="KG97" s="127"/>
      <c r="KH97" s="127"/>
      <c r="KI97" s="127"/>
      <c r="KJ97" s="127"/>
      <c r="KK97" s="127"/>
      <c r="KL97" s="127"/>
      <c r="KM97" s="127"/>
      <c r="KN97" s="127"/>
      <c r="KO97" s="127"/>
      <c r="KP97" s="127"/>
      <c r="KQ97" s="127"/>
      <c r="KR97" s="127"/>
      <c r="KS97" s="127"/>
      <c r="KT97" s="127"/>
      <c r="KU97" s="127"/>
      <c r="KV97" s="127"/>
      <c r="KW97" s="127"/>
      <c r="KX97" s="127"/>
      <c r="KY97" s="127"/>
      <c r="KZ97" s="127"/>
      <c r="LA97" s="127"/>
      <c r="LB97" s="127"/>
      <c r="LC97" s="127"/>
      <c r="LD97" s="127"/>
      <c r="LE97" s="127"/>
      <c r="LF97" s="127"/>
      <c r="LG97" s="127"/>
      <c r="LH97" s="127"/>
      <c r="LI97" s="127"/>
      <c r="LJ97" s="127"/>
      <c r="LK97" s="127"/>
      <c r="LL97" s="127"/>
      <c r="LM97" s="127"/>
      <c r="LN97" s="127"/>
      <c r="LO97" s="127"/>
      <c r="LP97" s="127"/>
      <c r="LQ97" s="127"/>
      <c r="LR97" s="127"/>
      <c r="LS97" s="127"/>
      <c r="LT97" s="127"/>
      <c r="LU97" s="127"/>
      <c r="LV97" s="127"/>
      <c r="LW97" s="127"/>
      <c r="LX97" s="127"/>
      <c r="LY97" s="127"/>
      <c r="LZ97" s="127"/>
      <c r="MA97" s="127"/>
      <c r="MB97" s="127"/>
      <c r="MC97" s="127"/>
      <c r="MD97" s="127"/>
      <c r="ME97" s="127"/>
      <c r="MF97" s="127"/>
      <c r="MG97" s="127"/>
      <c r="MH97" s="127"/>
      <c r="MI97" s="127"/>
      <c r="MJ97" s="127"/>
      <c r="MK97" s="127"/>
      <c r="ML97" s="127"/>
      <c r="MM97" s="127"/>
      <c r="MN97" s="127"/>
      <c r="MO97" s="127"/>
      <c r="MP97" s="127"/>
      <c r="MQ97" s="127"/>
      <c r="MR97" s="127"/>
      <c r="MS97" s="127"/>
      <c r="MT97" s="127"/>
      <c r="MU97" s="127"/>
      <c r="MV97" s="127"/>
      <c r="MW97" s="127"/>
      <c r="MX97" s="127"/>
      <c r="MY97" s="127"/>
      <c r="MZ97" s="127"/>
      <c r="NA97" s="127"/>
      <c r="NB97" s="127"/>
      <c r="NC97" s="127"/>
      <c r="ND97" s="127"/>
      <c r="NE97" s="127"/>
      <c r="NF97" s="127"/>
      <c r="NG97" s="127"/>
      <c r="NH97" s="127"/>
      <c r="NI97" s="127"/>
      <c r="NJ97" s="127"/>
      <c r="NK97" s="127"/>
      <c r="NL97" s="127"/>
      <c r="NM97" s="127"/>
      <c r="NN97" s="127"/>
      <c r="NO97" s="127"/>
      <c r="NP97" s="127"/>
      <c r="NQ97" s="127"/>
      <c r="NR97" s="127"/>
      <c r="NS97" s="127"/>
      <c r="NT97" s="127"/>
      <c r="NU97" s="127"/>
      <c r="NV97" s="127"/>
      <c r="NW97" s="127"/>
      <c r="NX97" s="127"/>
      <c r="NY97" s="127"/>
      <c r="NZ97" s="127"/>
      <c r="OA97" s="127"/>
      <c r="OB97" s="127"/>
      <c r="OC97" s="127"/>
      <c r="OD97" s="127"/>
      <c r="OE97" s="127"/>
      <c r="OF97" s="127"/>
      <c r="OG97" s="127"/>
      <c r="OH97" s="127"/>
      <c r="OI97" s="127"/>
      <c r="OJ97" s="127"/>
      <c r="OK97" s="127"/>
      <c r="OL97" s="127"/>
      <c r="OM97" s="127"/>
      <c r="ON97" s="127"/>
      <c r="OO97" s="127"/>
      <c r="OP97" s="127"/>
      <c r="OQ97" s="127"/>
      <c r="OR97" s="127"/>
      <c r="OS97" s="127"/>
      <c r="OT97" s="127"/>
      <c r="OU97" s="127"/>
      <c r="OV97" s="127"/>
      <c r="OW97" s="127"/>
      <c r="OX97" s="127"/>
      <c r="OY97" s="127"/>
      <c r="OZ97" s="127"/>
      <c r="PA97" s="127"/>
      <c r="PB97" s="127"/>
      <c r="PC97" s="127"/>
      <c r="PD97" s="127"/>
      <c r="PE97" s="127"/>
      <c r="PF97" s="127"/>
      <c r="PG97" s="127"/>
      <c r="PH97" s="127"/>
      <c r="PI97" s="127"/>
      <c r="PJ97" s="127"/>
      <c r="PK97" s="127"/>
      <c r="PL97" s="127"/>
      <c r="PM97" s="127"/>
      <c r="PN97" s="127"/>
      <c r="PO97" s="127"/>
      <c r="PP97" s="127"/>
      <c r="PQ97" s="127"/>
      <c r="PR97" s="127"/>
      <c r="PS97" s="127"/>
      <c r="PT97" s="127"/>
      <c r="PU97" s="127"/>
      <c r="PV97" s="127"/>
      <c r="PW97" s="127"/>
      <c r="PX97" s="127"/>
      <c r="PY97" s="127"/>
      <c r="PZ97" s="127"/>
      <c r="QA97" s="127"/>
      <c r="QB97" s="127"/>
      <c r="QC97" s="127"/>
      <c r="QD97" s="127"/>
      <c r="QE97" s="127"/>
      <c r="QF97" s="127"/>
      <c r="QG97" s="127"/>
      <c r="QH97" s="127"/>
      <c r="QI97" s="127"/>
      <c r="QJ97" s="127"/>
      <c r="QK97" s="127"/>
      <c r="QL97" s="127"/>
      <c r="QM97" s="127"/>
      <c r="QN97" s="127"/>
      <c r="QO97" s="127"/>
      <c r="QP97" s="127"/>
    </row>
    <row r="98" customFormat="false" ht="13.8" hidden="false" customHeight="false" outlineLevel="0" collapsed="false">
      <c r="A98" s="166"/>
      <c r="B98" s="7" t="s">
        <v>179</v>
      </c>
      <c r="C98" s="16" t="n">
        <v>0.9</v>
      </c>
      <c r="D98" s="2" t="n">
        <v>0</v>
      </c>
      <c r="E98" s="2" t="n">
        <v>0.05</v>
      </c>
      <c r="F98" s="2" t="n">
        <v>0</v>
      </c>
      <c r="G98" s="2" t="n">
        <v>0</v>
      </c>
      <c r="H98" s="2" t="n">
        <v>0</v>
      </c>
      <c r="I98" s="2" t="n">
        <v>0.05</v>
      </c>
      <c r="J98" s="2" t="n">
        <v>0</v>
      </c>
      <c r="K98" s="2" t="n">
        <v>0</v>
      </c>
      <c r="L98" s="2" t="s">
        <v>37</v>
      </c>
      <c r="M98" s="2" t="s">
        <v>37</v>
      </c>
      <c r="N98" s="2" t="n">
        <v>0</v>
      </c>
      <c r="O98" s="2" t="n">
        <v>1.37</v>
      </c>
      <c r="P98" s="2" t="n">
        <v>10</v>
      </c>
      <c r="Q98" s="2" t="n">
        <v>0.01</v>
      </c>
      <c r="R98" s="2" t="n">
        <v>0</v>
      </c>
      <c r="S98" s="2" t="n">
        <v>0.0137</v>
      </c>
      <c r="T98" s="2" t="n">
        <v>0.0137</v>
      </c>
      <c r="U98" s="2" t="n">
        <v>1712</v>
      </c>
      <c r="V98" s="2" t="n">
        <v>0</v>
      </c>
      <c r="W98" s="2" t="n">
        <v>23.4544</v>
      </c>
      <c r="X98" s="2" t="n">
        <f aca="false">IF(M98=1,O98,0)</f>
        <v>0</v>
      </c>
      <c r="Z98" s="2" t="s">
        <v>511</v>
      </c>
      <c r="AA98" s="2" t="n">
        <f aca="false">[1]sellia!E24</f>
        <v>8.66274051789989</v>
      </c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  <c r="AN98" s="150" t="n">
        <f aca="false">Cropani!CA217</f>
        <v>0</v>
      </c>
      <c r="AO98" s="16" t="n">
        <f aca="false">Cropani!CB217</f>
        <v>0</v>
      </c>
      <c r="AP98" s="16" t="n">
        <f aca="false">Cropani!CC217</f>
        <v>0</v>
      </c>
      <c r="AQ98" s="16" t="n">
        <f aca="false">Cropani!CD217</f>
        <v>0</v>
      </c>
      <c r="AR98" s="16" t="n">
        <f aca="false">Cropani!CE217</f>
        <v>0</v>
      </c>
      <c r="AS98" s="16" t="n">
        <f aca="false">Cropani!CF217</f>
        <v>0</v>
      </c>
      <c r="AT98" s="16" t="n">
        <f aca="false">Cropani!CG217</f>
        <v>0</v>
      </c>
      <c r="AU98" s="16" t="n">
        <f aca="false">Cropani!CH217</f>
        <v>0</v>
      </c>
      <c r="AV98" s="139" t="n">
        <f aca="false">Cropani!CI217</f>
        <v>0</v>
      </c>
      <c r="AW98" s="150" t="n">
        <f aca="false">Cropani!CA218</f>
        <v>1310</v>
      </c>
      <c r="AX98" s="16" t="n">
        <f aca="false">Cropani!CB218</f>
        <v>0</v>
      </c>
      <c r="AY98" s="16" t="n">
        <f aca="false">Cropani!CC218</f>
        <v>27</v>
      </c>
      <c r="AZ98" s="16" t="n">
        <f aca="false">Cropani!CD218</f>
        <v>300</v>
      </c>
      <c r="BA98" s="16" t="n">
        <f aca="false">Cropani!CE218</f>
        <v>0</v>
      </c>
      <c r="BB98" s="16" t="n">
        <f aca="false">Cropani!CF218</f>
        <v>0</v>
      </c>
      <c r="BC98" s="16" t="n">
        <f aca="false">Cropani!CG218</f>
        <v>0</v>
      </c>
      <c r="BD98" s="16" t="n">
        <f aca="false">Cropani!CH218</f>
        <v>75</v>
      </c>
      <c r="BE98" s="16" t="n">
        <f aca="false">Cropani!CI218</f>
        <v>0</v>
      </c>
      <c r="BF98" s="20" t="n">
        <f aca="false">AW98*$T98</f>
        <v>17.947</v>
      </c>
      <c r="BG98" s="2" t="n">
        <f aca="false">AX98*$T98</f>
        <v>0</v>
      </c>
      <c r="BH98" s="2" t="n">
        <f aca="false">AY98*$T98</f>
        <v>0.3699</v>
      </c>
      <c r="BI98" s="2" t="n">
        <f aca="false">AZ98*$T98</f>
        <v>4.11</v>
      </c>
      <c r="BJ98" s="2" t="n">
        <f aca="false">BA98*$T98</f>
        <v>0</v>
      </c>
      <c r="BK98" s="2" t="n">
        <f aca="false">BB98*$T98</f>
        <v>0</v>
      </c>
      <c r="BL98" s="2" t="n">
        <f aca="false">BC98*$T98</f>
        <v>0</v>
      </c>
      <c r="BM98" s="2" t="n">
        <f aca="false">BD98*$T98</f>
        <v>1.0275</v>
      </c>
      <c r="BN98" s="44" t="n">
        <f aca="false">BE98*$T98</f>
        <v>0</v>
      </c>
      <c r="BO98" s="150" t="n">
        <f aca="false">AN98+BF98</f>
        <v>17.947</v>
      </c>
      <c r="BP98" s="16" t="n">
        <f aca="false">AO98+BG98</f>
        <v>0</v>
      </c>
      <c r="BQ98" s="16" t="n">
        <f aca="false">AP98+BH98</f>
        <v>0.3699</v>
      </c>
      <c r="BR98" s="16" t="n">
        <f aca="false">AQ98+BI98</f>
        <v>4.11</v>
      </c>
      <c r="BS98" s="16" t="n">
        <f aca="false">AR98+BJ98</f>
        <v>0</v>
      </c>
      <c r="BT98" s="16" t="n">
        <f aca="false">AS98+BK98</f>
        <v>0</v>
      </c>
      <c r="BU98" s="16" t="n">
        <f aca="false">AT98+BL98</f>
        <v>0</v>
      </c>
      <c r="BV98" s="16" t="n">
        <f aca="false">AU98+BM98</f>
        <v>1.0275</v>
      </c>
      <c r="BW98" s="139" t="n">
        <f aca="false">AV98+BN98</f>
        <v>0</v>
      </c>
      <c r="BX98" s="3" t="n">
        <f aca="false">BO98/SUM($BO98:$BW98)</f>
        <v>0.76518691588785</v>
      </c>
      <c r="BY98" s="3" t="n">
        <f aca="false">BP98/SUM($BO98:$BW98)</f>
        <v>0</v>
      </c>
      <c r="BZ98" s="3" t="n">
        <f aca="false">BQ98/SUM($BO98:$BW98)</f>
        <v>0.0157710280373832</v>
      </c>
      <c r="CA98" s="3" t="n">
        <f aca="false">BR98/SUM($BO98:$BW98)</f>
        <v>0.175233644859813</v>
      </c>
      <c r="CB98" s="3" t="n">
        <f aca="false">BS98/SUM($BO98:$BW98)</f>
        <v>0</v>
      </c>
      <c r="CC98" s="3" t="n">
        <f aca="false">BT98/SUM($BO98:$BW98)</f>
        <v>0</v>
      </c>
      <c r="CD98" s="3" t="n">
        <f aca="false">BU98/SUM($BO98:$BW98)</f>
        <v>0</v>
      </c>
      <c r="CE98" s="3" t="n">
        <f aca="false">BV98/SUM($BO98:$BW98)</f>
        <v>0.0438084112149533</v>
      </c>
      <c r="CF98" s="3" t="n">
        <f aca="false">BW98/SUM($BO98:$BW98)</f>
        <v>0</v>
      </c>
      <c r="CG98" s="147" t="n">
        <f aca="false">IF(AND(CE98&gt;=90%,BV98&gt;=2000),BV98,0)</f>
        <v>0</v>
      </c>
      <c r="CI98" s="16" t="n">
        <f aca="false">IF(CG98&lt;&gt;0,SUM(BO98:CG98)-BV98,0)</f>
        <v>0</v>
      </c>
      <c r="CJ98" s="2" t="n">
        <f aca="false">IF(CE98&gt;=90%,BV98,0)</f>
        <v>0</v>
      </c>
      <c r="CK98" s="151" t="n">
        <f aca="false">IF(CJ98&lt;&gt;0,1,0)</f>
        <v>0</v>
      </c>
      <c r="CL98" s="2" t="n">
        <f aca="false">IF(CG98&lt;&gt;0,1,0)</f>
        <v>0</v>
      </c>
      <c r="CM98" s="2" t="n">
        <v>0</v>
      </c>
      <c r="CN98" s="151"/>
      <c r="CO98" s="127"/>
      <c r="CP98" s="127"/>
      <c r="CQ98" s="127"/>
      <c r="CR98" s="127"/>
      <c r="CS98" s="127"/>
      <c r="CT98" s="127"/>
      <c r="CU98" s="127"/>
      <c r="CV98" s="127"/>
      <c r="CW98" s="127"/>
      <c r="CX98" s="127"/>
      <c r="CY98" s="127"/>
      <c r="CZ98" s="127"/>
      <c r="DA98" s="127"/>
      <c r="DB98" s="127"/>
      <c r="DC98" s="138"/>
      <c r="DD98" s="50" t="str">
        <f aca="false">A136</f>
        <v>Sellia Marina</v>
      </c>
      <c r="DE98" s="49" t="str">
        <f aca="false">B145</f>
        <v>O38_a</v>
      </c>
      <c r="DF98" s="38"/>
      <c r="DG98" s="2" t="n">
        <f aca="false">W145+W146</f>
        <v>49.661896</v>
      </c>
      <c r="DH98" s="44" t="n">
        <f aca="false">CG145+CG146</f>
        <v>0</v>
      </c>
      <c r="DI98" s="44" t="n">
        <f aca="false">O145+O146</f>
        <v>3.23</v>
      </c>
      <c r="DJ98" s="44" t="n">
        <f aca="false">S145+S146</f>
        <v>0.07752</v>
      </c>
      <c r="DK98" s="44" t="n">
        <f aca="false">BW145+BW146</f>
        <v>0</v>
      </c>
      <c r="DL98" s="44" t="n">
        <f aca="false">BV145+BV146</f>
        <v>0</v>
      </c>
      <c r="DM98" s="127"/>
      <c r="DN98" s="127"/>
      <c r="DO98" s="127"/>
      <c r="DP98" s="127"/>
      <c r="DQ98" s="127"/>
      <c r="DR98" s="127"/>
      <c r="DS98" s="127"/>
      <c r="DT98" s="127"/>
      <c r="DU98" s="127"/>
      <c r="DV98" s="127"/>
      <c r="DW98" s="127"/>
      <c r="DX98" s="127"/>
      <c r="DY98" s="127"/>
      <c r="DZ98" s="127"/>
      <c r="EA98" s="127"/>
      <c r="EB98" s="127"/>
      <c r="EC98" s="127"/>
      <c r="ED98" s="127"/>
      <c r="EE98" s="127"/>
      <c r="EF98" s="127"/>
      <c r="EG98" s="127"/>
      <c r="EH98" s="127"/>
      <c r="EI98" s="127"/>
      <c r="EJ98" s="127"/>
      <c r="EK98" s="127"/>
      <c r="EL98" s="127"/>
      <c r="EM98" s="127"/>
      <c r="EN98" s="127"/>
      <c r="EO98" s="127"/>
      <c r="EP98" s="127"/>
      <c r="EQ98" s="127"/>
      <c r="ER98" s="127"/>
      <c r="ES98" s="127"/>
      <c r="ET98" s="127"/>
      <c r="EU98" s="127"/>
      <c r="EV98" s="127"/>
      <c r="EW98" s="127"/>
      <c r="EX98" s="127"/>
      <c r="EY98" s="127"/>
      <c r="EZ98" s="127"/>
      <c r="FA98" s="127"/>
      <c r="FB98" s="127"/>
      <c r="FC98" s="127"/>
      <c r="FD98" s="127"/>
      <c r="FE98" s="127"/>
      <c r="FF98" s="127"/>
      <c r="FG98" s="127"/>
      <c r="FH98" s="127"/>
      <c r="FI98" s="127"/>
      <c r="FJ98" s="127"/>
      <c r="FK98" s="127"/>
      <c r="FL98" s="127"/>
      <c r="FM98" s="127"/>
      <c r="FN98" s="127"/>
      <c r="FO98" s="127"/>
      <c r="FP98" s="127"/>
      <c r="FQ98" s="127"/>
      <c r="FR98" s="127"/>
      <c r="FS98" s="127"/>
      <c r="FT98" s="127"/>
      <c r="FU98" s="127"/>
      <c r="FV98" s="127"/>
      <c r="FW98" s="127"/>
      <c r="FX98" s="127"/>
      <c r="FY98" s="127"/>
      <c r="FZ98" s="127"/>
      <c r="GA98" s="127"/>
      <c r="GB98" s="127"/>
      <c r="GC98" s="127"/>
      <c r="GD98" s="127"/>
      <c r="GE98" s="127"/>
      <c r="GF98" s="127"/>
      <c r="GG98" s="127"/>
      <c r="GH98" s="127"/>
      <c r="GI98" s="127"/>
      <c r="GJ98" s="127"/>
      <c r="GK98" s="127"/>
      <c r="GL98" s="127"/>
      <c r="GM98" s="127"/>
      <c r="GN98" s="127"/>
      <c r="GO98" s="127"/>
      <c r="GP98" s="167"/>
      <c r="GQ98" s="127" t="s">
        <v>176</v>
      </c>
      <c r="GR98" s="161" t="n">
        <v>0</v>
      </c>
      <c r="GS98" s="127" t="n">
        <v>0</v>
      </c>
      <c r="GT98" s="127" t="n">
        <v>0</v>
      </c>
      <c r="GU98" s="127" t="n">
        <v>0.9</v>
      </c>
      <c r="GV98" s="127" t="n">
        <v>0</v>
      </c>
      <c r="GW98" s="127" t="n">
        <v>0.1</v>
      </c>
      <c r="GX98" s="127" t="n">
        <v>0</v>
      </c>
      <c r="GY98" s="135" t="n">
        <v>0</v>
      </c>
      <c r="GZ98" s="161" t="n">
        <v>0</v>
      </c>
      <c r="HA98" s="127" t="s">
        <v>37</v>
      </c>
      <c r="HB98" s="127" t="s">
        <v>37</v>
      </c>
      <c r="HC98" s="127" t="s">
        <v>91</v>
      </c>
      <c r="HD98" s="127" t="n">
        <v>0.67</v>
      </c>
      <c r="HE98" s="127" t="n">
        <v>40</v>
      </c>
      <c r="HF98" s="127" t="n">
        <v>0.04</v>
      </c>
      <c r="HG98" s="127" t="n">
        <v>0</v>
      </c>
      <c r="HH98" s="127" t="n">
        <v>0.0268</v>
      </c>
      <c r="HI98" s="127" t="n">
        <v>0.0268</v>
      </c>
      <c r="HJ98" s="127" t="n">
        <v>512</v>
      </c>
      <c r="HK98" s="127" t="n">
        <v>0</v>
      </c>
      <c r="HL98" s="135" t="n">
        <v>13.7216</v>
      </c>
      <c r="HM98" s="161" t="n">
        <v>0</v>
      </c>
      <c r="HN98" s="127" t="n">
        <v>0</v>
      </c>
      <c r="HO98" s="127" t="n">
        <v>0</v>
      </c>
      <c r="HP98" s="127" t="n">
        <v>0</v>
      </c>
      <c r="HQ98" s="127" t="n">
        <v>0</v>
      </c>
      <c r="HR98" s="127" t="n">
        <v>0</v>
      </c>
      <c r="HS98" s="127" t="n">
        <v>0</v>
      </c>
      <c r="HT98" s="127" t="n">
        <v>0</v>
      </c>
      <c r="HU98" s="127" t="n">
        <v>0</v>
      </c>
      <c r="HV98" s="127" t="n">
        <v>0</v>
      </c>
      <c r="HW98" s="127" t="n">
        <v>0</v>
      </c>
      <c r="HX98" s="127" t="n">
        <v>0</v>
      </c>
      <c r="HY98" s="127" t="n">
        <v>0</v>
      </c>
      <c r="HZ98" s="165" t="n">
        <v>0</v>
      </c>
      <c r="IA98" s="127"/>
      <c r="IB98" s="127"/>
      <c r="IC98" s="127"/>
      <c r="ID98" s="127"/>
      <c r="IE98" s="127"/>
      <c r="IF98" s="127"/>
      <c r="IG98" s="127"/>
      <c r="IH98" s="127"/>
      <c r="II98" s="127"/>
      <c r="IJ98" s="127"/>
      <c r="IK98" s="127"/>
      <c r="IL98" s="127"/>
      <c r="IM98" s="127"/>
      <c r="IN98" s="127"/>
      <c r="IO98" s="127"/>
      <c r="IP98" s="127"/>
      <c r="IQ98" s="127"/>
      <c r="IR98" s="127"/>
      <c r="IS98" s="127"/>
      <c r="IT98" s="127"/>
      <c r="IU98" s="127"/>
      <c r="IV98" s="127"/>
      <c r="IW98" s="127"/>
      <c r="IX98" s="127"/>
      <c r="IY98" s="127"/>
      <c r="IZ98" s="127"/>
      <c r="JA98" s="127"/>
      <c r="JB98" s="127"/>
      <c r="JC98" s="127"/>
      <c r="JD98" s="127"/>
      <c r="JE98" s="127"/>
      <c r="JF98" s="127"/>
      <c r="JG98" s="127"/>
      <c r="JH98" s="127"/>
      <c r="JI98" s="127"/>
      <c r="JJ98" s="127"/>
      <c r="JK98" s="127"/>
      <c r="JL98" s="127"/>
      <c r="JM98" s="127"/>
      <c r="JN98" s="127"/>
      <c r="JO98" s="127"/>
      <c r="JP98" s="127"/>
      <c r="JQ98" s="127"/>
      <c r="JR98" s="127"/>
      <c r="JS98" s="127"/>
      <c r="JT98" s="127"/>
      <c r="JU98" s="127"/>
      <c r="JV98" s="127"/>
      <c r="JW98" s="127"/>
      <c r="JX98" s="127"/>
      <c r="JY98" s="127"/>
      <c r="JZ98" s="127"/>
      <c r="KA98" s="127"/>
      <c r="KB98" s="127"/>
      <c r="KC98" s="127"/>
      <c r="KD98" s="127"/>
      <c r="KE98" s="127"/>
      <c r="KF98" s="127"/>
      <c r="KG98" s="127"/>
      <c r="KH98" s="127"/>
      <c r="KI98" s="127"/>
      <c r="KJ98" s="127"/>
      <c r="KK98" s="127"/>
      <c r="KL98" s="127"/>
      <c r="KM98" s="127"/>
      <c r="KN98" s="127"/>
      <c r="KO98" s="127"/>
      <c r="KP98" s="127"/>
      <c r="KQ98" s="127"/>
      <c r="KR98" s="127"/>
      <c r="KS98" s="127"/>
      <c r="KT98" s="127"/>
      <c r="KU98" s="127"/>
      <c r="KV98" s="127"/>
      <c r="KW98" s="127"/>
      <c r="KX98" s="127"/>
      <c r="KY98" s="127"/>
      <c r="KZ98" s="127"/>
      <c r="LA98" s="127"/>
      <c r="LB98" s="127"/>
      <c r="LC98" s="127"/>
      <c r="LD98" s="127"/>
      <c r="LE98" s="127"/>
      <c r="LF98" s="127"/>
      <c r="LG98" s="127"/>
      <c r="LH98" s="127"/>
      <c r="LI98" s="127"/>
      <c r="LJ98" s="127"/>
      <c r="LK98" s="127"/>
      <c r="LL98" s="127"/>
      <c r="LM98" s="127"/>
      <c r="LN98" s="127"/>
      <c r="LO98" s="127"/>
      <c r="LP98" s="127"/>
      <c r="LQ98" s="127"/>
      <c r="LR98" s="127"/>
      <c r="LS98" s="127"/>
      <c r="LT98" s="127"/>
      <c r="LU98" s="127"/>
      <c r="LV98" s="127"/>
      <c r="LW98" s="127"/>
      <c r="LX98" s="127"/>
      <c r="LY98" s="127"/>
      <c r="LZ98" s="127"/>
      <c r="MA98" s="127"/>
      <c r="MB98" s="127"/>
      <c r="MC98" s="127"/>
      <c r="MD98" s="127"/>
      <c r="ME98" s="127"/>
      <c r="MF98" s="127"/>
      <c r="MG98" s="127"/>
      <c r="MH98" s="127"/>
      <c r="MI98" s="127"/>
      <c r="MJ98" s="127"/>
      <c r="MK98" s="127"/>
      <c r="ML98" s="127"/>
      <c r="MM98" s="127"/>
      <c r="MN98" s="127"/>
      <c r="MO98" s="127"/>
      <c r="MP98" s="127"/>
      <c r="MQ98" s="127"/>
      <c r="MR98" s="127"/>
      <c r="MS98" s="127"/>
      <c r="MT98" s="127"/>
      <c r="MU98" s="127"/>
      <c r="MV98" s="127"/>
      <c r="MW98" s="127"/>
      <c r="MX98" s="127"/>
      <c r="MY98" s="127"/>
      <c r="MZ98" s="127"/>
      <c r="NA98" s="127"/>
      <c r="NB98" s="127"/>
      <c r="NC98" s="127"/>
      <c r="ND98" s="127"/>
      <c r="NE98" s="127"/>
      <c r="NF98" s="127"/>
      <c r="NG98" s="127"/>
      <c r="NH98" s="127"/>
      <c r="NI98" s="127"/>
      <c r="NJ98" s="127"/>
      <c r="NK98" s="127"/>
      <c r="NL98" s="127"/>
      <c r="NM98" s="127"/>
      <c r="NN98" s="127"/>
      <c r="NO98" s="127"/>
      <c r="NP98" s="127"/>
      <c r="NQ98" s="127"/>
      <c r="NR98" s="127"/>
      <c r="NS98" s="127"/>
      <c r="NT98" s="127"/>
      <c r="NU98" s="127"/>
      <c r="NV98" s="127"/>
      <c r="NW98" s="127"/>
      <c r="NX98" s="127"/>
      <c r="NY98" s="127"/>
      <c r="NZ98" s="127"/>
      <c r="OA98" s="127"/>
      <c r="OB98" s="127"/>
      <c r="OC98" s="127"/>
      <c r="OD98" s="127"/>
      <c r="OE98" s="127"/>
      <c r="OF98" s="127"/>
      <c r="OG98" s="127"/>
      <c r="OH98" s="127"/>
      <c r="OI98" s="127"/>
      <c r="OJ98" s="127"/>
      <c r="OK98" s="127"/>
      <c r="OL98" s="127"/>
      <c r="OM98" s="127"/>
      <c r="ON98" s="127"/>
      <c r="OO98" s="127"/>
      <c r="OP98" s="127"/>
      <c r="OQ98" s="127"/>
      <c r="OR98" s="127"/>
      <c r="OS98" s="127"/>
      <c r="OT98" s="127"/>
      <c r="OU98" s="127"/>
      <c r="OV98" s="127"/>
      <c r="OW98" s="127"/>
      <c r="OX98" s="127"/>
      <c r="OY98" s="127"/>
      <c r="OZ98" s="127"/>
      <c r="PA98" s="127"/>
      <c r="PB98" s="127"/>
      <c r="PC98" s="127"/>
      <c r="PD98" s="127"/>
      <c r="PE98" s="127"/>
      <c r="PF98" s="127"/>
      <c r="PG98" s="127"/>
      <c r="PH98" s="127"/>
      <c r="PI98" s="127"/>
      <c r="PJ98" s="127"/>
      <c r="PK98" s="127"/>
      <c r="PL98" s="127"/>
      <c r="PM98" s="127"/>
      <c r="PN98" s="127"/>
      <c r="PO98" s="127"/>
      <c r="PP98" s="127"/>
      <c r="PQ98" s="127"/>
      <c r="PR98" s="127"/>
      <c r="PS98" s="127"/>
      <c r="PT98" s="127"/>
      <c r="PU98" s="127"/>
      <c r="PV98" s="127"/>
      <c r="PW98" s="127"/>
      <c r="PX98" s="127"/>
      <c r="PY98" s="127"/>
      <c r="PZ98" s="127"/>
      <c r="QA98" s="127"/>
      <c r="QB98" s="127"/>
      <c r="QC98" s="127"/>
      <c r="QD98" s="127"/>
      <c r="QE98" s="127"/>
      <c r="QF98" s="127"/>
      <c r="QG98" s="127"/>
      <c r="QH98" s="127"/>
      <c r="QI98" s="127"/>
      <c r="QJ98" s="127"/>
      <c r="QK98" s="127"/>
      <c r="QL98" s="127"/>
      <c r="QM98" s="127"/>
      <c r="QN98" s="127"/>
      <c r="QO98" s="127"/>
      <c r="QP98" s="127"/>
    </row>
    <row r="99" customFormat="false" ht="13.8" hidden="false" customHeight="false" outlineLevel="0" collapsed="false">
      <c r="A99" s="166"/>
      <c r="B99" s="7" t="s">
        <v>180</v>
      </c>
      <c r="C99" s="16" t="n">
        <v>0</v>
      </c>
      <c r="D99" s="2" t="n">
        <v>0</v>
      </c>
      <c r="E99" s="2" t="n">
        <v>0</v>
      </c>
      <c r="F99" s="2" t="n">
        <v>1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s">
        <v>37</v>
      </c>
      <c r="M99" s="2" t="s">
        <v>37</v>
      </c>
      <c r="N99" s="2" t="n">
        <v>0</v>
      </c>
      <c r="O99" s="2" t="n">
        <v>8.21</v>
      </c>
      <c r="P99" s="2" t="n">
        <v>25</v>
      </c>
      <c r="Q99" s="2" t="n">
        <v>0.025</v>
      </c>
      <c r="R99" s="2" t="n">
        <v>0</v>
      </c>
      <c r="S99" s="2" t="n">
        <v>0.20525</v>
      </c>
      <c r="T99" s="2" t="n">
        <v>0.20525</v>
      </c>
      <c r="U99" s="2" t="n">
        <v>550</v>
      </c>
      <c r="V99" s="2" t="n">
        <v>0</v>
      </c>
      <c r="W99" s="2" t="n">
        <v>112.8875</v>
      </c>
      <c r="X99" s="2" t="n">
        <f aca="false">IF(M99=1,O99,0)</f>
        <v>0</v>
      </c>
      <c r="Z99" s="2" t="s">
        <v>511</v>
      </c>
      <c r="AA99" s="2" t="n">
        <f aca="false">[1]sellia!E25</f>
        <v>8.65462561410217</v>
      </c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  <c r="AN99" s="150" t="n">
        <f aca="false">Cropani!CL217</f>
        <v>0</v>
      </c>
      <c r="AO99" s="16" t="n">
        <f aca="false">Cropani!CM217</f>
        <v>0</v>
      </c>
      <c r="AP99" s="16" t="n">
        <f aca="false">Cropani!CN217</f>
        <v>0</v>
      </c>
      <c r="AQ99" s="16" t="n">
        <f aca="false">Cropani!CO217</f>
        <v>0</v>
      </c>
      <c r="AR99" s="16" t="n">
        <f aca="false">Cropani!CP217</f>
        <v>0</v>
      </c>
      <c r="AS99" s="16" t="n">
        <f aca="false">Cropani!CQ217</f>
        <v>0</v>
      </c>
      <c r="AT99" s="16" t="n">
        <f aca="false">Cropani!CR217</f>
        <v>0</v>
      </c>
      <c r="AU99" s="16" t="n">
        <f aca="false">Cropani!CS217</f>
        <v>0</v>
      </c>
      <c r="AV99" s="139" t="n">
        <f aca="false">Cropani!CT217</f>
        <v>0</v>
      </c>
      <c r="AW99" s="150" t="n">
        <f aca="false">Cropani!CL218</f>
        <v>0</v>
      </c>
      <c r="AX99" s="16" t="n">
        <f aca="false">Cropani!CM218</f>
        <v>0</v>
      </c>
      <c r="AY99" s="16" t="n">
        <f aca="false">Cropani!CN218</f>
        <v>0</v>
      </c>
      <c r="AZ99" s="16" t="n">
        <f aca="false">Cropani!CO218</f>
        <v>0</v>
      </c>
      <c r="BA99" s="16" t="n">
        <f aca="false">Cropani!CP218</f>
        <v>550</v>
      </c>
      <c r="BB99" s="16" t="n">
        <f aca="false">Cropani!CQ218</f>
        <v>0</v>
      </c>
      <c r="BC99" s="16" t="n">
        <f aca="false">Cropani!CR218</f>
        <v>0</v>
      </c>
      <c r="BD99" s="16" t="n">
        <f aca="false">Cropani!CS218</f>
        <v>0</v>
      </c>
      <c r="BE99" s="16" t="n">
        <f aca="false">Cropani!CT218</f>
        <v>0</v>
      </c>
      <c r="BF99" s="20" t="n">
        <f aca="false">AW99*$T99</f>
        <v>0</v>
      </c>
      <c r="BG99" s="2" t="n">
        <f aca="false">AX99*$T99</f>
        <v>0</v>
      </c>
      <c r="BH99" s="2" t="n">
        <f aca="false">AY99*$T99</f>
        <v>0</v>
      </c>
      <c r="BI99" s="2" t="n">
        <f aca="false">AZ99*$T99</f>
        <v>0</v>
      </c>
      <c r="BJ99" s="2" t="n">
        <f aca="false">BA99*$T99</f>
        <v>112.8875</v>
      </c>
      <c r="BK99" s="2" t="n">
        <f aca="false">BB99*$T99</f>
        <v>0</v>
      </c>
      <c r="BL99" s="2" t="n">
        <f aca="false">BC99*$T99</f>
        <v>0</v>
      </c>
      <c r="BM99" s="2" t="n">
        <f aca="false">BD99*$T99</f>
        <v>0</v>
      </c>
      <c r="BN99" s="44" t="n">
        <f aca="false">BE99*$T99</f>
        <v>0</v>
      </c>
      <c r="BO99" s="150" t="n">
        <f aca="false">AN99+BF99</f>
        <v>0</v>
      </c>
      <c r="BP99" s="16" t="n">
        <f aca="false">AO99+BG99</f>
        <v>0</v>
      </c>
      <c r="BQ99" s="16" t="n">
        <f aca="false">AP99+BH99</f>
        <v>0</v>
      </c>
      <c r="BR99" s="16" t="n">
        <f aca="false">AQ99+BI99</f>
        <v>0</v>
      </c>
      <c r="BS99" s="16" t="n">
        <f aca="false">AR99+BJ99</f>
        <v>112.8875</v>
      </c>
      <c r="BT99" s="16" t="n">
        <f aca="false">AS99+BK99</f>
        <v>0</v>
      </c>
      <c r="BU99" s="16" t="n">
        <f aca="false">AT99+BL99</f>
        <v>0</v>
      </c>
      <c r="BV99" s="16" t="n">
        <f aca="false">AU99+BM99</f>
        <v>0</v>
      </c>
      <c r="BW99" s="139" t="n">
        <f aca="false">AV99+BN99</f>
        <v>0</v>
      </c>
      <c r="BX99" s="3" t="n">
        <f aca="false">BO99/SUM($BO99:$BW99)</f>
        <v>0</v>
      </c>
      <c r="BY99" s="3" t="n">
        <f aca="false">BP99/SUM($BO99:$BW99)</f>
        <v>0</v>
      </c>
      <c r="BZ99" s="3" t="n">
        <f aca="false">BQ99/SUM($BO99:$BW99)</f>
        <v>0</v>
      </c>
      <c r="CA99" s="3" t="n">
        <f aca="false">BR99/SUM($BO99:$BW99)</f>
        <v>0</v>
      </c>
      <c r="CB99" s="3" t="n">
        <f aca="false">BS99/SUM($BO99:$BW99)</f>
        <v>1</v>
      </c>
      <c r="CC99" s="3" t="n">
        <f aca="false">BT99/SUM($BO99:$BW99)</f>
        <v>0</v>
      </c>
      <c r="CD99" s="3" t="n">
        <f aca="false">BU99/SUM($BO99:$BW99)</f>
        <v>0</v>
      </c>
      <c r="CE99" s="3" t="n">
        <f aca="false">BV99/SUM($BO99:$BW99)</f>
        <v>0</v>
      </c>
      <c r="CF99" s="3" t="n">
        <f aca="false">BW99/SUM($BO99:$BW99)</f>
        <v>0</v>
      </c>
      <c r="CG99" s="147" t="n">
        <f aca="false">IF(AND(CE99&gt;=90%,BV99&gt;=2000),BV99,0)</f>
        <v>0</v>
      </c>
      <c r="CI99" s="16" t="n">
        <f aca="false">IF(CG99&lt;&gt;0,SUM(BO99:CG99)-BV99,0)</f>
        <v>0</v>
      </c>
      <c r="CJ99" s="2" t="n">
        <f aca="false">IF(CE99&gt;=90%,BV99,0)</f>
        <v>0</v>
      </c>
      <c r="CK99" s="151" t="n">
        <f aca="false">IF(CJ99&lt;&gt;0,1,0)</f>
        <v>0</v>
      </c>
      <c r="CL99" s="2" t="n">
        <f aca="false">IF(CG99&lt;&gt;0,1,0)</f>
        <v>0</v>
      </c>
      <c r="CM99" s="2" t="n">
        <v>0</v>
      </c>
      <c r="CN99" s="151"/>
      <c r="CO99" s="127"/>
      <c r="CP99" s="127"/>
      <c r="CQ99" s="127"/>
      <c r="CR99" s="127"/>
      <c r="CS99" s="127"/>
      <c r="CT99" s="127"/>
      <c r="CU99" s="127"/>
      <c r="CV99" s="127"/>
      <c r="CW99" s="127"/>
      <c r="CX99" s="127"/>
      <c r="CY99" s="127"/>
      <c r="CZ99" s="127"/>
      <c r="DA99" s="127"/>
      <c r="DB99" s="127"/>
      <c r="DC99" s="138"/>
      <c r="DD99" s="2" t="s">
        <v>591</v>
      </c>
      <c r="DE99" s="37" t="str">
        <f aca="false">B147</f>
        <v>O39</v>
      </c>
      <c r="DF99" s="44" t="n">
        <f aca="false">SUM(DI98:DI102)</f>
        <v>55.73</v>
      </c>
      <c r="DG99" s="2" t="n">
        <f aca="false">W147</f>
        <v>55.404</v>
      </c>
      <c r="DH99" s="44" t="n">
        <f aca="false">CG147</f>
        <v>0</v>
      </c>
      <c r="DI99" s="44" t="n">
        <f aca="false">O147</f>
        <v>4</v>
      </c>
      <c r="DJ99" s="44" t="n">
        <f aca="false">S147</f>
        <v>0.06</v>
      </c>
      <c r="DK99" s="44" t="n">
        <f aca="false">BW147</f>
        <v>0</v>
      </c>
      <c r="DL99" s="44" t="n">
        <f aca="false">BV147</f>
        <v>0</v>
      </c>
      <c r="DM99" s="127"/>
      <c r="DN99" s="127"/>
      <c r="DO99" s="127"/>
      <c r="DP99" s="127"/>
      <c r="DQ99" s="127"/>
      <c r="DR99" s="127"/>
      <c r="DS99" s="127"/>
      <c r="DT99" s="127"/>
      <c r="DU99" s="127"/>
      <c r="DV99" s="127"/>
      <c r="DW99" s="127"/>
      <c r="DX99" s="127"/>
      <c r="DY99" s="127"/>
      <c r="DZ99" s="127"/>
      <c r="EA99" s="127"/>
      <c r="EB99" s="127"/>
      <c r="EC99" s="127"/>
      <c r="ED99" s="127"/>
      <c r="EE99" s="127"/>
      <c r="EF99" s="127"/>
      <c r="EG99" s="127"/>
      <c r="EH99" s="127"/>
      <c r="EI99" s="127"/>
      <c r="EJ99" s="127"/>
      <c r="EK99" s="127"/>
      <c r="EL99" s="127"/>
      <c r="EM99" s="127"/>
      <c r="EN99" s="127"/>
      <c r="EO99" s="127"/>
      <c r="EP99" s="127"/>
      <c r="EQ99" s="127"/>
      <c r="ER99" s="127"/>
      <c r="ES99" s="127"/>
      <c r="ET99" s="127"/>
      <c r="EU99" s="127"/>
      <c r="EV99" s="127"/>
      <c r="EW99" s="127"/>
      <c r="EX99" s="127"/>
      <c r="EY99" s="127"/>
      <c r="EZ99" s="127"/>
      <c r="FA99" s="127"/>
      <c r="FB99" s="127"/>
      <c r="FC99" s="127"/>
      <c r="FD99" s="127"/>
      <c r="FE99" s="127"/>
      <c r="FF99" s="127"/>
      <c r="FG99" s="127"/>
      <c r="FH99" s="127"/>
      <c r="FI99" s="127"/>
      <c r="FJ99" s="127"/>
      <c r="FK99" s="127"/>
      <c r="FL99" s="127"/>
      <c r="FM99" s="127"/>
      <c r="FN99" s="127"/>
      <c r="FO99" s="127"/>
      <c r="FP99" s="127"/>
      <c r="FQ99" s="127"/>
      <c r="FR99" s="127"/>
      <c r="FS99" s="127"/>
      <c r="FT99" s="127"/>
      <c r="FU99" s="127"/>
      <c r="FV99" s="127"/>
      <c r="FW99" s="127"/>
      <c r="FX99" s="127"/>
      <c r="FY99" s="127"/>
      <c r="FZ99" s="127"/>
      <c r="GA99" s="127"/>
      <c r="GB99" s="127"/>
      <c r="GC99" s="127"/>
      <c r="GD99" s="127"/>
      <c r="GE99" s="127"/>
      <c r="GF99" s="127"/>
      <c r="GG99" s="127"/>
      <c r="GH99" s="127"/>
      <c r="GI99" s="127"/>
      <c r="GJ99" s="127"/>
      <c r="GK99" s="127"/>
      <c r="GL99" s="127"/>
      <c r="GM99" s="127"/>
      <c r="GN99" s="127"/>
      <c r="GO99" s="127"/>
      <c r="GP99" s="167"/>
      <c r="GQ99" s="127" t="s">
        <v>177</v>
      </c>
      <c r="GR99" s="161" t="n">
        <v>0</v>
      </c>
      <c r="GS99" s="127" t="n">
        <v>0</v>
      </c>
      <c r="GT99" s="127" t="n">
        <v>0</v>
      </c>
      <c r="GU99" s="127" t="n">
        <v>0</v>
      </c>
      <c r="GV99" s="127" t="n">
        <v>0</v>
      </c>
      <c r="GW99" s="127" t="n">
        <v>0</v>
      </c>
      <c r="GX99" s="127" t="n">
        <v>0</v>
      </c>
      <c r="GY99" s="135" t="n">
        <v>0</v>
      </c>
      <c r="GZ99" s="161" t="s">
        <v>41</v>
      </c>
      <c r="HA99" s="127" t="n">
        <v>0</v>
      </c>
      <c r="HB99" s="127" t="n">
        <v>0</v>
      </c>
      <c r="HC99" s="127" t="n">
        <v>0</v>
      </c>
      <c r="HD99" s="127" t="n">
        <v>66.6</v>
      </c>
      <c r="HE99" s="127" t="n">
        <v>0</v>
      </c>
      <c r="HF99" s="127" t="n">
        <v>0</v>
      </c>
      <c r="HG99" s="127" t="n">
        <v>0</v>
      </c>
      <c r="HH99" s="127" t="n">
        <v>0</v>
      </c>
      <c r="HI99" s="127" t="n">
        <v>0</v>
      </c>
      <c r="HJ99" s="127" t="n">
        <v>0</v>
      </c>
      <c r="HK99" s="127" t="n">
        <v>0</v>
      </c>
      <c r="HL99" s="135" t="n">
        <v>0</v>
      </c>
      <c r="HM99" s="161" t="n">
        <v>0</v>
      </c>
      <c r="HN99" s="127" t="n">
        <v>0</v>
      </c>
      <c r="HO99" s="127" t="n">
        <v>0</v>
      </c>
      <c r="HP99" s="127" t="n">
        <v>0</v>
      </c>
      <c r="HQ99" s="127" t="n">
        <v>0</v>
      </c>
      <c r="HR99" s="127" t="n">
        <v>0</v>
      </c>
      <c r="HS99" s="127" t="n">
        <v>0</v>
      </c>
      <c r="HT99" s="127" t="n">
        <v>0</v>
      </c>
      <c r="HU99" s="127" t="n">
        <v>0</v>
      </c>
      <c r="HV99" s="127" t="n">
        <v>0</v>
      </c>
      <c r="HW99" s="127" t="n">
        <v>0</v>
      </c>
      <c r="HX99" s="127" t="n">
        <v>0</v>
      </c>
      <c r="HY99" s="127" t="n">
        <v>0</v>
      </c>
      <c r="HZ99" s="165" t="n">
        <v>0</v>
      </c>
      <c r="IA99" s="127"/>
      <c r="IB99" s="127"/>
      <c r="IC99" s="127"/>
      <c r="ID99" s="127"/>
      <c r="IE99" s="127"/>
      <c r="IF99" s="127"/>
      <c r="IG99" s="127"/>
      <c r="IH99" s="127"/>
      <c r="II99" s="127"/>
      <c r="IJ99" s="127"/>
      <c r="IK99" s="127"/>
      <c r="IL99" s="127"/>
      <c r="IM99" s="127"/>
      <c r="IN99" s="127"/>
      <c r="IO99" s="127"/>
      <c r="IP99" s="127"/>
      <c r="IQ99" s="127"/>
      <c r="IR99" s="127"/>
      <c r="IS99" s="127"/>
      <c r="IT99" s="127"/>
      <c r="IU99" s="127"/>
      <c r="IV99" s="127"/>
      <c r="IW99" s="127"/>
      <c r="IX99" s="127"/>
      <c r="IY99" s="127"/>
      <c r="IZ99" s="127"/>
      <c r="JA99" s="127"/>
      <c r="JB99" s="127"/>
      <c r="JC99" s="127"/>
      <c r="JD99" s="127"/>
      <c r="JE99" s="127"/>
      <c r="JF99" s="127"/>
      <c r="JG99" s="127"/>
      <c r="JH99" s="127"/>
      <c r="JI99" s="127"/>
      <c r="JJ99" s="127"/>
      <c r="JK99" s="127"/>
      <c r="JL99" s="127"/>
      <c r="JM99" s="127"/>
      <c r="JN99" s="127"/>
      <c r="JO99" s="127"/>
      <c r="JP99" s="127"/>
      <c r="JQ99" s="127"/>
      <c r="JR99" s="127"/>
      <c r="JS99" s="127"/>
      <c r="JT99" s="127"/>
      <c r="JU99" s="127"/>
      <c r="JV99" s="127"/>
      <c r="JW99" s="127"/>
      <c r="JX99" s="127"/>
      <c r="JY99" s="127"/>
      <c r="JZ99" s="127"/>
      <c r="KA99" s="127"/>
      <c r="KB99" s="127"/>
      <c r="KC99" s="127"/>
      <c r="KD99" s="127"/>
      <c r="KE99" s="127"/>
      <c r="KF99" s="127"/>
      <c r="KG99" s="127"/>
      <c r="KH99" s="127"/>
      <c r="KI99" s="127"/>
      <c r="KJ99" s="127"/>
      <c r="KK99" s="127"/>
      <c r="KL99" s="127"/>
      <c r="KM99" s="127"/>
      <c r="KN99" s="127"/>
      <c r="KO99" s="127"/>
      <c r="KP99" s="127"/>
      <c r="KQ99" s="127"/>
      <c r="KR99" s="127"/>
      <c r="KS99" s="127"/>
      <c r="KT99" s="127"/>
      <c r="KU99" s="127"/>
      <c r="KV99" s="127"/>
      <c r="KW99" s="127"/>
      <c r="KX99" s="127"/>
      <c r="KY99" s="127"/>
      <c r="KZ99" s="127"/>
      <c r="LA99" s="127"/>
      <c r="LB99" s="127"/>
      <c r="LC99" s="127"/>
      <c r="LD99" s="127"/>
      <c r="LE99" s="127"/>
      <c r="LF99" s="127"/>
      <c r="LG99" s="127"/>
      <c r="LH99" s="127"/>
      <c r="LI99" s="127"/>
      <c r="LJ99" s="127"/>
      <c r="LK99" s="127"/>
      <c r="LL99" s="127"/>
      <c r="LM99" s="127"/>
      <c r="LN99" s="127"/>
      <c r="LO99" s="127"/>
      <c r="LP99" s="127"/>
      <c r="LQ99" s="127"/>
      <c r="LR99" s="127"/>
      <c r="LS99" s="127"/>
      <c r="LT99" s="127"/>
      <c r="LU99" s="127"/>
      <c r="LV99" s="127"/>
      <c r="LW99" s="127"/>
      <c r="LX99" s="127"/>
      <c r="LY99" s="127"/>
      <c r="LZ99" s="127"/>
      <c r="MA99" s="127"/>
      <c r="MB99" s="127"/>
      <c r="MC99" s="127"/>
      <c r="MD99" s="127"/>
      <c r="ME99" s="127"/>
      <c r="MF99" s="127"/>
      <c r="MG99" s="127"/>
      <c r="MH99" s="127"/>
      <c r="MI99" s="127"/>
      <c r="MJ99" s="127"/>
      <c r="MK99" s="127"/>
      <c r="ML99" s="127"/>
      <c r="MM99" s="127"/>
      <c r="MN99" s="127"/>
      <c r="MO99" s="127"/>
      <c r="MP99" s="127"/>
      <c r="MQ99" s="127"/>
      <c r="MR99" s="127"/>
      <c r="MS99" s="127"/>
      <c r="MT99" s="127"/>
      <c r="MU99" s="127"/>
      <c r="MV99" s="127"/>
      <c r="MW99" s="127"/>
      <c r="MX99" s="127"/>
      <c r="MY99" s="127"/>
      <c r="MZ99" s="127"/>
      <c r="NA99" s="127"/>
      <c r="NB99" s="127"/>
      <c r="NC99" s="127"/>
      <c r="ND99" s="127"/>
      <c r="NE99" s="127"/>
      <c r="NF99" s="127"/>
      <c r="NG99" s="127"/>
      <c r="NH99" s="127"/>
      <c r="NI99" s="127"/>
      <c r="NJ99" s="127"/>
      <c r="NK99" s="127"/>
      <c r="NL99" s="127"/>
      <c r="NM99" s="127"/>
      <c r="NN99" s="127"/>
      <c r="NO99" s="127"/>
      <c r="NP99" s="127"/>
      <c r="NQ99" s="127"/>
      <c r="NR99" s="127"/>
      <c r="NS99" s="127"/>
      <c r="NT99" s="127"/>
      <c r="NU99" s="127"/>
      <c r="NV99" s="127"/>
      <c r="NW99" s="127"/>
      <c r="NX99" s="127"/>
      <c r="NY99" s="127"/>
      <c r="NZ99" s="127"/>
      <c r="OA99" s="127"/>
      <c r="OB99" s="127"/>
      <c r="OC99" s="127"/>
      <c r="OD99" s="127"/>
      <c r="OE99" s="127"/>
      <c r="OF99" s="127"/>
      <c r="OG99" s="127"/>
      <c r="OH99" s="127"/>
      <c r="OI99" s="127"/>
      <c r="OJ99" s="127"/>
      <c r="OK99" s="127"/>
      <c r="OL99" s="127"/>
      <c r="OM99" s="127"/>
      <c r="ON99" s="127"/>
      <c r="OO99" s="127"/>
      <c r="OP99" s="127"/>
      <c r="OQ99" s="127"/>
      <c r="OR99" s="127"/>
      <c r="OS99" s="127"/>
      <c r="OT99" s="127"/>
      <c r="OU99" s="127"/>
      <c r="OV99" s="127"/>
      <c r="OW99" s="127"/>
      <c r="OX99" s="127"/>
      <c r="OY99" s="127"/>
      <c r="OZ99" s="127"/>
      <c r="PA99" s="127"/>
      <c r="PB99" s="127"/>
      <c r="PC99" s="127"/>
      <c r="PD99" s="127"/>
      <c r="PE99" s="127"/>
      <c r="PF99" s="127"/>
      <c r="PG99" s="127"/>
      <c r="PH99" s="127"/>
      <c r="PI99" s="127"/>
      <c r="PJ99" s="127"/>
      <c r="PK99" s="127"/>
      <c r="PL99" s="127"/>
      <c r="PM99" s="127"/>
      <c r="PN99" s="127"/>
      <c r="PO99" s="127"/>
      <c r="PP99" s="127"/>
      <c r="PQ99" s="127"/>
      <c r="PR99" s="127"/>
      <c r="PS99" s="127"/>
      <c r="PT99" s="127"/>
      <c r="PU99" s="127"/>
      <c r="PV99" s="127"/>
      <c r="PW99" s="127"/>
      <c r="PX99" s="127"/>
      <c r="PY99" s="127"/>
      <c r="PZ99" s="127"/>
      <c r="QA99" s="127"/>
      <c r="QB99" s="127"/>
      <c r="QC99" s="127"/>
      <c r="QD99" s="127"/>
      <c r="QE99" s="127"/>
      <c r="QF99" s="127"/>
      <c r="QG99" s="127"/>
      <c r="QH99" s="127"/>
      <c r="QI99" s="127"/>
      <c r="QJ99" s="127"/>
      <c r="QK99" s="127"/>
      <c r="QL99" s="127"/>
      <c r="QM99" s="127"/>
      <c r="QN99" s="127"/>
      <c r="QO99" s="127"/>
      <c r="QP99" s="127"/>
    </row>
    <row r="100" customFormat="false" ht="13.8" hidden="false" customHeight="false" outlineLevel="0" collapsed="false">
      <c r="A100" s="166"/>
      <c r="B100" s="37" t="s">
        <v>191</v>
      </c>
      <c r="C100" s="16" t="n">
        <v>0.677426850821496</v>
      </c>
      <c r="D100" s="2" t="n">
        <v>0.0848687569548995</v>
      </c>
      <c r="E100" s="2" t="n">
        <v>0.0359396478366171</v>
      </c>
      <c r="F100" s="2" t="n">
        <v>0.00610754729331675</v>
      </c>
      <c r="G100" s="2" t="n">
        <v>0.14565719709367</v>
      </c>
      <c r="H100" s="2" t="n">
        <v>0</v>
      </c>
      <c r="I100" s="2" t="n">
        <v>0.05</v>
      </c>
      <c r="J100" s="2" t="n">
        <v>0</v>
      </c>
      <c r="K100" s="2" t="n">
        <v>0</v>
      </c>
      <c r="L100" s="2" t="s">
        <v>37</v>
      </c>
      <c r="M100" s="2" t="n">
        <v>1</v>
      </c>
      <c r="N100" s="2" t="s">
        <v>45</v>
      </c>
      <c r="O100" s="2" t="n">
        <v>4.87</v>
      </c>
      <c r="P100" s="2" t="n">
        <v>20</v>
      </c>
      <c r="Q100" s="2" t="n">
        <v>0.02</v>
      </c>
      <c r="R100" s="2" t="n">
        <v>0</v>
      </c>
      <c r="S100" s="2" t="n">
        <v>0.0974</v>
      </c>
      <c r="T100" s="2" t="n">
        <v>0.0974</v>
      </c>
      <c r="U100" s="2" t="n">
        <v>1226.6072363684</v>
      </c>
      <c r="V100" s="2" t="n">
        <v>0</v>
      </c>
      <c r="W100" s="2" t="n">
        <v>119.471544822282</v>
      </c>
      <c r="X100" s="2" t="n">
        <f aca="false">IF(M100=1,O100,0)</f>
        <v>4.87</v>
      </c>
      <c r="Z100" s="2" t="s">
        <v>511</v>
      </c>
      <c r="AA100" s="2" t="n">
        <f aca="false">[1]sellia!E26</f>
        <v>7.25695463216253</v>
      </c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  <c r="AN100" s="150" t="n">
        <f aca="false">Cropani!B290</f>
        <v>0</v>
      </c>
      <c r="AO100" s="16" t="n">
        <f aca="false">Cropani!C290</f>
        <v>0</v>
      </c>
      <c r="AP100" s="16" t="n">
        <f aca="false">Cropani!D290</f>
        <v>0</v>
      </c>
      <c r="AQ100" s="16" t="n">
        <f aca="false">Cropani!E290</f>
        <v>0</v>
      </c>
      <c r="AR100" s="16" t="n">
        <f aca="false">Cropani!F290</f>
        <v>0</v>
      </c>
      <c r="AS100" s="16" t="n">
        <f aca="false">Cropani!G290</f>
        <v>0</v>
      </c>
      <c r="AT100" s="16" t="n">
        <f aca="false">Cropani!H290</f>
        <v>0</v>
      </c>
      <c r="AU100" s="16" t="n">
        <f aca="false">Cropani!I290</f>
        <v>0</v>
      </c>
      <c r="AV100" s="139" t="n">
        <f aca="false">Cropani!J290</f>
        <v>0</v>
      </c>
      <c r="AW100" s="150" t="n">
        <f aca="false">Cropani!B291</f>
        <v>609.684165739347</v>
      </c>
      <c r="AX100" s="16" t="n">
        <f aca="false">Cropani!C291</f>
        <v>220.658768082739</v>
      </c>
      <c r="AY100" s="16" t="n">
        <f aca="false">Cropani!D291</f>
        <v>19.4074098317733</v>
      </c>
      <c r="AZ100" s="16" t="n">
        <f aca="false">Cropani!E291</f>
        <v>215.637887019703</v>
      </c>
      <c r="BA100" s="16" t="n">
        <f aca="false">Cropani!F291</f>
        <v>6.10754729331675</v>
      </c>
      <c r="BB100" s="16" t="n">
        <f aca="false">Cropani!G291</f>
        <v>80.1114584015187</v>
      </c>
      <c r="BC100" s="16" t="n">
        <f aca="false">Cropani!H291</f>
        <v>0</v>
      </c>
      <c r="BD100" s="16" t="n">
        <f aca="false">Cropani!I291</f>
        <v>75</v>
      </c>
      <c r="BE100" s="16" t="n">
        <f aca="false">Cropani!J291</f>
        <v>0</v>
      </c>
      <c r="BF100" s="20" t="n">
        <f aca="false">AW100*$T100</f>
        <v>59.3832377430124</v>
      </c>
      <c r="BG100" s="2" t="n">
        <f aca="false">AX100*$T100</f>
        <v>21.4921640112588</v>
      </c>
      <c r="BH100" s="2" t="n">
        <f aca="false">AY100*$T100</f>
        <v>1.89028171761471</v>
      </c>
      <c r="BI100" s="2" t="n">
        <f aca="false">AZ100*$T100</f>
        <v>21.0031301957191</v>
      </c>
      <c r="BJ100" s="2" t="n">
        <f aca="false">BA100*$T100</f>
        <v>0.594875106369052</v>
      </c>
      <c r="BK100" s="2" t="n">
        <f aca="false">BB100*$T100</f>
        <v>7.80285604830792</v>
      </c>
      <c r="BL100" s="2" t="n">
        <f aca="false">BC100*$T100</f>
        <v>0</v>
      </c>
      <c r="BM100" s="2" t="n">
        <f aca="false">BD100*$T100</f>
        <v>7.305</v>
      </c>
      <c r="BN100" s="44" t="n">
        <f aca="false">BE100*$T100</f>
        <v>0</v>
      </c>
      <c r="BO100" s="150" t="n">
        <f aca="false">AN100+BF100</f>
        <v>59.3832377430124</v>
      </c>
      <c r="BP100" s="16" t="n">
        <f aca="false">AO100+BG100</f>
        <v>21.4921640112588</v>
      </c>
      <c r="BQ100" s="16" t="n">
        <f aca="false">AP100+BH100</f>
        <v>1.89028171761471</v>
      </c>
      <c r="BR100" s="16" t="n">
        <f aca="false">AQ100+BI100</f>
        <v>21.0031301957191</v>
      </c>
      <c r="BS100" s="16" t="n">
        <f aca="false">AR100+BJ100</f>
        <v>0.594875106369052</v>
      </c>
      <c r="BT100" s="16" t="n">
        <f aca="false">AS100+BK100</f>
        <v>7.80285604830792</v>
      </c>
      <c r="BU100" s="16" t="n">
        <f aca="false">AT100+BL100</f>
        <v>0</v>
      </c>
      <c r="BV100" s="16" t="n">
        <f aca="false">AU100+BM100</f>
        <v>7.305</v>
      </c>
      <c r="BW100" s="139" t="n">
        <f aca="false">AV100+BN100</f>
        <v>0</v>
      </c>
      <c r="BX100" s="3" t="n">
        <f aca="false">BO100/SUM($BO100:$BW100)</f>
        <v>0.497049216458589</v>
      </c>
      <c r="BY100" s="3" t="n">
        <f aca="false">BP100/SUM($BO100:$BW100)</f>
        <v>0.179893580879272</v>
      </c>
      <c r="BZ100" s="3" t="n">
        <f aca="false">BQ100/SUM($BO100:$BW100)</f>
        <v>0.0158220245701734</v>
      </c>
      <c r="CA100" s="3" t="n">
        <f aca="false">BR100/SUM($BO100:$BW100)</f>
        <v>0.175800273001927</v>
      </c>
      <c r="CB100" s="3" t="n">
        <f aca="false">BS100/SUM($BO100:$BW100)</f>
        <v>0.00497922000802743</v>
      </c>
      <c r="CC100" s="3" t="n">
        <f aca="false">BT100/SUM($BO100:$BW100)</f>
        <v>0.0653114183792881</v>
      </c>
      <c r="CD100" s="3" t="n">
        <f aca="false">BU100/SUM($BO100:$BW100)</f>
        <v>0</v>
      </c>
      <c r="CE100" s="3" t="n">
        <f aca="false">BV100/SUM($BO100:$BW100)</f>
        <v>0.0611442667027236</v>
      </c>
      <c r="CF100" s="3" t="n">
        <f aca="false">BW100/SUM($BO100:$BW100)</f>
        <v>0</v>
      </c>
      <c r="CG100" s="147" t="n">
        <f aca="false">IF(AND(CE100&gt;=90%,BV100&gt;=2000),BV100,0)</f>
        <v>0</v>
      </c>
      <c r="CI100" s="16" t="n">
        <f aca="false">IF(CG100&lt;&gt;0,SUM(BO100:CG100)-BV100,0)</f>
        <v>0</v>
      </c>
      <c r="CJ100" s="2" t="n">
        <f aca="false">IF(CE100&gt;=90%,BV100,0)</f>
        <v>0</v>
      </c>
      <c r="CK100" s="151" t="n">
        <f aca="false">IF(CJ100&lt;&gt;0,1,0)</f>
        <v>0</v>
      </c>
      <c r="CL100" s="2" t="n">
        <f aca="false">IF(CG100&lt;&gt;0,1,0)</f>
        <v>0</v>
      </c>
      <c r="CM100" s="2" t="n">
        <v>0</v>
      </c>
      <c r="CN100" s="151"/>
      <c r="CO100" s="127"/>
      <c r="CP100" s="127"/>
      <c r="CQ100" s="127"/>
      <c r="CR100" s="127"/>
      <c r="CS100" s="127"/>
      <c r="CT100" s="127"/>
      <c r="CU100" s="127"/>
      <c r="CV100" s="127"/>
      <c r="CW100" s="127"/>
      <c r="CX100" s="127"/>
      <c r="CY100" s="127"/>
      <c r="CZ100" s="127"/>
      <c r="DA100" s="127"/>
      <c r="DB100" s="127"/>
      <c r="DC100" s="138"/>
      <c r="DE100" s="37" t="str">
        <f aca="false">B148</f>
        <v>O40</v>
      </c>
      <c r="DF100" s="44" t="n">
        <f aca="false">SUM(DJ98:DJ102)</f>
        <v>1.54052</v>
      </c>
      <c r="DG100" s="2" t="n">
        <f aca="false">W148</f>
        <v>779.794324525612</v>
      </c>
      <c r="DH100" s="44" t="n">
        <f aca="false">CG148</f>
        <v>0</v>
      </c>
      <c r="DI100" s="44" t="n">
        <f aca="false">O148</f>
        <v>27.2</v>
      </c>
      <c r="DJ100" s="44" t="n">
        <f aca="false">S148</f>
        <v>0.68</v>
      </c>
      <c r="DK100" s="44" t="n">
        <f aca="false">BW148</f>
        <v>0</v>
      </c>
      <c r="DL100" s="44" t="n">
        <f aca="false">BV148</f>
        <v>0</v>
      </c>
      <c r="DM100" s="127"/>
      <c r="DN100" s="127"/>
      <c r="DO100" s="127"/>
      <c r="DP100" s="127"/>
      <c r="DQ100" s="127"/>
      <c r="DR100" s="127"/>
      <c r="DS100" s="127"/>
      <c r="DT100" s="127"/>
      <c r="DU100" s="127"/>
      <c r="DV100" s="127"/>
      <c r="DW100" s="127"/>
      <c r="DX100" s="127"/>
      <c r="DY100" s="127"/>
      <c r="DZ100" s="127"/>
      <c r="EA100" s="127"/>
      <c r="EB100" s="127"/>
      <c r="EC100" s="127"/>
      <c r="ED100" s="127"/>
      <c r="EE100" s="127"/>
      <c r="EF100" s="127"/>
      <c r="EG100" s="127"/>
      <c r="EH100" s="127"/>
      <c r="EI100" s="127"/>
      <c r="EJ100" s="127"/>
      <c r="EK100" s="127"/>
      <c r="EL100" s="127"/>
      <c r="EM100" s="127"/>
      <c r="EN100" s="127"/>
      <c r="EO100" s="127"/>
      <c r="EP100" s="127"/>
      <c r="EQ100" s="127"/>
      <c r="ER100" s="127"/>
      <c r="ES100" s="127"/>
      <c r="ET100" s="127"/>
      <c r="EU100" s="127"/>
      <c r="EV100" s="127"/>
      <c r="EW100" s="127"/>
      <c r="EX100" s="127"/>
      <c r="EY100" s="127"/>
      <c r="EZ100" s="127"/>
      <c r="FA100" s="127"/>
      <c r="FB100" s="127"/>
      <c r="FC100" s="127"/>
      <c r="FD100" s="127"/>
      <c r="FE100" s="127"/>
      <c r="FF100" s="127"/>
      <c r="FG100" s="127"/>
      <c r="FH100" s="127"/>
      <c r="FI100" s="127"/>
      <c r="FJ100" s="127"/>
      <c r="FK100" s="127"/>
      <c r="FL100" s="127"/>
      <c r="FM100" s="127"/>
      <c r="FN100" s="127"/>
      <c r="FO100" s="127"/>
      <c r="FP100" s="127"/>
      <c r="FQ100" s="127"/>
      <c r="FR100" s="127"/>
      <c r="FS100" s="127"/>
      <c r="FT100" s="127"/>
      <c r="FU100" s="127"/>
      <c r="FV100" s="127"/>
      <c r="FW100" s="127"/>
      <c r="FX100" s="127"/>
      <c r="FY100" s="127"/>
      <c r="FZ100" s="127"/>
      <c r="GA100" s="127"/>
      <c r="GB100" s="127"/>
      <c r="GC100" s="127"/>
      <c r="GD100" s="127"/>
      <c r="GE100" s="127"/>
      <c r="GF100" s="127"/>
      <c r="GG100" s="127"/>
      <c r="GH100" s="127"/>
      <c r="GI100" s="127"/>
      <c r="GJ100" s="127"/>
      <c r="GK100" s="127"/>
      <c r="GL100" s="127"/>
      <c r="GM100" s="127"/>
      <c r="GN100" s="127"/>
      <c r="GO100" s="127"/>
      <c r="GP100" s="167"/>
      <c r="GQ100" s="127" t="s">
        <v>178</v>
      </c>
      <c r="GR100" s="161" t="n">
        <v>0.05</v>
      </c>
      <c r="GS100" s="127" t="n">
        <v>0</v>
      </c>
      <c r="GT100" s="127" t="n">
        <v>0</v>
      </c>
      <c r="GU100" s="127" t="n">
        <v>0</v>
      </c>
      <c r="GV100" s="127" t="n">
        <v>0</v>
      </c>
      <c r="GW100" s="127" t="n">
        <v>0.8</v>
      </c>
      <c r="GX100" s="127" t="n">
        <v>0.15</v>
      </c>
      <c r="GY100" s="135" t="n">
        <v>0</v>
      </c>
      <c r="GZ100" s="161" t="n">
        <v>0</v>
      </c>
      <c r="HA100" s="127" t="s">
        <v>37</v>
      </c>
      <c r="HB100" s="127" t="s">
        <v>37</v>
      </c>
      <c r="HC100" s="127" t="n">
        <v>0</v>
      </c>
      <c r="HD100" s="127" t="n">
        <v>2.54</v>
      </c>
      <c r="HE100" s="127" t="n">
        <v>20</v>
      </c>
      <c r="HF100" s="127" t="n">
        <v>0.02</v>
      </c>
      <c r="HG100" s="127" t="n">
        <v>0.8</v>
      </c>
      <c r="HH100" s="127" t="n">
        <v>0.0508</v>
      </c>
      <c r="HI100" s="127" t="n">
        <v>0.01016</v>
      </c>
      <c r="HJ100" s="127" t="n">
        <v>390</v>
      </c>
      <c r="HK100" s="127" t="n">
        <v>40</v>
      </c>
      <c r="HL100" s="135" t="n">
        <v>43.9624</v>
      </c>
      <c r="HM100" s="161" t="n">
        <v>0</v>
      </c>
      <c r="HN100" s="127" t="n">
        <v>0</v>
      </c>
      <c r="HO100" s="127" t="n">
        <v>0</v>
      </c>
      <c r="HP100" s="127" t="n">
        <v>0</v>
      </c>
      <c r="HQ100" s="127" t="n">
        <v>0</v>
      </c>
      <c r="HR100" s="127" t="n">
        <v>0</v>
      </c>
      <c r="HS100" s="127" t="n">
        <v>2</v>
      </c>
      <c r="HT100" s="127" t="n">
        <v>0</v>
      </c>
      <c r="HU100" s="127" t="n">
        <v>0</v>
      </c>
      <c r="HV100" s="127" t="n">
        <v>1</v>
      </c>
      <c r="HW100" s="127" t="n">
        <v>0</v>
      </c>
      <c r="HX100" s="127" t="n">
        <v>0</v>
      </c>
      <c r="HY100" s="127" t="n">
        <v>0</v>
      </c>
      <c r="HZ100" s="165" t="n">
        <v>0</v>
      </c>
      <c r="IA100" s="127"/>
      <c r="IB100" s="127"/>
      <c r="IC100" s="127"/>
      <c r="ID100" s="127"/>
      <c r="IE100" s="127"/>
      <c r="IF100" s="127"/>
      <c r="IG100" s="127"/>
      <c r="IH100" s="127"/>
      <c r="II100" s="127"/>
      <c r="IJ100" s="127"/>
      <c r="IK100" s="127"/>
      <c r="IL100" s="127"/>
      <c r="IM100" s="127"/>
      <c r="IN100" s="127"/>
      <c r="IO100" s="127"/>
      <c r="IP100" s="127"/>
      <c r="IQ100" s="127"/>
      <c r="IR100" s="127"/>
      <c r="IS100" s="127"/>
      <c r="IT100" s="127"/>
      <c r="IU100" s="127"/>
      <c r="IV100" s="127"/>
      <c r="IW100" s="127"/>
      <c r="IX100" s="127"/>
      <c r="IY100" s="127"/>
      <c r="IZ100" s="127"/>
      <c r="JA100" s="127"/>
      <c r="JB100" s="127"/>
      <c r="JC100" s="127"/>
      <c r="JD100" s="127"/>
      <c r="JE100" s="127"/>
      <c r="JF100" s="127"/>
      <c r="JG100" s="127"/>
      <c r="JH100" s="127"/>
      <c r="JI100" s="127"/>
      <c r="JJ100" s="127"/>
      <c r="JK100" s="127"/>
      <c r="JL100" s="127"/>
      <c r="JM100" s="127"/>
      <c r="JN100" s="127"/>
      <c r="JO100" s="127"/>
      <c r="JP100" s="127"/>
      <c r="JQ100" s="127"/>
      <c r="JR100" s="127"/>
      <c r="JS100" s="127"/>
      <c r="JT100" s="127"/>
      <c r="JU100" s="127"/>
      <c r="JV100" s="127"/>
      <c r="JW100" s="127"/>
      <c r="JX100" s="127"/>
      <c r="JY100" s="127"/>
      <c r="JZ100" s="127"/>
      <c r="KA100" s="127"/>
      <c r="KB100" s="127"/>
      <c r="KC100" s="127"/>
      <c r="KD100" s="127"/>
      <c r="KE100" s="127"/>
      <c r="KF100" s="127"/>
      <c r="KG100" s="127"/>
      <c r="KH100" s="127"/>
      <c r="KI100" s="127"/>
      <c r="KJ100" s="127"/>
      <c r="KK100" s="127"/>
      <c r="KL100" s="127"/>
      <c r="KM100" s="127"/>
      <c r="KN100" s="127"/>
      <c r="KO100" s="127"/>
      <c r="KP100" s="127"/>
      <c r="KQ100" s="127"/>
      <c r="KR100" s="127"/>
      <c r="KS100" s="127"/>
      <c r="KT100" s="127"/>
      <c r="KU100" s="127"/>
      <c r="KV100" s="127"/>
      <c r="KW100" s="127"/>
      <c r="KX100" s="127"/>
      <c r="KY100" s="127"/>
      <c r="KZ100" s="127"/>
      <c r="LA100" s="127"/>
      <c r="LB100" s="127"/>
      <c r="LC100" s="127"/>
      <c r="LD100" s="127"/>
      <c r="LE100" s="127"/>
      <c r="LF100" s="127"/>
      <c r="LG100" s="127"/>
      <c r="LH100" s="127"/>
      <c r="LI100" s="127"/>
      <c r="LJ100" s="127"/>
      <c r="LK100" s="127"/>
      <c r="LL100" s="127"/>
      <c r="LM100" s="127"/>
      <c r="LN100" s="127"/>
      <c r="LO100" s="127"/>
      <c r="LP100" s="127"/>
      <c r="LQ100" s="127"/>
      <c r="LR100" s="127"/>
      <c r="LS100" s="127"/>
      <c r="LT100" s="127"/>
      <c r="LU100" s="127"/>
      <c r="LV100" s="127"/>
      <c r="LW100" s="127"/>
      <c r="LX100" s="127"/>
      <c r="LY100" s="127"/>
      <c r="LZ100" s="127"/>
      <c r="MA100" s="127"/>
      <c r="MB100" s="127"/>
      <c r="MC100" s="127"/>
      <c r="MD100" s="127"/>
      <c r="ME100" s="127"/>
      <c r="MF100" s="127"/>
      <c r="MG100" s="127"/>
      <c r="MH100" s="127"/>
      <c r="MI100" s="127"/>
      <c r="MJ100" s="127"/>
      <c r="MK100" s="127"/>
      <c r="ML100" s="127"/>
      <c r="MM100" s="127"/>
      <c r="MN100" s="127"/>
      <c r="MO100" s="127"/>
      <c r="MP100" s="127"/>
      <c r="MQ100" s="127"/>
      <c r="MR100" s="127"/>
      <c r="MS100" s="127"/>
      <c r="MT100" s="127"/>
      <c r="MU100" s="127"/>
      <c r="MV100" s="127"/>
      <c r="MW100" s="127"/>
      <c r="MX100" s="127"/>
      <c r="MY100" s="127"/>
      <c r="MZ100" s="127"/>
      <c r="NA100" s="127"/>
      <c r="NB100" s="127"/>
      <c r="NC100" s="127"/>
      <c r="ND100" s="127"/>
      <c r="NE100" s="127"/>
      <c r="NF100" s="127"/>
      <c r="NG100" s="127"/>
      <c r="NH100" s="127"/>
      <c r="NI100" s="127"/>
      <c r="NJ100" s="127"/>
      <c r="NK100" s="127"/>
      <c r="NL100" s="127"/>
      <c r="NM100" s="127"/>
      <c r="NN100" s="127"/>
      <c r="NO100" s="127"/>
      <c r="NP100" s="127"/>
      <c r="NQ100" s="127"/>
      <c r="NR100" s="127"/>
      <c r="NS100" s="127"/>
      <c r="NT100" s="127"/>
      <c r="NU100" s="127"/>
      <c r="NV100" s="127"/>
      <c r="NW100" s="127"/>
      <c r="NX100" s="127"/>
      <c r="NY100" s="127"/>
      <c r="NZ100" s="127"/>
      <c r="OA100" s="127"/>
      <c r="OB100" s="127"/>
      <c r="OC100" s="127"/>
      <c r="OD100" s="127"/>
      <c r="OE100" s="127"/>
      <c r="OF100" s="127"/>
      <c r="OG100" s="127"/>
      <c r="OH100" s="127"/>
      <c r="OI100" s="127"/>
      <c r="OJ100" s="127"/>
      <c r="OK100" s="127"/>
      <c r="OL100" s="127"/>
      <c r="OM100" s="127"/>
      <c r="ON100" s="127"/>
      <c r="OO100" s="127"/>
      <c r="OP100" s="127"/>
      <c r="OQ100" s="127"/>
      <c r="OR100" s="127"/>
      <c r="OS100" s="127"/>
      <c r="OT100" s="127"/>
      <c r="OU100" s="127"/>
      <c r="OV100" s="127"/>
      <c r="OW100" s="127"/>
      <c r="OX100" s="127"/>
      <c r="OY100" s="127"/>
      <c r="OZ100" s="127"/>
      <c r="PA100" s="127"/>
      <c r="PB100" s="127"/>
      <c r="PC100" s="127"/>
      <c r="PD100" s="127"/>
      <c r="PE100" s="127"/>
      <c r="PF100" s="127"/>
      <c r="PG100" s="127"/>
      <c r="PH100" s="127"/>
      <c r="PI100" s="127"/>
      <c r="PJ100" s="127"/>
      <c r="PK100" s="127"/>
      <c r="PL100" s="127"/>
      <c r="PM100" s="127"/>
      <c r="PN100" s="127"/>
      <c r="PO100" s="127"/>
      <c r="PP100" s="127"/>
      <c r="PQ100" s="127"/>
      <c r="PR100" s="127"/>
      <c r="PS100" s="127"/>
      <c r="PT100" s="127"/>
      <c r="PU100" s="127"/>
      <c r="PV100" s="127"/>
      <c r="PW100" s="127"/>
      <c r="PX100" s="127"/>
      <c r="PY100" s="127"/>
      <c r="PZ100" s="127"/>
      <c r="QA100" s="127"/>
      <c r="QB100" s="127"/>
      <c r="QC100" s="127"/>
      <c r="QD100" s="127"/>
      <c r="QE100" s="127"/>
      <c r="QF100" s="127"/>
      <c r="QG100" s="127"/>
      <c r="QH100" s="127"/>
      <c r="QI100" s="127"/>
      <c r="QJ100" s="127"/>
      <c r="QK100" s="127"/>
      <c r="QL100" s="127"/>
      <c r="QM100" s="127"/>
      <c r="QN100" s="127"/>
      <c r="QO100" s="127"/>
      <c r="QP100" s="127"/>
    </row>
    <row r="101" customFormat="false" ht="13.8" hidden="false" customHeight="false" outlineLevel="0" collapsed="false">
      <c r="A101" s="166"/>
      <c r="B101" s="37" t="s">
        <v>192</v>
      </c>
      <c r="C101" s="16" t="n">
        <v>0.8</v>
      </c>
      <c r="D101" s="2" t="n">
        <v>0.05</v>
      </c>
      <c r="E101" s="2" t="n">
        <v>0.15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s">
        <v>37</v>
      </c>
      <c r="M101" s="2" t="n">
        <v>1</v>
      </c>
      <c r="N101" s="2" t="s">
        <v>200</v>
      </c>
      <c r="O101" s="2" t="n">
        <v>4.34</v>
      </c>
      <c r="P101" s="2" t="n">
        <v>15</v>
      </c>
      <c r="Q101" s="2" t="n">
        <v>0.015</v>
      </c>
      <c r="R101" s="2" t="n">
        <v>0</v>
      </c>
      <c r="S101" s="2" t="n">
        <v>0.0651</v>
      </c>
      <c r="T101" s="2" t="n">
        <v>0.0651</v>
      </c>
      <c r="U101" s="2" t="n">
        <v>1831</v>
      </c>
      <c r="V101" s="2" t="n">
        <v>0</v>
      </c>
      <c r="W101" s="2" t="n">
        <v>119.1981</v>
      </c>
      <c r="X101" s="2" t="n">
        <f aca="false">IF(M101=1,O101,0)</f>
        <v>4.34</v>
      </c>
      <c r="Z101" s="2" t="s">
        <v>511</v>
      </c>
      <c r="AA101" s="2" t="n">
        <f aca="false">[1]sellia!E28</f>
        <v>7.63812121429525</v>
      </c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  <c r="AN101" s="150" t="n">
        <f aca="false">Cropani!M290</f>
        <v>0</v>
      </c>
      <c r="AO101" s="16" t="n">
        <f aca="false">Cropani!N290</f>
        <v>0</v>
      </c>
      <c r="AP101" s="16" t="n">
        <f aca="false">Cropani!O290</f>
        <v>0</v>
      </c>
      <c r="AQ101" s="16" t="n">
        <f aca="false">Cropani!P290</f>
        <v>0</v>
      </c>
      <c r="AR101" s="16" t="n">
        <f aca="false">Cropani!Q290</f>
        <v>0</v>
      </c>
      <c r="AS101" s="16" t="n">
        <f aca="false">Cropani!R290</f>
        <v>0</v>
      </c>
      <c r="AT101" s="16" t="n">
        <f aca="false">Cropani!S290</f>
        <v>0</v>
      </c>
      <c r="AU101" s="16" t="n">
        <f aca="false">Cropani!T290</f>
        <v>0</v>
      </c>
      <c r="AV101" s="139" t="n">
        <f aca="false">Cropani!U290</f>
        <v>0</v>
      </c>
      <c r="AW101" s="150" t="n">
        <f aca="false">Cropani!M291</f>
        <v>720</v>
      </c>
      <c r="AX101" s="16" t="n">
        <f aca="false">Cropani!N291</f>
        <v>130</v>
      </c>
      <c r="AY101" s="16" t="n">
        <f aca="false">Cropani!O291</f>
        <v>81</v>
      </c>
      <c r="AZ101" s="16" t="n">
        <f aca="false">Cropani!P291</f>
        <v>900</v>
      </c>
      <c r="BA101" s="16" t="n">
        <f aca="false">Cropani!Q291</f>
        <v>0</v>
      </c>
      <c r="BB101" s="16" t="n">
        <f aca="false">Cropani!R291</f>
        <v>0</v>
      </c>
      <c r="BC101" s="16" t="n">
        <f aca="false">Cropani!S291</f>
        <v>0</v>
      </c>
      <c r="BD101" s="16" t="n">
        <f aca="false">Cropani!T291</f>
        <v>0</v>
      </c>
      <c r="BE101" s="16" t="n">
        <f aca="false">Cropani!U291</f>
        <v>0</v>
      </c>
      <c r="BF101" s="20" t="n">
        <f aca="false">AW101*$T101</f>
        <v>46.872</v>
      </c>
      <c r="BG101" s="2" t="n">
        <f aca="false">AX101*$T101</f>
        <v>8.463</v>
      </c>
      <c r="BH101" s="2" t="n">
        <f aca="false">AY101*$T101</f>
        <v>5.2731</v>
      </c>
      <c r="BI101" s="2" t="n">
        <f aca="false">AZ101*$T101</f>
        <v>58.59</v>
      </c>
      <c r="BJ101" s="2" t="n">
        <f aca="false">BA101*$T101</f>
        <v>0</v>
      </c>
      <c r="BK101" s="2" t="n">
        <f aca="false">BB101*$T101</f>
        <v>0</v>
      </c>
      <c r="BL101" s="2" t="n">
        <f aca="false">BC101*$T101</f>
        <v>0</v>
      </c>
      <c r="BM101" s="2" t="n">
        <f aca="false">BD101*$T101</f>
        <v>0</v>
      </c>
      <c r="BN101" s="44" t="n">
        <f aca="false">BE101*$T101</f>
        <v>0</v>
      </c>
      <c r="BO101" s="150" t="n">
        <f aca="false">AN101+BF101</f>
        <v>46.872</v>
      </c>
      <c r="BP101" s="16" t="n">
        <f aca="false">AO101+BG101</f>
        <v>8.463</v>
      </c>
      <c r="BQ101" s="16" t="n">
        <f aca="false">AP101+BH101</f>
        <v>5.2731</v>
      </c>
      <c r="BR101" s="16" t="n">
        <f aca="false">AQ101+BI101</f>
        <v>58.59</v>
      </c>
      <c r="BS101" s="16" t="n">
        <f aca="false">AR101+BJ101</f>
        <v>0</v>
      </c>
      <c r="BT101" s="16" t="n">
        <f aca="false">AS101+BK101</f>
        <v>0</v>
      </c>
      <c r="BU101" s="16" t="n">
        <f aca="false">AT101+BL101</f>
        <v>0</v>
      </c>
      <c r="BV101" s="16" t="n">
        <f aca="false">AU101+BM101</f>
        <v>0</v>
      </c>
      <c r="BW101" s="139" t="n">
        <f aca="false">AV101+BN101</f>
        <v>0</v>
      </c>
      <c r="BX101" s="3" t="n">
        <f aca="false">BO101/SUM($BO101:$BW101)</f>
        <v>0.393227744401966</v>
      </c>
      <c r="BY101" s="3" t="n">
        <f aca="false">BP101/SUM($BO101:$BW101)</f>
        <v>0.070999453850355</v>
      </c>
      <c r="BZ101" s="3" t="n">
        <f aca="false">BQ101/SUM($BO101:$BW101)</f>
        <v>0.0442381212452212</v>
      </c>
      <c r="CA101" s="3" t="n">
        <f aca="false">BR101/SUM($BO101:$BW101)</f>
        <v>0.491534680502458</v>
      </c>
      <c r="CB101" s="3" t="n">
        <f aca="false">BS101/SUM($BO101:$BW101)</f>
        <v>0</v>
      </c>
      <c r="CC101" s="3" t="n">
        <f aca="false">BT101/SUM($BO101:$BW101)</f>
        <v>0</v>
      </c>
      <c r="CD101" s="3" t="n">
        <f aca="false">BU101/SUM($BO101:$BW101)</f>
        <v>0</v>
      </c>
      <c r="CE101" s="3" t="n">
        <f aca="false">BV101/SUM($BO101:$BW101)</f>
        <v>0</v>
      </c>
      <c r="CF101" s="3" t="n">
        <f aca="false">BW101/SUM($BO101:$BW101)</f>
        <v>0</v>
      </c>
      <c r="CG101" s="147" t="n">
        <f aca="false">IF(AND(CE101&gt;=90%,BV101&gt;=2000),BV101,0)</f>
        <v>0</v>
      </c>
      <c r="CI101" s="16" t="n">
        <f aca="false">IF(CG101&lt;&gt;0,SUM(BO101:CG101)-BV101,0)</f>
        <v>0</v>
      </c>
      <c r="CJ101" s="2" t="n">
        <f aca="false">IF(CE101&gt;=90%,BV101,0)</f>
        <v>0</v>
      </c>
      <c r="CK101" s="151" t="n">
        <f aca="false">IF(CJ101&lt;&gt;0,1,0)</f>
        <v>0</v>
      </c>
      <c r="CL101" s="2" t="n">
        <f aca="false">IF(CG101&lt;&gt;0,1,0)</f>
        <v>0</v>
      </c>
      <c r="CM101" s="2" t="n">
        <v>0</v>
      </c>
      <c r="CN101" s="151"/>
      <c r="CO101" s="127"/>
      <c r="CP101" s="127"/>
      <c r="CQ101" s="127"/>
      <c r="CR101" s="127"/>
      <c r="CS101" s="127"/>
      <c r="CT101" s="127"/>
      <c r="CU101" s="127"/>
      <c r="CV101" s="127"/>
      <c r="CW101" s="127"/>
      <c r="CX101" s="127"/>
      <c r="CY101" s="127"/>
      <c r="CZ101" s="127"/>
      <c r="DA101" s="127"/>
      <c r="DB101" s="127"/>
      <c r="DC101" s="138"/>
      <c r="DE101" s="37" t="str">
        <f aca="false">B149</f>
        <v>O41</v>
      </c>
      <c r="DF101" s="44" t="n">
        <f aca="false">AA149</f>
        <v>4.38777793574278</v>
      </c>
      <c r="DG101" s="2" t="n">
        <f aca="false">W149</f>
        <v>238.14</v>
      </c>
      <c r="DH101" s="44" t="n">
        <f aca="false">CG149</f>
        <v>0</v>
      </c>
      <c r="DI101" s="44" t="n">
        <f aca="false">O149</f>
        <v>16.8</v>
      </c>
      <c r="DJ101" s="44" t="n">
        <f aca="false">S149</f>
        <v>0.588</v>
      </c>
      <c r="DK101" s="44" t="n">
        <f aca="false">BW149</f>
        <v>232.848</v>
      </c>
      <c r="DL101" s="44" t="n">
        <f aca="false">BV149</f>
        <v>0</v>
      </c>
      <c r="DM101" s="127"/>
      <c r="DN101" s="127"/>
      <c r="DO101" s="127"/>
      <c r="DP101" s="127"/>
      <c r="DQ101" s="127"/>
      <c r="DR101" s="127"/>
      <c r="DS101" s="127"/>
      <c r="DT101" s="127"/>
      <c r="DU101" s="127"/>
      <c r="DV101" s="127"/>
      <c r="DW101" s="127"/>
      <c r="DX101" s="127"/>
      <c r="DY101" s="127"/>
      <c r="DZ101" s="127"/>
      <c r="EA101" s="127"/>
      <c r="EB101" s="127"/>
      <c r="EC101" s="127"/>
      <c r="ED101" s="127"/>
      <c r="EE101" s="127"/>
      <c r="EF101" s="127"/>
      <c r="EG101" s="127"/>
      <c r="EH101" s="127"/>
      <c r="EI101" s="127"/>
      <c r="EJ101" s="127"/>
      <c r="EK101" s="127"/>
      <c r="EL101" s="127"/>
      <c r="EM101" s="127"/>
      <c r="EN101" s="127"/>
      <c r="EO101" s="127"/>
      <c r="EP101" s="127"/>
      <c r="EQ101" s="127"/>
      <c r="ER101" s="127"/>
      <c r="ES101" s="127"/>
      <c r="ET101" s="127"/>
      <c r="EU101" s="127"/>
      <c r="EV101" s="127"/>
      <c r="EW101" s="127"/>
      <c r="EX101" s="127"/>
      <c r="EY101" s="127"/>
      <c r="EZ101" s="127"/>
      <c r="FA101" s="127"/>
      <c r="FB101" s="127"/>
      <c r="FC101" s="127"/>
      <c r="FD101" s="127"/>
      <c r="FE101" s="127"/>
      <c r="FF101" s="127"/>
      <c r="FG101" s="127"/>
      <c r="FH101" s="127"/>
      <c r="FI101" s="127"/>
      <c r="FJ101" s="127"/>
      <c r="FK101" s="127"/>
      <c r="FL101" s="127"/>
      <c r="FM101" s="127"/>
      <c r="FN101" s="127"/>
      <c r="FO101" s="127"/>
      <c r="FP101" s="127"/>
      <c r="FQ101" s="127"/>
      <c r="FR101" s="127"/>
      <c r="FS101" s="127"/>
      <c r="FT101" s="127"/>
      <c r="FU101" s="127"/>
      <c r="FV101" s="127"/>
      <c r="FW101" s="127"/>
      <c r="FX101" s="127"/>
      <c r="FY101" s="127"/>
      <c r="FZ101" s="127"/>
      <c r="GA101" s="127"/>
      <c r="GB101" s="127"/>
      <c r="GC101" s="127"/>
      <c r="GD101" s="127"/>
      <c r="GE101" s="127"/>
      <c r="GF101" s="127"/>
      <c r="GG101" s="127"/>
      <c r="GH101" s="127"/>
      <c r="GI101" s="127"/>
      <c r="GJ101" s="127"/>
      <c r="GK101" s="127"/>
      <c r="GL101" s="127"/>
      <c r="GM101" s="127"/>
      <c r="GN101" s="127"/>
      <c r="GO101" s="127"/>
      <c r="GP101" s="167"/>
      <c r="GQ101" s="127" t="s">
        <v>179</v>
      </c>
      <c r="GR101" s="161" t="n">
        <v>0.9</v>
      </c>
      <c r="GS101" s="127" t="n">
        <v>0</v>
      </c>
      <c r="GT101" s="127" t="n">
        <v>0.05</v>
      </c>
      <c r="GU101" s="127" t="n">
        <v>0</v>
      </c>
      <c r="GV101" s="127" t="n">
        <v>0</v>
      </c>
      <c r="GW101" s="127" t="n">
        <v>0</v>
      </c>
      <c r="GX101" s="127" t="n">
        <v>0.05</v>
      </c>
      <c r="GY101" s="135" t="n">
        <v>0</v>
      </c>
      <c r="GZ101" s="161" t="n">
        <v>0</v>
      </c>
      <c r="HA101" s="127" t="s">
        <v>37</v>
      </c>
      <c r="HB101" s="127" t="s">
        <v>37</v>
      </c>
      <c r="HC101" s="127" t="n">
        <v>0</v>
      </c>
      <c r="HD101" s="127" t="n">
        <v>1.37</v>
      </c>
      <c r="HE101" s="127" t="n">
        <v>10</v>
      </c>
      <c r="HF101" s="127" t="n">
        <v>0.01</v>
      </c>
      <c r="HG101" s="127" t="n">
        <v>0</v>
      </c>
      <c r="HH101" s="127" t="n">
        <v>0.0137</v>
      </c>
      <c r="HI101" s="127" t="n">
        <v>0.0137</v>
      </c>
      <c r="HJ101" s="127" t="n">
        <v>1712</v>
      </c>
      <c r="HK101" s="127" t="n">
        <v>0</v>
      </c>
      <c r="HL101" s="135" t="n">
        <v>23.4544</v>
      </c>
      <c r="HM101" s="161" t="n">
        <v>0</v>
      </c>
      <c r="HN101" s="127" t="n">
        <v>0</v>
      </c>
      <c r="HO101" s="127" t="n">
        <v>0</v>
      </c>
      <c r="HP101" s="127" t="n">
        <v>0</v>
      </c>
      <c r="HQ101" s="127" t="n">
        <v>0</v>
      </c>
      <c r="HR101" s="127" t="n">
        <v>0</v>
      </c>
      <c r="HS101" s="127" t="n">
        <v>0</v>
      </c>
      <c r="HT101" s="127" t="n">
        <v>0</v>
      </c>
      <c r="HU101" s="127" t="n">
        <v>0</v>
      </c>
      <c r="HV101" s="127" t="n">
        <v>0</v>
      </c>
      <c r="HW101" s="127" t="n">
        <v>8</v>
      </c>
      <c r="HX101" s="127" t="n">
        <v>1</v>
      </c>
      <c r="HY101" s="127" t="n">
        <v>3</v>
      </c>
      <c r="HZ101" s="165" t="n">
        <v>0</v>
      </c>
      <c r="IA101" s="127"/>
      <c r="IB101" s="127"/>
      <c r="IC101" s="127"/>
      <c r="ID101" s="127"/>
      <c r="IE101" s="127"/>
      <c r="IF101" s="127"/>
      <c r="IG101" s="127"/>
      <c r="IH101" s="127"/>
      <c r="II101" s="127"/>
      <c r="IJ101" s="127"/>
      <c r="IK101" s="127"/>
      <c r="IL101" s="127"/>
      <c r="IM101" s="127"/>
      <c r="IN101" s="127"/>
      <c r="IO101" s="127"/>
      <c r="IP101" s="127"/>
      <c r="IQ101" s="127"/>
      <c r="IR101" s="127"/>
      <c r="IS101" s="127"/>
      <c r="IT101" s="127"/>
      <c r="IU101" s="127"/>
      <c r="IV101" s="127"/>
      <c r="IW101" s="127"/>
      <c r="IX101" s="127"/>
      <c r="IY101" s="127"/>
      <c r="IZ101" s="127"/>
      <c r="JA101" s="127"/>
      <c r="JB101" s="127"/>
      <c r="JC101" s="127"/>
      <c r="JD101" s="127"/>
      <c r="JE101" s="127"/>
      <c r="JF101" s="127"/>
      <c r="JG101" s="127"/>
      <c r="JH101" s="127"/>
      <c r="JI101" s="127"/>
      <c r="JJ101" s="127"/>
      <c r="JK101" s="127"/>
      <c r="JL101" s="127"/>
      <c r="JM101" s="127"/>
      <c r="JN101" s="127"/>
      <c r="JO101" s="127"/>
      <c r="JP101" s="127"/>
      <c r="JQ101" s="127"/>
      <c r="JR101" s="127"/>
      <c r="JS101" s="127"/>
      <c r="JT101" s="127"/>
      <c r="JU101" s="127"/>
      <c r="JV101" s="127"/>
      <c r="JW101" s="127"/>
      <c r="JX101" s="127"/>
      <c r="JY101" s="127"/>
      <c r="JZ101" s="127"/>
      <c r="KA101" s="127"/>
      <c r="KB101" s="127"/>
      <c r="KC101" s="127"/>
      <c r="KD101" s="127"/>
      <c r="KE101" s="127"/>
      <c r="KF101" s="127"/>
      <c r="KG101" s="127"/>
      <c r="KH101" s="127"/>
      <c r="KI101" s="127"/>
      <c r="KJ101" s="127"/>
      <c r="KK101" s="127"/>
      <c r="KL101" s="127"/>
      <c r="KM101" s="127"/>
      <c r="KN101" s="127"/>
      <c r="KO101" s="127"/>
      <c r="KP101" s="127"/>
      <c r="KQ101" s="127"/>
      <c r="KR101" s="127"/>
      <c r="KS101" s="127"/>
      <c r="KT101" s="127"/>
      <c r="KU101" s="127"/>
      <c r="KV101" s="127"/>
      <c r="KW101" s="127"/>
      <c r="KX101" s="127"/>
      <c r="KY101" s="127"/>
      <c r="KZ101" s="127"/>
      <c r="LA101" s="127"/>
      <c r="LB101" s="127"/>
      <c r="LC101" s="127"/>
      <c r="LD101" s="127"/>
      <c r="LE101" s="127"/>
      <c r="LF101" s="127"/>
      <c r="LG101" s="127"/>
      <c r="LH101" s="127"/>
      <c r="LI101" s="127"/>
      <c r="LJ101" s="127"/>
      <c r="LK101" s="127"/>
      <c r="LL101" s="127"/>
      <c r="LM101" s="127"/>
      <c r="LN101" s="127"/>
      <c r="LO101" s="127"/>
      <c r="LP101" s="127"/>
      <c r="LQ101" s="127"/>
      <c r="LR101" s="127"/>
      <c r="LS101" s="127"/>
      <c r="LT101" s="127"/>
      <c r="LU101" s="127"/>
      <c r="LV101" s="127"/>
      <c r="LW101" s="127"/>
      <c r="LX101" s="127"/>
      <c r="LY101" s="127"/>
      <c r="LZ101" s="127"/>
      <c r="MA101" s="127"/>
      <c r="MB101" s="127"/>
      <c r="MC101" s="127"/>
      <c r="MD101" s="127"/>
      <c r="ME101" s="127"/>
      <c r="MF101" s="127"/>
      <c r="MG101" s="127"/>
      <c r="MH101" s="127"/>
      <c r="MI101" s="127"/>
      <c r="MJ101" s="127"/>
      <c r="MK101" s="127"/>
      <c r="ML101" s="127"/>
      <c r="MM101" s="127"/>
      <c r="MN101" s="127"/>
      <c r="MO101" s="127"/>
      <c r="MP101" s="127"/>
      <c r="MQ101" s="127"/>
      <c r="MR101" s="127"/>
      <c r="MS101" s="127"/>
      <c r="MT101" s="127"/>
      <c r="MU101" s="127"/>
      <c r="MV101" s="127"/>
      <c r="MW101" s="127"/>
      <c r="MX101" s="127"/>
      <c r="MY101" s="127"/>
      <c r="MZ101" s="127"/>
      <c r="NA101" s="127"/>
      <c r="NB101" s="127"/>
      <c r="NC101" s="127"/>
      <c r="ND101" s="127"/>
      <c r="NE101" s="127"/>
      <c r="NF101" s="127"/>
      <c r="NG101" s="127"/>
      <c r="NH101" s="127"/>
      <c r="NI101" s="127"/>
      <c r="NJ101" s="127"/>
      <c r="NK101" s="127"/>
      <c r="NL101" s="127"/>
      <c r="NM101" s="127"/>
      <c r="NN101" s="127"/>
      <c r="NO101" s="127"/>
      <c r="NP101" s="127"/>
      <c r="NQ101" s="127"/>
      <c r="NR101" s="127"/>
      <c r="NS101" s="127"/>
      <c r="NT101" s="127"/>
      <c r="NU101" s="127"/>
      <c r="NV101" s="127"/>
      <c r="NW101" s="127"/>
      <c r="NX101" s="127"/>
      <c r="NY101" s="127"/>
      <c r="NZ101" s="127"/>
      <c r="OA101" s="127"/>
      <c r="OB101" s="127"/>
      <c r="OC101" s="127"/>
      <c r="OD101" s="127"/>
      <c r="OE101" s="127"/>
      <c r="OF101" s="127"/>
      <c r="OG101" s="127"/>
      <c r="OH101" s="127"/>
      <c r="OI101" s="127"/>
      <c r="OJ101" s="127"/>
      <c r="OK101" s="127"/>
      <c r="OL101" s="127"/>
      <c r="OM101" s="127"/>
      <c r="ON101" s="127"/>
      <c r="OO101" s="127"/>
      <c r="OP101" s="127"/>
      <c r="OQ101" s="127"/>
      <c r="OR101" s="127"/>
      <c r="OS101" s="127"/>
      <c r="OT101" s="127"/>
      <c r="OU101" s="127"/>
      <c r="OV101" s="127"/>
      <c r="OW101" s="127"/>
      <c r="OX101" s="127"/>
      <c r="OY101" s="127"/>
      <c r="OZ101" s="127"/>
      <c r="PA101" s="127"/>
      <c r="PB101" s="127"/>
      <c r="PC101" s="127"/>
      <c r="PD101" s="127"/>
      <c r="PE101" s="127"/>
      <c r="PF101" s="127"/>
      <c r="PG101" s="127"/>
      <c r="PH101" s="127"/>
      <c r="PI101" s="127"/>
      <c r="PJ101" s="127"/>
      <c r="PK101" s="127"/>
      <c r="PL101" s="127"/>
      <c r="PM101" s="127"/>
      <c r="PN101" s="127"/>
      <c r="PO101" s="127"/>
      <c r="PP101" s="127"/>
      <c r="PQ101" s="127"/>
      <c r="PR101" s="127"/>
      <c r="PS101" s="127"/>
      <c r="PT101" s="127"/>
      <c r="PU101" s="127"/>
      <c r="PV101" s="127"/>
      <c r="PW101" s="127"/>
      <c r="PX101" s="127"/>
      <c r="PY101" s="127"/>
      <c r="PZ101" s="127"/>
      <c r="QA101" s="127"/>
      <c r="QB101" s="127"/>
      <c r="QC101" s="127"/>
      <c r="QD101" s="127"/>
      <c r="QE101" s="127"/>
      <c r="QF101" s="127"/>
      <c r="QG101" s="127"/>
      <c r="QH101" s="127"/>
      <c r="QI101" s="127"/>
      <c r="QJ101" s="127"/>
      <c r="QK101" s="127"/>
      <c r="QL101" s="127"/>
      <c r="QM101" s="127"/>
      <c r="QN101" s="127"/>
      <c r="QO101" s="127"/>
      <c r="QP101" s="127"/>
    </row>
    <row r="102" customFormat="false" ht="13.8" hidden="false" customHeight="false" outlineLevel="0" collapsed="false">
      <c r="A102" s="166"/>
      <c r="B102" s="37" t="s">
        <v>193</v>
      </c>
      <c r="C102" s="16" t="n">
        <v>0.05</v>
      </c>
      <c r="D102" s="2" t="n">
        <v>0</v>
      </c>
      <c r="E102" s="2" t="n">
        <v>0</v>
      </c>
      <c r="F102" s="2" t="n">
        <v>0</v>
      </c>
      <c r="G102" s="2" t="n">
        <v>0.95</v>
      </c>
      <c r="H102" s="2" t="n">
        <v>0</v>
      </c>
      <c r="I102" s="2" t="n">
        <v>0</v>
      </c>
      <c r="J102" s="2" t="n">
        <v>0</v>
      </c>
      <c r="K102" s="2" t="n">
        <v>0</v>
      </c>
      <c r="L102" s="2" t="s">
        <v>37</v>
      </c>
      <c r="M102" s="2" t="s">
        <v>37</v>
      </c>
      <c r="N102" s="2" t="s">
        <v>45</v>
      </c>
      <c r="O102" s="2" t="n">
        <v>15.3</v>
      </c>
      <c r="P102" s="2" t="n">
        <v>10</v>
      </c>
      <c r="Q102" s="2" t="n">
        <v>0.01</v>
      </c>
      <c r="R102" s="2" t="n">
        <v>0</v>
      </c>
      <c r="S102" s="2" t="n">
        <v>0.153</v>
      </c>
      <c r="T102" s="2" t="n">
        <v>0.153</v>
      </c>
      <c r="U102" s="2" t="n">
        <v>995</v>
      </c>
      <c r="V102" s="2" t="n">
        <v>0</v>
      </c>
      <c r="W102" s="2" t="n">
        <v>152.235</v>
      </c>
      <c r="X102" s="2" t="n">
        <f aca="false">IF(M102=1,O102,0)</f>
        <v>0</v>
      </c>
      <c r="Z102" s="2" t="s">
        <v>511</v>
      </c>
      <c r="AA102" s="2" t="n">
        <f aca="false">[1]sellia!E83</f>
        <v>8.22041964608497</v>
      </c>
      <c r="AB102" s="127"/>
      <c r="AC102" s="127"/>
      <c r="AD102" s="127"/>
      <c r="AE102" s="127"/>
      <c r="AF102" s="127"/>
      <c r="AG102" s="127"/>
      <c r="AH102" s="127"/>
      <c r="AI102" s="127"/>
      <c r="AJ102" s="127"/>
      <c r="AK102" s="127"/>
      <c r="AL102" s="127"/>
      <c r="AM102" s="127"/>
      <c r="AN102" s="150" t="n">
        <f aca="false">Cropani!X290</f>
        <v>0</v>
      </c>
      <c r="AO102" s="16" t="n">
        <f aca="false">Cropani!Y290</f>
        <v>0</v>
      </c>
      <c r="AP102" s="16" t="n">
        <f aca="false">Cropani!Z290</f>
        <v>0</v>
      </c>
      <c r="AQ102" s="16" t="n">
        <f aca="false">Cropani!AA290</f>
        <v>0</v>
      </c>
      <c r="AR102" s="16" t="n">
        <f aca="false">Cropani!AB290</f>
        <v>0</v>
      </c>
      <c r="AS102" s="16" t="n">
        <f aca="false">Cropani!AC290</f>
        <v>0</v>
      </c>
      <c r="AT102" s="16" t="n">
        <f aca="false">Cropani!AD290</f>
        <v>0</v>
      </c>
      <c r="AU102" s="16" t="n">
        <f aca="false">Cropani!AE290</f>
        <v>0</v>
      </c>
      <c r="AV102" s="139" t="n">
        <f aca="false">Cropani!AF290</f>
        <v>0</v>
      </c>
      <c r="AW102" s="150" t="n">
        <f aca="false">Cropani!X291</f>
        <v>45</v>
      </c>
      <c r="AX102" s="16" t="n">
        <f aca="false">Cropani!Y291</f>
        <v>0</v>
      </c>
      <c r="AY102" s="16" t="n">
        <f aca="false">Cropani!Z291</f>
        <v>0</v>
      </c>
      <c r="AZ102" s="16" t="n">
        <f aca="false">Cropani!AA291</f>
        <v>0</v>
      </c>
      <c r="BA102" s="16" t="n">
        <f aca="false">Cropani!AB291</f>
        <v>0</v>
      </c>
      <c r="BB102" s="16" t="n">
        <f aca="false">Cropani!AC291</f>
        <v>950</v>
      </c>
      <c r="BC102" s="16" t="n">
        <f aca="false">Cropani!AD291</f>
        <v>0</v>
      </c>
      <c r="BD102" s="16" t="n">
        <f aca="false">Cropani!AE291</f>
        <v>0</v>
      </c>
      <c r="BE102" s="16" t="n">
        <f aca="false">Cropani!AF291</f>
        <v>0</v>
      </c>
      <c r="BF102" s="20" t="n">
        <f aca="false">AW102*$T102</f>
        <v>6.885</v>
      </c>
      <c r="BG102" s="2" t="n">
        <f aca="false">AX102*$T102</f>
        <v>0</v>
      </c>
      <c r="BH102" s="2" t="n">
        <f aca="false">AY102*$T102</f>
        <v>0</v>
      </c>
      <c r="BI102" s="2" t="n">
        <f aca="false">AZ102*$T102</f>
        <v>0</v>
      </c>
      <c r="BJ102" s="2" t="n">
        <f aca="false">BA102*$T102</f>
        <v>0</v>
      </c>
      <c r="BK102" s="2" t="n">
        <f aca="false">BB102*$T102</f>
        <v>145.35</v>
      </c>
      <c r="BL102" s="2" t="n">
        <f aca="false">BC102*$T102</f>
        <v>0</v>
      </c>
      <c r="BM102" s="2" t="n">
        <f aca="false">BD102*$T102</f>
        <v>0</v>
      </c>
      <c r="BN102" s="44" t="n">
        <f aca="false">BE102*$T102</f>
        <v>0</v>
      </c>
      <c r="BO102" s="150" t="n">
        <f aca="false">AN102+BF102</f>
        <v>6.885</v>
      </c>
      <c r="BP102" s="16" t="n">
        <f aca="false">AO102+BG102</f>
        <v>0</v>
      </c>
      <c r="BQ102" s="16" t="n">
        <f aca="false">AP102+BH102</f>
        <v>0</v>
      </c>
      <c r="BR102" s="16" t="n">
        <f aca="false">AQ102+BI102</f>
        <v>0</v>
      </c>
      <c r="BS102" s="16" t="n">
        <f aca="false">AR102+BJ102</f>
        <v>0</v>
      </c>
      <c r="BT102" s="16" t="n">
        <f aca="false">AS102+BK102</f>
        <v>145.35</v>
      </c>
      <c r="BU102" s="16" t="n">
        <f aca="false">AT102+BL102</f>
        <v>0</v>
      </c>
      <c r="BV102" s="16" t="n">
        <f aca="false">AU102+BM102</f>
        <v>0</v>
      </c>
      <c r="BW102" s="139" t="n">
        <f aca="false">AV102+BN102</f>
        <v>0</v>
      </c>
      <c r="BX102" s="3" t="n">
        <f aca="false">BO102/SUM($BO102:$BW102)</f>
        <v>0.0452261306532663</v>
      </c>
      <c r="BY102" s="3" t="n">
        <f aca="false">BP102/SUM($BO102:$BW102)</f>
        <v>0</v>
      </c>
      <c r="BZ102" s="3" t="n">
        <f aca="false">BQ102/SUM($BO102:$BW102)</f>
        <v>0</v>
      </c>
      <c r="CA102" s="3" t="n">
        <f aca="false">BR102/SUM($BO102:$BW102)</f>
        <v>0</v>
      </c>
      <c r="CB102" s="3" t="n">
        <f aca="false">BS102/SUM($BO102:$BW102)</f>
        <v>0</v>
      </c>
      <c r="CC102" s="3" t="n">
        <f aca="false">BT102/SUM($BO102:$BW102)</f>
        <v>0.954773869346734</v>
      </c>
      <c r="CD102" s="3" t="n">
        <f aca="false">BU102/SUM($BO102:$BW102)</f>
        <v>0</v>
      </c>
      <c r="CE102" s="3" t="n">
        <f aca="false">BV102/SUM($BO102:$BW102)</f>
        <v>0</v>
      </c>
      <c r="CF102" s="3" t="n">
        <f aca="false">BW102/SUM($BO102:$BW102)</f>
        <v>0</v>
      </c>
      <c r="CG102" s="147" t="n">
        <f aca="false">IF(AND(CE102&gt;=90%,BV102&gt;=2000),BV102,0)</f>
        <v>0</v>
      </c>
      <c r="CI102" s="16" t="n">
        <f aca="false">IF(CG102&lt;&gt;0,SUM(BO102:CG102)-BV102,0)</f>
        <v>0</v>
      </c>
      <c r="CJ102" s="2" t="n">
        <f aca="false">IF(CE102&gt;=90%,BV102,0)</f>
        <v>0</v>
      </c>
      <c r="CK102" s="151" t="n">
        <f aca="false">IF(CJ102&lt;&gt;0,1,0)</f>
        <v>0</v>
      </c>
      <c r="CL102" s="2" t="n">
        <f aca="false">IF(CG102&lt;&gt;0,1,0)</f>
        <v>0</v>
      </c>
      <c r="CM102" s="2" t="n">
        <v>0</v>
      </c>
      <c r="CN102" s="151"/>
      <c r="CO102" s="127"/>
      <c r="CP102" s="127"/>
      <c r="CQ102" s="127"/>
      <c r="CR102" s="127"/>
      <c r="CS102" s="127"/>
      <c r="CT102" s="127"/>
      <c r="CU102" s="127"/>
      <c r="CV102" s="127"/>
      <c r="CW102" s="127"/>
      <c r="CX102" s="127"/>
      <c r="CY102" s="127"/>
      <c r="CZ102" s="127"/>
      <c r="DA102" s="127"/>
      <c r="DB102" s="127"/>
      <c r="DC102" s="138"/>
      <c r="DD102" s="60"/>
      <c r="DE102" s="176" t="str">
        <f aca="false">B150</f>
        <v>O42</v>
      </c>
      <c r="DF102" s="58" t="n">
        <f aca="false">SUM(DG98:DG102)</f>
        <v>1177.00022052561</v>
      </c>
      <c r="DG102" s="2" t="n">
        <f aca="false">W150</f>
        <v>54</v>
      </c>
      <c r="DH102" s="44" t="n">
        <f aca="false">CG150</f>
        <v>0</v>
      </c>
      <c r="DI102" s="44" t="n">
        <f aca="false">O150</f>
        <v>4.5</v>
      </c>
      <c r="DJ102" s="44" t="n">
        <f aca="false">S150</f>
        <v>0.135</v>
      </c>
      <c r="DK102" s="44" t="n">
        <f aca="false">BW150</f>
        <v>54</v>
      </c>
      <c r="DL102" s="44" t="n">
        <f aca="false">BV150</f>
        <v>0</v>
      </c>
      <c r="DM102" s="127"/>
      <c r="DN102" s="127"/>
      <c r="DO102" s="127"/>
      <c r="DP102" s="127"/>
      <c r="DQ102" s="127"/>
      <c r="DR102" s="127"/>
      <c r="DS102" s="127"/>
      <c r="DT102" s="127"/>
      <c r="DU102" s="127"/>
      <c r="DV102" s="127"/>
      <c r="DW102" s="127"/>
      <c r="DX102" s="127"/>
      <c r="DY102" s="127"/>
      <c r="DZ102" s="127"/>
      <c r="EA102" s="127"/>
      <c r="EB102" s="127"/>
      <c r="EC102" s="127"/>
      <c r="ED102" s="127"/>
      <c r="EE102" s="127"/>
      <c r="EF102" s="127"/>
      <c r="EG102" s="127"/>
      <c r="EH102" s="127"/>
      <c r="EI102" s="127"/>
      <c r="EJ102" s="127"/>
      <c r="EK102" s="127"/>
      <c r="EL102" s="127"/>
      <c r="EM102" s="127"/>
      <c r="EN102" s="127"/>
      <c r="EO102" s="127"/>
      <c r="EP102" s="127"/>
      <c r="EQ102" s="127"/>
      <c r="ER102" s="127"/>
      <c r="ES102" s="127"/>
      <c r="ET102" s="127"/>
      <c r="EU102" s="127"/>
      <c r="EV102" s="127"/>
      <c r="EW102" s="127"/>
      <c r="EX102" s="127"/>
      <c r="EY102" s="127"/>
      <c r="EZ102" s="127"/>
      <c r="FA102" s="127"/>
      <c r="FB102" s="127"/>
      <c r="FC102" s="127"/>
      <c r="FD102" s="127"/>
      <c r="FE102" s="127"/>
      <c r="FF102" s="127"/>
      <c r="FG102" s="127"/>
      <c r="FH102" s="127"/>
      <c r="FI102" s="127"/>
      <c r="FJ102" s="127"/>
      <c r="FK102" s="127"/>
      <c r="FL102" s="127"/>
      <c r="FM102" s="127"/>
      <c r="FN102" s="127"/>
      <c r="FO102" s="127"/>
      <c r="FP102" s="127"/>
      <c r="FQ102" s="127"/>
      <c r="FR102" s="127"/>
      <c r="FS102" s="127"/>
      <c r="FT102" s="127"/>
      <c r="FU102" s="127"/>
      <c r="FV102" s="127"/>
      <c r="FW102" s="127"/>
      <c r="FX102" s="127"/>
      <c r="FY102" s="127"/>
      <c r="FZ102" s="127"/>
      <c r="GA102" s="127"/>
      <c r="GB102" s="127"/>
      <c r="GC102" s="127"/>
      <c r="GD102" s="127"/>
      <c r="GE102" s="127"/>
      <c r="GF102" s="127"/>
      <c r="GG102" s="127"/>
      <c r="GH102" s="127"/>
      <c r="GI102" s="127"/>
      <c r="GJ102" s="127"/>
      <c r="GK102" s="127"/>
      <c r="GL102" s="127"/>
      <c r="GM102" s="127"/>
      <c r="GN102" s="127"/>
      <c r="GO102" s="127"/>
      <c r="GP102" s="167"/>
      <c r="GQ102" s="127" t="s">
        <v>180</v>
      </c>
      <c r="GR102" s="161" t="n">
        <v>0</v>
      </c>
      <c r="GS102" s="127" t="n">
        <v>0</v>
      </c>
      <c r="GT102" s="127" t="n">
        <v>0</v>
      </c>
      <c r="GU102" s="127" t="n">
        <v>1</v>
      </c>
      <c r="GV102" s="127" t="n">
        <v>0</v>
      </c>
      <c r="GW102" s="127" t="n">
        <v>0</v>
      </c>
      <c r="GX102" s="127" t="n">
        <v>0</v>
      </c>
      <c r="GY102" s="135" t="n">
        <v>0</v>
      </c>
      <c r="GZ102" s="161" t="n">
        <v>0</v>
      </c>
      <c r="HA102" s="127" t="s">
        <v>37</v>
      </c>
      <c r="HB102" s="127" t="s">
        <v>37</v>
      </c>
      <c r="HC102" s="127" t="n">
        <v>0</v>
      </c>
      <c r="HD102" s="127" t="n">
        <v>8.21</v>
      </c>
      <c r="HE102" s="127" t="n">
        <v>25</v>
      </c>
      <c r="HF102" s="127" t="n">
        <v>0.025</v>
      </c>
      <c r="HG102" s="127" t="n">
        <v>0</v>
      </c>
      <c r="HH102" s="127" t="n">
        <v>0.20525</v>
      </c>
      <c r="HI102" s="127" t="n">
        <v>0.20525</v>
      </c>
      <c r="HJ102" s="127" t="n">
        <v>550</v>
      </c>
      <c r="HK102" s="127" t="n">
        <v>0</v>
      </c>
      <c r="HL102" s="135" t="n">
        <v>112.8875</v>
      </c>
      <c r="HM102" s="161" t="n">
        <v>0</v>
      </c>
      <c r="HN102" s="127" t="n">
        <v>0</v>
      </c>
      <c r="HO102" s="127" t="n">
        <v>0</v>
      </c>
      <c r="HP102" s="127" t="n">
        <v>0</v>
      </c>
      <c r="HQ102" s="127" t="n">
        <v>0</v>
      </c>
      <c r="HR102" s="127" t="n">
        <v>0</v>
      </c>
      <c r="HS102" s="127" t="n">
        <v>0</v>
      </c>
      <c r="HT102" s="127" t="n">
        <v>0</v>
      </c>
      <c r="HU102" s="127" t="n">
        <v>0</v>
      </c>
      <c r="HV102" s="127" t="n">
        <v>0</v>
      </c>
      <c r="HW102" s="127" t="n">
        <v>0</v>
      </c>
      <c r="HX102" s="127" t="n">
        <v>0</v>
      </c>
      <c r="HY102" s="127" t="n">
        <v>0</v>
      </c>
      <c r="HZ102" s="165" t="n">
        <v>0</v>
      </c>
      <c r="IA102" s="127"/>
      <c r="IB102" s="127"/>
      <c r="IC102" s="127"/>
      <c r="ID102" s="127"/>
      <c r="IE102" s="127"/>
      <c r="IF102" s="127"/>
      <c r="IG102" s="127"/>
      <c r="IH102" s="127"/>
      <c r="II102" s="127"/>
      <c r="IJ102" s="127"/>
      <c r="IK102" s="127"/>
      <c r="IL102" s="127"/>
      <c r="IM102" s="127"/>
      <c r="IN102" s="127"/>
      <c r="IO102" s="127"/>
      <c r="IP102" s="127"/>
      <c r="IQ102" s="127"/>
      <c r="IR102" s="127"/>
      <c r="IS102" s="127"/>
      <c r="IT102" s="127"/>
      <c r="IU102" s="127"/>
      <c r="IV102" s="127"/>
      <c r="IW102" s="127"/>
      <c r="IX102" s="127"/>
      <c r="IY102" s="127"/>
      <c r="IZ102" s="127"/>
      <c r="JA102" s="127"/>
      <c r="JB102" s="127"/>
      <c r="JC102" s="127"/>
      <c r="JD102" s="127"/>
      <c r="JE102" s="127"/>
      <c r="JF102" s="127"/>
      <c r="JG102" s="127"/>
      <c r="JH102" s="127"/>
      <c r="JI102" s="127"/>
      <c r="JJ102" s="127"/>
      <c r="JK102" s="127"/>
      <c r="JL102" s="127"/>
      <c r="JM102" s="127"/>
      <c r="JN102" s="127"/>
      <c r="JO102" s="127"/>
      <c r="JP102" s="127"/>
      <c r="JQ102" s="127"/>
      <c r="JR102" s="127"/>
      <c r="JS102" s="127"/>
      <c r="JT102" s="127"/>
      <c r="JU102" s="127"/>
      <c r="JV102" s="127"/>
      <c r="JW102" s="127"/>
      <c r="JX102" s="127"/>
      <c r="JY102" s="127"/>
      <c r="JZ102" s="127"/>
      <c r="KA102" s="127"/>
      <c r="KB102" s="127"/>
      <c r="KC102" s="127"/>
      <c r="KD102" s="127"/>
      <c r="KE102" s="127"/>
      <c r="KF102" s="127"/>
      <c r="KG102" s="127"/>
      <c r="KH102" s="127"/>
      <c r="KI102" s="127"/>
      <c r="KJ102" s="127"/>
      <c r="KK102" s="127"/>
      <c r="KL102" s="127"/>
      <c r="KM102" s="127"/>
      <c r="KN102" s="127"/>
      <c r="KO102" s="127"/>
      <c r="KP102" s="127"/>
      <c r="KQ102" s="127"/>
      <c r="KR102" s="127"/>
      <c r="KS102" s="127"/>
      <c r="KT102" s="127"/>
      <c r="KU102" s="127"/>
      <c r="KV102" s="127"/>
      <c r="KW102" s="127"/>
      <c r="KX102" s="127"/>
      <c r="KY102" s="127"/>
      <c r="KZ102" s="127"/>
      <c r="LA102" s="127"/>
      <c r="LB102" s="127"/>
      <c r="LC102" s="127"/>
      <c r="LD102" s="127"/>
      <c r="LE102" s="127"/>
      <c r="LF102" s="127"/>
      <c r="LG102" s="127"/>
      <c r="LH102" s="127"/>
      <c r="LI102" s="127"/>
      <c r="LJ102" s="127"/>
      <c r="LK102" s="127"/>
      <c r="LL102" s="127"/>
      <c r="LM102" s="127"/>
      <c r="LN102" s="127"/>
      <c r="LO102" s="127"/>
      <c r="LP102" s="127"/>
      <c r="LQ102" s="127"/>
      <c r="LR102" s="127"/>
      <c r="LS102" s="127"/>
      <c r="LT102" s="127"/>
      <c r="LU102" s="127"/>
      <c r="LV102" s="127"/>
      <c r="LW102" s="127"/>
      <c r="LX102" s="127"/>
      <c r="LY102" s="127"/>
      <c r="LZ102" s="127"/>
      <c r="MA102" s="127"/>
      <c r="MB102" s="127"/>
      <c r="MC102" s="127"/>
      <c r="MD102" s="127"/>
      <c r="ME102" s="127"/>
      <c r="MF102" s="127"/>
      <c r="MG102" s="127"/>
      <c r="MH102" s="127"/>
      <c r="MI102" s="127"/>
      <c r="MJ102" s="127"/>
      <c r="MK102" s="127"/>
      <c r="ML102" s="127"/>
      <c r="MM102" s="127"/>
      <c r="MN102" s="127"/>
      <c r="MO102" s="127"/>
      <c r="MP102" s="127"/>
      <c r="MQ102" s="127"/>
      <c r="MR102" s="127"/>
      <c r="MS102" s="127"/>
      <c r="MT102" s="127"/>
      <c r="MU102" s="127"/>
      <c r="MV102" s="127"/>
      <c r="MW102" s="127"/>
      <c r="MX102" s="127"/>
      <c r="MY102" s="127"/>
      <c r="MZ102" s="127"/>
      <c r="NA102" s="127"/>
      <c r="NB102" s="127"/>
      <c r="NC102" s="127"/>
      <c r="ND102" s="127"/>
      <c r="NE102" s="127"/>
      <c r="NF102" s="127"/>
      <c r="NG102" s="127"/>
      <c r="NH102" s="127"/>
      <c r="NI102" s="127"/>
      <c r="NJ102" s="127"/>
      <c r="NK102" s="127"/>
      <c r="NL102" s="127"/>
      <c r="NM102" s="127"/>
      <c r="NN102" s="127"/>
      <c r="NO102" s="127"/>
      <c r="NP102" s="127"/>
      <c r="NQ102" s="127"/>
      <c r="NR102" s="127"/>
      <c r="NS102" s="127"/>
      <c r="NT102" s="127"/>
      <c r="NU102" s="127"/>
      <c r="NV102" s="127"/>
      <c r="NW102" s="127"/>
      <c r="NX102" s="127"/>
      <c r="NY102" s="127"/>
      <c r="NZ102" s="127"/>
      <c r="OA102" s="127"/>
      <c r="OB102" s="127"/>
      <c r="OC102" s="127"/>
      <c r="OD102" s="127"/>
      <c r="OE102" s="127"/>
      <c r="OF102" s="127"/>
      <c r="OG102" s="127"/>
      <c r="OH102" s="127"/>
      <c r="OI102" s="127"/>
      <c r="OJ102" s="127"/>
      <c r="OK102" s="127"/>
      <c r="OL102" s="127"/>
      <c r="OM102" s="127"/>
      <c r="ON102" s="127"/>
      <c r="OO102" s="127"/>
      <c r="OP102" s="127"/>
      <c r="OQ102" s="127"/>
      <c r="OR102" s="127"/>
      <c r="OS102" s="127"/>
      <c r="OT102" s="127"/>
      <c r="OU102" s="127"/>
      <c r="OV102" s="127"/>
      <c r="OW102" s="127"/>
      <c r="OX102" s="127"/>
      <c r="OY102" s="127"/>
      <c r="OZ102" s="127"/>
      <c r="PA102" s="127"/>
      <c r="PB102" s="127"/>
      <c r="PC102" s="127"/>
      <c r="PD102" s="127"/>
      <c r="PE102" s="127"/>
      <c r="PF102" s="127"/>
      <c r="PG102" s="127"/>
      <c r="PH102" s="127"/>
      <c r="PI102" s="127"/>
      <c r="PJ102" s="127"/>
      <c r="PK102" s="127"/>
      <c r="PL102" s="127"/>
      <c r="PM102" s="127"/>
      <c r="PN102" s="127"/>
      <c r="PO102" s="127"/>
      <c r="PP102" s="127"/>
      <c r="PQ102" s="127"/>
      <c r="PR102" s="127"/>
      <c r="PS102" s="127"/>
      <c r="PT102" s="127"/>
      <c r="PU102" s="127"/>
      <c r="PV102" s="127"/>
      <c r="PW102" s="127"/>
      <c r="PX102" s="127"/>
      <c r="PY102" s="127"/>
      <c r="PZ102" s="127"/>
      <c r="QA102" s="127"/>
      <c r="QB102" s="127"/>
      <c r="QC102" s="127"/>
      <c r="QD102" s="127"/>
      <c r="QE102" s="127"/>
      <c r="QF102" s="127"/>
      <c r="QG102" s="127"/>
      <c r="QH102" s="127"/>
      <c r="QI102" s="127"/>
      <c r="QJ102" s="127"/>
      <c r="QK102" s="127"/>
      <c r="QL102" s="127"/>
      <c r="QM102" s="127"/>
      <c r="QN102" s="127"/>
      <c r="QO102" s="127"/>
      <c r="QP102" s="127"/>
    </row>
    <row r="103" customFormat="false" ht="13.8" hidden="false" customHeight="false" outlineLevel="0" collapsed="false">
      <c r="A103" s="166"/>
      <c r="B103" s="37" t="s">
        <v>194</v>
      </c>
      <c r="C103" s="16" t="n">
        <v>0.1</v>
      </c>
      <c r="D103" s="2" t="n">
        <v>0</v>
      </c>
      <c r="E103" s="2" t="n">
        <v>0</v>
      </c>
      <c r="F103" s="2" t="n">
        <v>0.3</v>
      </c>
      <c r="G103" s="2" t="n">
        <v>0</v>
      </c>
      <c r="H103" s="2" t="n">
        <v>0.6</v>
      </c>
      <c r="I103" s="2" t="n">
        <v>0</v>
      </c>
      <c r="J103" s="2" t="n">
        <v>0</v>
      </c>
      <c r="K103" s="2" t="n">
        <v>0</v>
      </c>
      <c r="L103" s="2" t="s">
        <v>37</v>
      </c>
      <c r="M103" s="2" t="s">
        <v>37</v>
      </c>
      <c r="N103" s="2" t="s">
        <v>91</v>
      </c>
      <c r="O103" s="2" t="n">
        <v>13</v>
      </c>
      <c r="P103" s="2" t="n">
        <v>65</v>
      </c>
      <c r="Q103" s="2" t="n">
        <v>0.065</v>
      </c>
      <c r="R103" s="2" t="n">
        <v>0.6</v>
      </c>
      <c r="S103" s="2" t="n">
        <v>0.845</v>
      </c>
      <c r="T103" s="2" t="n">
        <v>0.338</v>
      </c>
      <c r="U103" s="2" t="n">
        <v>305</v>
      </c>
      <c r="V103" s="2" t="n">
        <v>60</v>
      </c>
      <c r="W103" s="2" t="n">
        <v>163.09</v>
      </c>
      <c r="X103" s="2" t="n">
        <f aca="false">IF(M103=1,O103,0)</f>
        <v>0</v>
      </c>
      <c r="Z103" s="2" t="s">
        <v>511</v>
      </c>
      <c r="AA103" s="2" t="n">
        <f aca="false">[1]sellia!E84</f>
        <v>7.81302662973106</v>
      </c>
      <c r="AB103" s="127"/>
      <c r="AC103" s="127"/>
      <c r="AD103" s="127"/>
      <c r="AE103" s="127"/>
      <c r="AF103" s="127"/>
      <c r="AG103" s="127"/>
      <c r="AH103" s="127"/>
      <c r="AI103" s="127"/>
      <c r="AJ103" s="127"/>
      <c r="AK103" s="127"/>
      <c r="AL103" s="127"/>
      <c r="AM103" s="127"/>
      <c r="AN103" s="150" t="n">
        <f aca="false">Cropani!AI290</f>
        <v>0</v>
      </c>
      <c r="AO103" s="16" t="n">
        <f aca="false">Cropani!AJ290</f>
        <v>0</v>
      </c>
      <c r="AP103" s="16" t="n">
        <f aca="false">Cropani!AK290</f>
        <v>0</v>
      </c>
      <c r="AQ103" s="16" t="n">
        <f aca="false">Cropani!AL290</f>
        <v>0</v>
      </c>
      <c r="AR103" s="16" t="n">
        <f aca="false">Cropani!AM290</f>
        <v>0</v>
      </c>
      <c r="AS103" s="16" t="n">
        <f aca="false">Cropani!AN290</f>
        <v>0</v>
      </c>
      <c r="AT103" s="16" t="n">
        <f aca="false">Cropani!AO290</f>
        <v>60</v>
      </c>
      <c r="AU103" s="16" t="n">
        <f aca="false">Cropani!AP290</f>
        <v>0</v>
      </c>
      <c r="AV103" s="139" t="n">
        <f aca="false">Cropani!AQ290</f>
        <v>0</v>
      </c>
      <c r="AW103" s="150" t="n">
        <f aca="false">Cropani!AI291</f>
        <v>350</v>
      </c>
      <c r="AX103" s="16" t="n">
        <f aca="false">Cropani!AJ291</f>
        <v>0</v>
      </c>
      <c r="AY103" s="16" t="n">
        <f aca="false">Cropani!AK291</f>
        <v>0</v>
      </c>
      <c r="AZ103" s="16" t="n">
        <f aca="false">Cropani!AL291</f>
        <v>0</v>
      </c>
      <c r="BA103" s="16" t="n">
        <f aca="false">Cropani!AM291</f>
        <v>412.5</v>
      </c>
      <c r="BB103" s="16" t="n">
        <f aca="false">Cropani!AN291</f>
        <v>0</v>
      </c>
      <c r="BC103" s="16" t="n">
        <f aca="false">Cropani!AO291</f>
        <v>0</v>
      </c>
      <c r="BD103" s="16" t="n">
        <f aca="false">Cropani!AP291</f>
        <v>0</v>
      </c>
      <c r="BE103" s="16" t="n">
        <f aca="false">Cropani!AQ291</f>
        <v>0</v>
      </c>
      <c r="BF103" s="20" t="n">
        <f aca="false">AW103*$T103</f>
        <v>118.3</v>
      </c>
      <c r="BG103" s="2" t="n">
        <f aca="false">AX103*$T103</f>
        <v>0</v>
      </c>
      <c r="BH103" s="2" t="n">
        <f aca="false">AY103*$T103</f>
        <v>0</v>
      </c>
      <c r="BI103" s="2" t="n">
        <f aca="false">AZ103*$T103</f>
        <v>0</v>
      </c>
      <c r="BJ103" s="2" t="n">
        <f aca="false">BA103*$T103</f>
        <v>139.425</v>
      </c>
      <c r="BK103" s="2" t="n">
        <f aca="false">BB103*$T103</f>
        <v>0</v>
      </c>
      <c r="BL103" s="2" t="n">
        <f aca="false">BC103*$T103</f>
        <v>0</v>
      </c>
      <c r="BM103" s="2" t="n">
        <f aca="false">BD103*$T103</f>
        <v>0</v>
      </c>
      <c r="BN103" s="44" t="n">
        <f aca="false">BE103*$T103</f>
        <v>0</v>
      </c>
      <c r="BO103" s="150" t="n">
        <f aca="false">AN103+BF103</f>
        <v>118.3</v>
      </c>
      <c r="BP103" s="16" t="n">
        <f aca="false">AO103+BG103</f>
        <v>0</v>
      </c>
      <c r="BQ103" s="16" t="n">
        <f aca="false">AP103+BH103</f>
        <v>0</v>
      </c>
      <c r="BR103" s="16" t="n">
        <f aca="false">AQ103+BI103</f>
        <v>0</v>
      </c>
      <c r="BS103" s="16" t="n">
        <f aca="false">AR103+BJ103</f>
        <v>139.425</v>
      </c>
      <c r="BT103" s="16" t="n">
        <f aca="false">AS103+BK103</f>
        <v>0</v>
      </c>
      <c r="BU103" s="16" t="n">
        <f aca="false">AT103+BL103</f>
        <v>60</v>
      </c>
      <c r="BV103" s="16" t="n">
        <f aca="false">AU103+BM103</f>
        <v>0</v>
      </c>
      <c r="BW103" s="139" t="n">
        <f aca="false">AV103+BN103</f>
        <v>0</v>
      </c>
      <c r="BX103" s="3" t="n">
        <f aca="false">BO103/SUM($BO103:$BW103)</f>
        <v>0.372334566055551</v>
      </c>
      <c r="BY103" s="3" t="n">
        <f aca="false">BP103/SUM($BO103:$BW103)</f>
        <v>0</v>
      </c>
      <c r="BZ103" s="3" t="n">
        <f aca="false">BQ103/SUM($BO103:$BW103)</f>
        <v>0</v>
      </c>
      <c r="CA103" s="3" t="n">
        <f aca="false">BR103/SUM($BO103:$BW103)</f>
        <v>0</v>
      </c>
      <c r="CB103" s="3" t="n">
        <f aca="false">BS103/SUM($BO103:$BW103)</f>
        <v>0.438822881422614</v>
      </c>
      <c r="CC103" s="3" t="n">
        <f aca="false">BT103/SUM($BO103:$BW103)</f>
        <v>0</v>
      </c>
      <c r="CD103" s="3" t="n">
        <f aca="false">BU103/SUM($BO103:$BW103)</f>
        <v>0.188842552521835</v>
      </c>
      <c r="CE103" s="3" t="n">
        <f aca="false">BV103/SUM($BO103:$BW103)</f>
        <v>0</v>
      </c>
      <c r="CF103" s="3" t="n">
        <f aca="false">BW103/SUM($BO103:$BW103)</f>
        <v>0</v>
      </c>
      <c r="CG103" s="147" t="n">
        <f aca="false">IF(AND(CE103&gt;=90%,BV103&gt;=2000),BV103,0)</f>
        <v>0</v>
      </c>
      <c r="CI103" s="16" t="n">
        <f aca="false">IF(CG103&lt;&gt;0,SUM(BO103:CG103)-BV103,0)</f>
        <v>0</v>
      </c>
      <c r="CJ103" s="2" t="n">
        <f aca="false">IF(CE103&gt;=90%,BV103,0)</f>
        <v>0</v>
      </c>
      <c r="CK103" s="151" t="n">
        <f aca="false">IF(CJ103&lt;&gt;0,1,0)</f>
        <v>0</v>
      </c>
      <c r="CL103" s="2" t="n">
        <f aca="false">IF(CG103&lt;&gt;0,1,0)</f>
        <v>0</v>
      </c>
      <c r="CM103" s="2" t="n">
        <v>0</v>
      </c>
      <c r="CN103" s="151"/>
      <c r="CO103" s="127"/>
      <c r="CP103" s="127"/>
      <c r="CQ103" s="127"/>
      <c r="CR103" s="127"/>
      <c r="CS103" s="127"/>
      <c r="CT103" s="127"/>
      <c r="CU103" s="127"/>
      <c r="CV103" s="127"/>
      <c r="CW103" s="127"/>
      <c r="CX103" s="127"/>
      <c r="CY103" s="127"/>
      <c r="CZ103" s="127"/>
      <c r="DA103" s="127"/>
      <c r="DB103" s="127"/>
      <c r="DC103" s="138"/>
      <c r="DD103" s="50" t="str">
        <f aca="false">A136</f>
        <v>Sellia Marina</v>
      </c>
      <c r="DE103" s="49" t="str">
        <f aca="false">B201</f>
        <v>O118</v>
      </c>
      <c r="DF103" s="38"/>
      <c r="DG103" s="2" t="n">
        <f aca="false">W201</f>
        <v>34.989</v>
      </c>
      <c r="DH103" s="44" t="n">
        <f aca="false">CG201</f>
        <v>0</v>
      </c>
      <c r="DI103" s="44" t="n">
        <f aca="false">O201</f>
        <v>10.7</v>
      </c>
      <c r="DJ103" s="44" t="n">
        <f aca="false">S201</f>
        <v>0.00535</v>
      </c>
      <c r="DK103" s="44" t="n">
        <f aca="false">BW201</f>
        <v>0</v>
      </c>
      <c r="DL103" s="44" t="n">
        <f aca="false">BV201</f>
        <v>0</v>
      </c>
      <c r="DM103" s="127"/>
      <c r="DN103" s="127"/>
      <c r="DO103" s="127"/>
      <c r="DP103" s="127"/>
      <c r="DQ103" s="127"/>
      <c r="DR103" s="127"/>
      <c r="DS103" s="127"/>
      <c r="DT103" s="127"/>
      <c r="DU103" s="127"/>
      <c r="DV103" s="127"/>
      <c r="DW103" s="127"/>
      <c r="DX103" s="127"/>
      <c r="DY103" s="127"/>
      <c r="DZ103" s="127"/>
      <c r="EA103" s="127"/>
      <c r="EB103" s="127"/>
      <c r="EC103" s="127"/>
      <c r="ED103" s="127"/>
      <c r="EE103" s="127"/>
      <c r="EF103" s="127"/>
      <c r="EG103" s="127"/>
      <c r="EH103" s="127"/>
      <c r="EI103" s="127"/>
      <c r="EJ103" s="127"/>
      <c r="EK103" s="127"/>
      <c r="EL103" s="127"/>
      <c r="EM103" s="127"/>
      <c r="EN103" s="127"/>
      <c r="EO103" s="127"/>
      <c r="EP103" s="127"/>
      <c r="EQ103" s="127"/>
      <c r="ER103" s="127"/>
      <c r="ES103" s="127"/>
      <c r="ET103" s="127"/>
      <c r="EU103" s="127"/>
      <c r="EV103" s="127"/>
      <c r="EW103" s="127"/>
      <c r="EX103" s="127"/>
      <c r="EY103" s="127"/>
      <c r="EZ103" s="127"/>
      <c r="FA103" s="127"/>
      <c r="FB103" s="127"/>
      <c r="FC103" s="127"/>
      <c r="FD103" s="127"/>
      <c r="FE103" s="127"/>
      <c r="FF103" s="127"/>
      <c r="FG103" s="127"/>
      <c r="FH103" s="127"/>
      <c r="FI103" s="127"/>
      <c r="FJ103" s="127"/>
      <c r="FK103" s="127"/>
      <c r="FL103" s="127"/>
      <c r="FM103" s="127"/>
      <c r="FN103" s="127"/>
      <c r="FO103" s="127"/>
      <c r="FP103" s="127"/>
      <c r="FQ103" s="127"/>
      <c r="FR103" s="127"/>
      <c r="FS103" s="127"/>
      <c r="FT103" s="127"/>
      <c r="FU103" s="127"/>
      <c r="FV103" s="127"/>
      <c r="FW103" s="127"/>
      <c r="FX103" s="127"/>
      <c r="FY103" s="127"/>
      <c r="FZ103" s="127"/>
      <c r="GA103" s="127"/>
      <c r="GB103" s="127"/>
      <c r="GC103" s="127"/>
      <c r="GD103" s="127"/>
      <c r="GE103" s="127"/>
      <c r="GF103" s="127"/>
      <c r="GG103" s="127"/>
      <c r="GH103" s="127"/>
      <c r="GI103" s="127"/>
      <c r="GJ103" s="127"/>
      <c r="GK103" s="127"/>
      <c r="GL103" s="127"/>
      <c r="GM103" s="127"/>
      <c r="GN103" s="127"/>
      <c r="GO103" s="127"/>
      <c r="GP103" s="167"/>
      <c r="GQ103" s="127" t="s">
        <v>191</v>
      </c>
      <c r="GR103" s="161" t="n">
        <v>0.677426850821496</v>
      </c>
      <c r="GS103" s="127" t="n">
        <v>0.0848687569548995</v>
      </c>
      <c r="GT103" s="127" t="n">
        <v>0.0359396478366171</v>
      </c>
      <c r="GU103" s="127" t="n">
        <v>0.00610754729331675</v>
      </c>
      <c r="GV103" s="127" t="n">
        <v>0.14565719709367</v>
      </c>
      <c r="GW103" s="127" t="n">
        <v>0</v>
      </c>
      <c r="GX103" s="127" t="n">
        <v>0.05</v>
      </c>
      <c r="GY103" s="135" t="n">
        <v>0</v>
      </c>
      <c r="GZ103" s="161" t="n">
        <v>0</v>
      </c>
      <c r="HA103" s="127" t="s">
        <v>37</v>
      </c>
      <c r="HB103" s="127" t="s">
        <v>140</v>
      </c>
      <c r="HC103" s="127" t="s">
        <v>45</v>
      </c>
      <c r="HD103" s="127" t="n">
        <v>4.87</v>
      </c>
      <c r="HE103" s="127" t="n">
        <v>20</v>
      </c>
      <c r="HF103" s="127" t="n">
        <v>0.02</v>
      </c>
      <c r="HG103" s="127" t="n">
        <v>0</v>
      </c>
      <c r="HH103" s="127" t="n">
        <v>0.0974</v>
      </c>
      <c r="HI103" s="127" t="n">
        <v>0.0974</v>
      </c>
      <c r="HJ103" s="127" t="n">
        <v>1226.6072363684</v>
      </c>
      <c r="HK103" s="127" t="n">
        <v>0</v>
      </c>
      <c r="HL103" s="135" t="n">
        <v>119.471544822282</v>
      </c>
      <c r="HM103" s="161" t="n">
        <v>0</v>
      </c>
      <c r="HN103" s="127" t="n">
        <v>0</v>
      </c>
      <c r="HO103" s="127" t="n">
        <v>0</v>
      </c>
      <c r="HP103" s="127" t="n">
        <v>0</v>
      </c>
      <c r="HQ103" s="127" t="n">
        <v>0</v>
      </c>
      <c r="HR103" s="127" t="n">
        <v>0</v>
      </c>
      <c r="HS103" s="127" t="n">
        <v>0</v>
      </c>
      <c r="HT103" s="127" t="n">
        <v>0</v>
      </c>
      <c r="HU103" s="127" t="n">
        <v>0</v>
      </c>
      <c r="HV103" s="127" t="n">
        <v>0</v>
      </c>
      <c r="HW103" s="127" t="n">
        <v>0</v>
      </c>
      <c r="HX103" s="127" t="n">
        <v>0</v>
      </c>
      <c r="HY103" s="127" t="n">
        <v>0</v>
      </c>
      <c r="HZ103" s="165" t="n">
        <v>0</v>
      </c>
      <c r="IA103" s="127"/>
      <c r="IB103" s="127"/>
      <c r="IC103" s="127"/>
      <c r="ID103" s="127"/>
      <c r="IE103" s="127"/>
      <c r="IF103" s="127"/>
      <c r="IG103" s="127"/>
      <c r="IH103" s="127"/>
      <c r="II103" s="127"/>
      <c r="IJ103" s="127"/>
      <c r="IK103" s="127"/>
      <c r="IL103" s="127"/>
      <c r="IM103" s="127"/>
      <c r="IN103" s="127"/>
      <c r="IO103" s="127"/>
      <c r="IP103" s="127"/>
      <c r="IQ103" s="127"/>
      <c r="IR103" s="127"/>
      <c r="IS103" s="127"/>
      <c r="IT103" s="127"/>
      <c r="IU103" s="127"/>
      <c r="IV103" s="127"/>
      <c r="IW103" s="127"/>
      <c r="IX103" s="127"/>
      <c r="IY103" s="127"/>
      <c r="IZ103" s="127"/>
      <c r="JA103" s="127"/>
      <c r="JB103" s="127"/>
      <c r="JC103" s="127"/>
      <c r="JD103" s="127"/>
      <c r="JE103" s="127"/>
      <c r="JF103" s="127"/>
      <c r="JG103" s="127"/>
      <c r="JH103" s="127"/>
      <c r="JI103" s="127"/>
      <c r="JJ103" s="127"/>
      <c r="JK103" s="127"/>
      <c r="JL103" s="127"/>
      <c r="JM103" s="127"/>
      <c r="JN103" s="127"/>
      <c r="JO103" s="127"/>
      <c r="JP103" s="127"/>
      <c r="JQ103" s="127"/>
      <c r="JR103" s="127"/>
      <c r="JS103" s="127"/>
      <c r="JT103" s="127"/>
      <c r="JU103" s="127"/>
      <c r="JV103" s="127"/>
      <c r="JW103" s="127"/>
      <c r="JX103" s="127"/>
      <c r="JY103" s="127"/>
      <c r="JZ103" s="127"/>
      <c r="KA103" s="127"/>
      <c r="KB103" s="127"/>
      <c r="KC103" s="127"/>
      <c r="KD103" s="127"/>
      <c r="KE103" s="127"/>
      <c r="KF103" s="127"/>
      <c r="KG103" s="127"/>
      <c r="KH103" s="127"/>
      <c r="KI103" s="127"/>
      <c r="KJ103" s="127"/>
      <c r="KK103" s="127"/>
      <c r="KL103" s="127"/>
      <c r="KM103" s="127"/>
      <c r="KN103" s="127"/>
      <c r="KO103" s="127"/>
      <c r="KP103" s="127"/>
      <c r="KQ103" s="127"/>
      <c r="KR103" s="127"/>
      <c r="KS103" s="127"/>
      <c r="KT103" s="127"/>
      <c r="KU103" s="127"/>
      <c r="KV103" s="127"/>
      <c r="KW103" s="127"/>
      <c r="KX103" s="127"/>
      <c r="KY103" s="127"/>
      <c r="KZ103" s="127"/>
      <c r="LA103" s="127"/>
      <c r="LB103" s="127"/>
      <c r="LC103" s="127"/>
      <c r="LD103" s="127"/>
      <c r="LE103" s="127"/>
      <c r="LF103" s="127"/>
      <c r="LG103" s="127"/>
      <c r="LH103" s="127"/>
      <c r="LI103" s="127"/>
      <c r="LJ103" s="127"/>
      <c r="LK103" s="127"/>
      <c r="LL103" s="127"/>
      <c r="LM103" s="127"/>
      <c r="LN103" s="127"/>
      <c r="LO103" s="127"/>
      <c r="LP103" s="127"/>
      <c r="LQ103" s="127"/>
      <c r="LR103" s="127"/>
      <c r="LS103" s="127"/>
      <c r="LT103" s="127"/>
      <c r="LU103" s="127"/>
      <c r="LV103" s="127"/>
      <c r="LW103" s="127"/>
      <c r="LX103" s="127"/>
      <c r="LY103" s="127"/>
      <c r="LZ103" s="127"/>
      <c r="MA103" s="127"/>
      <c r="MB103" s="127"/>
      <c r="MC103" s="127"/>
      <c r="MD103" s="127"/>
      <c r="ME103" s="127"/>
      <c r="MF103" s="127"/>
      <c r="MG103" s="127"/>
      <c r="MH103" s="127"/>
      <c r="MI103" s="127"/>
      <c r="MJ103" s="127"/>
      <c r="MK103" s="127"/>
      <c r="ML103" s="127"/>
      <c r="MM103" s="127"/>
      <c r="MN103" s="127"/>
      <c r="MO103" s="127"/>
      <c r="MP103" s="127"/>
      <c r="MQ103" s="127"/>
      <c r="MR103" s="127"/>
      <c r="MS103" s="127"/>
      <c r="MT103" s="127"/>
      <c r="MU103" s="127"/>
      <c r="MV103" s="127"/>
      <c r="MW103" s="127"/>
      <c r="MX103" s="127"/>
      <c r="MY103" s="127"/>
      <c r="MZ103" s="127"/>
      <c r="NA103" s="127"/>
      <c r="NB103" s="127"/>
      <c r="NC103" s="127"/>
      <c r="ND103" s="127"/>
      <c r="NE103" s="127"/>
      <c r="NF103" s="127"/>
      <c r="NG103" s="127"/>
      <c r="NH103" s="127"/>
      <c r="NI103" s="127"/>
      <c r="NJ103" s="127"/>
      <c r="NK103" s="127"/>
      <c r="NL103" s="127"/>
      <c r="NM103" s="127"/>
      <c r="NN103" s="127"/>
      <c r="NO103" s="127"/>
      <c r="NP103" s="127"/>
      <c r="NQ103" s="127"/>
      <c r="NR103" s="127"/>
      <c r="NS103" s="127"/>
      <c r="NT103" s="127"/>
      <c r="NU103" s="127"/>
      <c r="NV103" s="127"/>
      <c r="NW103" s="127"/>
      <c r="NX103" s="127"/>
      <c r="NY103" s="127"/>
      <c r="NZ103" s="127"/>
      <c r="OA103" s="127"/>
      <c r="OB103" s="127"/>
      <c r="OC103" s="127"/>
      <c r="OD103" s="127"/>
      <c r="OE103" s="127"/>
      <c r="OF103" s="127"/>
      <c r="OG103" s="127"/>
      <c r="OH103" s="127"/>
      <c r="OI103" s="127"/>
      <c r="OJ103" s="127"/>
      <c r="OK103" s="127"/>
      <c r="OL103" s="127"/>
      <c r="OM103" s="127"/>
      <c r="ON103" s="127"/>
      <c r="OO103" s="127"/>
      <c r="OP103" s="127"/>
      <c r="OQ103" s="127"/>
      <c r="OR103" s="127"/>
      <c r="OS103" s="127"/>
      <c r="OT103" s="127"/>
      <c r="OU103" s="127"/>
      <c r="OV103" s="127"/>
      <c r="OW103" s="127"/>
      <c r="OX103" s="127"/>
      <c r="OY103" s="127"/>
      <c r="OZ103" s="127"/>
      <c r="PA103" s="127"/>
      <c r="PB103" s="127"/>
      <c r="PC103" s="127"/>
      <c r="PD103" s="127"/>
      <c r="PE103" s="127"/>
      <c r="PF103" s="127"/>
      <c r="PG103" s="127"/>
      <c r="PH103" s="127"/>
      <c r="PI103" s="127"/>
      <c r="PJ103" s="127"/>
      <c r="PK103" s="127"/>
      <c r="PL103" s="127"/>
      <c r="PM103" s="127"/>
      <c r="PN103" s="127"/>
      <c r="PO103" s="127"/>
      <c r="PP103" s="127"/>
      <c r="PQ103" s="127"/>
      <c r="PR103" s="127"/>
      <c r="PS103" s="127"/>
      <c r="PT103" s="127"/>
      <c r="PU103" s="127"/>
      <c r="PV103" s="127"/>
      <c r="PW103" s="127"/>
      <c r="PX103" s="127"/>
      <c r="PY103" s="127"/>
      <c r="PZ103" s="127"/>
      <c r="QA103" s="127"/>
      <c r="QB103" s="127"/>
      <c r="QC103" s="127"/>
      <c r="QD103" s="127"/>
      <c r="QE103" s="127"/>
      <c r="QF103" s="127"/>
      <c r="QG103" s="127"/>
      <c r="QH103" s="127"/>
      <c r="QI103" s="127"/>
      <c r="QJ103" s="127"/>
      <c r="QK103" s="127"/>
      <c r="QL103" s="127"/>
      <c r="QM103" s="127"/>
      <c r="QN103" s="127"/>
      <c r="QO103" s="127"/>
      <c r="QP103" s="127"/>
    </row>
    <row r="104" s="155" customFormat="true" ht="13.8" hidden="false" customHeight="false" outlineLevel="0" collapsed="false">
      <c r="A104" s="166"/>
      <c r="B104" s="37" t="s">
        <v>195</v>
      </c>
      <c r="C104" s="16" t="n">
        <v>0</v>
      </c>
      <c r="D104" s="155" t="n">
        <v>0</v>
      </c>
      <c r="E104" s="155" t="n">
        <v>0</v>
      </c>
      <c r="F104" s="155" t="n">
        <v>0</v>
      </c>
      <c r="G104" s="155" t="n">
        <v>0</v>
      </c>
      <c r="H104" s="155" t="n">
        <v>0</v>
      </c>
      <c r="I104" s="155" t="n">
        <v>0</v>
      </c>
      <c r="J104" s="155" t="n">
        <v>0</v>
      </c>
      <c r="K104" s="155" t="s">
        <v>41</v>
      </c>
      <c r="L104" s="155" t="n">
        <v>0</v>
      </c>
      <c r="M104" s="155" t="n">
        <v>0</v>
      </c>
      <c r="N104" s="155" t="n">
        <v>0</v>
      </c>
      <c r="O104" s="155" t="n">
        <v>24.6</v>
      </c>
      <c r="P104" s="155" t="n">
        <v>0</v>
      </c>
      <c r="Q104" s="155" t="n">
        <v>0</v>
      </c>
      <c r="R104" s="155" t="n">
        <v>0</v>
      </c>
      <c r="S104" s="155" t="n">
        <v>0</v>
      </c>
      <c r="T104" s="155" t="n">
        <v>0</v>
      </c>
      <c r="U104" s="155" t="n">
        <v>0</v>
      </c>
      <c r="V104" s="155" t="n">
        <v>0</v>
      </c>
      <c r="W104" s="155" t="n">
        <v>0</v>
      </c>
      <c r="X104" s="155" t="n">
        <f aca="false">IF(M104=1,O104,0)</f>
        <v>0</v>
      </c>
      <c r="Z104" s="155" t="s">
        <v>511</v>
      </c>
      <c r="AA104" s="155" t="n">
        <f aca="false">[1]sellia!E85</f>
        <v>7.8309592934346</v>
      </c>
      <c r="AB104" s="127"/>
      <c r="AC104" s="127"/>
      <c r="AD104" s="127"/>
      <c r="AE104" s="127"/>
      <c r="AF104" s="127"/>
      <c r="AG104" s="127"/>
      <c r="AH104" s="127"/>
      <c r="AI104" s="127"/>
      <c r="AJ104" s="127"/>
      <c r="AK104" s="127"/>
      <c r="AL104" s="127"/>
      <c r="AM104" s="127"/>
      <c r="AN104" s="156" t="n">
        <f aca="false">Cropani!AT290</f>
        <v>0</v>
      </c>
      <c r="AO104" s="157" t="n">
        <f aca="false">Cropani!AU290</f>
        <v>0</v>
      </c>
      <c r="AP104" s="157" t="n">
        <f aca="false">Cropani!AV290</f>
        <v>0</v>
      </c>
      <c r="AQ104" s="157" t="n">
        <f aca="false">Cropani!AW290</f>
        <v>0</v>
      </c>
      <c r="AR104" s="157" t="n">
        <f aca="false">Cropani!AX290</f>
        <v>0</v>
      </c>
      <c r="AS104" s="157" t="n">
        <f aca="false">Cropani!AY290</f>
        <v>0</v>
      </c>
      <c r="AT104" s="157" t="n">
        <f aca="false">Cropani!AZ290</f>
        <v>0</v>
      </c>
      <c r="AU104" s="157" t="n">
        <f aca="false">Cropani!BA290</f>
        <v>0</v>
      </c>
      <c r="AV104" s="160" t="n">
        <f aca="false">Cropani!BB290</f>
        <v>0</v>
      </c>
      <c r="AW104" s="156" t="n">
        <f aca="false">Cropani!AT291</f>
        <v>0</v>
      </c>
      <c r="AX104" s="157" t="n">
        <f aca="false">Cropani!AU291</f>
        <v>0</v>
      </c>
      <c r="AY104" s="157" t="n">
        <f aca="false">Cropani!AV291</f>
        <v>0</v>
      </c>
      <c r="AZ104" s="157" t="n">
        <f aca="false">Cropani!AW291</f>
        <v>0</v>
      </c>
      <c r="BA104" s="157" t="n">
        <f aca="false">Cropani!AX291</f>
        <v>0</v>
      </c>
      <c r="BB104" s="157" t="n">
        <f aca="false">Cropani!AY291</f>
        <v>0</v>
      </c>
      <c r="BC104" s="157" t="n">
        <f aca="false">Cropani!AZ291</f>
        <v>0</v>
      </c>
      <c r="BD104" s="157" t="n">
        <f aca="false">Cropani!BA291</f>
        <v>0</v>
      </c>
      <c r="BE104" s="157" t="n">
        <f aca="false">Cropani!BB291</f>
        <v>0</v>
      </c>
      <c r="BF104" s="158" t="n">
        <f aca="false">AW104*$T104</f>
        <v>0</v>
      </c>
      <c r="BG104" s="155" t="n">
        <f aca="false">AX104*$T104</f>
        <v>0</v>
      </c>
      <c r="BH104" s="155" t="n">
        <f aca="false">AY104*$T104</f>
        <v>0</v>
      </c>
      <c r="BI104" s="155" t="n">
        <f aca="false">AZ104*$T104</f>
        <v>0</v>
      </c>
      <c r="BJ104" s="155" t="n">
        <f aca="false">BA104*$T104</f>
        <v>0</v>
      </c>
      <c r="BK104" s="155" t="n">
        <f aca="false">BB104*$T104</f>
        <v>0</v>
      </c>
      <c r="BL104" s="155" t="n">
        <f aca="false">BC104*$T104</f>
        <v>0</v>
      </c>
      <c r="BM104" s="155" t="n">
        <f aca="false">BD104*$T104</f>
        <v>0</v>
      </c>
      <c r="BN104" s="159" t="n">
        <f aca="false">BE104*$T104</f>
        <v>0</v>
      </c>
      <c r="BO104" s="156" t="n">
        <f aca="false">AN104+BF104</f>
        <v>0</v>
      </c>
      <c r="BP104" s="157" t="n">
        <f aca="false">AO104+BG104</f>
        <v>0</v>
      </c>
      <c r="BQ104" s="157" t="n">
        <f aca="false">AP104+BH104</f>
        <v>0</v>
      </c>
      <c r="BR104" s="157" t="n">
        <f aca="false">AQ104+BI104</f>
        <v>0</v>
      </c>
      <c r="BS104" s="157" t="n">
        <f aca="false">AR104+BJ104</f>
        <v>0</v>
      </c>
      <c r="BT104" s="157" t="n">
        <f aca="false">AS104+BK104</f>
        <v>0</v>
      </c>
      <c r="BU104" s="157" t="n">
        <f aca="false">AT104+BL104</f>
        <v>0</v>
      </c>
      <c r="BV104" s="157" t="n">
        <f aca="false">AU104+BM104</f>
        <v>0</v>
      </c>
      <c r="BW104" s="160" t="n">
        <f aca="false">AV104+BN104</f>
        <v>0</v>
      </c>
      <c r="BX104" s="3" t="e">
        <f aca="false">BO104/SUM($BO104:$BW104)</f>
        <v>#DIV/0!</v>
      </c>
      <c r="BY104" s="3" t="e">
        <f aca="false">BP104/SUM($BO104:$BW104)</f>
        <v>#DIV/0!</v>
      </c>
      <c r="BZ104" s="3" t="e">
        <f aca="false">BQ104/SUM($BO104:$BW104)</f>
        <v>#DIV/0!</v>
      </c>
      <c r="CA104" s="3" t="e">
        <f aca="false">BR104/SUM($BO104:$BW104)</f>
        <v>#DIV/0!</v>
      </c>
      <c r="CB104" s="3" t="e">
        <f aca="false">BS104/SUM($BO104:$BW104)</f>
        <v>#DIV/0!</v>
      </c>
      <c r="CC104" s="3" t="e">
        <f aca="false">BT104/SUM($BO104:$BW104)</f>
        <v>#DIV/0!</v>
      </c>
      <c r="CD104" s="3" t="e">
        <f aca="false">BU104/SUM($BO104:$BW104)</f>
        <v>#DIV/0!</v>
      </c>
      <c r="CE104" s="3" t="e">
        <f aca="false">BV104/SUM($BO104:$BW104)</f>
        <v>#DIV/0!</v>
      </c>
      <c r="CF104" s="3" t="e">
        <f aca="false">BW104/SUM($BO104:$BW104)</f>
        <v>#DIV/0!</v>
      </c>
      <c r="CG104" s="147"/>
      <c r="CI104" s="16" t="n">
        <f aca="false">IF(CG104&lt;&gt;0,SUM(BO104:CG104)-BV104,0)</f>
        <v>0</v>
      </c>
      <c r="CK104" s="151"/>
      <c r="CL104" s="155" t="n">
        <f aca="false">IF(CG104&lt;&gt;0,1,0)</f>
        <v>0</v>
      </c>
      <c r="CN104" s="151"/>
      <c r="CO104" s="127"/>
      <c r="CP104" s="127"/>
      <c r="CQ104" s="127"/>
      <c r="CR104" s="127"/>
      <c r="CS104" s="127"/>
      <c r="CT104" s="127"/>
      <c r="CU104" s="127"/>
      <c r="CV104" s="127"/>
      <c r="CW104" s="127"/>
      <c r="CX104" s="127"/>
      <c r="CY104" s="127"/>
      <c r="CZ104" s="127"/>
      <c r="DA104" s="127"/>
      <c r="DB104" s="127"/>
      <c r="DC104" s="138"/>
      <c r="DD104" s="155" t="s">
        <v>131</v>
      </c>
      <c r="DE104" s="37" t="str">
        <f aca="false">B106</f>
        <v>O120</v>
      </c>
      <c r="DF104" s="44" t="n">
        <f aca="false">SUM(DI103:DI107)</f>
        <v>656.3</v>
      </c>
      <c r="DG104" s="155" t="n">
        <f aca="false">W106</f>
        <v>182.817213932346</v>
      </c>
      <c r="DH104" s="44" t="n">
        <f aca="false">CG106</f>
        <v>0</v>
      </c>
      <c r="DI104" s="44" t="n">
        <f aca="false">O106</f>
        <v>18.3</v>
      </c>
      <c r="DJ104" s="44" t="n">
        <f aca="false">S106</f>
        <v>0.1464</v>
      </c>
      <c r="DK104" s="44" t="n">
        <f aca="false">BW106</f>
        <v>0</v>
      </c>
      <c r="DL104" s="44" t="n">
        <f aca="false">BV106</f>
        <v>102.48</v>
      </c>
      <c r="DM104" s="127"/>
      <c r="DN104" s="127"/>
      <c r="DO104" s="127"/>
      <c r="DP104" s="127"/>
      <c r="DQ104" s="127"/>
      <c r="DR104" s="127"/>
      <c r="DS104" s="127"/>
      <c r="DT104" s="127"/>
      <c r="DU104" s="127"/>
      <c r="DV104" s="127"/>
      <c r="DW104" s="127"/>
      <c r="DX104" s="127"/>
      <c r="DY104" s="127"/>
      <c r="DZ104" s="127"/>
      <c r="EA104" s="127"/>
      <c r="EB104" s="127"/>
      <c r="EC104" s="127"/>
      <c r="ED104" s="127"/>
      <c r="EE104" s="127"/>
      <c r="EF104" s="127"/>
      <c r="EG104" s="127"/>
      <c r="EH104" s="127"/>
      <c r="EI104" s="127"/>
      <c r="EJ104" s="127"/>
      <c r="EK104" s="127"/>
      <c r="EL104" s="127"/>
      <c r="EM104" s="127"/>
      <c r="EN104" s="127"/>
      <c r="EO104" s="127"/>
      <c r="EP104" s="127"/>
      <c r="EQ104" s="127"/>
      <c r="ER104" s="127"/>
      <c r="ES104" s="127"/>
      <c r="ET104" s="127"/>
      <c r="EU104" s="127"/>
      <c r="EV104" s="127"/>
      <c r="EW104" s="127"/>
      <c r="EX104" s="127"/>
      <c r="EY104" s="127"/>
      <c r="EZ104" s="127"/>
      <c r="FA104" s="127"/>
      <c r="FB104" s="127"/>
      <c r="FC104" s="127"/>
      <c r="FD104" s="127"/>
      <c r="FE104" s="127"/>
      <c r="FF104" s="127"/>
      <c r="FG104" s="127"/>
      <c r="FH104" s="127"/>
      <c r="FI104" s="127"/>
      <c r="FJ104" s="127"/>
      <c r="FK104" s="127"/>
      <c r="FL104" s="127"/>
      <c r="FM104" s="127"/>
      <c r="FN104" s="127"/>
      <c r="FO104" s="127"/>
      <c r="FP104" s="127"/>
      <c r="FQ104" s="127"/>
      <c r="FR104" s="127"/>
      <c r="FS104" s="127"/>
      <c r="FT104" s="127"/>
      <c r="FU104" s="127"/>
      <c r="FV104" s="127"/>
      <c r="FW104" s="127"/>
      <c r="FX104" s="127"/>
      <c r="FY104" s="127"/>
      <c r="FZ104" s="127"/>
      <c r="GA104" s="127"/>
      <c r="GB104" s="127"/>
      <c r="GC104" s="127"/>
      <c r="GD104" s="127"/>
      <c r="GE104" s="127"/>
      <c r="GF104" s="127"/>
      <c r="GG104" s="127"/>
      <c r="GH104" s="127"/>
      <c r="GI104" s="127"/>
      <c r="GJ104" s="127"/>
      <c r="GK104" s="127"/>
      <c r="GL104" s="127"/>
      <c r="GM104" s="127"/>
      <c r="GN104" s="127"/>
      <c r="GO104" s="127"/>
      <c r="GP104" s="167"/>
      <c r="GQ104" s="127" t="s">
        <v>192</v>
      </c>
      <c r="GR104" s="161" t="n">
        <v>0.8</v>
      </c>
      <c r="GS104" s="127" t="n">
        <v>0.05</v>
      </c>
      <c r="GT104" s="127" t="n">
        <v>0.15</v>
      </c>
      <c r="GU104" s="127" t="n">
        <v>0</v>
      </c>
      <c r="GV104" s="127" t="n">
        <v>0</v>
      </c>
      <c r="GW104" s="127" t="n">
        <v>0</v>
      </c>
      <c r="GX104" s="127" t="n">
        <v>0</v>
      </c>
      <c r="GY104" s="135" t="n">
        <v>0</v>
      </c>
      <c r="GZ104" s="161" t="n">
        <v>0</v>
      </c>
      <c r="HA104" s="127" t="s">
        <v>37</v>
      </c>
      <c r="HB104" s="127" t="s">
        <v>47</v>
      </c>
      <c r="HC104" s="127" t="s">
        <v>200</v>
      </c>
      <c r="HD104" s="127" t="n">
        <v>4.34</v>
      </c>
      <c r="HE104" s="127" t="n">
        <v>15</v>
      </c>
      <c r="HF104" s="127" t="n">
        <v>0.015</v>
      </c>
      <c r="HG104" s="127" t="n">
        <v>0</v>
      </c>
      <c r="HH104" s="127" t="n">
        <v>0.0651</v>
      </c>
      <c r="HI104" s="127" t="n">
        <v>0.0651</v>
      </c>
      <c r="HJ104" s="127" t="n">
        <v>1831</v>
      </c>
      <c r="HK104" s="127" t="n">
        <v>0</v>
      </c>
      <c r="HL104" s="135" t="n">
        <v>119.1981</v>
      </c>
      <c r="HM104" s="161" t="n">
        <v>0</v>
      </c>
      <c r="HN104" s="127" t="n">
        <v>0</v>
      </c>
      <c r="HO104" s="127" t="n">
        <v>0</v>
      </c>
      <c r="HP104" s="127" t="n">
        <v>0</v>
      </c>
      <c r="HQ104" s="127" t="n">
        <v>0</v>
      </c>
      <c r="HR104" s="127" t="n">
        <v>0</v>
      </c>
      <c r="HS104" s="127" t="n">
        <v>0</v>
      </c>
      <c r="HT104" s="127" t="n">
        <v>0</v>
      </c>
      <c r="HU104" s="127" t="n">
        <v>0</v>
      </c>
      <c r="HV104" s="127" t="n">
        <v>0</v>
      </c>
      <c r="HW104" s="127" t="n">
        <v>0</v>
      </c>
      <c r="HX104" s="127" t="n">
        <v>0</v>
      </c>
      <c r="HY104" s="127" t="n">
        <v>0</v>
      </c>
      <c r="HZ104" s="165" t="n">
        <v>0</v>
      </c>
      <c r="IA104" s="127"/>
      <c r="IB104" s="127"/>
      <c r="IC104" s="127"/>
      <c r="ID104" s="127"/>
      <c r="IE104" s="127"/>
      <c r="IF104" s="127"/>
      <c r="IG104" s="127"/>
      <c r="IH104" s="127"/>
      <c r="II104" s="127"/>
      <c r="IJ104" s="127"/>
      <c r="IK104" s="127"/>
      <c r="IL104" s="127"/>
      <c r="IM104" s="127"/>
      <c r="IN104" s="127"/>
      <c r="IO104" s="127"/>
      <c r="IP104" s="127"/>
      <c r="IQ104" s="127"/>
      <c r="IR104" s="127"/>
      <c r="IS104" s="127"/>
      <c r="IT104" s="127"/>
      <c r="IU104" s="127"/>
      <c r="IV104" s="127"/>
      <c r="IW104" s="127"/>
      <c r="IX104" s="127"/>
      <c r="IY104" s="127"/>
      <c r="IZ104" s="127"/>
      <c r="JA104" s="127"/>
      <c r="JB104" s="127"/>
      <c r="JC104" s="127"/>
      <c r="JD104" s="127"/>
      <c r="JE104" s="127"/>
      <c r="JF104" s="127"/>
      <c r="JG104" s="127"/>
      <c r="JH104" s="127"/>
      <c r="JI104" s="127"/>
      <c r="JJ104" s="127"/>
      <c r="JK104" s="127"/>
      <c r="JL104" s="127"/>
      <c r="JM104" s="127"/>
      <c r="JN104" s="127"/>
      <c r="JO104" s="127"/>
      <c r="JP104" s="127"/>
      <c r="JQ104" s="127"/>
      <c r="JR104" s="127"/>
      <c r="JS104" s="127"/>
      <c r="JT104" s="127"/>
      <c r="JU104" s="127"/>
      <c r="JV104" s="127"/>
      <c r="JW104" s="127"/>
      <c r="JX104" s="127"/>
      <c r="JY104" s="127"/>
      <c r="JZ104" s="127"/>
      <c r="KA104" s="127"/>
      <c r="KB104" s="127"/>
      <c r="KC104" s="127"/>
      <c r="KD104" s="127"/>
      <c r="KE104" s="127"/>
      <c r="KF104" s="127"/>
      <c r="KG104" s="127"/>
      <c r="KH104" s="127"/>
      <c r="KI104" s="127"/>
      <c r="KJ104" s="127"/>
      <c r="KK104" s="127"/>
      <c r="KL104" s="127"/>
      <c r="KM104" s="127"/>
      <c r="KN104" s="127"/>
      <c r="KO104" s="127"/>
      <c r="KP104" s="127"/>
      <c r="KQ104" s="127"/>
      <c r="KR104" s="127"/>
      <c r="KS104" s="127"/>
      <c r="KT104" s="127"/>
      <c r="KU104" s="127"/>
      <c r="KV104" s="127"/>
      <c r="KW104" s="127"/>
      <c r="KX104" s="127"/>
      <c r="KY104" s="127"/>
      <c r="KZ104" s="127"/>
      <c r="LA104" s="127"/>
      <c r="LB104" s="127"/>
      <c r="LC104" s="127"/>
      <c r="LD104" s="127"/>
      <c r="LE104" s="127"/>
      <c r="LF104" s="127"/>
      <c r="LG104" s="127"/>
      <c r="LH104" s="127"/>
      <c r="LI104" s="127"/>
      <c r="LJ104" s="127"/>
      <c r="LK104" s="127"/>
      <c r="LL104" s="127"/>
      <c r="LM104" s="127"/>
      <c r="LN104" s="127"/>
      <c r="LO104" s="127"/>
      <c r="LP104" s="127"/>
      <c r="LQ104" s="127"/>
      <c r="LR104" s="127"/>
      <c r="LS104" s="127"/>
      <c r="LT104" s="127"/>
      <c r="LU104" s="127"/>
      <c r="LV104" s="127"/>
      <c r="LW104" s="127"/>
      <c r="LX104" s="127"/>
      <c r="LY104" s="127"/>
      <c r="LZ104" s="127"/>
      <c r="MA104" s="127"/>
      <c r="MB104" s="127"/>
      <c r="MC104" s="127"/>
      <c r="MD104" s="127"/>
      <c r="ME104" s="127"/>
      <c r="MF104" s="127"/>
      <c r="MG104" s="127"/>
      <c r="MH104" s="127"/>
      <c r="MI104" s="127"/>
      <c r="MJ104" s="127"/>
      <c r="MK104" s="127"/>
      <c r="ML104" s="127"/>
      <c r="MM104" s="127"/>
      <c r="MN104" s="127"/>
      <c r="MO104" s="127"/>
      <c r="MP104" s="127"/>
      <c r="MQ104" s="127"/>
      <c r="MR104" s="127"/>
      <c r="MS104" s="127"/>
      <c r="MT104" s="127"/>
      <c r="MU104" s="127"/>
      <c r="MV104" s="127"/>
      <c r="MW104" s="127"/>
      <c r="MX104" s="127"/>
      <c r="MY104" s="127"/>
      <c r="MZ104" s="127"/>
      <c r="NA104" s="127"/>
      <c r="NB104" s="127"/>
      <c r="NC104" s="127"/>
      <c r="ND104" s="127"/>
      <c r="NE104" s="127"/>
      <c r="NF104" s="127"/>
      <c r="NG104" s="127"/>
      <c r="NH104" s="127"/>
      <c r="NI104" s="127"/>
      <c r="NJ104" s="127"/>
      <c r="NK104" s="127"/>
      <c r="NL104" s="127"/>
      <c r="NM104" s="127"/>
      <c r="NN104" s="127"/>
      <c r="NO104" s="127"/>
      <c r="NP104" s="127"/>
      <c r="NQ104" s="127"/>
      <c r="NR104" s="127"/>
      <c r="NS104" s="127"/>
      <c r="NT104" s="127"/>
      <c r="NU104" s="127"/>
      <c r="NV104" s="127"/>
      <c r="NW104" s="127"/>
      <c r="NX104" s="127"/>
      <c r="NY104" s="127"/>
      <c r="NZ104" s="127"/>
      <c r="OA104" s="127"/>
      <c r="OB104" s="127"/>
      <c r="OC104" s="127"/>
      <c r="OD104" s="127"/>
      <c r="OE104" s="127"/>
      <c r="OF104" s="127"/>
      <c r="OG104" s="127"/>
      <c r="OH104" s="127"/>
      <c r="OI104" s="127"/>
      <c r="OJ104" s="127"/>
      <c r="OK104" s="127"/>
      <c r="OL104" s="127"/>
      <c r="OM104" s="127"/>
      <c r="ON104" s="127"/>
      <c r="OO104" s="127"/>
      <c r="OP104" s="127"/>
      <c r="OQ104" s="127"/>
      <c r="OR104" s="127"/>
      <c r="OS104" s="127"/>
      <c r="OT104" s="127"/>
      <c r="OU104" s="127"/>
      <c r="OV104" s="127"/>
      <c r="OW104" s="127"/>
      <c r="OX104" s="127"/>
      <c r="OY104" s="127"/>
      <c r="OZ104" s="127"/>
      <c r="PA104" s="127"/>
      <c r="PB104" s="127"/>
      <c r="PC104" s="127"/>
      <c r="PD104" s="127"/>
      <c r="PE104" s="127"/>
      <c r="PF104" s="127"/>
      <c r="PG104" s="127"/>
      <c r="PH104" s="127"/>
      <c r="PI104" s="127"/>
      <c r="PJ104" s="127"/>
      <c r="PK104" s="127"/>
      <c r="PL104" s="127"/>
      <c r="PM104" s="127"/>
      <c r="PN104" s="127"/>
      <c r="PO104" s="127"/>
      <c r="PP104" s="127"/>
      <c r="PQ104" s="127"/>
      <c r="PR104" s="127"/>
      <c r="PS104" s="127"/>
      <c r="PT104" s="127"/>
      <c r="PU104" s="127"/>
      <c r="PV104" s="127"/>
      <c r="PW104" s="127"/>
      <c r="PX104" s="127"/>
      <c r="PY104" s="127"/>
      <c r="PZ104" s="127"/>
      <c r="QA104" s="127"/>
      <c r="QB104" s="127"/>
      <c r="QC104" s="127"/>
      <c r="QD104" s="127"/>
      <c r="QE104" s="127"/>
      <c r="QF104" s="127"/>
      <c r="QG104" s="127"/>
      <c r="QH104" s="127"/>
      <c r="QI104" s="127"/>
      <c r="QJ104" s="127"/>
      <c r="QK104" s="127"/>
      <c r="QL104" s="127"/>
      <c r="QM104" s="127"/>
      <c r="QN104" s="127"/>
      <c r="QO104" s="127"/>
      <c r="QP104" s="127"/>
    </row>
    <row r="105" s="155" customFormat="true" ht="13.8" hidden="false" customHeight="false" outlineLevel="0" collapsed="false">
      <c r="A105" s="166"/>
      <c r="B105" s="37" t="s">
        <v>196</v>
      </c>
      <c r="C105" s="16" t="n">
        <v>0</v>
      </c>
      <c r="D105" s="155" t="n">
        <v>0</v>
      </c>
      <c r="E105" s="155" t="n">
        <v>0</v>
      </c>
      <c r="F105" s="155" t="n">
        <v>0</v>
      </c>
      <c r="G105" s="155" t="n">
        <v>0</v>
      </c>
      <c r="H105" s="155" t="n">
        <v>0</v>
      </c>
      <c r="I105" s="155" t="n">
        <v>0</v>
      </c>
      <c r="J105" s="155" t="n">
        <v>0</v>
      </c>
      <c r="K105" s="155" t="s">
        <v>41</v>
      </c>
      <c r="L105" s="155" t="n">
        <v>0</v>
      </c>
      <c r="M105" s="155" t="n">
        <v>0</v>
      </c>
      <c r="N105" s="155" t="n">
        <v>0</v>
      </c>
      <c r="O105" s="155" t="n">
        <v>21.8</v>
      </c>
      <c r="P105" s="155" t="n">
        <v>0</v>
      </c>
      <c r="Q105" s="155" t="n">
        <v>0</v>
      </c>
      <c r="R105" s="155" t="n">
        <v>0</v>
      </c>
      <c r="S105" s="155" t="n">
        <v>0</v>
      </c>
      <c r="T105" s="155" t="n">
        <v>0</v>
      </c>
      <c r="U105" s="155" t="n">
        <v>0</v>
      </c>
      <c r="V105" s="155" t="n">
        <v>0</v>
      </c>
      <c r="W105" s="155" t="n">
        <v>0</v>
      </c>
      <c r="X105" s="155" t="n">
        <f aca="false">IF(M105=1,O105,0)</f>
        <v>0</v>
      </c>
      <c r="Z105" s="155" t="s">
        <v>511</v>
      </c>
      <c r="AA105" s="155" t="n">
        <f aca="false">[1]sellia!E97</f>
        <v>8.97868463147447</v>
      </c>
      <c r="AB105" s="127"/>
      <c r="AC105" s="127"/>
      <c r="AD105" s="127"/>
      <c r="AE105" s="127"/>
      <c r="AF105" s="127"/>
      <c r="AG105" s="127"/>
      <c r="AH105" s="127"/>
      <c r="AI105" s="127"/>
      <c r="AJ105" s="127"/>
      <c r="AK105" s="127"/>
      <c r="AL105" s="127"/>
      <c r="AM105" s="127"/>
      <c r="AN105" s="156" t="n">
        <f aca="false">Cropani!BE290</f>
        <v>0</v>
      </c>
      <c r="AO105" s="157" t="n">
        <f aca="false">Cropani!BF290</f>
        <v>0</v>
      </c>
      <c r="AP105" s="157" t="n">
        <f aca="false">Cropani!BG290</f>
        <v>0</v>
      </c>
      <c r="AQ105" s="157" t="n">
        <f aca="false">Cropani!BH290</f>
        <v>0</v>
      </c>
      <c r="AR105" s="157" t="n">
        <f aca="false">Cropani!BI290</f>
        <v>0</v>
      </c>
      <c r="AS105" s="157" t="n">
        <f aca="false">Cropani!BJ290</f>
        <v>0</v>
      </c>
      <c r="AT105" s="157" t="n">
        <f aca="false">Cropani!BK290</f>
        <v>0</v>
      </c>
      <c r="AU105" s="157" t="n">
        <f aca="false">Cropani!BL290</f>
        <v>0</v>
      </c>
      <c r="AV105" s="160" t="n">
        <f aca="false">Cropani!BM290</f>
        <v>0</v>
      </c>
      <c r="AW105" s="156" t="n">
        <f aca="false">Cropani!BE291</f>
        <v>0</v>
      </c>
      <c r="AX105" s="157" t="n">
        <f aca="false">Cropani!BF291</f>
        <v>0</v>
      </c>
      <c r="AY105" s="157" t="n">
        <f aca="false">Cropani!BG291</f>
        <v>0</v>
      </c>
      <c r="AZ105" s="157" t="n">
        <f aca="false">Cropani!BH291</f>
        <v>0</v>
      </c>
      <c r="BA105" s="157" t="n">
        <f aca="false">Cropani!BI291</f>
        <v>0</v>
      </c>
      <c r="BB105" s="157" t="n">
        <f aca="false">Cropani!BJ291</f>
        <v>0</v>
      </c>
      <c r="BC105" s="157" t="n">
        <f aca="false">Cropani!BK291</f>
        <v>0</v>
      </c>
      <c r="BD105" s="157" t="n">
        <f aca="false">Cropani!BL291</f>
        <v>0</v>
      </c>
      <c r="BE105" s="157" t="n">
        <f aca="false">Cropani!BM291</f>
        <v>0</v>
      </c>
      <c r="BF105" s="158" t="n">
        <f aca="false">AW105*$T105</f>
        <v>0</v>
      </c>
      <c r="BG105" s="155" t="n">
        <f aca="false">AX105*$T105</f>
        <v>0</v>
      </c>
      <c r="BH105" s="155" t="n">
        <f aca="false">AY105*$T105</f>
        <v>0</v>
      </c>
      <c r="BI105" s="155" t="n">
        <f aca="false">AZ105*$T105</f>
        <v>0</v>
      </c>
      <c r="BJ105" s="155" t="n">
        <f aca="false">BA105*$T105</f>
        <v>0</v>
      </c>
      <c r="BK105" s="155" t="n">
        <f aca="false">BB105*$T105</f>
        <v>0</v>
      </c>
      <c r="BL105" s="155" t="n">
        <f aca="false">BC105*$T105</f>
        <v>0</v>
      </c>
      <c r="BM105" s="155" t="n">
        <f aca="false">BD105*$T105</f>
        <v>0</v>
      </c>
      <c r="BN105" s="159" t="n">
        <f aca="false">BE105*$T105</f>
        <v>0</v>
      </c>
      <c r="BO105" s="156" t="n">
        <f aca="false">AN105+BF105</f>
        <v>0</v>
      </c>
      <c r="BP105" s="157" t="n">
        <f aca="false">AO105+BG105</f>
        <v>0</v>
      </c>
      <c r="BQ105" s="157" t="n">
        <f aca="false">AP105+BH105</f>
        <v>0</v>
      </c>
      <c r="BR105" s="157" t="n">
        <f aca="false">AQ105+BI105</f>
        <v>0</v>
      </c>
      <c r="BS105" s="157" t="n">
        <f aca="false">AR105+BJ105</f>
        <v>0</v>
      </c>
      <c r="BT105" s="157" t="n">
        <f aca="false">AS105+BK105</f>
        <v>0</v>
      </c>
      <c r="BU105" s="157" t="n">
        <f aca="false">AT105+BL105</f>
        <v>0</v>
      </c>
      <c r="BV105" s="157" t="n">
        <f aca="false">AU105+BM105</f>
        <v>0</v>
      </c>
      <c r="BW105" s="160" t="n">
        <f aca="false">AV105+BN105</f>
        <v>0</v>
      </c>
      <c r="BX105" s="3" t="e">
        <f aca="false">BO105/SUM($BO105:$BW105)</f>
        <v>#DIV/0!</v>
      </c>
      <c r="BY105" s="3" t="e">
        <f aca="false">BP105/SUM($BO105:$BW105)</f>
        <v>#DIV/0!</v>
      </c>
      <c r="BZ105" s="3" t="e">
        <f aca="false">BQ105/SUM($BO105:$BW105)</f>
        <v>#DIV/0!</v>
      </c>
      <c r="CA105" s="3" t="e">
        <f aca="false">BR105/SUM($BO105:$BW105)</f>
        <v>#DIV/0!</v>
      </c>
      <c r="CB105" s="3" t="e">
        <f aca="false">BS105/SUM($BO105:$BW105)</f>
        <v>#DIV/0!</v>
      </c>
      <c r="CC105" s="3" t="e">
        <f aca="false">BT105/SUM($BO105:$BW105)</f>
        <v>#DIV/0!</v>
      </c>
      <c r="CD105" s="3" t="e">
        <f aca="false">BU105/SUM($BO105:$BW105)</f>
        <v>#DIV/0!</v>
      </c>
      <c r="CE105" s="3" t="e">
        <f aca="false">BV105/SUM($BO105:$BW105)</f>
        <v>#DIV/0!</v>
      </c>
      <c r="CF105" s="3" t="e">
        <f aca="false">BW105/SUM($BO105:$BW105)</f>
        <v>#DIV/0!</v>
      </c>
      <c r="CG105" s="147"/>
      <c r="CI105" s="16" t="n">
        <f aca="false">IF(CG105&lt;&gt;0,SUM(BO105:CG105)-BV105,0)</f>
        <v>0</v>
      </c>
      <c r="CK105" s="151"/>
      <c r="CL105" s="155" t="n">
        <f aca="false">IF(CG105&lt;&gt;0,1,0)</f>
        <v>0</v>
      </c>
      <c r="CN105" s="151"/>
      <c r="CO105" s="127"/>
      <c r="CP105" s="127"/>
      <c r="CQ105" s="127"/>
      <c r="CR105" s="127"/>
      <c r="CS105" s="127"/>
      <c r="CT105" s="127"/>
      <c r="CU105" s="127"/>
      <c r="CV105" s="127"/>
      <c r="CW105" s="127"/>
      <c r="CX105" s="127"/>
      <c r="CY105" s="127"/>
      <c r="CZ105" s="127"/>
      <c r="DA105" s="127"/>
      <c r="DB105" s="127"/>
      <c r="DC105" s="138"/>
      <c r="DD105" s="155" t="s">
        <v>592</v>
      </c>
      <c r="DE105" s="37" t="str">
        <f aca="false">B107</f>
        <v>O121</v>
      </c>
      <c r="DF105" s="44" t="n">
        <f aca="false">SUM(DJ103:DJ107)</f>
        <v>4.68425</v>
      </c>
      <c r="DG105" s="155" t="n">
        <f aca="false">W107</f>
        <v>96.146987899384</v>
      </c>
      <c r="DH105" s="44" t="n">
        <f aca="false">CG107</f>
        <v>0</v>
      </c>
      <c r="DI105" s="44" t="n">
        <f aca="false">O107</f>
        <v>29.8</v>
      </c>
      <c r="DJ105" s="44" t="n">
        <f aca="false">S107</f>
        <v>0.0745</v>
      </c>
      <c r="DK105" s="44" t="n">
        <f aca="false">BW107</f>
        <v>0</v>
      </c>
      <c r="DL105" s="44" t="n">
        <f aca="false">BV107</f>
        <v>0</v>
      </c>
      <c r="DM105" s="127"/>
      <c r="DN105" s="127"/>
      <c r="DO105" s="127"/>
      <c r="DP105" s="127"/>
      <c r="DQ105" s="127"/>
      <c r="DR105" s="127"/>
      <c r="DS105" s="127"/>
      <c r="DT105" s="127"/>
      <c r="DU105" s="127"/>
      <c r="DV105" s="127"/>
      <c r="DW105" s="127"/>
      <c r="DX105" s="127"/>
      <c r="DY105" s="127"/>
      <c r="DZ105" s="127"/>
      <c r="EA105" s="127"/>
      <c r="EB105" s="127"/>
      <c r="EC105" s="127"/>
      <c r="ED105" s="127"/>
      <c r="EE105" s="127"/>
      <c r="EF105" s="127"/>
      <c r="EG105" s="127"/>
      <c r="EH105" s="127"/>
      <c r="EI105" s="127"/>
      <c r="EJ105" s="127"/>
      <c r="EK105" s="127"/>
      <c r="EL105" s="127"/>
      <c r="EM105" s="127"/>
      <c r="EN105" s="127"/>
      <c r="EO105" s="127"/>
      <c r="EP105" s="127"/>
      <c r="EQ105" s="127"/>
      <c r="ER105" s="127"/>
      <c r="ES105" s="127"/>
      <c r="ET105" s="127"/>
      <c r="EU105" s="127"/>
      <c r="EV105" s="127"/>
      <c r="EW105" s="127"/>
      <c r="EX105" s="127"/>
      <c r="EY105" s="127"/>
      <c r="EZ105" s="127"/>
      <c r="FA105" s="127"/>
      <c r="FB105" s="127"/>
      <c r="FC105" s="127"/>
      <c r="FD105" s="127"/>
      <c r="FE105" s="127"/>
      <c r="FF105" s="127"/>
      <c r="FG105" s="127"/>
      <c r="FH105" s="127"/>
      <c r="FI105" s="127"/>
      <c r="FJ105" s="127"/>
      <c r="FK105" s="127"/>
      <c r="FL105" s="127"/>
      <c r="FM105" s="127"/>
      <c r="FN105" s="127"/>
      <c r="FO105" s="127"/>
      <c r="FP105" s="127"/>
      <c r="FQ105" s="127"/>
      <c r="FR105" s="127"/>
      <c r="FS105" s="127"/>
      <c r="FT105" s="127"/>
      <c r="FU105" s="127"/>
      <c r="FV105" s="127"/>
      <c r="FW105" s="127"/>
      <c r="FX105" s="127"/>
      <c r="FY105" s="127"/>
      <c r="FZ105" s="127"/>
      <c r="GA105" s="127"/>
      <c r="GB105" s="127"/>
      <c r="GC105" s="127"/>
      <c r="GD105" s="127"/>
      <c r="GE105" s="127"/>
      <c r="GF105" s="127"/>
      <c r="GG105" s="127"/>
      <c r="GH105" s="127"/>
      <c r="GI105" s="127"/>
      <c r="GJ105" s="127"/>
      <c r="GK105" s="127"/>
      <c r="GL105" s="127"/>
      <c r="GM105" s="127"/>
      <c r="GN105" s="127"/>
      <c r="GO105" s="127"/>
      <c r="GP105" s="167"/>
      <c r="GQ105" s="127" t="s">
        <v>193</v>
      </c>
      <c r="GR105" s="161" t="n">
        <v>0.05</v>
      </c>
      <c r="GS105" s="127" t="n">
        <v>0</v>
      </c>
      <c r="GT105" s="127" t="n">
        <v>0</v>
      </c>
      <c r="GU105" s="127" t="n">
        <v>0</v>
      </c>
      <c r="GV105" s="127" t="n">
        <v>0.95</v>
      </c>
      <c r="GW105" s="127" t="n">
        <v>0</v>
      </c>
      <c r="GX105" s="127" t="n">
        <v>0</v>
      </c>
      <c r="GY105" s="135" t="n">
        <v>0</v>
      </c>
      <c r="GZ105" s="161" t="n">
        <v>0</v>
      </c>
      <c r="HA105" s="127" t="s">
        <v>37</v>
      </c>
      <c r="HB105" s="127" t="s">
        <v>37</v>
      </c>
      <c r="HC105" s="127" t="s">
        <v>45</v>
      </c>
      <c r="HD105" s="127" t="n">
        <v>15.3</v>
      </c>
      <c r="HE105" s="127" t="n">
        <v>10</v>
      </c>
      <c r="HF105" s="127" t="n">
        <v>0.01</v>
      </c>
      <c r="HG105" s="127" t="n">
        <v>0</v>
      </c>
      <c r="HH105" s="127" t="n">
        <v>0.153</v>
      </c>
      <c r="HI105" s="127" t="n">
        <v>0.153</v>
      </c>
      <c r="HJ105" s="127" t="n">
        <v>995</v>
      </c>
      <c r="HK105" s="127" t="n">
        <v>0</v>
      </c>
      <c r="HL105" s="135" t="n">
        <v>152.235</v>
      </c>
      <c r="HM105" s="161" t="n">
        <v>0</v>
      </c>
      <c r="HN105" s="127" t="n">
        <v>0</v>
      </c>
      <c r="HO105" s="127" t="n">
        <v>0</v>
      </c>
      <c r="HP105" s="127" t="n">
        <v>0</v>
      </c>
      <c r="HQ105" s="127" t="n">
        <v>0</v>
      </c>
      <c r="HR105" s="127" t="n">
        <v>0</v>
      </c>
      <c r="HS105" s="127" t="n">
        <v>0</v>
      </c>
      <c r="HT105" s="127" t="n">
        <v>0</v>
      </c>
      <c r="HU105" s="127" t="n">
        <v>0</v>
      </c>
      <c r="HV105" s="127" t="n">
        <v>0</v>
      </c>
      <c r="HW105" s="127" t="n">
        <v>0</v>
      </c>
      <c r="HX105" s="127" t="n">
        <v>0</v>
      </c>
      <c r="HY105" s="127" t="n">
        <v>0</v>
      </c>
      <c r="HZ105" s="165" t="n">
        <v>0</v>
      </c>
      <c r="IA105" s="127"/>
      <c r="IB105" s="127"/>
      <c r="IC105" s="127"/>
      <c r="ID105" s="127"/>
      <c r="IE105" s="127"/>
      <c r="IF105" s="127"/>
      <c r="IG105" s="127"/>
      <c r="IH105" s="127"/>
      <c r="II105" s="127"/>
      <c r="IJ105" s="127"/>
      <c r="IK105" s="127"/>
      <c r="IL105" s="127"/>
      <c r="IM105" s="127"/>
      <c r="IN105" s="127"/>
      <c r="IO105" s="127"/>
      <c r="IP105" s="127"/>
      <c r="IQ105" s="127"/>
      <c r="IR105" s="127"/>
      <c r="IS105" s="127"/>
      <c r="IT105" s="127"/>
      <c r="IU105" s="127"/>
      <c r="IV105" s="127"/>
      <c r="IW105" s="127"/>
      <c r="IX105" s="127"/>
      <c r="IY105" s="127"/>
      <c r="IZ105" s="127"/>
      <c r="JA105" s="127"/>
      <c r="JB105" s="127"/>
      <c r="JC105" s="127"/>
      <c r="JD105" s="127"/>
      <c r="JE105" s="127"/>
      <c r="JF105" s="127"/>
      <c r="JG105" s="127"/>
      <c r="JH105" s="127"/>
      <c r="JI105" s="127"/>
      <c r="JJ105" s="127"/>
      <c r="JK105" s="127"/>
      <c r="JL105" s="127"/>
      <c r="JM105" s="127"/>
      <c r="JN105" s="127"/>
      <c r="JO105" s="127"/>
      <c r="JP105" s="127"/>
      <c r="JQ105" s="127"/>
      <c r="JR105" s="127"/>
      <c r="JS105" s="127"/>
      <c r="JT105" s="127"/>
      <c r="JU105" s="127"/>
      <c r="JV105" s="127"/>
      <c r="JW105" s="127"/>
      <c r="JX105" s="127"/>
      <c r="JY105" s="127"/>
      <c r="JZ105" s="127"/>
      <c r="KA105" s="127"/>
      <c r="KB105" s="127"/>
      <c r="KC105" s="127"/>
      <c r="KD105" s="127"/>
      <c r="KE105" s="127"/>
      <c r="KF105" s="127"/>
      <c r="KG105" s="127"/>
      <c r="KH105" s="127"/>
      <c r="KI105" s="127"/>
      <c r="KJ105" s="127"/>
      <c r="KK105" s="127"/>
      <c r="KL105" s="127"/>
      <c r="KM105" s="127"/>
      <c r="KN105" s="127"/>
      <c r="KO105" s="127"/>
      <c r="KP105" s="127"/>
      <c r="KQ105" s="127"/>
      <c r="KR105" s="127"/>
      <c r="KS105" s="127"/>
      <c r="KT105" s="127"/>
      <c r="KU105" s="127"/>
      <c r="KV105" s="127"/>
      <c r="KW105" s="127"/>
      <c r="KX105" s="127"/>
      <c r="KY105" s="127"/>
      <c r="KZ105" s="127"/>
      <c r="LA105" s="127"/>
      <c r="LB105" s="127"/>
      <c r="LC105" s="127"/>
      <c r="LD105" s="127"/>
      <c r="LE105" s="127"/>
      <c r="LF105" s="127"/>
      <c r="LG105" s="127"/>
      <c r="LH105" s="127"/>
      <c r="LI105" s="127"/>
      <c r="LJ105" s="127"/>
      <c r="LK105" s="127"/>
      <c r="LL105" s="127"/>
      <c r="LM105" s="127"/>
      <c r="LN105" s="127"/>
      <c r="LO105" s="127"/>
      <c r="LP105" s="127"/>
      <c r="LQ105" s="127"/>
      <c r="LR105" s="127"/>
      <c r="LS105" s="127"/>
      <c r="LT105" s="127"/>
      <c r="LU105" s="127"/>
      <c r="LV105" s="127"/>
      <c r="LW105" s="127"/>
      <c r="LX105" s="127"/>
      <c r="LY105" s="127"/>
      <c r="LZ105" s="127"/>
      <c r="MA105" s="127"/>
      <c r="MB105" s="127"/>
      <c r="MC105" s="127"/>
      <c r="MD105" s="127"/>
      <c r="ME105" s="127"/>
      <c r="MF105" s="127"/>
      <c r="MG105" s="127"/>
      <c r="MH105" s="127"/>
      <c r="MI105" s="127"/>
      <c r="MJ105" s="127"/>
      <c r="MK105" s="127"/>
      <c r="ML105" s="127"/>
      <c r="MM105" s="127"/>
      <c r="MN105" s="127"/>
      <c r="MO105" s="127"/>
      <c r="MP105" s="127"/>
      <c r="MQ105" s="127"/>
      <c r="MR105" s="127"/>
      <c r="MS105" s="127"/>
      <c r="MT105" s="127"/>
      <c r="MU105" s="127"/>
      <c r="MV105" s="127"/>
      <c r="MW105" s="127"/>
      <c r="MX105" s="127"/>
      <c r="MY105" s="127"/>
      <c r="MZ105" s="127"/>
      <c r="NA105" s="127"/>
      <c r="NB105" s="127"/>
      <c r="NC105" s="127"/>
      <c r="ND105" s="127"/>
      <c r="NE105" s="127"/>
      <c r="NF105" s="127"/>
      <c r="NG105" s="127"/>
      <c r="NH105" s="127"/>
      <c r="NI105" s="127"/>
      <c r="NJ105" s="127"/>
      <c r="NK105" s="127"/>
      <c r="NL105" s="127"/>
      <c r="NM105" s="127"/>
      <c r="NN105" s="127"/>
      <c r="NO105" s="127"/>
      <c r="NP105" s="127"/>
      <c r="NQ105" s="127"/>
      <c r="NR105" s="127"/>
      <c r="NS105" s="127"/>
      <c r="NT105" s="127"/>
      <c r="NU105" s="127"/>
      <c r="NV105" s="127"/>
      <c r="NW105" s="127"/>
      <c r="NX105" s="127"/>
      <c r="NY105" s="127"/>
      <c r="NZ105" s="127"/>
      <c r="OA105" s="127"/>
      <c r="OB105" s="127"/>
      <c r="OC105" s="127"/>
      <c r="OD105" s="127"/>
      <c r="OE105" s="127"/>
      <c r="OF105" s="127"/>
      <c r="OG105" s="127"/>
      <c r="OH105" s="127"/>
      <c r="OI105" s="127"/>
      <c r="OJ105" s="127"/>
      <c r="OK105" s="127"/>
      <c r="OL105" s="127"/>
      <c r="OM105" s="127"/>
      <c r="ON105" s="127"/>
      <c r="OO105" s="127"/>
      <c r="OP105" s="127"/>
      <c r="OQ105" s="127"/>
      <c r="OR105" s="127"/>
      <c r="OS105" s="127"/>
      <c r="OT105" s="127"/>
      <c r="OU105" s="127"/>
      <c r="OV105" s="127"/>
      <c r="OW105" s="127"/>
      <c r="OX105" s="127"/>
      <c r="OY105" s="127"/>
      <c r="OZ105" s="127"/>
      <c r="PA105" s="127"/>
      <c r="PB105" s="127"/>
      <c r="PC105" s="127"/>
      <c r="PD105" s="127"/>
      <c r="PE105" s="127"/>
      <c r="PF105" s="127"/>
      <c r="PG105" s="127"/>
      <c r="PH105" s="127"/>
      <c r="PI105" s="127"/>
      <c r="PJ105" s="127"/>
      <c r="PK105" s="127"/>
      <c r="PL105" s="127"/>
      <c r="PM105" s="127"/>
      <c r="PN105" s="127"/>
      <c r="PO105" s="127"/>
      <c r="PP105" s="127"/>
      <c r="PQ105" s="127"/>
      <c r="PR105" s="127"/>
      <c r="PS105" s="127"/>
      <c r="PT105" s="127"/>
      <c r="PU105" s="127"/>
      <c r="PV105" s="127"/>
      <c r="PW105" s="127"/>
      <c r="PX105" s="127"/>
      <c r="PY105" s="127"/>
      <c r="PZ105" s="127"/>
      <c r="QA105" s="127"/>
      <c r="QB105" s="127"/>
      <c r="QC105" s="127"/>
      <c r="QD105" s="127"/>
      <c r="QE105" s="127"/>
      <c r="QF105" s="127"/>
      <c r="QG105" s="127"/>
      <c r="QH105" s="127"/>
      <c r="QI105" s="127"/>
      <c r="QJ105" s="127"/>
      <c r="QK105" s="127"/>
      <c r="QL105" s="127"/>
      <c r="QM105" s="127"/>
      <c r="QN105" s="127"/>
      <c r="QO105" s="127"/>
      <c r="QP105" s="127"/>
    </row>
    <row r="106" customFormat="false" ht="13.8" hidden="false" customHeight="false" outlineLevel="0" collapsed="false">
      <c r="A106" s="166"/>
      <c r="B106" s="37" t="s">
        <v>197</v>
      </c>
      <c r="C106" s="16" t="n">
        <v>0.040632371587402</v>
      </c>
      <c r="D106" s="2" t="n">
        <v>0.125731491785036</v>
      </c>
      <c r="E106" s="2" t="n">
        <v>0.00879947827646983</v>
      </c>
      <c r="F106" s="2" t="n">
        <v>0.00904821821232111</v>
      </c>
      <c r="G106" s="2" t="n">
        <v>0.215788440138771</v>
      </c>
      <c r="H106" s="2" t="n">
        <v>0</v>
      </c>
      <c r="I106" s="2" t="n">
        <v>0.6</v>
      </c>
      <c r="J106" s="2" t="n">
        <v>0</v>
      </c>
      <c r="K106" s="2" t="n">
        <v>0</v>
      </c>
      <c r="L106" s="2" t="s">
        <v>140</v>
      </c>
      <c r="M106" s="2" t="n">
        <v>1</v>
      </c>
      <c r="N106" s="2" t="s">
        <v>45</v>
      </c>
      <c r="O106" s="2" t="n">
        <v>18.3</v>
      </c>
      <c r="P106" s="2" t="n">
        <v>8</v>
      </c>
      <c r="Q106" s="2" t="n">
        <v>0.008</v>
      </c>
      <c r="R106" s="2" t="n">
        <v>0</v>
      </c>
      <c r="S106" s="2" t="n">
        <v>0.1464</v>
      </c>
      <c r="T106" s="2" t="n">
        <v>0.1464</v>
      </c>
      <c r="U106" s="2" t="n">
        <v>1248.75146128651</v>
      </c>
      <c r="V106" s="2" t="n">
        <v>0</v>
      </c>
      <c r="W106" s="2" t="n">
        <v>182.817213932346</v>
      </c>
      <c r="X106" s="2" t="n">
        <f aca="false">IF(M106=1,O106,0)</f>
        <v>18.3</v>
      </c>
      <c r="Z106" s="2" t="s">
        <v>511</v>
      </c>
      <c r="AA106" s="2" t="n">
        <f aca="false">[1]sellia!E98</f>
        <v>8.95846313009675</v>
      </c>
      <c r="AB106" s="127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  <c r="AN106" s="150" t="n">
        <f aca="false">Cropani!BP290</f>
        <v>0</v>
      </c>
      <c r="AO106" s="16" t="n">
        <f aca="false">Cropani!BQ290</f>
        <v>0</v>
      </c>
      <c r="AP106" s="16" t="n">
        <f aca="false">Cropani!BR290</f>
        <v>0</v>
      </c>
      <c r="AQ106" s="16" t="n">
        <f aca="false">Cropani!BS290</f>
        <v>0</v>
      </c>
      <c r="AR106" s="16" t="n">
        <f aca="false">Cropani!BT290</f>
        <v>0</v>
      </c>
      <c r="AS106" s="16" t="n">
        <f aca="false">Cropani!BU290</f>
        <v>0</v>
      </c>
      <c r="AT106" s="16" t="n">
        <f aca="false">Cropani!BV290</f>
        <v>0</v>
      </c>
      <c r="AU106" s="16" t="n">
        <f aca="false">Cropani!BW290</f>
        <v>0</v>
      </c>
      <c r="AV106" s="139" t="n">
        <f aca="false">Cropani!BX290</f>
        <v>0</v>
      </c>
      <c r="AW106" s="150" t="n">
        <f aca="false">Cropani!BP291</f>
        <v>36.5691344286618</v>
      </c>
      <c r="AX106" s="16" t="n">
        <f aca="false">Cropani!BQ291</f>
        <v>326.901878641094</v>
      </c>
      <c r="AY106" s="16" t="n">
        <f aca="false">Cropani!BR291</f>
        <v>4.75171826929371</v>
      </c>
      <c r="AZ106" s="16" t="n">
        <f aca="false">Cropani!BS291</f>
        <v>52.796869658819</v>
      </c>
      <c r="BA106" s="16" t="n">
        <f aca="false">Cropani!BT291</f>
        <v>9.04821821232111</v>
      </c>
      <c r="BB106" s="16" t="n">
        <f aca="false">Cropani!BU291</f>
        <v>118.683642076324</v>
      </c>
      <c r="BC106" s="16" t="n">
        <f aca="false">Cropani!BV291</f>
        <v>0</v>
      </c>
      <c r="BD106" s="16" t="n">
        <f aca="false">Cropani!BW291</f>
        <v>700</v>
      </c>
      <c r="BE106" s="16" t="n">
        <f aca="false">Cropani!BX291</f>
        <v>0</v>
      </c>
      <c r="BF106" s="20" t="n">
        <f aca="false">AW106*$T106</f>
        <v>5.35372128035609</v>
      </c>
      <c r="BG106" s="2" t="n">
        <f aca="false">AX106*$T106</f>
        <v>47.8584350330562</v>
      </c>
      <c r="BH106" s="2" t="n">
        <f aca="false">AY106*$T106</f>
        <v>0.695651554624599</v>
      </c>
      <c r="BI106" s="2" t="n">
        <f aca="false">AZ106*$T106</f>
        <v>7.7294617180511</v>
      </c>
      <c r="BJ106" s="2" t="n">
        <f aca="false">BA106*$T106</f>
        <v>1.32465914628381</v>
      </c>
      <c r="BK106" s="2" t="n">
        <f aca="false">BB106*$T106</f>
        <v>17.3752851999738</v>
      </c>
      <c r="BL106" s="2" t="n">
        <f aca="false">BC106*$T106</f>
        <v>0</v>
      </c>
      <c r="BM106" s="2" t="n">
        <f aca="false">BD106*$T106</f>
        <v>102.48</v>
      </c>
      <c r="BN106" s="44" t="n">
        <f aca="false">BE106*$T106</f>
        <v>0</v>
      </c>
      <c r="BO106" s="150" t="n">
        <f aca="false">AN106+BF106</f>
        <v>5.35372128035609</v>
      </c>
      <c r="BP106" s="16" t="n">
        <f aca="false">AO106+BG106</f>
        <v>47.8584350330562</v>
      </c>
      <c r="BQ106" s="16" t="n">
        <f aca="false">AP106+BH106</f>
        <v>0.695651554624599</v>
      </c>
      <c r="BR106" s="16" t="n">
        <f aca="false">AQ106+BI106</f>
        <v>7.7294617180511</v>
      </c>
      <c r="BS106" s="16" t="n">
        <f aca="false">AR106+BJ106</f>
        <v>1.32465914628381</v>
      </c>
      <c r="BT106" s="16" t="n">
        <f aca="false">AS106+BK106</f>
        <v>17.3752851999738</v>
      </c>
      <c r="BU106" s="16" t="n">
        <f aca="false">AT106+BL106</f>
        <v>0</v>
      </c>
      <c r="BV106" s="16" t="n">
        <f aca="false">AU106+BM106</f>
        <v>102.48</v>
      </c>
      <c r="BW106" s="139" t="n">
        <f aca="false">AV106+BN106</f>
        <v>0</v>
      </c>
      <c r="BX106" s="3" t="n">
        <f aca="false">BO106/SUM($BO106:$BW106)</f>
        <v>0.0292845578662922</v>
      </c>
      <c r="BY106" s="3" t="n">
        <f aca="false">BP106/SUM($BO106:$BW106)</f>
        <v>0.261782979860786</v>
      </c>
      <c r="BZ106" s="3" t="n">
        <f aca="false">BQ106/SUM($BO106:$BW106)</f>
        <v>0.00380517534241625</v>
      </c>
      <c r="CA106" s="3" t="n">
        <f aca="false">BR106/SUM($BO106:$BW106)</f>
        <v>0.0422797260268473</v>
      </c>
      <c r="CB106" s="3" t="n">
        <f aca="false">BS106/SUM($BO106:$BW106)</f>
        <v>0.00724581191120231</v>
      </c>
      <c r="CC106" s="3" t="n">
        <f aca="false">BT106/SUM($BO106:$BW106)</f>
        <v>0.0950418443987655</v>
      </c>
      <c r="CD106" s="3" t="n">
        <f aca="false">BU106/SUM($BO106:$BW106)</f>
        <v>0</v>
      </c>
      <c r="CE106" s="3" t="n">
        <f aca="false">BV106/SUM($BO106:$BW106)</f>
        <v>0.560559904593691</v>
      </c>
      <c r="CF106" s="3" t="n">
        <f aca="false">BW106/SUM($BO106:$BW106)</f>
        <v>0</v>
      </c>
      <c r="CG106" s="147" t="n">
        <f aca="false">IF(AND(CE106&gt;=90%,BV106&gt;=2000),BV106,0)</f>
        <v>0</v>
      </c>
      <c r="CI106" s="16" t="n">
        <f aca="false">IF(CG106&lt;&gt;0,SUM(BO106:CG106)-BV106,0)</f>
        <v>0</v>
      </c>
      <c r="CJ106" s="2" t="n">
        <f aca="false">IF(CE106&gt;=90%,BV106,0)</f>
        <v>0</v>
      </c>
      <c r="CK106" s="151" t="n">
        <f aca="false">IF(CJ106&lt;&gt;0,1,0)</f>
        <v>0</v>
      </c>
      <c r="CL106" s="2" t="n">
        <f aca="false">IF(CG106&lt;&gt;0,1,0)</f>
        <v>0</v>
      </c>
      <c r="CM106" s="2" t="n">
        <v>0</v>
      </c>
      <c r="CN106" s="151"/>
      <c r="CO106" s="127"/>
      <c r="CP106" s="127"/>
      <c r="CQ106" s="127"/>
      <c r="CR106" s="127"/>
      <c r="CS106" s="127"/>
      <c r="CT106" s="127"/>
      <c r="CU106" s="127"/>
      <c r="CV106" s="127"/>
      <c r="CW106" s="127"/>
      <c r="CX106" s="127"/>
      <c r="CY106" s="127"/>
      <c r="CZ106" s="127"/>
      <c r="DA106" s="127"/>
      <c r="DB106" s="127"/>
      <c r="DC106" s="138"/>
      <c r="DE106" s="37" t="str">
        <f aca="false">B109</f>
        <v>O123</v>
      </c>
      <c r="DF106" s="44" t="n">
        <f aca="false">AA109</f>
        <v>9.05493822063479</v>
      </c>
      <c r="DG106" s="2" t="n">
        <f aca="false">W109</f>
        <v>3903.9704</v>
      </c>
      <c r="DH106" s="44" t="n">
        <f aca="false">CG109</f>
        <v>0</v>
      </c>
      <c r="DI106" s="44" t="n">
        <f aca="false">O109</f>
        <v>517</v>
      </c>
      <c r="DJ106" s="44" t="n">
        <f aca="false">S109</f>
        <v>4.136</v>
      </c>
      <c r="DK106" s="44" t="n">
        <f aca="false">BW109</f>
        <v>248.16</v>
      </c>
      <c r="DL106" s="44" t="n">
        <f aca="false">BV109</f>
        <v>0</v>
      </c>
      <c r="DM106" s="148" t="n">
        <f aca="false">SUM(DG62:DG151)</f>
        <v>479935.107188579</v>
      </c>
      <c r="DN106" s="127"/>
      <c r="DO106" s="127"/>
      <c r="DP106" s="127"/>
      <c r="DQ106" s="127"/>
      <c r="DR106" s="127"/>
      <c r="DS106" s="127"/>
      <c r="DT106" s="127"/>
      <c r="DU106" s="127"/>
      <c r="DV106" s="127"/>
      <c r="DW106" s="127"/>
      <c r="DX106" s="127"/>
      <c r="DY106" s="127"/>
      <c r="DZ106" s="127"/>
      <c r="EA106" s="127"/>
      <c r="EB106" s="127"/>
      <c r="EC106" s="127"/>
      <c r="ED106" s="127"/>
      <c r="EE106" s="127"/>
      <c r="EF106" s="127"/>
      <c r="EG106" s="127"/>
      <c r="EH106" s="127"/>
      <c r="EI106" s="127"/>
      <c r="EJ106" s="127"/>
      <c r="EK106" s="127"/>
      <c r="EL106" s="127"/>
      <c r="EM106" s="127"/>
      <c r="EN106" s="127"/>
      <c r="EO106" s="127"/>
      <c r="EP106" s="127"/>
      <c r="EQ106" s="127"/>
      <c r="ER106" s="127"/>
      <c r="ES106" s="127"/>
      <c r="ET106" s="127"/>
      <c r="EU106" s="127"/>
      <c r="EV106" s="127"/>
      <c r="EW106" s="127"/>
      <c r="EX106" s="127"/>
      <c r="EY106" s="127"/>
      <c r="EZ106" s="127"/>
      <c r="FA106" s="127"/>
      <c r="FB106" s="127"/>
      <c r="FC106" s="127"/>
      <c r="FD106" s="127"/>
      <c r="FE106" s="127"/>
      <c r="FF106" s="127"/>
      <c r="FG106" s="127"/>
      <c r="FH106" s="127"/>
      <c r="FI106" s="127"/>
      <c r="FJ106" s="127"/>
      <c r="FK106" s="127"/>
      <c r="FL106" s="127"/>
      <c r="FM106" s="127"/>
      <c r="FN106" s="127"/>
      <c r="FO106" s="127"/>
      <c r="FP106" s="127"/>
      <c r="FQ106" s="127"/>
      <c r="FR106" s="127"/>
      <c r="FS106" s="127"/>
      <c r="FT106" s="127"/>
      <c r="FU106" s="127"/>
      <c r="FV106" s="127"/>
      <c r="FW106" s="127"/>
      <c r="FX106" s="127"/>
      <c r="FY106" s="127"/>
      <c r="FZ106" s="127"/>
      <c r="GA106" s="127"/>
      <c r="GB106" s="127"/>
      <c r="GC106" s="127"/>
      <c r="GD106" s="127"/>
      <c r="GE106" s="127"/>
      <c r="GF106" s="127"/>
      <c r="GG106" s="127"/>
      <c r="GH106" s="127"/>
      <c r="GI106" s="127"/>
      <c r="GJ106" s="127"/>
      <c r="GK106" s="127"/>
      <c r="GL106" s="127"/>
      <c r="GM106" s="127"/>
      <c r="GN106" s="127"/>
      <c r="GO106" s="127"/>
      <c r="GP106" s="167"/>
      <c r="GQ106" s="127" t="s">
        <v>194</v>
      </c>
      <c r="GR106" s="161" t="n">
        <v>0.1</v>
      </c>
      <c r="GS106" s="127" t="n">
        <v>0</v>
      </c>
      <c r="GT106" s="127" t="n">
        <v>0</v>
      </c>
      <c r="GU106" s="127" t="n">
        <v>0.3</v>
      </c>
      <c r="GV106" s="127" t="n">
        <v>0</v>
      </c>
      <c r="GW106" s="127" t="n">
        <v>0.6</v>
      </c>
      <c r="GX106" s="127" t="n">
        <v>0</v>
      </c>
      <c r="GY106" s="135" t="n">
        <v>0</v>
      </c>
      <c r="GZ106" s="161" t="n">
        <v>0</v>
      </c>
      <c r="HA106" s="127" t="s">
        <v>37</v>
      </c>
      <c r="HB106" s="127" t="s">
        <v>37</v>
      </c>
      <c r="HC106" s="127" t="s">
        <v>91</v>
      </c>
      <c r="HD106" s="127" t="n">
        <v>13</v>
      </c>
      <c r="HE106" s="127" t="n">
        <v>65</v>
      </c>
      <c r="HF106" s="127" t="n">
        <v>0.065</v>
      </c>
      <c r="HG106" s="127" t="n">
        <v>0.6</v>
      </c>
      <c r="HH106" s="127" t="n">
        <v>0.845</v>
      </c>
      <c r="HI106" s="127" t="n">
        <v>0.338</v>
      </c>
      <c r="HJ106" s="127" t="n">
        <v>305</v>
      </c>
      <c r="HK106" s="127" t="n">
        <v>60</v>
      </c>
      <c r="HL106" s="135" t="n">
        <v>163.09</v>
      </c>
      <c r="HM106" s="161" t="n">
        <v>0</v>
      </c>
      <c r="HN106" s="127" t="n">
        <v>0</v>
      </c>
      <c r="HO106" s="127" t="n">
        <v>0</v>
      </c>
      <c r="HP106" s="127" t="n">
        <v>0</v>
      </c>
      <c r="HQ106" s="127" t="n">
        <v>0</v>
      </c>
      <c r="HR106" s="127" t="n">
        <v>0</v>
      </c>
      <c r="HS106" s="127" t="n">
        <v>3</v>
      </c>
      <c r="HT106" s="127" t="n">
        <v>0</v>
      </c>
      <c r="HU106" s="127" t="n">
        <v>0</v>
      </c>
      <c r="HV106" s="127" t="n">
        <v>0</v>
      </c>
      <c r="HW106" s="127" t="n">
        <v>0</v>
      </c>
      <c r="HX106" s="127" t="n">
        <v>0</v>
      </c>
      <c r="HY106" s="127" t="n">
        <v>0</v>
      </c>
      <c r="HZ106" s="165" t="n">
        <v>0</v>
      </c>
      <c r="IA106" s="127"/>
      <c r="IB106" s="127"/>
      <c r="IC106" s="127"/>
      <c r="ID106" s="127"/>
      <c r="IE106" s="127"/>
      <c r="IF106" s="127"/>
      <c r="IG106" s="127"/>
      <c r="IH106" s="127"/>
      <c r="II106" s="127"/>
      <c r="IJ106" s="127"/>
      <c r="IK106" s="127"/>
      <c r="IL106" s="127"/>
      <c r="IM106" s="127"/>
      <c r="IN106" s="127"/>
      <c r="IO106" s="127"/>
      <c r="IP106" s="127"/>
      <c r="IQ106" s="127"/>
      <c r="IR106" s="127"/>
      <c r="IS106" s="127"/>
      <c r="IT106" s="127"/>
      <c r="IU106" s="127"/>
      <c r="IV106" s="127"/>
      <c r="IW106" s="127"/>
      <c r="IX106" s="127"/>
      <c r="IY106" s="127"/>
      <c r="IZ106" s="127"/>
      <c r="JA106" s="127"/>
      <c r="JB106" s="127"/>
      <c r="JC106" s="127"/>
      <c r="JD106" s="127"/>
      <c r="JE106" s="127"/>
      <c r="JF106" s="127"/>
      <c r="JG106" s="127"/>
      <c r="JH106" s="127"/>
      <c r="JI106" s="127"/>
      <c r="JJ106" s="127"/>
      <c r="JK106" s="127"/>
      <c r="JL106" s="127"/>
      <c r="JM106" s="127"/>
      <c r="JN106" s="127"/>
      <c r="JO106" s="127"/>
      <c r="JP106" s="127"/>
      <c r="JQ106" s="127"/>
      <c r="JR106" s="127"/>
      <c r="JS106" s="127"/>
      <c r="JT106" s="127"/>
      <c r="JU106" s="127"/>
      <c r="JV106" s="127"/>
      <c r="JW106" s="127"/>
      <c r="JX106" s="127"/>
      <c r="JY106" s="127"/>
      <c r="JZ106" s="127"/>
      <c r="KA106" s="127"/>
      <c r="KB106" s="127"/>
      <c r="KC106" s="127"/>
      <c r="KD106" s="127"/>
      <c r="KE106" s="127"/>
      <c r="KF106" s="127"/>
      <c r="KG106" s="127"/>
      <c r="KH106" s="127"/>
      <c r="KI106" s="127"/>
      <c r="KJ106" s="127"/>
      <c r="KK106" s="127"/>
      <c r="KL106" s="127"/>
      <c r="KM106" s="127"/>
      <c r="KN106" s="127"/>
      <c r="KO106" s="127"/>
      <c r="KP106" s="127"/>
      <c r="KQ106" s="127"/>
      <c r="KR106" s="127"/>
      <c r="KS106" s="127"/>
      <c r="KT106" s="127"/>
      <c r="KU106" s="127"/>
      <c r="KV106" s="127"/>
      <c r="KW106" s="127"/>
      <c r="KX106" s="127"/>
      <c r="KY106" s="127"/>
      <c r="KZ106" s="127"/>
      <c r="LA106" s="127"/>
      <c r="LB106" s="127"/>
      <c r="LC106" s="127"/>
      <c r="LD106" s="127"/>
      <c r="LE106" s="127"/>
      <c r="LF106" s="127"/>
      <c r="LG106" s="127"/>
      <c r="LH106" s="127"/>
      <c r="LI106" s="127"/>
      <c r="LJ106" s="127"/>
      <c r="LK106" s="127"/>
      <c r="LL106" s="127"/>
      <c r="LM106" s="127"/>
      <c r="LN106" s="127"/>
      <c r="LO106" s="127"/>
      <c r="LP106" s="127"/>
      <c r="LQ106" s="127"/>
      <c r="LR106" s="127"/>
      <c r="LS106" s="127"/>
      <c r="LT106" s="127"/>
      <c r="LU106" s="127"/>
      <c r="LV106" s="127"/>
      <c r="LW106" s="127"/>
      <c r="LX106" s="127"/>
      <c r="LY106" s="127"/>
      <c r="LZ106" s="127"/>
      <c r="MA106" s="127"/>
      <c r="MB106" s="127"/>
      <c r="MC106" s="127"/>
      <c r="MD106" s="127"/>
      <c r="ME106" s="127"/>
      <c r="MF106" s="127"/>
      <c r="MG106" s="127"/>
      <c r="MH106" s="127"/>
      <c r="MI106" s="127"/>
      <c r="MJ106" s="127"/>
      <c r="MK106" s="127"/>
      <c r="ML106" s="127"/>
      <c r="MM106" s="127"/>
      <c r="MN106" s="127"/>
      <c r="MO106" s="127"/>
      <c r="MP106" s="127"/>
      <c r="MQ106" s="127"/>
      <c r="MR106" s="127"/>
      <c r="MS106" s="127"/>
      <c r="MT106" s="127"/>
      <c r="MU106" s="127"/>
      <c r="MV106" s="127"/>
      <c r="MW106" s="127"/>
      <c r="MX106" s="127"/>
      <c r="MY106" s="127"/>
      <c r="MZ106" s="127"/>
      <c r="NA106" s="127"/>
      <c r="NB106" s="127"/>
      <c r="NC106" s="127"/>
      <c r="ND106" s="127"/>
      <c r="NE106" s="127"/>
      <c r="NF106" s="127"/>
      <c r="NG106" s="127"/>
      <c r="NH106" s="127"/>
      <c r="NI106" s="127"/>
      <c r="NJ106" s="127"/>
      <c r="NK106" s="127"/>
      <c r="NL106" s="127"/>
      <c r="NM106" s="127"/>
      <c r="NN106" s="127"/>
      <c r="NO106" s="127"/>
      <c r="NP106" s="127"/>
      <c r="NQ106" s="127"/>
      <c r="NR106" s="127"/>
      <c r="NS106" s="127"/>
      <c r="NT106" s="127"/>
      <c r="NU106" s="127"/>
      <c r="NV106" s="127"/>
      <c r="NW106" s="127"/>
      <c r="NX106" s="127"/>
      <c r="NY106" s="127"/>
      <c r="NZ106" s="127"/>
      <c r="OA106" s="127"/>
      <c r="OB106" s="127"/>
      <c r="OC106" s="127"/>
      <c r="OD106" s="127"/>
      <c r="OE106" s="127"/>
      <c r="OF106" s="127"/>
      <c r="OG106" s="127"/>
      <c r="OH106" s="127"/>
      <c r="OI106" s="127"/>
      <c r="OJ106" s="127"/>
      <c r="OK106" s="127"/>
      <c r="OL106" s="127"/>
      <c r="OM106" s="127"/>
      <c r="ON106" s="127"/>
      <c r="OO106" s="127"/>
      <c r="OP106" s="127"/>
      <c r="OQ106" s="127"/>
      <c r="OR106" s="127"/>
      <c r="OS106" s="127"/>
      <c r="OT106" s="127"/>
      <c r="OU106" s="127"/>
      <c r="OV106" s="127"/>
      <c r="OW106" s="127"/>
      <c r="OX106" s="127"/>
      <c r="OY106" s="127"/>
      <c r="OZ106" s="127"/>
      <c r="PA106" s="127"/>
      <c r="PB106" s="127"/>
      <c r="PC106" s="127"/>
      <c r="PD106" s="127"/>
      <c r="PE106" s="127"/>
      <c r="PF106" s="127"/>
      <c r="PG106" s="127"/>
      <c r="PH106" s="127"/>
      <c r="PI106" s="127"/>
      <c r="PJ106" s="127"/>
      <c r="PK106" s="127"/>
      <c r="PL106" s="127"/>
      <c r="PM106" s="127"/>
      <c r="PN106" s="127"/>
      <c r="PO106" s="127"/>
      <c r="PP106" s="127"/>
      <c r="PQ106" s="127"/>
      <c r="PR106" s="127"/>
      <c r="PS106" s="127"/>
      <c r="PT106" s="127"/>
      <c r="PU106" s="127"/>
      <c r="PV106" s="127"/>
      <c r="PW106" s="127"/>
      <c r="PX106" s="127"/>
      <c r="PY106" s="127"/>
      <c r="PZ106" s="127"/>
      <c r="QA106" s="127"/>
      <c r="QB106" s="127"/>
      <c r="QC106" s="127"/>
      <c r="QD106" s="127"/>
      <c r="QE106" s="127"/>
      <c r="QF106" s="127"/>
      <c r="QG106" s="127"/>
      <c r="QH106" s="127"/>
      <c r="QI106" s="127"/>
      <c r="QJ106" s="127"/>
      <c r="QK106" s="127"/>
      <c r="QL106" s="127"/>
      <c r="QM106" s="127"/>
      <c r="QN106" s="127"/>
      <c r="QO106" s="127"/>
      <c r="QP106" s="127"/>
    </row>
    <row r="107" customFormat="false" ht="13.8" hidden="false" customHeight="false" outlineLevel="0" collapsed="false">
      <c r="A107" s="166"/>
      <c r="B107" s="37" t="s">
        <v>198</v>
      </c>
      <c r="C107" s="16" t="n">
        <v>0.280474278690552</v>
      </c>
      <c r="D107" s="2" t="n">
        <v>0.0942986188387772</v>
      </c>
      <c r="E107" s="2" t="n">
        <v>0.106599608707352</v>
      </c>
      <c r="F107" s="2" t="n">
        <v>0.00678616365924083</v>
      </c>
      <c r="G107" s="2" t="n">
        <v>0.161841330104078</v>
      </c>
      <c r="H107" s="2" t="n">
        <v>0</v>
      </c>
      <c r="I107" s="2" t="n">
        <v>0</v>
      </c>
      <c r="J107" s="2" t="n">
        <v>0</v>
      </c>
      <c r="K107" s="2" t="n">
        <v>0</v>
      </c>
      <c r="L107" s="2" t="s">
        <v>47</v>
      </c>
      <c r="M107" s="2" t="n">
        <v>1</v>
      </c>
      <c r="N107" s="2" t="s">
        <v>201</v>
      </c>
      <c r="O107" s="2" t="n">
        <v>29.8</v>
      </c>
      <c r="P107" s="2" t="n">
        <v>2.5</v>
      </c>
      <c r="Q107" s="2" t="n">
        <v>0.0025</v>
      </c>
      <c r="R107" s="2" t="n">
        <v>0</v>
      </c>
      <c r="S107" s="2" t="n">
        <v>0.0745</v>
      </c>
      <c r="T107" s="2" t="n">
        <v>0.0745</v>
      </c>
      <c r="U107" s="2" t="n">
        <v>1290.56359596489</v>
      </c>
      <c r="V107" s="2" t="n">
        <v>0</v>
      </c>
      <c r="W107" s="2" t="n">
        <v>96.146987899384</v>
      </c>
      <c r="X107" s="2" t="n">
        <f aca="false">IF(M107=1,O107,0)</f>
        <v>29.8</v>
      </c>
      <c r="Z107" s="2" t="s">
        <v>511</v>
      </c>
      <c r="AA107" s="2" t="n">
        <f aca="false">[1]sellia!E99</f>
        <v>8.87712241302798</v>
      </c>
      <c r="AB107" s="127"/>
      <c r="AC107" s="127"/>
      <c r="AD107" s="127"/>
      <c r="AE107" s="127"/>
      <c r="AF107" s="127"/>
      <c r="AG107" s="127"/>
      <c r="AH107" s="127"/>
      <c r="AI107" s="127"/>
      <c r="AJ107" s="127"/>
      <c r="AK107" s="127"/>
      <c r="AL107" s="127"/>
      <c r="AM107" s="127"/>
      <c r="AN107" s="150" t="n">
        <f aca="false">Cropani!CA290</f>
        <v>0</v>
      </c>
      <c r="AO107" s="16" t="n">
        <f aca="false">Cropani!CB290</f>
        <v>0</v>
      </c>
      <c r="AP107" s="16" t="n">
        <f aca="false">Cropani!CC290</f>
        <v>0</v>
      </c>
      <c r="AQ107" s="16" t="n">
        <f aca="false">Cropani!CD290</f>
        <v>0</v>
      </c>
      <c r="AR107" s="16" t="n">
        <f aca="false">Cropani!CE290</f>
        <v>0</v>
      </c>
      <c r="AS107" s="16" t="n">
        <f aca="false">Cropani!CF290</f>
        <v>0</v>
      </c>
      <c r="AT107" s="16" t="n">
        <f aca="false">Cropani!CG290</f>
        <v>0</v>
      </c>
      <c r="AU107" s="16" t="n">
        <f aca="false">Cropani!CH290</f>
        <v>0</v>
      </c>
      <c r="AV107" s="139" t="n">
        <f aca="false">Cropani!CI290</f>
        <v>0</v>
      </c>
      <c r="AW107" s="150" t="n">
        <f aca="false">Cropani!CA291</f>
        <v>252.426850821496</v>
      </c>
      <c r="AX107" s="16" t="n">
        <f aca="false">Cropani!CB291</f>
        <v>245.176408980821</v>
      </c>
      <c r="AY107" s="16" t="n">
        <f aca="false">Cropani!CC291</f>
        <v>57.5637887019703</v>
      </c>
      <c r="AZ107" s="16" t="n">
        <f aca="false">Cropani!CD291</f>
        <v>639.597652244114</v>
      </c>
      <c r="BA107" s="16" t="n">
        <f aca="false">Cropani!CE291</f>
        <v>6.78616365924083</v>
      </c>
      <c r="BB107" s="16" t="n">
        <f aca="false">Cropani!CF291</f>
        <v>89.0127315572429</v>
      </c>
      <c r="BC107" s="16" t="n">
        <f aca="false">Cropani!CG291</f>
        <v>0</v>
      </c>
      <c r="BD107" s="16" t="n">
        <f aca="false">Cropani!CH291</f>
        <v>0</v>
      </c>
      <c r="BE107" s="16" t="n">
        <f aca="false">Cropani!CI291</f>
        <v>0</v>
      </c>
      <c r="BF107" s="20" t="n">
        <f aca="false">AW107*$T107</f>
        <v>18.8058003862015</v>
      </c>
      <c r="BG107" s="2" t="n">
        <f aca="false">AX107*$T107</f>
        <v>18.2656424690712</v>
      </c>
      <c r="BH107" s="2" t="n">
        <f aca="false">AY107*$T107</f>
        <v>4.28850225829679</v>
      </c>
      <c r="BI107" s="2" t="n">
        <f aca="false">AZ107*$T107</f>
        <v>47.6500250921865</v>
      </c>
      <c r="BJ107" s="2" t="n">
        <f aca="false">BA107*$T107</f>
        <v>0.505569192613442</v>
      </c>
      <c r="BK107" s="2" t="n">
        <f aca="false">BB107*$T107</f>
        <v>6.6314485010146</v>
      </c>
      <c r="BL107" s="2" t="n">
        <f aca="false">BC107*$T107</f>
        <v>0</v>
      </c>
      <c r="BM107" s="2" t="n">
        <f aca="false">BD107*$T107</f>
        <v>0</v>
      </c>
      <c r="BN107" s="44" t="n">
        <f aca="false">BE107*$T107</f>
        <v>0</v>
      </c>
      <c r="BO107" s="150" t="n">
        <f aca="false">AN107+BF107</f>
        <v>18.8058003862015</v>
      </c>
      <c r="BP107" s="16" t="n">
        <f aca="false">AO107+BG107</f>
        <v>18.2656424690712</v>
      </c>
      <c r="BQ107" s="16" t="n">
        <f aca="false">AP107+BH107</f>
        <v>4.28850225829679</v>
      </c>
      <c r="BR107" s="16" t="n">
        <f aca="false">AQ107+BI107</f>
        <v>47.6500250921865</v>
      </c>
      <c r="BS107" s="16" t="n">
        <f aca="false">AR107+BJ107</f>
        <v>0.505569192613442</v>
      </c>
      <c r="BT107" s="16" t="n">
        <f aca="false">AS107+BK107</f>
        <v>6.6314485010146</v>
      </c>
      <c r="BU107" s="16" t="n">
        <f aca="false">AT107+BL107</f>
        <v>0</v>
      </c>
      <c r="BV107" s="16" t="n">
        <f aca="false">AU107+BM107</f>
        <v>0</v>
      </c>
      <c r="BW107" s="139" t="n">
        <f aca="false">AV107+BN107</f>
        <v>0</v>
      </c>
      <c r="BX107" s="3" t="n">
        <f aca="false">BO107/SUM($BO107:$BW107)</f>
        <v>0.195594274943708</v>
      </c>
      <c r="BY107" s="3" t="n">
        <f aca="false">BP107/SUM($BO107:$BW107)</f>
        <v>0.189976231893877</v>
      </c>
      <c r="BZ107" s="3" t="n">
        <f aca="false">BQ107/SUM($BO107:$BW107)</f>
        <v>0.0446036048761572</v>
      </c>
      <c r="CA107" s="3" t="n">
        <f aca="false">BR107/SUM($BO107:$BW107)</f>
        <v>0.495595609735079</v>
      </c>
      <c r="CB107" s="3" t="n">
        <f aca="false">BS107/SUM($BO107:$BW107)</f>
        <v>0.00525829465549676</v>
      </c>
      <c r="CC107" s="3" t="n">
        <f aca="false">BT107/SUM($BO107:$BW107)</f>
        <v>0.0689719838956815</v>
      </c>
      <c r="CD107" s="3" t="n">
        <f aca="false">BU107/SUM($BO107:$BW107)</f>
        <v>0</v>
      </c>
      <c r="CE107" s="3" t="n">
        <f aca="false">BV107/SUM($BO107:$BW107)</f>
        <v>0</v>
      </c>
      <c r="CF107" s="3" t="n">
        <f aca="false">BW107/SUM($BO107:$BW107)</f>
        <v>0</v>
      </c>
      <c r="CG107" s="147" t="n">
        <f aca="false">IF(AND(CE107&gt;=90%,BV107&gt;=2000),BV107,0)</f>
        <v>0</v>
      </c>
      <c r="CI107" s="16" t="n">
        <f aca="false">IF(CG107&lt;&gt;0,SUM(BO107:CG107)-BV107,0)</f>
        <v>0</v>
      </c>
      <c r="CJ107" s="2" t="n">
        <f aca="false">IF(CE107&gt;=90%,BV107,0)</f>
        <v>0</v>
      </c>
      <c r="CK107" s="151" t="n">
        <f aca="false">IF(CJ107&lt;&gt;0,1,0)</f>
        <v>0</v>
      </c>
      <c r="CL107" s="2" t="n">
        <f aca="false">IF(CG107&lt;&gt;0,1,0)</f>
        <v>0</v>
      </c>
      <c r="CM107" s="2" t="n">
        <v>0</v>
      </c>
      <c r="CN107" s="151"/>
      <c r="CO107" s="127"/>
      <c r="CP107" s="127"/>
      <c r="CQ107" s="127"/>
      <c r="CR107" s="127"/>
      <c r="CS107" s="127"/>
      <c r="CT107" s="127"/>
      <c r="CU107" s="127"/>
      <c r="CV107" s="127"/>
      <c r="CW107" s="127"/>
      <c r="CX107" s="127"/>
      <c r="CY107" s="127"/>
      <c r="CZ107" s="127"/>
      <c r="DA107" s="127"/>
      <c r="DB107" s="127"/>
      <c r="DC107" s="138"/>
      <c r="DD107" s="60"/>
      <c r="DE107" s="176" t="str">
        <f aca="false">B110</f>
        <v>O124_a</v>
      </c>
      <c r="DF107" s="58" t="n">
        <f aca="false">SUM(DG103:DG107)</f>
        <v>4651.95947683173</v>
      </c>
      <c r="DG107" s="2" t="n">
        <f aca="false">W110+W111</f>
        <v>434.035875</v>
      </c>
      <c r="DH107" s="44" t="n">
        <f aca="false">CG110+CG111</f>
        <v>0</v>
      </c>
      <c r="DI107" s="44" t="n">
        <f aca="false">O110+O111</f>
        <v>80.5</v>
      </c>
      <c r="DJ107" s="44" t="n">
        <f aca="false">S110+S111</f>
        <v>0.322</v>
      </c>
      <c r="DK107" s="44" t="n">
        <f aca="false">BW110+BW111</f>
        <v>0</v>
      </c>
      <c r="DL107" s="44" t="n">
        <f aca="false">BV110+BV111</f>
        <v>301.875</v>
      </c>
      <c r="DM107" s="127"/>
      <c r="DN107" s="127"/>
      <c r="DO107" s="127"/>
      <c r="DP107" s="127"/>
      <c r="DQ107" s="127"/>
      <c r="DR107" s="127"/>
      <c r="DS107" s="127"/>
      <c r="DT107" s="127"/>
      <c r="DU107" s="127"/>
      <c r="DV107" s="127"/>
      <c r="DW107" s="127"/>
      <c r="DX107" s="127"/>
      <c r="DY107" s="127"/>
      <c r="DZ107" s="127"/>
      <c r="EA107" s="127"/>
      <c r="EB107" s="127"/>
      <c r="EC107" s="127"/>
      <c r="ED107" s="127"/>
      <c r="EE107" s="127"/>
      <c r="EF107" s="127"/>
      <c r="EG107" s="127"/>
      <c r="EH107" s="127"/>
      <c r="EI107" s="127"/>
      <c r="EJ107" s="127"/>
      <c r="EK107" s="127"/>
      <c r="EL107" s="127"/>
      <c r="EM107" s="127"/>
      <c r="EN107" s="127"/>
      <c r="EO107" s="127"/>
      <c r="EP107" s="127"/>
      <c r="EQ107" s="127"/>
      <c r="ER107" s="127"/>
      <c r="ES107" s="127"/>
      <c r="ET107" s="127"/>
      <c r="EU107" s="127"/>
      <c r="EV107" s="127"/>
      <c r="EW107" s="127"/>
      <c r="EX107" s="127"/>
      <c r="EY107" s="127"/>
      <c r="EZ107" s="127"/>
      <c r="FA107" s="127"/>
      <c r="FB107" s="127"/>
      <c r="FC107" s="127"/>
      <c r="FD107" s="127"/>
      <c r="FE107" s="127"/>
      <c r="FF107" s="127"/>
      <c r="FG107" s="127"/>
      <c r="FH107" s="127"/>
      <c r="FI107" s="127"/>
      <c r="FJ107" s="127"/>
      <c r="FK107" s="127"/>
      <c r="FL107" s="127"/>
      <c r="FM107" s="127"/>
      <c r="FN107" s="127"/>
      <c r="FO107" s="127"/>
      <c r="FP107" s="127"/>
      <c r="FQ107" s="127"/>
      <c r="FR107" s="127"/>
      <c r="FS107" s="127"/>
      <c r="FT107" s="127"/>
      <c r="FU107" s="127"/>
      <c r="FV107" s="127"/>
      <c r="FW107" s="127"/>
      <c r="FX107" s="127"/>
      <c r="FY107" s="127"/>
      <c r="FZ107" s="127"/>
      <c r="GA107" s="127"/>
      <c r="GB107" s="127"/>
      <c r="GC107" s="127"/>
      <c r="GD107" s="127"/>
      <c r="GE107" s="127"/>
      <c r="GF107" s="127"/>
      <c r="GG107" s="127"/>
      <c r="GH107" s="127"/>
      <c r="GI107" s="127"/>
      <c r="GJ107" s="127"/>
      <c r="GK107" s="127"/>
      <c r="GL107" s="127"/>
      <c r="GM107" s="127"/>
      <c r="GN107" s="127"/>
      <c r="GO107" s="127"/>
      <c r="GP107" s="167"/>
      <c r="GQ107" s="127" t="s">
        <v>195</v>
      </c>
      <c r="GR107" s="161" t="n">
        <v>0</v>
      </c>
      <c r="GS107" s="127" t="n">
        <v>0</v>
      </c>
      <c r="GT107" s="127" t="n">
        <v>0</v>
      </c>
      <c r="GU107" s="127" t="n">
        <v>0</v>
      </c>
      <c r="GV107" s="127" t="n">
        <v>0</v>
      </c>
      <c r="GW107" s="127" t="n">
        <v>0</v>
      </c>
      <c r="GX107" s="127" t="n">
        <v>0</v>
      </c>
      <c r="GY107" s="135" t="n">
        <v>0</v>
      </c>
      <c r="GZ107" s="161" t="s">
        <v>41</v>
      </c>
      <c r="HA107" s="127" t="n">
        <v>0</v>
      </c>
      <c r="HB107" s="127" t="n">
        <v>0</v>
      </c>
      <c r="HC107" s="127" t="n">
        <v>0</v>
      </c>
      <c r="HD107" s="127" t="n">
        <v>24.6</v>
      </c>
      <c r="HE107" s="127" t="n">
        <v>0</v>
      </c>
      <c r="HF107" s="127" t="n">
        <v>0</v>
      </c>
      <c r="HG107" s="127" t="n">
        <v>0</v>
      </c>
      <c r="HH107" s="127" t="n">
        <v>0</v>
      </c>
      <c r="HI107" s="127" t="n">
        <v>0</v>
      </c>
      <c r="HJ107" s="127" t="n">
        <v>0</v>
      </c>
      <c r="HK107" s="127" t="n">
        <v>0</v>
      </c>
      <c r="HL107" s="135" t="n">
        <v>0</v>
      </c>
      <c r="HM107" s="161" t="n">
        <v>0</v>
      </c>
      <c r="HN107" s="127" t="n">
        <v>0</v>
      </c>
      <c r="HO107" s="127" t="n">
        <v>0</v>
      </c>
      <c r="HP107" s="127" t="n">
        <v>0</v>
      </c>
      <c r="HQ107" s="127" t="n">
        <v>0</v>
      </c>
      <c r="HR107" s="127" t="n">
        <v>0</v>
      </c>
      <c r="HS107" s="127" t="n">
        <v>0</v>
      </c>
      <c r="HT107" s="127" t="n">
        <v>0</v>
      </c>
      <c r="HU107" s="127" t="n">
        <v>0</v>
      </c>
      <c r="HV107" s="127" t="n">
        <v>0</v>
      </c>
      <c r="HW107" s="127" t="n">
        <v>0</v>
      </c>
      <c r="HX107" s="127" t="n">
        <v>0</v>
      </c>
      <c r="HY107" s="127" t="n">
        <v>0</v>
      </c>
      <c r="HZ107" s="165" t="n">
        <v>0</v>
      </c>
      <c r="IA107" s="127"/>
      <c r="IB107" s="127"/>
      <c r="IC107" s="127"/>
      <c r="ID107" s="127"/>
      <c r="IE107" s="127"/>
      <c r="IF107" s="127"/>
      <c r="IG107" s="127"/>
      <c r="IH107" s="127"/>
      <c r="II107" s="127"/>
      <c r="IJ107" s="127"/>
      <c r="IK107" s="127"/>
      <c r="IL107" s="127"/>
      <c r="IM107" s="127"/>
      <c r="IN107" s="127"/>
      <c r="IO107" s="127"/>
      <c r="IP107" s="127"/>
      <c r="IQ107" s="127"/>
      <c r="IR107" s="127"/>
      <c r="IS107" s="127"/>
      <c r="IT107" s="127"/>
      <c r="IU107" s="127"/>
      <c r="IV107" s="127"/>
      <c r="IW107" s="127"/>
      <c r="IX107" s="127"/>
      <c r="IY107" s="127"/>
      <c r="IZ107" s="127"/>
      <c r="JA107" s="127"/>
      <c r="JB107" s="127"/>
      <c r="JC107" s="127"/>
      <c r="JD107" s="127"/>
      <c r="JE107" s="127"/>
      <c r="JF107" s="127"/>
      <c r="JG107" s="127"/>
      <c r="JH107" s="127"/>
      <c r="JI107" s="127"/>
      <c r="JJ107" s="127"/>
      <c r="JK107" s="127"/>
      <c r="JL107" s="127"/>
      <c r="JM107" s="127"/>
      <c r="JN107" s="127"/>
      <c r="JO107" s="127"/>
      <c r="JP107" s="127"/>
      <c r="JQ107" s="127"/>
      <c r="JR107" s="127"/>
      <c r="JS107" s="127"/>
      <c r="JT107" s="127"/>
      <c r="JU107" s="127"/>
      <c r="JV107" s="127"/>
      <c r="JW107" s="127"/>
      <c r="JX107" s="127"/>
      <c r="JY107" s="127"/>
      <c r="JZ107" s="127"/>
      <c r="KA107" s="127"/>
      <c r="KB107" s="127"/>
      <c r="KC107" s="127"/>
      <c r="KD107" s="127"/>
      <c r="KE107" s="127"/>
      <c r="KF107" s="127"/>
      <c r="KG107" s="127"/>
      <c r="KH107" s="127"/>
      <c r="KI107" s="127"/>
      <c r="KJ107" s="127"/>
      <c r="KK107" s="127"/>
      <c r="KL107" s="127"/>
      <c r="KM107" s="127"/>
      <c r="KN107" s="127"/>
      <c r="KO107" s="127"/>
      <c r="KP107" s="127"/>
      <c r="KQ107" s="127"/>
      <c r="KR107" s="127"/>
      <c r="KS107" s="127"/>
      <c r="KT107" s="127"/>
      <c r="KU107" s="127"/>
      <c r="KV107" s="127"/>
      <c r="KW107" s="127"/>
      <c r="KX107" s="127"/>
      <c r="KY107" s="127"/>
      <c r="KZ107" s="127"/>
      <c r="LA107" s="127"/>
      <c r="LB107" s="127"/>
      <c r="LC107" s="127"/>
      <c r="LD107" s="127"/>
      <c r="LE107" s="127"/>
      <c r="LF107" s="127"/>
      <c r="LG107" s="127"/>
      <c r="LH107" s="127"/>
      <c r="LI107" s="127"/>
      <c r="LJ107" s="127"/>
      <c r="LK107" s="127"/>
      <c r="LL107" s="127"/>
      <c r="LM107" s="127"/>
      <c r="LN107" s="127"/>
      <c r="LO107" s="127"/>
      <c r="LP107" s="127"/>
      <c r="LQ107" s="127"/>
      <c r="LR107" s="127"/>
      <c r="LS107" s="127"/>
      <c r="LT107" s="127"/>
      <c r="LU107" s="127"/>
      <c r="LV107" s="127"/>
      <c r="LW107" s="127"/>
      <c r="LX107" s="127"/>
      <c r="LY107" s="127"/>
      <c r="LZ107" s="127"/>
      <c r="MA107" s="127"/>
      <c r="MB107" s="127"/>
      <c r="MC107" s="127"/>
      <c r="MD107" s="127"/>
      <c r="ME107" s="127"/>
      <c r="MF107" s="127"/>
      <c r="MG107" s="127"/>
      <c r="MH107" s="127"/>
      <c r="MI107" s="127"/>
      <c r="MJ107" s="127"/>
      <c r="MK107" s="127"/>
      <c r="ML107" s="127"/>
      <c r="MM107" s="127"/>
      <c r="MN107" s="127"/>
      <c r="MO107" s="127"/>
      <c r="MP107" s="127"/>
      <c r="MQ107" s="127"/>
      <c r="MR107" s="127"/>
      <c r="MS107" s="127"/>
      <c r="MT107" s="127"/>
      <c r="MU107" s="127"/>
      <c r="MV107" s="127"/>
      <c r="MW107" s="127"/>
      <c r="MX107" s="127"/>
      <c r="MY107" s="127"/>
      <c r="MZ107" s="127"/>
      <c r="NA107" s="127"/>
      <c r="NB107" s="127"/>
      <c r="NC107" s="127"/>
      <c r="ND107" s="127"/>
      <c r="NE107" s="127"/>
      <c r="NF107" s="127"/>
      <c r="NG107" s="127"/>
      <c r="NH107" s="127"/>
      <c r="NI107" s="127"/>
      <c r="NJ107" s="127"/>
      <c r="NK107" s="127"/>
      <c r="NL107" s="127"/>
      <c r="NM107" s="127"/>
      <c r="NN107" s="127"/>
      <c r="NO107" s="127"/>
      <c r="NP107" s="127"/>
      <c r="NQ107" s="127"/>
      <c r="NR107" s="127"/>
      <c r="NS107" s="127"/>
      <c r="NT107" s="127"/>
      <c r="NU107" s="127"/>
      <c r="NV107" s="127"/>
      <c r="NW107" s="127"/>
      <c r="NX107" s="127"/>
      <c r="NY107" s="127"/>
      <c r="NZ107" s="127"/>
      <c r="OA107" s="127"/>
      <c r="OB107" s="127"/>
      <c r="OC107" s="127"/>
      <c r="OD107" s="127"/>
      <c r="OE107" s="127"/>
      <c r="OF107" s="127"/>
      <c r="OG107" s="127"/>
      <c r="OH107" s="127"/>
      <c r="OI107" s="127"/>
      <c r="OJ107" s="127"/>
      <c r="OK107" s="127"/>
      <c r="OL107" s="127"/>
      <c r="OM107" s="127"/>
      <c r="ON107" s="127"/>
      <c r="OO107" s="127"/>
      <c r="OP107" s="127"/>
      <c r="OQ107" s="127"/>
      <c r="OR107" s="127"/>
      <c r="OS107" s="127"/>
      <c r="OT107" s="127"/>
      <c r="OU107" s="127"/>
      <c r="OV107" s="127"/>
      <c r="OW107" s="127"/>
      <c r="OX107" s="127"/>
      <c r="OY107" s="127"/>
      <c r="OZ107" s="127"/>
      <c r="PA107" s="127"/>
      <c r="PB107" s="127"/>
      <c r="PC107" s="127"/>
      <c r="PD107" s="127"/>
      <c r="PE107" s="127"/>
      <c r="PF107" s="127"/>
      <c r="PG107" s="127"/>
      <c r="PH107" s="127"/>
      <c r="PI107" s="127"/>
      <c r="PJ107" s="127"/>
      <c r="PK107" s="127"/>
      <c r="PL107" s="127"/>
      <c r="PM107" s="127"/>
      <c r="PN107" s="127"/>
      <c r="PO107" s="127"/>
      <c r="PP107" s="127"/>
      <c r="PQ107" s="127"/>
      <c r="PR107" s="127"/>
      <c r="PS107" s="127"/>
      <c r="PT107" s="127"/>
      <c r="PU107" s="127"/>
      <c r="PV107" s="127"/>
      <c r="PW107" s="127"/>
      <c r="PX107" s="127"/>
      <c r="PY107" s="127"/>
      <c r="PZ107" s="127"/>
      <c r="QA107" s="127"/>
      <c r="QB107" s="127"/>
      <c r="QC107" s="127"/>
      <c r="QD107" s="127"/>
      <c r="QE107" s="127"/>
      <c r="QF107" s="127"/>
      <c r="QG107" s="127"/>
      <c r="QH107" s="127"/>
      <c r="QI107" s="127"/>
      <c r="QJ107" s="127"/>
      <c r="QK107" s="127"/>
      <c r="QL107" s="127"/>
      <c r="QM107" s="127"/>
      <c r="QN107" s="127"/>
      <c r="QO107" s="127"/>
      <c r="QP107" s="127"/>
    </row>
    <row r="108" s="155" customFormat="true" ht="14.4" hidden="false" customHeight="false" outlineLevel="0" collapsed="false">
      <c r="A108" s="166"/>
      <c r="B108" s="37" t="s">
        <v>199</v>
      </c>
      <c r="C108" s="16" t="n">
        <v>0</v>
      </c>
      <c r="D108" s="155" t="n">
        <v>0</v>
      </c>
      <c r="E108" s="155" t="n">
        <v>0</v>
      </c>
      <c r="F108" s="155" t="n">
        <v>0</v>
      </c>
      <c r="G108" s="155" t="n">
        <v>1</v>
      </c>
      <c r="H108" s="155" t="n">
        <v>0</v>
      </c>
      <c r="I108" s="155" t="n">
        <v>0</v>
      </c>
      <c r="J108" s="155" t="n">
        <v>0</v>
      </c>
      <c r="K108" s="155" t="s">
        <v>41</v>
      </c>
      <c r="L108" s="155" t="n">
        <v>0</v>
      </c>
      <c r="M108" s="155" t="n">
        <v>0</v>
      </c>
      <c r="N108" s="155" t="n">
        <v>0</v>
      </c>
      <c r="O108" s="155" t="n">
        <v>15.2</v>
      </c>
      <c r="P108" s="155" t="n">
        <v>0</v>
      </c>
      <c r="Q108" s="155" t="n">
        <v>0</v>
      </c>
      <c r="R108" s="155" t="n">
        <v>0</v>
      </c>
      <c r="S108" s="155" t="n">
        <v>0</v>
      </c>
      <c r="T108" s="155" t="n">
        <v>0</v>
      </c>
      <c r="U108" s="155" t="n">
        <v>1000</v>
      </c>
      <c r="V108" s="155" t="n">
        <v>0</v>
      </c>
      <c r="W108" s="155" t="n">
        <v>0</v>
      </c>
      <c r="X108" s="155" t="n">
        <f aca="false">IF(M108=1,O108,0)</f>
        <v>0</v>
      </c>
      <c r="Z108" s="155" t="s">
        <v>511</v>
      </c>
      <c r="AA108" s="155" t="n">
        <f aca="false">[1]sellia!E100</f>
        <v>8.95357287456886</v>
      </c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127"/>
      <c r="AL108" s="127"/>
      <c r="AM108" s="127"/>
      <c r="AN108" s="156" t="n">
        <f aca="false">Cropani!CL290</f>
        <v>0</v>
      </c>
      <c r="AO108" s="157" t="n">
        <f aca="false">Cropani!CM290</f>
        <v>0</v>
      </c>
      <c r="AP108" s="157" t="n">
        <f aca="false">Cropani!CN290</f>
        <v>0</v>
      </c>
      <c r="AQ108" s="157" t="n">
        <f aca="false">Cropani!CO290</f>
        <v>0</v>
      </c>
      <c r="AR108" s="157" t="n">
        <f aca="false">Cropani!CP290</f>
        <v>0</v>
      </c>
      <c r="AS108" s="157" t="n">
        <f aca="false">Cropani!CQ290</f>
        <v>0</v>
      </c>
      <c r="AT108" s="157" t="n">
        <f aca="false">Cropani!CR290</f>
        <v>0</v>
      </c>
      <c r="AU108" s="157" t="n">
        <f aca="false">Cropani!CS290</f>
        <v>0</v>
      </c>
      <c r="AV108" s="160" t="n">
        <f aca="false">Cropani!CT290</f>
        <v>0</v>
      </c>
      <c r="AW108" s="156" t="n">
        <f aca="false">Cropani!CL291</f>
        <v>0</v>
      </c>
      <c r="AX108" s="157" t="n">
        <f aca="false">Cropani!CM291</f>
        <v>0</v>
      </c>
      <c r="AY108" s="157" t="n">
        <f aca="false">Cropani!CN291</f>
        <v>0</v>
      </c>
      <c r="AZ108" s="157" t="n">
        <f aca="false">Cropani!CO291</f>
        <v>0</v>
      </c>
      <c r="BA108" s="157" t="n">
        <f aca="false">Cropani!CP291</f>
        <v>0</v>
      </c>
      <c r="BB108" s="157" t="n">
        <f aca="false">Cropani!CQ291</f>
        <v>1000</v>
      </c>
      <c r="BC108" s="157" t="n">
        <f aca="false">Cropani!CR291</f>
        <v>0</v>
      </c>
      <c r="BD108" s="157" t="n">
        <f aca="false">Cropani!CS291</f>
        <v>0</v>
      </c>
      <c r="BE108" s="157" t="n">
        <f aca="false">Cropani!CT291</f>
        <v>0</v>
      </c>
      <c r="BF108" s="158" t="n">
        <f aca="false">AW108*$T108</f>
        <v>0</v>
      </c>
      <c r="BG108" s="155" t="n">
        <f aca="false">AX108*$T108</f>
        <v>0</v>
      </c>
      <c r="BH108" s="155" t="n">
        <f aca="false">AY108*$T108</f>
        <v>0</v>
      </c>
      <c r="BI108" s="155" t="n">
        <f aca="false">AZ108*$T108</f>
        <v>0</v>
      </c>
      <c r="BJ108" s="155" t="n">
        <f aca="false">BA108*$T108</f>
        <v>0</v>
      </c>
      <c r="BK108" s="155" t="n">
        <f aca="false">BB108*$T108</f>
        <v>0</v>
      </c>
      <c r="BL108" s="155" t="n">
        <f aca="false">BC108*$T108</f>
        <v>0</v>
      </c>
      <c r="BM108" s="155" t="n">
        <f aca="false">BD108*$T108</f>
        <v>0</v>
      </c>
      <c r="BN108" s="159" t="n">
        <f aca="false">BE108*$T108</f>
        <v>0</v>
      </c>
      <c r="BO108" s="156" t="n">
        <f aca="false">AN108+BF108</f>
        <v>0</v>
      </c>
      <c r="BP108" s="157" t="n">
        <f aca="false">AO108+BG108</f>
        <v>0</v>
      </c>
      <c r="BQ108" s="157" t="n">
        <f aca="false">AP108+BH108</f>
        <v>0</v>
      </c>
      <c r="BR108" s="157" t="n">
        <f aca="false">AQ108+BI108</f>
        <v>0</v>
      </c>
      <c r="BS108" s="157" t="n">
        <f aca="false">AR108+BJ108</f>
        <v>0</v>
      </c>
      <c r="BT108" s="157" t="n">
        <f aca="false">AS108+BK108</f>
        <v>0</v>
      </c>
      <c r="BU108" s="157" t="n">
        <f aca="false">AT108+BL108</f>
        <v>0</v>
      </c>
      <c r="BV108" s="157" t="n">
        <f aca="false">AU108+BM108</f>
        <v>0</v>
      </c>
      <c r="BW108" s="160" t="n">
        <f aca="false">AV108+BN108</f>
        <v>0</v>
      </c>
      <c r="BX108" s="3" t="e">
        <f aca="false">BO108/SUM($BO108:$BW108)</f>
        <v>#DIV/0!</v>
      </c>
      <c r="BY108" s="3" t="e">
        <f aca="false">BP108/SUM($BO108:$BW108)</f>
        <v>#DIV/0!</v>
      </c>
      <c r="BZ108" s="3" t="e">
        <f aca="false">BQ108/SUM($BO108:$BW108)</f>
        <v>#DIV/0!</v>
      </c>
      <c r="CA108" s="3" t="e">
        <f aca="false">BR108/SUM($BO108:$BW108)</f>
        <v>#DIV/0!</v>
      </c>
      <c r="CB108" s="3" t="e">
        <f aca="false">BS108/SUM($BO108:$BW108)</f>
        <v>#DIV/0!</v>
      </c>
      <c r="CC108" s="3" t="e">
        <f aca="false">BT108/SUM($BO108:$BW108)</f>
        <v>#DIV/0!</v>
      </c>
      <c r="CD108" s="3" t="e">
        <f aca="false">BU108/SUM($BO108:$BW108)</f>
        <v>#DIV/0!</v>
      </c>
      <c r="CE108" s="3" t="e">
        <f aca="false">BV108/SUM($BO108:$BW108)</f>
        <v>#DIV/0!</v>
      </c>
      <c r="CF108" s="3" t="e">
        <f aca="false">BW108/SUM($BO108:$BW108)</f>
        <v>#DIV/0!</v>
      </c>
      <c r="CG108" s="147"/>
      <c r="CI108" s="16" t="n">
        <f aca="false">IF(CG108&lt;&gt;0,SUM(BO108:CG108)-BV108,0)</f>
        <v>0</v>
      </c>
      <c r="CK108" s="151"/>
      <c r="CL108" s="155" t="n">
        <f aca="false">IF(CG108&lt;&gt;0,1,0)</f>
        <v>0</v>
      </c>
      <c r="CN108" s="151"/>
      <c r="CO108" s="127"/>
      <c r="CP108" s="127"/>
      <c r="CQ108" s="127"/>
      <c r="CR108" s="127"/>
      <c r="CS108" s="127"/>
      <c r="CT108" s="127"/>
      <c r="CU108" s="127"/>
      <c r="CV108" s="127"/>
      <c r="CW108" s="127"/>
      <c r="CX108" s="127"/>
      <c r="CY108" s="127"/>
      <c r="CZ108" s="127"/>
      <c r="DA108" s="127"/>
      <c r="DB108" s="127"/>
      <c r="DC108" s="138"/>
      <c r="DD108" s="50" t="s">
        <v>131</v>
      </c>
      <c r="DE108" s="49" t="str">
        <f aca="false">B73</f>
        <v>O2</v>
      </c>
      <c r="DF108" s="38" t="n">
        <f aca="false">AA73+AA97-AA79</f>
        <v>9.61249968320935</v>
      </c>
      <c r="DG108" s="155" t="n">
        <f aca="false">W73</f>
        <v>89.9021875</v>
      </c>
      <c r="DH108" s="44" t="n">
        <f aca="false">CG73</f>
        <v>0</v>
      </c>
      <c r="DI108" s="44" t="n">
        <f aca="false">O73</f>
        <v>3.7</v>
      </c>
      <c r="DJ108" s="44" t="n">
        <f aca="false">S73</f>
        <v>0.1295</v>
      </c>
      <c r="DK108" s="44" t="n">
        <f aca="false">BW73</f>
        <v>36.26</v>
      </c>
      <c r="DL108" s="44" t="n">
        <f aca="false">BV73</f>
        <v>0</v>
      </c>
      <c r="DM108" s="127"/>
      <c r="DN108" s="127"/>
      <c r="DO108" s="127"/>
      <c r="DP108" s="127"/>
      <c r="DQ108" s="127"/>
      <c r="DR108" s="127"/>
      <c r="DS108" s="127"/>
      <c r="DT108" s="127"/>
      <c r="DU108" s="127"/>
      <c r="DV108" s="127"/>
      <c r="DW108" s="127"/>
      <c r="DX108" s="127"/>
      <c r="DY108" s="127"/>
      <c r="DZ108" s="127"/>
      <c r="EA108" s="127"/>
      <c r="EB108" s="127"/>
      <c r="EC108" s="127"/>
      <c r="ED108" s="127"/>
      <c r="EE108" s="127"/>
      <c r="EF108" s="127"/>
      <c r="EG108" s="127"/>
      <c r="EH108" s="127"/>
      <c r="EI108" s="127"/>
      <c r="EJ108" s="127"/>
      <c r="EK108" s="127"/>
      <c r="EL108" s="127"/>
      <c r="EM108" s="127"/>
      <c r="EN108" s="127"/>
      <c r="EO108" s="127"/>
      <c r="EP108" s="127"/>
      <c r="EQ108" s="127"/>
      <c r="ER108" s="127"/>
      <c r="ES108" s="127"/>
      <c r="ET108" s="127"/>
      <c r="EU108" s="127"/>
      <c r="EV108" s="127"/>
      <c r="EW108" s="127"/>
      <c r="EX108" s="127"/>
      <c r="EY108" s="127"/>
      <c r="EZ108" s="127"/>
      <c r="FA108" s="127"/>
      <c r="FB108" s="127"/>
      <c r="FC108" s="127"/>
      <c r="FD108" s="127"/>
      <c r="FE108" s="127"/>
      <c r="FF108" s="127"/>
      <c r="FG108" s="127"/>
      <c r="FH108" s="127"/>
      <c r="FI108" s="127"/>
      <c r="FJ108" s="127"/>
      <c r="FK108" s="127"/>
      <c r="FL108" s="127"/>
      <c r="FM108" s="127"/>
      <c r="FN108" s="127"/>
      <c r="FO108" s="127"/>
      <c r="FP108" s="127"/>
      <c r="FQ108" s="127"/>
      <c r="FR108" s="127"/>
      <c r="FS108" s="127"/>
      <c r="FT108" s="127"/>
      <c r="FU108" s="127"/>
      <c r="FV108" s="127"/>
      <c r="FW108" s="127"/>
      <c r="FX108" s="127"/>
      <c r="FY108" s="127"/>
      <c r="FZ108" s="127"/>
      <c r="GA108" s="127"/>
      <c r="GB108" s="127"/>
      <c r="GC108" s="127"/>
      <c r="GD108" s="127"/>
      <c r="GE108" s="127"/>
      <c r="GF108" s="127"/>
      <c r="GG108" s="127"/>
      <c r="GH108" s="127"/>
      <c r="GI108" s="127"/>
      <c r="GJ108" s="127"/>
      <c r="GK108" s="127"/>
      <c r="GL108" s="127"/>
      <c r="GM108" s="127"/>
      <c r="GN108" s="127"/>
      <c r="GO108" s="127"/>
      <c r="GP108" s="167"/>
      <c r="GQ108" s="127" t="s">
        <v>196</v>
      </c>
      <c r="GR108" s="161" t="n">
        <v>0</v>
      </c>
      <c r="GS108" s="127" t="n">
        <v>0</v>
      </c>
      <c r="GT108" s="127" t="n">
        <v>0</v>
      </c>
      <c r="GU108" s="127" t="n">
        <v>0</v>
      </c>
      <c r="GV108" s="127" t="n">
        <v>0</v>
      </c>
      <c r="GW108" s="127" t="n">
        <v>0</v>
      </c>
      <c r="GX108" s="127" t="n">
        <v>0</v>
      </c>
      <c r="GY108" s="135" t="n">
        <v>0</v>
      </c>
      <c r="GZ108" s="161" t="s">
        <v>41</v>
      </c>
      <c r="HA108" s="127" t="n">
        <v>0</v>
      </c>
      <c r="HB108" s="127" t="n">
        <v>0</v>
      </c>
      <c r="HC108" s="127" t="n">
        <v>0</v>
      </c>
      <c r="HD108" s="127" t="n">
        <v>21.8</v>
      </c>
      <c r="HE108" s="127" t="n">
        <v>0</v>
      </c>
      <c r="HF108" s="127" t="n">
        <v>0</v>
      </c>
      <c r="HG108" s="127" t="n">
        <v>0</v>
      </c>
      <c r="HH108" s="127" t="n">
        <v>0</v>
      </c>
      <c r="HI108" s="127" t="n">
        <v>0</v>
      </c>
      <c r="HJ108" s="127" t="n">
        <v>0</v>
      </c>
      <c r="HK108" s="127" t="n">
        <v>0</v>
      </c>
      <c r="HL108" s="135" t="n">
        <v>0</v>
      </c>
      <c r="HM108" s="161" t="n">
        <v>0</v>
      </c>
      <c r="HN108" s="127" t="n">
        <v>0</v>
      </c>
      <c r="HO108" s="127" t="n">
        <v>0</v>
      </c>
      <c r="HP108" s="127" t="n">
        <v>0</v>
      </c>
      <c r="HQ108" s="127" t="n">
        <v>0</v>
      </c>
      <c r="HR108" s="127" t="n">
        <v>0</v>
      </c>
      <c r="HS108" s="127" t="n">
        <v>0</v>
      </c>
      <c r="HT108" s="127" t="n">
        <v>0</v>
      </c>
      <c r="HU108" s="127" t="n">
        <v>0</v>
      </c>
      <c r="HV108" s="127" t="n">
        <v>0</v>
      </c>
      <c r="HW108" s="127" t="n">
        <v>0</v>
      </c>
      <c r="HX108" s="127" t="n">
        <v>0</v>
      </c>
      <c r="HY108" s="127" t="n">
        <v>0</v>
      </c>
      <c r="HZ108" s="165" t="n">
        <v>0</v>
      </c>
      <c r="IA108" s="127"/>
      <c r="IB108" s="127"/>
      <c r="IC108" s="127"/>
      <c r="ID108" s="127"/>
      <c r="IE108" s="127"/>
      <c r="IF108" s="127"/>
      <c r="IG108" s="127"/>
      <c r="IH108" s="127"/>
      <c r="II108" s="127"/>
      <c r="IJ108" s="127"/>
      <c r="IK108" s="127"/>
      <c r="IL108" s="127"/>
      <c r="IM108" s="127"/>
      <c r="IN108" s="127"/>
      <c r="IO108" s="127"/>
      <c r="IP108" s="127"/>
      <c r="IQ108" s="127"/>
      <c r="IR108" s="127"/>
      <c r="IS108" s="127"/>
      <c r="IT108" s="127"/>
      <c r="IU108" s="127"/>
      <c r="IV108" s="127"/>
      <c r="IW108" s="127"/>
      <c r="IX108" s="127"/>
      <c r="IY108" s="127"/>
      <c r="IZ108" s="127"/>
      <c r="JA108" s="127"/>
      <c r="JB108" s="127"/>
      <c r="JC108" s="127"/>
      <c r="JD108" s="127"/>
      <c r="JE108" s="127"/>
      <c r="JF108" s="127"/>
      <c r="JG108" s="127"/>
      <c r="JH108" s="127"/>
      <c r="JI108" s="127"/>
      <c r="JJ108" s="127"/>
      <c r="JK108" s="127"/>
      <c r="JL108" s="127"/>
      <c r="JM108" s="127"/>
      <c r="JN108" s="127"/>
      <c r="JO108" s="127"/>
      <c r="JP108" s="127"/>
      <c r="JQ108" s="127"/>
      <c r="JR108" s="127"/>
      <c r="JS108" s="127"/>
      <c r="JT108" s="127"/>
      <c r="JU108" s="127"/>
      <c r="JV108" s="127"/>
      <c r="JW108" s="127"/>
      <c r="JX108" s="127"/>
      <c r="JY108" s="127"/>
      <c r="JZ108" s="127"/>
      <c r="KA108" s="127"/>
      <c r="KB108" s="127"/>
      <c r="KC108" s="127"/>
      <c r="KD108" s="127"/>
      <c r="KE108" s="127"/>
      <c r="KF108" s="127"/>
      <c r="KG108" s="127"/>
      <c r="KH108" s="127"/>
      <c r="KI108" s="127"/>
      <c r="KJ108" s="127"/>
      <c r="KK108" s="127"/>
      <c r="KL108" s="127"/>
      <c r="KM108" s="127"/>
      <c r="KN108" s="127"/>
      <c r="KO108" s="127"/>
      <c r="KP108" s="127"/>
      <c r="KQ108" s="127"/>
      <c r="KR108" s="127"/>
      <c r="KS108" s="127"/>
      <c r="KT108" s="127"/>
      <c r="KU108" s="127"/>
      <c r="KV108" s="127"/>
      <c r="KW108" s="127"/>
      <c r="KX108" s="127"/>
      <c r="KY108" s="127"/>
      <c r="KZ108" s="127"/>
      <c r="LA108" s="127"/>
      <c r="LB108" s="127"/>
      <c r="LC108" s="127"/>
      <c r="LD108" s="127"/>
      <c r="LE108" s="127"/>
      <c r="LF108" s="127"/>
      <c r="LG108" s="127"/>
      <c r="LH108" s="127"/>
      <c r="LI108" s="127"/>
      <c r="LJ108" s="127"/>
      <c r="LK108" s="127"/>
      <c r="LL108" s="127"/>
      <c r="LM108" s="127"/>
      <c r="LN108" s="127"/>
      <c r="LO108" s="127"/>
      <c r="LP108" s="127"/>
      <c r="LQ108" s="127"/>
      <c r="LR108" s="127"/>
      <c r="LS108" s="127"/>
      <c r="LT108" s="127"/>
      <c r="LU108" s="127"/>
      <c r="LV108" s="127"/>
      <c r="LW108" s="127"/>
      <c r="LX108" s="127"/>
      <c r="LY108" s="127"/>
      <c r="LZ108" s="127"/>
      <c r="MA108" s="127"/>
      <c r="MB108" s="127"/>
      <c r="MC108" s="127"/>
      <c r="MD108" s="127"/>
      <c r="ME108" s="127"/>
      <c r="MF108" s="127"/>
      <c r="MG108" s="127"/>
      <c r="MH108" s="127"/>
      <c r="MI108" s="127"/>
      <c r="MJ108" s="127"/>
      <c r="MK108" s="127"/>
      <c r="ML108" s="127"/>
      <c r="MM108" s="127"/>
      <c r="MN108" s="127"/>
      <c r="MO108" s="127"/>
      <c r="MP108" s="127"/>
      <c r="MQ108" s="127"/>
      <c r="MR108" s="127"/>
      <c r="MS108" s="127"/>
      <c r="MT108" s="127"/>
      <c r="MU108" s="127"/>
      <c r="MV108" s="127"/>
      <c r="MW108" s="127"/>
      <c r="MX108" s="127"/>
      <c r="MY108" s="127"/>
      <c r="MZ108" s="127"/>
      <c r="NA108" s="127"/>
      <c r="NB108" s="127"/>
      <c r="NC108" s="127"/>
      <c r="ND108" s="127"/>
      <c r="NE108" s="127"/>
      <c r="NF108" s="127"/>
      <c r="NG108" s="127"/>
      <c r="NH108" s="127"/>
      <c r="NI108" s="127"/>
      <c r="NJ108" s="127"/>
      <c r="NK108" s="127"/>
      <c r="NL108" s="127"/>
      <c r="NM108" s="127"/>
      <c r="NN108" s="127"/>
      <c r="NO108" s="127"/>
      <c r="NP108" s="127"/>
      <c r="NQ108" s="127"/>
      <c r="NR108" s="127"/>
      <c r="NS108" s="127"/>
      <c r="NT108" s="127"/>
      <c r="NU108" s="127"/>
      <c r="NV108" s="127"/>
      <c r="NW108" s="127"/>
      <c r="NX108" s="127"/>
      <c r="NY108" s="127"/>
      <c r="NZ108" s="127"/>
      <c r="OA108" s="127"/>
      <c r="OB108" s="127"/>
      <c r="OC108" s="127"/>
      <c r="OD108" s="127"/>
      <c r="OE108" s="127"/>
      <c r="OF108" s="127"/>
      <c r="OG108" s="127"/>
      <c r="OH108" s="127"/>
      <c r="OI108" s="127"/>
      <c r="OJ108" s="127"/>
      <c r="OK108" s="127"/>
      <c r="OL108" s="127"/>
      <c r="OM108" s="127"/>
      <c r="ON108" s="127"/>
      <c r="OO108" s="127"/>
      <c r="OP108" s="127"/>
      <c r="OQ108" s="127"/>
      <c r="OR108" s="127"/>
      <c r="OS108" s="127"/>
      <c r="OT108" s="127"/>
      <c r="OU108" s="127"/>
      <c r="OV108" s="127"/>
      <c r="OW108" s="127"/>
      <c r="OX108" s="127"/>
      <c r="OY108" s="127"/>
      <c r="OZ108" s="127"/>
      <c r="PA108" s="127"/>
      <c r="PB108" s="127"/>
      <c r="PC108" s="127"/>
      <c r="PD108" s="127"/>
      <c r="PE108" s="127"/>
      <c r="PF108" s="127"/>
      <c r="PG108" s="127"/>
      <c r="PH108" s="127"/>
      <c r="PI108" s="127"/>
      <c r="PJ108" s="127"/>
      <c r="PK108" s="127"/>
      <c r="PL108" s="127"/>
      <c r="PM108" s="127"/>
      <c r="PN108" s="127"/>
      <c r="PO108" s="127"/>
      <c r="PP108" s="127"/>
      <c r="PQ108" s="127"/>
      <c r="PR108" s="127"/>
      <c r="PS108" s="127"/>
      <c r="PT108" s="127"/>
      <c r="PU108" s="127"/>
      <c r="PV108" s="127"/>
      <c r="PW108" s="127"/>
      <c r="PX108" s="127"/>
      <c r="PY108" s="127"/>
      <c r="PZ108" s="127"/>
      <c r="QA108" s="127"/>
      <c r="QB108" s="127"/>
      <c r="QC108" s="127"/>
      <c r="QD108" s="127"/>
      <c r="QE108" s="127"/>
      <c r="QF108" s="127"/>
      <c r="QG108" s="127"/>
      <c r="QH108" s="127"/>
      <c r="QI108" s="127"/>
      <c r="QJ108" s="127"/>
      <c r="QK108" s="127"/>
      <c r="QL108" s="127"/>
      <c r="QM108" s="127"/>
      <c r="QN108" s="127"/>
      <c r="QO108" s="127"/>
      <c r="QP108" s="127"/>
    </row>
    <row r="109" customFormat="false" ht="14.4" hidden="false" customHeight="false" outlineLevel="0" collapsed="false">
      <c r="A109" s="166"/>
      <c r="B109" s="37" t="s">
        <v>211</v>
      </c>
      <c r="C109" s="16" t="n">
        <v>0.6</v>
      </c>
      <c r="D109" s="2" t="n">
        <v>0.05</v>
      </c>
      <c r="E109" s="2" t="n">
        <v>0.01</v>
      </c>
      <c r="F109" s="2" t="n">
        <v>0</v>
      </c>
      <c r="G109" s="2" t="n">
        <v>0.14</v>
      </c>
      <c r="H109" s="2" t="n">
        <v>0.05</v>
      </c>
      <c r="I109" s="2" t="n">
        <v>0</v>
      </c>
      <c r="J109" s="2" t="n">
        <v>0.15</v>
      </c>
      <c r="K109" s="2" t="n">
        <v>0</v>
      </c>
      <c r="L109" s="2" t="s">
        <v>37</v>
      </c>
      <c r="M109" s="2" t="s">
        <v>37</v>
      </c>
      <c r="N109" s="2" t="s">
        <v>220</v>
      </c>
      <c r="O109" s="2" t="n">
        <v>517</v>
      </c>
      <c r="P109" s="2" t="n">
        <v>8</v>
      </c>
      <c r="Q109" s="2" t="n">
        <v>0.008</v>
      </c>
      <c r="R109" s="2" t="n">
        <v>0</v>
      </c>
      <c r="S109" s="2" t="n">
        <v>4.136</v>
      </c>
      <c r="T109" s="2" t="n">
        <v>4.136</v>
      </c>
      <c r="U109" s="2" t="n">
        <v>943.9</v>
      </c>
      <c r="V109" s="2" t="n">
        <v>0</v>
      </c>
      <c r="W109" s="2" t="n">
        <v>3903.9704</v>
      </c>
      <c r="X109" s="2" t="n">
        <f aca="false">IF(M109=1,O109,0)</f>
        <v>0</v>
      </c>
      <c r="Z109" s="2" t="s">
        <v>511</v>
      </c>
      <c r="AA109" s="2" t="n">
        <f aca="false">[1]sellia!E101</f>
        <v>9.05493822063479</v>
      </c>
      <c r="AB109" s="127"/>
      <c r="AC109" s="127"/>
      <c r="AD109" s="127"/>
      <c r="AE109" s="127"/>
      <c r="AF109" s="127"/>
      <c r="AG109" s="127"/>
      <c r="AH109" s="127"/>
      <c r="AI109" s="127"/>
      <c r="AJ109" s="127"/>
      <c r="AK109" s="127"/>
      <c r="AL109" s="127"/>
      <c r="AM109" s="127"/>
      <c r="AN109" s="150" t="n">
        <f aca="false">Cropani!B363</f>
        <v>0</v>
      </c>
      <c r="AO109" s="16" t="n">
        <f aca="false">Cropani!C363</f>
        <v>0</v>
      </c>
      <c r="AP109" s="16" t="n">
        <f aca="false">Cropani!D363</f>
        <v>0</v>
      </c>
      <c r="AQ109" s="16" t="n">
        <f aca="false">Cropani!E363</f>
        <v>0</v>
      </c>
      <c r="AR109" s="16" t="n">
        <f aca="false">Cropani!F363</f>
        <v>0</v>
      </c>
      <c r="AS109" s="16" t="n">
        <f aca="false">Cropani!G363</f>
        <v>0</v>
      </c>
      <c r="AT109" s="16" t="n">
        <f aca="false">Cropani!H363</f>
        <v>0</v>
      </c>
      <c r="AU109" s="16" t="n">
        <f aca="false">Cropani!I363</f>
        <v>0</v>
      </c>
      <c r="AV109" s="139" t="n">
        <f aca="false">Cropani!J363</f>
        <v>0</v>
      </c>
      <c r="AW109" s="150" t="n">
        <f aca="false">Cropani!B364</f>
        <v>540</v>
      </c>
      <c r="AX109" s="16" t="n">
        <f aca="false">Cropani!C364</f>
        <v>130</v>
      </c>
      <c r="AY109" s="16" t="n">
        <f aca="false">Cropani!D364</f>
        <v>5.4</v>
      </c>
      <c r="AZ109" s="16" t="n">
        <f aca="false">Cropani!E364</f>
        <v>60</v>
      </c>
      <c r="BA109" s="16" t="n">
        <f aca="false">Cropani!F364</f>
        <v>0</v>
      </c>
      <c r="BB109" s="16" t="n">
        <f aca="false">Cropani!G364</f>
        <v>140</v>
      </c>
      <c r="BC109" s="16" t="n">
        <f aca="false">Cropani!H364</f>
        <v>8.5</v>
      </c>
      <c r="BD109" s="16" t="n">
        <f aca="false">Cropani!I364</f>
        <v>0</v>
      </c>
      <c r="BE109" s="16" t="n">
        <f aca="false">Cropani!J364</f>
        <v>60</v>
      </c>
      <c r="BF109" s="20" t="n">
        <f aca="false">AW109*$T109</f>
        <v>2233.44</v>
      </c>
      <c r="BG109" s="2" t="n">
        <f aca="false">AX109*$T109</f>
        <v>537.68</v>
      </c>
      <c r="BH109" s="2" t="n">
        <f aca="false">AY109*$T109</f>
        <v>22.3344</v>
      </c>
      <c r="BI109" s="2" t="n">
        <f aca="false">AZ109*$T109</f>
        <v>248.16</v>
      </c>
      <c r="BJ109" s="2" t="n">
        <f aca="false">BA109*$T109</f>
        <v>0</v>
      </c>
      <c r="BK109" s="2" t="n">
        <f aca="false">BB109*$T109</f>
        <v>579.04</v>
      </c>
      <c r="BL109" s="2" t="n">
        <f aca="false">BC109*$T109</f>
        <v>35.156</v>
      </c>
      <c r="BM109" s="2" t="n">
        <f aca="false">BD109*$T109</f>
        <v>0</v>
      </c>
      <c r="BN109" s="44" t="n">
        <f aca="false">BE109*$T109</f>
        <v>248.16</v>
      </c>
      <c r="BO109" s="150" t="n">
        <f aca="false">AN109+BF109</f>
        <v>2233.44</v>
      </c>
      <c r="BP109" s="16" t="n">
        <f aca="false">AO109+BG109</f>
        <v>537.68</v>
      </c>
      <c r="BQ109" s="16" t="n">
        <f aca="false">AP109+BH109</f>
        <v>22.3344</v>
      </c>
      <c r="BR109" s="16" t="n">
        <f aca="false">AQ109+BI109</f>
        <v>248.16</v>
      </c>
      <c r="BS109" s="16" t="n">
        <f aca="false">AR109+BJ109</f>
        <v>0</v>
      </c>
      <c r="BT109" s="16" t="n">
        <f aca="false">AS109+BK109</f>
        <v>579.04</v>
      </c>
      <c r="BU109" s="16" t="n">
        <f aca="false">AT109+BL109</f>
        <v>35.156</v>
      </c>
      <c r="BV109" s="16" t="n">
        <f aca="false">AU109+BM109</f>
        <v>0</v>
      </c>
      <c r="BW109" s="139" t="n">
        <f aca="false">AV109+BN109</f>
        <v>248.16</v>
      </c>
      <c r="BX109" s="3" t="n">
        <f aca="false">BO109/SUM($BO109:$BW109)</f>
        <v>0.57209450153618</v>
      </c>
      <c r="BY109" s="3" t="n">
        <f aca="false">BP109/SUM($BO109:$BW109)</f>
        <v>0.137726454073525</v>
      </c>
      <c r="BZ109" s="3" t="n">
        <f aca="false">BQ109/SUM($BO109:$BW109)</f>
        <v>0.0057209450153618</v>
      </c>
      <c r="CA109" s="3" t="n">
        <f aca="false">BR109/SUM($BO109:$BW109)</f>
        <v>0.0635660557262422</v>
      </c>
      <c r="CB109" s="3" t="n">
        <f aca="false">BS109/SUM($BO109:$BW109)</f>
        <v>0</v>
      </c>
      <c r="CC109" s="3" t="n">
        <f aca="false">BT109/SUM($BO109:$BW109)</f>
        <v>0.148320796694565</v>
      </c>
      <c r="CD109" s="3" t="n">
        <f aca="false">BU109/SUM($BO109:$BW109)</f>
        <v>0.00900519122788431</v>
      </c>
      <c r="CE109" s="3" t="n">
        <f aca="false">BV109/SUM($BO109:$BW109)</f>
        <v>0</v>
      </c>
      <c r="CF109" s="3" t="n">
        <f aca="false">BW109/SUM($BO109:$BW109)</f>
        <v>0.0635660557262422</v>
      </c>
      <c r="CG109" s="147" t="n">
        <f aca="false">IF(AND(CE109&gt;=90%,BV109&gt;=2000),BV109,0)</f>
        <v>0</v>
      </c>
      <c r="CI109" s="16" t="n">
        <f aca="false">IF(CG109&lt;&gt;0,SUM(BO109:CG109)-BV109,0)</f>
        <v>0</v>
      </c>
      <c r="CJ109" s="2" t="n">
        <f aca="false">IF(CE109&gt;=90%,BV109,0)</f>
        <v>0</v>
      </c>
      <c r="CK109" s="151" t="n">
        <f aca="false">IF(CJ109&lt;&gt;0,1,0)</f>
        <v>0</v>
      </c>
      <c r="CL109" s="2" t="n">
        <f aca="false">IF(CG109&lt;&gt;0,1,0)</f>
        <v>0</v>
      </c>
      <c r="CM109" s="2" t="n">
        <v>0</v>
      </c>
      <c r="CN109" s="151"/>
      <c r="CO109" s="127"/>
      <c r="CP109" s="127"/>
      <c r="CQ109" s="127"/>
      <c r="CR109" s="127"/>
      <c r="CS109" s="127"/>
      <c r="CT109" s="127"/>
      <c r="CU109" s="127"/>
      <c r="CV109" s="127"/>
      <c r="CW109" s="127"/>
      <c r="CX109" s="127"/>
      <c r="CY109" s="127"/>
      <c r="CZ109" s="127"/>
      <c r="DA109" s="127"/>
      <c r="DB109" s="127"/>
      <c r="DC109" s="138"/>
      <c r="DD109" s="2" t="s">
        <v>593</v>
      </c>
      <c r="DE109" s="37" t="str">
        <f aca="false">B74</f>
        <v>O3</v>
      </c>
      <c r="DF109" s="44"/>
      <c r="DG109" s="2" t="n">
        <f aca="false">W74</f>
        <v>593.568</v>
      </c>
      <c r="DH109" s="44" t="n">
        <f aca="false">CG74</f>
        <v>0</v>
      </c>
      <c r="DI109" s="44" t="n">
        <f aca="false">O74</f>
        <v>9.16</v>
      </c>
      <c r="DJ109" s="44" t="n">
        <f aca="false">S74</f>
        <v>0.3664</v>
      </c>
      <c r="DK109" s="44" t="n">
        <f aca="false">BW74</f>
        <v>0</v>
      </c>
      <c r="DL109" s="44" t="n">
        <f aca="false">BV74</f>
        <v>593.568</v>
      </c>
      <c r="DM109" s="127"/>
      <c r="DN109" s="127"/>
      <c r="DO109" s="127"/>
      <c r="DP109" s="127"/>
      <c r="DQ109" s="127"/>
      <c r="DR109" s="127"/>
      <c r="DS109" s="127"/>
      <c r="DT109" s="127"/>
      <c r="DU109" s="127"/>
      <c r="DV109" s="127"/>
      <c r="DW109" s="127"/>
      <c r="DX109" s="127"/>
      <c r="DY109" s="127"/>
      <c r="DZ109" s="127"/>
      <c r="EA109" s="127"/>
      <c r="EB109" s="127"/>
      <c r="EC109" s="127"/>
      <c r="ED109" s="127"/>
      <c r="EE109" s="127"/>
      <c r="EF109" s="127"/>
      <c r="EG109" s="127"/>
      <c r="EH109" s="127"/>
      <c r="EI109" s="127"/>
      <c r="EJ109" s="127"/>
      <c r="EK109" s="127"/>
      <c r="EL109" s="127"/>
      <c r="EM109" s="127"/>
      <c r="EN109" s="127"/>
      <c r="EO109" s="127"/>
      <c r="EP109" s="127"/>
      <c r="EQ109" s="127"/>
      <c r="ER109" s="127"/>
      <c r="ES109" s="127"/>
      <c r="ET109" s="127"/>
      <c r="EU109" s="127"/>
      <c r="EV109" s="127"/>
      <c r="EW109" s="127"/>
      <c r="EX109" s="127"/>
      <c r="EY109" s="127"/>
      <c r="EZ109" s="127"/>
      <c r="FA109" s="127"/>
      <c r="FB109" s="127"/>
      <c r="FC109" s="127"/>
      <c r="FD109" s="127"/>
      <c r="FE109" s="127"/>
      <c r="FF109" s="127"/>
      <c r="FG109" s="127"/>
      <c r="FH109" s="127"/>
      <c r="FI109" s="127"/>
      <c r="FJ109" s="127"/>
      <c r="FK109" s="127"/>
      <c r="FL109" s="127"/>
      <c r="FM109" s="127"/>
      <c r="FN109" s="127"/>
      <c r="FO109" s="127"/>
      <c r="FP109" s="127"/>
      <c r="FQ109" s="127"/>
      <c r="FR109" s="127"/>
      <c r="FS109" s="127"/>
      <c r="FT109" s="127"/>
      <c r="FU109" s="127"/>
      <c r="FV109" s="127"/>
      <c r="FW109" s="127"/>
      <c r="FX109" s="127"/>
      <c r="FY109" s="127"/>
      <c r="FZ109" s="127"/>
      <c r="GA109" s="127"/>
      <c r="GB109" s="127"/>
      <c r="GC109" s="127"/>
      <c r="GD109" s="127"/>
      <c r="GE109" s="127"/>
      <c r="GF109" s="127"/>
      <c r="GG109" s="127"/>
      <c r="GH109" s="127"/>
      <c r="GI109" s="127"/>
      <c r="GJ109" s="127"/>
      <c r="GK109" s="127"/>
      <c r="GL109" s="127"/>
      <c r="GM109" s="127"/>
      <c r="GN109" s="127"/>
      <c r="GO109" s="127"/>
      <c r="GP109" s="167"/>
      <c r="GQ109" s="127" t="s">
        <v>197</v>
      </c>
      <c r="GR109" s="161" t="n">
        <v>0.040632371587402</v>
      </c>
      <c r="GS109" s="127" t="n">
        <v>0.125731491785036</v>
      </c>
      <c r="GT109" s="127" t="n">
        <v>0.00879947827646983</v>
      </c>
      <c r="GU109" s="127" t="n">
        <v>0.00904821821232111</v>
      </c>
      <c r="GV109" s="127" t="n">
        <v>0.215788440138771</v>
      </c>
      <c r="GW109" s="127" t="n">
        <v>0</v>
      </c>
      <c r="GX109" s="127" t="n">
        <v>0.6</v>
      </c>
      <c r="GY109" s="135" t="n">
        <v>0</v>
      </c>
      <c r="GZ109" s="161" t="n">
        <v>0</v>
      </c>
      <c r="HA109" s="127" t="s">
        <v>140</v>
      </c>
      <c r="HB109" s="127" t="s">
        <v>140</v>
      </c>
      <c r="HC109" s="127" t="s">
        <v>45</v>
      </c>
      <c r="HD109" s="127" t="n">
        <v>18.3</v>
      </c>
      <c r="HE109" s="127" t="n">
        <v>8</v>
      </c>
      <c r="HF109" s="127" t="n">
        <v>0.008</v>
      </c>
      <c r="HG109" s="127" t="n">
        <v>0</v>
      </c>
      <c r="HH109" s="127" t="n">
        <v>0.1464</v>
      </c>
      <c r="HI109" s="127" t="n">
        <v>0.1464</v>
      </c>
      <c r="HJ109" s="127" t="n">
        <v>1248.75146128651</v>
      </c>
      <c r="HK109" s="127" t="n">
        <v>0</v>
      </c>
      <c r="HL109" s="135" t="n">
        <v>182.817213932346</v>
      </c>
      <c r="HM109" s="161" t="n">
        <v>0</v>
      </c>
      <c r="HN109" s="127" t="n">
        <v>0</v>
      </c>
      <c r="HO109" s="127" t="n">
        <v>0</v>
      </c>
      <c r="HP109" s="127" t="n">
        <v>0</v>
      </c>
      <c r="HQ109" s="127" t="n">
        <v>0</v>
      </c>
      <c r="HR109" s="127" t="n">
        <v>0</v>
      </c>
      <c r="HS109" s="127" t="n">
        <v>0</v>
      </c>
      <c r="HT109" s="127" t="n">
        <v>0</v>
      </c>
      <c r="HU109" s="127" t="n">
        <v>0</v>
      </c>
      <c r="HV109" s="127" t="n">
        <v>0</v>
      </c>
      <c r="HW109" s="127" t="n">
        <v>0</v>
      </c>
      <c r="HX109" s="127" t="n">
        <v>0</v>
      </c>
      <c r="HY109" s="127" t="n">
        <v>0</v>
      </c>
      <c r="HZ109" s="165" t="n">
        <v>1</v>
      </c>
      <c r="IA109" s="127"/>
      <c r="IB109" s="127"/>
      <c r="IC109" s="127"/>
      <c r="ID109" s="127"/>
      <c r="IE109" s="127"/>
      <c r="IF109" s="127"/>
      <c r="IG109" s="127"/>
      <c r="IH109" s="127"/>
      <c r="II109" s="127"/>
      <c r="IJ109" s="127"/>
      <c r="IK109" s="127"/>
      <c r="IL109" s="127"/>
      <c r="IM109" s="127"/>
      <c r="IN109" s="127"/>
      <c r="IO109" s="127"/>
      <c r="IP109" s="127"/>
      <c r="IQ109" s="127"/>
      <c r="IR109" s="127"/>
      <c r="IS109" s="127"/>
      <c r="IT109" s="127"/>
      <c r="IU109" s="127"/>
      <c r="IV109" s="127"/>
      <c r="IW109" s="127"/>
      <c r="IX109" s="127"/>
      <c r="IY109" s="127"/>
      <c r="IZ109" s="127"/>
      <c r="JA109" s="127"/>
      <c r="JB109" s="127"/>
      <c r="JC109" s="127"/>
      <c r="JD109" s="127"/>
      <c r="JE109" s="127"/>
      <c r="JF109" s="127"/>
      <c r="JG109" s="127"/>
      <c r="JH109" s="127"/>
      <c r="JI109" s="127"/>
      <c r="JJ109" s="127"/>
      <c r="JK109" s="127"/>
      <c r="JL109" s="127"/>
      <c r="JM109" s="127"/>
      <c r="JN109" s="127"/>
      <c r="JO109" s="127"/>
      <c r="JP109" s="127"/>
      <c r="JQ109" s="127"/>
      <c r="JR109" s="127"/>
      <c r="JS109" s="127"/>
      <c r="JT109" s="127"/>
      <c r="JU109" s="127"/>
      <c r="JV109" s="127"/>
      <c r="JW109" s="127"/>
      <c r="JX109" s="127"/>
      <c r="JY109" s="127"/>
      <c r="JZ109" s="127"/>
      <c r="KA109" s="127"/>
      <c r="KB109" s="127"/>
      <c r="KC109" s="127"/>
      <c r="KD109" s="127"/>
      <c r="KE109" s="127"/>
      <c r="KF109" s="127"/>
      <c r="KG109" s="127"/>
      <c r="KH109" s="127"/>
      <c r="KI109" s="127"/>
      <c r="KJ109" s="127"/>
      <c r="KK109" s="127"/>
      <c r="KL109" s="127"/>
      <c r="KM109" s="127"/>
      <c r="KN109" s="127"/>
      <c r="KO109" s="127"/>
      <c r="KP109" s="127"/>
      <c r="KQ109" s="127"/>
      <c r="KR109" s="127"/>
      <c r="KS109" s="127"/>
      <c r="KT109" s="127"/>
      <c r="KU109" s="127"/>
      <c r="KV109" s="127"/>
      <c r="KW109" s="127"/>
      <c r="KX109" s="127"/>
      <c r="KY109" s="127"/>
      <c r="KZ109" s="127"/>
      <c r="LA109" s="127"/>
      <c r="LB109" s="127"/>
      <c r="LC109" s="127"/>
      <c r="LD109" s="127"/>
      <c r="LE109" s="127"/>
      <c r="LF109" s="127"/>
      <c r="LG109" s="127"/>
      <c r="LH109" s="127"/>
      <c r="LI109" s="127"/>
      <c r="LJ109" s="127"/>
      <c r="LK109" s="127"/>
      <c r="LL109" s="127"/>
      <c r="LM109" s="127"/>
      <c r="LN109" s="127"/>
      <c r="LO109" s="127"/>
      <c r="LP109" s="127"/>
      <c r="LQ109" s="127"/>
      <c r="LR109" s="127"/>
      <c r="LS109" s="127"/>
      <c r="LT109" s="127"/>
      <c r="LU109" s="127"/>
      <c r="LV109" s="127"/>
      <c r="LW109" s="127"/>
      <c r="LX109" s="127"/>
      <c r="LY109" s="127"/>
      <c r="LZ109" s="127"/>
      <c r="MA109" s="127"/>
      <c r="MB109" s="127"/>
      <c r="MC109" s="127"/>
      <c r="MD109" s="127"/>
      <c r="ME109" s="127"/>
      <c r="MF109" s="127"/>
      <c r="MG109" s="127"/>
      <c r="MH109" s="127"/>
      <c r="MI109" s="127"/>
      <c r="MJ109" s="127"/>
      <c r="MK109" s="127"/>
      <c r="ML109" s="127"/>
      <c r="MM109" s="127"/>
      <c r="MN109" s="127"/>
      <c r="MO109" s="127"/>
      <c r="MP109" s="127"/>
      <c r="MQ109" s="127"/>
      <c r="MR109" s="127"/>
      <c r="MS109" s="127"/>
      <c r="MT109" s="127"/>
      <c r="MU109" s="127"/>
      <c r="MV109" s="127"/>
      <c r="MW109" s="127"/>
      <c r="MX109" s="127"/>
      <c r="MY109" s="127"/>
      <c r="MZ109" s="127"/>
      <c r="NA109" s="127"/>
      <c r="NB109" s="127"/>
      <c r="NC109" s="127"/>
      <c r="ND109" s="127"/>
      <c r="NE109" s="127"/>
      <c r="NF109" s="127"/>
      <c r="NG109" s="127"/>
      <c r="NH109" s="127"/>
      <c r="NI109" s="127"/>
      <c r="NJ109" s="127"/>
      <c r="NK109" s="127"/>
      <c r="NL109" s="127"/>
      <c r="NM109" s="127"/>
      <c r="NN109" s="127"/>
      <c r="NO109" s="127"/>
      <c r="NP109" s="127"/>
      <c r="NQ109" s="127"/>
      <c r="NR109" s="127"/>
      <c r="NS109" s="127"/>
      <c r="NT109" s="127"/>
      <c r="NU109" s="127"/>
      <c r="NV109" s="127"/>
      <c r="NW109" s="127"/>
      <c r="NX109" s="127"/>
      <c r="NY109" s="127"/>
      <c r="NZ109" s="127"/>
      <c r="OA109" s="127"/>
      <c r="OB109" s="127"/>
      <c r="OC109" s="127"/>
      <c r="OD109" s="127"/>
      <c r="OE109" s="127"/>
      <c r="OF109" s="127"/>
      <c r="OG109" s="127"/>
      <c r="OH109" s="127"/>
      <c r="OI109" s="127"/>
      <c r="OJ109" s="127"/>
      <c r="OK109" s="127"/>
      <c r="OL109" s="127"/>
      <c r="OM109" s="127"/>
      <c r="ON109" s="127"/>
      <c r="OO109" s="127"/>
      <c r="OP109" s="127"/>
      <c r="OQ109" s="127"/>
      <c r="OR109" s="127"/>
      <c r="OS109" s="127"/>
      <c r="OT109" s="127"/>
      <c r="OU109" s="127"/>
      <c r="OV109" s="127"/>
      <c r="OW109" s="127"/>
      <c r="OX109" s="127"/>
      <c r="OY109" s="127"/>
      <c r="OZ109" s="127"/>
      <c r="PA109" s="127"/>
      <c r="PB109" s="127"/>
      <c r="PC109" s="127"/>
      <c r="PD109" s="127"/>
      <c r="PE109" s="127"/>
      <c r="PF109" s="127"/>
      <c r="PG109" s="127"/>
      <c r="PH109" s="127"/>
      <c r="PI109" s="127"/>
      <c r="PJ109" s="127"/>
      <c r="PK109" s="127"/>
      <c r="PL109" s="127"/>
      <c r="PM109" s="127"/>
      <c r="PN109" s="127"/>
      <c r="PO109" s="127"/>
      <c r="PP109" s="127"/>
      <c r="PQ109" s="127"/>
      <c r="PR109" s="127"/>
      <c r="PS109" s="127"/>
      <c r="PT109" s="127"/>
      <c r="PU109" s="127"/>
      <c r="PV109" s="127"/>
      <c r="PW109" s="127"/>
      <c r="PX109" s="127"/>
      <c r="PY109" s="127"/>
      <c r="PZ109" s="127"/>
      <c r="QA109" s="127"/>
      <c r="QB109" s="127"/>
      <c r="QC109" s="127"/>
      <c r="QD109" s="127"/>
      <c r="QE109" s="127"/>
      <c r="QF109" s="127"/>
      <c r="QG109" s="127"/>
      <c r="QH109" s="127"/>
      <c r="QI109" s="127"/>
      <c r="QJ109" s="127"/>
      <c r="QK109" s="127"/>
      <c r="QL109" s="127"/>
      <c r="QM109" s="127"/>
      <c r="QN109" s="127"/>
      <c r="QO109" s="127"/>
      <c r="QP109" s="127"/>
    </row>
    <row r="110" customFormat="false" ht="14.4" hidden="false" customHeight="false" outlineLevel="0" collapsed="false">
      <c r="A110" s="166"/>
      <c r="B110" s="37" t="s">
        <v>212</v>
      </c>
      <c r="C110" s="16" t="n">
        <v>0.7</v>
      </c>
      <c r="D110" s="2" t="n">
        <v>0</v>
      </c>
      <c r="E110" s="2" t="n">
        <v>0.05</v>
      </c>
      <c r="F110" s="2" t="n">
        <v>0.25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s">
        <v>37</v>
      </c>
      <c r="M110" s="2" t="s">
        <v>37</v>
      </c>
      <c r="N110" s="2" t="s">
        <v>91</v>
      </c>
      <c r="O110" s="2" t="n">
        <v>40.25</v>
      </c>
      <c r="P110" s="2" t="n">
        <v>3</v>
      </c>
      <c r="Q110" s="2" t="n">
        <v>0.003</v>
      </c>
      <c r="R110" s="2" t="n">
        <v>0</v>
      </c>
      <c r="S110" s="2" t="n">
        <v>0.12075</v>
      </c>
      <c r="T110" s="2" t="n">
        <v>0.12075</v>
      </c>
      <c r="U110" s="2" t="n">
        <v>1094.5</v>
      </c>
      <c r="V110" s="2" t="n">
        <v>0</v>
      </c>
      <c r="W110" s="2" t="n">
        <v>132.160875</v>
      </c>
      <c r="X110" s="2" t="n">
        <f aca="false">IF(M110=1,O110,0)</f>
        <v>0</v>
      </c>
      <c r="Z110" s="2" t="s">
        <v>511</v>
      </c>
      <c r="AA110" s="2" t="n">
        <f aca="false">[1]sellia!E102</f>
        <v>9.02630518948368</v>
      </c>
      <c r="AB110" s="127"/>
      <c r="AC110" s="127"/>
      <c r="AD110" s="127"/>
      <c r="AE110" s="127"/>
      <c r="AF110" s="127"/>
      <c r="AG110" s="127"/>
      <c r="AH110" s="127"/>
      <c r="AI110" s="127"/>
      <c r="AJ110" s="127"/>
      <c r="AK110" s="127"/>
      <c r="AL110" s="127"/>
      <c r="AM110" s="127"/>
      <c r="AN110" s="150" t="n">
        <f aca="false">Cropani!M363</f>
        <v>0</v>
      </c>
      <c r="AO110" s="16" t="n">
        <f aca="false">Cropani!N363</f>
        <v>0</v>
      </c>
      <c r="AP110" s="16" t="n">
        <f aca="false">Cropani!O363</f>
        <v>0</v>
      </c>
      <c r="AQ110" s="16" t="n">
        <f aca="false">Cropani!P363</f>
        <v>0</v>
      </c>
      <c r="AR110" s="16" t="n">
        <f aca="false">Cropani!Q363</f>
        <v>0</v>
      </c>
      <c r="AS110" s="16" t="n">
        <f aca="false">Cropani!R363</f>
        <v>0</v>
      </c>
      <c r="AT110" s="16" t="n">
        <f aca="false">Cropani!S363</f>
        <v>0</v>
      </c>
      <c r="AU110" s="16" t="n">
        <f aca="false">Cropani!T363</f>
        <v>0</v>
      </c>
      <c r="AV110" s="139" t="n">
        <f aca="false">Cropani!U363</f>
        <v>0</v>
      </c>
      <c r="AW110" s="150" t="n">
        <f aca="false">Cropani!M364</f>
        <v>630</v>
      </c>
      <c r="AX110" s="16" t="n">
        <f aca="false">Cropani!N364</f>
        <v>0</v>
      </c>
      <c r="AY110" s="16" t="n">
        <f aca="false">Cropani!O364</f>
        <v>27</v>
      </c>
      <c r="AZ110" s="16" t="n">
        <f aca="false">Cropani!P364</f>
        <v>300</v>
      </c>
      <c r="BA110" s="16" t="n">
        <f aca="false">Cropani!Q364</f>
        <v>137.5</v>
      </c>
      <c r="BB110" s="16" t="n">
        <f aca="false">Cropani!R364</f>
        <v>0</v>
      </c>
      <c r="BC110" s="16" t="n">
        <f aca="false">Cropani!S364</f>
        <v>0</v>
      </c>
      <c r="BD110" s="16" t="n">
        <f aca="false">Cropani!T364</f>
        <v>0</v>
      </c>
      <c r="BE110" s="16" t="n">
        <f aca="false">Cropani!U364</f>
        <v>0</v>
      </c>
      <c r="BF110" s="20" t="n">
        <f aca="false">AW110*$T110</f>
        <v>76.0725</v>
      </c>
      <c r="BG110" s="2" t="n">
        <f aca="false">AX110*$T110</f>
        <v>0</v>
      </c>
      <c r="BH110" s="2" t="n">
        <f aca="false">AY110*$T110</f>
        <v>3.26025</v>
      </c>
      <c r="BI110" s="2" t="n">
        <f aca="false">AZ110*$T110</f>
        <v>36.225</v>
      </c>
      <c r="BJ110" s="2" t="n">
        <f aca="false">BA110*$T110</f>
        <v>16.603125</v>
      </c>
      <c r="BK110" s="2" t="n">
        <f aca="false">BB110*$T110</f>
        <v>0</v>
      </c>
      <c r="BL110" s="2" t="n">
        <f aca="false">BC110*$T110</f>
        <v>0</v>
      </c>
      <c r="BM110" s="2" t="n">
        <f aca="false">BD110*$T110</f>
        <v>0</v>
      </c>
      <c r="BN110" s="44" t="n">
        <f aca="false">BE110*$T110</f>
        <v>0</v>
      </c>
      <c r="BO110" s="150" t="n">
        <f aca="false">AN110+BF110</f>
        <v>76.0725</v>
      </c>
      <c r="BP110" s="16" t="n">
        <f aca="false">AO110+BG110</f>
        <v>0</v>
      </c>
      <c r="BQ110" s="16" t="n">
        <f aca="false">AP110+BH110</f>
        <v>3.26025</v>
      </c>
      <c r="BR110" s="16" t="n">
        <f aca="false">AQ110+BI110</f>
        <v>36.225</v>
      </c>
      <c r="BS110" s="16" t="n">
        <f aca="false">AR110+BJ110</f>
        <v>16.603125</v>
      </c>
      <c r="BT110" s="16" t="n">
        <f aca="false">AS110+BK110</f>
        <v>0</v>
      </c>
      <c r="BU110" s="16" t="n">
        <f aca="false">AT110+BL110</f>
        <v>0</v>
      </c>
      <c r="BV110" s="16" t="n">
        <f aca="false">AU110+BM110</f>
        <v>0</v>
      </c>
      <c r="BW110" s="139" t="n">
        <f aca="false">AV110+BN110</f>
        <v>0</v>
      </c>
      <c r="BX110" s="3" t="n">
        <f aca="false">BO110/SUM($BO110:$BW110)</f>
        <v>0.57560529922339</v>
      </c>
      <c r="BY110" s="3" t="n">
        <f aca="false">BP110/SUM($BO110:$BW110)</f>
        <v>0</v>
      </c>
      <c r="BZ110" s="3" t="n">
        <f aca="false">BQ110/SUM($BO110:$BW110)</f>
        <v>0.0246687985381453</v>
      </c>
      <c r="CA110" s="3" t="n">
        <f aca="false">BR110/SUM($BO110:$BW110)</f>
        <v>0.274097761534947</v>
      </c>
      <c r="CB110" s="3" t="n">
        <f aca="false">BS110/SUM($BO110:$BW110)</f>
        <v>0.125628140703518</v>
      </c>
      <c r="CC110" s="3" t="n">
        <f aca="false">BT110/SUM($BO110:$BW110)</f>
        <v>0</v>
      </c>
      <c r="CD110" s="3" t="n">
        <f aca="false">BU110/SUM($BO110:$BW110)</f>
        <v>0</v>
      </c>
      <c r="CE110" s="3" t="n">
        <f aca="false">BV110/SUM($BO110:$BW110)</f>
        <v>0</v>
      </c>
      <c r="CF110" s="3" t="n">
        <f aca="false">BW110/SUM($BO110:$BW110)</f>
        <v>0</v>
      </c>
      <c r="CG110" s="147" t="n">
        <f aca="false">IF(AND(CE110&gt;=90%,BV110&gt;=2000),BV110,0)</f>
        <v>0</v>
      </c>
      <c r="CI110" s="16" t="n">
        <f aca="false">IF(CG110&lt;&gt;0,SUM(BO110:CG110)-BV110,0)</f>
        <v>0</v>
      </c>
      <c r="CJ110" s="2" t="n">
        <f aca="false">IF(CE110&gt;=90%,BV110,0)</f>
        <v>0</v>
      </c>
      <c r="CK110" s="151" t="n">
        <f aca="false">IF(CJ110&lt;&gt;0,1,0)</f>
        <v>0</v>
      </c>
      <c r="CL110" s="2" t="n">
        <f aca="false">IF(CG110&lt;&gt;0,1,0)</f>
        <v>0</v>
      </c>
      <c r="CM110" s="2" t="n">
        <v>0</v>
      </c>
      <c r="CN110" s="151"/>
      <c r="CO110" s="127"/>
      <c r="CP110" s="127"/>
      <c r="CQ110" s="127"/>
      <c r="CR110" s="127"/>
      <c r="CS110" s="127"/>
      <c r="CT110" s="127"/>
      <c r="CU110" s="127"/>
      <c r="CV110" s="127"/>
      <c r="CW110" s="127"/>
      <c r="CX110" s="127"/>
      <c r="CY110" s="127"/>
      <c r="CZ110" s="127"/>
      <c r="DA110" s="127"/>
      <c r="DB110" s="127"/>
      <c r="DC110" s="138"/>
      <c r="DE110" s="37" t="str">
        <f aca="false">B75</f>
        <v>O4</v>
      </c>
      <c r="DF110" s="44"/>
      <c r="DG110" s="2" t="n">
        <f aca="false">W75</f>
        <v>577.59</v>
      </c>
      <c r="DH110" s="44" t="n">
        <f aca="false">CG75</f>
        <v>0</v>
      </c>
      <c r="DI110" s="44" t="n">
        <f aca="false">O75</f>
        <v>9.75</v>
      </c>
      <c r="DJ110" s="44" t="n">
        <f aca="false">S75</f>
        <v>0.39</v>
      </c>
      <c r="DK110" s="44" t="n">
        <f aca="false">BW75</f>
        <v>0</v>
      </c>
      <c r="DL110" s="44" t="n">
        <f aca="false">BV75</f>
        <v>573.3</v>
      </c>
      <c r="DM110" s="127"/>
      <c r="DN110" s="127"/>
      <c r="DO110" s="127"/>
      <c r="DP110" s="127"/>
      <c r="DQ110" s="127"/>
      <c r="DR110" s="127"/>
      <c r="DS110" s="127"/>
      <c r="DT110" s="127"/>
      <c r="DU110" s="127"/>
      <c r="DV110" s="127"/>
      <c r="DW110" s="127"/>
      <c r="DX110" s="127"/>
      <c r="DY110" s="127"/>
      <c r="DZ110" s="127"/>
      <c r="EA110" s="127"/>
      <c r="EB110" s="127"/>
      <c r="EC110" s="127"/>
      <c r="ED110" s="127"/>
      <c r="EE110" s="127"/>
      <c r="EF110" s="127"/>
      <c r="EG110" s="127"/>
      <c r="EH110" s="127"/>
      <c r="EI110" s="127"/>
      <c r="EJ110" s="127"/>
      <c r="EK110" s="127"/>
      <c r="EL110" s="127"/>
      <c r="EM110" s="127"/>
      <c r="EN110" s="127"/>
      <c r="EO110" s="127"/>
      <c r="EP110" s="127"/>
      <c r="EQ110" s="127"/>
      <c r="ER110" s="127"/>
      <c r="ES110" s="127"/>
      <c r="ET110" s="127"/>
      <c r="EU110" s="127"/>
      <c r="EV110" s="127"/>
      <c r="EW110" s="127"/>
      <c r="EX110" s="127"/>
      <c r="EY110" s="127"/>
      <c r="EZ110" s="127"/>
      <c r="FA110" s="127"/>
      <c r="FB110" s="127"/>
      <c r="FC110" s="127"/>
      <c r="FD110" s="127"/>
      <c r="FE110" s="127"/>
      <c r="FF110" s="127"/>
      <c r="FG110" s="127"/>
      <c r="FH110" s="127"/>
      <c r="FI110" s="127"/>
      <c r="FJ110" s="127"/>
      <c r="FK110" s="127"/>
      <c r="FL110" s="127"/>
      <c r="FM110" s="127"/>
      <c r="FN110" s="127"/>
      <c r="FO110" s="127"/>
      <c r="FP110" s="127"/>
      <c r="FQ110" s="127"/>
      <c r="FR110" s="127"/>
      <c r="FS110" s="127"/>
      <c r="FT110" s="127"/>
      <c r="FU110" s="127"/>
      <c r="FV110" s="127"/>
      <c r="FW110" s="127"/>
      <c r="FX110" s="127"/>
      <c r="FY110" s="127"/>
      <c r="FZ110" s="127"/>
      <c r="GA110" s="127"/>
      <c r="GB110" s="127"/>
      <c r="GC110" s="127"/>
      <c r="GD110" s="127"/>
      <c r="GE110" s="127"/>
      <c r="GF110" s="127"/>
      <c r="GG110" s="127"/>
      <c r="GH110" s="127"/>
      <c r="GI110" s="127"/>
      <c r="GJ110" s="127"/>
      <c r="GK110" s="127"/>
      <c r="GL110" s="127"/>
      <c r="GM110" s="127"/>
      <c r="GN110" s="127"/>
      <c r="GO110" s="127"/>
      <c r="GP110" s="167"/>
      <c r="GQ110" s="127" t="s">
        <v>198</v>
      </c>
      <c r="GR110" s="161" t="n">
        <v>0.280474278690552</v>
      </c>
      <c r="GS110" s="127" t="n">
        <v>0.0942986188387772</v>
      </c>
      <c r="GT110" s="127" t="n">
        <v>0.106599608707352</v>
      </c>
      <c r="GU110" s="127" t="n">
        <v>0.00678616365924083</v>
      </c>
      <c r="GV110" s="127" t="n">
        <v>0.161841330104078</v>
      </c>
      <c r="GW110" s="127" t="n">
        <v>0</v>
      </c>
      <c r="GX110" s="127" t="n">
        <v>0</v>
      </c>
      <c r="GY110" s="135" t="n">
        <v>0</v>
      </c>
      <c r="GZ110" s="161" t="n">
        <v>0</v>
      </c>
      <c r="HA110" s="127" t="s">
        <v>47</v>
      </c>
      <c r="HB110" s="127" t="s">
        <v>47</v>
      </c>
      <c r="HC110" s="127" t="s">
        <v>201</v>
      </c>
      <c r="HD110" s="127" t="n">
        <v>29.8</v>
      </c>
      <c r="HE110" s="127" t="n">
        <v>2.5</v>
      </c>
      <c r="HF110" s="127" t="n">
        <v>0.0025</v>
      </c>
      <c r="HG110" s="127" t="n">
        <v>0</v>
      </c>
      <c r="HH110" s="127" t="n">
        <v>0.0745</v>
      </c>
      <c r="HI110" s="127" t="n">
        <v>0.0745</v>
      </c>
      <c r="HJ110" s="127" t="n">
        <v>1290.56359596489</v>
      </c>
      <c r="HK110" s="127" t="n">
        <v>0</v>
      </c>
      <c r="HL110" s="135" t="n">
        <v>96.146987899384</v>
      </c>
      <c r="HM110" s="161" t="n">
        <v>0</v>
      </c>
      <c r="HN110" s="127" t="n">
        <v>0</v>
      </c>
      <c r="HO110" s="127" t="n">
        <v>0</v>
      </c>
      <c r="HP110" s="127" t="n">
        <v>0</v>
      </c>
      <c r="HQ110" s="127" t="n">
        <v>0</v>
      </c>
      <c r="HR110" s="127" t="n">
        <v>0</v>
      </c>
      <c r="HS110" s="127" t="n">
        <v>0</v>
      </c>
      <c r="HT110" s="127" t="n">
        <v>0</v>
      </c>
      <c r="HU110" s="127" t="n">
        <v>0</v>
      </c>
      <c r="HV110" s="127" t="n">
        <v>0</v>
      </c>
      <c r="HW110" s="127" t="n">
        <v>0</v>
      </c>
      <c r="HX110" s="127" t="n">
        <v>0</v>
      </c>
      <c r="HY110" s="127" t="n">
        <v>0</v>
      </c>
      <c r="HZ110" s="165" t="n">
        <v>0</v>
      </c>
      <c r="IA110" s="127"/>
      <c r="IB110" s="127"/>
      <c r="IC110" s="127"/>
      <c r="ID110" s="127"/>
      <c r="IE110" s="127"/>
      <c r="IF110" s="127"/>
      <c r="IG110" s="127"/>
      <c r="IH110" s="127"/>
      <c r="II110" s="127"/>
      <c r="IJ110" s="127"/>
      <c r="IK110" s="127"/>
      <c r="IL110" s="127"/>
      <c r="IM110" s="127"/>
      <c r="IN110" s="127"/>
      <c r="IO110" s="127"/>
      <c r="IP110" s="127"/>
      <c r="IQ110" s="127"/>
      <c r="IR110" s="127"/>
      <c r="IS110" s="127"/>
      <c r="IT110" s="127"/>
      <c r="IU110" s="127"/>
      <c r="IV110" s="127"/>
      <c r="IW110" s="127"/>
      <c r="IX110" s="127"/>
      <c r="IY110" s="127"/>
      <c r="IZ110" s="127"/>
      <c r="JA110" s="127"/>
      <c r="JB110" s="127"/>
      <c r="JC110" s="127"/>
      <c r="JD110" s="127"/>
      <c r="JE110" s="127"/>
      <c r="JF110" s="127"/>
      <c r="JG110" s="127"/>
      <c r="JH110" s="127"/>
      <c r="JI110" s="127"/>
      <c r="JJ110" s="127"/>
      <c r="JK110" s="127"/>
      <c r="JL110" s="127"/>
      <c r="JM110" s="127"/>
      <c r="JN110" s="127"/>
      <c r="JO110" s="127"/>
      <c r="JP110" s="127"/>
      <c r="JQ110" s="127"/>
      <c r="JR110" s="127"/>
      <c r="JS110" s="127"/>
      <c r="JT110" s="127"/>
      <c r="JU110" s="127"/>
      <c r="JV110" s="127"/>
      <c r="JW110" s="127"/>
      <c r="JX110" s="127"/>
      <c r="JY110" s="127"/>
      <c r="JZ110" s="127"/>
      <c r="KA110" s="127"/>
      <c r="KB110" s="127"/>
      <c r="KC110" s="127"/>
      <c r="KD110" s="127"/>
      <c r="KE110" s="127"/>
      <c r="KF110" s="127"/>
      <c r="KG110" s="127"/>
      <c r="KH110" s="127"/>
      <c r="KI110" s="127"/>
      <c r="KJ110" s="127"/>
      <c r="KK110" s="127"/>
      <c r="KL110" s="127"/>
      <c r="KM110" s="127"/>
      <c r="KN110" s="127"/>
      <c r="KO110" s="127"/>
      <c r="KP110" s="127"/>
      <c r="KQ110" s="127"/>
      <c r="KR110" s="127"/>
      <c r="KS110" s="127"/>
      <c r="KT110" s="127"/>
      <c r="KU110" s="127"/>
      <c r="KV110" s="127"/>
      <c r="KW110" s="127"/>
      <c r="KX110" s="127"/>
      <c r="KY110" s="127"/>
      <c r="KZ110" s="127"/>
      <c r="LA110" s="127"/>
      <c r="LB110" s="127"/>
      <c r="LC110" s="127"/>
      <c r="LD110" s="127"/>
      <c r="LE110" s="127"/>
      <c r="LF110" s="127"/>
      <c r="LG110" s="127"/>
      <c r="LH110" s="127"/>
      <c r="LI110" s="127"/>
      <c r="LJ110" s="127"/>
      <c r="LK110" s="127"/>
      <c r="LL110" s="127"/>
      <c r="LM110" s="127"/>
      <c r="LN110" s="127"/>
      <c r="LO110" s="127"/>
      <c r="LP110" s="127"/>
      <c r="LQ110" s="127"/>
      <c r="LR110" s="127"/>
      <c r="LS110" s="127"/>
      <c r="LT110" s="127"/>
      <c r="LU110" s="127"/>
      <c r="LV110" s="127"/>
      <c r="LW110" s="127"/>
      <c r="LX110" s="127"/>
      <c r="LY110" s="127"/>
      <c r="LZ110" s="127"/>
      <c r="MA110" s="127"/>
      <c r="MB110" s="127"/>
      <c r="MC110" s="127"/>
      <c r="MD110" s="127"/>
      <c r="ME110" s="127"/>
      <c r="MF110" s="127"/>
      <c r="MG110" s="127"/>
      <c r="MH110" s="127"/>
      <c r="MI110" s="127"/>
      <c r="MJ110" s="127"/>
      <c r="MK110" s="127"/>
      <c r="ML110" s="127"/>
      <c r="MM110" s="127"/>
      <c r="MN110" s="127"/>
      <c r="MO110" s="127"/>
      <c r="MP110" s="127"/>
      <c r="MQ110" s="127"/>
      <c r="MR110" s="127"/>
      <c r="MS110" s="127"/>
      <c r="MT110" s="127"/>
      <c r="MU110" s="127"/>
      <c r="MV110" s="127"/>
      <c r="MW110" s="127"/>
      <c r="MX110" s="127"/>
      <c r="MY110" s="127"/>
      <c r="MZ110" s="127"/>
      <c r="NA110" s="127"/>
      <c r="NB110" s="127"/>
      <c r="NC110" s="127"/>
      <c r="ND110" s="127"/>
      <c r="NE110" s="127"/>
      <c r="NF110" s="127"/>
      <c r="NG110" s="127"/>
      <c r="NH110" s="127"/>
      <c r="NI110" s="127"/>
      <c r="NJ110" s="127"/>
      <c r="NK110" s="127"/>
      <c r="NL110" s="127"/>
      <c r="NM110" s="127"/>
      <c r="NN110" s="127"/>
      <c r="NO110" s="127"/>
      <c r="NP110" s="127"/>
      <c r="NQ110" s="127"/>
      <c r="NR110" s="127"/>
      <c r="NS110" s="127"/>
      <c r="NT110" s="127"/>
      <c r="NU110" s="127"/>
      <c r="NV110" s="127"/>
      <c r="NW110" s="127"/>
      <c r="NX110" s="127"/>
      <c r="NY110" s="127"/>
      <c r="NZ110" s="127"/>
      <c r="OA110" s="127"/>
      <c r="OB110" s="127"/>
      <c r="OC110" s="127"/>
      <c r="OD110" s="127"/>
      <c r="OE110" s="127"/>
      <c r="OF110" s="127"/>
      <c r="OG110" s="127"/>
      <c r="OH110" s="127"/>
      <c r="OI110" s="127"/>
      <c r="OJ110" s="127"/>
      <c r="OK110" s="127"/>
      <c r="OL110" s="127"/>
      <c r="OM110" s="127"/>
      <c r="ON110" s="127"/>
      <c r="OO110" s="127"/>
      <c r="OP110" s="127"/>
      <c r="OQ110" s="127"/>
      <c r="OR110" s="127"/>
      <c r="OS110" s="127"/>
      <c r="OT110" s="127"/>
      <c r="OU110" s="127"/>
      <c r="OV110" s="127"/>
      <c r="OW110" s="127"/>
      <c r="OX110" s="127"/>
      <c r="OY110" s="127"/>
      <c r="OZ110" s="127"/>
      <c r="PA110" s="127"/>
      <c r="PB110" s="127"/>
      <c r="PC110" s="127"/>
      <c r="PD110" s="127"/>
      <c r="PE110" s="127"/>
      <c r="PF110" s="127"/>
      <c r="PG110" s="127"/>
      <c r="PH110" s="127"/>
      <c r="PI110" s="127"/>
      <c r="PJ110" s="127"/>
      <c r="PK110" s="127"/>
      <c r="PL110" s="127"/>
      <c r="PM110" s="127"/>
      <c r="PN110" s="127"/>
      <c r="PO110" s="127"/>
      <c r="PP110" s="127"/>
      <c r="PQ110" s="127"/>
      <c r="PR110" s="127"/>
      <c r="PS110" s="127"/>
      <c r="PT110" s="127"/>
      <c r="PU110" s="127"/>
      <c r="PV110" s="127"/>
      <c r="PW110" s="127"/>
      <c r="PX110" s="127"/>
      <c r="PY110" s="127"/>
      <c r="PZ110" s="127"/>
      <c r="QA110" s="127"/>
      <c r="QB110" s="127"/>
      <c r="QC110" s="127"/>
      <c r="QD110" s="127"/>
      <c r="QE110" s="127"/>
      <c r="QF110" s="127"/>
      <c r="QG110" s="127"/>
      <c r="QH110" s="127"/>
      <c r="QI110" s="127"/>
      <c r="QJ110" s="127"/>
      <c r="QK110" s="127"/>
      <c r="QL110" s="127"/>
      <c r="QM110" s="127"/>
      <c r="QN110" s="127"/>
      <c r="QO110" s="127"/>
      <c r="QP110" s="127"/>
    </row>
    <row r="111" customFormat="false" ht="14.4" hidden="false" customHeight="false" outlineLevel="0" collapsed="false">
      <c r="A111" s="166"/>
      <c r="B111" s="37" t="s">
        <v>213</v>
      </c>
      <c r="C111" s="16" t="n">
        <v>0</v>
      </c>
      <c r="D111" s="2" t="n">
        <v>0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1</v>
      </c>
      <c r="J111" s="2" t="n">
        <v>0</v>
      </c>
      <c r="K111" s="2" t="n">
        <v>0</v>
      </c>
      <c r="L111" s="2" t="s">
        <v>37</v>
      </c>
      <c r="M111" s="2" t="s">
        <v>37</v>
      </c>
      <c r="N111" s="2" t="s">
        <v>91</v>
      </c>
      <c r="O111" s="2" t="n">
        <v>40.25</v>
      </c>
      <c r="P111" s="2" t="n">
        <v>5</v>
      </c>
      <c r="Q111" s="2" t="n">
        <v>0.005</v>
      </c>
      <c r="R111" s="2" t="n">
        <v>0</v>
      </c>
      <c r="S111" s="2" t="n">
        <v>0.20125</v>
      </c>
      <c r="T111" s="2" t="n">
        <v>0.20125</v>
      </c>
      <c r="U111" s="2" t="n">
        <v>1500</v>
      </c>
      <c r="V111" s="2" t="n">
        <v>0</v>
      </c>
      <c r="W111" s="2" t="n">
        <v>301.875</v>
      </c>
      <c r="X111" s="2" t="n">
        <f aca="false">IF(M111=1,O111,0)</f>
        <v>0</v>
      </c>
      <c r="AB111" s="127"/>
      <c r="AC111" s="127"/>
      <c r="AD111" s="127"/>
      <c r="AE111" s="127"/>
      <c r="AF111" s="127"/>
      <c r="AG111" s="127"/>
      <c r="AH111" s="127"/>
      <c r="AI111" s="127"/>
      <c r="AJ111" s="127"/>
      <c r="AK111" s="127"/>
      <c r="AL111" s="127"/>
      <c r="AM111" s="127"/>
      <c r="AN111" s="150" t="n">
        <f aca="false">Cropani!X363</f>
        <v>0</v>
      </c>
      <c r="AO111" s="16" t="n">
        <f aca="false">Cropani!Y363</f>
        <v>0</v>
      </c>
      <c r="AP111" s="16" t="n">
        <f aca="false">Cropani!Z363</f>
        <v>0</v>
      </c>
      <c r="AQ111" s="16" t="n">
        <f aca="false">Cropani!AA363</f>
        <v>0</v>
      </c>
      <c r="AR111" s="16" t="n">
        <f aca="false">Cropani!AB363</f>
        <v>0</v>
      </c>
      <c r="AS111" s="16" t="n">
        <f aca="false">Cropani!AC363</f>
        <v>0</v>
      </c>
      <c r="AT111" s="16" t="n">
        <f aca="false">Cropani!AD363</f>
        <v>0</v>
      </c>
      <c r="AU111" s="16" t="n">
        <f aca="false">Cropani!AE363</f>
        <v>0</v>
      </c>
      <c r="AV111" s="139" t="n">
        <f aca="false">Cropani!AF363</f>
        <v>0</v>
      </c>
      <c r="AW111" s="150" t="n">
        <f aca="false">Cropani!X364</f>
        <v>0</v>
      </c>
      <c r="AX111" s="16" t="n">
        <f aca="false">Cropani!Y364</f>
        <v>0</v>
      </c>
      <c r="AY111" s="16" t="n">
        <f aca="false">Cropani!Z364</f>
        <v>0</v>
      </c>
      <c r="AZ111" s="16" t="n">
        <f aca="false">Cropani!AA364</f>
        <v>0</v>
      </c>
      <c r="BA111" s="16" t="n">
        <f aca="false">Cropani!AB364</f>
        <v>0</v>
      </c>
      <c r="BB111" s="16" t="n">
        <f aca="false">Cropani!AC364</f>
        <v>0</v>
      </c>
      <c r="BC111" s="16" t="n">
        <f aca="false">Cropani!AD364</f>
        <v>0</v>
      </c>
      <c r="BD111" s="16" t="n">
        <f aca="false">Cropani!AE364</f>
        <v>1500</v>
      </c>
      <c r="BE111" s="16" t="n">
        <f aca="false">Cropani!AF364</f>
        <v>0</v>
      </c>
      <c r="BF111" s="20" t="n">
        <f aca="false">AW111*$T111</f>
        <v>0</v>
      </c>
      <c r="BG111" s="2" t="n">
        <f aca="false">AX111*$T111</f>
        <v>0</v>
      </c>
      <c r="BH111" s="2" t="n">
        <f aca="false">AY111*$T111</f>
        <v>0</v>
      </c>
      <c r="BI111" s="2" t="n">
        <f aca="false">AZ111*$T111</f>
        <v>0</v>
      </c>
      <c r="BJ111" s="2" t="n">
        <f aca="false">BA111*$T111</f>
        <v>0</v>
      </c>
      <c r="BK111" s="2" t="n">
        <f aca="false">BB111*$T111</f>
        <v>0</v>
      </c>
      <c r="BL111" s="2" t="n">
        <f aca="false">BC111*$T111</f>
        <v>0</v>
      </c>
      <c r="BM111" s="2" t="n">
        <f aca="false">BD111*$T111</f>
        <v>301.875</v>
      </c>
      <c r="BN111" s="44" t="n">
        <f aca="false">BE111*$T111</f>
        <v>0</v>
      </c>
      <c r="BO111" s="150" t="n">
        <f aca="false">AN111+BF111</f>
        <v>0</v>
      </c>
      <c r="BP111" s="16" t="n">
        <f aca="false">AO111+BG111</f>
        <v>0</v>
      </c>
      <c r="BQ111" s="16" t="n">
        <f aca="false">AP111+BH111</f>
        <v>0</v>
      </c>
      <c r="BR111" s="16" t="n">
        <f aca="false">AQ111+BI111</f>
        <v>0</v>
      </c>
      <c r="BS111" s="16" t="n">
        <f aca="false">AR111+BJ111</f>
        <v>0</v>
      </c>
      <c r="BT111" s="16" t="n">
        <f aca="false">AS111+BK111</f>
        <v>0</v>
      </c>
      <c r="BU111" s="16" t="n">
        <f aca="false">AT111+BL111</f>
        <v>0</v>
      </c>
      <c r="BV111" s="16" t="n">
        <f aca="false">AU111+BM111</f>
        <v>301.875</v>
      </c>
      <c r="BW111" s="139" t="n">
        <f aca="false">AV111+BN111</f>
        <v>0</v>
      </c>
      <c r="BX111" s="3" t="n">
        <f aca="false">BO111/SUM($BO111:$BW111)</f>
        <v>0</v>
      </c>
      <c r="BY111" s="3" t="n">
        <f aca="false">BP111/SUM($BO111:$BW111)</f>
        <v>0</v>
      </c>
      <c r="BZ111" s="3" t="n">
        <f aca="false">BQ111/SUM($BO111:$BW111)</f>
        <v>0</v>
      </c>
      <c r="CA111" s="3" t="n">
        <f aca="false">BR111/SUM($BO111:$BW111)</f>
        <v>0</v>
      </c>
      <c r="CB111" s="3" t="n">
        <f aca="false">BS111/SUM($BO111:$BW111)</f>
        <v>0</v>
      </c>
      <c r="CC111" s="3" t="n">
        <f aca="false">BT111/SUM($BO111:$BW111)</f>
        <v>0</v>
      </c>
      <c r="CD111" s="3" t="n">
        <f aca="false">BU111/SUM($BO111:$BW111)</f>
        <v>0</v>
      </c>
      <c r="CE111" s="3" t="n">
        <f aca="false">BV111/SUM($BO111:$BW111)</f>
        <v>1</v>
      </c>
      <c r="CF111" s="3" t="n">
        <f aca="false">BW111/SUM($BO111:$BW111)</f>
        <v>0</v>
      </c>
      <c r="CG111" s="147" t="n">
        <f aca="false">IF(AND(CE111&gt;=90%,BV111&gt;=2000),BV111,0)</f>
        <v>0</v>
      </c>
      <c r="CI111" s="16" t="n">
        <f aca="false">IF(CG111&lt;&gt;0,SUM(BO111:CG111)-BV111,0)</f>
        <v>0</v>
      </c>
      <c r="CJ111" s="2" t="n">
        <f aca="false">IF(CE111&gt;=90%,BV111,0)</f>
        <v>301.875</v>
      </c>
      <c r="CK111" s="151" t="n">
        <f aca="false">IF(CJ111&lt;&gt;0,1,0)</f>
        <v>1</v>
      </c>
      <c r="CL111" s="2" t="n">
        <f aca="false">IF(CG111&lt;&gt;0,1,0)</f>
        <v>0</v>
      </c>
      <c r="CM111" s="2" t="n">
        <v>0</v>
      </c>
      <c r="CN111" s="151"/>
      <c r="CO111" s="127"/>
      <c r="CP111" s="127"/>
      <c r="CQ111" s="127"/>
      <c r="CR111" s="127"/>
      <c r="CS111" s="127"/>
      <c r="CT111" s="127"/>
      <c r="CU111" s="127"/>
      <c r="CV111" s="127"/>
      <c r="CW111" s="127"/>
      <c r="CX111" s="127"/>
      <c r="CY111" s="127"/>
      <c r="CZ111" s="127"/>
      <c r="DA111" s="127"/>
      <c r="DB111" s="127"/>
      <c r="DC111" s="138"/>
      <c r="DE111" s="37" t="str">
        <f aca="false">B76</f>
        <v>O5</v>
      </c>
      <c r="DF111" s="44"/>
      <c r="DG111" s="2" t="n">
        <f aca="false">W76</f>
        <v>39.168</v>
      </c>
      <c r="DH111" s="44" t="n">
        <f aca="false">CG76</f>
        <v>0</v>
      </c>
      <c r="DI111" s="44" t="n">
        <f aca="false">O76</f>
        <v>1.36</v>
      </c>
      <c r="DJ111" s="44" t="n">
        <f aca="false">S76</f>
        <v>0.0544</v>
      </c>
      <c r="DK111" s="44" t="n">
        <f aca="false">BW76</f>
        <v>0</v>
      </c>
      <c r="DL111" s="44" t="n">
        <f aca="false">BV76</f>
        <v>0</v>
      </c>
      <c r="DM111" s="127"/>
      <c r="DN111" s="127"/>
      <c r="DO111" s="127"/>
      <c r="DP111" s="127"/>
      <c r="DQ111" s="127"/>
      <c r="DR111" s="127"/>
      <c r="DS111" s="127"/>
      <c r="DT111" s="127"/>
      <c r="DU111" s="127"/>
      <c r="DV111" s="127"/>
      <c r="DW111" s="127"/>
      <c r="DX111" s="127"/>
      <c r="DY111" s="127"/>
      <c r="DZ111" s="127"/>
      <c r="EA111" s="127"/>
      <c r="EB111" s="127"/>
      <c r="EC111" s="127"/>
      <c r="ED111" s="127"/>
      <c r="EE111" s="127"/>
      <c r="EF111" s="127"/>
      <c r="EG111" s="127"/>
      <c r="EH111" s="127"/>
      <c r="EI111" s="127"/>
      <c r="EJ111" s="127"/>
      <c r="EK111" s="127"/>
      <c r="EL111" s="127"/>
      <c r="EM111" s="127"/>
      <c r="EN111" s="127"/>
      <c r="EO111" s="127"/>
      <c r="EP111" s="127"/>
      <c r="EQ111" s="127"/>
      <c r="ER111" s="127"/>
      <c r="ES111" s="127"/>
      <c r="ET111" s="127"/>
      <c r="EU111" s="127"/>
      <c r="EV111" s="127"/>
      <c r="EW111" s="127"/>
      <c r="EX111" s="127"/>
      <c r="EY111" s="127"/>
      <c r="EZ111" s="127"/>
      <c r="FA111" s="127"/>
      <c r="FB111" s="127"/>
      <c r="FC111" s="127"/>
      <c r="FD111" s="127"/>
      <c r="FE111" s="127"/>
      <c r="FF111" s="127"/>
      <c r="FG111" s="127"/>
      <c r="FH111" s="127"/>
      <c r="FI111" s="127"/>
      <c r="FJ111" s="127"/>
      <c r="FK111" s="127"/>
      <c r="FL111" s="127"/>
      <c r="FM111" s="127"/>
      <c r="FN111" s="127"/>
      <c r="FO111" s="127"/>
      <c r="FP111" s="127"/>
      <c r="FQ111" s="127"/>
      <c r="FR111" s="127"/>
      <c r="FS111" s="127"/>
      <c r="FT111" s="127"/>
      <c r="FU111" s="127"/>
      <c r="FV111" s="127"/>
      <c r="FW111" s="127"/>
      <c r="FX111" s="127"/>
      <c r="FY111" s="127"/>
      <c r="FZ111" s="127"/>
      <c r="GA111" s="127"/>
      <c r="GB111" s="127"/>
      <c r="GC111" s="127"/>
      <c r="GD111" s="127"/>
      <c r="GE111" s="127"/>
      <c r="GF111" s="127"/>
      <c r="GG111" s="127"/>
      <c r="GH111" s="127"/>
      <c r="GI111" s="127"/>
      <c r="GJ111" s="127"/>
      <c r="GK111" s="127"/>
      <c r="GL111" s="127"/>
      <c r="GM111" s="127"/>
      <c r="GN111" s="127"/>
      <c r="GO111" s="127"/>
      <c r="GP111" s="167"/>
      <c r="GQ111" s="127" t="s">
        <v>199</v>
      </c>
      <c r="GR111" s="161" t="n">
        <v>0</v>
      </c>
      <c r="GS111" s="127" t="n">
        <v>0</v>
      </c>
      <c r="GT111" s="127" t="n">
        <v>0</v>
      </c>
      <c r="GU111" s="127" t="n">
        <v>0</v>
      </c>
      <c r="GV111" s="127" t="n">
        <v>1</v>
      </c>
      <c r="GW111" s="127" t="n">
        <v>0</v>
      </c>
      <c r="GX111" s="127" t="n">
        <v>0</v>
      </c>
      <c r="GY111" s="135" t="n">
        <v>0</v>
      </c>
      <c r="GZ111" s="161" t="s">
        <v>41</v>
      </c>
      <c r="HA111" s="127" t="n">
        <v>0</v>
      </c>
      <c r="HB111" s="127" t="n">
        <v>0</v>
      </c>
      <c r="HC111" s="127" t="n">
        <v>0</v>
      </c>
      <c r="HD111" s="127" t="n">
        <v>15.2</v>
      </c>
      <c r="HE111" s="127" t="n">
        <v>0</v>
      </c>
      <c r="HF111" s="127" t="n">
        <v>0</v>
      </c>
      <c r="HG111" s="127" t="n">
        <v>0</v>
      </c>
      <c r="HH111" s="127" t="n">
        <v>0</v>
      </c>
      <c r="HI111" s="127" t="n">
        <v>0</v>
      </c>
      <c r="HJ111" s="127" t="n">
        <v>1000</v>
      </c>
      <c r="HK111" s="127" t="n">
        <v>0</v>
      </c>
      <c r="HL111" s="135" t="n">
        <v>0</v>
      </c>
      <c r="HM111" s="161" t="n">
        <v>0</v>
      </c>
      <c r="HN111" s="127" t="n">
        <v>0</v>
      </c>
      <c r="HO111" s="127" t="n">
        <v>0</v>
      </c>
      <c r="HP111" s="127" t="n">
        <v>0</v>
      </c>
      <c r="HQ111" s="127" t="n">
        <v>0</v>
      </c>
      <c r="HR111" s="127" t="n">
        <v>0</v>
      </c>
      <c r="HS111" s="127" t="n">
        <v>0</v>
      </c>
      <c r="HT111" s="127" t="n">
        <v>0</v>
      </c>
      <c r="HU111" s="127" t="n">
        <v>0</v>
      </c>
      <c r="HV111" s="127" t="n">
        <v>0</v>
      </c>
      <c r="HW111" s="127" t="n">
        <v>0</v>
      </c>
      <c r="HX111" s="127" t="n">
        <v>0</v>
      </c>
      <c r="HY111" s="127" t="n">
        <v>0</v>
      </c>
      <c r="HZ111" s="165" t="n">
        <v>0</v>
      </c>
      <c r="IA111" s="127"/>
      <c r="IB111" s="127"/>
      <c r="IC111" s="127"/>
      <c r="ID111" s="127"/>
      <c r="IE111" s="127"/>
      <c r="IF111" s="127"/>
      <c r="IG111" s="127"/>
      <c r="IH111" s="127"/>
      <c r="II111" s="127"/>
      <c r="IJ111" s="127"/>
      <c r="IK111" s="127"/>
      <c r="IL111" s="127"/>
      <c r="IM111" s="127"/>
      <c r="IN111" s="127"/>
      <c r="IO111" s="127"/>
      <c r="IP111" s="127"/>
      <c r="IQ111" s="127"/>
      <c r="IR111" s="127"/>
      <c r="IS111" s="127"/>
      <c r="IT111" s="127"/>
      <c r="IU111" s="127"/>
      <c r="IV111" s="127"/>
      <c r="IW111" s="127"/>
      <c r="IX111" s="127"/>
      <c r="IY111" s="127"/>
      <c r="IZ111" s="127"/>
      <c r="JA111" s="127"/>
      <c r="JB111" s="127"/>
      <c r="JC111" s="127"/>
      <c r="JD111" s="127"/>
      <c r="JE111" s="127"/>
      <c r="JF111" s="127"/>
      <c r="JG111" s="127"/>
      <c r="JH111" s="127"/>
      <c r="JI111" s="127"/>
      <c r="JJ111" s="127"/>
      <c r="JK111" s="127"/>
      <c r="JL111" s="127"/>
      <c r="JM111" s="127"/>
      <c r="JN111" s="127"/>
      <c r="JO111" s="127"/>
      <c r="JP111" s="127"/>
      <c r="JQ111" s="127"/>
      <c r="JR111" s="127"/>
      <c r="JS111" s="127"/>
      <c r="JT111" s="127"/>
      <c r="JU111" s="127"/>
      <c r="JV111" s="127"/>
      <c r="JW111" s="127"/>
      <c r="JX111" s="127"/>
      <c r="JY111" s="127"/>
      <c r="JZ111" s="127"/>
      <c r="KA111" s="127"/>
      <c r="KB111" s="127"/>
      <c r="KC111" s="127"/>
      <c r="KD111" s="127"/>
      <c r="KE111" s="127"/>
      <c r="KF111" s="127"/>
      <c r="KG111" s="127"/>
      <c r="KH111" s="127"/>
      <c r="KI111" s="127"/>
      <c r="KJ111" s="127"/>
      <c r="KK111" s="127"/>
      <c r="KL111" s="127"/>
      <c r="KM111" s="127"/>
      <c r="KN111" s="127"/>
      <c r="KO111" s="127"/>
      <c r="KP111" s="127"/>
      <c r="KQ111" s="127"/>
      <c r="KR111" s="127"/>
      <c r="KS111" s="127"/>
      <c r="KT111" s="127"/>
      <c r="KU111" s="127"/>
      <c r="KV111" s="127"/>
      <c r="KW111" s="127"/>
      <c r="KX111" s="127"/>
      <c r="KY111" s="127"/>
      <c r="KZ111" s="127"/>
      <c r="LA111" s="127"/>
      <c r="LB111" s="127"/>
      <c r="LC111" s="127"/>
      <c r="LD111" s="127"/>
      <c r="LE111" s="127"/>
      <c r="LF111" s="127"/>
      <c r="LG111" s="127"/>
      <c r="LH111" s="127"/>
      <c r="LI111" s="127"/>
      <c r="LJ111" s="127"/>
      <c r="LK111" s="127"/>
      <c r="LL111" s="127"/>
      <c r="LM111" s="127"/>
      <c r="LN111" s="127"/>
      <c r="LO111" s="127"/>
      <c r="LP111" s="127"/>
      <c r="LQ111" s="127"/>
      <c r="LR111" s="127"/>
      <c r="LS111" s="127"/>
      <c r="LT111" s="127"/>
      <c r="LU111" s="127"/>
      <c r="LV111" s="127"/>
      <c r="LW111" s="127"/>
      <c r="LX111" s="127"/>
      <c r="LY111" s="127"/>
      <c r="LZ111" s="127"/>
      <c r="MA111" s="127"/>
      <c r="MB111" s="127"/>
      <c r="MC111" s="127"/>
      <c r="MD111" s="127"/>
      <c r="ME111" s="127"/>
      <c r="MF111" s="127"/>
      <c r="MG111" s="127"/>
      <c r="MH111" s="127"/>
      <c r="MI111" s="127"/>
      <c r="MJ111" s="127"/>
      <c r="MK111" s="127"/>
      <c r="ML111" s="127"/>
      <c r="MM111" s="127"/>
      <c r="MN111" s="127"/>
      <c r="MO111" s="127"/>
      <c r="MP111" s="127"/>
      <c r="MQ111" s="127"/>
      <c r="MR111" s="127"/>
      <c r="MS111" s="127"/>
      <c r="MT111" s="127"/>
      <c r="MU111" s="127"/>
      <c r="MV111" s="127"/>
      <c r="MW111" s="127"/>
      <c r="MX111" s="127"/>
      <c r="MY111" s="127"/>
      <c r="MZ111" s="127"/>
      <c r="NA111" s="127"/>
      <c r="NB111" s="127"/>
      <c r="NC111" s="127"/>
      <c r="ND111" s="127"/>
      <c r="NE111" s="127"/>
      <c r="NF111" s="127"/>
      <c r="NG111" s="127"/>
      <c r="NH111" s="127"/>
      <c r="NI111" s="127"/>
      <c r="NJ111" s="127"/>
      <c r="NK111" s="127"/>
      <c r="NL111" s="127"/>
      <c r="NM111" s="127"/>
      <c r="NN111" s="127"/>
      <c r="NO111" s="127"/>
      <c r="NP111" s="127"/>
      <c r="NQ111" s="127"/>
      <c r="NR111" s="127"/>
      <c r="NS111" s="127"/>
      <c r="NT111" s="127"/>
      <c r="NU111" s="127"/>
      <c r="NV111" s="127"/>
      <c r="NW111" s="127"/>
      <c r="NX111" s="127"/>
      <c r="NY111" s="127"/>
      <c r="NZ111" s="127"/>
      <c r="OA111" s="127"/>
      <c r="OB111" s="127"/>
      <c r="OC111" s="127"/>
      <c r="OD111" s="127"/>
      <c r="OE111" s="127"/>
      <c r="OF111" s="127"/>
      <c r="OG111" s="127"/>
      <c r="OH111" s="127"/>
      <c r="OI111" s="127"/>
      <c r="OJ111" s="127"/>
      <c r="OK111" s="127"/>
      <c r="OL111" s="127"/>
      <c r="OM111" s="127"/>
      <c r="ON111" s="127"/>
      <c r="OO111" s="127"/>
      <c r="OP111" s="127"/>
      <c r="OQ111" s="127"/>
      <c r="OR111" s="127"/>
      <c r="OS111" s="127"/>
      <c r="OT111" s="127"/>
      <c r="OU111" s="127"/>
      <c r="OV111" s="127"/>
      <c r="OW111" s="127"/>
      <c r="OX111" s="127"/>
      <c r="OY111" s="127"/>
      <c r="OZ111" s="127"/>
      <c r="PA111" s="127"/>
      <c r="PB111" s="127"/>
      <c r="PC111" s="127"/>
      <c r="PD111" s="127"/>
      <c r="PE111" s="127"/>
      <c r="PF111" s="127"/>
      <c r="PG111" s="127"/>
      <c r="PH111" s="127"/>
      <c r="PI111" s="127"/>
      <c r="PJ111" s="127"/>
      <c r="PK111" s="127"/>
      <c r="PL111" s="127"/>
      <c r="PM111" s="127"/>
      <c r="PN111" s="127"/>
      <c r="PO111" s="127"/>
      <c r="PP111" s="127"/>
      <c r="PQ111" s="127"/>
      <c r="PR111" s="127"/>
      <c r="PS111" s="127"/>
      <c r="PT111" s="127"/>
      <c r="PU111" s="127"/>
      <c r="PV111" s="127"/>
      <c r="PW111" s="127"/>
      <c r="PX111" s="127"/>
      <c r="PY111" s="127"/>
      <c r="PZ111" s="127"/>
      <c r="QA111" s="127"/>
      <c r="QB111" s="127"/>
      <c r="QC111" s="127"/>
      <c r="QD111" s="127"/>
      <c r="QE111" s="127"/>
      <c r="QF111" s="127"/>
      <c r="QG111" s="127"/>
      <c r="QH111" s="127"/>
      <c r="QI111" s="127"/>
      <c r="QJ111" s="127"/>
      <c r="QK111" s="127"/>
      <c r="QL111" s="127"/>
      <c r="QM111" s="127"/>
      <c r="QN111" s="127"/>
      <c r="QO111" s="127"/>
      <c r="QP111" s="127"/>
    </row>
    <row r="112" customFormat="false" ht="14.4" hidden="false" customHeight="false" outlineLevel="0" collapsed="false">
      <c r="A112" s="166"/>
      <c r="B112" s="37" t="s">
        <v>214</v>
      </c>
      <c r="C112" s="16" t="n">
        <v>0.060948557381103</v>
      </c>
      <c r="D112" s="2" t="n">
        <v>0.188597237677554</v>
      </c>
      <c r="E112" s="2" t="n">
        <v>0.0131992174147048</v>
      </c>
      <c r="F112" s="2" t="n">
        <v>0.0135723273184817</v>
      </c>
      <c r="G112" s="2" t="n">
        <v>0.323682660208156</v>
      </c>
      <c r="H112" s="2" t="n">
        <v>0.4</v>
      </c>
      <c r="I112" s="2" t="n">
        <v>0</v>
      </c>
      <c r="J112" s="2" t="n">
        <v>0</v>
      </c>
      <c r="K112" s="2" t="n">
        <v>0</v>
      </c>
      <c r="L112" s="2" t="s">
        <v>37</v>
      </c>
      <c r="M112" s="2" t="s">
        <v>37</v>
      </c>
      <c r="N112" s="2" t="s">
        <v>91</v>
      </c>
      <c r="O112" s="2" t="n">
        <v>64.6</v>
      </c>
      <c r="P112" s="2" t="n">
        <v>10</v>
      </c>
      <c r="Q112" s="2" t="n">
        <v>0.01</v>
      </c>
      <c r="R112" s="2" t="n">
        <v>0</v>
      </c>
      <c r="S112" s="2" t="n">
        <v>0.646</v>
      </c>
      <c r="T112" s="2" t="n">
        <v>0.646</v>
      </c>
      <c r="U112" s="2" t="n">
        <v>891.127191929771</v>
      </c>
      <c r="V112" s="2" t="n">
        <v>0</v>
      </c>
      <c r="W112" s="2" t="n">
        <v>575.668165986632</v>
      </c>
      <c r="X112" s="2" t="n">
        <f aca="false">IF(M112=1,O112,0)</f>
        <v>0</v>
      </c>
      <c r="Z112" s="2" t="s">
        <v>573</v>
      </c>
      <c r="AA112" s="2" t="n">
        <f aca="false">[2]cerva!E2</f>
        <v>14.1676451121288</v>
      </c>
      <c r="AB112" s="127"/>
      <c r="AC112" s="127"/>
      <c r="AD112" s="127"/>
      <c r="AE112" s="127"/>
      <c r="AF112" s="127"/>
      <c r="AG112" s="127"/>
      <c r="AH112" s="127"/>
      <c r="AI112" s="127"/>
      <c r="AJ112" s="127"/>
      <c r="AK112" s="127"/>
      <c r="AL112" s="127"/>
      <c r="AM112" s="127"/>
      <c r="AN112" s="150" t="n">
        <f aca="false">Cropani!AI363</f>
        <v>0</v>
      </c>
      <c r="AO112" s="16" t="n">
        <f aca="false">Cropani!AJ363</f>
        <v>0</v>
      </c>
      <c r="AP112" s="16" t="n">
        <f aca="false">Cropani!AK363</f>
        <v>0</v>
      </c>
      <c r="AQ112" s="16" t="n">
        <f aca="false">Cropani!AL363</f>
        <v>0</v>
      </c>
      <c r="AR112" s="16" t="n">
        <f aca="false">Cropani!AM363</f>
        <v>0</v>
      </c>
      <c r="AS112" s="16" t="n">
        <f aca="false">Cropani!AN363</f>
        <v>0</v>
      </c>
      <c r="AT112" s="16" t="n">
        <f aca="false">Cropani!AO363</f>
        <v>0</v>
      </c>
      <c r="AU112" s="16" t="n">
        <f aca="false">Cropani!AP363</f>
        <v>0</v>
      </c>
      <c r="AV112" s="139" t="n">
        <f aca="false">Cropani!AQ363</f>
        <v>0</v>
      </c>
      <c r="AW112" s="150" t="n">
        <f aca="false">Cropani!AI364</f>
        <v>54.8537016429927</v>
      </c>
      <c r="AX112" s="16" t="n">
        <f aca="false">Cropani!AJ364</f>
        <v>490.352817961642</v>
      </c>
      <c r="AY112" s="16" t="n">
        <f aca="false">Cropani!AK364</f>
        <v>7.12757740394056</v>
      </c>
      <c r="AZ112" s="16" t="n">
        <f aca="false">Cropani!AL364</f>
        <v>79.1953044882285</v>
      </c>
      <c r="BA112" s="16" t="n">
        <f aca="false">Cropani!AM364</f>
        <v>13.5723273184817</v>
      </c>
      <c r="BB112" s="16" t="n">
        <f aca="false">Cropani!AN364</f>
        <v>178.025463114486</v>
      </c>
      <c r="BC112" s="16" t="n">
        <f aca="false">Cropani!AO364</f>
        <v>68</v>
      </c>
      <c r="BD112" s="16" t="n">
        <f aca="false">Cropani!AP364</f>
        <v>0</v>
      </c>
      <c r="BE112" s="16" t="n">
        <f aca="false">Cropani!AQ364</f>
        <v>0</v>
      </c>
      <c r="BF112" s="20" t="n">
        <f aca="false">AW112*$T112</f>
        <v>35.4354912613733</v>
      </c>
      <c r="BG112" s="2" t="n">
        <f aca="false">AX112*$T112</f>
        <v>316.767920403221</v>
      </c>
      <c r="BH112" s="2" t="n">
        <f aca="false">AY112*$T112</f>
        <v>4.60441500294561</v>
      </c>
      <c r="BI112" s="2" t="n">
        <f aca="false">AZ112*$T112</f>
        <v>51.1601666993956</v>
      </c>
      <c r="BJ112" s="2" t="n">
        <f aca="false">BA112*$T112</f>
        <v>8.76772344773916</v>
      </c>
      <c r="BK112" s="2" t="n">
        <f aca="false">BB112*$T112</f>
        <v>115.004449171958</v>
      </c>
      <c r="BL112" s="2" t="n">
        <f aca="false">BC112*$T112</f>
        <v>43.928</v>
      </c>
      <c r="BM112" s="2" t="n">
        <f aca="false">BD112*$T112</f>
        <v>0</v>
      </c>
      <c r="BN112" s="44" t="n">
        <f aca="false">BE112*$T112</f>
        <v>0</v>
      </c>
      <c r="BO112" s="150" t="n">
        <f aca="false">AN112+BF112</f>
        <v>35.4354912613733</v>
      </c>
      <c r="BP112" s="16" t="n">
        <f aca="false">AO112+BG112</f>
        <v>316.767920403221</v>
      </c>
      <c r="BQ112" s="16" t="n">
        <f aca="false">AP112+BH112</f>
        <v>4.60441500294561</v>
      </c>
      <c r="BR112" s="16" t="n">
        <f aca="false">AQ112+BI112</f>
        <v>51.1601666993956</v>
      </c>
      <c r="BS112" s="16" t="n">
        <f aca="false">AR112+BJ112</f>
        <v>8.76772344773916</v>
      </c>
      <c r="BT112" s="16" t="n">
        <f aca="false">AS112+BK112</f>
        <v>115.004449171958</v>
      </c>
      <c r="BU112" s="16" t="n">
        <f aca="false">AT112+BL112</f>
        <v>43.928</v>
      </c>
      <c r="BV112" s="16" t="n">
        <f aca="false">AU112+BM112</f>
        <v>0</v>
      </c>
      <c r="BW112" s="139" t="n">
        <f aca="false">AV112+BN112</f>
        <v>0</v>
      </c>
      <c r="BX112" s="3" t="n">
        <f aca="false">BO112/SUM($BO112:$BW112)</f>
        <v>0.0615554122237084</v>
      </c>
      <c r="BY112" s="3" t="n">
        <f aca="false">BP112/SUM($BO112:$BW112)</f>
        <v>0.550261312192442</v>
      </c>
      <c r="BZ112" s="3" t="n">
        <f aca="false">BQ112/SUM($BO112:$BW112)</f>
        <v>0.0079983839214978</v>
      </c>
      <c r="CA112" s="3" t="n">
        <f aca="false">BR112/SUM($BO112:$BW112)</f>
        <v>0.0888709324610867</v>
      </c>
      <c r="CB112" s="3" t="n">
        <f aca="false">BS112/SUM($BO112:$BW112)</f>
        <v>0.0152305164082024</v>
      </c>
      <c r="CC112" s="3" t="n">
        <f aca="false">BT112/SUM($BO112:$BW112)</f>
        <v>0.199775592897087</v>
      </c>
      <c r="CD112" s="3" t="n">
        <f aca="false">BU112/SUM($BO112:$BW112)</f>
        <v>0.0763078498959765</v>
      </c>
      <c r="CE112" s="3" t="n">
        <f aca="false">BV112/SUM($BO112:$BW112)</f>
        <v>0</v>
      </c>
      <c r="CF112" s="3" t="n">
        <f aca="false">BW112/SUM($BO112:$BW112)</f>
        <v>0</v>
      </c>
      <c r="CG112" s="147" t="n">
        <f aca="false">IF(AND(CE112&gt;=90%,BV112&gt;=2000),BV112,0)</f>
        <v>0</v>
      </c>
      <c r="CI112" s="16" t="n">
        <f aca="false">IF(CG112&lt;&gt;0,SUM(BO112:CG112)-BV112,0)</f>
        <v>0</v>
      </c>
      <c r="CJ112" s="2" t="n">
        <f aca="false">IF(CE112&gt;=90%,BV112,0)</f>
        <v>0</v>
      </c>
      <c r="CK112" s="151" t="n">
        <f aca="false">IF(CJ112&lt;&gt;0,1,0)</f>
        <v>0</v>
      </c>
      <c r="CL112" s="2" t="n">
        <f aca="false">IF(CG112&lt;&gt;0,1,0)</f>
        <v>0</v>
      </c>
      <c r="CM112" s="2" t="n">
        <v>0</v>
      </c>
      <c r="CN112" s="151"/>
      <c r="CO112" s="127"/>
      <c r="CP112" s="127"/>
      <c r="CQ112" s="127"/>
      <c r="CR112" s="127"/>
      <c r="CS112" s="127"/>
      <c r="CT112" s="127"/>
      <c r="CU112" s="127"/>
      <c r="CV112" s="127"/>
      <c r="CW112" s="127"/>
      <c r="CX112" s="127"/>
      <c r="CY112" s="127"/>
      <c r="CZ112" s="127"/>
      <c r="DA112" s="127"/>
      <c r="DB112" s="127"/>
      <c r="DC112" s="138"/>
      <c r="DE112" s="37" t="str">
        <f aca="false">B77</f>
        <v>O6</v>
      </c>
      <c r="DF112" s="44"/>
      <c r="DG112" s="2" t="n">
        <f aca="false">W77</f>
        <v>596.45</v>
      </c>
      <c r="DH112" s="44" t="n">
        <f aca="false">CG77</f>
        <v>0</v>
      </c>
      <c r="DI112" s="44" t="n">
        <f aca="false">O77</f>
        <v>15.8</v>
      </c>
      <c r="DJ112" s="44" t="n">
        <f aca="false">S77</f>
        <v>0.395</v>
      </c>
      <c r="DK112" s="44" t="n">
        <f aca="false">BW77</f>
        <v>15.8</v>
      </c>
      <c r="DL112" s="44" t="n">
        <f aca="false">BV77</f>
        <v>580.65</v>
      </c>
      <c r="DM112" s="127"/>
      <c r="DN112" s="127"/>
      <c r="DO112" s="127"/>
      <c r="DP112" s="127"/>
      <c r="DQ112" s="127"/>
      <c r="DR112" s="127"/>
      <c r="DS112" s="127"/>
      <c r="DT112" s="127"/>
      <c r="DU112" s="127"/>
      <c r="DV112" s="127"/>
      <c r="DW112" s="127"/>
      <c r="DX112" s="127"/>
      <c r="DY112" s="127"/>
      <c r="DZ112" s="127"/>
      <c r="EA112" s="127"/>
      <c r="EB112" s="127"/>
      <c r="EC112" s="127"/>
      <c r="ED112" s="127"/>
      <c r="EE112" s="127"/>
      <c r="EF112" s="127"/>
      <c r="EG112" s="127"/>
      <c r="EH112" s="127"/>
      <c r="EI112" s="127"/>
      <c r="EJ112" s="127"/>
      <c r="EK112" s="127"/>
      <c r="EL112" s="127"/>
      <c r="EM112" s="127"/>
      <c r="EN112" s="127"/>
      <c r="EO112" s="127"/>
      <c r="EP112" s="127"/>
      <c r="EQ112" s="127"/>
      <c r="ER112" s="127"/>
      <c r="ES112" s="127"/>
      <c r="ET112" s="127"/>
      <c r="EU112" s="127"/>
      <c r="EV112" s="127"/>
      <c r="EW112" s="127"/>
      <c r="EX112" s="127"/>
      <c r="EY112" s="127"/>
      <c r="EZ112" s="127"/>
      <c r="FA112" s="127"/>
      <c r="FB112" s="127"/>
      <c r="FC112" s="127"/>
      <c r="FD112" s="127"/>
      <c r="FE112" s="127"/>
      <c r="FF112" s="127"/>
      <c r="FG112" s="127"/>
      <c r="FH112" s="127"/>
      <c r="FI112" s="127"/>
      <c r="FJ112" s="127"/>
      <c r="FK112" s="127"/>
      <c r="FL112" s="127"/>
      <c r="FM112" s="127"/>
      <c r="FN112" s="127"/>
      <c r="FO112" s="127"/>
      <c r="FP112" s="127"/>
      <c r="FQ112" s="127"/>
      <c r="FR112" s="127"/>
      <c r="FS112" s="127"/>
      <c r="FT112" s="127"/>
      <c r="FU112" s="127"/>
      <c r="FV112" s="127"/>
      <c r="FW112" s="127"/>
      <c r="FX112" s="127"/>
      <c r="FY112" s="127"/>
      <c r="FZ112" s="127"/>
      <c r="GA112" s="127"/>
      <c r="GB112" s="127"/>
      <c r="GC112" s="127"/>
      <c r="GD112" s="127"/>
      <c r="GE112" s="127"/>
      <c r="GF112" s="127"/>
      <c r="GG112" s="127"/>
      <c r="GH112" s="127"/>
      <c r="GI112" s="127"/>
      <c r="GJ112" s="127"/>
      <c r="GK112" s="127"/>
      <c r="GL112" s="127"/>
      <c r="GM112" s="127"/>
      <c r="GN112" s="127"/>
      <c r="GO112" s="127"/>
      <c r="GP112" s="167"/>
      <c r="GQ112" s="127" t="s">
        <v>211</v>
      </c>
      <c r="GR112" s="161" t="n">
        <v>0.6</v>
      </c>
      <c r="GS112" s="127" t="n">
        <v>0.05</v>
      </c>
      <c r="GT112" s="127" t="n">
        <v>0.01</v>
      </c>
      <c r="GU112" s="127" t="n">
        <v>0</v>
      </c>
      <c r="GV112" s="127" t="n">
        <v>0.14</v>
      </c>
      <c r="GW112" s="127" t="n">
        <v>0.05</v>
      </c>
      <c r="GX112" s="127" t="n">
        <v>0</v>
      </c>
      <c r="GY112" s="135" t="n">
        <v>0.15</v>
      </c>
      <c r="GZ112" s="161" t="n">
        <v>0</v>
      </c>
      <c r="HA112" s="127" t="s">
        <v>37</v>
      </c>
      <c r="HB112" s="127" t="s">
        <v>37</v>
      </c>
      <c r="HC112" s="127" t="s">
        <v>220</v>
      </c>
      <c r="HD112" s="127" t="n">
        <v>517</v>
      </c>
      <c r="HE112" s="127" t="n">
        <v>8</v>
      </c>
      <c r="HF112" s="127" t="n">
        <v>0.008</v>
      </c>
      <c r="HG112" s="127" t="n">
        <v>0</v>
      </c>
      <c r="HH112" s="127" t="n">
        <v>4.136</v>
      </c>
      <c r="HI112" s="127" t="n">
        <v>4.136</v>
      </c>
      <c r="HJ112" s="127" t="n">
        <v>943.9</v>
      </c>
      <c r="HK112" s="127" t="n">
        <v>0</v>
      </c>
      <c r="HL112" s="135" t="n">
        <v>3903.9704</v>
      </c>
      <c r="HM112" s="161" t="n">
        <v>0</v>
      </c>
      <c r="HN112" s="127" t="n">
        <v>0</v>
      </c>
      <c r="HO112" s="127" t="n">
        <v>0</v>
      </c>
      <c r="HP112" s="127" t="n">
        <v>0</v>
      </c>
      <c r="HQ112" s="127" t="n">
        <v>0</v>
      </c>
      <c r="HR112" s="127" t="n">
        <v>0</v>
      </c>
      <c r="HS112" s="127" t="n">
        <v>0</v>
      </c>
      <c r="HT112" s="127" t="n">
        <v>0</v>
      </c>
      <c r="HU112" s="127" t="n">
        <v>0</v>
      </c>
      <c r="HV112" s="127" t="n">
        <v>0</v>
      </c>
      <c r="HW112" s="127" t="n">
        <v>0</v>
      </c>
      <c r="HX112" s="127" t="n">
        <v>0</v>
      </c>
      <c r="HY112" s="127" t="n">
        <v>0</v>
      </c>
      <c r="HZ112" s="165" t="n">
        <v>0</v>
      </c>
      <c r="IA112" s="127"/>
      <c r="IB112" s="127"/>
      <c r="IC112" s="127"/>
      <c r="ID112" s="127"/>
      <c r="IE112" s="127"/>
      <c r="IF112" s="127"/>
      <c r="IG112" s="127"/>
      <c r="IH112" s="127"/>
      <c r="II112" s="127"/>
      <c r="IJ112" s="127"/>
      <c r="IK112" s="127"/>
      <c r="IL112" s="127"/>
      <c r="IM112" s="127"/>
      <c r="IN112" s="127"/>
      <c r="IO112" s="127"/>
      <c r="IP112" s="127"/>
      <c r="IQ112" s="127"/>
      <c r="IR112" s="127"/>
      <c r="IS112" s="127"/>
      <c r="IT112" s="127"/>
      <c r="IU112" s="127"/>
      <c r="IV112" s="127"/>
      <c r="IW112" s="127"/>
      <c r="IX112" s="127"/>
      <c r="IY112" s="127"/>
      <c r="IZ112" s="127"/>
      <c r="JA112" s="127"/>
      <c r="JB112" s="127"/>
      <c r="JC112" s="127"/>
      <c r="JD112" s="127"/>
      <c r="JE112" s="127"/>
      <c r="JF112" s="127"/>
      <c r="JG112" s="127"/>
      <c r="JH112" s="127"/>
      <c r="JI112" s="127"/>
      <c r="JJ112" s="127"/>
      <c r="JK112" s="127"/>
      <c r="JL112" s="127"/>
      <c r="JM112" s="127"/>
      <c r="JN112" s="127"/>
      <c r="JO112" s="127"/>
      <c r="JP112" s="127"/>
      <c r="JQ112" s="127"/>
      <c r="JR112" s="127"/>
      <c r="JS112" s="127"/>
      <c r="JT112" s="127"/>
      <c r="JU112" s="127"/>
      <c r="JV112" s="127"/>
      <c r="JW112" s="127"/>
      <c r="JX112" s="127"/>
      <c r="JY112" s="127"/>
      <c r="JZ112" s="127"/>
      <c r="KA112" s="127"/>
      <c r="KB112" s="127"/>
      <c r="KC112" s="127"/>
      <c r="KD112" s="127"/>
      <c r="KE112" s="127"/>
      <c r="KF112" s="127"/>
      <c r="KG112" s="127"/>
      <c r="KH112" s="127"/>
      <c r="KI112" s="127"/>
      <c r="KJ112" s="127"/>
      <c r="KK112" s="127"/>
      <c r="KL112" s="127"/>
      <c r="KM112" s="127"/>
      <c r="KN112" s="127"/>
      <c r="KO112" s="127"/>
      <c r="KP112" s="127"/>
      <c r="KQ112" s="127"/>
      <c r="KR112" s="127"/>
      <c r="KS112" s="127"/>
      <c r="KT112" s="127"/>
      <c r="KU112" s="127"/>
      <c r="KV112" s="127"/>
      <c r="KW112" s="127"/>
      <c r="KX112" s="127"/>
      <c r="KY112" s="127"/>
      <c r="KZ112" s="127"/>
      <c r="LA112" s="127"/>
      <c r="LB112" s="127"/>
      <c r="LC112" s="127"/>
      <c r="LD112" s="127"/>
      <c r="LE112" s="127"/>
      <c r="LF112" s="127"/>
      <c r="LG112" s="127"/>
      <c r="LH112" s="127"/>
      <c r="LI112" s="127"/>
      <c r="LJ112" s="127"/>
      <c r="LK112" s="127"/>
      <c r="LL112" s="127"/>
      <c r="LM112" s="127"/>
      <c r="LN112" s="127"/>
      <c r="LO112" s="127"/>
      <c r="LP112" s="127"/>
      <c r="LQ112" s="127"/>
      <c r="LR112" s="127"/>
      <c r="LS112" s="127"/>
      <c r="LT112" s="127"/>
      <c r="LU112" s="127"/>
      <c r="LV112" s="127"/>
      <c r="LW112" s="127"/>
      <c r="LX112" s="127"/>
      <c r="LY112" s="127"/>
      <c r="LZ112" s="127"/>
      <c r="MA112" s="127"/>
      <c r="MB112" s="127"/>
      <c r="MC112" s="127"/>
      <c r="MD112" s="127"/>
      <c r="ME112" s="127"/>
      <c r="MF112" s="127"/>
      <c r="MG112" s="127"/>
      <c r="MH112" s="127"/>
      <c r="MI112" s="127"/>
      <c r="MJ112" s="127"/>
      <c r="MK112" s="127"/>
      <c r="ML112" s="127"/>
      <c r="MM112" s="127"/>
      <c r="MN112" s="127"/>
      <c r="MO112" s="127"/>
      <c r="MP112" s="127"/>
      <c r="MQ112" s="127"/>
      <c r="MR112" s="127"/>
      <c r="MS112" s="127"/>
      <c r="MT112" s="127"/>
      <c r="MU112" s="127"/>
      <c r="MV112" s="127"/>
      <c r="MW112" s="127"/>
      <c r="MX112" s="127"/>
      <c r="MY112" s="127"/>
      <c r="MZ112" s="127"/>
      <c r="NA112" s="127"/>
      <c r="NB112" s="127"/>
      <c r="NC112" s="127"/>
      <c r="ND112" s="127"/>
      <c r="NE112" s="127"/>
      <c r="NF112" s="127"/>
      <c r="NG112" s="127"/>
      <c r="NH112" s="127"/>
      <c r="NI112" s="127"/>
      <c r="NJ112" s="127"/>
      <c r="NK112" s="127"/>
      <c r="NL112" s="127"/>
      <c r="NM112" s="127"/>
      <c r="NN112" s="127"/>
      <c r="NO112" s="127"/>
      <c r="NP112" s="127"/>
      <c r="NQ112" s="127"/>
      <c r="NR112" s="127"/>
      <c r="NS112" s="127"/>
      <c r="NT112" s="127"/>
      <c r="NU112" s="127"/>
      <c r="NV112" s="127"/>
      <c r="NW112" s="127"/>
      <c r="NX112" s="127"/>
      <c r="NY112" s="127"/>
      <c r="NZ112" s="127"/>
      <c r="OA112" s="127"/>
      <c r="OB112" s="127"/>
      <c r="OC112" s="127"/>
      <c r="OD112" s="127"/>
      <c r="OE112" s="127"/>
      <c r="OF112" s="127"/>
      <c r="OG112" s="127"/>
      <c r="OH112" s="127"/>
      <c r="OI112" s="127"/>
      <c r="OJ112" s="127"/>
      <c r="OK112" s="127"/>
      <c r="OL112" s="127"/>
      <c r="OM112" s="127"/>
      <c r="ON112" s="127"/>
      <c r="OO112" s="127"/>
      <c r="OP112" s="127"/>
      <c r="OQ112" s="127"/>
      <c r="OR112" s="127"/>
      <c r="OS112" s="127"/>
      <c r="OT112" s="127"/>
      <c r="OU112" s="127"/>
      <c r="OV112" s="127"/>
      <c r="OW112" s="127"/>
      <c r="OX112" s="127"/>
      <c r="OY112" s="127"/>
      <c r="OZ112" s="127"/>
      <c r="PA112" s="127"/>
      <c r="PB112" s="127"/>
      <c r="PC112" s="127"/>
      <c r="PD112" s="127"/>
      <c r="PE112" s="127"/>
      <c r="PF112" s="127"/>
      <c r="PG112" s="127"/>
      <c r="PH112" s="127"/>
      <c r="PI112" s="127"/>
      <c r="PJ112" s="127"/>
      <c r="PK112" s="127"/>
      <c r="PL112" s="127"/>
      <c r="PM112" s="127"/>
      <c r="PN112" s="127"/>
      <c r="PO112" s="127"/>
      <c r="PP112" s="127"/>
      <c r="PQ112" s="127"/>
      <c r="PR112" s="127"/>
      <c r="PS112" s="127"/>
      <c r="PT112" s="127"/>
      <c r="PU112" s="127"/>
      <c r="PV112" s="127"/>
      <c r="PW112" s="127"/>
      <c r="PX112" s="127"/>
      <c r="PY112" s="127"/>
      <c r="PZ112" s="127"/>
      <c r="QA112" s="127"/>
      <c r="QB112" s="127"/>
      <c r="QC112" s="127"/>
      <c r="QD112" s="127"/>
      <c r="QE112" s="127"/>
      <c r="QF112" s="127"/>
      <c r="QG112" s="127"/>
      <c r="QH112" s="127"/>
      <c r="QI112" s="127"/>
      <c r="QJ112" s="127"/>
      <c r="QK112" s="127"/>
      <c r="QL112" s="127"/>
      <c r="QM112" s="127"/>
      <c r="QN112" s="127"/>
      <c r="QO112" s="127"/>
      <c r="QP112" s="127"/>
    </row>
    <row r="113" customFormat="false" ht="14.4" hidden="false" customHeight="false" outlineLevel="0" collapsed="false">
      <c r="A113" s="166"/>
      <c r="B113" s="37" t="s">
        <v>215</v>
      </c>
      <c r="C113" s="16" t="n">
        <v>0.117</v>
      </c>
      <c r="D113" s="2" t="n">
        <v>0.05</v>
      </c>
      <c r="E113" s="2" t="n">
        <v>0.003</v>
      </c>
      <c r="F113" s="2" t="n">
        <v>0.13</v>
      </c>
      <c r="G113" s="2" t="n">
        <v>0.05</v>
      </c>
      <c r="H113" s="2" t="n">
        <v>0.1</v>
      </c>
      <c r="I113" s="2" t="n">
        <v>0</v>
      </c>
      <c r="J113" s="2" t="n">
        <v>0.55</v>
      </c>
      <c r="K113" s="2" t="n">
        <v>0</v>
      </c>
      <c r="L113" s="2" t="s">
        <v>37</v>
      </c>
      <c r="M113" s="2" t="n">
        <v>1</v>
      </c>
      <c r="N113" s="2" t="s">
        <v>221</v>
      </c>
      <c r="O113" s="2" t="n">
        <v>169</v>
      </c>
      <c r="P113" s="2" t="n">
        <v>70</v>
      </c>
      <c r="Q113" s="2" t="n">
        <v>0.07</v>
      </c>
      <c r="R113" s="2" t="n">
        <v>0</v>
      </c>
      <c r="S113" s="2" t="n">
        <v>11.83</v>
      </c>
      <c r="T113" s="2" t="n">
        <v>11.83</v>
      </c>
      <c r="U113" s="2" t="n">
        <v>613.42</v>
      </c>
      <c r="V113" s="2" t="n">
        <v>0</v>
      </c>
      <c r="W113" s="2" t="n">
        <v>7256.7586</v>
      </c>
      <c r="X113" s="2" t="n">
        <f aca="false">IF(M113=1,O113,0)</f>
        <v>169</v>
      </c>
      <c r="Z113" s="2" t="s">
        <v>573</v>
      </c>
      <c r="AA113" s="2" t="n">
        <f aca="false">[2]cerva!E3</f>
        <v>13.6832846578615</v>
      </c>
      <c r="AB113" s="127"/>
      <c r="AC113" s="127"/>
      <c r="AD113" s="127"/>
      <c r="AE113" s="127"/>
      <c r="AF113" s="127"/>
      <c r="AG113" s="127"/>
      <c r="AH113" s="127"/>
      <c r="AI113" s="127"/>
      <c r="AJ113" s="127"/>
      <c r="AK113" s="127"/>
      <c r="AL113" s="127"/>
      <c r="AM113" s="127"/>
      <c r="AN113" s="150" t="n">
        <f aca="false">Cropani!AT363</f>
        <v>0</v>
      </c>
      <c r="AO113" s="16" t="n">
        <f aca="false">Cropani!AU363</f>
        <v>0</v>
      </c>
      <c r="AP113" s="16" t="n">
        <f aca="false">Cropani!AV363</f>
        <v>0</v>
      </c>
      <c r="AQ113" s="16" t="n">
        <f aca="false">Cropani!AW363</f>
        <v>0</v>
      </c>
      <c r="AR113" s="16" t="n">
        <f aca="false">Cropani!AX363</f>
        <v>0</v>
      </c>
      <c r="AS113" s="16" t="n">
        <f aca="false">Cropani!AY363</f>
        <v>0</v>
      </c>
      <c r="AT113" s="16" t="n">
        <f aca="false">Cropani!AZ363</f>
        <v>0</v>
      </c>
      <c r="AU113" s="16" t="n">
        <f aca="false">Cropani!BA363</f>
        <v>0</v>
      </c>
      <c r="AV113" s="139" t="n">
        <f aca="false">Cropani!BB363</f>
        <v>0</v>
      </c>
      <c r="AW113" s="150" t="n">
        <f aca="false">Cropani!AT364</f>
        <v>105.3</v>
      </c>
      <c r="AX113" s="16" t="n">
        <f aca="false">Cropani!AU364</f>
        <v>130</v>
      </c>
      <c r="AY113" s="16" t="n">
        <f aca="false">Cropani!AV364</f>
        <v>1.62</v>
      </c>
      <c r="AZ113" s="16" t="n">
        <f aca="false">Cropani!AW364</f>
        <v>18</v>
      </c>
      <c r="BA113" s="16" t="n">
        <f aca="false">Cropani!AX364</f>
        <v>71.5</v>
      </c>
      <c r="BB113" s="16" t="n">
        <f aca="false">Cropani!AY364</f>
        <v>50</v>
      </c>
      <c r="BC113" s="16" t="n">
        <f aca="false">Cropani!AZ364</f>
        <v>17</v>
      </c>
      <c r="BD113" s="16" t="n">
        <f aca="false">Cropani!BA364</f>
        <v>0</v>
      </c>
      <c r="BE113" s="16" t="n">
        <f aca="false">Cropani!BB364</f>
        <v>220</v>
      </c>
      <c r="BF113" s="20" t="n">
        <f aca="false">AW113*$T113</f>
        <v>1245.699</v>
      </c>
      <c r="BG113" s="2" t="n">
        <f aca="false">AX113*$T113</f>
        <v>1537.9</v>
      </c>
      <c r="BH113" s="2" t="n">
        <f aca="false">AY113*$T113</f>
        <v>19.1646</v>
      </c>
      <c r="BI113" s="2" t="n">
        <f aca="false">AZ113*$T113</f>
        <v>212.94</v>
      </c>
      <c r="BJ113" s="2" t="n">
        <f aca="false">BA113*$T113</f>
        <v>845.845</v>
      </c>
      <c r="BK113" s="2" t="n">
        <f aca="false">BB113*$T113</f>
        <v>591.5</v>
      </c>
      <c r="BL113" s="2" t="n">
        <f aca="false">BC113*$T113</f>
        <v>201.11</v>
      </c>
      <c r="BM113" s="2" t="n">
        <f aca="false">BD113*$T113</f>
        <v>0</v>
      </c>
      <c r="BN113" s="44" t="n">
        <f aca="false">BE113*$T113</f>
        <v>2602.6</v>
      </c>
      <c r="BO113" s="150" t="n">
        <f aca="false">AN113+BF113</f>
        <v>1245.699</v>
      </c>
      <c r="BP113" s="16" t="n">
        <f aca="false">AO113+BG113</f>
        <v>1537.9</v>
      </c>
      <c r="BQ113" s="16" t="n">
        <f aca="false">AP113+BH113</f>
        <v>19.1646</v>
      </c>
      <c r="BR113" s="16" t="n">
        <f aca="false">AQ113+BI113</f>
        <v>212.94</v>
      </c>
      <c r="BS113" s="16" t="n">
        <f aca="false">AR113+BJ113</f>
        <v>845.845</v>
      </c>
      <c r="BT113" s="16" t="n">
        <f aca="false">AS113+BK113</f>
        <v>591.5</v>
      </c>
      <c r="BU113" s="16" t="n">
        <f aca="false">AT113+BL113</f>
        <v>201.11</v>
      </c>
      <c r="BV113" s="16" t="n">
        <f aca="false">AU113+BM113</f>
        <v>0</v>
      </c>
      <c r="BW113" s="139" t="n">
        <f aca="false">AV113+BN113</f>
        <v>2602.6</v>
      </c>
      <c r="BX113" s="3" t="n">
        <f aca="false">BO113/SUM($BO113:$BW113)</f>
        <v>0.171660526229989</v>
      </c>
      <c r="BY113" s="3" t="n">
        <f aca="false">BP113/SUM($BO113:$BW113)</f>
        <v>0.211926575592579</v>
      </c>
      <c r="BZ113" s="3" t="n">
        <f aca="false">BQ113/SUM($BO113:$BW113)</f>
        <v>0.00264093117276906</v>
      </c>
      <c r="CA113" s="3" t="n">
        <f aca="false">BR113/SUM($BO113:$BW113)</f>
        <v>0.029343679697434</v>
      </c>
      <c r="CB113" s="3" t="n">
        <f aca="false">BS113/SUM($BO113:$BW113)</f>
        <v>0.116559616575919</v>
      </c>
      <c r="CC113" s="3" t="n">
        <f aca="false">BT113/SUM($BO113:$BW113)</f>
        <v>0.0815102213817613</v>
      </c>
      <c r="CD113" s="3" t="n">
        <f aca="false">BU113/SUM($BO113:$BW113)</f>
        <v>0.0277134752697988</v>
      </c>
      <c r="CE113" s="3" t="n">
        <f aca="false">BV113/SUM($BO113:$BW113)</f>
        <v>0</v>
      </c>
      <c r="CF113" s="3" t="n">
        <f aca="false">BW113/SUM($BO113:$BW113)</f>
        <v>0.35864497407975</v>
      </c>
      <c r="CG113" s="147" t="n">
        <f aca="false">IF(AND(CE113&gt;=90%,BV113&gt;=2000),BV113,0)</f>
        <v>0</v>
      </c>
      <c r="CI113" s="16" t="n">
        <f aca="false">IF(CG113&lt;&gt;0,SUM(BO113:CG113)-BV113,0)</f>
        <v>0</v>
      </c>
      <c r="CJ113" s="2" t="n">
        <f aca="false">IF(CE113&gt;=90%,BV113,0)</f>
        <v>0</v>
      </c>
      <c r="CK113" s="151" t="n">
        <f aca="false">IF(CJ113&lt;&gt;0,1,0)</f>
        <v>0</v>
      </c>
      <c r="CL113" s="2" t="n">
        <f aca="false">IF(CG113&lt;&gt;0,1,0)</f>
        <v>0</v>
      </c>
      <c r="CM113" s="2" t="n">
        <v>0</v>
      </c>
      <c r="CN113" s="152"/>
      <c r="CO113" s="127"/>
      <c r="CP113" s="127"/>
      <c r="CQ113" s="127"/>
      <c r="CR113" s="127"/>
      <c r="CS113" s="127"/>
      <c r="CT113" s="127"/>
      <c r="CU113" s="127"/>
      <c r="CV113" s="127"/>
      <c r="CW113" s="127"/>
      <c r="CX113" s="127"/>
      <c r="CY113" s="127"/>
      <c r="CZ113" s="127"/>
      <c r="DA113" s="127"/>
      <c r="DB113" s="127"/>
      <c r="DC113" s="138"/>
      <c r="DE113" s="37" t="str">
        <f aca="false">B78</f>
        <v>O7</v>
      </c>
      <c r="DF113" s="44"/>
      <c r="DG113" s="2" t="n">
        <f aca="false">W78</f>
        <v>397.35</v>
      </c>
      <c r="DH113" s="44" t="n">
        <f aca="false">CG78</f>
        <v>0</v>
      </c>
      <c r="DI113" s="44" t="n">
        <f aca="false">O78</f>
        <v>8.83</v>
      </c>
      <c r="DJ113" s="44" t="n">
        <f aca="false">S78</f>
        <v>0.2649</v>
      </c>
      <c r="DK113" s="44" t="n">
        <f aca="false">BW78</f>
        <v>0</v>
      </c>
      <c r="DL113" s="44" t="n">
        <f aca="false">BV78</f>
        <v>397.35</v>
      </c>
      <c r="DM113" s="127"/>
      <c r="DN113" s="127"/>
      <c r="DO113" s="127"/>
      <c r="DP113" s="127"/>
      <c r="DQ113" s="127"/>
      <c r="DR113" s="127"/>
      <c r="DS113" s="127"/>
      <c r="DT113" s="127"/>
      <c r="DU113" s="127"/>
      <c r="DV113" s="127"/>
      <c r="DW113" s="127"/>
      <c r="DX113" s="127"/>
      <c r="DY113" s="127"/>
      <c r="DZ113" s="127"/>
      <c r="EA113" s="127"/>
      <c r="EB113" s="127"/>
      <c r="EC113" s="127"/>
      <c r="ED113" s="127"/>
      <c r="EE113" s="127"/>
      <c r="EF113" s="127"/>
      <c r="EG113" s="127"/>
      <c r="EH113" s="127"/>
      <c r="EI113" s="127"/>
      <c r="EJ113" s="127"/>
      <c r="EK113" s="127"/>
      <c r="EL113" s="127"/>
      <c r="EM113" s="127"/>
      <c r="EN113" s="127"/>
      <c r="EO113" s="127"/>
      <c r="EP113" s="127"/>
      <c r="EQ113" s="127"/>
      <c r="ER113" s="127"/>
      <c r="ES113" s="127"/>
      <c r="ET113" s="127"/>
      <c r="EU113" s="127"/>
      <c r="EV113" s="127"/>
      <c r="EW113" s="127"/>
      <c r="EX113" s="127"/>
      <c r="EY113" s="127"/>
      <c r="EZ113" s="127"/>
      <c r="FA113" s="127"/>
      <c r="FB113" s="127"/>
      <c r="FC113" s="127"/>
      <c r="FD113" s="127"/>
      <c r="FE113" s="127"/>
      <c r="FF113" s="127"/>
      <c r="FG113" s="127"/>
      <c r="FH113" s="127"/>
      <c r="FI113" s="127"/>
      <c r="FJ113" s="127"/>
      <c r="FK113" s="127"/>
      <c r="FL113" s="127"/>
      <c r="FM113" s="127"/>
      <c r="FN113" s="127"/>
      <c r="FO113" s="127"/>
      <c r="FP113" s="127"/>
      <c r="FQ113" s="127"/>
      <c r="FR113" s="127"/>
      <c r="FS113" s="127"/>
      <c r="FT113" s="127"/>
      <c r="FU113" s="127"/>
      <c r="FV113" s="127"/>
      <c r="FW113" s="127"/>
      <c r="FX113" s="127"/>
      <c r="FY113" s="127"/>
      <c r="FZ113" s="127"/>
      <c r="GA113" s="127"/>
      <c r="GB113" s="127"/>
      <c r="GC113" s="127"/>
      <c r="GD113" s="127"/>
      <c r="GE113" s="127"/>
      <c r="GF113" s="127"/>
      <c r="GG113" s="127"/>
      <c r="GH113" s="127"/>
      <c r="GI113" s="127"/>
      <c r="GJ113" s="127"/>
      <c r="GK113" s="127"/>
      <c r="GL113" s="127"/>
      <c r="GM113" s="127"/>
      <c r="GN113" s="127"/>
      <c r="GO113" s="127"/>
      <c r="GP113" s="167"/>
      <c r="GQ113" s="127" t="s">
        <v>212</v>
      </c>
      <c r="GR113" s="161" t="n">
        <v>0.7</v>
      </c>
      <c r="GS113" s="127" t="n">
        <v>0</v>
      </c>
      <c r="GT113" s="127" t="n">
        <v>0.05</v>
      </c>
      <c r="GU113" s="127" t="n">
        <v>0.25</v>
      </c>
      <c r="GV113" s="127" t="n">
        <v>0</v>
      </c>
      <c r="GW113" s="127" t="n">
        <v>0</v>
      </c>
      <c r="GX113" s="127" t="n">
        <v>0</v>
      </c>
      <c r="GY113" s="135" t="n">
        <v>0</v>
      </c>
      <c r="GZ113" s="161" t="n">
        <v>0</v>
      </c>
      <c r="HA113" s="127" t="s">
        <v>37</v>
      </c>
      <c r="HB113" s="127" t="s">
        <v>37</v>
      </c>
      <c r="HC113" s="127" t="s">
        <v>91</v>
      </c>
      <c r="HD113" s="127" t="n">
        <v>40.25</v>
      </c>
      <c r="HE113" s="127" t="n">
        <v>3</v>
      </c>
      <c r="HF113" s="127" t="n">
        <v>0.003</v>
      </c>
      <c r="HG113" s="127" t="n">
        <v>0</v>
      </c>
      <c r="HH113" s="127" t="n">
        <v>0.12075</v>
      </c>
      <c r="HI113" s="127" t="n">
        <v>0.12075</v>
      </c>
      <c r="HJ113" s="127" t="n">
        <v>1094.5</v>
      </c>
      <c r="HK113" s="127" t="n">
        <v>0</v>
      </c>
      <c r="HL113" s="135" t="n">
        <v>132.160875</v>
      </c>
      <c r="HM113" s="161" t="n">
        <v>0</v>
      </c>
      <c r="HN113" s="127" t="n">
        <v>0</v>
      </c>
      <c r="HO113" s="127" t="n">
        <v>0</v>
      </c>
      <c r="HP113" s="127" t="n">
        <v>0</v>
      </c>
      <c r="HQ113" s="127" t="n">
        <v>0</v>
      </c>
      <c r="HR113" s="127" t="n">
        <v>0</v>
      </c>
      <c r="HS113" s="127" t="n">
        <v>0</v>
      </c>
      <c r="HT113" s="127" t="n">
        <v>0</v>
      </c>
      <c r="HU113" s="127" t="n">
        <v>0</v>
      </c>
      <c r="HV113" s="127" t="n">
        <v>0</v>
      </c>
      <c r="HW113" s="127" t="n">
        <v>0</v>
      </c>
      <c r="HX113" s="127" t="n">
        <v>0</v>
      </c>
      <c r="HY113" s="127" t="n">
        <v>0</v>
      </c>
      <c r="HZ113" s="165" t="n">
        <v>0</v>
      </c>
      <c r="IA113" s="127"/>
      <c r="IB113" s="127"/>
      <c r="IC113" s="127"/>
      <c r="ID113" s="127"/>
      <c r="IE113" s="127"/>
      <c r="IF113" s="127"/>
      <c r="IG113" s="127"/>
      <c r="IH113" s="127"/>
      <c r="II113" s="127"/>
      <c r="IJ113" s="127"/>
      <c r="IK113" s="127"/>
      <c r="IL113" s="127"/>
      <c r="IM113" s="127"/>
      <c r="IN113" s="127"/>
      <c r="IO113" s="127"/>
      <c r="IP113" s="127"/>
      <c r="IQ113" s="127"/>
      <c r="IR113" s="127"/>
      <c r="IS113" s="127"/>
      <c r="IT113" s="127"/>
      <c r="IU113" s="127"/>
      <c r="IV113" s="127"/>
      <c r="IW113" s="127"/>
      <c r="IX113" s="127"/>
      <c r="IY113" s="127"/>
      <c r="IZ113" s="127"/>
      <c r="JA113" s="127"/>
      <c r="JB113" s="127"/>
      <c r="JC113" s="127"/>
      <c r="JD113" s="127"/>
      <c r="JE113" s="127"/>
      <c r="JF113" s="127"/>
      <c r="JG113" s="127"/>
      <c r="JH113" s="127"/>
      <c r="JI113" s="127"/>
      <c r="JJ113" s="127"/>
      <c r="JK113" s="127"/>
      <c r="JL113" s="127"/>
      <c r="JM113" s="127"/>
      <c r="JN113" s="127"/>
      <c r="JO113" s="127"/>
      <c r="JP113" s="127"/>
      <c r="JQ113" s="127"/>
      <c r="JR113" s="127"/>
      <c r="JS113" s="127"/>
      <c r="JT113" s="127"/>
      <c r="JU113" s="127"/>
      <c r="JV113" s="127"/>
      <c r="JW113" s="127"/>
      <c r="JX113" s="127"/>
      <c r="JY113" s="127"/>
      <c r="JZ113" s="127"/>
      <c r="KA113" s="127"/>
      <c r="KB113" s="127"/>
      <c r="KC113" s="127"/>
      <c r="KD113" s="127"/>
      <c r="KE113" s="127"/>
      <c r="KF113" s="127"/>
      <c r="KG113" s="127"/>
      <c r="KH113" s="127"/>
      <c r="KI113" s="127"/>
      <c r="KJ113" s="127"/>
      <c r="KK113" s="127"/>
      <c r="KL113" s="127"/>
      <c r="KM113" s="127"/>
      <c r="KN113" s="127"/>
      <c r="KO113" s="127"/>
      <c r="KP113" s="127"/>
      <c r="KQ113" s="127"/>
      <c r="KR113" s="127"/>
      <c r="KS113" s="127"/>
      <c r="KT113" s="127"/>
      <c r="KU113" s="127"/>
      <c r="KV113" s="127"/>
      <c r="KW113" s="127"/>
      <c r="KX113" s="127"/>
      <c r="KY113" s="127"/>
      <c r="KZ113" s="127"/>
      <c r="LA113" s="127"/>
      <c r="LB113" s="127"/>
      <c r="LC113" s="127"/>
      <c r="LD113" s="127"/>
      <c r="LE113" s="127"/>
      <c r="LF113" s="127"/>
      <c r="LG113" s="127"/>
      <c r="LH113" s="127"/>
      <c r="LI113" s="127"/>
      <c r="LJ113" s="127"/>
      <c r="LK113" s="127"/>
      <c r="LL113" s="127"/>
      <c r="LM113" s="127"/>
      <c r="LN113" s="127"/>
      <c r="LO113" s="127"/>
      <c r="LP113" s="127"/>
      <c r="LQ113" s="127"/>
      <c r="LR113" s="127"/>
      <c r="LS113" s="127"/>
      <c r="LT113" s="127"/>
      <c r="LU113" s="127"/>
      <c r="LV113" s="127"/>
      <c r="LW113" s="127"/>
      <c r="LX113" s="127"/>
      <c r="LY113" s="127"/>
      <c r="LZ113" s="127"/>
      <c r="MA113" s="127"/>
      <c r="MB113" s="127"/>
      <c r="MC113" s="127"/>
      <c r="MD113" s="127"/>
      <c r="ME113" s="127"/>
      <c r="MF113" s="127"/>
      <c r="MG113" s="127"/>
      <c r="MH113" s="127"/>
      <c r="MI113" s="127"/>
      <c r="MJ113" s="127"/>
      <c r="MK113" s="127"/>
      <c r="ML113" s="127"/>
      <c r="MM113" s="127"/>
      <c r="MN113" s="127"/>
      <c r="MO113" s="127"/>
      <c r="MP113" s="127"/>
      <c r="MQ113" s="127"/>
      <c r="MR113" s="127"/>
      <c r="MS113" s="127"/>
      <c r="MT113" s="127"/>
      <c r="MU113" s="127"/>
      <c r="MV113" s="127"/>
      <c r="MW113" s="127"/>
      <c r="MX113" s="127"/>
      <c r="MY113" s="127"/>
      <c r="MZ113" s="127"/>
      <c r="NA113" s="127"/>
      <c r="NB113" s="127"/>
      <c r="NC113" s="127"/>
      <c r="ND113" s="127"/>
      <c r="NE113" s="127"/>
      <c r="NF113" s="127"/>
      <c r="NG113" s="127"/>
      <c r="NH113" s="127"/>
      <c r="NI113" s="127"/>
      <c r="NJ113" s="127"/>
      <c r="NK113" s="127"/>
      <c r="NL113" s="127"/>
      <c r="NM113" s="127"/>
      <c r="NN113" s="127"/>
      <c r="NO113" s="127"/>
      <c r="NP113" s="127"/>
      <c r="NQ113" s="127"/>
      <c r="NR113" s="127"/>
      <c r="NS113" s="127"/>
      <c r="NT113" s="127"/>
      <c r="NU113" s="127"/>
      <c r="NV113" s="127"/>
      <c r="NW113" s="127"/>
      <c r="NX113" s="127"/>
      <c r="NY113" s="127"/>
      <c r="NZ113" s="127"/>
      <c r="OA113" s="127"/>
      <c r="OB113" s="127"/>
      <c r="OC113" s="127"/>
      <c r="OD113" s="127"/>
      <c r="OE113" s="127"/>
      <c r="OF113" s="127"/>
      <c r="OG113" s="127"/>
      <c r="OH113" s="127"/>
      <c r="OI113" s="127"/>
      <c r="OJ113" s="127"/>
      <c r="OK113" s="127"/>
      <c r="OL113" s="127"/>
      <c r="OM113" s="127"/>
      <c r="ON113" s="127"/>
      <c r="OO113" s="127"/>
      <c r="OP113" s="127"/>
      <c r="OQ113" s="127"/>
      <c r="OR113" s="127"/>
      <c r="OS113" s="127"/>
      <c r="OT113" s="127"/>
      <c r="OU113" s="127"/>
      <c r="OV113" s="127"/>
      <c r="OW113" s="127"/>
      <c r="OX113" s="127"/>
      <c r="OY113" s="127"/>
      <c r="OZ113" s="127"/>
      <c r="PA113" s="127"/>
      <c r="PB113" s="127"/>
      <c r="PC113" s="127"/>
      <c r="PD113" s="127"/>
      <c r="PE113" s="127"/>
      <c r="PF113" s="127"/>
      <c r="PG113" s="127"/>
      <c r="PH113" s="127"/>
      <c r="PI113" s="127"/>
      <c r="PJ113" s="127"/>
      <c r="PK113" s="127"/>
      <c r="PL113" s="127"/>
      <c r="PM113" s="127"/>
      <c r="PN113" s="127"/>
      <c r="PO113" s="127"/>
      <c r="PP113" s="127"/>
      <c r="PQ113" s="127"/>
      <c r="PR113" s="127"/>
      <c r="PS113" s="127"/>
      <c r="PT113" s="127"/>
      <c r="PU113" s="127"/>
      <c r="PV113" s="127"/>
      <c r="PW113" s="127"/>
      <c r="PX113" s="127"/>
      <c r="PY113" s="127"/>
      <c r="PZ113" s="127"/>
      <c r="QA113" s="127"/>
      <c r="QB113" s="127"/>
      <c r="QC113" s="127"/>
      <c r="QD113" s="127"/>
      <c r="QE113" s="127"/>
      <c r="QF113" s="127"/>
      <c r="QG113" s="127"/>
      <c r="QH113" s="127"/>
      <c r="QI113" s="127"/>
      <c r="QJ113" s="127"/>
      <c r="QK113" s="127"/>
      <c r="QL113" s="127"/>
      <c r="QM113" s="127"/>
      <c r="QN113" s="127"/>
      <c r="QO113" s="127"/>
      <c r="QP113" s="127"/>
    </row>
    <row r="114" customFormat="false" ht="14.4" hidden="false" customHeight="false" outlineLevel="0" collapsed="false">
      <c r="A114" s="166"/>
      <c r="B114" s="37" t="s">
        <v>216</v>
      </c>
      <c r="C114" s="16" t="n">
        <v>0.2</v>
      </c>
      <c r="D114" s="2" t="n">
        <v>0.05</v>
      </c>
      <c r="E114" s="2" t="n">
        <v>0</v>
      </c>
      <c r="F114" s="2" t="n">
        <v>0.1</v>
      </c>
      <c r="G114" s="2" t="n">
        <v>0.05</v>
      </c>
      <c r="H114" s="2" t="n">
        <v>0</v>
      </c>
      <c r="I114" s="2" t="n">
        <v>0.6</v>
      </c>
      <c r="J114" s="2" t="n">
        <v>0</v>
      </c>
      <c r="K114" s="2" t="n">
        <v>0</v>
      </c>
      <c r="L114" s="2" t="s">
        <v>37</v>
      </c>
      <c r="M114" s="2" t="s">
        <v>37</v>
      </c>
      <c r="N114" s="2" t="n">
        <v>0</v>
      </c>
      <c r="O114" s="2" t="n">
        <v>50.9</v>
      </c>
      <c r="P114" s="2" t="n">
        <v>10</v>
      </c>
      <c r="Q114" s="2" t="n">
        <v>0.01</v>
      </c>
      <c r="R114" s="2" t="n">
        <v>0</v>
      </c>
      <c r="S114" s="2" t="n">
        <v>0.509</v>
      </c>
      <c r="T114" s="2" t="n">
        <v>0.509</v>
      </c>
      <c r="U114" s="2" t="n">
        <v>1315</v>
      </c>
      <c r="V114" s="2" t="n">
        <v>0</v>
      </c>
      <c r="W114" s="2" t="n">
        <v>669.335</v>
      </c>
      <c r="X114" s="2" t="n">
        <f aca="false">IF(M114=1,O114,0)</f>
        <v>0</v>
      </c>
      <c r="Z114" s="2" t="s">
        <v>573</v>
      </c>
      <c r="AA114" s="2" t="n">
        <f aca="false">[2]cerva!E4</f>
        <v>13.3578839224826</v>
      </c>
      <c r="AB114" s="127"/>
      <c r="AC114" s="127"/>
      <c r="AD114" s="127"/>
      <c r="AE114" s="127"/>
      <c r="AF114" s="127"/>
      <c r="AG114" s="127"/>
      <c r="AH114" s="127"/>
      <c r="AI114" s="127"/>
      <c r="AJ114" s="127"/>
      <c r="AK114" s="127"/>
      <c r="AL114" s="127"/>
      <c r="AM114" s="127"/>
      <c r="AN114" s="150" t="n">
        <f aca="false">Cropani!BE363</f>
        <v>0</v>
      </c>
      <c r="AO114" s="16" t="n">
        <f aca="false">Cropani!BF363</f>
        <v>0</v>
      </c>
      <c r="AP114" s="16" t="n">
        <f aca="false">Cropani!BG363</f>
        <v>0</v>
      </c>
      <c r="AQ114" s="16" t="n">
        <f aca="false">Cropani!BH363</f>
        <v>0</v>
      </c>
      <c r="AR114" s="16" t="n">
        <f aca="false">Cropani!BI363</f>
        <v>0</v>
      </c>
      <c r="AS114" s="16" t="n">
        <f aca="false">Cropani!BJ363</f>
        <v>0</v>
      </c>
      <c r="AT114" s="16" t="n">
        <f aca="false">Cropani!BK363</f>
        <v>0</v>
      </c>
      <c r="AU114" s="16" t="n">
        <f aca="false">Cropani!BL363</f>
        <v>0</v>
      </c>
      <c r="AV114" s="139" t="n">
        <f aca="false">Cropani!BM363</f>
        <v>0</v>
      </c>
      <c r="AW114" s="150" t="n">
        <f aca="false">Cropani!BE364</f>
        <v>180</v>
      </c>
      <c r="AX114" s="16" t="n">
        <f aca="false">Cropani!BF364</f>
        <v>130</v>
      </c>
      <c r="AY114" s="16" t="n">
        <f aca="false">Cropani!BG364</f>
        <v>0</v>
      </c>
      <c r="AZ114" s="16" t="n">
        <f aca="false">Cropani!BH364</f>
        <v>0</v>
      </c>
      <c r="BA114" s="16" t="n">
        <f aca="false">Cropani!BI364</f>
        <v>55</v>
      </c>
      <c r="BB114" s="16" t="n">
        <f aca="false">Cropani!BJ364</f>
        <v>50</v>
      </c>
      <c r="BC114" s="16" t="n">
        <f aca="false">Cropani!BK364</f>
        <v>0</v>
      </c>
      <c r="BD114" s="16" t="n">
        <f aca="false">Cropani!BL364</f>
        <v>900</v>
      </c>
      <c r="BE114" s="16" t="n">
        <f aca="false">Cropani!BM364</f>
        <v>0</v>
      </c>
      <c r="BF114" s="20" t="n">
        <f aca="false">AW114*$T114</f>
        <v>91.62</v>
      </c>
      <c r="BG114" s="2" t="n">
        <f aca="false">AX114*$T114</f>
        <v>66.17</v>
      </c>
      <c r="BH114" s="2" t="n">
        <f aca="false">AY114*$T114</f>
        <v>0</v>
      </c>
      <c r="BI114" s="2" t="n">
        <f aca="false">AZ114*$T114</f>
        <v>0</v>
      </c>
      <c r="BJ114" s="2" t="n">
        <f aca="false">BA114*$T114</f>
        <v>27.995</v>
      </c>
      <c r="BK114" s="2" t="n">
        <f aca="false">BB114*$T114</f>
        <v>25.45</v>
      </c>
      <c r="BL114" s="2" t="n">
        <f aca="false">BC114*$T114</f>
        <v>0</v>
      </c>
      <c r="BM114" s="2" t="n">
        <f aca="false">BD114*$T114</f>
        <v>458.1</v>
      </c>
      <c r="BN114" s="44" t="n">
        <f aca="false">BE114*$T114</f>
        <v>0</v>
      </c>
      <c r="BO114" s="150" t="n">
        <f aca="false">AN114+BF114</f>
        <v>91.62</v>
      </c>
      <c r="BP114" s="16" t="n">
        <f aca="false">AO114+BG114</f>
        <v>66.17</v>
      </c>
      <c r="BQ114" s="16" t="n">
        <f aca="false">AP114+BH114</f>
        <v>0</v>
      </c>
      <c r="BR114" s="16" t="n">
        <f aca="false">AQ114+BI114</f>
        <v>0</v>
      </c>
      <c r="BS114" s="16" t="n">
        <f aca="false">AR114+BJ114</f>
        <v>27.995</v>
      </c>
      <c r="BT114" s="16" t="n">
        <f aca="false">AS114+BK114</f>
        <v>25.45</v>
      </c>
      <c r="BU114" s="16" t="n">
        <f aca="false">AT114+BL114</f>
        <v>0</v>
      </c>
      <c r="BV114" s="16" t="n">
        <f aca="false">AU114+BM114</f>
        <v>458.1</v>
      </c>
      <c r="BW114" s="139" t="n">
        <f aca="false">AV114+BN114</f>
        <v>0</v>
      </c>
      <c r="BX114" s="3" t="n">
        <f aca="false">BO114/SUM($BO114:$BW114)</f>
        <v>0.136882129277567</v>
      </c>
      <c r="BY114" s="3" t="n">
        <f aca="false">BP114/SUM($BO114:$BW114)</f>
        <v>0.0988593155893536</v>
      </c>
      <c r="BZ114" s="3" t="n">
        <f aca="false">BQ114/SUM($BO114:$BW114)</f>
        <v>0</v>
      </c>
      <c r="CA114" s="3" t="n">
        <f aca="false">BR114/SUM($BO114:$BW114)</f>
        <v>0</v>
      </c>
      <c r="CB114" s="3" t="n">
        <f aca="false">BS114/SUM($BO114:$BW114)</f>
        <v>0.0418250950570342</v>
      </c>
      <c r="CC114" s="3" t="n">
        <f aca="false">BT114/SUM($BO114:$BW114)</f>
        <v>0.0380228136882129</v>
      </c>
      <c r="CD114" s="3" t="n">
        <f aca="false">BU114/SUM($BO114:$BW114)</f>
        <v>0</v>
      </c>
      <c r="CE114" s="3" t="n">
        <f aca="false">BV114/SUM($BO114:$BW114)</f>
        <v>0.684410646387833</v>
      </c>
      <c r="CF114" s="3" t="n">
        <f aca="false">BW114/SUM($BO114:$BW114)</f>
        <v>0</v>
      </c>
      <c r="CG114" s="147" t="n">
        <f aca="false">IF(AND(CE114&gt;=90%,BV114&gt;=2000),BV114,0)</f>
        <v>0</v>
      </c>
      <c r="CI114" s="16" t="n">
        <f aca="false">IF(CG114&lt;&gt;0,SUM(BO114:CG114)-BV114,0)</f>
        <v>0</v>
      </c>
      <c r="CJ114" s="2" t="n">
        <f aca="false">IF(CE114&gt;=90%,BV114,0)</f>
        <v>0</v>
      </c>
      <c r="CK114" s="151" t="n">
        <f aca="false">IF(CJ114&lt;&gt;0,1,0)</f>
        <v>0</v>
      </c>
      <c r="CL114" s="2" t="n">
        <f aca="false">IF(CG114&lt;&gt;0,1,0)</f>
        <v>0</v>
      </c>
      <c r="CM114" s="2" t="n">
        <v>0</v>
      </c>
      <c r="CN114" s="152"/>
      <c r="CO114" s="127"/>
      <c r="CP114" s="127"/>
      <c r="CQ114" s="127"/>
      <c r="CR114" s="127"/>
      <c r="CS114" s="127"/>
      <c r="CT114" s="127"/>
      <c r="CU114" s="127"/>
      <c r="CV114" s="127"/>
      <c r="CW114" s="127"/>
      <c r="CX114" s="127"/>
      <c r="CY114" s="127"/>
      <c r="CZ114" s="127"/>
      <c r="DA114" s="127"/>
      <c r="DB114" s="127"/>
      <c r="DC114" s="138"/>
      <c r="DE114" s="37" t="str">
        <f aca="false">B79</f>
        <v>O8</v>
      </c>
      <c r="DF114" s="44"/>
      <c r="DG114" s="2" t="n">
        <f aca="false">W79</f>
        <v>23.93125</v>
      </c>
      <c r="DH114" s="44" t="n">
        <f aca="false">CG79</f>
        <v>0</v>
      </c>
      <c r="DI114" s="44" t="n">
        <f aca="false">O79</f>
        <v>1.25</v>
      </c>
      <c r="DJ114" s="44" t="n">
        <f aca="false">S79</f>
        <v>0.04375</v>
      </c>
      <c r="DK114" s="44" t="n">
        <f aca="false">BW79</f>
        <v>0</v>
      </c>
      <c r="DL114" s="44" t="n">
        <f aca="false">BV79</f>
        <v>0</v>
      </c>
      <c r="DM114" s="127"/>
      <c r="DN114" s="127"/>
      <c r="DO114" s="127"/>
      <c r="DP114" s="127"/>
      <c r="DQ114" s="127"/>
      <c r="DR114" s="127"/>
      <c r="DS114" s="127"/>
      <c r="DT114" s="127"/>
      <c r="DU114" s="127"/>
      <c r="DV114" s="127"/>
      <c r="DW114" s="127"/>
      <c r="DX114" s="127"/>
      <c r="DY114" s="127"/>
      <c r="DZ114" s="127"/>
      <c r="EA114" s="127"/>
      <c r="EB114" s="127"/>
      <c r="EC114" s="127"/>
      <c r="ED114" s="127"/>
      <c r="EE114" s="127"/>
      <c r="EF114" s="127"/>
      <c r="EG114" s="127"/>
      <c r="EH114" s="127"/>
      <c r="EI114" s="127"/>
      <c r="EJ114" s="127"/>
      <c r="EK114" s="127"/>
      <c r="EL114" s="127"/>
      <c r="EM114" s="127"/>
      <c r="EN114" s="127"/>
      <c r="EO114" s="127"/>
      <c r="EP114" s="127"/>
      <c r="EQ114" s="127"/>
      <c r="ER114" s="127"/>
      <c r="ES114" s="127"/>
      <c r="ET114" s="127"/>
      <c r="EU114" s="127"/>
      <c r="EV114" s="127"/>
      <c r="EW114" s="127"/>
      <c r="EX114" s="127"/>
      <c r="EY114" s="127"/>
      <c r="EZ114" s="127"/>
      <c r="FA114" s="127"/>
      <c r="FB114" s="127"/>
      <c r="FC114" s="127"/>
      <c r="FD114" s="127"/>
      <c r="FE114" s="127"/>
      <c r="FF114" s="127"/>
      <c r="FG114" s="127"/>
      <c r="FH114" s="127"/>
      <c r="FI114" s="127"/>
      <c r="FJ114" s="127"/>
      <c r="FK114" s="127"/>
      <c r="FL114" s="127"/>
      <c r="FM114" s="127"/>
      <c r="FN114" s="127"/>
      <c r="FO114" s="127"/>
      <c r="FP114" s="127"/>
      <c r="FQ114" s="127"/>
      <c r="FR114" s="127"/>
      <c r="FS114" s="127"/>
      <c r="FT114" s="127"/>
      <c r="FU114" s="127"/>
      <c r="FV114" s="127"/>
      <c r="FW114" s="127"/>
      <c r="FX114" s="127"/>
      <c r="FY114" s="127"/>
      <c r="FZ114" s="127"/>
      <c r="GA114" s="127"/>
      <c r="GB114" s="127"/>
      <c r="GC114" s="127"/>
      <c r="GD114" s="127"/>
      <c r="GE114" s="127"/>
      <c r="GF114" s="127"/>
      <c r="GG114" s="127"/>
      <c r="GH114" s="127"/>
      <c r="GI114" s="127"/>
      <c r="GJ114" s="127"/>
      <c r="GK114" s="127"/>
      <c r="GL114" s="127"/>
      <c r="GM114" s="127"/>
      <c r="GN114" s="127"/>
      <c r="GO114" s="127"/>
      <c r="GP114" s="167"/>
      <c r="GQ114" s="127" t="s">
        <v>213</v>
      </c>
      <c r="GR114" s="161" t="n">
        <v>0</v>
      </c>
      <c r="GS114" s="127" t="n">
        <v>0</v>
      </c>
      <c r="GT114" s="127" t="n">
        <v>0</v>
      </c>
      <c r="GU114" s="127" t="n">
        <v>0</v>
      </c>
      <c r="GV114" s="127" t="n">
        <v>0</v>
      </c>
      <c r="GW114" s="127" t="n">
        <v>0</v>
      </c>
      <c r="GX114" s="127" t="n">
        <v>1</v>
      </c>
      <c r="GY114" s="135" t="n">
        <v>0</v>
      </c>
      <c r="GZ114" s="161" t="n">
        <v>0</v>
      </c>
      <c r="HA114" s="127" t="s">
        <v>37</v>
      </c>
      <c r="HB114" s="127" t="s">
        <v>37</v>
      </c>
      <c r="HC114" s="127" t="s">
        <v>91</v>
      </c>
      <c r="HD114" s="127" t="n">
        <v>40.25</v>
      </c>
      <c r="HE114" s="127" t="n">
        <v>5</v>
      </c>
      <c r="HF114" s="127" t="n">
        <v>0.005</v>
      </c>
      <c r="HG114" s="127" t="n">
        <v>0</v>
      </c>
      <c r="HH114" s="127" t="n">
        <v>0.20125</v>
      </c>
      <c r="HI114" s="127" t="n">
        <v>0.20125</v>
      </c>
      <c r="HJ114" s="127" t="n">
        <v>1500</v>
      </c>
      <c r="HK114" s="127" t="n">
        <v>0</v>
      </c>
      <c r="HL114" s="135" t="n">
        <v>301.875</v>
      </c>
      <c r="HM114" s="161" t="n">
        <v>0</v>
      </c>
      <c r="HN114" s="127" t="n">
        <v>0</v>
      </c>
      <c r="HO114" s="127" t="n">
        <v>0</v>
      </c>
      <c r="HP114" s="127" t="n">
        <v>0</v>
      </c>
      <c r="HQ114" s="127" t="n">
        <v>0</v>
      </c>
      <c r="HR114" s="127" t="n">
        <v>0</v>
      </c>
      <c r="HS114" s="127" t="n">
        <v>0</v>
      </c>
      <c r="HT114" s="127" t="n">
        <v>0</v>
      </c>
      <c r="HU114" s="127" t="n">
        <v>0</v>
      </c>
      <c r="HV114" s="127" t="n">
        <v>0</v>
      </c>
      <c r="HW114" s="127" t="n">
        <v>0</v>
      </c>
      <c r="HX114" s="127" t="n">
        <v>0</v>
      </c>
      <c r="HY114" s="127" t="n">
        <v>0</v>
      </c>
      <c r="HZ114" s="165" t="n">
        <v>0</v>
      </c>
      <c r="IA114" s="127"/>
      <c r="IB114" s="127"/>
      <c r="IC114" s="127"/>
      <c r="ID114" s="127"/>
      <c r="IE114" s="127"/>
      <c r="IF114" s="127"/>
      <c r="IG114" s="127"/>
      <c r="IH114" s="127"/>
      <c r="II114" s="127"/>
      <c r="IJ114" s="127"/>
      <c r="IK114" s="127"/>
      <c r="IL114" s="127"/>
      <c r="IM114" s="127"/>
      <c r="IN114" s="127"/>
      <c r="IO114" s="127"/>
      <c r="IP114" s="127"/>
      <c r="IQ114" s="127"/>
      <c r="IR114" s="127"/>
      <c r="IS114" s="127"/>
      <c r="IT114" s="127"/>
      <c r="IU114" s="127"/>
      <c r="IV114" s="127"/>
      <c r="IW114" s="127"/>
      <c r="IX114" s="127"/>
      <c r="IY114" s="127"/>
      <c r="IZ114" s="127"/>
      <c r="JA114" s="127"/>
      <c r="JB114" s="127"/>
      <c r="JC114" s="127"/>
      <c r="JD114" s="127"/>
      <c r="JE114" s="127"/>
      <c r="JF114" s="127"/>
      <c r="JG114" s="127"/>
      <c r="JH114" s="127"/>
      <c r="JI114" s="127"/>
      <c r="JJ114" s="127"/>
      <c r="JK114" s="127"/>
      <c r="JL114" s="127"/>
      <c r="JM114" s="127"/>
      <c r="JN114" s="127"/>
      <c r="JO114" s="127"/>
      <c r="JP114" s="127"/>
      <c r="JQ114" s="127"/>
      <c r="JR114" s="127"/>
      <c r="JS114" s="127"/>
      <c r="JT114" s="127"/>
      <c r="JU114" s="127"/>
      <c r="JV114" s="127"/>
      <c r="JW114" s="127"/>
      <c r="JX114" s="127"/>
      <c r="JY114" s="127"/>
      <c r="JZ114" s="127"/>
      <c r="KA114" s="127"/>
      <c r="KB114" s="127"/>
      <c r="KC114" s="127"/>
      <c r="KD114" s="127"/>
      <c r="KE114" s="127"/>
      <c r="KF114" s="127"/>
      <c r="KG114" s="127"/>
      <c r="KH114" s="127"/>
      <c r="KI114" s="127"/>
      <c r="KJ114" s="127"/>
      <c r="KK114" s="127"/>
      <c r="KL114" s="127"/>
      <c r="KM114" s="127"/>
      <c r="KN114" s="127"/>
      <c r="KO114" s="127"/>
      <c r="KP114" s="127"/>
      <c r="KQ114" s="127"/>
      <c r="KR114" s="127"/>
      <c r="KS114" s="127"/>
      <c r="KT114" s="127"/>
      <c r="KU114" s="127"/>
      <c r="KV114" s="127"/>
      <c r="KW114" s="127"/>
      <c r="KX114" s="127"/>
      <c r="KY114" s="127"/>
      <c r="KZ114" s="127"/>
      <c r="LA114" s="127"/>
      <c r="LB114" s="127"/>
      <c r="LC114" s="127"/>
      <c r="LD114" s="127"/>
      <c r="LE114" s="127"/>
      <c r="LF114" s="127"/>
      <c r="LG114" s="127"/>
      <c r="LH114" s="127"/>
      <c r="LI114" s="127"/>
      <c r="LJ114" s="127"/>
      <c r="LK114" s="127"/>
      <c r="LL114" s="127"/>
      <c r="LM114" s="127"/>
      <c r="LN114" s="127"/>
      <c r="LO114" s="127"/>
      <c r="LP114" s="127"/>
      <c r="LQ114" s="127"/>
      <c r="LR114" s="127"/>
      <c r="LS114" s="127"/>
      <c r="LT114" s="127"/>
      <c r="LU114" s="127"/>
      <c r="LV114" s="127"/>
      <c r="LW114" s="127"/>
      <c r="LX114" s="127"/>
      <c r="LY114" s="127"/>
      <c r="LZ114" s="127"/>
      <c r="MA114" s="127"/>
      <c r="MB114" s="127"/>
      <c r="MC114" s="127"/>
      <c r="MD114" s="127"/>
      <c r="ME114" s="127"/>
      <c r="MF114" s="127"/>
      <c r="MG114" s="127"/>
      <c r="MH114" s="127"/>
      <c r="MI114" s="127"/>
      <c r="MJ114" s="127"/>
      <c r="MK114" s="127"/>
      <c r="ML114" s="127"/>
      <c r="MM114" s="127"/>
      <c r="MN114" s="127"/>
      <c r="MO114" s="127"/>
      <c r="MP114" s="127"/>
      <c r="MQ114" s="127"/>
      <c r="MR114" s="127"/>
      <c r="MS114" s="127"/>
      <c r="MT114" s="127"/>
      <c r="MU114" s="127"/>
      <c r="MV114" s="127"/>
      <c r="MW114" s="127"/>
      <c r="MX114" s="127"/>
      <c r="MY114" s="127"/>
      <c r="MZ114" s="127"/>
      <c r="NA114" s="127"/>
      <c r="NB114" s="127"/>
      <c r="NC114" s="127"/>
      <c r="ND114" s="127"/>
      <c r="NE114" s="127"/>
      <c r="NF114" s="127"/>
      <c r="NG114" s="127"/>
      <c r="NH114" s="127"/>
      <c r="NI114" s="127"/>
      <c r="NJ114" s="127"/>
      <c r="NK114" s="127"/>
      <c r="NL114" s="127"/>
      <c r="NM114" s="127"/>
      <c r="NN114" s="127"/>
      <c r="NO114" s="127"/>
      <c r="NP114" s="127"/>
      <c r="NQ114" s="127"/>
      <c r="NR114" s="127"/>
      <c r="NS114" s="127"/>
      <c r="NT114" s="127"/>
      <c r="NU114" s="127"/>
      <c r="NV114" s="127"/>
      <c r="NW114" s="127"/>
      <c r="NX114" s="127"/>
      <c r="NY114" s="127"/>
      <c r="NZ114" s="127"/>
      <c r="OA114" s="127"/>
      <c r="OB114" s="127"/>
      <c r="OC114" s="127"/>
      <c r="OD114" s="127"/>
      <c r="OE114" s="127"/>
      <c r="OF114" s="127"/>
      <c r="OG114" s="127"/>
      <c r="OH114" s="127"/>
      <c r="OI114" s="127"/>
      <c r="OJ114" s="127"/>
      <c r="OK114" s="127"/>
      <c r="OL114" s="127"/>
      <c r="OM114" s="127"/>
      <c r="ON114" s="127"/>
      <c r="OO114" s="127"/>
      <c r="OP114" s="127"/>
      <c r="OQ114" s="127"/>
      <c r="OR114" s="127"/>
      <c r="OS114" s="127"/>
      <c r="OT114" s="127"/>
      <c r="OU114" s="127"/>
      <c r="OV114" s="127"/>
      <c r="OW114" s="127"/>
      <c r="OX114" s="127"/>
      <c r="OY114" s="127"/>
      <c r="OZ114" s="127"/>
      <c r="PA114" s="127"/>
      <c r="PB114" s="127"/>
      <c r="PC114" s="127"/>
      <c r="PD114" s="127"/>
      <c r="PE114" s="127"/>
      <c r="PF114" s="127"/>
      <c r="PG114" s="127"/>
      <c r="PH114" s="127"/>
      <c r="PI114" s="127"/>
      <c r="PJ114" s="127"/>
      <c r="PK114" s="127"/>
      <c r="PL114" s="127"/>
      <c r="PM114" s="127"/>
      <c r="PN114" s="127"/>
      <c r="PO114" s="127"/>
      <c r="PP114" s="127"/>
      <c r="PQ114" s="127"/>
      <c r="PR114" s="127"/>
      <c r="PS114" s="127"/>
      <c r="PT114" s="127"/>
      <c r="PU114" s="127"/>
      <c r="PV114" s="127"/>
      <c r="PW114" s="127"/>
      <c r="PX114" s="127"/>
      <c r="PY114" s="127"/>
      <c r="PZ114" s="127"/>
      <c r="QA114" s="127"/>
      <c r="QB114" s="127"/>
      <c r="QC114" s="127"/>
      <c r="QD114" s="127"/>
      <c r="QE114" s="127"/>
      <c r="QF114" s="127"/>
      <c r="QG114" s="127"/>
      <c r="QH114" s="127"/>
      <c r="QI114" s="127"/>
      <c r="QJ114" s="127"/>
      <c r="QK114" s="127"/>
      <c r="QL114" s="127"/>
      <c r="QM114" s="127"/>
      <c r="QN114" s="127"/>
      <c r="QO114" s="127"/>
      <c r="QP114" s="127"/>
    </row>
    <row r="115" customFormat="false" ht="14.4" hidden="false" customHeight="false" outlineLevel="0" collapsed="false">
      <c r="A115" s="166"/>
      <c r="B115" s="37" t="s">
        <v>217</v>
      </c>
      <c r="C115" s="16" t="n">
        <v>0.115237139345276</v>
      </c>
      <c r="D115" s="2" t="n">
        <v>0.0471493094193886</v>
      </c>
      <c r="E115" s="2" t="n">
        <v>0.00329980435367619</v>
      </c>
      <c r="F115" s="2" t="n">
        <v>0.45339308182962</v>
      </c>
      <c r="G115" s="2" t="n">
        <v>0.380920665052039</v>
      </c>
      <c r="H115" s="2" t="n">
        <v>0</v>
      </c>
      <c r="I115" s="2" t="n">
        <v>0</v>
      </c>
      <c r="J115" s="2" t="n">
        <v>0</v>
      </c>
      <c r="K115" s="2" t="n">
        <v>0</v>
      </c>
      <c r="L115" s="2" t="s">
        <v>37</v>
      </c>
      <c r="M115" s="2" t="s">
        <v>37</v>
      </c>
      <c r="N115" s="2" t="n">
        <v>0</v>
      </c>
      <c r="O115" s="2" t="n">
        <v>37</v>
      </c>
      <c r="P115" s="2" t="n">
        <v>10</v>
      </c>
      <c r="Q115" s="2" t="n">
        <v>0.01</v>
      </c>
      <c r="R115" s="2" t="n">
        <v>0</v>
      </c>
      <c r="S115" s="2" t="n">
        <v>0.37</v>
      </c>
      <c r="T115" s="2" t="n">
        <v>0.37</v>
      </c>
      <c r="U115" s="2" t="n">
        <v>843.281797982443</v>
      </c>
      <c r="V115" s="2" t="n">
        <v>0</v>
      </c>
      <c r="W115" s="2" t="n">
        <v>312.014265253504</v>
      </c>
      <c r="X115" s="2" t="n">
        <f aca="false">IF(M115=1,O115,0)</f>
        <v>0</v>
      </c>
      <c r="Z115" s="2" t="s">
        <v>573</v>
      </c>
      <c r="AA115" s="2" t="n">
        <f aca="false">[2]cerva!E5</f>
        <v>13.3391582213037</v>
      </c>
      <c r="AB115" s="127"/>
      <c r="AC115" s="127"/>
      <c r="AD115" s="127"/>
      <c r="AE115" s="127"/>
      <c r="AF115" s="127"/>
      <c r="AG115" s="127"/>
      <c r="AH115" s="127"/>
      <c r="AI115" s="127"/>
      <c r="AJ115" s="127"/>
      <c r="AK115" s="127"/>
      <c r="AL115" s="127"/>
      <c r="AM115" s="127"/>
      <c r="AN115" s="150" t="n">
        <f aca="false">Cropani!BP363</f>
        <v>0</v>
      </c>
      <c r="AO115" s="16" t="n">
        <f aca="false">Cropani!BQ363</f>
        <v>0</v>
      </c>
      <c r="AP115" s="16" t="n">
        <f aca="false">Cropani!BR363</f>
        <v>0</v>
      </c>
      <c r="AQ115" s="16" t="n">
        <f aca="false">Cropani!BS363</f>
        <v>0</v>
      </c>
      <c r="AR115" s="16" t="n">
        <f aca="false">Cropani!BT363</f>
        <v>0</v>
      </c>
      <c r="AS115" s="16" t="n">
        <f aca="false">Cropani!BU363</f>
        <v>0</v>
      </c>
      <c r="AT115" s="16" t="n">
        <f aca="false">Cropani!BV363</f>
        <v>0</v>
      </c>
      <c r="AU115" s="16" t="n">
        <f aca="false">Cropani!BW363</f>
        <v>0</v>
      </c>
      <c r="AV115" s="139" t="n">
        <f aca="false">Cropani!BX363</f>
        <v>0</v>
      </c>
      <c r="AW115" s="150" t="n">
        <f aca="false">Cropani!BP364</f>
        <v>103.713425410748</v>
      </c>
      <c r="AX115" s="16" t="n">
        <f aca="false">Cropani!BQ364</f>
        <v>122.58820449041</v>
      </c>
      <c r="AY115" s="16" t="n">
        <f aca="false">Cropani!BR364</f>
        <v>1.78189435098514</v>
      </c>
      <c r="AZ115" s="16" t="n">
        <f aca="false">Cropani!BS364</f>
        <v>19.7988261220571</v>
      </c>
      <c r="BA115" s="16" t="n">
        <f aca="false">Cropani!BT364</f>
        <v>250.89308182962</v>
      </c>
      <c r="BB115" s="16" t="n">
        <f aca="false">Cropani!BU364</f>
        <v>344.506365778621</v>
      </c>
      <c r="BC115" s="16" t="n">
        <f aca="false">Cropani!BV364</f>
        <v>0</v>
      </c>
      <c r="BD115" s="16" t="n">
        <f aca="false">Cropani!BW364</f>
        <v>0</v>
      </c>
      <c r="BE115" s="16" t="n">
        <f aca="false">Cropani!BX364</f>
        <v>0</v>
      </c>
      <c r="BF115" s="20" t="n">
        <f aca="false">AW115*$T115</f>
        <v>38.3739674019768</v>
      </c>
      <c r="BG115" s="2" t="n">
        <f aca="false">AX115*$T115</f>
        <v>45.3576356614519</v>
      </c>
      <c r="BH115" s="2" t="n">
        <f aca="false">AY115*$T115</f>
        <v>0.659300909864502</v>
      </c>
      <c r="BI115" s="2" t="n">
        <f aca="false">AZ115*$T115</f>
        <v>7.32556566516114</v>
      </c>
      <c r="BJ115" s="2" t="n">
        <f aca="false">BA115*$T115</f>
        <v>92.8304402769596</v>
      </c>
      <c r="BK115" s="2" t="n">
        <f aca="false">BB115*$T115</f>
        <v>127.46735533809</v>
      </c>
      <c r="BL115" s="2" t="n">
        <f aca="false">BC115*$T115</f>
        <v>0</v>
      </c>
      <c r="BM115" s="2" t="n">
        <f aca="false">BD115*$T115</f>
        <v>0</v>
      </c>
      <c r="BN115" s="44" t="n">
        <f aca="false">BE115*$T115</f>
        <v>0</v>
      </c>
      <c r="BO115" s="150" t="n">
        <f aca="false">AN115+BF115</f>
        <v>38.3739674019768</v>
      </c>
      <c r="BP115" s="16" t="n">
        <f aca="false">AO115+BG115</f>
        <v>45.3576356614519</v>
      </c>
      <c r="BQ115" s="16" t="n">
        <f aca="false">AP115+BH115</f>
        <v>0.659300909864502</v>
      </c>
      <c r="BR115" s="16" t="n">
        <f aca="false">AQ115+BI115</f>
        <v>7.32556566516114</v>
      </c>
      <c r="BS115" s="16" t="n">
        <f aca="false">AR115+BJ115</f>
        <v>92.8304402769596</v>
      </c>
      <c r="BT115" s="16" t="n">
        <f aca="false">AS115+BK115</f>
        <v>127.46735533809</v>
      </c>
      <c r="BU115" s="16" t="n">
        <f aca="false">AT115+BL115</f>
        <v>0</v>
      </c>
      <c r="BV115" s="16" t="n">
        <f aca="false">AU115+BM115</f>
        <v>0</v>
      </c>
      <c r="BW115" s="139" t="n">
        <f aca="false">AV115+BN115</f>
        <v>0</v>
      </c>
      <c r="BX115" s="3" t="n">
        <f aca="false">BO115/SUM($BO115:$BW115)</f>
        <v>0.122987862015857</v>
      </c>
      <c r="BY115" s="3" t="n">
        <f aca="false">BP115/SUM($BO115:$BW115)</f>
        <v>0.145370390756333</v>
      </c>
      <c r="BZ115" s="3" t="n">
        <f aca="false">BQ115/SUM($BO115:$BW115)</f>
        <v>0.00211304732919451</v>
      </c>
      <c r="CA115" s="3" t="n">
        <f aca="false">BR115/SUM($BO115:$BW115)</f>
        <v>0.0234783036577167</v>
      </c>
      <c r="CB115" s="3" t="n">
        <f aca="false">BS115/SUM($BO115:$BW115)</f>
        <v>0.297519859233158</v>
      </c>
      <c r="CC115" s="3" t="n">
        <f aca="false">BT115/SUM($BO115:$BW115)</f>
        <v>0.408530537007742</v>
      </c>
      <c r="CD115" s="3" t="n">
        <f aca="false">BU115/SUM($BO115:$BW115)</f>
        <v>0</v>
      </c>
      <c r="CE115" s="3" t="n">
        <f aca="false">BV115/SUM($BO115:$BW115)</f>
        <v>0</v>
      </c>
      <c r="CF115" s="3" t="n">
        <f aca="false">BW115/SUM($BO115:$BW115)</f>
        <v>0</v>
      </c>
      <c r="CG115" s="147" t="n">
        <f aca="false">IF(AND(CE115&gt;=90%,BV115&gt;=2000),BV115,0)</f>
        <v>0</v>
      </c>
      <c r="CI115" s="16" t="n">
        <f aca="false">IF(CG115&lt;&gt;0,SUM(BO115:CG115)-BV115,0)</f>
        <v>0</v>
      </c>
      <c r="CJ115" s="2" t="n">
        <f aca="false">IF(CE115&gt;=90%,BV115,0)</f>
        <v>0</v>
      </c>
      <c r="CK115" s="151" t="n">
        <f aca="false">IF(CJ115&lt;&gt;0,1,0)</f>
        <v>0</v>
      </c>
      <c r="CL115" s="2" t="n">
        <f aca="false">IF(CG115&lt;&gt;0,1,0)</f>
        <v>0</v>
      </c>
      <c r="CM115" s="2" t="n">
        <v>0</v>
      </c>
      <c r="CN115" s="152"/>
      <c r="CO115" s="127"/>
      <c r="CP115" s="127"/>
      <c r="CQ115" s="127"/>
      <c r="CR115" s="127"/>
      <c r="CS115" s="127"/>
      <c r="CT115" s="127"/>
      <c r="CU115" s="127"/>
      <c r="CV115" s="127"/>
      <c r="CW115" s="127"/>
      <c r="CX115" s="127"/>
      <c r="CY115" s="127"/>
      <c r="CZ115" s="127"/>
      <c r="DA115" s="127"/>
      <c r="DB115" s="127"/>
      <c r="DC115" s="138"/>
      <c r="DE115" s="37" t="str">
        <f aca="false">B80</f>
        <v>O9</v>
      </c>
      <c r="DF115" s="44"/>
      <c r="DG115" s="2" t="n">
        <f aca="false">W80</f>
        <v>1104</v>
      </c>
      <c r="DH115" s="44" t="n">
        <f aca="false">CG80</f>
        <v>0</v>
      </c>
      <c r="DI115" s="44" t="n">
        <f aca="false">O80</f>
        <v>27.6</v>
      </c>
      <c r="DJ115" s="44" t="n">
        <f aca="false">S80</f>
        <v>1.104</v>
      </c>
      <c r="DK115" s="44" t="n">
        <f aca="false">BW80</f>
        <v>0</v>
      </c>
      <c r="DL115" s="44" t="n">
        <f aca="false">BV80</f>
        <v>1104</v>
      </c>
      <c r="DM115" s="127"/>
      <c r="DN115" s="127"/>
      <c r="DO115" s="127"/>
      <c r="DP115" s="127"/>
      <c r="DQ115" s="127"/>
      <c r="DR115" s="127"/>
      <c r="DS115" s="127"/>
      <c r="DT115" s="127"/>
      <c r="DU115" s="127"/>
      <c r="DV115" s="127"/>
      <c r="DW115" s="127"/>
      <c r="DX115" s="127"/>
      <c r="DY115" s="127"/>
      <c r="DZ115" s="127"/>
      <c r="EA115" s="127"/>
      <c r="EB115" s="127"/>
      <c r="EC115" s="127"/>
      <c r="ED115" s="127"/>
      <c r="EE115" s="127"/>
      <c r="EF115" s="127"/>
      <c r="EG115" s="127"/>
      <c r="EH115" s="127"/>
      <c r="EI115" s="127"/>
      <c r="EJ115" s="127"/>
      <c r="EK115" s="127"/>
      <c r="EL115" s="127"/>
      <c r="EM115" s="127"/>
      <c r="EN115" s="127"/>
      <c r="EO115" s="127"/>
      <c r="EP115" s="127"/>
      <c r="EQ115" s="127"/>
      <c r="ER115" s="127"/>
      <c r="ES115" s="127"/>
      <c r="ET115" s="127"/>
      <c r="EU115" s="127"/>
      <c r="EV115" s="127"/>
      <c r="EW115" s="127"/>
      <c r="EX115" s="127"/>
      <c r="EY115" s="127"/>
      <c r="EZ115" s="127"/>
      <c r="FA115" s="127"/>
      <c r="FB115" s="127"/>
      <c r="FC115" s="127"/>
      <c r="FD115" s="127"/>
      <c r="FE115" s="127"/>
      <c r="FF115" s="127"/>
      <c r="FG115" s="127"/>
      <c r="FH115" s="127"/>
      <c r="FI115" s="127"/>
      <c r="FJ115" s="127"/>
      <c r="FK115" s="127"/>
      <c r="FL115" s="127"/>
      <c r="FM115" s="127"/>
      <c r="FN115" s="127"/>
      <c r="FO115" s="127"/>
      <c r="FP115" s="127"/>
      <c r="FQ115" s="127"/>
      <c r="FR115" s="127"/>
      <c r="FS115" s="127"/>
      <c r="FT115" s="127"/>
      <c r="FU115" s="127"/>
      <c r="FV115" s="127"/>
      <c r="FW115" s="127"/>
      <c r="FX115" s="127"/>
      <c r="FY115" s="127"/>
      <c r="FZ115" s="127"/>
      <c r="GA115" s="127"/>
      <c r="GB115" s="127"/>
      <c r="GC115" s="127"/>
      <c r="GD115" s="127"/>
      <c r="GE115" s="127"/>
      <c r="GF115" s="127"/>
      <c r="GG115" s="127"/>
      <c r="GH115" s="127"/>
      <c r="GI115" s="127"/>
      <c r="GJ115" s="127"/>
      <c r="GK115" s="127"/>
      <c r="GL115" s="127"/>
      <c r="GM115" s="127"/>
      <c r="GN115" s="127"/>
      <c r="GO115" s="127"/>
      <c r="GP115" s="167"/>
      <c r="GQ115" s="127" t="s">
        <v>214</v>
      </c>
      <c r="GR115" s="161" t="n">
        <v>0.060948557381103</v>
      </c>
      <c r="GS115" s="127" t="n">
        <v>0.188597237677554</v>
      </c>
      <c r="GT115" s="127" t="n">
        <v>0.0131992174147048</v>
      </c>
      <c r="GU115" s="127" t="n">
        <v>0.0135723273184817</v>
      </c>
      <c r="GV115" s="127" t="n">
        <v>0.323682660208156</v>
      </c>
      <c r="GW115" s="127" t="n">
        <v>0.4</v>
      </c>
      <c r="GX115" s="127" t="n">
        <v>0</v>
      </c>
      <c r="GY115" s="135" t="n">
        <v>0</v>
      </c>
      <c r="GZ115" s="161" t="n">
        <v>0</v>
      </c>
      <c r="HA115" s="127" t="s">
        <v>37</v>
      </c>
      <c r="HB115" s="127" t="s">
        <v>37</v>
      </c>
      <c r="HC115" s="127" t="s">
        <v>91</v>
      </c>
      <c r="HD115" s="127" t="n">
        <v>64.6</v>
      </c>
      <c r="HE115" s="127" t="n">
        <v>10</v>
      </c>
      <c r="HF115" s="127" t="n">
        <v>0.01</v>
      </c>
      <c r="HG115" s="127" t="n">
        <v>0</v>
      </c>
      <c r="HH115" s="127" t="n">
        <v>0.646</v>
      </c>
      <c r="HI115" s="127" t="n">
        <v>0.646</v>
      </c>
      <c r="HJ115" s="127" t="n">
        <v>891.127191929771</v>
      </c>
      <c r="HK115" s="127" t="n">
        <v>0</v>
      </c>
      <c r="HL115" s="135" t="n">
        <v>575.668165986632</v>
      </c>
      <c r="HM115" s="161" t="n">
        <v>0</v>
      </c>
      <c r="HN115" s="127" t="n">
        <v>0</v>
      </c>
      <c r="HO115" s="127" t="n">
        <v>0</v>
      </c>
      <c r="HP115" s="127" t="n">
        <v>0</v>
      </c>
      <c r="HQ115" s="127" t="n">
        <v>0</v>
      </c>
      <c r="HR115" s="127" t="n">
        <v>0</v>
      </c>
      <c r="HS115" s="127" t="n">
        <v>0</v>
      </c>
      <c r="HT115" s="127" t="n">
        <v>0</v>
      </c>
      <c r="HU115" s="127" t="n">
        <v>0</v>
      </c>
      <c r="HV115" s="127" t="n">
        <v>0</v>
      </c>
      <c r="HW115" s="127" t="n">
        <v>0</v>
      </c>
      <c r="HX115" s="127" t="n">
        <v>0</v>
      </c>
      <c r="HY115" s="127" t="n">
        <v>0</v>
      </c>
      <c r="HZ115" s="165" t="n">
        <v>0</v>
      </c>
      <c r="IA115" s="127"/>
      <c r="IB115" s="127"/>
      <c r="IC115" s="127"/>
      <c r="ID115" s="127"/>
      <c r="IE115" s="127"/>
      <c r="IF115" s="127"/>
      <c r="IG115" s="127"/>
      <c r="IH115" s="127"/>
      <c r="II115" s="127"/>
      <c r="IJ115" s="127"/>
      <c r="IK115" s="127"/>
      <c r="IL115" s="127"/>
      <c r="IM115" s="127"/>
      <c r="IN115" s="127"/>
      <c r="IO115" s="127"/>
      <c r="IP115" s="127"/>
      <c r="IQ115" s="127"/>
      <c r="IR115" s="127"/>
      <c r="IS115" s="127"/>
      <c r="IT115" s="127"/>
      <c r="IU115" s="127"/>
      <c r="IV115" s="127"/>
      <c r="IW115" s="127"/>
      <c r="IX115" s="127"/>
      <c r="IY115" s="127"/>
      <c r="IZ115" s="127"/>
      <c r="JA115" s="127"/>
      <c r="JB115" s="127"/>
      <c r="JC115" s="127"/>
      <c r="JD115" s="127"/>
      <c r="JE115" s="127"/>
      <c r="JF115" s="127"/>
      <c r="JG115" s="127"/>
      <c r="JH115" s="127"/>
      <c r="JI115" s="127"/>
      <c r="JJ115" s="127"/>
      <c r="JK115" s="127"/>
      <c r="JL115" s="127"/>
      <c r="JM115" s="127"/>
      <c r="JN115" s="127"/>
      <c r="JO115" s="127"/>
      <c r="JP115" s="127"/>
      <c r="JQ115" s="127"/>
      <c r="JR115" s="127"/>
      <c r="JS115" s="127"/>
      <c r="JT115" s="127"/>
      <c r="JU115" s="127"/>
      <c r="JV115" s="127"/>
      <c r="JW115" s="127"/>
      <c r="JX115" s="127"/>
      <c r="JY115" s="127"/>
      <c r="JZ115" s="127"/>
      <c r="KA115" s="127"/>
      <c r="KB115" s="127"/>
      <c r="KC115" s="127"/>
      <c r="KD115" s="127"/>
      <c r="KE115" s="127"/>
      <c r="KF115" s="127"/>
      <c r="KG115" s="127"/>
      <c r="KH115" s="127"/>
      <c r="KI115" s="127"/>
      <c r="KJ115" s="127"/>
      <c r="KK115" s="127"/>
      <c r="KL115" s="127"/>
      <c r="KM115" s="127"/>
      <c r="KN115" s="127"/>
      <c r="KO115" s="127"/>
      <c r="KP115" s="127"/>
      <c r="KQ115" s="127"/>
      <c r="KR115" s="127"/>
      <c r="KS115" s="127"/>
      <c r="KT115" s="127"/>
      <c r="KU115" s="127"/>
      <c r="KV115" s="127"/>
      <c r="KW115" s="127"/>
      <c r="KX115" s="127"/>
      <c r="KY115" s="127"/>
      <c r="KZ115" s="127"/>
      <c r="LA115" s="127"/>
      <c r="LB115" s="127"/>
      <c r="LC115" s="127"/>
      <c r="LD115" s="127"/>
      <c r="LE115" s="127"/>
      <c r="LF115" s="127"/>
      <c r="LG115" s="127"/>
      <c r="LH115" s="127"/>
      <c r="LI115" s="127"/>
      <c r="LJ115" s="127"/>
      <c r="LK115" s="127"/>
      <c r="LL115" s="127"/>
      <c r="LM115" s="127"/>
      <c r="LN115" s="127"/>
      <c r="LO115" s="127"/>
      <c r="LP115" s="127"/>
      <c r="LQ115" s="127"/>
      <c r="LR115" s="127"/>
      <c r="LS115" s="127"/>
      <c r="LT115" s="127"/>
      <c r="LU115" s="127"/>
      <c r="LV115" s="127"/>
      <c r="LW115" s="127"/>
      <c r="LX115" s="127"/>
      <c r="LY115" s="127"/>
      <c r="LZ115" s="127"/>
      <c r="MA115" s="127"/>
      <c r="MB115" s="127"/>
      <c r="MC115" s="127"/>
      <c r="MD115" s="127"/>
      <c r="ME115" s="127"/>
      <c r="MF115" s="127"/>
      <c r="MG115" s="127"/>
      <c r="MH115" s="127"/>
      <c r="MI115" s="127"/>
      <c r="MJ115" s="127"/>
      <c r="MK115" s="127"/>
      <c r="ML115" s="127"/>
      <c r="MM115" s="127"/>
      <c r="MN115" s="127"/>
      <c r="MO115" s="127"/>
      <c r="MP115" s="127"/>
      <c r="MQ115" s="127"/>
      <c r="MR115" s="127"/>
      <c r="MS115" s="127"/>
      <c r="MT115" s="127"/>
      <c r="MU115" s="127"/>
      <c r="MV115" s="127"/>
      <c r="MW115" s="127"/>
      <c r="MX115" s="127"/>
      <c r="MY115" s="127"/>
      <c r="MZ115" s="127"/>
      <c r="NA115" s="127"/>
      <c r="NB115" s="127"/>
      <c r="NC115" s="127"/>
      <c r="ND115" s="127"/>
      <c r="NE115" s="127"/>
      <c r="NF115" s="127"/>
      <c r="NG115" s="127"/>
      <c r="NH115" s="127"/>
      <c r="NI115" s="127"/>
      <c r="NJ115" s="127"/>
      <c r="NK115" s="127"/>
      <c r="NL115" s="127"/>
      <c r="NM115" s="127"/>
      <c r="NN115" s="127"/>
      <c r="NO115" s="127"/>
      <c r="NP115" s="127"/>
      <c r="NQ115" s="127"/>
      <c r="NR115" s="127"/>
      <c r="NS115" s="127"/>
      <c r="NT115" s="127"/>
      <c r="NU115" s="127"/>
      <c r="NV115" s="127"/>
      <c r="NW115" s="127"/>
      <c r="NX115" s="127"/>
      <c r="NY115" s="127"/>
      <c r="NZ115" s="127"/>
      <c r="OA115" s="127"/>
      <c r="OB115" s="127"/>
      <c r="OC115" s="127"/>
      <c r="OD115" s="127"/>
      <c r="OE115" s="127"/>
      <c r="OF115" s="127"/>
      <c r="OG115" s="127"/>
      <c r="OH115" s="127"/>
      <c r="OI115" s="127"/>
      <c r="OJ115" s="127"/>
      <c r="OK115" s="127"/>
      <c r="OL115" s="127"/>
      <c r="OM115" s="127"/>
      <c r="ON115" s="127"/>
      <c r="OO115" s="127"/>
      <c r="OP115" s="127"/>
      <c r="OQ115" s="127"/>
      <c r="OR115" s="127"/>
      <c r="OS115" s="127"/>
      <c r="OT115" s="127"/>
      <c r="OU115" s="127"/>
      <c r="OV115" s="127"/>
      <c r="OW115" s="127"/>
      <c r="OX115" s="127"/>
      <c r="OY115" s="127"/>
      <c r="OZ115" s="127"/>
      <c r="PA115" s="127"/>
      <c r="PB115" s="127"/>
      <c r="PC115" s="127"/>
      <c r="PD115" s="127"/>
      <c r="PE115" s="127"/>
      <c r="PF115" s="127"/>
      <c r="PG115" s="127"/>
      <c r="PH115" s="127"/>
      <c r="PI115" s="127"/>
      <c r="PJ115" s="127"/>
      <c r="PK115" s="127"/>
      <c r="PL115" s="127"/>
      <c r="PM115" s="127"/>
      <c r="PN115" s="127"/>
      <c r="PO115" s="127"/>
      <c r="PP115" s="127"/>
      <c r="PQ115" s="127"/>
      <c r="PR115" s="127"/>
      <c r="PS115" s="127"/>
      <c r="PT115" s="127"/>
      <c r="PU115" s="127"/>
      <c r="PV115" s="127"/>
      <c r="PW115" s="127"/>
      <c r="PX115" s="127"/>
      <c r="PY115" s="127"/>
      <c r="PZ115" s="127"/>
      <c r="QA115" s="127"/>
      <c r="QB115" s="127"/>
      <c r="QC115" s="127"/>
      <c r="QD115" s="127"/>
      <c r="QE115" s="127"/>
      <c r="QF115" s="127"/>
      <c r="QG115" s="127"/>
      <c r="QH115" s="127"/>
      <c r="QI115" s="127"/>
      <c r="QJ115" s="127"/>
      <c r="QK115" s="127"/>
      <c r="QL115" s="127"/>
      <c r="QM115" s="127"/>
      <c r="QN115" s="127"/>
      <c r="QO115" s="127"/>
      <c r="QP115" s="127"/>
    </row>
    <row r="116" s="155" customFormat="true" ht="14.4" hidden="false" customHeight="false" outlineLevel="0" collapsed="false">
      <c r="A116" s="166"/>
      <c r="B116" s="37" t="s">
        <v>218</v>
      </c>
      <c r="C116" s="16" t="n">
        <v>0</v>
      </c>
      <c r="D116" s="155" t="n">
        <v>0</v>
      </c>
      <c r="E116" s="155" t="n">
        <v>0</v>
      </c>
      <c r="F116" s="155" t="n">
        <v>0</v>
      </c>
      <c r="G116" s="155" t="n">
        <v>0</v>
      </c>
      <c r="H116" s="155" t="n">
        <v>0</v>
      </c>
      <c r="I116" s="155" t="n">
        <v>0</v>
      </c>
      <c r="J116" s="155" t="n">
        <v>0</v>
      </c>
      <c r="K116" s="155" t="s">
        <v>41</v>
      </c>
      <c r="L116" s="155" t="n">
        <v>0</v>
      </c>
      <c r="M116" s="155" t="n">
        <v>0</v>
      </c>
      <c r="N116" s="155" t="n">
        <v>0</v>
      </c>
      <c r="O116" s="155" t="n">
        <v>26.6</v>
      </c>
      <c r="P116" s="155" t="n">
        <v>0</v>
      </c>
      <c r="Q116" s="155" t="n">
        <v>0</v>
      </c>
      <c r="R116" s="155" t="n">
        <v>0</v>
      </c>
      <c r="S116" s="155" t="n">
        <v>0</v>
      </c>
      <c r="T116" s="155" t="n">
        <v>0</v>
      </c>
      <c r="U116" s="155" t="n">
        <v>0</v>
      </c>
      <c r="V116" s="155" t="n">
        <v>0</v>
      </c>
      <c r="W116" s="155" t="n">
        <v>0</v>
      </c>
      <c r="X116" s="155" t="n">
        <f aca="false">IF(M116=1,O116,0)</f>
        <v>0</v>
      </c>
      <c r="AB116" s="127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  <c r="AN116" s="156" t="n">
        <f aca="false">Cropani!CA363</f>
        <v>0</v>
      </c>
      <c r="AO116" s="157" t="n">
        <f aca="false">Cropani!CB363</f>
        <v>0</v>
      </c>
      <c r="AP116" s="157" t="n">
        <f aca="false">Cropani!CC363</f>
        <v>0</v>
      </c>
      <c r="AQ116" s="157" t="n">
        <f aca="false">Cropani!CD363</f>
        <v>0</v>
      </c>
      <c r="AR116" s="157" t="n">
        <f aca="false">Cropani!CE363</f>
        <v>0</v>
      </c>
      <c r="AS116" s="157" t="n">
        <f aca="false">Cropani!CF363</f>
        <v>0</v>
      </c>
      <c r="AT116" s="157" t="n">
        <f aca="false">Cropani!CG363</f>
        <v>0</v>
      </c>
      <c r="AU116" s="157" t="n">
        <f aca="false">Cropani!CH363</f>
        <v>0</v>
      </c>
      <c r="AV116" s="160" t="n">
        <f aca="false">Cropani!CI363</f>
        <v>0</v>
      </c>
      <c r="AW116" s="156" t="n">
        <f aca="false">Cropani!CA364</f>
        <v>0</v>
      </c>
      <c r="AX116" s="157" t="n">
        <f aca="false">Cropani!CB364</f>
        <v>0</v>
      </c>
      <c r="AY116" s="157" t="n">
        <f aca="false">Cropani!CC364</f>
        <v>0</v>
      </c>
      <c r="AZ116" s="157" t="n">
        <f aca="false">Cropani!CD364</f>
        <v>0</v>
      </c>
      <c r="BA116" s="157" t="n">
        <f aca="false">Cropani!CE364</f>
        <v>0</v>
      </c>
      <c r="BB116" s="157" t="n">
        <f aca="false">Cropani!CF364</f>
        <v>0</v>
      </c>
      <c r="BC116" s="157" t="n">
        <f aca="false">Cropani!CG364</f>
        <v>0</v>
      </c>
      <c r="BD116" s="157" t="n">
        <f aca="false">Cropani!CH364</f>
        <v>0</v>
      </c>
      <c r="BE116" s="157" t="n">
        <f aca="false">Cropani!CI364</f>
        <v>0</v>
      </c>
      <c r="BF116" s="158" t="n">
        <f aca="false">AW116*$T116</f>
        <v>0</v>
      </c>
      <c r="BG116" s="155" t="n">
        <f aca="false">AX116*$T116</f>
        <v>0</v>
      </c>
      <c r="BH116" s="155" t="n">
        <f aca="false">AY116*$T116</f>
        <v>0</v>
      </c>
      <c r="BI116" s="155" t="n">
        <f aca="false">AZ116*$T116</f>
        <v>0</v>
      </c>
      <c r="BJ116" s="155" t="n">
        <f aca="false">BA116*$T116</f>
        <v>0</v>
      </c>
      <c r="BK116" s="155" t="n">
        <f aca="false">BB116*$T116</f>
        <v>0</v>
      </c>
      <c r="BL116" s="155" t="n">
        <f aca="false">BC116*$T116</f>
        <v>0</v>
      </c>
      <c r="BM116" s="155" t="n">
        <f aca="false">BD116*$T116</f>
        <v>0</v>
      </c>
      <c r="BN116" s="159" t="n">
        <f aca="false">BE116*$T116</f>
        <v>0</v>
      </c>
      <c r="BO116" s="156" t="n">
        <f aca="false">AN116+BF116</f>
        <v>0</v>
      </c>
      <c r="BP116" s="157" t="n">
        <f aca="false">AO116+BG116</f>
        <v>0</v>
      </c>
      <c r="BQ116" s="157" t="n">
        <f aca="false">AP116+BH116</f>
        <v>0</v>
      </c>
      <c r="BR116" s="157" t="n">
        <f aca="false">AQ116+BI116</f>
        <v>0</v>
      </c>
      <c r="BS116" s="157" t="n">
        <f aca="false">AR116+BJ116</f>
        <v>0</v>
      </c>
      <c r="BT116" s="157" t="n">
        <f aca="false">AS116+BK116</f>
        <v>0</v>
      </c>
      <c r="BU116" s="157" t="n">
        <f aca="false">AT116+BL116</f>
        <v>0</v>
      </c>
      <c r="BV116" s="157" t="n">
        <f aca="false">AU116+BM116</f>
        <v>0</v>
      </c>
      <c r="BW116" s="160" t="n">
        <f aca="false">AV116+BN116</f>
        <v>0</v>
      </c>
      <c r="BX116" s="3" t="e">
        <f aca="false">BO116/SUM($BO116:$BW116)</f>
        <v>#DIV/0!</v>
      </c>
      <c r="BY116" s="3" t="e">
        <f aca="false">BP116/SUM($BO116:$BW116)</f>
        <v>#DIV/0!</v>
      </c>
      <c r="BZ116" s="3" t="e">
        <f aca="false">BQ116/SUM($BO116:$BW116)</f>
        <v>#DIV/0!</v>
      </c>
      <c r="CA116" s="3" t="e">
        <f aca="false">BR116/SUM($BO116:$BW116)</f>
        <v>#DIV/0!</v>
      </c>
      <c r="CB116" s="3" t="e">
        <f aca="false">BS116/SUM($BO116:$BW116)</f>
        <v>#DIV/0!</v>
      </c>
      <c r="CC116" s="3" t="e">
        <f aca="false">BT116/SUM($BO116:$BW116)</f>
        <v>#DIV/0!</v>
      </c>
      <c r="CD116" s="3" t="e">
        <f aca="false">BU116/SUM($BO116:$BW116)</f>
        <v>#DIV/0!</v>
      </c>
      <c r="CE116" s="3" t="e">
        <f aca="false">BV116/SUM($BO116:$BW116)</f>
        <v>#DIV/0!</v>
      </c>
      <c r="CF116" s="3" t="e">
        <f aca="false">BW116/SUM($BO116:$BW116)</f>
        <v>#DIV/0!</v>
      </c>
      <c r="CG116" s="147"/>
      <c r="CI116" s="16" t="n">
        <f aca="false">IF(CG116&lt;&gt;0,SUM(BO116:CG116)-BV116,0)</f>
        <v>0</v>
      </c>
      <c r="CK116" s="151"/>
      <c r="CL116" s="155" t="n">
        <f aca="false">IF(CG116&lt;&gt;0,1,0)</f>
        <v>0</v>
      </c>
      <c r="CN116" s="152"/>
      <c r="CO116" s="127"/>
      <c r="CP116" s="127"/>
      <c r="CQ116" s="127"/>
      <c r="CR116" s="127"/>
      <c r="CS116" s="127"/>
      <c r="CT116" s="127"/>
      <c r="CU116" s="127"/>
      <c r="CV116" s="127"/>
      <c r="CW116" s="127"/>
      <c r="CX116" s="127"/>
      <c r="CY116" s="127"/>
      <c r="CZ116" s="127"/>
      <c r="DA116" s="127"/>
      <c r="DB116" s="127"/>
      <c r="DC116" s="138"/>
      <c r="DE116" s="37" t="str">
        <f aca="false">B81</f>
        <v>O10</v>
      </c>
      <c r="DF116" s="44"/>
      <c r="DH116" s="44"/>
      <c r="DI116" s="44"/>
      <c r="DJ116" s="44"/>
      <c r="DK116" s="44"/>
      <c r="DL116" s="44"/>
      <c r="DM116" s="127"/>
      <c r="DN116" s="127"/>
      <c r="DO116" s="127"/>
      <c r="DP116" s="127"/>
      <c r="DQ116" s="127"/>
      <c r="DR116" s="127"/>
      <c r="DS116" s="127"/>
      <c r="DT116" s="127"/>
      <c r="DU116" s="127"/>
      <c r="DV116" s="127"/>
      <c r="DW116" s="127"/>
      <c r="DX116" s="127"/>
      <c r="DY116" s="127"/>
      <c r="DZ116" s="127"/>
      <c r="EA116" s="127"/>
      <c r="EB116" s="127"/>
      <c r="EC116" s="127"/>
      <c r="ED116" s="127"/>
      <c r="EE116" s="127"/>
      <c r="EF116" s="127"/>
      <c r="EG116" s="127"/>
      <c r="EH116" s="127"/>
      <c r="EI116" s="127"/>
      <c r="EJ116" s="127"/>
      <c r="EK116" s="127"/>
      <c r="EL116" s="127"/>
      <c r="EM116" s="127"/>
      <c r="EN116" s="127"/>
      <c r="EO116" s="127"/>
      <c r="EP116" s="127"/>
      <c r="EQ116" s="127"/>
      <c r="ER116" s="127"/>
      <c r="ES116" s="127"/>
      <c r="ET116" s="127"/>
      <c r="EU116" s="127"/>
      <c r="EV116" s="127"/>
      <c r="EW116" s="127"/>
      <c r="EX116" s="127"/>
      <c r="EY116" s="127"/>
      <c r="EZ116" s="127"/>
      <c r="FA116" s="127"/>
      <c r="FB116" s="127"/>
      <c r="FC116" s="127"/>
      <c r="FD116" s="127"/>
      <c r="FE116" s="127"/>
      <c r="FF116" s="127"/>
      <c r="FG116" s="127"/>
      <c r="FH116" s="127"/>
      <c r="FI116" s="127"/>
      <c r="FJ116" s="127"/>
      <c r="FK116" s="127"/>
      <c r="FL116" s="127"/>
      <c r="FM116" s="127"/>
      <c r="FN116" s="127"/>
      <c r="FO116" s="127"/>
      <c r="FP116" s="127"/>
      <c r="FQ116" s="127"/>
      <c r="FR116" s="127"/>
      <c r="FS116" s="127"/>
      <c r="FT116" s="127"/>
      <c r="FU116" s="127"/>
      <c r="FV116" s="127"/>
      <c r="FW116" s="127"/>
      <c r="FX116" s="127"/>
      <c r="FY116" s="127"/>
      <c r="FZ116" s="127"/>
      <c r="GA116" s="127"/>
      <c r="GB116" s="127"/>
      <c r="GC116" s="127"/>
      <c r="GD116" s="127"/>
      <c r="GE116" s="127"/>
      <c r="GF116" s="127"/>
      <c r="GG116" s="127"/>
      <c r="GH116" s="127"/>
      <c r="GI116" s="127"/>
      <c r="GJ116" s="127"/>
      <c r="GK116" s="127"/>
      <c r="GL116" s="127"/>
      <c r="GM116" s="127"/>
      <c r="GN116" s="127"/>
      <c r="GO116" s="127"/>
      <c r="GP116" s="167"/>
      <c r="GQ116" s="127" t="s">
        <v>215</v>
      </c>
      <c r="GR116" s="161" t="n">
        <v>0.117</v>
      </c>
      <c r="GS116" s="127" t="n">
        <v>0.05</v>
      </c>
      <c r="GT116" s="127" t="n">
        <v>0.003</v>
      </c>
      <c r="GU116" s="127" t="n">
        <v>0.13</v>
      </c>
      <c r="GV116" s="127" t="n">
        <v>0.05</v>
      </c>
      <c r="GW116" s="127" t="n">
        <v>0.1</v>
      </c>
      <c r="GX116" s="127" t="n">
        <v>0</v>
      </c>
      <c r="GY116" s="135" t="n">
        <v>0.55</v>
      </c>
      <c r="GZ116" s="161" t="n">
        <v>0</v>
      </c>
      <c r="HA116" s="127" t="s">
        <v>37</v>
      </c>
      <c r="HB116" s="127" t="s">
        <v>47</v>
      </c>
      <c r="HC116" s="127" t="s">
        <v>221</v>
      </c>
      <c r="HD116" s="127" t="n">
        <v>169</v>
      </c>
      <c r="HE116" s="127" t="n">
        <v>70</v>
      </c>
      <c r="HF116" s="127" t="n">
        <v>0.07</v>
      </c>
      <c r="HG116" s="127" t="n">
        <v>0</v>
      </c>
      <c r="HH116" s="127" t="n">
        <v>11.83</v>
      </c>
      <c r="HI116" s="127" t="n">
        <v>11.83</v>
      </c>
      <c r="HJ116" s="127" t="n">
        <v>613.42</v>
      </c>
      <c r="HK116" s="127" t="n">
        <v>0</v>
      </c>
      <c r="HL116" s="135" t="n">
        <v>7256.7586</v>
      </c>
      <c r="HM116" s="161" t="n">
        <v>0</v>
      </c>
      <c r="HN116" s="127" t="n">
        <v>0</v>
      </c>
      <c r="HO116" s="127" t="n">
        <v>0</v>
      </c>
      <c r="HP116" s="127" t="n">
        <v>0</v>
      </c>
      <c r="HQ116" s="127" t="n">
        <v>0</v>
      </c>
      <c r="HR116" s="127" t="n">
        <v>0</v>
      </c>
      <c r="HS116" s="127" t="n">
        <v>0</v>
      </c>
      <c r="HT116" s="127" t="n">
        <v>0</v>
      </c>
      <c r="HU116" s="127" t="n">
        <v>0</v>
      </c>
      <c r="HV116" s="127" t="n">
        <v>0</v>
      </c>
      <c r="HW116" s="127" t="n">
        <v>0</v>
      </c>
      <c r="HX116" s="127" t="n">
        <v>0</v>
      </c>
      <c r="HY116" s="127" t="n">
        <v>0</v>
      </c>
      <c r="HZ116" s="165" t="n">
        <v>0</v>
      </c>
      <c r="IA116" s="127"/>
      <c r="IB116" s="127"/>
      <c r="IC116" s="127"/>
      <c r="ID116" s="127"/>
      <c r="IE116" s="127"/>
      <c r="IF116" s="127"/>
      <c r="IG116" s="127"/>
      <c r="IH116" s="127"/>
      <c r="II116" s="127"/>
      <c r="IJ116" s="127"/>
      <c r="IK116" s="127"/>
      <c r="IL116" s="127"/>
      <c r="IM116" s="127"/>
      <c r="IN116" s="127"/>
      <c r="IO116" s="127"/>
      <c r="IP116" s="127"/>
      <c r="IQ116" s="127"/>
      <c r="IR116" s="127"/>
      <c r="IS116" s="127"/>
      <c r="IT116" s="127"/>
      <c r="IU116" s="127"/>
      <c r="IV116" s="127"/>
      <c r="IW116" s="127"/>
      <c r="IX116" s="127"/>
      <c r="IY116" s="127"/>
      <c r="IZ116" s="127"/>
      <c r="JA116" s="127"/>
      <c r="JB116" s="127"/>
      <c r="JC116" s="127"/>
      <c r="JD116" s="127"/>
      <c r="JE116" s="127"/>
      <c r="JF116" s="127"/>
      <c r="JG116" s="127"/>
      <c r="JH116" s="127"/>
      <c r="JI116" s="127"/>
      <c r="JJ116" s="127"/>
      <c r="JK116" s="127"/>
      <c r="JL116" s="127"/>
      <c r="JM116" s="127"/>
      <c r="JN116" s="127"/>
      <c r="JO116" s="127"/>
      <c r="JP116" s="127"/>
      <c r="JQ116" s="127"/>
      <c r="JR116" s="127"/>
      <c r="JS116" s="127"/>
      <c r="JT116" s="127"/>
      <c r="JU116" s="127"/>
      <c r="JV116" s="127"/>
      <c r="JW116" s="127"/>
      <c r="JX116" s="127"/>
      <c r="JY116" s="127"/>
      <c r="JZ116" s="127"/>
      <c r="KA116" s="127"/>
      <c r="KB116" s="127"/>
      <c r="KC116" s="127"/>
      <c r="KD116" s="127"/>
      <c r="KE116" s="127"/>
      <c r="KF116" s="127"/>
      <c r="KG116" s="127"/>
      <c r="KH116" s="127"/>
      <c r="KI116" s="127"/>
      <c r="KJ116" s="127"/>
      <c r="KK116" s="127"/>
      <c r="KL116" s="127"/>
      <c r="KM116" s="127"/>
      <c r="KN116" s="127"/>
      <c r="KO116" s="127"/>
      <c r="KP116" s="127"/>
      <c r="KQ116" s="127"/>
      <c r="KR116" s="127"/>
      <c r="KS116" s="127"/>
      <c r="KT116" s="127"/>
      <c r="KU116" s="127"/>
      <c r="KV116" s="127"/>
      <c r="KW116" s="127"/>
      <c r="KX116" s="127"/>
      <c r="KY116" s="127"/>
      <c r="KZ116" s="127"/>
      <c r="LA116" s="127"/>
      <c r="LB116" s="127"/>
      <c r="LC116" s="127"/>
      <c r="LD116" s="127"/>
      <c r="LE116" s="127"/>
      <c r="LF116" s="127"/>
      <c r="LG116" s="127"/>
      <c r="LH116" s="127"/>
      <c r="LI116" s="127"/>
      <c r="LJ116" s="127"/>
      <c r="LK116" s="127"/>
      <c r="LL116" s="127"/>
      <c r="LM116" s="127"/>
      <c r="LN116" s="127"/>
      <c r="LO116" s="127"/>
      <c r="LP116" s="127"/>
      <c r="LQ116" s="127"/>
      <c r="LR116" s="127"/>
      <c r="LS116" s="127"/>
      <c r="LT116" s="127"/>
      <c r="LU116" s="127"/>
      <c r="LV116" s="127"/>
      <c r="LW116" s="127"/>
      <c r="LX116" s="127"/>
      <c r="LY116" s="127"/>
      <c r="LZ116" s="127"/>
      <c r="MA116" s="127"/>
      <c r="MB116" s="127"/>
      <c r="MC116" s="127"/>
      <c r="MD116" s="127"/>
      <c r="ME116" s="127"/>
      <c r="MF116" s="127"/>
      <c r="MG116" s="127"/>
      <c r="MH116" s="127"/>
      <c r="MI116" s="127"/>
      <c r="MJ116" s="127"/>
      <c r="MK116" s="127"/>
      <c r="ML116" s="127"/>
      <c r="MM116" s="127"/>
      <c r="MN116" s="127"/>
      <c r="MO116" s="127"/>
      <c r="MP116" s="127"/>
      <c r="MQ116" s="127"/>
      <c r="MR116" s="127"/>
      <c r="MS116" s="127"/>
      <c r="MT116" s="127"/>
      <c r="MU116" s="127"/>
      <c r="MV116" s="127"/>
      <c r="MW116" s="127"/>
      <c r="MX116" s="127"/>
      <c r="MY116" s="127"/>
      <c r="MZ116" s="127"/>
      <c r="NA116" s="127"/>
      <c r="NB116" s="127"/>
      <c r="NC116" s="127"/>
      <c r="ND116" s="127"/>
      <c r="NE116" s="127"/>
      <c r="NF116" s="127"/>
      <c r="NG116" s="127"/>
      <c r="NH116" s="127"/>
      <c r="NI116" s="127"/>
      <c r="NJ116" s="127"/>
      <c r="NK116" s="127"/>
      <c r="NL116" s="127"/>
      <c r="NM116" s="127"/>
      <c r="NN116" s="127"/>
      <c r="NO116" s="127"/>
      <c r="NP116" s="127"/>
      <c r="NQ116" s="127"/>
      <c r="NR116" s="127"/>
      <c r="NS116" s="127"/>
      <c r="NT116" s="127"/>
      <c r="NU116" s="127"/>
      <c r="NV116" s="127"/>
      <c r="NW116" s="127"/>
      <c r="NX116" s="127"/>
      <c r="NY116" s="127"/>
      <c r="NZ116" s="127"/>
      <c r="OA116" s="127"/>
      <c r="OB116" s="127"/>
      <c r="OC116" s="127"/>
      <c r="OD116" s="127"/>
      <c r="OE116" s="127"/>
      <c r="OF116" s="127"/>
      <c r="OG116" s="127"/>
      <c r="OH116" s="127"/>
      <c r="OI116" s="127"/>
      <c r="OJ116" s="127"/>
      <c r="OK116" s="127"/>
      <c r="OL116" s="127"/>
      <c r="OM116" s="127"/>
      <c r="ON116" s="127"/>
      <c r="OO116" s="127"/>
      <c r="OP116" s="127"/>
      <c r="OQ116" s="127"/>
      <c r="OR116" s="127"/>
      <c r="OS116" s="127"/>
      <c r="OT116" s="127"/>
      <c r="OU116" s="127"/>
      <c r="OV116" s="127"/>
      <c r="OW116" s="127"/>
      <c r="OX116" s="127"/>
      <c r="OY116" s="127"/>
      <c r="OZ116" s="127"/>
      <c r="PA116" s="127"/>
      <c r="PB116" s="127"/>
      <c r="PC116" s="127"/>
      <c r="PD116" s="127"/>
      <c r="PE116" s="127"/>
      <c r="PF116" s="127"/>
      <c r="PG116" s="127"/>
      <c r="PH116" s="127"/>
      <c r="PI116" s="127"/>
      <c r="PJ116" s="127"/>
      <c r="PK116" s="127"/>
      <c r="PL116" s="127"/>
      <c r="PM116" s="127"/>
      <c r="PN116" s="127"/>
      <c r="PO116" s="127"/>
      <c r="PP116" s="127"/>
      <c r="PQ116" s="127"/>
      <c r="PR116" s="127"/>
      <c r="PS116" s="127"/>
      <c r="PT116" s="127"/>
      <c r="PU116" s="127"/>
      <c r="PV116" s="127"/>
      <c r="PW116" s="127"/>
      <c r="PX116" s="127"/>
      <c r="PY116" s="127"/>
      <c r="PZ116" s="127"/>
      <c r="QA116" s="127"/>
      <c r="QB116" s="127"/>
      <c r="QC116" s="127"/>
      <c r="QD116" s="127"/>
      <c r="QE116" s="127"/>
      <c r="QF116" s="127"/>
      <c r="QG116" s="127"/>
      <c r="QH116" s="127"/>
      <c r="QI116" s="127"/>
      <c r="QJ116" s="127"/>
      <c r="QK116" s="127"/>
      <c r="QL116" s="127"/>
      <c r="QM116" s="127"/>
      <c r="QN116" s="127"/>
      <c r="QO116" s="127"/>
      <c r="QP116" s="127"/>
    </row>
    <row r="117" s="155" customFormat="true" ht="14.4" hidden="false" customHeight="false" outlineLevel="0" collapsed="false">
      <c r="A117" s="166"/>
      <c r="B117" s="37" t="s">
        <v>219</v>
      </c>
      <c r="C117" s="16" t="n">
        <v>0</v>
      </c>
      <c r="D117" s="155" t="n">
        <v>0</v>
      </c>
      <c r="E117" s="155" t="n">
        <v>0</v>
      </c>
      <c r="F117" s="155" t="n">
        <v>0</v>
      </c>
      <c r="G117" s="155" t="n">
        <v>0</v>
      </c>
      <c r="H117" s="155" t="n">
        <v>0</v>
      </c>
      <c r="I117" s="155" t="n">
        <v>0</v>
      </c>
      <c r="J117" s="155" t="n">
        <v>0</v>
      </c>
      <c r="K117" s="155" t="s">
        <v>41</v>
      </c>
      <c r="L117" s="155" t="n">
        <v>0</v>
      </c>
      <c r="M117" s="155" t="n">
        <v>0</v>
      </c>
      <c r="N117" s="155" t="n">
        <v>0</v>
      </c>
      <c r="O117" s="155" t="n">
        <v>15.6</v>
      </c>
      <c r="P117" s="155" t="n">
        <v>0</v>
      </c>
      <c r="Q117" s="155" t="n">
        <v>0</v>
      </c>
      <c r="R117" s="155" t="n">
        <v>0</v>
      </c>
      <c r="S117" s="155" t="n">
        <v>0</v>
      </c>
      <c r="T117" s="155" t="n">
        <v>0</v>
      </c>
      <c r="U117" s="155" t="n">
        <v>0</v>
      </c>
      <c r="V117" s="155" t="n">
        <v>0</v>
      </c>
      <c r="W117" s="155" t="n">
        <v>0</v>
      </c>
      <c r="X117" s="155" t="n">
        <f aca="false">IF(M117=1,O117,0)</f>
        <v>0</v>
      </c>
      <c r="AB117" s="127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  <c r="AN117" s="156" t="n">
        <f aca="false">Cropani!CL363</f>
        <v>0</v>
      </c>
      <c r="AO117" s="157" t="n">
        <f aca="false">Cropani!CM363</f>
        <v>0</v>
      </c>
      <c r="AP117" s="157" t="n">
        <f aca="false">Cropani!CN363</f>
        <v>0</v>
      </c>
      <c r="AQ117" s="157" t="n">
        <f aca="false">Cropani!CO363</f>
        <v>0</v>
      </c>
      <c r="AR117" s="157" t="n">
        <f aca="false">Cropani!CP363</f>
        <v>0</v>
      </c>
      <c r="AS117" s="157" t="n">
        <f aca="false">Cropani!CQ363</f>
        <v>0</v>
      </c>
      <c r="AT117" s="157" t="n">
        <f aca="false">Cropani!CR363</f>
        <v>0</v>
      </c>
      <c r="AU117" s="157" t="n">
        <f aca="false">Cropani!CS363</f>
        <v>0</v>
      </c>
      <c r="AV117" s="160" t="n">
        <f aca="false">Cropani!CT363</f>
        <v>0</v>
      </c>
      <c r="AW117" s="156" t="n">
        <f aca="false">Cropani!CL364</f>
        <v>0</v>
      </c>
      <c r="AX117" s="157" t="n">
        <f aca="false">Cropani!CM364</f>
        <v>0</v>
      </c>
      <c r="AY117" s="157" t="n">
        <f aca="false">Cropani!CN364</f>
        <v>0</v>
      </c>
      <c r="AZ117" s="157" t="n">
        <f aca="false">Cropani!CO364</f>
        <v>0</v>
      </c>
      <c r="BA117" s="157" t="n">
        <f aca="false">Cropani!CP364</f>
        <v>0</v>
      </c>
      <c r="BB117" s="157" t="n">
        <f aca="false">Cropani!CQ364</f>
        <v>0</v>
      </c>
      <c r="BC117" s="157" t="n">
        <f aca="false">Cropani!CR364</f>
        <v>0</v>
      </c>
      <c r="BD117" s="157" t="n">
        <f aca="false">Cropani!CS364</f>
        <v>0</v>
      </c>
      <c r="BE117" s="157" t="n">
        <f aca="false">Cropani!CT364</f>
        <v>0</v>
      </c>
      <c r="BF117" s="158" t="n">
        <f aca="false">AW117*$T117</f>
        <v>0</v>
      </c>
      <c r="BG117" s="155" t="n">
        <f aca="false">AX117*$T117</f>
        <v>0</v>
      </c>
      <c r="BH117" s="155" t="n">
        <f aca="false">AY117*$T117</f>
        <v>0</v>
      </c>
      <c r="BI117" s="155" t="n">
        <f aca="false">AZ117*$T117</f>
        <v>0</v>
      </c>
      <c r="BJ117" s="155" t="n">
        <f aca="false">BA117*$T117</f>
        <v>0</v>
      </c>
      <c r="BK117" s="155" t="n">
        <f aca="false">BB117*$T117</f>
        <v>0</v>
      </c>
      <c r="BL117" s="155" t="n">
        <f aca="false">BC117*$T117</f>
        <v>0</v>
      </c>
      <c r="BM117" s="155" t="n">
        <f aca="false">BD117*$T117</f>
        <v>0</v>
      </c>
      <c r="BN117" s="159" t="n">
        <f aca="false">BE117*$T117</f>
        <v>0</v>
      </c>
      <c r="BO117" s="156" t="n">
        <f aca="false">AN117+BF117</f>
        <v>0</v>
      </c>
      <c r="BP117" s="157" t="n">
        <f aca="false">AO117+BG117</f>
        <v>0</v>
      </c>
      <c r="BQ117" s="157" t="n">
        <f aca="false">AP117+BH117</f>
        <v>0</v>
      </c>
      <c r="BR117" s="157" t="n">
        <f aca="false">AQ117+BI117</f>
        <v>0</v>
      </c>
      <c r="BS117" s="157" t="n">
        <f aca="false">AR117+BJ117</f>
        <v>0</v>
      </c>
      <c r="BT117" s="157" t="n">
        <f aca="false">AS117+BK117</f>
        <v>0</v>
      </c>
      <c r="BU117" s="157" t="n">
        <f aca="false">AT117+BL117</f>
        <v>0</v>
      </c>
      <c r="BV117" s="157" t="n">
        <f aca="false">AU117+BM117</f>
        <v>0</v>
      </c>
      <c r="BW117" s="160" t="n">
        <f aca="false">AV117+BN117</f>
        <v>0</v>
      </c>
      <c r="BX117" s="3" t="e">
        <f aca="false">BO117/SUM($BO117:$BW117)</f>
        <v>#DIV/0!</v>
      </c>
      <c r="BY117" s="3" t="e">
        <f aca="false">BP117/SUM($BO117:$BW117)</f>
        <v>#DIV/0!</v>
      </c>
      <c r="BZ117" s="3" t="e">
        <f aca="false">BQ117/SUM($BO117:$BW117)</f>
        <v>#DIV/0!</v>
      </c>
      <c r="CA117" s="3" t="e">
        <f aca="false">BR117/SUM($BO117:$BW117)</f>
        <v>#DIV/0!</v>
      </c>
      <c r="CB117" s="3" t="e">
        <f aca="false">BS117/SUM($BO117:$BW117)</f>
        <v>#DIV/0!</v>
      </c>
      <c r="CC117" s="3" t="e">
        <f aca="false">BT117/SUM($BO117:$BW117)</f>
        <v>#DIV/0!</v>
      </c>
      <c r="CD117" s="3" t="e">
        <f aca="false">BU117/SUM($BO117:$BW117)</f>
        <v>#DIV/0!</v>
      </c>
      <c r="CE117" s="3" t="e">
        <f aca="false">BV117/SUM($BO117:$BW117)</f>
        <v>#DIV/0!</v>
      </c>
      <c r="CF117" s="3" t="e">
        <f aca="false">BW117/SUM($BO117:$BW117)</f>
        <v>#DIV/0!</v>
      </c>
      <c r="CG117" s="147"/>
      <c r="CI117" s="16" t="n">
        <f aca="false">IF(CG117&lt;&gt;0,SUM(BO117:CG117)-BV117,0)</f>
        <v>0</v>
      </c>
      <c r="CK117" s="151"/>
      <c r="CL117" s="155" t="n">
        <f aca="false">IF(CG117&lt;&gt;0,1,0)</f>
        <v>0</v>
      </c>
      <c r="CN117" s="152"/>
      <c r="CO117" s="127"/>
      <c r="CP117" s="127"/>
      <c r="CQ117" s="127"/>
      <c r="CR117" s="127"/>
      <c r="CS117" s="127"/>
      <c r="CT117" s="127"/>
      <c r="CU117" s="127"/>
      <c r="CV117" s="127"/>
      <c r="CW117" s="127"/>
      <c r="CX117" s="127"/>
      <c r="CY117" s="127"/>
      <c r="CZ117" s="127"/>
      <c r="DA117" s="127"/>
      <c r="DB117" s="127"/>
      <c r="DC117" s="138"/>
      <c r="DE117" s="37" t="str">
        <f aca="false">B135</f>
        <v>O11</v>
      </c>
      <c r="DG117" s="155" t="n">
        <f aca="false">W135</f>
        <v>185.43774578064</v>
      </c>
      <c r="DH117" s="44" t="n">
        <f aca="false">CG135</f>
        <v>0</v>
      </c>
      <c r="DI117" s="44" t="n">
        <f aca="false">O135</f>
        <v>6.72</v>
      </c>
      <c r="DJ117" s="44" t="n">
        <f aca="false">S135</f>
        <v>0.7392</v>
      </c>
      <c r="DK117" s="44" t="n">
        <f aca="false">BW135</f>
        <v>0</v>
      </c>
      <c r="DL117" s="44" t="n">
        <f aca="false">BV135</f>
        <v>0</v>
      </c>
      <c r="DM117" s="127"/>
      <c r="DN117" s="127"/>
      <c r="DO117" s="127"/>
      <c r="DP117" s="127"/>
      <c r="DQ117" s="127"/>
      <c r="DR117" s="127"/>
      <c r="DS117" s="127"/>
      <c r="DT117" s="127"/>
      <c r="DU117" s="127"/>
      <c r="DV117" s="127"/>
      <c r="DW117" s="127"/>
      <c r="DX117" s="127"/>
      <c r="DY117" s="127"/>
      <c r="DZ117" s="127"/>
      <c r="EA117" s="127"/>
      <c r="EB117" s="127"/>
      <c r="EC117" s="127"/>
      <c r="ED117" s="127"/>
      <c r="EE117" s="127"/>
      <c r="EF117" s="127"/>
      <c r="EG117" s="127"/>
      <c r="EH117" s="127"/>
      <c r="EI117" s="127"/>
      <c r="EJ117" s="127"/>
      <c r="EK117" s="127"/>
      <c r="EL117" s="127"/>
      <c r="EM117" s="127"/>
      <c r="EN117" s="127"/>
      <c r="EO117" s="127"/>
      <c r="EP117" s="127"/>
      <c r="EQ117" s="127"/>
      <c r="ER117" s="127"/>
      <c r="ES117" s="127"/>
      <c r="ET117" s="127"/>
      <c r="EU117" s="127"/>
      <c r="EV117" s="127"/>
      <c r="EW117" s="127"/>
      <c r="EX117" s="127"/>
      <c r="EY117" s="127"/>
      <c r="EZ117" s="127"/>
      <c r="FA117" s="127"/>
      <c r="FB117" s="127"/>
      <c r="FC117" s="127"/>
      <c r="FD117" s="127"/>
      <c r="FE117" s="127"/>
      <c r="FF117" s="127"/>
      <c r="FG117" s="127"/>
      <c r="FH117" s="127"/>
      <c r="FI117" s="127"/>
      <c r="FJ117" s="127"/>
      <c r="FK117" s="127"/>
      <c r="FL117" s="127"/>
      <c r="FM117" s="127"/>
      <c r="FN117" s="127"/>
      <c r="FO117" s="127"/>
      <c r="FP117" s="127"/>
      <c r="FQ117" s="127"/>
      <c r="FR117" s="127"/>
      <c r="FS117" s="127"/>
      <c r="FT117" s="127"/>
      <c r="FU117" s="127"/>
      <c r="FV117" s="127"/>
      <c r="FW117" s="127"/>
      <c r="FX117" s="127"/>
      <c r="FY117" s="127"/>
      <c r="FZ117" s="127"/>
      <c r="GA117" s="127"/>
      <c r="GB117" s="127"/>
      <c r="GC117" s="127"/>
      <c r="GD117" s="127"/>
      <c r="GE117" s="127"/>
      <c r="GF117" s="127"/>
      <c r="GG117" s="127"/>
      <c r="GH117" s="127"/>
      <c r="GI117" s="127"/>
      <c r="GJ117" s="127"/>
      <c r="GK117" s="127"/>
      <c r="GL117" s="127"/>
      <c r="GM117" s="127"/>
      <c r="GN117" s="127"/>
      <c r="GO117" s="127"/>
      <c r="GP117" s="167"/>
      <c r="GQ117" s="127" t="s">
        <v>216</v>
      </c>
      <c r="GR117" s="161" t="n">
        <v>0.2</v>
      </c>
      <c r="GS117" s="127" t="n">
        <v>0.05</v>
      </c>
      <c r="GT117" s="127" t="n">
        <v>0</v>
      </c>
      <c r="GU117" s="127" t="n">
        <v>0.1</v>
      </c>
      <c r="GV117" s="127" t="n">
        <v>0.05</v>
      </c>
      <c r="GW117" s="127" t="n">
        <v>0</v>
      </c>
      <c r="GX117" s="127" t="n">
        <v>0.6</v>
      </c>
      <c r="GY117" s="135" t="n">
        <v>0</v>
      </c>
      <c r="GZ117" s="161" t="n">
        <v>0</v>
      </c>
      <c r="HA117" s="127" t="s">
        <v>37</v>
      </c>
      <c r="HB117" s="127" t="s">
        <v>37</v>
      </c>
      <c r="HC117" s="127" t="n">
        <v>0</v>
      </c>
      <c r="HD117" s="127" t="n">
        <v>50.9</v>
      </c>
      <c r="HE117" s="127" t="n">
        <v>10</v>
      </c>
      <c r="HF117" s="127" t="n">
        <v>0.01</v>
      </c>
      <c r="HG117" s="127" t="n">
        <v>0</v>
      </c>
      <c r="HH117" s="127" t="n">
        <v>0.509</v>
      </c>
      <c r="HI117" s="127" t="n">
        <v>0.509</v>
      </c>
      <c r="HJ117" s="127" t="n">
        <v>1315</v>
      </c>
      <c r="HK117" s="127" t="n">
        <v>0</v>
      </c>
      <c r="HL117" s="135" t="n">
        <v>669.335</v>
      </c>
      <c r="HM117" s="161" t="n">
        <v>0</v>
      </c>
      <c r="HN117" s="127" t="n">
        <v>0</v>
      </c>
      <c r="HO117" s="127" t="n">
        <v>0</v>
      </c>
      <c r="HP117" s="127" t="n">
        <v>0</v>
      </c>
      <c r="HQ117" s="127" t="n">
        <v>0</v>
      </c>
      <c r="HR117" s="127" t="n">
        <v>0</v>
      </c>
      <c r="HS117" s="127" t="n">
        <v>0</v>
      </c>
      <c r="HT117" s="127" t="n">
        <v>0</v>
      </c>
      <c r="HU117" s="127" t="n">
        <v>0</v>
      </c>
      <c r="HV117" s="127" t="n">
        <v>0</v>
      </c>
      <c r="HW117" s="127" t="n">
        <v>0</v>
      </c>
      <c r="HX117" s="127" t="n">
        <v>0</v>
      </c>
      <c r="HY117" s="127" t="n">
        <v>0</v>
      </c>
      <c r="HZ117" s="165" t="n">
        <v>0</v>
      </c>
      <c r="IA117" s="127"/>
      <c r="IB117" s="127"/>
      <c r="IC117" s="127"/>
      <c r="ID117" s="127"/>
      <c r="IE117" s="127"/>
      <c r="IF117" s="127"/>
      <c r="IG117" s="127"/>
      <c r="IH117" s="127"/>
      <c r="II117" s="127"/>
      <c r="IJ117" s="127"/>
      <c r="IK117" s="127"/>
      <c r="IL117" s="127"/>
      <c r="IM117" s="127"/>
      <c r="IN117" s="127"/>
      <c r="IO117" s="127"/>
      <c r="IP117" s="127"/>
      <c r="IQ117" s="127"/>
      <c r="IR117" s="127"/>
      <c r="IS117" s="127"/>
      <c r="IT117" s="127"/>
      <c r="IU117" s="127"/>
      <c r="IV117" s="127"/>
      <c r="IW117" s="127"/>
      <c r="IX117" s="127"/>
      <c r="IY117" s="127"/>
      <c r="IZ117" s="127"/>
      <c r="JA117" s="127"/>
      <c r="JB117" s="127"/>
      <c r="JC117" s="127"/>
      <c r="JD117" s="127"/>
      <c r="JE117" s="127"/>
      <c r="JF117" s="127"/>
      <c r="JG117" s="127"/>
      <c r="JH117" s="127"/>
      <c r="JI117" s="127"/>
      <c r="JJ117" s="127"/>
      <c r="JK117" s="127"/>
      <c r="JL117" s="127"/>
      <c r="JM117" s="127"/>
      <c r="JN117" s="127"/>
      <c r="JO117" s="127"/>
      <c r="JP117" s="127"/>
      <c r="JQ117" s="127"/>
      <c r="JR117" s="127"/>
      <c r="JS117" s="127"/>
      <c r="JT117" s="127"/>
      <c r="JU117" s="127"/>
      <c r="JV117" s="127"/>
      <c r="JW117" s="127"/>
      <c r="JX117" s="127"/>
      <c r="JY117" s="127"/>
      <c r="JZ117" s="127"/>
      <c r="KA117" s="127"/>
      <c r="KB117" s="127"/>
      <c r="KC117" s="127"/>
      <c r="KD117" s="127"/>
      <c r="KE117" s="127"/>
      <c r="KF117" s="127"/>
      <c r="KG117" s="127"/>
      <c r="KH117" s="127"/>
      <c r="KI117" s="127"/>
      <c r="KJ117" s="127"/>
      <c r="KK117" s="127"/>
      <c r="KL117" s="127"/>
      <c r="KM117" s="127"/>
      <c r="KN117" s="127"/>
      <c r="KO117" s="127"/>
      <c r="KP117" s="127"/>
      <c r="KQ117" s="127"/>
      <c r="KR117" s="127"/>
      <c r="KS117" s="127"/>
      <c r="KT117" s="127"/>
      <c r="KU117" s="127"/>
      <c r="KV117" s="127"/>
      <c r="KW117" s="127"/>
      <c r="KX117" s="127"/>
      <c r="KY117" s="127"/>
      <c r="KZ117" s="127"/>
      <c r="LA117" s="127"/>
      <c r="LB117" s="127"/>
      <c r="LC117" s="127"/>
      <c r="LD117" s="127"/>
      <c r="LE117" s="127"/>
      <c r="LF117" s="127"/>
      <c r="LG117" s="127"/>
      <c r="LH117" s="127"/>
      <c r="LI117" s="127"/>
      <c r="LJ117" s="127"/>
      <c r="LK117" s="127"/>
      <c r="LL117" s="127"/>
      <c r="LM117" s="127"/>
      <c r="LN117" s="127"/>
      <c r="LO117" s="127"/>
      <c r="LP117" s="127"/>
      <c r="LQ117" s="127"/>
      <c r="LR117" s="127"/>
      <c r="LS117" s="127"/>
      <c r="LT117" s="127"/>
      <c r="LU117" s="127"/>
      <c r="LV117" s="127"/>
      <c r="LW117" s="127"/>
      <c r="LX117" s="127"/>
      <c r="LY117" s="127"/>
      <c r="LZ117" s="127"/>
      <c r="MA117" s="127"/>
      <c r="MB117" s="127"/>
      <c r="MC117" s="127"/>
      <c r="MD117" s="127"/>
      <c r="ME117" s="127"/>
      <c r="MF117" s="127"/>
      <c r="MG117" s="127"/>
      <c r="MH117" s="127"/>
      <c r="MI117" s="127"/>
      <c r="MJ117" s="127"/>
      <c r="MK117" s="127"/>
      <c r="ML117" s="127"/>
      <c r="MM117" s="127"/>
      <c r="MN117" s="127"/>
      <c r="MO117" s="127"/>
      <c r="MP117" s="127"/>
      <c r="MQ117" s="127"/>
      <c r="MR117" s="127"/>
      <c r="MS117" s="127"/>
      <c r="MT117" s="127"/>
      <c r="MU117" s="127"/>
      <c r="MV117" s="127"/>
      <c r="MW117" s="127"/>
      <c r="MX117" s="127"/>
      <c r="MY117" s="127"/>
      <c r="MZ117" s="127"/>
      <c r="NA117" s="127"/>
      <c r="NB117" s="127"/>
      <c r="NC117" s="127"/>
      <c r="ND117" s="127"/>
      <c r="NE117" s="127"/>
      <c r="NF117" s="127"/>
      <c r="NG117" s="127"/>
      <c r="NH117" s="127"/>
      <c r="NI117" s="127"/>
      <c r="NJ117" s="127"/>
      <c r="NK117" s="127"/>
      <c r="NL117" s="127"/>
      <c r="NM117" s="127"/>
      <c r="NN117" s="127"/>
      <c r="NO117" s="127"/>
      <c r="NP117" s="127"/>
      <c r="NQ117" s="127"/>
      <c r="NR117" s="127"/>
      <c r="NS117" s="127"/>
      <c r="NT117" s="127"/>
      <c r="NU117" s="127"/>
      <c r="NV117" s="127"/>
      <c r="NW117" s="127"/>
      <c r="NX117" s="127"/>
      <c r="NY117" s="127"/>
      <c r="NZ117" s="127"/>
      <c r="OA117" s="127"/>
      <c r="OB117" s="127"/>
      <c r="OC117" s="127"/>
      <c r="OD117" s="127"/>
      <c r="OE117" s="127"/>
      <c r="OF117" s="127"/>
      <c r="OG117" s="127"/>
      <c r="OH117" s="127"/>
      <c r="OI117" s="127"/>
      <c r="OJ117" s="127"/>
      <c r="OK117" s="127"/>
      <c r="OL117" s="127"/>
      <c r="OM117" s="127"/>
      <c r="ON117" s="127"/>
      <c r="OO117" s="127"/>
      <c r="OP117" s="127"/>
      <c r="OQ117" s="127"/>
      <c r="OR117" s="127"/>
      <c r="OS117" s="127"/>
      <c r="OT117" s="127"/>
      <c r="OU117" s="127"/>
      <c r="OV117" s="127"/>
      <c r="OW117" s="127"/>
      <c r="OX117" s="127"/>
      <c r="OY117" s="127"/>
      <c r="OZ117" s="127"/>
      <c r="PA117" s="127"/>
      <c r="PB117" s="127"/>
      <c r="PC117" s="127"/>
      <c r="PD117" s="127"/>
      <c r="PE117" s="127"/>
      <c r="PF117" s="127"/>
      <c r="PG117" s="127"/>
      <c r="PH117" s="127"/>
      <c r="PI117" s="127"/>
      <c r="PJ117" s="127"/>
      <c r="PK117" s="127"/>
      <c r="PL117" s="127"/>
      <c r="PM117" s="127"/>
      <c r="PN117" s="127"/>
      <c r="PO117" s="127"/>
      <c r="PP117" s="127"/>
      <c r="PQ117" s="127"/>
      <c r="PR117" s="127"/>
      <c r="PS117" s="127"/>
      <c r="PT117" s="127"/>
      <c r="PU117" s="127"/>
      <c r="PV117" s="127"/>
      <c r="PW117" s="127"/>
      <c r="PX117" s="127"/>
      <c r="PY117" s="127"/>
      <c r="PZ117" s="127"/>
      <c r="QA117" s="127"/>
      <c r="QB117" s="127"/>
      <c r="QC117" s="127"/>
      <c r="QD117" s="127"/>
      <c r="QE117" s="127"/>
      <c r="QF117" s="127"/>
      <c r="QG117" s="127"/>
      <c r="QH117" s="127"/>
      <c r="QI117" s="127"/>
      <c r="QJ117" s="127"/>
      <c r="QK117" s="127"/>
      <c r="QL117" s="127"/>
      <c r="QM117" s="127"/>
      <c r="QN117" s="127"/>
      <c r="QO117" s="127"/>
      <c r="QP117" s="127"/>
    </row>
    <row r="118" s="155" customFormat="true" ht="14.4" hidden="false" customHeight="false" outlineLevel="0" collapsed="false">
      <c r="A118" s="166"/>
      <c r="B118" s="37" t="s">
        <v>231</v>
      </c>
      <c r="C118" s="16" t="n">
        <v>0</v>
      </c>
      <c r="D118" s="155" t="n">
        <v>0</v>
      </c>
      <c r="E118" s="155" t="n">
        <v>0</v>
      </c>
      <c r="F118" s="155" t="n">
        <v>0</v>
      </c>
      <c r="G118" s="155" t="n">
        <v>0</v>
      </c>
      <c r="H118" s="155" t="n">
        <v>0</v>
      </c>
      <c r="I118" s="155" t="n">
        <v>0</v>
      </c>
      <c r="J118" s="155" t="n">
        <v>0</v>
      </c>
      <c r="K118" s="155" t="s">
        <v>41</v>
      </c>
      <c r="L118" s="155" t="n">
        <v>0</v>
      </c>
      <c r="M118" s="155" t="n">
        <v>0</v>
      </c>
      <c r="N118" s="155" t="n">
        <v>0</v>
      </c>
      <c r="O118" s="155" t="n">
        <v>41.8</v>
      </c>
      <c r="P118" s="155" t="n">
        <v>0</v>
      </c>
      <c r="Q118" s="155" t="n">
        <v>0</v>
      </c>
      <c r="R118" s="155" t="n">
        <v>0</v>
      </c>
      <c r="S118" s="155" t="n">
        <v>0</v>
      </c>
      <c r="T118" s="155" t="n">
        <v>0</v>
      </c>
      <c r="U118" s="155" t="n">
        <v>0</v>
      </c>
      <c r="V118" s="155" t="n">
        <v>0</v>
      </c>
      <c r="W118" s="155" t="n">
        <v>0</v>
      </c>
      <c r="X118" s="155" t="n">
        <f aca="false">IF(M118=1,O118,0)</f>
        <v>0</v>
      </c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  <c r="AN118" s="156" t="n">
        <f aca="false">Cropani!B436</f>
        <v>0</v>
      </c>
      <c r="AO118" s="157" t="n">
        <f aca="false">Cropani!C436</f>
        <v>0</v>
      </c>
      <c r="AP118" s="157" t="n">
        <f aca="false">Cropani!D436</f>
        <v>0</v>
      </c>
      <c r="AQ118" s="157" t="n">
        <f aca="false">Cropani!E436</f>
        <v>0</v>
      </c>
      <c r="AR118" s="157" t="n">
        <f aca="false">Cropani!F436</f>
        <v>0</v>
      </c>
      <c r="AS118" s="157" t="n">
        <f aca="false">Cropani!G436</f>
        <v>0</v>
      </c>
      <c r="AT118" s="157" t="n">
        <f aca="false">Cropani!H436</f>
        <v>0</v>
      </c>
      <c r="AU118" s="157" t="n">
        <f aca="false">Cropani!I436</f>
        <v>0</v>
      </c>
      <c r="AV118" s="160" t="n">
        <f aca="false">Cropani!J436</f>
        <v>0</v>
      </c>
      <c r="AW118" s="156" t="n">
        <f aca="false">Cropani!B437</f>
        <v>0</v>
      </c>
      <c r="AX118" s="157" t="n">
        <f aca="false">Cropani!C437</f>
        <v>0</v>
      </c>
      <c r="AY118" s="157" t="n">
        <f aca="false">Cropani!D437</f>
        <v>0</v>
      </c>
      <c r="AZ118" s="157" t="n">
        <f aca="false">Cropani!E437</f>
        <v>0</v>
      </c>
      <c r="BA118" s="157" t="n">
        <f aca="false">Cropani!F437</f>
        <v>0</v>
      </c>
      <c r="BB118" s="157" t="n">
        <f aca="false">Cropani!G437</f>
        <v>0</v>
      </c>
      <c r="BC118" s="157" t="n">
        <f aca="false">Cropani!H437</f>
        <v>0</v>
      </c>
      <c r="BD118" s="157" t="n">
        <f aca="false">Cropani!I437</f>
        <v>0</v>
      </c>
      <c r="BE118" s="157" t="n">
        <f aca="false">Cropani!J437</f>
        <v>0</v>
      </c>
      <c r="BF118" s="158" t="n">
        <f aca="false">AW118*$T118</f>
        <v>0</v>
      </c>
      <c r="BG118" s="155" t="n">
        <f aca="false">AX118*$T118</f>
        <v>0</v>
      </c>
      <c r="BH118" s="155" t="n">
        <f aca="false">AY118*$T118</f>
        <v>0</v>
      </c>
      <c r="BI118" s="155" t="n">
        <f aca="false">AZ118*$T118</f>
        <v>0</v>
      </c>
      <c r="BJ118" s="155" t="n">
        <f aca="false">BA118*$T118</f>
        <v>0</v>
      </c>
      <c r="BK118" s="155" t="n">
        <f aca="false">BB118*$T118</f>
        <v>0</v>
      </c>
      <c r="BL118" s="155" t="n">
        <f aca="false">BC118*$T118</f>
        <v>0</v>
      </c>
      <c r="BM118" s="155" t="n">
        <f aca="false">BD118*$T118</f>
        <v>0</v>
      </c>
      <c r="BN118" s="159" t="n">
        <f aca="false">BE118*$T118</f>
        <v>0</v>
      </c>
      <c r="BO118" s="156" t="n">
        <f aca="false">AN118+BF118</f>
        <v>0</v>
      </c>
      <c r="BP118" s="157" t="n">
        <f aca="false">AO118+BG118</f>
        <v>0</v>
      </c>
      <c r="BQ118" s="157" t="n">
        <f aca="false">AP118+BH118</f>
        <v>0</v>
      </c>
      <c r="BR118" s="157" t="n">
        <f aca="false">AQ118+BI118</f>
        <v>0</v>
      </c>
      <c r="BS118" s="157" t="n">
        <f aca="false">AR118+BJ118</f>
        <v>0</v>
      </c>
      <c r="BT118" s="157" t="n">
        <f aca="false">AS118+BK118</f>
        <v>0</v>
      </c>
      <c r="BU118" s="157" t="n">
        <f aca="false">AT118+BL118</f>
        <v>0</v>
      </c>
      <c r="BV118" s="157" t="n">
        <f aca="false">AU118+BM118</f>
        <v>0</v>
      </c>
      <c r="BW118" s="160" t="n">
        <f aca="false">AV118+BN118</f>
        <v>0</v>
      </c>
      <c r="BX118" s="3" t="e">
        <f aca="false">BO118/SUM($BO118:$BW118)</f>
        <v>#DIV/0!</v>
      </c>
      <c r="BY118" s="3" t="e">
        <f aca="false">BP118/SUM($BO118:$BW118)</f>
        <v>#DIV/0!</v>
      </c>
      <c r="BZ118" s="3" t="e">
        <f aca="false">BQ118/SUM($BO118:$BW118)</f>
        <v>#DIV/0!</v>
      </c>
      <c r="CA118" s="3" t="e">
        <f aca="false">BR118/SUM($BO118:$BW118)</f>
        <v>#DIV/0!</v>
      </c>
      <c r="CB118" s="3" t="e">
        <f aca="false">BS118/SUM($BO118:$BW118)</f>
        <v>#DIV/0!</v>
      </c>
      <c r="CC118" s="3" t="e">
        <f aca="false">BT118/SUM($BO118:$BW118)</f>
        <v>#DIV/0!</v>
      </c>
      <c r="CD118" s="3" t="e">
        <f aca="false">BU118/SUM($BO118:$BW118)</f>
        <v>#DIV/0!</v>
      </c>
      <c r="CE118" s="3" t="e">
        <f aca="false">BV118/SUM($BO118:$BW118)</f>
        <v>#DIV/0!</v>
      </c>
      <c r="CF118" s="3" t="e">
        <f aca="false">BW118/SUM($BO118:$BW118)</f>
        <v>#DIV/0!</v>
      </c>
      <c r="CG118" s="147"/>
      <c r="CI118" s="16" t="n">
        <f aca="false">IF(CG118&lt;&gt;0,SUM(BO118:CG118)-BV118,0)</f>
        <v>0</v>
      </c>
      <c r="CK118" s="151"/>
      <c r="CL118" s="155" t="n">
        <f aca="false">IF(CG118&lt;&gt;0,1,0)</f>
        <v>0</v>
      </c>
      <c r="CN118" s="152"/>
      <c r="CO118" s="127"/>
      <c r="CP118" s="127"/>
      <c r="CQ118" s="127"/>
      <c r="CR118" s="127"/>
      <c r="CS118" s="127"/>
      <c r="CT118" s="127"/>
      <c r="CU118" s="127"/>
      <c r="CV118" s="127"/>
      <c r="CW118" s="127"/>
      <c r="CX118" s="127"/>
      <c r="CY118" s="127"/>
      <c r="CZ118" s="127"/>
      <c r="DA118" s="127"/>
      <c r="DB118" s="127"/>
      <c r="DC118" s="138"/>
      <c r="DE118" s="37" t="str">
        <f aca="false">B82</f>
        <v>O12_a</v>
      </c>
      <c r="DF118" s="44"/>
      <c r="DG118" s="155" t="n">
        <f aca="false">W82+W83</f>
        <v>50.5</v>
      </c>
      <c r="DH118" s="44" t="n">
        <f aca="false">CG82+CG83</f>
        <v>0</v>
      </c>
      <c r="DI118" s="44" t="n">
        <f aca="false">O82+O83</f>
        <v>0.28</v>
      </c>
      <c r="DJ118" s="44" t="n">
        <f aca="false">S82+S83</f>
        <v>0.0098</v>
      </c>
      <c r="DK118" s="44" t="n">
        <f aca="false">BW82+BW83</f>
        <v>0</v>
      </c>
      <c r="DL118" s="44" t="n">
        <f aca="false">BV82+BV83</f>
        <v>10.5</v>
      </c>
      <c r="DM118" s="127"/>
      <c r="DN118" s="127"/>
      <c r="DO118" s="127"/>
      <c r="DP118" s="127"/>
      <c r="DQ118" s="127"/>
      <c r="DR118" s="127"/>
      <c r="DS118" s="127"/>
      <c r="DT118" s="127"/>
      <c r="DU118" s="127"/>
      <c r="DV118" s="127"/>
      <c r="DW118" s="127"/>
      <c r="DX118" s="127"/>
      <c r="DY118" s="127"/>
      <c r="DZ118" s="127"/>
      <c r="EA118" s="127"/>
      <c r="EB118" s="127"/>
      <c r="EC118" s="127"/>
      <c r="ED118" s="127"/>
      <c r="EE118" s="127"/>
      <c r="EF118" s="127"/>
      <c r="EG118" s="127"/>
      <c r="EH118" s="127"/>
      <c r="EI118" s="127"/>
      <c r="EJ118" s="127"/>
      <c r="EK118" s="127"/>
      <c r="EL118" s="127"/>
      <c r="EM118" s="127"/>
      <c r="EN118" s="127"/>
      <c r="EO118" s="127"/>
      <c r="EP118" s="127"/>
      <c r="EQ118" s="127"/>
      <c r="ER118" s="127"/>
      <c r="ES118" s="127"/>
      <c r="ET118" s="127"/>
      <c r="EU118" s="127"/>
      <c r="EV118" s="127"/>
      <c r="EW118" s="127"/>
      <c r="EX118" s="127"/>
      <c r="EY118" s="127"/>
      <c r="EZ118" s="127"/>
      <c r="FA118" s="127"/>
      <c r="FB118" s="127"/>
      <c r="FC118" s="127"/>
      <c r="FD118" s="127"/>
      <c r="FE118" s="127"/>
      <c r="FF118" s="127"/>
      <c r="FG118" s="127"/>
      <c r="FH118" s="127"/>
      <c r="FI118" s="127"/>
      <c r="FJ118" s="127"/>
      <c r="FK118" s="127"/>
      <c r="FL118" s="127"/>
      <c r="FM118" s="127"/>
      <c r="FN118" s="127"/>
      <c r="FO118" s="127"/>
      <c r="FP118" s="127"/>
      <c r="FQ118" s="127"/>
      <c r="FR118" s="127"/>
      <c r="FS118" s="127"/>
      <c r="FT118" s="127"/>
      <c r="FU118" s="127"/>
      <c r="FV118" s="127"/>
      <c r="FW118" s="127"/>
      <c r="FX118" s="127"/>
      <c r="FY118" s="127"/>
      <c r="FZ118" s="127"/>
      <c r="GA118" s="127"/>
      <c r="GB118" s="127"/>
      <c r="GC118" s="127"/>
      <c r="GD118" s="127"/>
      <c r="GE118" s="127"/>
      <c r="GF118" s="127"/>
      <c r="GG118" s="127"/>
      <c r="GH118" s="127"/>
      <c r="GI118" s="127"/>
      <c r="GJ118" s="127"/>
      <c r="GK118" s="127"/>
      <c r="GL118" s="127"/>
      <c r="GM118" s="127"/>
      <c r="GN118" s="127"/>
      <c r="GO118" s="127"/>
      <c r="GP118" s="167"/>
      <c r="GQ118" s="127" t="s">
        <v>217</v>
      </c>
      <c r="GR118" s="161" t="n">
        <v>0.115237139345276</v>
      </c>
      <c r="GS118" s="127" t="n">
        <v>0.0471493094193886</v>
      </c>
      <c r="GT118" s="127" t="n">
        <v>0.00329980435367619</v>
      </c>
      <c r="GU118" s="127" t="n">
        <v>0.45339308182962</v>
      </c>
      <c r="GV118" s="127" t="n">
        <v>0.380920665052039</v>
      </c>
      <c r="GW118" s="127" t="n">
        <v>0</v>
      </c>
      <c r="GX118" s="127" t="n">
        <v>0</v>
      </c>
      <c r="GY118" s="135" t="n">
        <v>0</v>
      </c>
      <c r="GZ118" s="161" t="n">
        <v>0</v>
      </c>
      <c r="HA118" s="127" t="s">
        <v>37</v>
      </c>
      <c r="HB118" s="127" t="s">
        <v>37</v>
      </c>
      <c r="HC118" s="127" t="n">
        <v>0</v>
      </c>
      <c r="HD118" s="127" t="n">
        <v>37</v>
      </c>
      <c r="HE118" s="127" t="n">
        <v>10</v>
      </c>
      <c r="HF118" s="127" t="n">
        <v>0.01</v>
      </c>
      <c r="HG118" s="127" t="n">
        <v>0</v>
      </c>
      <c r="HH118" s="127" t="n">
        <v>0.37</v>
      </c>
      <c r="HI118" s="127" t="n">
        <v>0.37</v>
      </c>
      <c r="HJ118" s="127" t="n">
        <v>843.281797982443</v>
      </c>
      <c r="HK118" s="127" t="n">
        <v>0</v>
      </c>
      <c r="HL118" s="135" t="n">
        <v>312.014265253504</v>
      </c>
      <c r="HM118" s="161" t="n">
        <v>0</v>
      </c>
      <c r="HN118" s="127" t="n">
        <v>0</v>
      </c>
      <c r="HO118" s="127" t="n">
        <v>0</v>
      </c>
      <c r="HP118" s="127" t="n">
        <v>0</v>
      </c>
      <c r="HQ118" s="127" t="n">
        <v>0</v>
      </c>
      <c r="HR118" s="127" t="n">
        <v>0</v>
      </c>
      <c r="HS118" s="127" t="n">
        <v>0</v>
      </c>
      <c r="HT118" s="127" t="n">
        <v>0</v>
      </c>
      <c r="HU118" s="127" t="n">
        <v>0</v>
      </c>
      <c r="HV118" s="127" t="n">
        <v>0</v>
      </c>
      <c r="HW118" s="127" t="n">
        <v>0</v>
      </c>
      <c r="HX118" s="127" t="n">
        <v>0</v>
      </c>
      <c r="HY118" s="127" t="n">
        <v>0</v>
      </c>
      <c r="HZ118" s="165" t="n">
        <v>0</v>
      </c>
      <c r="IA118" s="127"/>
      <c r="IB118" s="127"/>
      <c r="IC118" s="127"/>
      <c r="ID118" s="127"/>
      <c r="IE118" s="127"/>
      <c r="IF118" s="127"/>
      <c r="IG118" s="127"/>
      <c r="IH118" s="127"/>
      <c r="II118" s="127"/>
      <c r="IJ118" s="127"/>
      <c r="IK118" s="127"/>
      <c r="IL118" s="127"/>
      <c r="IM118" s="127"/>
      <c r="IN118" s="127"/>
      <c r="IO118" s="127"/>
      <c r="IP118" s="127"/>
      <c r="IQ118" s="127"/>
      <c r="IR118" s="127"/>
      <c r="IS118" s="127"/>
      <c r="IT118" s="127"/>
      <c r="IU118" s="127"/>
      <c r="IV118" s="127"/>
      <c r="IW118" s="127"/>
      <c r="IX118" s="127"/>
      <c r="IY118" s="127"/>
      <c r="IZ118" s="127"/>
      <c r="JA118" s="127"/>
      <c r="JB118" s="127"/>
      <c r="JC118" s="127"/>
      <c r="JD118" s="127"/>
      <c r="JE118" s="127"/>
      <c r="JF118" s="127"/>
      <c r="JG118" s="127"/>
      <c r="JH118" s="127"/>
      <c r="JI118" s="127"/>
      <c r="JJ118" s="127"/>
      <c r="JK118" s="127"/>
      <c r="JL118" s="127"/>
      <c r="JM118" s="127"/>
      <c r="JN118" s="127"/>
      <c r="JO118" s="127"/>
      <c r="JP118" s="127"/>
      <c r="JQ118" s="127"/>
      <c r="JR118" s="127"/>
      <c r="JS118" s="127"/>
      <c r="JT118" s="127"/>
      <c r="JU118" s="127"/>
      <c r="JV118" s="127"/>
      <c r="JW118" s="127"/>
      <c r="JX118" s="127"/>
      <c r="JY118" s="127"/>
      <c r="JZ118" s="127"/>
      <c r="KA118" s="127"/>
      <c r="KB118" s="127"/>
      <c r="KC118" s="127"/>
      <c r="KD118" s="127"/>
      <c r="KE118" s="127"/>
      <c r="KF118" s="127"/>
      <c r="KG118" s="127"/>
      <c r="KH118" s="127"/>
      <c r="KI118" s="127"/>
      <c r="KJ118" s="127"/>
      <c r="KK118" s="127"/>
      <c r="KL118" s="127"/>
      <c r="KM118" s="127"/>
      <c r="KN118" s="127"/>
      <c r="KO118" s="127"/>
      <c r="KP118" s="127"/>
      <c r="KQ118" s="127"/>
      <c r="KR118" s="127"/>
      <c r="KS118" s="127"/>
      <c r="KT118" s="127"/>
      <c r="KU118" s="127"/>
      <c r="KV118" s="127"/>
      <c r="KW118" s="127"/>
      <c r="KX118" s="127"/>
      <c r="KY118" s="127"/>
      <c r="KZ118" s="127"/>
      <c r="LA118" s="127"/>
      <c r="LB118" s="127"/>
      <c r="LC118" s="127"/>
      <c r="LD118" s="127"/>
      <c r="LE118" s="127"/>
      <c r="LF118" s="127"/>
      <c r="LG118" s="127"/>
      <c r="LH118" s="127"/>
      <c r="LI118" s="127"/>
      <c r="LJ118" s="127"/>
      <c r="LK118" s="127"/>
      <c r="LL118" s="127"/>
      <c r="LM118" s="127"/>
      <c r="LN118" s="127"/>
      <c r="LO118" s="127"/>
      <c r="LP118" s="127"/>
      <c r="LQ118" s="127"/>
      <c r="LR118" s="127"/>
      <c r="LS118" s="127"/>
      <c r="LT118" s="127"/>
      <c r="LU118" s="127"/>
      <c r="LV118" s="127"/>
      <c r="LW118" s="127"/>
      <c r="LX118" s="127"/>
      <c r="LY118" s="127"/>
      <c r="LZ118" s="127"/>
      <c r="MA118" s="127"/>
      <c r="MB118" s="127"/>
      <c r="MC118" s="127"/>
      <c r="MD118" s="127"/>
      <c r="ME118" s="127"/>
      <c r="MF118" s="127"/>
      <c r="MG118" s="127"/>
      <c r="MH118" s="127"/>
      <c r="MI118" s="127"/>
      <c r="MJ118" s="127"/>
      <c r="MK118" s="127"/>
      <c r="ML118" s="127"/>
      <c r="MM118" s="127"/>
      <c r="MN118" s="127"/>
      <c r="MO118" s="127"/>
      <c r="MP118" s="127"/>
      <c r="MQ118" s="127"/>
      <c r="MR118" s="127"/>
      <c r="MS118" s="127"/>
      <c r="MT118" s="127"/>
      <c r="MU118" s="127"/>
      <c r="MV118" s="127"/>
      <c r="MW118" s="127"/>
      <c r="MX118" s="127"/>
      <c r="MY118" s="127"/>
      <c r="MZ118" s="127"/>
      <c r="NA118" s="127"/>
      <c r="NB118" s="127"/>
      <c r="NC118" s="127"/>
      <c r="ND118" s="127"/>
      <c r="NE118" s="127"/>
      <c r="NF118" s="127"/>
      <c r="NG118" s="127"/>
      <c r="NH118" s="127"/>
      <c r="NI118" s="127"/>
      <c r="NJ118" s="127"/>
      <c r="NK118" s="127"/>
      <c r="NL118" s="127"/>
      <c r="NM118" s="127"/>
      <c r="NN118" s="127"/>
      <c r="NO118" s="127"/>
      <c r="NP118" s="127"/>
      <c r="NQ118" s="127"/>
      <c r="NR118" s="127"/>
      <c r="NS118" s="127"/>
      <c r="NT118" s="127"/>
      <c r="NU118" s="127"/>
      <c r="NV118" s="127"/>
      <c r="NW118" s="127"/>
      <c r="NX118" s="127"/>
      <c r="NY118" s="127"/>
      <c r="NZ118" s="127"/>
      <c r="OA118" s="127"/>
      <c r="OB118" s="127"/>
      <c r="OC118" s="127"/>
      <c r="OD118" s="127"/>
      <c r="OE118" s="127"/>
      <c r="OF118" s="127"/>
      <c r="OG118" s="127"/>
      <c r="OH118" s="127"/>
      <c r="OI118" s="127"/>
      <c r="OJ118" s="127"/>
      <c r="OK118" s="127"/>
      <c r="OL118" s="127"/>
      <c r="OM118" s="127"/>
      <c r="ON118" s="127"/>
      <c r="OO118" s="127"/>
      <c r="OP118" s="127"/>
      <c r="OQ118" s="127"/>
      <c r="OR118" s="127"/>
      <c r="OS118" s="127"/>
      <c r="OT118" s="127"/>
      <c r="OU118" s="127"/>
      <c r="OV118" s="127"/>
      <c r="OW118" s="127"/>
      <c r="OX118" s="127"/>
      <c r="OY118" s="127"/>
      <c r="OZ118" s="127"/>
      <c r="PA118" s="127"/>
      <c r="PB118" s="127"/>
      <c r="PC118" s="127"/>
      <c r="PD118" s="127"/>
      <c r="PE118" s="127"/>
      <c r="PF118" s="127"/>
      <c r="PG118" s="127"/>
      <c r="PH118" s="127"/>
      <c r="PI118" s="127"/>
      <c r="PJ118" s="127"/>
      <c r="PK118" s="127"/>
      <c r="PL118" s="127"/>
      <c r="PM118" s="127"/>
      <c r="PN118" s="127"/>
      <c r="PO118" s="127"/>
      <c r="PP118" s="127"/>
      <c r="PQ118" s="127"/>
      <c r="PR118" s="127"/>
      <c r="PS118" s="127"/>
      <c r="PT118" s="127"/>
      <c r="PU118" s="127"/>
      <c r="PV118" s="127"/>
      <c r="PW118" s="127"/>
      <c r="PX118" s="127"/>
      <c r="PY118" s="127"/>
      <c r="PZ118" s="127"/>
      <c r="QA118" s="127"/>
      <c r="QB118" s="127"/>
      <c r="QC118" s="127"/>
      <c r="QD118" s="127"/>
      <c r="QE118" s="127"/>
      <c r="QF118" s="127"/>
      <c r="QG118" s="127"/>
      <c r="QH118" s="127"/>
      <c r="QI118" s="127"/>
      <c r="QJ118" s="127"/>
      <c r="QK118" s="127"/>
      <c r="QL118" s="127"/>
      <c r="QM118" s="127"/>
      <c r="QN118" s="127"/>
      <c r="QO118" s="127"/>
      <c r="QP118" s="127"/>
    </row>
    <row r="119" customFormat="false" ht="14.4" hidden="false" customHeight="false" outlineLevel="0" collapsed="false">
      <c r="A119" s="166"/>
      <c r="B119" s="37" t="s">
        <v>232</v>
      </c>
      <c r="C119" s="16" t="n">
        <v>0.03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0.97</v>
      </c>
      <c r="K119" s="2" t="n">
        <v>0</v>
      </c>
      <c r="L119" s="2" t="s">
        <v>37</v>
      </c>
      <c r="M119" s="2" t="s">
        <v>37</v>
      </c>
      <c r="N119" s="2" t="s">
        <v>45</v>
      </c>
      <c r="O119" s="2" t="n">
        <v>25.4</v>
      </c>
      <c r="P119" s="2" t="n">
        <v>15</v>
      </c>
      <c r="Q119" s="2" t="n">
        <v>0.015</v>
      </c>
      <c r="R119" s="2" t="n">
        <v>0</v>
      </c>
      <c r="S119" s="2" t="n">
        <v>0.381</v>
      </c>
      <c r="T119" s="2" t="n">
        <v>0.381</v>
      </c>
      <c r="U119" s="2" t="n">
        <v>415</v>
      </c>
      <c r="V119" s="2" t="n">
        <v>0</v>
      </c>
      <c r="W119" s="2" t="n">
        <v>158.115</v>
      </c>
      <c r="X119" s="2" t="n">
        <f aca="false">IF(M119=1,O119,0)</f>
        <v>0</v>
      </c>
      <c r="Z119" s="2" t="s">
        <v>573</v>
      </c>
      <c r="AA119" s="2" t="n">
        <f aca="false">[2]cerva!E9</f>
        <v>10.6717486393005</v>
      </c>
      <c r="AB119" s="127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  <c r="AN119" s="150" t="n">
        <f aca="false">Cropani!M436</f>
        <v>0</v>
      </c>
      <c r="AO119" s="16" t="n">
        <f aca="false">Cropani!N436</f>
        <v>0</v>
      </c>
      <c r="AP119" s="16" t="n">
        <f aca="false">Cropani!O436</f>
        <v>0</v>
      </c>
      <c r="AQ119" s="16" t="n">
        <f aca="false">Cropani!P436</f>
        <v>0</v>
      </c>
      <c r="AR119" s="16" t="n">
        <f aca="false">Cropani!Q436</f>
        <v>0</v>
      </c>
      <c r="AS119" s="16" t="n">
        <f aca="false">Cropani!R436</f>
        <v>0</v>
      </c>
      <c r="AT119" s="16" t="n">
        <f aca="false">Cropani!S436</f>
        <v>0</v>
      </c>
      <c r="AU119" s="16" t="n">
        <f aca="false">Cropani!T436</f>
        <v>0</v>
      </c>
      <c r="AV119" s="139" t="n">
        <f aca="false">Cropani!U436</f>
        <v>0</v>
      </c>
      <c r="AW119" s="150" t="n">
        <f aca="false">Cropani!M437</f>
        <v>27</v>
      </c>
      <c r="AX119" s="16" t="n">
        <f aca="false">Cropani!N437</f>
        <v>0</v>
      </c>
      <c r="AY119" s="16" t="n">
        <f aca="false">Cropani!O437</f>
        <v>0</v>
      </c>
      <c r="AZ119" s="16" t="n">
        <f aca="false">Cropani!P437</f>
        <v>0</v>
      </c>
      <c r="BA119" s="16" t="n">
        <f aca="false">Cropani!Q437</f>
        <v>0</v>
      </c>
      <c r="BB119" s="16" t="n">
        <f aca="false">Cropani!R437</f>
        <v>0</v>
      </c>
      <c r="BC119" s="16" t="n">
        <f aca="false">Cropani!S437</f>
        <v>0</v>
      </c>
      <c r="BD119" s="16" t="n">
        <f aca="false">Cropani!T437</f>
        <v>0</v>
      </c>
      <c r="BE119" s="16" t="n">
        <f aca="false">Cropani!U437</f>
        <v>388</v>
      </c>
      <c r="BF119" s="20" t="n">
        <f aca="false">AW119*$T119</f>
        <v>10.287</v>
      </c>
      <c r="BG119" s="2" t="n">
        <f aca="false">AX119*$T119</f>
        <v>0</v>
      </c>
      <c r="BH119" s="2" t="n">
        <f aca="false">AY119*$T119</f>
        <v>0</v>
      </c>
      <c r="BI119" s="2" t="n">
        <f aca="false">AZ119*$T119</f>
        <v>0</v>
      </c>
      <c r="BJ119" s="2" t="n">
        <f aca="false">BA119*$T119</f>
        <v>0</v>
      </c>
      <c r="BK119" s="2" t="n">
        <f aca="false">BB119*$T119</f>
        <v>0</v>
      </c>
      <c r="BL119" s="2" t="n">
        <f aca="false">BC119*$T119</f>
        <v>0</v>
      </c>
      <c r="BM119" s="2" t="n">
        <f aca="false">BD119*$T119</f>
        <v>0</v>
      </c>
      <c r="BN119" s="44" t="n">
        <f aca="false">BE119*$T119</f>
        <v>147.828</v>
      </c>
      <c r="BO119" s="150" t="n">
        <f aca="false">AN119+BF119</f>
        <v>10.287</v>
      </c>
      <c r="BP119" s="16" t="n">
        <f aca="false">AO119+BG119</f>
        <v>0</v>
      </c>
      <c r="BQ119" s="16" t="n">
        <f aca="false">AP119+BH119</f>
        <v>0</v>
      </c>
      <c r="BR119" s="16" t="n">
        <f aca="false">AQ119+BI119</f>
        <v>0</v>
      </c>
      <c r="BS119" s="16" t="n">
        <f aca="false">AR119+BJ119</f>
        <v>0</v>
      </c>
      <c r="BT119" s="16" t="n">
        <f aca="false">AS119+BK119</f>
        <v>0</v>
      </c>
      <c r="BU119" s="16" t="n">
        <f aca="false">AT119+BL119</f>
        <v>0</v>
      </c>
      <c r="BV119" s="16" t="n">
        <f aca="false">AU119+BM119</f>
        <v>0</v>
      </c>
      <c r="BW119" s="139" t="n">
        <f aca="false">AV119+BN119</f>
        <v>147.828</v>
      </c>
      <c r="BX119" s="3" t="n">
        <f aca="false">BO119/SUM($BO119:$BW119)</f>
        <v>0.0650602409638554</v>
      </c>
      <c r="BY119" s="3" t="n">
        <f aca="false">BP119/SUM($BO119:$BW119)</f>
        <v>0</v>
      </c>
      <c r="BZ119" s="3" t="n">
        <f aca="false">BQ119/SUM($BO119:$BW119)</f>
        <v>0</v>
      </c>
      <c r="CA119" s="3" t="n">
        <f aca="false">BR119/SUM($BO119:$BW119)</f>
        <v>0</v>
      </c>
      <c r="CB119" s="3" t="n">
        <f aca="false">BS119/SUM($BO119:$BW119)</f>
        <v>0</v>
      </c>
      <c r="CC119" s="3" t="n">
        <f aca="false">BT119/SUM($BO119:$BW119)</f>
        <v>0</v>
      </c>
      <c r="CD119" s="3" t="n">
        <f aca="false">BU119/SUM($BO119:$BW119)</f>
        <v>0</v>
      </c>
      <c r="CE119" s="3" t="n">
        <f aca="false">BV119/SUM($BO119:$BW119)</f>
        <v>0</v>
      </c>
      <c r="CF119" s="3" t="n">
        <f aca="false">BW119/SUM($BO119:$BW119)</f>
        <v>0.934939759036145</v>
      </c>
      <c r="CG119" s="147" t="n">
        <f aca="false">IF(AND(CE119&gt;=90%,BV119&gt;=2000),BV119,0)</f>
        <v>0</v>
      </c>
      <c r="CI119" s="16" t="n">
        <f aca="false">IF(CG119&lt;&gt;0,SUM(BO119:CG119)-BV119,0)</f>
        <v>0</v>
      </c>
      <c r="CJ119" s="2" t="n">
        <f aca="false">IF(CE119&gt;=90%,BV119,0)</f>
        <v>0</v>
      </c>
      <c r="CK119" s="151" t="n">
        <f aca="false">IF(CJ119&lt;&gt;0,1,0)</f>
        <v>0</v>
      </c>
      <c r="CL119" s="2" t="n">
        <f aca="false">IF(CG119&lt;&gt;0,1,0)</f>
        <v>0</v>
      </c>
      <c r="CM119" s="2" t="n">
        <v>0</v>
      </c>
      <c r="CN119" s="152"/>
      <c r="CO119" s="127"/>
      <c r="CP119" s="127"/>
      <c r="CQ119" s="127"/>
      <c r="CR119" s="127"/>
      <c r="CS119" s="127"/>
      <c r="CT119" s="127"/>
      <c r="CU119" s="127"/>
      <c r="CV119" s="127"/>
      <c r="CW119" s="127"/>
      <c r="CX119" s="127"/>
      <c r="CY119" s="127"/>
      <c r="CZ119" s="127"/>
      <c r="DA119" s="127"/>
      <c r="DB119" s="127"/>
      <c r="DC119" s="138"/>
      <c r="DE119" s="37" t="str">
        <f aca="false">B84</f>
        <v>O13_a</v>
      </c>
      <c r="DF119" s="44"/>
      <c r="DG119" s="2" t="n">
        <f aca="false">W84+W85</f>
        <v>53.84171875</v>
      </c>
      <c r="DH119" s="44" t="n">
        <f aca="false">CG84+CG85</f>
        <v>0</v>
      </c>
      <c r="DI119" s="44" t="n">
        <f aca="false">O84+O85</f>
        <v>1.53</v>
      </c>
      <c r="DJ119" s="44" t="n">
        <f aca="false">S84+S85</f>
        <v>0.0765</v>
      </c>
      <c r="DK119" s="44" t="n">
        <f aca="false">BW84+BW85</f>
        <v>0</v>
      </c>
      <c r="DL119" s="44" t="n">
        <f aca="false">BV84+BV85</f>
        <v>11.475</v>
      </c>
      <c r="DM119" s="127"/>
      <c r="DN119" s="127"/>
      <c r="DO119" s="127"/>
      <c r="DP119" s="127"/>
      <c r="DQ119" s="127"/>
      <c r="DR119" s="127"/>
      <c r="DS119" s="127"/>
      <c r="DT119" s="127"/>
      <c r="DU119" s="127"/>
      <c r="DV119" s="127"/>
      <c r="DW119" s="127"/>
      <c r="DX119" s="127"/>
      <c r="DY119" s="127"/>
      <c r="DZ119" s="127"/>
      <c r="EA119" s="127"/>
      <c r="EB119" s="127"/>
      <c r="EC119" s="127"/>
      <c r="ED119" s="127"/>
      <c r="EE119" s="127"/>
      <c r="EF119" s="127"/>
      <c r="EG119" s="127"/>
      <c r="EH119" s="127"/>
      <c r="EI119" s="127"/>
      <c r="EJ119" s="127"/>
      <c r="EK119" s="127"/>
      <c r="EL119" s="127"/>
      <c r="EM119" s="127"/>
      <c r="EN119" s="127"/>
      <c r="EO119" s="127"/>
      <c r="EP119" s="127"/>
      <c r="EQ119" s="127"/>
      <c r="ER119" s="127"/>
      <c r="ES119" s="127"/>
      <c r="ET119" s="127"/>
      <c r="EU119" s="127"/>
      <c r="EV119" s="127"/>
      <c r="EW119" s="127"/>
      <c r="EX119" s="127"/>
      <c r="EY119" s="127"/>
      <c r="EZ119" s="127"/>
      <c r="FA119" s="127"/>
      <c r="FB119" s="127"/>
      <c r="FC119" s="127"/>
      <c r="FD119" s="127"/>
      <c r="FE119" s="127"/>
      <c r="FF119" s="127"/>
      <c r="FG119" s="127"/>
      <c r="FH119" s="127"/>
      <c r="FI119" s="127"/>
      <c r="FJ119" s="127"/>
      <c r="FK119" s="127"/>
      <c r="FL119" s="127"/>
      <c r="FM119" s="127"/>
      <c r="FN119" s="127"/>
      <c r="FO119" s="127"/>
      <c r="FP119" s="127"/>
      <c r="FQ119" s="127"/>
      <c r="FR119" s="127"/>
      <c r="FS119" s="127"/>
      <c r="FT119" s="127"/>
      <c r="FU119" s="127"/>
      <c r="FV119" s="127"/>
      <c r="FW119" s="127"/>
      <c r="FX119" s="127"/>
      <c r="FY119" s="127"/>
      <c r="FZ119" s="127"/>
      <c r="GA119" s="127"/>
      <c r="GB119" s="127"/>
      <c r="GC119" s="127"/>
      <c r="GD119" s="127"/>
      <c r="GE119" s="127"/>
      <c r="GF119" s="127"/>
      <c r="GG119" s="127"/>
      <c r="GH119" s="127"/>
      <c r="GI119" s="127"/>
      <c r="GJ119" s="127"/>
      <c r="GK119" s="127"/>
      <c r="GL119" s="127"/>
      <c r="GM119" s="127"/>
      <c r="GN119" s="127"/>
      <c r="GO119" s="127"/>
      <c r="GP119" s="167"/>
      <c r="GQ119" s="127" t="s">
        <v>218</v>
      </c>
      <c r="GR119" s="161" t="n">
        <v>0</v>
      </c>
      <c r="GS119" s="127" t="n">
        <v>0</v>
      </c>
      <c r="GT119" s="127" t="n">
        <v>0</v>
      </c>
      <c r="GU119" s="127" t="n">
        <v>0</v>
      </c>
      <c r="GV119" s="127" t="n">
        <v>0</v>
      </c>
      <c r="GW119" s="127" t="n">
        <v>0</v>
      </c>
      <c r="GX119" s="127" t="n">
        <v>0</v>
      </c>
      <c r="GY119" s="135" t="n">
        <v>0</v>
      </c>
      <c r="GZ119" s="161" t="s">
        <v>41</v>
      </c>
      <c r="HA119" s="127" t="n">
        <v>0</v>
      </c>
      <c r="HB119" s="127" t="n">
        <v>0</v>
      </c>
      <c r="HC119" s="127" t="n">
        <v>0</v>
      </c>
      <c r="HD119" s="127" t="n">
        <v>26.6</v>
      </c>
      <c r="HE119" s="127" t="n">
        <v>0</v>
      </c>
      <c r="HF119" s="127" t="n">
        <v>0</v>
      </c>
      <c r="HG119" s="127" t="n">
        <v>0</v>
      </c>
      <c r="HH119" s="127" t="n">
        <v>0</v>
      </c>
      <c r="HI119" s="127" t="n">
        <v>0</v>
      </c>
      <c r="HJ119" s="127" t="n">
        <v>0</v>
      </c>
      <c r="HK119" s="127" t="n">
        <v>0</v>
      </c>
      <c r="HL119" s="135" t="n">
        <v>0</v>
      </c>
      <c r="HM119" s="161" t="n">
        <v>0</v>
      </c>
      <c r="HN119" s="127" t="n">
        <v>0</v>
      </c>
      <c r="HO119" s="127" t="n">
        <v>0</v>
      </c>
      <c r="HP119" s="127" t="n">
        <v>0</v>
      </c>
      <c r="HQ119" s="127" t="n">
        <v>0</v>
      </c>
      <c r="HR119" s="127" t="n">
        <v>0</v>
      </c>
      <c r="HS119" s="127" t="n">
        <v>0</v>
      </c>
      <c r="HT119" s="127" t="n">
        <v>0</v>
      </c>
      <c r="HU119" s="127" t="n">
        <v>0</v>
      </c>
      <c r="HV119" s="127" t="n">
        <v>0</v>
      </c>
      <c r="HW119" s="127" t="n">
        <v>0</v>
      </c>
      <c r="HX119" s="127" t="n">
        <v>0</v>
      </c>
      <c r="HY119" s="127" t="n">
        <v>0</v>
      </c>
      <c r="HZ119" s="165" t="n">
        <v>0</v>
      </c>
      <c r="IA119" s="127"/>
      <c r="IB119" s="127"/>
      <c r="IC119" s="127"/>
      <c r="ID119" s="127"/>
      <c r="IE119" s="127"/>
      <c r="IF119" s="127"/>
      <c r="IG119" s="127"/>
      <c r="IH119" s="127"/>
      <c r="II119" s="127"/>
      <c r="IJ119" s="127"/>
      <c r="IK119" s="127"/>
      <c r="IL119" s="127"/>
      <c r="IM119" s="127"/>
      <c r="IN119" s="127"/>
      <c r="IO119" s="127"/>
      <c r="IP119" s="127"/>
      <c r="IQ119" s="127"/>
      <c r="IR119" s="127"/>
      <c r="IS119" s="127"/>
      <c r="IT119" s="127"/>
      <c r="IU119" s="127"/>
      <c r="IV119" s="127"/>
      <c r="IW119" s="127"/>
      <c r="IX119" s="127"/>
      <c r="IY119" s="127"/>
      <c r="IZ119" s="127"/>
      <c r="JA119" s="127"/>
      <c r="JB119" s="127"/>
      <c r="JC119" s="127"/>
      <c r="JD119" s="127"/>
      <c r="JE119" s="127"/>
      <c r="JF119" s="127"/>
      <c r="JG119" s="127"/>
      <c r="JH119" s="127"/>
      <c r="JI119" s="127"/>
      <c r="JJ119" s="127"/>
      <c r="JK119" s="127"/>
      <c r="JL119" s="127"/>
      <c r="JM119" s="127"/>
      <c r="JN119" s="127"/>
      <c r="JO119" s="127"/>
      <c r="JP119" s="127"/>
      <c r="JQ119" s="127"/>
      <c r="JR119" s="127"/>
      <c r="JS119" s="127"/>
      <c r="JT119" s="127"/>
      <c r="JU119" s="127"/>
      <c r="JV119" s="127"/>
      <c r="JW119" s="127"/>
      <c r="JX119" s="127"/>
      <c r="JY119" s="127"/>
      <c r="JZ119" s="127"/>
      <c r="KA119" s="127"/>
      <c r="KB119" s="127"/>
      <c r="KC119" s="127"/>
      <c r="KD119" s="127"/>
      <c r="KE119" s="127"/>
      <c r="KF119" s="127"/>
      <c r="KG119" s="127"/>
      <c r="KH119" s="127"/>
      <c r="KI119" s="127"/>
      <c r="KJ119" s="127"/>
      <c r="KK119" s="127"/>
      <c r="KL119" s="127"/>
      <c r="KM119" s="127"/>
      <c r="KN119" s="127"/>
      <c r="KO119" s="127"/>
      <c r="KP119" s="127"/>
      <c r="KQ119" s="127"/>
      <c r="KR119" s="127"/>
      <c r="KS119" s="127"/>
      <c r="KT119" s="127"/>
      <c r="KU119" s="127"/>
      <c r="KV119" s="127"/>
      <c r="KW119" s="127"/>
      <c r="KX119" s="127"/>
      <c r="KY119" s="127"/>
      <c r="KZ119" s="127"/>
      <c r="LA119" s="127"/>
      <c r="LB119" s="127"/>
      <c r="LC119" s="127"/>
      <c r="LD119" s="127"/>
      <c r="LE119" s="127"/>
      <c r="LF119" s="127"/>
      <c r="LG119" s="127"/>
      <c r="LH119" s="127"/>
      <c r="LI119" s="127"/>
      <c r="LJ119" s="127"/>
      <c r="LK119" s="127"/>
      <c r="LL119" s="127"/>
      <c r="LM119" s="127"/>
      <c r="LN119" s="127"/>
      <c r="LO119" s="127"/>
      <c r="LP119" s="127"/>
      <c r="LQ119" s="127"/>
      <c r="LR119" s="127"/>
      <c r="LS119" s="127"/>
      <c r="LT119" s="127"/>
      <c r="LU119" s="127"/>
      <c r="LV119" s="127"/>
      <c r="LW119" s="127"/>
      <c r="LX119" s="127"/>
      <c r="LY119" s="127"/>
      <c r="LZ119" s="127"/>
      <c r="MA119" s="127"/>
      <c r="MB119" s="127"/>
      <c r="MC119" s="127"/>
      <c r="MD119" s="127"/>
      <c r="ME119" s="127"/>
      <c r="MF119" s="127"/>
      <c r="MG119" s="127"/>
      <c r="MH119" s="127"/>
      <c r="MI119" s="127"/>
      <c r="MJ119" s="127"/>
      <c r="MK119" s="127"/>
      <c r="ML119" s="127"/>
      <c r="MM119" s="127"/>
      <c r="MN119" s="127"/>
      <c r="MO119" s="127"/>
      <c r="MP119" s="127"/>
      <c r="MQ119" s="127"/>
      <c r="MR119" s="127"/>
      <c r="MS119" s="127"/>
      <c r="MT119" s="127"/>
      <c r="MU119" s="127"/>
      <c r="MV119" s="127"/>
      <c r="MW119" s="127"/>
      <c r="MX119" s="127"/>
      <c r="MY119" s="127"/>
      <c r="MZ119" s="127"/>
      <c r="NA119" s="127"/>
      <c r="NB119" s="127"/>
      <c r="NC119" s="127"/>
      <c r="ND119" s="127"/>
      <c r="NE119" s="127"/>
      <c r="NF119" s="127"/>
      <c r="NG119" s="127"/>
      <c r="NH119" s="127"/>
      <c r="NI119" s="127"/>
      <c r="NJ119" s="127"/>
      <c r="NK119" s="127"/>
      <c r="NL119" s="127"/>
      <c r="NM119" s="127"/>
      <c r="NN119" s="127"/>
      <c r="NO119" s="127"/>
      <c r="NP119" s="127"/>
      <c r="NQ119" s="127"/>
      <c r="NR119" s="127"/>
      <c r="NS119" s="127"/>
      <c r="NT119" s="127"/>
      <c r="NU119" s="127"/>
      <c r="NV119" s="127"/>
      <c r="NW119" s="127"/>
      <c r="NX119" s="127"/>
      <c r="NY119" s="127"/>
      <c r="NZ119" s="127"/>
      <c r="OA119" s="127"/>
      <c r="OB119" s="127"/>
      <c r="OC119" s="127"/>
      <c r="OD119" s="127"/>
      <c r="OE119" s="127"/>
      <c r="OF119" s="127"/>
      <c r="OG119" s="127"/>
      <c r="OH119" s="127"/>
      <c r="OI119" s="127"/>
      <c r="OJ119" s="127"/>
      <c r="OK119" s="127"/>
      <c r="OL119" s="127"/>
      <c r="OM119" s="127"/>
      <c r="ON119" s="127"/>
      <c r="OO119" s="127"/>
      <c r="OP119" s="127"/>
      <c r="OQ119" s="127"/>
      <c r="OR119" s="127"/>
      <c r="OS119" s="127"/>
      <c r="OT119" s="127"/>
      <c r="OU119" s="127"/>
      <c r="OV119" s="127"/>
      <c r="OW119" s="127"/>
      <c r="OX119" s="127"/>
      <c r="OY119" s="127"/>
      <c r="OZ119" s="127"/>
      <c r="PA119" s="127"/>
      <c r="PB119" s="127"/>
      <c r="PC119" s="127"/>
      <c r="PD119" s="127"/>
      <c r="PE119" s="127"/>
      <c r="PF119" s="127"/>
      <c r="PG119" s="127"/>
      <c r="PH119" s="127"/>
      <c r="PI119" s="127"/>
      <c r="PJ119" s="127"/>
      <c r="PK119" s="127"/>
      <c r="PL119" s="127"/>
      <c r="PM119" s="127"/>
      <c r="PN119" s="127"/>
      <c r="PO119" s="127"/>
      <c r="PP119" s="127"/>
      <c r="PQ119" s="127"/>
      <c r="PR119" s="127"/>
      <c r="PS119" s="127"/>
      <c r="PT119" s="127"/>
      <c r="PU119" s="127"/>
      <c r="PV119" s="127"/>
      <c r="PW119" s="127"/>
      <c r="PX119" s="127"/>
      <c r="PY119" s="127"/>
      <c r="PZ119" s="127"/>
      <c r="QA119" s="127"/>
      <c r="QB119" s="127"/>
      <c r="QC119" s="127"/>
      <c r="QD119" s="127"/>
      <c r="QE119" s="127"/>
      <c r="QF119" s="127"/>
      <c r="QG119" s="127"/>
      <c r="QH119" s="127"/>
      <c r="QI119" s="127"/>
      <c r="QJ119" s="127"/>
      <c r="QK119" s="127"/>
      <c r="QL119" s="127"/>
      <c r="QM119" s="127"/>
      <c r="QN119" s="127"/>
      <c r="QO119" s="127"/>
      <c r="QP119" s="127"/>
    </row>
    <row r="120" customFormat="false" ht="14.4" hidden="false" customHeight="false" outlineLevel="0" collapsed="false">
      <c r="A120" s="166"/>
      <c r="B120" s="37" t="s">
        <v>233</v>
      </c>
      <c r="C120" s="16" t="n">
        <v>0.2</v>
      </c>
      <c r="D120" s="2" t="n">
        <v>0</v>
      </c>
      <c r="E120" s="2" t="n">
        <v>0</v>
      </c>
      <c r="F120" s="2" t="n">
        <v>0.6</v>
      </c>
      <c r="G120" s="2" t="n">
        <v>0.2</v>
      </c>
      <c r="H120" s="2" t="n">
        <v>0</v>
      </c>
      <c r="I120" s="2" t="n">
        <v>0</v>
      </c>
      <c r="J120" s="2" t="n">
        <v>0</v>
      </c>
      <c r="K120" s="2" t="n">
        <v>0</v>
      </c>
      <c r="L120" s="2" t="s">
        <v>37</v>
      </c>
      <c r="M120" s="2" t="s">
        <v>37</v>
      </c>
      <c r="N120" s="2" t="s">
        <v>45</v>
      </c>
      <c r="O120" s="2" t="n">
        <v>43.5</v>
      </c>
      <c r="P120" s="2" t="n">
        <v>8</v>
      </c>
      <c r="Q120" s="2" t="n">
        <v>0.008</v>
      </c>
      <c r="R120" s="2" t="n">
        <v>0</v>
      </c>
      <c r="S120" s="2" t="n">
        <v>0.348</v>
      </c>
      <c r="T120" s="2" t="n">
        <v>0.348</v>
      </c>
      <c r="U120" s="2" t="n">
        <v>710</v>
      </c>
      <c r="V120" s="2" t="n">
        <v>0</v>
      </c>
      <c r="W120" s="2" t="n">
        <v>247.08</v>
      </c>
      <c r="X120" s="2" t="n">
        <f aca="false">IF(M120=1,O120,0)</f>
        <v>0</v>
      </c>
      <c r="Z120" s="2" t="s">
        <v>573</v>
      </c>
      <c r="AA120" s="2" t="n">
        <f aca="false">[2]cerva!E10</f>
        <v>10.6316003833015</v>
      </c>
      <c r="AB120" s="127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  <c r="AN120" s="150" t="n">
        <f aca="false">Cropani!X436</f>
        <v>0</v>
      </c>
      <c r="AO120" s="16" t="n">
        <f aca="false">Cropani!Y436</f>
        <v>0</v>
      </c>
      <c r="AP120" s="16" t="n">
        <f aca="false">Cropani!Z436</f>
        <v>0</v>
      </c>
      <c r="AQ120" s="16" t="n">
        <f aca="false">Cropani!AA436</f>
        <v>0</v>
      </c>
      <c r="AR120" s="16" t="n">
        <f aca="false">Cropani!AB436</f>
        <v>0</v>
      </c>
      <c r="AS120" s="16" t="n">
        <f aca="false">Cropani!AC436</f>
        <v>0</v>
      </c>
      <c r="AT120" s="16" t="n">
        <f aca="false">Cropani!AD436</f>
        <v>0</v>
      </c>
      <c r="AU120" s="16" t="n">
        <f aca="false">Cropani!AE436</f>
        <v>0</v>
      </c>
      <c r="AV120" s="139" t="n">
        <f aca="false">Cropani!AF436</f>
        <v>0</v>
      </c>
      <c r="AW120" s="150" t="n">
        <f aca="false">Cropani!X437</f>
        <v>180</v>
      </c>
      <c r="AX120" s="16" t="n">
        <f aca="false">Cropani!Y437</f>
        <v>0</v>
      </c>
      <c r="AY120" s="16" t="n">
        <f aca="false">Cropani!Z437</f>
        <v>0</v>
      </c>
      <c r="AZ120" s="16" t="n">
        <f aca="false">Cropani!AA437</f>
        <v>0</v>
      </c>
      <c r="BA120" s="16" t="n">
        <f aca="false">Cropani!AB437</f>
        <v>330</v>
      </c>
      <c r="BB120" s="16" t="n">
        <f aca="false">Cropani!AC437</f>
        <v>200</v>
      </c>
      <c r="BC120" s="16" t="n">
        <f aca="false">Cropani!AD437</f>
        <v>0</v>
      </c>
      <c r="BD120" s="16" t="n">
        <f aca="false">Cropani!AE437</f>
        <v>0</v>
      </c>
      <c r="BE120" s="16" t="n">
        <f aca="false">Cropani!AF437</f>
        <v>0</v>
      </c>
      <c r="BF120" s="20" t="n">
        <f aca="false">AW120*$T120</f>
        <v>62.64</v>
      </c>
      <c r="BG120" s="2" t="n">
        <f aca="false">AX120*$T120</f>
        <v>0</v>
      </c>
      <c r="BH120" s="2" t="n">
        <f aca="false">AY120*$T120</f>
        <v>0</v>
      </c>
      <c r="BI120" s="2" t="n">
        <f aca="false">AZ120*$T120</f>
        <v>0</v>
      </c>
      <c r="BJ120" s="2" t="n">
        <f aca="false">BA120*$T120</f>
        <v>114.84</v>
      </c>
      <c r="BK120" s="2" t="n">
        <f aca="false">BB120*$T120</f>
        <v>69.6</v>
      </c>
      <c r="BL120" s="2" t="n">
        <f aca="false">BC120*$T120</f>
        <v>0</v>
      </c>
      <c r="BM120" s="2" t="n">
        <f aca="false">BD120*$T120</f>
        <v>0</v>
      </c>
      <c r="BN120" s="44" t="n">
        <f aca="false">BE120*$T120</f>
        <v>0</v>
      </c>
      <c r="BO120" s="150" t="n">
        <f aca="false">AN120+BF120</f>
        <v>62.64</v>
      </c>
      <c r="BP120" s="16" t="n">
        <f aca="false">AO120+BG120</f>
        <v>0</v>
      </c>
      <c r="BQ120" s="16" t="n">
        <f aca="false">AP120+BH120</f>
        <v>0</v>
      </c>
      <c r="BR120" s="16" t="n">
        <f aca="false">AQ120+BI120</f>
        <v>0</v>
      </c>
      <c r="BS120" s="16" t="n">
        <f aca="false">AR120+BJ120</f>
        <v>114.84</v>
      </c>
      <c r="BT120" s="16" t="n">
        <f aca="false">AS120+BK120</f>
        <v>69.6</v>
      </c>
      <c r="BU120" s="16" t="n">
        <f aca="false">AT120+BL120</f>
        <v>0</v>
      </c>
      <c r="BV120" s="16" t="n">
        <f aca="false">AU120+BM120</f>
        <v>0</v>
      </c>
      <c r="BW120" s="139" t="n">
        <f aca="false">AV120+BN120</f>
        <v>0</v>
      </c>
      <c r="BX120" s="3" t="n">
        <f aca="false">BO120/SUM($BO120:$BW120)</f>
        <v>0.253521126760563</v>
      </c>
      <c r="BY120" s="3" t="n">
        <f aca="false">BP120/SUM($BO120:$BW120)</f>
        <v>0</v>
      </c>
      <c r="BZ120" s="3" t="n">
        <f aca="false">BQ120/SUM($BO120:$BW120)</f>
        <v>0</v>
      </c>
      <c r="CA120" s="3" t="n">
        <f aca="false">BR120/SUM($BO120:$BW120)</f>
        <v>0</v>
      </c>
      <c r="CB120" s="3" t="n">
        <f aca="false">BS120/SUM($BO120:$BW120)</f>
        <v>0.464788732394366</v>
      </c>
      <c r="CC120" s="3" t="n">
        <f aca="false">BT120/SUM($BO120:$BW120)</f>
        <v>0.28169014084507</v>
      </c>
      <c r="CD120" s="3" t="n">
        <f aca="false">BU120/SUM($BO120:$BW120)</f>
        <v>0</v>
      </c>
      <c r="CE120" s="3" t="n">
        <f aca="false">BV120/SUM($BO120:$BW120)</f>
        <v>0</v>
      </c>
      <c r="CF120" s="3" t="n">
        <f aca="false">BW120/SUM($BO120:$BW120)</f>
        <v>0</v>
      </c>
      <c r="CG120" s="147" t="n">
        <f aca="false">IF(AND(CE120&gt;=90%,BV120&gt;=2000),BV120,0)</f>
        <v>0</v>
      </c>
      <c r="CI120" s="16" t="n">
        <f aca="false">IF(CG120&lt;&gt;0,SUM(BO120:CG120)-BV120,0)</f>
        <v>0</v>
      </c>
      <c r="CJ120" s="2" t="n">
        <f aca="false">IF(CE120&gt;=90%,BV120,0)</f>
        <v>0</v>
      </c>
      <c r="CK120" s="151" t="n">
        <f aca="false">IF(CJ120&lt;&gt;0,1,0)</f>
        <v>0</v>
      </c>
      <c r="CL120" s="2" t="n">
        <f aca="false">IF(CG120&lt;&gt;0,1,0)</f>
        <v>0</v>
      </c>
      <c r="CM120" s="2" t="n">
        <v>0</v>
      </c>
      <c r="CN120" s="152"/>
      <c r="CO120" s="127"/>
      <c r="CP120" s="127"/>
      <c r="CQ120" s="127"/>
      <c r="CR120" s="127"/>
      <c r="CS120" s="127"/>
      <c r="CT120" s="127"/>
      <c r="CU120" s="127"/>
      <c r="CV120" s="127"/>
      <c r="CW120" s="127"/>
      <c r="CX120" s="127"/>
      <c r="CY120" s="127"/>
      <c r="CZ120" s="127"/>
      <c r="DA120" s="127"/>
      <c r="DB120" s="127"/>
      <c r="DC120" s="138"/>
      <c r="DE120" s="37" t="str">
        <f aca="false">B86</f>
        <v>O14</v>
      </c>
      <c r="DF120" s="44"/>
      <c r="DG120" s="2" t="n">
        <f aca="false">W86</f>
        <v>263.1</v>
      </c>
      <c r="DH120" s="44" t="n">
        <f aca="false">CG86</f>
        <v>0</v>
      </c>
      <c r="DI120" s="44" t="n">
        <f aca="false">O86</f>
        <v>8.77</v>
      </c>
      <c r="DJ120" s="44" t="n">
        <f aca="false">S86</f>
        <v>0.1754</v>
      </c>
      <c r="DK120" s="44" t="n">
        <f aca="false">BW86</f>
        <v>0</v>
      </c>
      <c r="DL120" s="44" t="n">
        <f aca="false">BV86</f>
        <v>263.1</v>
      </c>
      <c r="DM120" s="127"/>
      <c r="DN120" s="127"/>
      <c r="DO120" s="127"/>
      <c r="DP120" s="127"/>
      <c r="DQ120" s="127"/>
      <c r="DR120" s="127"/>
      <c r="DS120" s="127"/>
      <c r="DT120" s="127"/>
      <c r="DU120" s="127"/>
      <c r="DV120" s="127"/>
      <c r="DW120" s="127"/>
      <c r="DX120" s="127"/>
      <c r="DY120" s="127"/>
      <c r="DZ120" s="127"/>
      <c r="EA120" s="127"/>
      <c r="EB120" s="127"/>
      <c r="EC120" s="127"/>
      <c r="ED120" s="127"/>
      <c r="EE120" s="127"/>
      <c r="EF120" s="127"/>
      <c r="EG120" s="127"/>
      <c r="EH120" s="127"/>
      <c r="EI120" s="127"/>
      <c r="EJ120" s="127"/>
      <c r="EK120" s="127"/>
      <c r="EL120" s="127"/>
      <c r="EM120" s="127"/>
      <c r="EN120" s="127"/>
      <c r="EO120" s="127"/>
      <c r="EP120" s="127"/>
      <c r="EQ120" s="127"/>
      <c r="ER120" s="127"/>
      <c r="ES120" s="127"/>
      <c r="ET120" s="127"/>
      <c r="EU120" s="127"/>
      <c r="EV120" s="127"/>
      <c r="EW120" s="127"/>
      <c r="EX120" s="127"/>
      <c r="EY120" s="127"/>
      <c r="EZ120" s="127"/>
      <c r="FA120" s="127"/>
      <c r="FB120" s="127"/>
      <c r="FC120" s="127"/>
      <c r="FD120" s="127"/>
      <c r="FE120" s="127"/>
      <c r="FF120" s="127"/>
      <c r="FG120" s="127"/>
      <c r="FH120" s="127"/>
      <c r="FI120" s="127"/>
      <c r="FJ120" s="127"/>
      <c r="FK120" s="127"/>
      <c r="FL120" s="127"/>
      <c r="FM120" s="127"/>
      <c r="FN120" s="127"/>
      <c r="FO120" s="127"/>
      <c r="FP120" s="127"/>
      <c r="FQ120" s="127"/>
      <c r="FR120" s="127"/>
      <c r="FS120" s="127"/>
      <c r="FT120" s="127"/>
      <c r="FU120" s="127"/>
      <c r="FV120" s="127"/>
      <c r="FW120" s="127"/>
      <c r="FX120" s="127"/>
      <c r="FY120" s="127"/>
      <c r="FZ120" s="127"/>
      <c r="GA120" s="127"/>
      <c r="GB120" s="127"/>
      <c r="GC120" s="127"/>
      <c r="GD120" s="127"/>
      <c r="GE120" s="127"/>
      <c r="GF120" s="127"/>
      <c r="GG120" s="127"/>
      <c r="GH120" s="127"/>
      <c r="GI120" s="127"/>
      <c r="GJ120" s="127"/>
      <c r="GK120" s="127"/>
      <c r="GL120" s="127"/>
      <c r="GM120" s="127"/>
      <c r="GN120" s="127"/>
      <c r="GO120" s="127"/>
      <c r="GP120" s="167"/>
      <c r="GQ120" s="127" t="s">
        <v>219</v>
      </c>
      <c r="GR120" s="161" t="n">
        <v>0</v>
      </c>
      <c r="GS120" s="127" t="n">
        <v>0</v>
      </c>
      <c r="GT120" s="127" t="n">
        <v>0</v>
      </c>
      <c r="GU120" s="127" t="n">
        <v>0</v>
      </c>
      <c r="GV120" s="127" t="n">
        <v>0</v>
      </c>
      <c r="GW120" s="127" t="n">
        <v>0</v>
      </c>
      <c r="GX120" s="127" t="n">
        <v>0</v>
      </c>
      <c r="GY120" s="135" t="n">
        <v>0</v>
      </c>
      <c r="GZ120" s="161" t="s">
        <v>41</v>
      </c>
      <c r="HA120" s="127" t="n">
        <v>0</v>
      </c>
      <c r="HB120" s="127" t="n">
        <v>0</v>
      </c>
      <c r="HC120" s="127" t="n">
        <v>0</v>
      </c>
      <c r="HD120" s="127" t="n">
        <v>15.6</v>
      </c>
      <c r="HE120" s="127" t="n">
        <v>0</v>
      </c>
      <c r="HF120" s="127" t="n">
        <v>0</v>
      </c>
      <c r="HG120" s="127" t="n">
        <v>0</v>
      </c>
      <c r="HH120" s="127" t="n">
        <v>0</v>
      </c>
      <c r="HI120" s="127" t="n">
        <v>0</v>
      </c>
      <c r="HJ120" s="127" t="n">
        <v>0</v>
      </c>
      <c r="HK120" s="127" t="n">
        <v>0</v>
      </c>
      <c r="HL120" s="135" t="n">
        <v>0</v>
      </c>
      <c r="HM120" s="161" t="n">
        <v>0</v>
      </c>
      <c r="HN120" s="127" t="n">
        <v>0</v>
      </c>
      <c r="HO120" s="127" t="n">
        <v>0</v>
      </c>
      <c r="HP120" s="127" t="n">
        <v>0</v>
      </c>
      <c r="HQ120" s="127" t="n">
        <v>0</v>
      </c>
      <c r="HR120" s="127" t="n">
        <v>0</v>
      </c>
      <c r="HS120" s="127" t="n">
        <v>0</v>
      </c>
      <c r="HT120" s="127" t="n">
        <v>0</v>
      </c>
      <c r="HU120" s="127" t="n">
        <v>0</v>
      </c>
      <c r="HV120" s="127" t="n">
        <v>0</v>
      </c>
      <c r="HW120" s="127" t="n">
        <v>0</v>
      </c>
      <c r="HX120" s="127" t="n">
        <v>0</v>
      </c>
      <c r="HY120" s="127" t="n">
        <v>0</v>
      </c>
      <c r="HZ120" s="165" t="n">
        <v>0</v>
      </c>
      <c r="IA120" s="127"/>
      <c r="IB120" s="127"/>
      <c r="IC120" s="127"/>
      <c r="ID120" s="127"/>
      <c r="IE120" s="127"/>
      <c r="IF120" s="127"/>
      <c r="IG120" s="127"/>
      <c r="IH120" s="127"/>
      <c r="II120" s="127"/>
      <c r="IJ120" s="127"/>
      <c r="IK120" s="127"/>
      <c r="IL120" s="127"/>
      <c r="IM120" s="127"/>
      <c r="IN120" s="127"/>
      <c r="IO120" s="127"/>
      <c r="IP120" s="127"/>
      <c r="IQ120" s="127"/>
      <c r="IR120" s="127"/>
      <c r="IS120" s="127"/>
      <c r="IT120" s="127"/>
      <c r="IU120" s="127"/>
      <c r="IV120" s="127"/>
      <c r="IW120" s="127"/>
      <c r="IX120" s="127"/>
      <c r="IY120" s="127"/>
      <c r="IZ120" s="127"/>
      <c r="JA120" s="127"/>
      <c r="JB120" s="127"/>
      <c r="JC120" s="127"/>
      <c r="JD120" s="127"/>
      <c r="JE120" s="127"/>
      <c r="JF120" s="127"/>
      <c r="JG120" s="127"/>
      <c r="JH120" s="127"/>
      <c r="JI120" s="127"/>
      <c r="JJ120" s="127"/>
      <c r="JK120" s="127"/>
      <c r="JL120" s="127"/>
      <c r="JM120" s="127"/>
      <c r="JN120" s="127"/>
      <c r="JO120" s="127"/>
      <c r="JP120" s="127"/>
      <c r="JQ120" s="127"/>
      <c r="JR120" s="127"/>
      <c r="JS120" s="127"/>
      <c r="JT120" s="127"/>
      <c r="JU120" s="127"/>
      <c r="JV120" s="127"/>
      <c r="JW120" s="127"/>
      <c r="JX120" s="127"/>
      <c r="JY120" s="127"/>
      <c r="JZ120" s="127"/>
      <c r="KA120" s="127"/>
      <c r="KB120" s="127"/>
      <c r="KC120" s="127"/>
      <c r="KD120" s="127"/>
      <c r="KE120" s="127"/>
      <c r="KF120" s="127"/>
      <c r="KG120" s="127"/>
      <c r="KH120" s="127"/>
      <c r="KI120" s="127"/>
      <c r="KJ120" s="127"/>
      <c r="KK120" s="127"/>
      <c r="KL120" s="127"/>
      <c r="KM120" s="127"/>
      <c r="KN120" s="127"/>
      <c r="KO120" s="127"/>
      <c r="KP120" s="127"/>
      <c r="KQ120" s="127"/>
      <c r="KR120" s="127"/>
      <c r="KS120" s="127"/>
      <c r="KT120" s="127"/>
      <c r="KU120" s="127"/>
      <c r="KV120" s="127"/>
      <c r="KW120" s="127"/>
      <c r="KX120" s="127"/>
      <c r="KY120" s="127"/>
      <c r="KZ120" s="127"/>
      <c r="LA120" s="127"/>
      <c r="LB120" s="127"/>
      <c r="LC120" s="127"/>
      <c r="LD120" s="127"/>
      <c r="LE120" s="127"/>
      <c r="LF120" s="127"/>
      <c r="LG120" s="127"/>
      <c r="LH120" s="127"/>
      <c r="LI120" s="127"/>
      <c r="LJ120" s="127"/>
      <c r="LK120" s="127"/>
      <c r="LL120" s="127"/>
      <c r="LM120" s="127"/>
      <c r="LN120" s="127"/>
      <c r="LO120" s="127"/>
      <c r="LP120" s="127"/>
      <c r="LQ120" s="127"/>
      <c r="LR120" s="127"/>
      <c r="LS120" s="127"/>
      <c r="LT120" s="127"/>
      <c r="LU120" s="127"/>
      <c r="LV120" s="127"/>
      <c r="LW120" s="127"/>
      <c r="LX120" s="127"/>
      <c r="LY120" s="127"/>
      <c r="LZ120" s="127"/>
      <c r="MA120" s="127"/>
      <c r="MB120" s="127"/>
      <c r="MC120" s="127"/>
      <c r="MD120" s="127"/>
      <c r="ME120" s="127"/>
      <c r="MF120" s="127"/>
      <c r="MG120" s="127"/>
      <c r="MH120" s="127"/>
      <c r="MI120" s="127"/>
      <c r="MJ120" s="127"/>
      <c r="MK120" s="127"/>
      <c r="ML120" s="127"/>
      <c r="MM120" s="127"/>
      <c r="MN120" s="127"/>
      <c r="MO120" s="127"/>
      <c r="MP120" s="127"/>
      <c r="MQ120" s="127"/>
      <c r="MR120" s="127"/>
      <c r="MS120" s="127"/>
      <c r="MT120" s="127"/>
      <c r="MU120" s="127"/>
      <c r="MV120" s="127"/>
      <c r="MW120" s="127"/>
      <c r="MX120" s="127"/>
      <c r="MY120" s="127"/>
      <c r="MZ120" s="127"/>
      <c r="NA120" s="127"/>
      <c r="NB120" s="127"/>
      <c r="NC120" s="127"/>
      <c r="ND120" s="127"/>
      <c r="NE120" s="127"/>
      <c r="NF120" s="127"/>
      <c r="NG120" s="127"/>
      <c r="NH120" s="127"/>
      <c r="NI120" s="127"/>
      <c r="NJ120" s="127"/>
      <c r="NK120" s="127"/>
      <c r="NL120" s="127"/>
      <c r="NM120" s="127"/>
      <c r="NN120" s="127"/>
      <c r="NO120" s="127"/>
      <c r="NP120" s="127"/>
      <c r="NQ120" s="127"/>
      <c r="NR120" s="127"/>
      <c r="NS120" s="127"/>
      <c r="NT120" s="127"/>
      <c r="NU120" s="127"/>
      <c r="NV120" s="127"/>
      <c r="NW120" s="127"/>
      <c r="NX120" s="127"/>
      <c r="NY120" s="127"/>
      <c r="NZ120" s="127"/>
      <c r="OA120" s="127"/>
      <c r="OB120" s="127"/>
      <c r="OC120" s="127"/>
      <c r="OD120" s="127"/>
      <c r="OE120" s="127"/>
      <c r="OF120" s="127"/>
      <c r="OG120" s="127"/>
      <c r="OH120" s="127"/>
      <c r="OI120" s="127"/>
      <c r="OJ120" s="127"/>
      <c r="OK120" s="127"/>
      <c r="OL120" s="127"/>
      <c r="OM120" s="127"/>
      <c r="ON120" s="127"/>
      <c r="OO120" s="127"/>
      <c r="OP120" s="127"/>
      <c r="OQ120" s="127"/>
      <c r="OR120" s="127"/>
      <c r="OS120" s="127"/>
      <c r="OT120" s="127"/>
      <c r="OU120" s="127"/>
      <c r="OV120" s="127"/>
      <c r="OW120" s="127"/>
      <c r="OX120" s="127"/>
      <c r="OY120" s="127"/>
      <c r="OZ120" s="127"/>
      <c r="PA120" s="127"/>
      <c r="PB120" s="127"/>
      <c r="PC120" s="127"/>
      <c r="PD120" s="127"/>
      <c r="PE120" s="127"/>
      <c r="PF120" s="127"/>
      <c r="PG120" s="127"/>
      <c r="PH120" s="127"/>
      <c r="PI120" s="127"/>
      <c r="PJ120" s="127"/>
      <c r="PK120" s="127"/>
      <c r="PL120" s="127"/>
      <c r="PM120" s="127"/>
      <c r="PN120" s="127"/>
      <c r="PO120" s="127"/>
      <c r="PP120" s="127"/>
      <c r="PQ120" s="127"/>
      <c r="PR120" s="127"/>
      <c r="PS120" s="127"/>
      <c r="PT120" s="127"/>
      <c r="PU120" s="127"/>
      <c r="PV120" s="127"/>
      <c r="PW120" s="127"/>
      <c r="PX120" s="127"/>
      <c r="PY120" s="127"/>
      <c r="PZ120" s="127"/>
      <c r="QA120" s="127"/>
      <c r="QB120" s="127"/>
      <c r="QC120" s="127"/>
      <c r="QD120" s="127"/>
      <c r="QE120" s="127"/>
      <c r="QF120" s="127"/>
      <c r="QG120" s="127"/>
      <c r="QH120" s="127"/>
      <c r="QI120" s="127"/>
      <c r="QJ120" s="127"/>
      <c r="QK120" s="127"/>
      <c r="QL120" s="127"/>
      <c r="QM120" s="127"/>
      <c r="QN120" s="127"/>
      <c r="QO120" s="127"/>
      <c r="QP120" s="127"/>
    </row>
    <row r="121" customFormat="false" ht="14.4" hidden="false" customHeight="false" outlineLevel="0" collapsed="false">
      <c r="A121" s="166"/>
      <c r="B121" s="37" t="s">
        <v>234</v>
      </c>
      <c r="C121" s="16" t="n">
        <v>0.6</v>
      </c>
      <c r="D121" s="2" t="n">
        <v>0</v>
      </c>
      <c r="E121" s="2" t="n">
        <v>0.05</v>
      </c>
      <c r="F121" s="2" t="n">
        <v>0.35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s">
        <v>37</v>
      </c>
      <c r="M121" s="2" t="s">
        <v>37</v>
      </c>
      <c r="N121" s="2" t="s">
        <v>91</v>
      </c>
      <c r="O121" s="2" t="n">
        <v>7.01</v>
      </c>
      <c r="P121" s="2" t="n">
        <v>15</v>
      </c>
      <c r="Q121" s="2" t="n">
        <v>0.015</v>
      </c>
      <c r="R121" s="2" t="n">
        <v>0</v>
      </c>
      <c r="S121" s="2" t="n">
        <v>0.10515</v>
      </c>
      <c r="T121" s="2" t="n">
        <v>0.10515</v>
      </c>
      <c r="U121" s="2" t="n">
        <v>1359.5</v>
      </c>
      <c r="V121" s="2" t="n">
        <v>0</v>
      </c>
      <c r="W121" s="2" t="n">
        <v>142.951425</v>
      </c>
      <c r="X121" s="2" t="n">
        <f aca="false">IF(M121=1,O121,0)</f>
        <v>0</v>
      </c>
      <c r="Z121" s="2" t="s">
        <v>573</v>
      </c>
      <c r="AA121" s="2" t="n">
        <f aca="false">[2]cerva!E11</f>
        <v>9.23196316024904</v>
      </c>
      <c r="AB121" s="127"/>
      <c r="AC121" s="127"/>
      <c r="AD121" s="127"/>
      <c r="AE121" s="127"/>
      <c r="AF121" s="127"/>
      <c r="AG121" s="127"/>
      <c r="AH121" s="127"/>
      <c r="AI121" s="127"/>
      <c r="AJ121" s="127"/>
      <c r="AK121" s="127"/>
      <c r="AL121" s="127"/>
      <c r="AM121" s="127"/>
      <c r="AN121" s="150" t="n">
        <f aca="false">Cropani!AI436</f>
        <v>0</v>
      </c>
      <c r="AO121" s="16" t="n">
        <f aca="false">Cropani!AJ436</f>
        <v>0</v>
      </c>
      <c r="AP121" s="16" t="n">
        <f aca="false">Cropani!AK436</f>
        <v>0</v>
      </c>
      <c r="AQ121" s="16" t="n">
        <f aca="false">Cropani!AL436</f>
        <v>0</v>
      </c>
      <c r="AR121" s="16" t="n">
        <f aca="false">Cropani!AM436</f>
        <v>0</v>
      </c>
      <c r="AS121" s="16" t="n">
        <f aca="false">Cropani!AN436</f>
        <v>0</v>
      </c>
      <c r="AT121" s="16" t="n">
        <f aca="false">Cropani!AO436</f>
        <v>0</v>
      </c>
      <c r="AU121" s="16" t="n">
        <f aca="false">Cropani!AP436</f>
        <v>0</v>
      </c>
      <c r="AV121" s="139" t="n">
        <f aca="false">Cropani!AQ436</f>
        <v>0</v>
      </c>
      <c r="AW121" s="150" t="n">
        <f aca="false">Cropani!AI437</f>
        <v>840</v>
      </c>
      <c r="AX121" s="16" t="n">
        <f aca="false">Cropani!AJ437</f>
        <v>0</v>
      </c>
      <c r="AY121" s="16" t="n">
        <f aca="false">Cropani!AK437</f>
        <v>27</v>
      </c>
      <c r="AZ121" s="16" t="n">
        <f aca="false">Cropani!AL437</f>
        <v>300</v>
      </c>
      <c r="BA121" s="16" t="n">
        <f aca="false">Cropani!AM437</f>
        <v>192.5</v>
      </c>
      <c r="BB121" s="16" t="n">
        <f aca="false">Cropani!AN437</f>
        <v>0</v>
      </c>
      <c r="BC121" s="16" t="n">
        <f aca="false">Cropani!AO437</f>
        <v>0</v>
      </c>
      <c r="BD121" s="16" t="n">
        <f aca="false">Cropani!AP437</f>
        <v>0</v>
      </c>
      <c r="BE121" s="16" t="n">
        <f aca="false">Cropani!AQ437</f>
        <v>0</v>
      </c>
      <c r="BF121" s="20" t="n">
        <f aca="false">AW121*$T121</f>
        <v>88.326</v>
      </c>
      <c r="BG121" s="2" t="n">
        <f aca="false">AX121*$T121</f>
        <v>0</v>
      </c>
      <c r="BH121" s="2" t="n">
        <f aca="false">AY121*$T121</f>
        <v>2.83905</v>
      </c>
      <c r="BI121" s="2" t="n">
        <f aca="false">AZ121*$T121</f>
        <v>31.545</v>
      </c>
      <c r="BJ121" s="2" t="n">
        <f aca="false">BA121*$T121</f>
        <v>20.241375</v>
      </c>
      <c r="BK121" s="2" t="n">
        <f aca="false">BB121*$T121</f>
        <v>0</v>
      </c>
      <c r="BL121" s="2" t="n">
        <f aca="false">BC121*$T121</f>
        <v>0</v>
      </c>
      <c r="BM121" s="2" t="n">
        <f aca="false">BD121*$T121</f>
        <v>0</v>
      </c>
      <c r="BN121" s="44" t="n">
        <f aca="false">BE121*$T121</f>
        <v>0</v>
      </c>
      <c r="BO121" s="150" t="n">
        <f aca="false">AN121+BF121</f>
        <v>88.326</v>
      </c>
      <c r="BP121" s="16" t="n">
        <f aca="false">AO121+BG121</f>
        <v>0</v>
      </c>
      <c r="BQ121" s="16" t="n">
        <f aca="false">AP121+BH121</f>
        <v>2.83905</v>
      </c>
      <c r="BR121" s="16" t="n">
        <f aca="false">AQ121+BI121</f>
        <v>31.545</v>
      </c>
      <c r="BS121" s="16" t="n">
        <f aca="false">AR121+BJ121</f>
        <v>20.241375</v>
      </c>
      <c r="BT121" s="16" t="n">
        <f aca="false">AS121+BK121</f>
        <v>0</v>
      </c>
      <c r="BU121" s="16" t="n">
        <f aca="false">AT121+BL121</f>
        <v>0</v>
      </c>
      <c r="BV121" s="16" t="n">
        <f aca="false">AU121+BM121</f>
        <v>0</v>
      </c>
      <c r="BW121" s="139" t="n">
        <f aca="false">AV121+BN121</f>
        <v>0</v>
      </c>
      <c r="BX121" s="3" t="n">
        <f aca="false">BO121/SUM($BO121:$BW121)</f>
        <v>0.61787421846267</v>
      </c>
      <c r="BY121" s="3" t="n">
        <f aca="false">BP121/SUM($BO121:$BW121)</f>
        <v>0</v>
      </c>
      <c r="BZ121" s="3" t="n">
        <f aca="false">BQ121/SUM($BO121:$BW121)</f>
        <v>0.0198602427363001</v>
      </c>
      <c r="CA121" s="3" t="n">
        <f aca="false">BR121/SUM($BO121:$BW121)</f>
        <v>0.220669363736668</v>
      </c>
      <c r="CB121" s="3" t="n">
        <f aca="false">BS121/SUM($BO121:$BW121)</f>
        <v>0.141596175064362</v>
      </c>
      <c r="CC121" s="3" t="n">
        <f aca="false">BT121/SUM($BO121:$BW121)</f>
        <v>0</v>
      </c>
      <c r="CD121" s="3" t="n">
        <f aca="false">BU121/SUM($BO121:$BW121)</f>
        <v>0</v>
      </c>
      <c r="CE121" s="3" t="n">
        <f aca="false">BV121/SUM($BO121:$BW121)</f>
        <v>0</v>
      </c>
      <c r="CF121" s="3" t="n">
        <f aca="false">BW121/SUM($BO121:$BW121)</f>
        <v>0</v>
      </c>
      <c r="CG121" s="147" t="n">
        <f aca="false">IF(AND(CE121&gt;=90%,BV121&gt;=2000),BV121,0)</f>
        <v>0</v>
      </c>
      <c r="CI121" s="16" t="n">
        <f aca="false">IF(CG121&lt;&gt;0,SUM(BO121:CG121)-BV121,0)</f>
        <v>0</v>
      </c>
      <c r="CJ121" s="2" t="n">
        <f aca="false">IF(CE121&gt;=90%,BV121,0)</f>
        <v>0</v>
      </c>
      <c r="CK121" s="151" t="n">
        <f aca="false">IF(CJ121&lt;&gt;0,1,0)</f>
        <v>0</v>
      </c>
      <c r="CL121" s="2" t="n">
        <f aca="false">IF(CG121&lt;&gt;0,1,0)</f>
        <v>0</v>
      </c>
      <c r="CM121" s="2" t="n">
        <v>0</v>
      </c>
      <c r="CN121" s="152"/>
      <c r="CO121" s="127"/>
      <c r="CP121" s="127"/>
      <c r="CQ121" s="127"/>
      <c r="CR121" s="127"/>
      <c r="CS121" s="127"/>
      <c r="CT121" s="127"/>
      <c r="CU121" s="127"/>
      <c r="CV121" s="127"/>
      <c r="CW121" s="127"/>
      <c r="CX121" s="127"/>
      <c r="CY121" s="127"/>
      <c r="CZ121" s="127"/>
      <c r="DA121" s="127"/>
      <c r="DB121" s="127"/>
      <c r="DC121" s="138"/>
      <c r="DE121" s="37" t="str">
        <f aca="false">B87</f>
        <v>O15</v>
      </c>
      <c r="DF121" s="44"/>
      <c r="DG121" s="2" t="n">
        <f aca="false">W87</f>
        <v>272.384487396934</v>
      </c>
      <c r="DH121" s="44" t="n">
        <f aca="false">CG87</f>
        <v>0</v>
      </c>
      <c r="DI121" s="44" t="n">
        <f aca="false">O87</f>
        <v>12.2</v>
      </c>
      <c r="DJ121" s="44" t="n">
        <f aca="false">S87</f>
        <v>0.305</v>
      </c>
      <c r="DK121" s="44" t="n">
        <f aca="false">BW87</f>
        <v>24.4</v>
      </c>
      <c r="DL121" s="44" t="n">
        <f aca="false">BV87</f>
        <v>25.925</v>
      </c>
      <c r="DM121" s="127"/>
      <c r="DN121" s="127"/>
      <c r="DO121" s="127"/>
      <c r="DP121" s="127"/>
      <c r="DQ121" s="127"/>
      <c r="DR121" s="127"/>
      <c r="DS121" s="127"/>
      <c r="DT121" s="127"/>
      <c r="DU121" s="127"/>
      <c r="DV121" s="127"/>
      <c r="DW121" s="127"/>
      <c r="DX121" s="127"/>
      <c r="DY121" s="127"/>
      <c r="DZ121" s="127"/>
      <c r="EA121" s="127"/>
      <c r="EB121" s="127"/>
      <c r="EC121" s="127"/>
      <c r="ED121" s="127"/>
      <c r="EE121" s="127"/>
      <c r="EF121" s="127"/>
      <c r="EG121" s="127"/>
      <c r="EH121" s="127"/>
      <c r="EI121" s="127"/>
      <c r="EJ121" s="127"/>
      <c r="EK121" s="127"/>
      <c r="EL121" s="127"/>
      <c r="EM121" s="127"/>
      <c r="EN121" s="127"/>
      <c r="EO121" s="127"/>
      <c r="EP121" s="127"/>
      <c r="EQ121" s="127"/>
      <c r="ER121" s="127"/>
      <c r="ES121" s="127"/>
      <c r="ET121" s="127"/>
      <c r="EU121" s="127"/>
      <c r="EV121" s="127"/>
      <c r="EW121" s="127"/>
      <c r="EX121" s="127"/>
      <c r="EY121" s="127"/>
      <c r="EZ121" s="127"/>
      <c r="FA121" s="127"/>
      <c r="FB121" s="127"/>
      <c r="FC121" s="127"/>
      <c r="FD121" s="127"/>
      <c r="FE121" s="127"/>
      <c r="FF121" s="127"/>
      <c r="FG121" s="127"/>
      <c r="FH121" s="127"/>
      <c r="FI121" s="127"/>
      <c r="FJ121" s="127"/>
      <c r="FK121" s="127"/>
      <c r="FL121" s="127"/>
      <c r="FM121" s="127"/>
      <c r="FN121" s="127"/>
      <c r="FO121" s="127"/>
      <c r="FP121" s="127"/>
      <c r="FQ121" s="127"/>
      <c r="FR121" s="127"/>
      <c r="FS121" s="127"/>
      <c r="FT121" s="127"/>
      <c r="FU121" s="127"/>
      <c r="FV121" s="127"/>
      <c r="FW121" s="127"/>
      <c r="FX121" s="127"/>
      <c r="FY121" s="127"/>
      <c r="FZ121" s="127"/>
      <c r="GA121" s="127"/>
      <c r="GB121" s="127"/>
      <c r="GC121" s="127"/>
      <c r="GD121" s="127"/>
      <c r="GE121" s="127"/>
      <c r="GF121" s="127"/>
      <c r="GG121" s="127"/>
      <c r="GH121" s="127"/>
      <c r="GI121" s="127"/>
      <c r="GJ121" s="127"/>
      <c r="GK121" s="127"/>
      <c r="GL121" s="127"/>
      <c r="GM121" s="127"/>
      <c r="GN121" s="127"/>
      <c r="GO121" s="127"/>
      <c r="GP121" s="167"/>
      <c r="GQ121" s="127" t="s">
        <v>231</v>
      </c>
      <c r="GR121" s="161" t="n">
        <v>0</v>
      </c>
      <c r="GS121" s="127" t="n">
        <v>0</v>
      </c>
      <c r="GT121" s="127" t="n">
        <v>0</v>
      </c>
      <c r="GU121" s="127" t="n">
        <v>0</v>
      </c>
      <c r="GV121" s="127" t="n">
        <v>0</v>
      </c>
      <c r="GW121" s="127" t="n">
        <v>0</v>
      </c>
      <c r="GX121" s="127" t="n">
        <v>0</v>
      </c>
      <c r="GY121" s="135" t="n">
        <v>0</v>
      </c>
      <c r="GZ121" s="161" t="s">
        <v>41</v>
      </c>
      <c r="HA121" s="127" t="n">
        <v>0</v>
      </c>
      <c r="HB121" s="127" t="n">
        <v>0</v>
      </c>
      <c r="HC121" s="127" t="n">
        <v>0</v>
      </c>
      <c r="HD121" s="127" t="n">
        <v>41.8</v>
      </c>
      <c r="HE121" s="127" t="n">
        <v>0</v>
      </c>
      <c r="HF121" s="127" t="n">
        <v>0</v>
      </c>
      <c r="HG121" s="127" t="n">
        <v>0</v>
      </c>
      <c r="HH121" s="127" t="n">
        <v>0</v>
      </c>
      <c r="HI121" s="127" t="n">
        <v>0</v>
      </c>
      <c r="HJ121" s="127" t="n">
        <v>0</v>
      </c>
      <c r="HK121" s="127" t="n">
        <v>0</v>
      </c>
      <c r="HL121" s="135" t="n">
        <v>0</v>
      </c>
      <c r="HM121" s="161" t="n">
        <v>0</v>
      </c>
      <c r="HN121" s="127" t="n">
        <v>0</v>
      </c>
      <c r="HO121" s="127" t="n">
        <v>0</v>
      </c>
      <c r="HP121" s="127" t="n">
        <v>0</v>
      </c>
      <c r="HQ121" s="127" t="n">
        <v>0</v>
      </c>
      <c r="HR121" s="127" t="n">
        <v>0</v>
      </c>
      <c r="HS121" s="127" t="n">
        <v>0</v>
      </c>
      <c r="HT121" s="127" t="n">
        <v>0</v>
      </c>
      <c r="HU121" s="127" t="n">
        <v>0</v>
      </c>
      <c r="HV121" s="127" t="n">
        <v>0</v>
      </c>
      <c r="HW121" s="127" t="n">
        <v>0</v>
      </c>
      <c r="HX121" s="127" t="n">
        <v>0</v>
      </c>
      <c r="HY121" s="127" t="n">
        <v>0</v>
      </c>
      <c r="HZ121" s="165" t="n">
        <v>0</v>
      </c>
      <c r="IA121" s="127"/>
      <c r="IB121" s="127"/>
      <c r="IC121" s="127"/>
      <c r="ID121" s="127"/>
      <c r="IE121" s="127"/>
      <c r="IF121" s="127"/>
      <c r="IG121" s="127"/>
      <c r="IH121" s="127"/>
      <c r="II121" s="127"/>
      <c r="IJ121" s="127"/>
      <c r="IK121" s="127"/>
      <c r="IL121" s="127"/>
      <c r="IM121" s="127"/>
      <c r="IN121" s="127"/>
      <c r="IO121" s="127"/>
      <c r="IP121" s="127"/>
      <c r="IQ121" s="127"/>
      <c r="IR121" s="127"/>
      <c r="IS121" s="127"/>
      <c r="IT121" s="127"/>
      <c r="IU121" s="127"/>
      <c r="IV121" s="127"/>
      <c r="IW121" s="127"/>
      <c r="IX121" s="127"/>
      <c r="IY121" s="127"/>
      <c r="IZ121" s="127"/>
      <c r="JA121" s="127"/>
      <c r="JB121" s="127"/>
      <c r="JC121" s="127"/>
      <c r="JD121" s="127"/>
      <c r="JE121" s="127"/>
      <c r="JF121" s="127"/>
      <c r="JG121" s="127"/>
      <c r="JH121" s="127"/>
      <c r="JI121" s="127"/>
      <c r="JJ121" s="127"/>
      <c r="JK121" s="127"/>
      <c r="JL121" s="127"/>
      <c r="JM121" s="127"/>
      <c r="JN121" s="127"/>
      <c r="JO121" s="127"/>
      <c r="JP121" s="127"/>
      <c r="JQ121" s="127"/>
      <c r="JR121" s="127"/>
      <c r="JS121" s="127"/>
      <c r="JT121" s="127"/>
      <c r="JU121" s="127"/>
      <c r="JV121" s="127"/>
      <c r="JW121" s="127"/>
      <c r="JX121" s="127"/>
      <c r="JY121" s="127"/>
      <c r="JZ121" s="127"/>
      <c r="KA121" s="127"/>
      <c r="KB121" s="127"/>
      <c r="KC121" s="127"/>
      <c r="KD121" s="127"/>
      <c r="KE121" s="127"/>
      <c r="KF121" s="127"/>
      <c r="KG121" s="127"/>
      <c r="KH121" s="127"/>
      <c r="KI121" s="127"/>
      <c r="KJ121" s="127"/>
      <c r="KK121" s="127"/>
      <c r="KL121" s="127"/>
      <c r="KM121" s="127"/>
      <c r="KN121" s="127"/>
      <c r="KO121" s="127"/>
      <c r="KP121" s="127"/>
      <c r="KQ121" s="127"/>
      <c r="KR121" s="127"/>
      <c r="KS121" s="127"/>
      <c r="KT121" s="127"/>
      <c r="KU121" s="127"/>
      <c r="KV121" s="127"/>
      <c r="KW121" s="127"/>
      <c r="KX121" s="127"/>
      <c r="KY121" s="127"/>
      <c r="KZ121" s="127"/>
      <c r="LA121" s="127"/>
      <c r="LB121" s="127"/>
      <c r="LC121" s="127"/>
      <c r="LD121" s="127"/>
      <c r="LE121" s="127"/>
      <c r="LF121" s="127"/>
      <c r="LG121" s="127"/>
      <c r="LH121" s="127"/>
      <c r="LI121" s="127"/>
      <c r="LJ121" s="127"/>
      <c r="LK121" s="127"/>
      <c r="LL121" s="127"/>
      <c r="LM121" s="127"/>
      <c r="LN121" s="127"/>
      <c r="LO121" s="127"/>
      <c r="LP121" s="127"/>
      <c r="LQ121" s="127"/>
      <c r="LR121" s="127"/>
      <c r="LS121" s="127"/>
      <c r="LT121" s="127"/>
      <c r="LU121" s="127"/>
      <c r="LV121" s="127"/>
      <c r="LW121" s="127"/>
      <c r="LX121" s="127"/>
      <c r="LY121" s="127"/>
      <c r="LZ121" s="127"/>
      <c r="MA121" s="127"/>
      <c r="MB121" s="127"/>
      <c r="MC121" s="127"/>
      <c r="MD121" s="127"/>
      <c r="ME121" s="127"/>
      <c r="MF121" s="127"/>
      <c r="MG121" s="127"/>
      <c r="MH121" s="127"/>
      <c r="MI121" s="127"/>
      <c r="MJ121" s="127"/>
      <c r="MK121" s="127"/>
      <c r="ML121" s="127"/>
      <c r="MM121" s="127"/>
      <c r="MN121" s="127"/>
      <c r="MO121" s="127"/>
      <c r="MP121" s="127"/>
      <c r="MQ121" s="127"/>
      <c r="MR121" s="127"/>
      <c r="MS121" s="127"/>
      <c r="MT121" s="127"/>
      <c r="MU121" s="127"/>
      <c r="MV121" s="127"/>
      <c r="MW121" s="127"/>
      <c r="MX121" s="127"/>
      <c r="MY121" s="127"/>
      <c r="MZ121" s="127"/>
      <c r="NA121" s="127"/>
      <c r="NB121" s="127"/>
      <c r="NC121" s="127"/>
      <c r="ND121" s="127"/>
      <c r="NE121" s="127"/>
      <c r="NF121" s="127"/>
      <c r="NG121" s="127"/>
      <c r="NH121" s="127"/>
      <c r="NI121" s="127"/>
      <c r="NJ121" s="127"/>
      <c r="NK121" s="127"/>
      <c r="NL121" s="127"/>
      <c r="NM121" s="127"/>
      <c r="NN121" s="127"/>
      <c r="NO121" s="127"/>
      <c r="NP121" s="127"/>
      <c r="NQ121" s="127"/>
      <c r="NR121" s="127"/>
      <c r="NS121" s="127"/>
      <c r="NT121" s="127"/>
      <c r="NU121" s="127"/>
      <c r="NV121" s="127"/>
      <c r="NW121" s="127"/>
      <c r="NX121" s="127"/>
      <c r="NY121" s="127"/>
      <c r="NZ121" s="127"/>
      <c r="OA121" s="127"/>
      <c r="OB121" s="127"/>
      <c r="OC121" s="127"/>
      <c r="OD121" s="127"/>
      <c r="OE121" s="127"/>
      <c r="OF121" s="127"/>
      <c r="OG121" s="127"/>
      <c r="OH121" s="127"/>
      <c r="OI121" s="127"/>
      <c r="OJ121" s="127"/>
      <c r="OK121" s="127"/>
      <c r="OL121" s="127"/>
      <c r="OM121" s="127"/>
      <c r="ON121" s="127"/>
      <c r="OO121" s="127"/>
      <c r="OP121" s="127"/>
      <c r="OQ121" s="127"/>
      <c r="OR121" s="127"/>
      <c r="OS121" s="127"/>
      <c r="OT121" s="127"/>
      <c r="OU121" s="127"/>
      <c r="OV121" s="127"/>
      <c r="OW121" s="127"/>
      <c r="OX121" s="127"/>
      <c r="OY121" s="127"/>
      <c r="OZ121" s="127"/>
      <c r="PA121" s="127"/>
      <c r="PB121" s="127"/>
      <c r="PC121" s="127"/>
      <c r="PD121" s="127"/>
      <c r="PE121" s="127"/>
      <c r="PF121" s="127"/>
      <c r="PG121" s="127"/>
      <c r="PH121" s="127"/>
      <c r="PI121" s="127"/>
      <c r="PJ121" s="127"/>
      <c r="PK121" s="127"/>
      <c r="PL121" s="127"/>
      <c r="PM121" s="127"/>
      <c r="PN121" s="127"/>
      <c r="PO121" s="127"/>
      <c r="PP121" s="127"/>
      <c r="PQ121" s="127"/>
      <c r="PR121" s="127"/>
      <c r="PS121" s="127"/>
      <c r="PT121" s="127"/>
      <c r="PU121" s="127"/>
      <c r="PV121" s="127"/>
      <c r="PW121" s="127"/>
      <c r="PX121" s="127"/>
      <c r="PY121" s="127"/>
      <c r="PZ121" s="127"/>
      <c r="QA121" s="127"/>
      <c r="QB121" s="127"/>
      <c r="QC121" s="127"/>
      <c r="QD121" s="127"/>
      <c r="QE121" s="127"/>
      <c r="QF121" s="127"/>
      <c r="QG121" s="127"/>
      <c r="QH121" s="127"/>
      <c r="QI121" s="127"/>
      <c r="QJ121" s="127"/>
      <c r="QK121" s="127"/>
      <c r="QL121" s="127"/>
      <c r="QM121" s="127"/>
      <c r="QN121" s="127"/>
      <c r="QO121" s="127"/>
      <c r="QP121" s="127"/>
    </row>
    <row r="122" s="155" customFormat="true" ht="14.4" hidden="false" customHeight="false" outlineLevel="0" collapsed="false">
      <c r="A122" s="166"/>
      <c r="B122" s="37" t="s">
        <v>235</v>
      </c>
      <c r="C122" s="16" t="n">
        <v>0</v>
      </c>
      <c r="D122" s="155" t="n">
        <v>0</v>
      </c>
      <c r="E122" s="155" t="n">
        <v>0</v>
      </c>
      <c r="F122" s="155" t="n">
        <v>0</v>
      </c>
      <c r="G122" s="155" t="n">
        <v>0</v>
      </c>
      <c r="H122" s="155" t="n">
        <v>0</v>
      </c>
      <c r="I122" s="155" t="n">
        <v>0</v>
      </c>
      <c r="J122" s="155" t="n">
        <v>0</v>
      </c>
      <c r="K122" s="155" t="s">
        <v>41</v>
      </c>
      <c r="L122" s="155" t="n">
        <v>0</v>
      </c>
      <c r="M122" s="155" t="n">
        <v>0</v>
      </c>
      <c r="N122" s="155" t="n">
        <v>0</v>
      </c>
      <c r="O122" s="155" t="n">
        <v>238</v>
      </c>
      <c r="P122" s="155" t="n">
        <v>0</v>
      </c>
      <c r="Q122" s="155" t="n">
        <v>0</v>
      </c>
      <c r="R122" s="155" t="n">
        <v>0</v>
      </c>
      <c r="S122" s="155" t="n">
        <v>0</v>
      </c>
      <c r="T122" s="155" t="n">
        <v>0</v>
      </c>
      <c r="U122" s="155" t="n">
        <v>0</v>
      </c>
      <c r="V122" s="155" t="n">
        <v>0</v>
      </c>
      <c r="W122" s="155" t="n">
        <v>0</v>
      </c>
      <c r="X122" s="155" t="n">
        <f aca="false">IF(M122=1,O122,0)</f>
        <v>0</v>
      </c>
      <c r="AB122" s="127"/>
      <c r="AC122" s="127"/>
      <c r="AD122" s="127"/>
      <c r="AE122" s="127"/>
      <c r="AF122" s="127"/>
      <c r="AG122" s="128"/>
      <c r="AH122" s="127"/>
      <c r="AI122" s="127"/>
      <c r="AJ122" s="127"/>
      <c r="AK122" s="127"/>
      <c r="AL122" s="127"/>
      <c r="AM122" s="127"/>
      <c r="AN122" s="156" t="n">
        <f aca="false">Cropani!AT436</f>
        <v>0</v>
      </c>
      <c r="AO122" s="157" t="n">
        <f aca="false">Cropani!AU436</f>
        <v>0</v>
      </c>
      <c r="AP122" s="157" t="n">
        <f aca="false">Cropani!AV436</f>
        <v>0</v>
      </c>
      <c r="AQ122" s="157" t="n">
        <f aca="false">Cropani!AW436</f>
        <v>0</v>
      </c>
      <c r="AR122" s="157" t="n">
        <f aca="false">Cropani!AX436</f>
        <v>0</v>
      </c>
      <c r="AS122" s="157" t="n">
        <f aca="false">Cropani!AY436</f>
        <v>0</v>
      </c>
      <c r="AT122" s="157" t="n">
        <f aca="false">Cropani!AZ436</f>
        <v>0</v>
      </c>
      <c r="AU122" s="157" t="n">
        <f aca="false">Cropani!BA436</f>
        <v>0</v>
      </c>
      <c r="AV122" s="160" t="n">
        <f aca="false">Cropani!BB436</f>
        <v>0</v>
      </c>
      <c r="AW122" s="156" t="n">
        <f aca="false">Cropani!AT437</f>
        <v>0</v>
      </c>
      <c r="AX122" s="157" t="n">
        <f aca="false">Cropani!AU437</f>
        <v>0</v>
      </c>
      <c r="AY122" s="157" t="n">
        <f aca="false">Cropani!AV437</f>
        <v>0</v>
      </c>
      <c r="AZ122" s="157" t="n">
        <f aca="false">Cropani!AW437</f>
        <v>0</v>
      </c>
      <c r="BA122" s="157" t="n">
        <f aca="false">Cropani!AX437</f>
        <v>0</v>
      </c>
      <c r="BB122" s="157" t="n">
        <f aca="false">Cropani!AY437</f>
        <v>0</v>
      </c>
      <c r="BC122" s="157" t="n">
        <f aca="false">Cropani!AZ437</f>
        <v>0</v>
      </c>
      <c r="BD122" s="157" t="n">
        <f aca="false">Cropani!BA437</f>
        <v>0</v>
      </c>
      <c r="BE122" s="157" t="n">
        <f aca="false">Cropani!BB437</f>
        <v>0</v>
      </c>
      <c r="BF122" s="158" t="n">
        <f aca="false">AW122*$T122</f>
        <v>0</v>
      </c>
      <c r="BG122" s="155" t="n">
        <f aca="false">AX122*$T122</f>
        <v>0</v>
      </c>
      <c r="BH122" s="155" t="n">
        <f aca="false">AY122*$T122</f>
        <v>0</v>
      </c>
      <c r="BI122" s="155" t="n">
        <f aca="false">AZ122*$T122</f>
        <v>0</v>
      </c>
      <c r="BJ122" s="155" t="n">
        <f aca="false">BA122*$T122</f>
        <v>0</v>
      </c>
      <c r="BK122" s="155" t="n">
        <f aca="false">BB122*$T122</f>
        <v>0</v>
      </c>
      <c r="BL122" s="155" t="n">
        <f aca="false">BC122*$T122</f>
        <v>0</v>
      </c>
      <c r="BM122" s="155" t="n">
        <f aca="false">BD122*$T122</f>
        <v>0</v>
      </c>
      <c r="BN122" s="159" t="n">
        <f aca="false">BE122*$T122</f>
        <v>0</v>
      </c>
      <c r="BO122" s="156" t="n">
        <f aca="false">AN122+BF122</f>
        <v>0</v>
      </c>
      <c r="BP122" s="157" t="n">
        <f aca="false">AO122+BG122</f>
        <v>0</v>
      </c>
      <c r="BQ122" s="157" t="n">
        <f aca="false">AP122+BH122</f>
        <v>0</v>
      </c>
      <c r="BR122" s="157" t="n">
        <f aca="false">AQ122+BI122</f>
        <v>0</v>
      </c>
      <c r="BS122" s="157" t="n">
        <f aca="false">AR122+BJ122</f>
        <v>0</v>
      </c>
      <c r="BT122" s="157" t="n">
        <f aca="false">AS122+BK122</f>
        <v>0</v>
      </c>
      <c r="BU122" s="157" t="n">
        <f aca="false">AT122+BL122</f>
        <v>0</v>
      </c>
      <c r="BV122" s="157" t="n">
        <f aca="false">AU122+BM122</f>
        <v>0</v>
      </c>
      <c r="BW122" s="160" t="n">
        <f aca="false">AV122+BN122</f>
        <v>0</v>
      </c>
      <c r="BX122" s="3" t="e">
        <f aca="false">BO122/SUM($BO122:$BW122)</f>
        <v>#DIV/0!</v>
      </c>
      <c r="BY122" s="3" t="e">
        <f aca="false">BP122/SUM($BO122:$BW122)</f>
        <v>#DIV/0!</v>
      </c>
      <c r="BZ122" s="3" t="e">
        <f aca="false">BQ122/SUM($BO122:$BW122)</f>
        <v>#DIV/0!</v>
      </c>
      <c r="CA122" s="3" t="e">
        <f aca="false">BR122/SUM($BO122:$BW122)</f>
        <v>#DIV/0!</v>
      </c>
      <c r="CB122" s="3" t="e">
        <f aca="false">BS122/SUM($BO122:$BW122)</f>
        <v>#DIV/0!</v>
      </c>
      <c r="CC122" s="3" t="e">
        <f aca="false">BT122/SUM($BO122:$BW122)</f>
        <v>#DIV/0!</v>
      </c>
      <c r="CD122" s="3" t="e">
        <f aca="false">BU122/SUM($BO122:$BW122)</f>
        <v>#DIV/0!</v>
      </c>
      <c r="CE122" s="3" t="e">
        <f aca="false">BV122/SUM($BO122:$BW122)</f>
        <v>#DIV/0!</v>
      </c>
      <c r="CF122" s="3" t="e">
        <f aca="false">BW122/SUM($BO122:$BW122)</f>
        <v>#DIV/0!</v>
      </c>
      <c r="CG122" s="147"/>
      <c r="CI122" s="16" t="n">
        <f aca="false">IF(CG122&lt;&gt;0,SUM(BO122:CG122)-BV122,0)</f>
        <v>0</v>
      </c>
      <c r="CK122" s="151"/>
      <c r="CL122" s="155" t="n">
        <f aca="false">IF(CG122&lt;&gt;0,1,0)</f>
        <v>0</v>
      </c>
      <c r="CN122" s="152"/>
      <c r="CO122" s="127"/>
      <c r="CP122" s="127"/>
      <c r="CQ122" s="127"/>
      <c r="CR122" s="127"/>
      <c r="CS122" s="127"/>
      <c r="CT122" s="127"/>
      <c r="CU122" s="127"/>
      <c r="CV122" s="127"/>
      <c r="CW122" s="127"/>
      <c r="CX122" s="127"/>
      <c r="CY122" s="127"/>
      <c r="CZ122" s="127"/>
      <c r="DA122" s="127"/>
      <c r="DB122" s="127"/>
      <c r="DC122" s="138"/>
      <c r="DE122" s="37" t="str">
        <f aca="false">B88</f>
        <v>O16</v>
      </c>
      <c r="DF122" s="44"/>
      <c r="DG122" s="155" t="n">
        <f aca="false">W88</f>
        <v>50.616455</v>
      </c>
      <c r="DH122" s="44" t="n">
        <f aca="false">CG88</f>
        <v>0</v>
      </c>
      <c r="DI122" s="44" t="n">
        <f aca="false">O88</f>
        <v>2.85</v>
      </c>
      <c r="DJ122" s="44" t="n">
        <f aca="false">S88</f>
        <v>0.1995</v>
      </c>
      <c r="DK122" s="44" t="n">
        <f aca="false">BW88</f>
        <v>0</v>
      </c>
      <c r="DL122" s="44" t="n">
        <f aca="false">BV88</f>
        <v>0</v>
      </c>
      <c r="DM122" s="127"/>
      <c r="DN122" s="127"/>
      <c r="DO122" s="127"/>
      <c r="DP122" s="127"/>
      <c r="DQ122" s="127"/>
      <c r="DR122" s="127"/>
      <c r="DS122" s="127"/>
      <c r="DT122" s="127"/>
      <c r="DU122" s="127"/>
      <c r="DV122" s="127"/>
      <c r="DW122" s="127"/>
      <c r="DX122" s="127"/>
      <c r="DY122" s="127"/>
      <c r="DZ122" s="127"/>
      <c r="EA122" s="127"/>
      <c r="EB122" s="127"/>
      <c r="EC122" s="127"/>
      <c r="ED122" s="127"/>
      <c r="EE122" s="127"/>
      <c r="EF122" s="127"/>
      <c r="EG122" s="127"/>
      <c r="EH122" s="127"/>
      <c r="EI122" s="127"/>
      <c r="EJ122" s="127"/>
      <c r="EK122" s="127"/>
      <c r="EL122" s="127"/>
      <c r="EM122" s="127"/>
      <c r="EN122" s="127"/>
      <c r="EO122" s="127"/>
      <c r="EP122" s="127"/>
      <c r="EQ122" s="127"/>
      <c r="ER122" s="127"/>
      <c r="ES122" s="127"/>
      <c r="ET122" s="127"/>
      <c r="EU122" s="127"/>
      <c r="EV122" s="127"/>
      <c r="EW122" s="127"/>
      <c r="EX122" s="127"/>
      <c r="EY122" s="127"/>
      <c r="EZ122" s="127"/>
      <c r="FA122" s="127"/>
      <c r="FB122" s="127"/>
      <c r="FC122" s="127"/>
      <c r="FD122" s="127"/>
      <c r="FE122" s="127"/>
      <c r="FF122" s="127"/>
      <c r="FG122" s="127"/>
      <c r="FH122" s="127"/>
      <c r="FI122" s="127"/>
      <c r="FJ122" s="127"/>
      <c r="FK122" s="127"/>
      <c r="FL122" s="127"/>
      <c r="FM122" s="127"/>
      <c r="FN122" s="127"/>
      <c r="FO122" s="127"/>
      <c r="FP122" s="127"/>
      <c r="FQ122" s="127"/>
      <c r="FR122" s="127"/>
      <c r="FS122" s="127"/>
      <c r="FT122" s="127"/>
      <c r="FU122" s="127"/>
      <c r="FV122" s="127"/>
      <c r="FW122" s="127"/>
      <c r="FX122" s="127"/>
      <c r="FY122" s="127"/>
      <c r="FZ122" s="127"/>
      <c r="GA122" s="127"/>
      <c r="GB122" s="127"/>
      <c r="GC122" s="127"/>
      <c r="GD122" s="127"/>
      <c r="GE122" s="127"/>
      <c r="GF122" s="127"/>
      <c r="GG122" s="127"/>
      <c r="GH122" s="127"/>
      <c r="GI122" s="127"/>
      <c r="GJ122" s="127"/>
      <c r="GK122" s="127"/>
      <c r="GL122" s="127"/>
      <c r="GM122" s="127"/>
      <c r="GN122" s="127"/>
      <c r="GO122" s="127"/>
      <c r="GP122" s="167"/>
      <c r="GQ122" s="127" t="s">
        <v>232</v>
      </c>
      <c r="GR122" s="161" t="n">
        <v>0.03</v>
      </c>
      <c r="GS122" s="127" t="n">
        <v>0</v>
      </c>
      <c r="GT122" s="127" t="n">
        <v>0</v>
      </c>
      <c r="GU122" s="127" t="n">
        <v>0</v>
      </c>
      <c r="GV122" s="127" t="n">
        <v>0</v>
      </c>
      <c r="GW122" s="127" t="n">
        <v>0</v>
      </c>
      <c r="GX122" s="127" t="n">
        <v>0</v>
      </c>
      <c r="GY122" s="135" t="n">
        <v>0.97</v>
      </c>
      <c r="GZ122" s="161" t="n">
        <v>0</v>
      </c>
      <c r="HA122" s="127" t="s">
        <v>37</v>
      </c>
      <c r="HB122" s="127" t="s">
        <v>37</v>
      </c>
      <c r="HC122" s="127" t="s">
        <v>45</v>
      </c>
      <c r="HD122" s="127" t="n">
        <v>25.4</v>
      </c>
      <c r="HE122" s="127" t="n">
        <v>15</v>
      </c>
      <c r="HF122" s="127" t="n">
        <v>0.015</v>
      </c>
      <c r="HG122" s="127" t="n">
        <v>0</v>
      </c>
      <c r="HH122" s="127" t="n">
        <v>0.381</v>
      </c>
      <c r="HI122" s="127" t="n">
        <v>0.381</v>
      </c>
      <c r="HJ122" s="127" t="n">
        <v>415</v>
      </c>
      <c r="HK122" s="127" t="n">
        <v>0</v>
      </c>
      <c r="HL122" s="135" t="n">
        <v>158.115</v>
      </c>
      <c r="HM122" s="161" t="n">
        <v>0</v>
      </c>
      <c r="HN122" s="127" t="n">
        <v>0</v>
      </c>
      <c r="HO122" s="127" t="n">
        <v>0</v>
      </c>
      <c r="HP122" s="127" t="n">
        <v>0</v>
      </c>
      <c r="HQ122" s="127" t="n">
        <v>0</v>
      </c>
      <c r="HR122" s="127" t="n">
        <v>0</v>
      </c>
      <c r="HS122" s="127" t="n">
        <v>0</v>
      </c>
      <c r="HT122" s="127" t="n">
        <v>0</v>
      </c>
      <c r="HU122" s="127" t="n">
        <v>0</v>
      </c>
      <c r="HV122" s="127" t="n">
        <v>0</v>
      </c>
      <c r="HW122" s="127" t="n">
        <v>0</v>
      </c>
      <c r="HX122" s="127" t="n">
        <v>0</v>
      </c>
      <c r="HY122" s="127" t="n">
        <v>0</v>
      </c>
      <c r="HZ122" s="165" t="n">
        <v>0</v>
      </c>
      <c r="IA122" s="127"/>
      <c r="IB122" s="127"/>
      <c r="IC122" s="127"/>
      <c r="ID122" s="127"/>
      <c r="IE122" s="127"/>
      <c r="IF122" s="127"/>
      <c r="IG122" s="127"/>
      <c r="IH122" s="127"/>
      <c r="II122" s="127"/>
      <c r="IJ122" s="127"/>
      <c r="IK122" s="127"/>
      <c r="IL122" s="127"/>
      <c r="IM122" s="127"/>
      <c r="IN122" s="127"/>
      <c r="IO122" s="127"/>
      <c r="IP122" s="127"/>
      <c r="IQ122" s="127"/>
      <c r="IR122" s="127"/>
      <c r="IS122" s="127"/>
      <c r="IT122" s="127"/>
      <c r="IU122" s="127"/>
      <c r="IV122" s="127"/>
      <c r="IW122" s="127"/>
      <c r="IX122" s="127"/>
      <c r="IY122" s="127"/>
      <c r="IZ122" s="127"/>
      <c r="JA122" s="127"/>
      <c r="JB122" s="127"/>
      <c r="JC122" s="127"/>
      <c r="JD122" s="127"/>
      <c r="JE122" s="127"/>
      <c r="JF122" s="127"/>
      <c r="JG122" s="127"/>
      <c r="JH122" s="127"/>
      <c r="JI122" s="127"/>
      <c r="JJ122" s="127"/>
      <c r="JK122" s="127"/>
      <c r="JL122" s="127"/>
      <c r="JM122" s="127"/>
      <c r="JN122" s="127"/>
      <c r="JO122" s="127"/>
      <c r="JP122" s="127"/>
      <c r="JQ122" s="127"/>
      <c r="JR122" s="127"/>
      <c r="JS122" s="127"/>
      <c r="JT122" s="127"/>
      <c r="JU122" s="127"/>
      <c r="JV122" s="127"/>
      <c r="JW122" s="127"/>
      <c r="JX122" s="127"/>
      <c r="JY122" s="127"/>
      <c r="JZ122" s="127"/>
      <c r="KA122" s="127"/>
      <c r="KB122" s="127"/>
      <c r="KC122" s="127"/>
      <c r="KD122" s="127"/>
      <c r="KE122" s="127"/>
      <c r="KF122" s="127"/>
      <c r="KG122" s="127"/>
      <c r="KH122" s="127"/>
      <c r="KI122" s="127"/>
      <c r="KJ122" s="127"/>
      <c r="KK122" s="127"/>
      <c r="KL122" s="127"/>
      <c r="KM122" s="127"/>
      <c r="KN122" s="127"/>
      <c r="KO122" s="127"/>
      <c r="KP122" s="127"/>
      <c r="KQ122" s="127"/>
      <c r="KR122" s="127"/>
      <c r="KS122" s="127"/>
      <c r="KT122" s="127"/>
      <c r="KU122" s="127"/>
      <c r="KV122" s="127"/>
      <c r="KW122" s="127"/>
      <c r="KX122" s="127"/>
      <c r="KY122" s="127"/>
      <c r="KZ122" s="127"/>
      <c r="LA122" s="127"/>
      <c r="LB122" s="127"/>
      <c r="LC122" s="127"/>
      <c r="LD122" s="127"/>
      <c r="LE122" s="127"/>
      <c r="LF122" s="127"/>
      <c r="LG122" s="127"/>
      <c r="LH122" s="127"/>
      <c r="LI122" s="127"/>
      <c r="LJ122" s="127"/>
      <c r="LK122" s="127"/>
      <c r="LL122" s="127"/>
      <c r="LM122" s="127"/>
      <c r="LN122" s="127"/>
      <c r="LO122" s="127"/>
      <c r="LP122" s="127"/>
      <c r="LQ122" s="127"/>
      <c r="LR122" s="127"/>
      <c r="LS122" s="127"/>
      <c r="LT122" s="127"/>
      <c r="LU122" s="127"/>
      <c r="LV122" s="127"/>
      <c r="LW122" s="127"/>
      <c r="LX122" s="127"/>
      <c r="LY122" s="127"/>
      <c r="LZ122" s="127"/>
      <c r="MA122" s="127"/>
      <c r="MB122" s="127"/>
      <c r="MC122" s="127"/>
      <c r="MD122" s="127"/>
      <c r="ME122" s="127"/>
      <c r="MF122" s="127"/>
      <c r="MG122" s="127"/>
      <c r="MH122" s="127"/>
      <c r="MI122" s="127"/>
      <c r="MJ122" s="127"/>
      <c r="MK122" s="127"/>
      <c r="ML122" s="127"/>
      <c r="MM122" s="127"/>
      <c r="MN122" s="127"/>
      <c r="MO122" s="127"/>
      <c r="MP122" s="127"/>
      <c r="MQ122" s="127"/>
      <c r="MR122" s="127"/>
      <c r="MS122" s="127"/>
      <c r="MT122" s="127"/>
      <c r="MU122" s="127"/>
      <c r="MV122" s="127"/>
      <c r="MW122" s="127"/>
      <c r="MX122" s="127"/>
      <c r="MY122" s="127"/>
      <c r="MZ122" s="127"/>
      <c r="NA122" s="127"/>
      <c r="NB122" s="127"/>
      <c r="NC122" s="127"/>
      <c r="ND122" s="127"/>
      <c r="NE122" s="127"/>
      <c r="NF122" s="127"/>
      <c r="NG122" s="127"/>
      <c r="NH122" s="127"/>
      <c r="NI122" s="127"/>
      <c r="NJ122" s="127"/>
      <c r="NK122" s="127"/>
      <c r="NL122" s="127"/>
      <c r="NM122" s="127"/>
      <c r="NN122" s="127"/>
      <c r="NO122" s="127"/>
      <c r="NP122" s="127"/>
      <c r="NQ122" s="127"/>
      <c r="NR122" s="127"/>
      <c r="NS122" s="127"/>
      <c r="NT122" s="127"/>
      <c r="NU122" s="127"/>
      <c r="NV122" s="127"/>
      <c r="NW122" s="127"/>
      <c r="NX122" s="127"/>
      <c r="NY122" s="127"/>
      <c r="NZ122" s="127"/>
      <c r="OA122" s="127"/>
      <c r="OB122" s="127"/>
      <c r="OC122" s="127"/>
      <c r="OD122" s="127"/>
      <c r="OE122" s="127"/>
      <c r="OF122" s="127"/>
      <c r="OG122" s="127"/>
      <c r="OH122" s="127"/>
      <c r="OI122" s="127"/>
      <c r="OJ122" s="127"/>
      <c r="OK122" s="127"/>
      <c r="OL122" s="127"/>
      <c r="OM122" s="127"/>
      <c r="ON122" s="127"/>
      <c r="OO122" s="127"/>
      <c r="OP122" s="127"/>
      <c r="OQ122" s="127"/>
      <c r="OR122" s="127"/>
      <c r="OS122" s="127"/>
      <c r="OT122" s="127"/>
      <c r="OU122" s="127"/>
      <c r="OV122" s="127"/>
      <c r="OW122" s="127"/>
      <c r="OX122" s="127"/>
      <c r="OY122" s="127"/>
      <c r="OZ122" s="127"/>
      <c r="PA122" s="127"/>
      <c r="PB122" s="127"/>
      <c r="PC122" s="127"/>
      <c r="PD122" s="127"/>
      <c r="PE122" s="127"/>
      <c r="PF122" s="127"/>
      <c r="PG122" s="127"/>
      <c r="PH122" s="127"/>
      <c r="PI122" s="127"/>
      <c r="PJ122" s="127"/>
      <c r="PK122" s="127"/>
      <c r="PL122" s="127"/>
      <c r="PM122" s="127"/>
      <c r="PN122" s="127"/>
      <c r="PO122" s="127"/>
      <c r="PP122" s="127"/>
      <c r="PQ122" s="127"/>
      <c r="PR122" s="127"/>
      <c r="PS122" s="127"/>
      <c r="PT122" s="127"/>
      <c r="PU122" s="127"/>
      <c r="PV122" s="127"/>
      <c r="PW122" s="127"/>
      <c r="PX122" s="127"/>
      <c r="PY122" s="127"/>
      <c r="PZ122" s="127"/>
      <c r="QA122" s="127"/>
      <c r="QB122" s="127"/>
      <c r="QC122" s="127"/>
      <c r="QD122" s="127"/>
      <c r="QE122" s="127"/>
      <c r="QF122" s="127"/>
      <c r="QG122" s="127"/>
      <c r="QH122" s="127"/>
      <c r="QI122" s="127"/>
      <c r="QJ122" s="127"/>
      <c r="QK122" s="127"/>
      <c r="QL122" s="127"/>
      <c r="QM122" s="127"/>
      <c r="QN122" s="127"/>
      <c r="QO122" s="127"/>
      <c r="QP122" s="127"/>
    </row>
    <row r="123" s="155" customFormat="true" ht="14.4" hidden="false" customHeight="false" outlineLevel="0" collapsed="false">
      <c r="A123" s="166"/>
      <c r="B123" s="37" t="s">
        <v>236</v>
      </c>
      <c r="C123" s="16" t="n">
        <v>0</v>
      </c>
      <c r="D123" s="155" t="n">
        <v>0</v>
      </c>
      <c r="E123" s="155" t="n">
        <v>0</v>
      </c>
      <c r="F123" s="155" t="n">
        <v>0</v>
      </c>
      <c r="G123" s="155" t="n">
        <v>0</v>
      </c>
      <c r="H123" s="155" t="n">
        <v>0</v>
      </c>
      <c r="I123" s="155" t="n">
        <v>0</v>
      </c>
      <c r="J123" s="155" t="n">
        <v>0</v>
      </c>
      <c r="K123" s="155" t="s">
        <v>41</v>
      </c>
      <c r="L123" s="155" t="n">
        <v>0</v>
      </c>
      <c r="M123" s="155" t="n">
        <v>0</v>
      </c>
      <c r="N123" s="155" t="n">
        <v>0</v>
      </c>
      <c r="O123" s="155" t="n">
        <v>215</v>
      </c>
      <c r="P123" s="155" t="n">
        <v>0</v>
      </c>
      <c r="Q123" s="155" t="n">
        <v>0</v>
      </c>
      <c r="R123" s="155" t="n">
        <v>0</v>
      </c>
      <c r="S123" s="155" t="n">
        <v>0</v>
      </c>
      <c r="T123" s="155" t="n">
        <v>0</v>
      </c>
      <c r="U123" s="155" t="n">
        <v>0</v>
      </c>
      <c r="V123" s="155" t="n">
        <v>0</v>
      </c>
      <c r="W123" s="155" t="n">
        <v>0</v>
      </c>
      <c r="X123" s="155" t="n">
        <f aca="false">IF(M123=1,O123,0)</f>
        <v>0</v>
      </c>
      <c r="AB123" s="127"/>
      <c r="AC123" s="127"/>
      <c r="AD123" s="127"/>
      <c r="AE123" s="127"/>
      <c r="AF123" s="127"/>
      <c r="AG123" s="127"/>
      <c r="AH123" s="127"/>
      <c r="AI123" s="127"/>
      <c r="AJ123" s="127"/>
      <c r="AK123" s="127"/>
      <c r="AL123" s="127"/>
      <c r="AM123" s="127"/>
      <c r="AN123" s="156" t="n">
        <f aca="false">Cropani!BE436</f>
        <v>0</v>
      </c>
      <c r="AO123" s="157" t="n">
        <f aca="false">Cropani!BF436</f>
        <v>0</v>
      </c>
      <c r="AP123" s="157" t="n">
        <f aca="false">Cropani!BG436</f>
        <v>0</v>
      </c>
      <c r="AQ123" s="157" t="n">
        <f aca="false">Cropani!BH436</f>
        <v>0</v>
      </c>
      <c r="AR123" s="157" t="n">
        <f aca="false">Cropani!BI436</f>
        <v>0</v>
      </c>
      <c r="AS123" s="157" t="n">
        <f aca="false">Cropani!BJ436</f>
        <v>0</v>
      </c>
      <c r="AT123" s="157" t="n">
        <f aca="false">Cropani!BK436</f>
        <v>0</v>
      </c>
      <c r="AU123" s="157" t="n">
        <f aca="false">Cropani!BL436</f>
        <v>0</v>
      </c>
      <c r="AV123" s="160" t="n">
        <f aca="false">Cropani!BM436</f>
        <v>0</v>
      </c>
      <c r="AW123" s="156" t="n">
        <f aca="false">Cropani!BE437</f>
        <v>0</v>
      </c>
      <c r="AX123" s="157" t="n">
        <f aca="false">Cropani!BF437</f>
        <v>0</v>
      </c>
      <c r="AY123" s="157" t="n">
        <f aca="false">Cropani!BG437</f>
        <v>0</v>
      </c>
      <c r="AZ123" s="157" t="n">
        <f aca="false">Cropani!BH437</f>
        <v>0</v>
      </c>
      <c r="BA123" s="157" t="n">
        <f aca="false">Cropani!BI437</f>
        <v>0</v>
      </c>
      <c r="BB123" s="157" t="n">
        <f aca="false">Cropani!BJ437</f>
        <v>0</v>
      </c>
      <c r="BC123" s="157" t="n">
        <f aca="false">Cropani!BK437</f>
        <v>0</v>
      </c>
      <c r="BD123" s="157" t="n">
        <f aca="false">Cropani!BL437</f>
        <v>0</v>
      </c>
      <c r="BE123" s="157" t="n">
        <f aca="false">Cropani!BM437</f>
        <v>0</v>
      </c>
      <c r="BF123" s="158" t="n">
        <f aca="false">AW123*$T123</f>
        <v>0</v>
      </c>
      <c r="BG123" s="155" t="n">
        <f aca="false">AX123*$T123</f>
        <v>0</v>
      </c>
      <c r="BH123" s="155" t="n">
        <f aca="false">AY123*$T123</f>
        <v>0</v>
      </c>
      <c r="BI123" s="155" t="n">
        <f aca="false">AZ123*$T123</f>
        <v>0</v>
      </c>
      <c r="BJ123" s="155" t="n">
        <f aca="false">BA123*$T123</f>
        <v>0</v>
      </c>
      <c r="BK123" s="155" t="n">
        <f aca="false">BB123*$T123</f>
        <v>0</v>
      </c>
      <c r="BL123" s="155" t="n">
        <f aca="false">BC123*$T123</f>
        <v>0</v>
      </c>
      <c r="BM123" s="155" t="n">
        <f aca="false">BD123*$T123</f>
        <v>0</v>
      </c>
      <c r="BN123" s="159" t="n">
        <f aca="false">BE123*$T123</f>
        <v>0</v>
      </c>
      <c r="BO123" s="156" t="n">
        <f aca="false">AN123+BF123</f>
        <v>0</v>
      </c>
      <c r="BP123" s="157" t="n">
        <f aca="false">AO123+BG123</f>
        <v>0</v>
      </c>
      <c r="BQ123" s="157" t="n">
        <f aca="false">AP123+BH123</f>
        <v>0</v>
      </c>
      <c r="BR123" s="157" t="n">
        <f aca="false">AQ123+BI123</f>
        <v>0</v>
      </c>
      <c r="BS123" s="157" t="n">
        <f aca="false">AR123+BJ123</f>
        <v>0</v>
      </c>
      <c r="BT123" s="157" t="n">
        <f aca="false">AS123+BK123</f>
        <v>0</v>
      </c>
      <c r="BU123" s="157" t="n">
        <f aca="false">AT123+BL123</f>
        <v>0</v>
      </c>
      <c r="BV123" s="157" t="n">
        <f aca="false">AU123+BM123</f>
        <v>0</v>
      </c>
      <c r="BW123" s="160" t="n">
        <f aca="false">AV123+BN123</f>
        <v>0</v>
      </c>
      <c r="BX123" s="3" t="e">
        <f aca="false">BO123/SUM($BO123:$BW123)</f>
        <v>#DIV/0!</v>
      </c>
      <c r="BY123" s="3" t="e">
        <f aca="false">BP123/SUM($BO123:$BW123)</f>
        <v>#DIV/0!</v>
      </c>
      <c r="BZ123" s="3" t="e">
        <f aca="false">BQ123/SUM($BO123:$BW123)</f>
        <v>#DIV/0!</v>
      </c>
      <c r="CA123" s="3" t="e">
        <f aca="false">BR123/SUM($BO123:$BW123)</f>
        <v>#DIV/0!</v>
      </c>
      <c r="CB123" s="3" t="e">
        <f aca="false">BS123/SUM($BO123:$BW123)</f>
        <v>#DIV/0!</v>
      </c>
      <c r="CC123" s="3" t="e">
        <f aca="false">BT123/SUM($BO123:$BW123)</f>
        <v>#DIV/0!</v>
      </c>
      <c r="CD123" s="3" t="e">
        <f aca="false">BU123/SUM($BO123:$BW123)</f>
        <v>#DIV/0!</v>
      </c>
      <c r="CE123" s="3" t="e">
        <f aca="false">BV123/SUM($BO123:$BW123)</f>
        <v>#DIV/0!</v>
      </c>
      <c r="CF123" s="3" t="e">
        <f aca="false">BW123/SUM($BO123:$BW123)</f>
        <v>#DIV/0!</v>
      </c>
      <c r="CG123" s="147"/>
      <c r="CI123" s="16" t="n">
        <f aca="false">IF(CG123&lt;&gt;0,SUM(BO123:CG123)-BV123,0)</f>
        <v>0</v>
      </c>
      <c r="CK123" s="151"/>
      <c r="CL123" s="155" t="n">
        <f aca="false">IF(CG123&lt;&gt;0,1,0)</f>
        <v>0</v>
      </c>
      <c r="CN123" s="152"/>
      <c r="CO123" s="127"/>
      <c r="CP123" s="127"/>
      <c r="CQ123" s="127"/>
      <c r="CR123" s="127"/>
      <c r="CS123" s="127"/>
      <c r="CT123" s="127"/>
      <c r="CU123" s="127"/>
      <c r="CV123" s="127"/>
      <c r="CW123" s="127"/>
      <c r="CX123" s="127"/>
      <c r="CY123" s="127"/>
      <c r="CZ123" s="127"/>
      <c r="DA123" s="127"/>
      <c r="DB123" s="127"/>
      <c r="DC123" s="138"/>
      <c r="DE123" s="37" t="str">
        <f aca="false">B89</f>
        <v>O17</v>
      </c>
      <c r="DF123" s="44"/>
      <c r="DG123" s="155" t="n">
        <f aca="false">W89</f>
        <v>77.189296</v>
      </c>
      <c r="DH123" s="44" t="n">
        <f aca="false">CG89</f>
        <v>0</v>
      </c>
      <c r="DI123" s="44" t="n">
        <f aca="false">O89</f>
        <v>0.44</v>
      </c>
      <c r="DJ123" s="44" t="n">
        <f aca="false">S89</f>
        <v>0.0132</v>
      </c>
      <c r="DK123" s="44" t="n">
        <f aca="false">BW89</f>
        <v>0</v>
      </c>
      <c r="DL123" s="44" t="n">
        <f aca="false">BV89</f>
        <v>0</v>
      </c>
      <c r="DM123" s="127"/>
      <c r="DN123" s="127"/>
      <c r="DO123" s="127"/>
      <c r="DP123" s="127"/>
      <c r="DQ123" s="127"/>
      <c r="DR123" s="127"/>
      <c r="DS123" s="127"/>
      <c r="DT123" s="127"/>
      <c r="DU123" s="127"/>
      <c r="DV123" s="127"/>
      <c r="DW123" s="127"/>
      <c r="DX123" s="127"/>
      <c r="DY123" s="127"/>
      <c r="DZ123" s="127"/>
      <c r="EA123" s="127"/>
      <c r="EB123" s="127"/>
      <c r="EC123" s="127"/>
      <c r="ED123" s="127"/>
      <c r="EE123" s="127"/>
      <c r="EF123" s="127"/>
      <c r="EG123" s="127"/>
      <c r="EH123" s="127"/>
      <c r="EI123" s="127"/>
      <c r="EJ123" s="127"/>
      <c r="EK123" s="127"/>
      <c r="EL123" s="127"/>
      <c r="EM123" s="127"/>
      <c r="EN123" s="127"/>
      <c r="EO123" s="127"/>
      <c r="EP123" s="127"/>
      <c r="EQ123" s="127"/>
      <c r="ER123" s="127"/>
      <c r="ES123" s="127"/>
      <c r="ET123" s="127"/>
      <c r="EU123" s="127"/>
      <c r="EV123" s="127"/>
      <c r="EW123" s="127"/>
      <c r="EX123" s="127"/>
      <c r="EY123" s="127"/>
      <c r="EZ123" s="127"/>
      <c r="FA123" s="127"/>
      <c r="FB123" s="127"/>
      <c r="FC123" s="127"/>
      <c r="FD123" s="127"/>
      <c r="FE123" s="127"/>
      <c r="FF123" s="127"/>
      <c r="FG123" s="127"/>
      <c r="FH123" s="127"/>
      <c r="FI123" s="127"/>
      <c r="FJ123" s="127"/>
      <c r="FK123" s="127"/>
      <c r="FL123" s="127"/>
      <c r="FM123" s="127"/>
      <c r="FN123" s="127"/>
      <c r="FO123" s="127"/>
      <c r="FP123" s="127"/>
      <c r="FQ123" s="127"/>
      <c r="FR123" s="127"/>
      <c r="FS123" s="127"/>
      <c r="FT123" s="127"/>
      <c r="FU123" s="127"/>
      <c r="FV123" s="127"/>
      <c r="FW123" s="127"/>
      <c r="FX123" s="127"/>
      <c r="FY123" s="127"/>
      <c r="FZ123" s="127"/>
      <c r="GA123" s="127"/>
      <c r="GB123" s="127"/>
      <c r="GC123" s="127"/>
      <c r="GD123" s="127"/>
      <c r="GE123" s="127"/>
      <c r="GF123" s="127"/>
      <c r="GG123" s="127"/>
      <c r="GH123" s="127"/>
      <c r="GI123" s="127"/>
      <c r="GJ123" s="127"/>
      <c r="GK123" s="127"/>
      <c r="GL123" s="127"/>
      <c r="GM123" s="127"/>
      <c r="GN123" s="127"/>
      <c r="GO123" s="127"/>
      <c r="GP123" s="167"/>
      <c r="GQ123" s="127" t="s">
        <v>233</v>
      </c>
      <c r="GR123" s="161" t="n">
        <v>0.2</v>
      </c>
      <c r="GS123" s="127" t="n">
        <v>0</v>
      </c>
      <c r="GT123" s="127" t="n">
        <v>0</v>
      </c>
      <c r="GU123" s="127" t="n">
        <v>0.6</v>
      </c>
      <c r="GV123" s="127" t="n">
        <v>0.2</v>
      </c>
      <c r="GW123" s="127" t="n">
        <v>0</v>
      </c>
      <c r="GX123" s="127" t="n">
        <v>0</v>
      </c>
      <c r="GY123" s="135" t="n">
        <v>0</v>
      </c>
      <c r="GZ123" s="161" t="n">
        <v>0</v>
      </c>
      <c r="HA123" s="127" t="s">
        <v>37</v>
      </c>
      <c r="HB123" s="127" t="s">
        <v>37</v>
      </c>
      <c r="HC123" s="127" t="s">
        <v>45</v>
      </c>
      <c r="HD123" s="127" t="n">
        <v>43.5</v>
      </c>
      <c r="HE123" s="127" t="n">
        <v>8</v>
      </c>
      <c r="HF123" s="127" t="n">
        <v>0.008</v>
      </c>
      <c r="HG123" s="127" t="n">
        <v>0</v>
      </c>
      <c r="HH123" s="127" t="n">
        <v>0.348</v>
      </c>
      <c r="HI123" s="127" t="n">
        <v>0.348</v>
      </c>
      <c r="HJ123" s="127" t="n">
        <v>710</v>
      </c>
      <c r="HK123" s="127" t="n">
        <v>0</v>
      </c>
      <c r="HL123" s="135" t="n">
        <v>247.08</v>
      </c>
      <c r="HM123" s="161" t="n">
        <v>0</v>
      </c>
      <c r="HN123" s="127" t="n">
        <v>0</v>
      </c>
      <c r="HO123" s="127" t="n">
        <v>0</v>
      </c>
      <c r="HP123" s="127" t="n">
        <v>0</v>
      </c>
      <c r="HQ123" s="127" t="n">
        <v>0</v>
      </c>
      <c r="HR123" s="127" t="n">
        <v>0</v>
      </c>
      <c r="HS123" s="127" t="n">
        <v>0</v>
      </c>
      <c r="HT123" s="127" t="n">
        <v>0</v>
      </c>
      <c r="HU123" s="127" t="n">
        <v>0</v>
      </c>
      <c r="HV123" s="127" t="n">
        <v>0</v>
      </c>
      <c r="HW123" s="127" t="n">
        <v>0</v>
      </c>
      <c r="HX123" s="127" t="n">
        <v>0</v>
      </c>
      <c r="HY123" s="127" t="n">
        <v>0</v>
      </c>
      <c r="HZ123" s="165" t="n">
        <v>0</v>
      </c>
      <c r="IA123" s="127"/>
      <c r="IB123" s="127"/>
      <c r="IC123" s="127"/>
      <c r="ID123" s="127"/>
      <c r="IE123" s="127"/>
      <c r="IF123" s="127"/>
      <c r="IG123" s="127"/>
      <c r="IH123" s="127"/>
      <c r="II123" s="127"/>
      <c r="IJ123" s="127"/>
      <c r="IK123" s="127"/>
      <c r="IL123" s="127"/>
      <c r="IM123" s="127"/>
      <c r="IN123" s="127"/>
      <c r="IO123" s="127"/>
      <c r="IP123" s="127"/>
      <c r="IQ123" s="127"/>
      <c r="IR123" s="127"/>
      <c r="IS123" s="127"/>
      <c r="IT123" s="127"/>
      <c r="IU123" s="127"/>
      <c r="IV123" s="127"/>
      <c r="IW123" s="127"/>
      <c r="IX123" s="127"/>
      <c r="IY123" s="127"/>
      <c r="IZ123" s="127"/>
      <c r="JA123" s="127"/>
      <c r="JB123" s="127"/>
      <c r="JC123" s="127"/>
      <c r="JD123" s="127"/>
      <c r="JE123" s="127"/>
      <c r="JF123" s="127"/>
      <c r="JG123" s="127"/>
      <c r="JH123" s="127"/>
      <c r="JI123" s="127"/>
      <c r="JJ123" s="127"/>
      <c r="JK123" s="127"/>
      <c r="JL123" s="127"/>
      <c r="JM123" s="127"/>
      <c r="JN123" s="127"/>
      <c r="JO123" s="127"/>
      <c r="JP123" s="127"/>
      <c r="JQ123" s="127"/>
      <c r="JR123" s="127"/>
      <c r="JS123" s="127"/>
      <c r="JT123" s="127"/>
      <c r="JU123" s="127"/>
      <c r="JV123" s="127"/>
      <c r="JW123" s="127"/>
      <c r="JX123" s="127"/>
      <c r="JY123" s="127"/>
      <c r="JZ123" s="127"/>
      <c r="KA123" s="127"/>
      <c r="KB123" s="127"/>
      <c r="KC123" s="127"/>
      <c r="KD123" s="127"/>
      <c r="KE123" s="127"/>
      <c r="KF123" s="127"/>
      <c r="KG123" s="127"/>
      <c r="KH123" s="127"/>
      <c r="KI123" s="127"/>
      <c r="KJ123" s="127"/>
      <c r="KK123" s="127"/>
      <c r="KL123" s="127"/>
      <c r="KM123" s="127"/>
      <c r="KN123" s="127"/>
      <c r="KO123" s="127"/>
      <c r="KP123" s="127"/>
      <c r="KQ123" s="127"/>
      <c r="KR123" s="127"/>
      <c r="KS123" s="127"/>
      <c r="KT123" s="127"/>
      <c r="KU123" s="127"/>
      <c r="KV123" s="127"/>
      <c r="KW123" s="127"/>
      <c r="KX123" s="127"/>
      <c r="KY123" s="127"/>
      <c r="KZ123" s="127"/>
      <c r="LA123" s="127"/>
      <c r="LB123" s="127"/>
      <c r="LC123" s="127"/>
      <c r="LD123" s="127"/>
      <c r="LE123" s="127"/>
      <c r="LF123" s="127"/>
      <c r="LG123" s="127"/>
      <c r="LH123" s="127"/>
      <c r="LI123" s="127"/>
      <c r="LJ123" s="127"/>
      <c r="LK123" s="127"/>
      <c r="LL123" s="127"/>
      <c r="LM123" s="127"/>
      <c r="LN123" s="127"/>
      <c r="LO123" s="127"/>
      <c r="LP123" s="127"/>
      <c r="LQ123" s="127"/>
      <c r="LR123" s="127"/>
      <c r="LS123" s="127"/>
      <c r="LT123" s="127"/>
      <c r="LU123" s="127"/>
      <c r="LV123" s="127"/>
      <c r="LW123" s="127"/>
      <c r="LX123" s="127"/>
      <c r="LY123" s="127"/>
      <c r="LZ123" s="127"/>
      <c r="MA123" s="127"/>
      <c r="MB123" s="127"/>
      <c r="MC123" s="127"/>
      <c r="MD123" s="127"/>
      <c r="ME123" s="127"/>
      <c r="MF123" s="127"/>
      <c r="MG123" s="127"/>
      <c r="MH123" s="127"/>
      <c r="MI123" s="127"/>
      <c r="MJ123" s="127"/>
      <c r="MK123" s="127"/>
      <c r="ML123" s="127"/>
      <c r="MM123" s="127"/>
      <c r="MN123" s="127"/>
      <c r="MO123" s="127"/>
      <c r="MP123" s="127"/>
      <c r="MQ123" s="127"/>
      <c r="MR123" s="127"/>
      <c r="MS123" s="127"/>
      <c r="MT123" s="127"/>
      <c r="MU123" s="127"/>
      <c r="MV123" s="127"/>
      <c r="MW123" s="127"/>
      <c r="MX123" s="127"/>
      <c r="MY123" s="127"/>
      <c r="MZ123" s="127"/>
      <c r="NA123" s="127"/>
      <c r="NB123" s="127"/>
      <c r="NC123" s="127"/>
      <c r="ND123" s="127"/>
      <c r="NE123" s="127"/>
      <c r="NF123" s="127"/>
      <c r="NG123" s="127"/>
      <c r="NH123" s="127"/>
      <c r="NI123" s="127"/>
      <c r="NJ123" s="127"/>
      <c r="NK123" s="127"/>
      <c r="NL123" s="127"/>
      <c r="NM123" s="127"/>
      <c r="NN123" s="127"/>
      <c r="NO123" s="127"/>
      <c r="NP123" s="127"/>
      <c r="NQ123" s="127"/>
      <c r="NR123" s="127"/>
      <c r="NS123" s="127"/>
      <c r="NT123" s="127"/>
      <c r="NU123" s="127"/>
      <c r="NV123" s="127"/>
      <c r="NW123" s="127"/>
      <c r="NX123" s="127"/>
      <c r="NY123" s="127"/>
      <c r="NZ123" s="127"/>
      <c r="OA123" s="127"/>
      <c r="OB123" s="127"/>
      <c r="OC123" s="127"/>
      <c r="OD123" s="127"/>
      <c r="OE123" s="127"/>
      <c r="OF123" s="127"/>
      <c r="OG123" s="127"/>
      <c r="OH123" s="127"/>
      <c r="OI123" s="127"/>
      <c r="OJ123" s="127"/>
      <c r="OK123" s="127"/>
      <c r="OL123" s="127"/>
      <c r="OM123" s="127"/>
      <c r="ON123" s="127"/>
      <c r="OO123" s="127"/>
      <c r="OP123" s="127"/>
      <c r="OQ123" s="127"/>
      <c r="OR123" s="127"/>
      <c r="OS123" s="127"/>
      <c r="OT123" s="127"/>
      <c r="OU123" s="127"/>
      <c r="OV123" s="127"/>
      <c r="OW123" s="127"/>
      <c r="OX123" s="127"/>
      <c r="OY123" s="127"/>
      <c r="OZ123" s="127"/>
      <c r="PA123" s="127"/>
      <c r="PB123" s="127"/>
      <c r="PC123" s="127"/>
      <c r="PD123" s="127"/>
      <c r="PE123" s="127"/>
      <c r="PF123" s="127"/>
      <c r="PG123" s="127"/>
      <c r="PH123" s="127"/>
      <c r="PI123" s="127"/>
      <c r="PJ123" s="127"/>
      <c r="PK123" s="127"/>
      <c r="PL123" s="127"/>
      <c r="PM123" s="127"/>
      <c r="PN123" s="127"/>
      <c r="PO123" s="127"/>
      <c r="PP123" s="127"/>
      <c r="PQ123" s="127"/>
      <c r="PR123" s="127"/>
      <c r="PS123" s="127"/>
      <c r="PT123" s="127"/>
      <c r="PU123" s="127"/>
      <c r="PV123" s="127"/>
      <c r="PW123" s="127"/>
      <c r="PX123" s="127"/>
      <c r="PY123" s="127"/>
      <c r="PZ123" s="127"/>
      <c r="QA123" s="127"/>
      <c r="QB123" s="127"/>
      <c r="QC123" s="127"/>
      <c r="QD123" s="127"/>
      <c r="QE123" s="127"/>
      <c r="QF123" s="127"/>
      <c r="QG123" s="127"/>
      <c r="QH123" s="127"/>
      <c r="QI123" s="127"/>
      <c r="QJ123" s="127"/>
      <c r="QK123" s="127"/>
      <c r="QL123" s="127"/>
      <c r="QM123" s="127"/>
      <c r="QN123" s="127"/>
      <c r="QO123" s="127"/>
      <c r="QP123" s="127"/>
    </row>
    <row r="124" customFormat="false" ht="14.4" hidden="false" customHeight="false" outlineLevel="0" collapsed="false">
      <c r="A124" s="166"/>
      <c r="B124" s="37" t="s">
        <v>237</v>
      </c>
      <c r="C124" s="16" t="n">
        <v>0</v>
      </c>
      <c r="D124" s="2" t="n">
        <v>0</v>
      </c>
      <c r="E124" s="2" t="n">
        <v>0.95</v>
      </c>
      <c r="F124" s="2" t="n">
        <v>0.05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s">
        <v>37</v>
      </c>
      <c r="M124" s="2" t="s">
        <v>37</v>
      </c>
      <c r="N124" s="2" t="s">
        <v>91</v>
      </c>
      <c r="O124" s="2" t="n">
        <v>26.5</v>
      </c>
      <c r="P124" s="2" t="n">
        <v>15</v>
      </c>
      <c r="Q124" s="2" t="n">
        <v>0.015</v>
      </c>
      <c r="R124" s="2" t="n">
        <v>0.9</v>
      </c>
      <c r="S124" s="2" t="n">
        <v>0.3975</v>
      </c>
      <c r="T124" s="2" t="n">
        <v>0.03975</v>
      </c>
      <c r="U124" s="2" t="n">
        <v>354.5</v>
      </c>
      <c r="V124" s="2" t="n">
        <v>12</v>
      </c>
      <c r="W124" s="2" t="n">
        <v>26.091375</v>
      </c>
      <c r="X124" s="2" t="n">
        <f aca="false">IF(M124=1,O124,0)</f>
        <v>0</v>
      </c>
      <c r="Z124" s="2" t="s">
        <v>573</v>
      </c>
      <c r="AA124" s="2" t="n">
        <f aca="false">[2]cerva!E14</f>
        <v>7.07963199394461</v>
      </c>
      <c r="AB124" s="127"/>
      <c r="AC124" s="127"/>
      <c r="AD124" s="127"/>
      <c r="AE124" s="127"/>
      <c r="AF124" s="127"/>
      <c r="AG124" s="127"/>
      <c r="AH124" s="127"/>
      <c r="AI124" s="127"/>
      <c r="AJ124" s="127"/>
      <c r="AK124" s="127"/>
      <c r="AL124" s="127"/>
      <c r="AM124" s="127"/>
      <c r="AN124" s="150" t="n">
        <f aca="false">Cropani!BP436</f>
        <v>0</v>
      </c>
      <c r="AO124" s="16" t="n">
        <f aca="false">Cropani!BQ436</f>
        <v>0</v>
      </c>
      <c r="AP124" s="16" t="n">
        <f aca="false">Cropani!BR436</f>
        <v>2.4</v>
      </c>
      <c r="AQ124" s="16" t="n">
        <f aca="false">Cropani!BS436</f>
        <v>9.6</v>
      </c>
      <c r="AR124" s="16" t="n">
        <f aca="false">Cropani!BT436</f>
        <v>0</v>
      </c>
      <c r="AS124" s="16" t="n">
        <f aca="false">Cropani!BU436</f>
        <v>0</v>
      </c>
      <c r="AT124" s="16" t="n">
        <f aca="false">Cropani!BV436</f>
        <v>0</v>
      </c>
      <c r="AU124" s="16" t="n">
        <f aca="false">Cropani!BW436</f>
        <v>0</v>
      </c>
      <c r="AV124" s="139" t="n">
        <f aca="false">Cropani!BX436</f>
        <v>0</v>
      </c>
      <c r="AW124" s="150" t="n">
        <f aca="false">Cropani!BP437</f>
        <v>0</v>
      </c>
      <c r="AX124" s="16" t="n">
        <f aca="false">Cropani!BQ437</f>
        <v>0</v>
      </c>
      <c r="AY124" s="16" t="n">
        <f aca="false">Cropani!BR437</f>
        <v>270</v>
      </c>
      <c r="AZ124" s="16" t="n">
        <f aca="false">Cropani!BS437</f>
        <v>3000</v>
      </c>
      <c r="BA124" s="16" t="n">
        <f aca="false">Cropani!BT437</f>
        <v>275</v>
      </c>
      <c r="BB124" s="16" t="n">
        <f aca="false">Cropani!BU437</f>
        <v>0</v>
      </c>
      <c r="BC124" s="16" t="n">
        <f aca="false">Cropani!BV437</f>
        <v>0</v>
      </c>
      <c r="BD124" s="16" t="n">
        <f aca="false">Cropani!BW437</f>
        <v>0</v>
      </c>
      <c r="BE124" s="16" t="n">
        <f aca="false">Cropani!BX437</f>
        <v>0</v>
      </c>
      <c r="BF124" s="20" t="n">
        <f aca="false">AW124*$T124</f>
        <v>0</v>
      </c>
      <c r="BG124" s="2" t="n">
        <f aca="false">AX124*$T124</f>
        <v>0</v>
      </c>
      <c r="BH124" s="2" t="n">
        <f aca="false">AY124*$T124</f>
        <v>10.7325</v>
      </c>
      <c r="BI124" s="2" t="n">
        <f aca="false">AZ124*$T124</f>
        <v>119.25</v>
      </c>
      <c r="BJ124" s="2" t="n">
        <f aca="false">BA124*$T124</f>
        <v>10.93125</v>
      </c>
      <c r="BK124" s="2" t="n">
        <f aca="false">BB124*$T124</f>
        <v>0</v>
      </c>
      <c r="BL124" s="2" t="n">
        <f aca="false">BC124*$T124</f>
        <v>0</v>
      </c>
      <c r="BM124" s="2" t="n">
        <f aca="false">BD124*$T124</f>
        <v>0</v>
      </c>
      <c r="BN124" s="44" t="n">
        <f aca="false">BE124*$T124</f>
        <v>0</v>
      </c>
      <c r="BO124" s="150" t="n">
        <f aca="false">AN124+BF124</f>
        <v>0</v>
      </c>
      <c r="BP124" s="16" t="n">
        <f aca="false">AO124+BG124</f>
        <v>0</v>
      </c>
      <c r="BQ124" s="16" t="n">
        <f aca="false">AP124+BH124</f>
        <v>13.1325</v>
      </c>
      <c r="BR124" s="16" t="n">
        <f aca="false">AQ124+BI124</f>
        <v>128.85</v>
      </c>
      <c r="BS124" s="16" t="n">
        <f aca="false">AR124+BJ124</f>
        <v>10.93125</v>
      </c>
      <c r="BT124" s="16" t="n">
        <f aca="false">AS124+BK124</f>
        <v>0</v>
      </c>
      <c r="BU124" s="16" t="n">
        <f aca="false">AT124+BL124</f>
        <v>0</v>
      </c>
      <c r="BV124" s="16" t="n">
        <f aca="false">AU124+BM124</f>
        <v>0</v>
      </c>
      <c r="BW124" s="139" t="n">
        <f aca="false">AV124+BN124</f>
        <v>0</v>
      </c>
      <c r="BX124" s="3" t="n">
        <f aca="false">BO124/SUM($BO124:$BW124)</f>
        <v>0</v>
      </c>
      <c r="BY124" s="3" t="n">
        <f aca="false">BP124/SUM($BO124:$BW124)</f>
        <v>0</v>
      </c>
      <c r="BZ124" s="3" t="n">
        <f aca="false">BQ124/SUM($BO124:$BW124)</f>
        <v>0.0858817470632955</v>
      </c>
      <c r="CA124" s="3" t="n">
        <f aca="false">BR124/SUM($BO124:$BW124)</f>
        <v>0.842631875812345</v>
      </c>
      <c r="CB124" s="3" t="n">
        <f aca="false">BS124/SUM($BO124:$BW124)</f>
        <v>0.0714863771243593</v>
      </c>
      <c r="CC124" s="3" t="n">
        <f aca="false">BT124/SUM($BO124:$BW124)</f>
        <v>0</v>
      </c>
      <c r="CD124" s="3" t="n">
        <f aca="false">BU124/SUM($BO124:$BW124)</f>
        <v>0</v>
      </c>
      <c r="CE124" s="3" t="n">
        <f aca="false">BV124/SUM($BO124:$BW124)</f>
        <v>0</v>
      </c>
      <c r="CF124" s="3" t="n">
        <f aca="false">BW124/SUM($BO124:$BW124)</f>
        <v>0</v>
      </c>
      <c r="CG124" s="147" t="n">
        <f aca="false">IF(AND(CE124&gt;=90%,BV124&gt;=2000),BV124,0)</f>
        <v>0</v>
      </c>
      <c r="CI124" s="16" t="n">
        <f aca="false">IF(CG124&lt;&gt;0,SUM(BO124:CG124)-BV124,0)</f>
        <v>0</v>
      </c>
      <c r="CJ124" s="2" t="n">
        <f aca="false">IF(CE124&gt;=90%,BV124,0)</f>
        <v>0</v>
      </c>
      <c r="CK124" s="151" t="n">
        <f aca="false">IF(CJ124&lt;&gt;0,1,0)</f>
        <v>0</v>
      </c>
      <c r="CL124" s="2" t="n">
        <f aca="false">IF(CG124&lt;&gt;0,1,0)</f>
        <v>0</v>
      </c>
      <c r="CM124" s="2" t="n">
        <v>0</v>
      </c>
      <c r="CN124" s="152"/>
      <c r="CO124" s="127"/>
      <c r="CP124" s="127"/>
      <c r="CQ124" s="127"/>
      <c r="CR124" s="127"/>
      <c r="CS124" s="127"/>
      <c r="CT124" s="127"/>
      <c r="CU124" s="127"/>
      <c r="CV124" s="127"/>
      <c r="CW124" s="127"/>
      <c r="CX124" s="127"/>
      <c r="CY124" s="127"/>
      <c r="CZ124" s="127"/>
      <c r="DA124" s="127"/>
      <c r="DB124" s="127"/>
      <c r="DC124" s="138"/>
      <c r="DE124" s="37" t="str">
        <f aca="false">B90</f>
        <v>O18</v>
      </c>
      <c r="DF124" s="44"/>
      <c r="DH124" s="44"/>
      <c r="DI124" s="44"/>
      <c r="DJ124" s="44"/>
      <c r="DK124" s="44"/>
      <c r="DL124" s="44"/>
      <c r="DM124" s="127"/>
      <c r="DN124" s="127"/>
      <c r="DO124" s="127"/>
      <c r="DP124" s="127"/>
      <c r="DQ124" s="127"/>
      <c r="DR124" s="127"/>
      <c r="DS124" s="127"/>
      <c r="DT124" s="127"/>
      <c r="DU124" s="127"/>
      <c r="DV124" s="127"/>
      <c r="DW124" s="127"/>
      <c r="DX124" s="127"/>
      <c r="DY124" s="127"/>
      <c r="DZ124" s="127"/>
      <c r="EA124" s="127"/>
      <c r="EB124" s="127"/>
      <c r="EC124" s="127"/>
      <c r="ED124" s="127"/>
      <c r="EE124" s="127"/>
      <c r="EF124" s="127"/>
      <c r="EG124" s="127"/>
      <c r="EH124" s="127"/>
      <c r="EI124" s="127"/>
      <c r="EJ124" s="127"/>
      <c r="EK124" s="127"/>
      <c r="EL124" s="127"/>
      <c r="EM124" s="127"/>
      <c r="EN124" s="127"/>
      <c r="EO124" s="127"/>
      <c r="EP124" s="127"/>
      <c r="EQ124" s="127"/>
      <c r="ER124" s="127"/>
      <c r="ES124" s="127"/>
      <c r="ET124" s="127"/>
      <c r="EU124" s="127"/>
      <c r="EV124" s="127"/>
      <c r="EW124" s="127"/>
      <c r="EX124" s="127"/>
      <c r="EY124" s="127"/>
      <c r="EZ124" s="127"/>
      <c r="FA124" s="127"/>
      <c r="FB124" s="127"/>
      <c r="FC124" s="127"/>
      <c r="FD124" s="127"/>
      <c r="FE124" s="127"/>
      <c r="FF124" s="127"/>
      <c r="FG124" s="127"/>
      <c r="FH124" s="127"/>
      <c r="FI124" s="127"/>
      <c r="FJ124" s="127"/>
      <c r="FK124" s="127"/>
      <c r="FL124" s="127"/>
      <c r="FM124" s="127"/>
      <c r="FN124" s="127"/>
      <c r="FO124" s="127"/>
      <c r="FP124" s="127"/>
      <c r="FQ124" s="127"/>
      <c r="FR124" s="127"/>
      <c r="FS124" s="127"/>
      <c r="FT124" s="127"/>
      <c r="FU124" s="127"/>
      <c r="FV124" s="127"/>
      <c r="FW124" s="127"/>
      <c r="FX124" s="127"/>
      <c r="FY124" s="127"/>
      <c r="FZ124" s="127"/>
      <c r="GA124" s="127"/>
      <c r="GB124" s="127"/>
      <c r="GC124" s="127"/>
      <c r="GD124" s="127"/>
      <c r="GE124" s="127"/>
      <c r="GF124" s="127"/>
      <c r="GG124" s="127"/>
      <c r="GH124" s="127"/>
      <c r="GI124" s="127"/>
      <c r="GJ124" s="127"/>
      <c r="GK124" s="127"/>
      <c r="GL124" s="127"/>
      <c r="GM124" s="127"/>
      <c r="GN124" s="127"/>
      <c r="GO124" s="127"/>
      <c r="GP124" s="167"/>
      <c r="GQ124" s="127" t="s">
        <v>234</v>
      </c>
      <c r="GR124" s="161" t="n">
        <v>0.6</v>
      </c>
      <c r="GS124" s="127" t="n">
        <v>0</v>
      </c>
      <c r="GT124" s="127" t="n">
        <v>0.05</v>
      </c>
      <c r="GU124" s="127" t="n">
        <v>0.35</v>
      </c>
      <c r="GV124" s="127" t="n">
        <v>0</v>
      </c>
      <c r="GW124" s="127" t="n">
        <v>0</v>
      </c>
      <c r="GX124" s="127" t="n">
        <v>0</v>
      </c>
      <c r="GY124" s="135" t="n">
        <v>0</v>
      </c>
      <c r="GZ124" s="161" t="n">
        <v>0</v>
      </c>
      <c r="HA124" s="127" t="s">
        <v>37</v>
      </c>
      <c r="HB124" s="127" t="s">
        <v>37</v>
      </c>
      <c r="HC124" s="127" t="s">
        <v>91</v>
      </c>
      <c r="HD124" s="127" t="n">
        <v>7.01</v>
      </c>
      <c r="HE124" s="127" t="n">
        <v>15</v>
      </c>
      <c r="HF124" s="127" t="n">
        <v>0.015</v>
      </c>
      <c r="HG124" s="127" t="n">
        <v>0</v>
      </c>
      <c r="HH124" s="127" t="n">
        <v>0.10515</v>
      </c>
      <c r="HI124" s="127" t="n">
        <v>0.10515</v>
      </c>
      <c r="HJ124" s="127" t="n">
        <v>1359.5</v>
      </c>
      <c r="HK124" s="127" t="n">
        <v>0</v>
      </c>
      <c r="HL124" s="135" t="n">
        <v>142.951425</v>
      </c>
      <c r="HM124" s="161" t="n">
        <v>0</v>
      </c>
      <c r="HN124" s="127" t="n">
        <v>0</v>
      </c>
      <c r="HO124" s="127" t="n">
        <v>0</v>
      </c>
      <c r="HP124" s="127" t="n">
        <v>0</v>
      </c>
      <c r="HQ124" s="127" t="n">
        <v>0</v>
      </c>
      <c r="HR124" s="127" t="n">
        <v>2</v>
      </c>
      <c r="HS124" s="127" t="n">
        <v>0</v>
      </c>
      <c r="HT124" s="127" t="n">
        <v>0</v>
      </c>
      <c r="HU124" s="127" t="n">
        <v>0</v>
      </c>
      <c r="HV124" s="127" t="n">
        <v>0</v>
      </c>
      <c r="HW124" s="127" t="n">
        <v>0</v>
      </c>
      <c r="HX124" s="127" t="n">
        <v>0</v>
      </c>
      <c r="HY124" s="127" t="n">
        <v>0</v>
      </c>
      <c r="HZ124" s="165" t="n">
        <v>0</v>
      </c>
      <c r="IA124" s="127"/>
      <c r="IB124" s="127"/>
      <c r="IC124" s="127"/>
      <c r="ID124" s="127"/>
      <c r="IE124" s="127"/>
      <c r="IF124" s="127"/>
      <c r="IG124" s="127"/>
      <c r="IH124" s="127"/>
      <c r="II124" s="127"/>
      <c r="IJ124" s="127"/>
      <c r="IK124" s="127"/>
      <c r="IL124" s="127"/>
      <c r="IM124" s="127"/>
      <c r="IN124" s="127"/>
      <c r="IO124" s="127"/>
      <c r="IP124" s="127"/>
      <c r="IQ124" s="127"/>
      <c r="IR124" s="127"/>
      <c r="IS124" s="127"/>
      <c r="IT124" s="127"/>
      <c r="IU124" s="127"/>
      <c r="IV124" s="127"/>
      <c r="IW124" s="127"/>
      <c r="IX124" s="127"/>
      <c r="IY124" s="127"/>
      <c r="IZ124" s="127"/>
      <c r="JA124" s="127"/>
      <c r="JB124" s="127"/>
      <c r="JC124" s="127"/>
      <c r="JD124" s="127"/>
      <c r="JE124" s="127"/>
      <c r="JF124" s="127"/>
      <c r="JG124" s="127"/>
      <c r="JH124" s="127"/>
      <c r="JI124" s="127"/>
      <c r="JJ124" s="127"/>
      <c r="JK124" s="127"/>
      <c r="JL124" s="127"/>
      <c r="JM124" s="127"/>
      <c r="JN124" s="127"/>
      <c r="JO124" s="127"/>
      <c r="JP124" s="127"/>
      <c r="JQ124" s="127"/>
      <c r="JR124" s="127"/>
      <c r="JS124" s="127"/>
      <c r="JT124" s="127"/>
      <c r="JU124" s="127"/>
      <c r="JV124" s="127"/>
      <c r="JW124" s="127"/>
      <c r="JX124" s="127"/>
      <c r="JY124" s="127"/>
      <c r="JZ124" s="127"/>
      <c r="KA124" s="127"/>
      <c r="KB124" s="127"/>
      <c r="KC124" s="127"/>
      <c r="KD124" s="127"/>
      <c r="KE124" s="127"/>
      <c r="KF124" s="127"/>
      <c r="KG124" s="127"/>
      <c r="KH124" s="127"/>
      <c r="KI124" s="127"/>
      <c r="KJ124" s="127"/>
      <c r="KK124" s="127"/>
      <c r="KL124" s="127"/>
      <c r="KM124" s="127"/>
      <c r="KN124" s="127"/>
      <c r="KO124" s="127"/>
      <c r="KP124" s="127"/>
      <c r="KQ124" s="127"/>
      <c r="KR124" s="127"/>
      <c r="KS124" s="127"/>
      <c r="KT124" s="127"/>
      <c r="KU124" s="127"/>
      <c r="KV124" s="127"/>
      <c r="KW124" s="127"/>
      <c r="KX124" s="127"/>
      <c r="KY124" s="127"/>
      <c r="KZ124" s="127"/>
      <c r="LA124" s="127"/>
      <c r="LB124" s="127"/>
      <c r="LC124" s="127"/>
      <c r="LD124" s="127"/>
      <c r="LE124" s="127"/>
      <c r="LF124" s="127"/>
      <c r="LG124" s="127"/>
      <c r="LH124" s="127"/>
      <c r="LI124" s="127"/>
      <c r="LJ124" s="127"/>
      <c r="LK124" s="127"/>
      <c r="LL124" s="127"/>
      <c r="LM124" s="127"/>
      <c r="LN124" s="127"/>
      <c r="LO124" s="127"/>
      <c r="LP124" s="127"/>
      <c r="LQ124" s="127"/>
      <c r="LR124" s="127"/>
      <c r="LS124" s="127"/>
      <c r="LT124" s="127"/>
      <c r="LU124" s="127"/>
      <c r="LV124" s="127"/>
      <c r="LW124" s="127"/>
      <c r="LX124" s="127"/>
      <c r="LY124" s="127"/>
      <c r="LZ124" s="127"/>
      <c r="MA124" s="127"/>
      <c r="MB124" s="127"/>
      <c r="MC124" s="127"/>
      <c r="MD124" s="127"/>
      <c r="ME124" s="127"/>
      <c r="MF124" s="127"/>
      <c r="MG124" s="127"/>
      <c r="MH124" s="127"/>
      <c r="MI124" s="127"/>
      <c r="MJ124" s="127"/>
      <c r="MK124" s="127"/>
      <c r="ML124" s="127"/>
      <c r="MM124" s="127"/>
      <c r="MN124" s="127"/>
      <c r="MO124" s="127"/>
      <c r="MP124" s="127"/>
      <c r="MQ124" s="127"/>
      <c r="MR124" s="127"/>
      <c r="MS124" s="127"/>
      <c r="MT124" s="127"/>
      <c r="MU124" s="127"/>
      <c r="MV124" s="127"/>
      <c r="MW124" s="127"/>
      <c r="MX124" s="127"/>
      <c r="MY124" s="127"/>
      <c r="MZ124" s="127"/>
      <c r="NA124" s="127"/>
      <c r="NB124" s="127"/>
      <c r="NC124" s="127"/>
      <c r="ND124" s="127"/>
      <c r="NE124" s="127"/>
      <c r="NF124" s="127"/>
      <c r="NG124" s="127"/>
      <c r="NH124" s="127"/>
      <c r="NI124" s="127"/>
      <c r="NJ124" s="127"/>
      <c r="NK124" s="127"/>
      <c r="NL124" s="127"/>
      <c r="NM124" s="127"/>
      <c r="NN124" s="127"/>
      <c r="NO124" s="127"/>
      <c r="NP124" s="127"/>
      <c r="NQ124" s="127"/>
      <c r="NR124" s="127"/>
      <c r="NS124" s="127"/>
      <c r="NT124" s="127"/>
      <c r="NU124" s="127"/>
      <c r="NV124" s="127"/>
      <c r="NW124" s="127"/>
      <c r="NX124" s="127"/>
      <c r="NY124" s="127"/>
      <c r="NZ124" s="127"/>
      <c r="OA124" s="127"/>
      <c r="OB124" s="127"/>
      <c r="OC124" s="127"/>
      <c r="OD124" s="127"/>
      <c r="OE124" s="127"/>
      <c r="OF124" s="127"/>
      <c r="OG124" s="127"/>
      <c r="OH124" s="127"/>
      <c r="OI124" s="127"/>
      <c r="OJ124" s="127"/>
      <c r="OK124" s="127"/>
      <c r="OL124" s="127"/>
      <c r="OM124" s="127"/>
      <c r="ON124" s="127"/>
      <c r="OO124" s="127"/>
      <c r="OP124" s="127"/>
      <c r="OQ124" s="127"/>
      <c r="OR124" s="127"/>
      <c r="OS124" s="127"/>
      <c r="OT124" s="127"/>
      <c r="OU124" s="127"/>
      <c r="OV124" s="127"/>
      <c r="OW124" s="127"/>
      <c r="OX124" s="127"/>
      <c r="OY124" s="127"/>
      <c r="OZ124" s="127"/>
      <c r="PA124" s="127"/>
      <c r="PB124" s="127"/>
      <c r="PC124" s="127"/>
      <c r="PD124" s="127"/>
      <c r="PE124" s="127"/>
      <c r="PF124" s="127"/>
      <c r="PG124" s="127"/>
      <c r="PH124" s="127"/>
      <c r="PI124" s="127"/>
      <c r="PJ124" s="127"/>
      <c r="PK124" s="127"/>
      <c r="PL124" s="127"/>
      <c r="PM124" s="127"/>
      <c r="PN124" s="127"/>
      <c r="PO124" s="127"/>
      <c r="PP124" s="127"/>
      <c r="PQ124" s="127"/>
      <c r="PR124" s="127"/>
      <c r="PS124" s="127"/>
      <c r="PT124" s="127"/>
      <c r="PU124" s="127"/>
      <c r="PV124" s="127"/>
      <c r="PW124" s="127"/>
      <c r="PX124" s="127"/>
      <c r="PY124" s="127"/>
      <c r="PZ124" s="127"/>
      <c r="QA124" s="127"/>
      <c r="QB124" s="127"/>
      <c r="QC124" s="127"/>
      <c r="QD124" s="127"/>
      <c r="QE124" s="127"/>
      <c r="QF124" s="127"/>
      <c r="QG124" s="127"/>
      <c r="QH124" s="127"/>
      <c r="QI124" s="127"/>
      <c r="QJ124" s="127"/>
      <c r="QK124" s="127"/>
      <c r="QL124" s="127"/>
      <c r="QM124" s="127"/>
      <c r="QN124" s="127"/>
      <c r="QO124" s="127"/>
      <c r="QP124" s="127"/>
    </row>
    <row r="125" customFormat="false" ht="14.4" hidden="false" customHeight="false" outlineLevel="0" collapsed="false">
      <c r="A125" s="166"/>
      <c r="B125" s="37" t="s">
        <v>238</v>
      </c>
      <c r="C125" s="16" t="n">
        <v>0.462189711476221</v>
      </c>
      <c r="D125" s="2" t="n">
        <v>0.0377194475355109</v>
      </c>
      <c r="E125" s="2" t="n">
        <v>0.032639843482941</v>
      </c>
      <c r="F125" s="2" t="n">
        <v>0.00271446546369633</v>
      </c>
      <c r="G125" s="2" t="n">
        <v>0.464736532041631</v>
      </c>
      <c r="H125" s="2" t="n">
        <v>0</v>
      </c>
      <c r="I125" s="2" t="n">
        <v>0</v>
      </c>
      <c r="J125" s="2" t="n">
        <v>0</v>
      </c>
      <c r="K125" s="2" t="n">
        <v>0</v>
      </c>
      <c r="L125" s="2" t="s">
        <v>140</v>
      </c>
      <c r="M125" s="2" t="n">
        <v>1</v>
      </c>
      <c r="N125" s="2" t="s">
        <v>240</v>
      </c>
      <c r="O125" s="2" t="n">
        <v>16.1</v>
      </c>
      <c r="P125" s="2" t="n">
        <v>25</v>
      </c>
      <c r="Q125" s="2" t="n">
        <v>0.025</v>
      </c>
      <c r="R125" s="2" t="n">
        <v>0</v>
      </c>
      <c r="S125" s="2" t="n">
        <v>0.4025</v>
      </c>
      <c r="T125" s="2" t="n">
        <v>0.4025</v>
      </c>
      <c r="U125" s="2" t="n">
        <v>1165.82543838595</v>
      </c>
      <c r="V125" s="2" t="n">
        <v>0</v>
      </c>
      <c r="W125" s="2" t="n">
        <v>469.244738950347</v>
      </c>
      <c r="X125" s="2" t="n">
        <f aca="false">IF(M125=1,O125,0)</f>
        <v>16.1</v>
      </c>
      <c r="Z125" s="2" t="s">
        <v>573</v>
      </c>
      <c r="AA125" s="2" t="n">
        <f aca="false">[2]cerva!E15</f>
        <v>7.08486176507021</v>
      </c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  <c r="AN125" s="150" t="n">
        <f aca="false">Cropani!CA436</f>
        <v>0</v>
      </c>
      <c r="AO125" s="16" t="n">
        <f aca="false">Cropani!CB436</f>
        <v>0</v>
      </c>
      <c r="AP125" s="16" t="n">
        <f aca="false">Cropani!CC436</f>
        <v>0</v>
      </c>
      <c r="AQ125" s="16" t="n">
        <f aca="false">Cropani!CD436</f>
        <v>0</v>
      </c>
      <c r="AR125" s="16" t="n">
        <f aca="false">Cropani!CE436</f>
        <v>0</v>
      </c>
      <c r="AS125" s="16" t="n">
        <f aca="false">Cropani!CF436</f>
        <v>0</v>
      </c>
      <c r="AT125" s="16" t="n">
        <f aca="false">Cropani!CG436</f>
        <v>0</v>
      </c>
      <c r="AU125" s="16" t="n">
        <f aca="false">Cropani!CH436</f>
        <v>0</v>
      </c>
      <c r="AV125" s="139" t="n">
        <f aca="false">Cropani!CI436</f>
        <v>0</v>
      </c>
      <c r="AW125" s="150" t="n">
        <f aca="false">Cropani!CA437</f>
        <v>415.970740328599</v>
      </c>
      <c r="AX125" s="16" t="n">
        <f aca="false">Cropani!CB437</f>
        <v>98.0705635923283</v>
      </c>
      <c r="AY125" s="16" t="n">
        <f aca="false">Cropani!CC437</f>
        <v>17.6255154807881</v>
      </c>
      <c r="AZ125" s="16" t="n">
        <f aca="false">Cropani!CD437</f>
        <v>195.839060897646</v>
      </c>
      <c r="BA125" s="16" t="n">
        <f aca="false">Cropani!CE437</f>
        <v>2.71446546369633</v>
      </c>
      <c r="BB125" s="16" t="n">
        <f aca="false">Cropani!CF437</f>
        <v>435.605092622897</v>
      </c>
      <c r="BC125" s="16" t="n">
        <f aca="false">Cropani!CG437</f>
        <v>0</v>
      </c>
      <c r="BD125" s="16" t="n">
        <f aca="false">Cropani!CH437</f>
        <v>0</v>
      </c>
      <c r="BE125" s="16" t="n">
        <f aca="false">Cropani!CI437</f>
        <v>0</v>
      </c>
      <c r="BF125" s="20" t="n">
        <f aca="false">AW125*$T125</f>
        <v>167.428222982261</v>
      </c>
      <c r="BG125" s="2" t="n">
        <f aca="false">AX125*$T125</f>
        <v>39.4734018459122</v>
      </c>
      <c r="BH125" s="2" t="n">
        <f aca="false">AY125*$T125</f>
        <v>7.09426998101722</v>
      </c>
      <c r="BI125" s="2" t="n">
        <f aca="false">AZ125*$T125</f>
        <v>78.8252220113024</v>
      </c>
      <c r="BJ125" s="2" t="n">
        <f aca="false">BA125*$T125</f>
        <v>1.09257234913777</v>
      </c>
      <c r="BK125" s="2" t="n">
        <f aca="false">BB125*$T125</f>
        <v>175.331049780716</v>
      </c>
      <c r="BL125" s="2" t="n">
        <f aca="false">BC125*$T125</f>
        <v>0</v>
      </c>
      <c r="BM125" s="2" t="n">
        <f aca="false">BD125*$T125</f>
        <v>0</v>
      </c>
      <c r="BN125" s="44" t="n">
        <f aca="false">BE125*$T125</f>
        <v>0</v>
      </c>
      <c r="BO125" s="150" t="n">
        <f aca="false">AN125+BF125</f>
        <v>167.428222982261</v>
      </c>
      <c r="BP125" s="16" t="n">
        <f aca="false">AO125+BG125</f>
        <v>39.4734018459122</v>
      </c>
      <c r="BQ125" s="16" t="n">
        <f aca="false">AP125+BH125</f>
        <v>7.09426998101722</v>
      </c>
      <c r="BR125" s="16" t="n">
        <f aca="false">AQ125+BI125</f>
        <v>78.8252220113024</v>
      </c>
      <c r="BS125" s="16" t="n">
        <f aca="false">AR125+BJ125</f>
        <v>1.09257234913777</v>
      </c>
      <c r="BT125" s="16" t="n">
        <f aca="false">AS125+BK125</f>
        <v>175.331049780716</v>
      </c>
      <c r="BU125" s="16" t="n">
        <f aca="false">AT125+BL125</f>
        <v>0</v>
      </c>
      <c r="BV125" s="16" t="n">
        <f aca="false">AU125+BM125</f>
        <v>0</v>
      </c>
      <c r="BW125" s="139" t="n">
        <f aca="false">AV125+BN125</f>
        <v>0</v>
      </c>
      <c r="BX125" s="3" t="n">
        <f aca="false">BO125/SUM($BO125:$BW125)</f>
        <v>0.356803623108873</v>
      </c>
      <c r="BY125" s="3" t="n">
        <f aca="false">BP125/SUM($BO125:$BW125)</f>
        <v>0.0841211388628676</v>
      </c>
      <c r="BZ125" s="3" t="n">
        <f aca="false">BQ125/SUM($BO125:$BW125)</f>
        <v>0.0151184859246081</v>
      </c>
      <c r="CA125" s="3" t="n">
        <f aca="false">BR125/SUM($BO125:$BW125)</f>
        <v>0.16798317694009</v>
      </c>
      <c r="CB125" s="3" t="n">
        <f aca="false">BS125/SUM($BO125:$BW125)</f>
        <v>0.00232836355625798</v>
      </c>
      <c r="CC125" s="3" t="n">
        <f aca="false">BT125/SUM($BO125:$BW125)</f>
        <v>0.373645211607303</v>
      </c>
      <c r="CD125" s="3" t="n">
        <f aca="false">BU125/SUM($BO125:$BW125)</f>
        <v>0</v>
      </c>
      <c r="CE125" s="3" t="n">
        <f aca="false">BV125/SUM($BO125:$BW125)</f>
        <v>0</v>
      </c>
      <c r="CF125" s="3" t="n">
        <f aca="false">BW125/SUM($BO125:$BW125)</f>
        <v>0</v>
      </c>
      <c r="CG125" s="147" t="n">
        <f aca="false">IF(AND(CE125&gt;=90%,BV125&gt;=2000),BV125,0)</f>
        <v>0</v>
      </c>
      <c r="CI125" s="16" t="n">
        <f aca="false">IF(CG125&lt;&gt;0,SUM(BO125:CG125)-BV125,0)</f>
        <v>0</v>
      </c>
      <c r="CJ125" s="2" t="n">
        <f aca="false">IF(CE125&gt;=90%,BV125,0)</f>
        <v>0</v>
      </c>
      <c r="CK125" s="151" t="n">
        <f aca="false">IF(CJ125&lt;&gt;0,1,0)</f>
        <v>0</v>
      </c>
      <c r="CL125" s="2" t="n">
        <f aca="false">IF(CG125&lt;&gt;0,1,0)</f>
        <v>0</v>
      </c>
      <c r="CM125" s="2" t="n">
        <v>0</v>
      </c>
      <c r="CN125" s="152"/>
      <c r="CO125" s="127"/>
      <c r="CP125" s="127"/>
      <c r="CQ125" s="127"/>
      <c r="CR125" s="127"/>
      <c r="CS125" s="127"/>
      <c r="CT125" s="127"/>
      <c r="CU125" s="127"/>
      <c r="CV125" s="127"/>
      <c r="CW125" s="127"/>
      <c r="CX125" s="127"/>
      <c r="CY125" s="127"/>
      <c r="CZ125" s="127"/>
      <c r="DA125" s="127"/>
      <c r="DB125" s="127"/>
      <c r="DC125" s="138"/>
      <c r="DE125" s="37" t="str">
        <f aca="false">B91</f>
        <v>O19</v>
      </c>
      <c r="DF125" s="44"/>
      <c r="DG125" s="2" t="n">
        <f aca="false">W91</f>
        <v>40</v>
      </c>
      <c r="DH125" s="44" t="n">
        <f aca="false">CG91</f>
        <v>0</v>
      </c>
      <c r="DI125" s="44" t="n">
        <f aca="false">O91</f>
        <v>1.58</v>
      </c>
      <c r="DJ125" s="44" t="n">
        <f aca="false">S91</f>
        <v>0.1343</v>
      </c>
      <c r="DK125" s="44" t="n">
        <f aca="false">BW91</f>
        <v>0</v>
      </c>
      <c r="DL125" s="44" t="n">
        <f aca="false">BV91</f>
        <v>0</v>
      </c>
      <c r="DM125" s="127"/>
      <c r="DN125" s="127"/>
      <c r="DO125" s="127"/>
      <c r="DP125" s="127"/>
      <c r="DQ125" s="127"/>
      <c r="DR125" s="127"/>
      <c r="DS125" s="127"/>
      <c r="DT125" s="127"/>
      <c r="DU125" s="127"/>
      <c r="DV125" s="127"/>
      <c r="DW125" s="127"/>
      <c r="DX125" s="127"/>
      <c r="DY125" s="127"/>
      <c r="DZ125" s="127"/>
      <c r="EA125" s="127"/>
      <c r="EB125" s="127"/>
      <c r="EC125" s="127"/>
      <c r="ED125" s="127"/>
      <c r="EE125" s="127"/>
      <c r="EF125" s="127"/>
      <c r="EG125" s="127"/>
      <c r="EH125" s="127"/>
      <c r="EI125" s="127"/>
      <c r="EJ125" s="127"/>
      <c r="EK125" s="127"/>
      <c r="EL125" s="127"/>
      <c r="EM125" s="127"/>
      <c r="EN125" s="127"/>
      <c r="EO125" s="127"/>
      <c r="EP125" s="127"/>
      <c r="EQ125" s="127"/>
      <c r="ER125" s="127"/>
      <c r="ES125" s="127"/>
      <c r="ET125" s="127"/>
      <c r="EU125" s="127"/>
      <c r="EV125" s="127"/>
      <c r="EW125" s="127"/>
      <c r="EX125" s="127"/>
      <c r="EY125" s="127"/>
      <c r="EZ125" s="127"/>
      <c r="FA125" s="127"/>
      <c r="FB125" s="127"/>
      <c r="FC125" s="127"/>
      <c r="FD125" s="127"/>
      <c r="FE125" s="127"/>
      <c r="FF125" s="127"/>
      <c r="FG125" s="127"/>
      <c r="FH125" s="127"/>
      <c r="FI125" s="127"/>
      <c r="FJ125" s="127"/>
      <c r="FK125" s="127"/>
      <c r="FL125" s="127"/>
      <c r="FM125" s="127"/>
      <c r="FN125" s="127"/>
      <c r="FO125" s="127"/>
      <c r="FP125" s="127"/>
      <c r="FQ125" s="127"/>
      <c r="FR125" s="127"/>
      <c r="FS125" s="127"/>
      <c r="FT125" s="127"/>
      <c r="FU125" s="127"/>
      <c r="FV125" s="127"/>
      <c r="FW125" s="127"/>
      <c r="FX125" s="127"/>
      <c r="FY125" s="127"/>
      <c r="FZ125" s="127"/>
      <c r="GA125" s="127"/>
      <c r="GB125" s="127"/>
      <c r="GC125" s="127"/>
      <c r="GD125" s="127"/>
      <c r="GE125" s="127"/>
      <c r="GF125" s="127"/>
      <c r="GG125" s="127"/>
      <c r="GH125" s="127"/>
      <c r="GI125" s="127"/>
      <c r="GJ125" s="127"/>
      <c r="GK125" s="127"/>
      <c r="GL125" s="127"/>
      <c r="GM125" s="127"/>
      <c r="GN125" s="127"/>
      <c r="GO125" s="127"/>
      <c r="GP125" s="167"/>
      <c r="GQ125" s="127" t="s">
        <v>235</v>
      </c>
      <c r="GR125" s="161" t="n">
        <v>0</v>
      </c>
      <c r="GS125" s="127" t="n">
        <v>0</v>
      </c>
      <c r="GT125" s="127" t="n">
        <v>0</v>
      </c>
      <c r="GU125" s="127" t="n">
        <v>0</v>
      </c>
      <c r="GV125" s="127" t="n">
        <v>0</v>
      </c>
      <c r="GW125" s="127" t="n">
        <v>0</v>
      </c>
      <c r="GX125" s="127" t="n">
        <v>0</v>
      </c>
      <c r="GY125" s="135" t="n">
        <v>0</v>
      </c>
      <c r="GZ125" s="161" t="s">
        <v>41</v>
      </c>
      <c r="HA125" s="127" t="n">
        <v>0</v>
      </c>
      <c r="HB125" s="127" t="n">
        <v>0</v>
      </c>
      <c r="HC125" s="127" t="n">
        <v>0</v>
      </c>
      <c r="HD125" s="127" t="n">
        <v>238</v>
      </c>
      <c r="HE125" s="127" t="n">
        <v>0</v>
      </c>
      <c r="HF125" s="127" t="n">
        <v>0</v>
      </c>
      <c r="HG125" s="127" t="n">
        <v>0</v>
      </c>
      <c r="HH125" s="127" t="n">
        <v>0</v>
      </c>
      <c r="HI125" s="127" t="n">
        <v>0</v>
      </c>
      <c r="HJ125" s="127" t="n">
        <v>0</v>
      </c>
      <c r="HK125" s="127" t="n">
        <v>0</v>
      </c>
      <c r="HL125" s="135" t="n">
        <v>0</v>
      </c>
      <c r="HM125" s="161" t="n">
        <v>0</v>
      </c>
      <c r="HN125" s="127" t="n">
        <v>0</v>
      </c>
      <c r="HO125" s="127" t="n">
        <v>0</v>
      </c>
      <c r="HP125" s="127" t="n">
        <v>0</v>
      </c>
      <c r="HQ125" s="127" t="n">
        <v>0</v>
      </c>
      <c r="HR125" s="127" t="n">
        <v>0</v>
      </c>
      <c r="HS125" s="127" t="n">
        <v>0</v>
      </c>
      <c r="HT125" s="127" t="n">
        <v>0</v>
      </c>
      <c r="HU125" s="127" t="n">
        <v>0</v>
      </c>
      <c r="HV125" s="127" t="n">
        <v>0</v>
      </c>
      <c r="HW125" s="127" t="n">
        <v>0</v>
      </c>
      <c r="HX125" s="127" t="n">
        <v>0</v>
      </c>
      <c r="HY125" s="127" t="n">
        <v>0</v>
      </c>
      <c r="HZ125" s="165" t="n">
        <v>0</v>
      </c>
      <c r="IA125" s="127"/>
      <c r="IB125" s="127"/>
      <c r="IC125" s="127"/>
      <c r="ID125" s="127"/>
      <c r="IE125" s="127"/>
      <c r="IF125" s="127"/>
      <c r="IG125" s="127"/>
      <c r="IH125" s="127"/>
      <c r="II125" s="127"/>
      <c r="IJ125" s="127"/>
      <c r="IK125" s="127"/>
      <c r="IL125" s="127"/>
      <c r="IM125" s="127"/>
      <c r="IN125" s="127"/>
      <c r="IO125" s="127"/>
      <c r="IP125" s="127"/>
      <c r="IQ125" s="127"/>
      <c r="IR125" s="127"/>
      <c r="IS125" s="127"/>
      <c r="IT125" s="127"/>
      <c r="IU125" s="127"/>
      <c r="IV125" s="127"/>
      <c r="IW125" s="127"/>
      <c r="IX125" s="127"/>
      <c r="IY125" s="127"/>
      <c r="IZ125" s="127"/>
      <c r="JA125" s="127"/>
      <c r="JB125" s="127"/>
      <c r="JC125" s="127"/>
      <c r="JD125" s="127"/>
      <c r="JE125" s="127"/>
      <c r="JF125" s="127"/>
      <c r="JG125" s="127"/>
      <c r="JH125" s="127"/>
      <c r="JI125" s="127"/>
      <c r="JJ125" s="127"/>
      <c r="JK125" s="127"/>
      <c r="JL125" s="127"/>
      <c r="JM125" s="127"/>
      <c r="JN125" s="127"/>
      <c r="JO125" s="127"/>
      <c r="JP125" s="127"/>
      <c r="JQ125" s="127"/>
      <c r="JR125" s="127"/>
      <c r="JS125" s="127"/>
      <c r="JT125" s="127"/>
      <c r="JU125" s="127"/>
      <c r="JV125" s="127"/>
      <c r="JW125" s="127"/>
      <c r="JX125" s="127"/>
      <c r="JY125" s="127"/>
      <c r="JZ125" s="127"/>
      <c r="KA125" s="127"/>
      <c r="KB125" s="127"/>
      <c r="KC125" s="127"/>
      <c r="KD125" s="127"/>
      <c r="KE125" s="127"/>
      <c r="KF125" s="127"/>
      <c r="KG125" s="127"/>
      <c r="KH125" s="127"/>
      <c r="KI125" s="127"/>
      <c r="KJ125" s="127"/>
      <c r="KK125" s="127"/>
      <c r="KL125" s="127"/>
      <c r="KM125" s="127"/>
      <c r="KN125" s="127"/>
      <c r="KO125" s="127"/>
      <c r="KP125" s="127"/>
      <c r="KQ125" s="127"/>
      <c r="KR125" s="127"/>
      <c r="KS125" s="127"/>
      <c r="KT125" s="127"/>
      <c r="KU125" s="127"/>
      <c r="KV125" s="127"/>
      <c r="KW125" s="127"/>
      <c r="KX125" s="127"/>
      <c r="KY125" s="127"/>
      <c r="KZ125" s="127"/>
      <c r="LA125" s="127"/>
      <c r="LB125" s="127"/>
      <c r="LC125" s="127"/>
      <c r="LD125" s="127"/>
      <c r="LE125" s="127"/>
      <c r="LF125" s="127"/>
      <c r="LG125" s="127"/>
      <c r="LH125" s="127"/>
      <c r="LI125" s="127"/>
      <c r="LJ125" s="127"/>
      <c r="LK125" s="127"/>
      <c r="LL125" s="127"/>
      <c r="LM125" s="127"/>
      <c r="LN125" s="127"/>
      <c r="LO125" s="127"/>
      <c r="LP125" s="127"/>
      <c r="LQ125" s="127"/>
      <c r="LR125" s="127"/>
      <c r="LS125" s="127"/>
      <c r="LT125" s="127"/>
      <c r="LU125" s="127"/>
      <c r="LV125" s="127"/>
      <c r="LW125" s="127"/>
      <c r="LX125" s="127"/>
      <c r="LY125" s="127"/>
      <c r="LZ125" s="127"/>
      <c r="MA125" s="127"/>
      <c r="MB125" s="127"/>
      <c r="MC125" s="127"/>
      <c r="MD125" s="127"/>
      <c r="ME125" s="127"/>
      <c r="MF125" s="127"/>
      <c r="MG125" s="127"/>
      <c r="MH125" s="127"/>
      <c r="MI125" s="127"/>
      <c r="MJ125" s="127"/>
      <c r="MK125" s="127"/>
      <c r="ML125" s="127"/>
      <c r="MM125" s="127"/>
      <c r="MN125" s="127"/>
      <c r="MO125" s="127"/>
      <c r="MP125" s="127"/>
      <c r="MQ125" s="127"/>
      <c r="MR125" s="127"/>
      <c r="MS125" s="127"/>
      <c r="MT125" s="127"/>
      <c r="MU125" s="127"/>
      <c r="MV125" s="127"/>
      <c r="MW125" s="127"/>
      <c r="MX125" s="127"/>
      <c r="MY125" s="127"/>
      <c r="MZ125" s="127"/>
      <c r="NA125" s="127"/>
      <c r="NB125" s="127"/>
      <c r="NC125" s="127"/>
      <c r="ND125" s="127"/>
      <c r="NE125" s="127"/>
      <c r="NF125" s="127"/>
      <c r="NG125" s="127"/>
      <c r="NH125" s="127"/>
      <c r="NI125" s="127"/>
      <c r="NJ125" s="127"/>
      <c r="NK125" s="127"/>
      <c r="NL125" s="127"/>
      <c r="NM125" s="127"/>
      <c r="NN125" s="127"/>
      <c r="NO125" s="127"/>
      <c r="NP125" s="127"/>
      <c r="NQ125" s="127"/>
      <c r="NR125" s="127"/>
      <c r="NS125" s="127"/>
      <c r="NT125" s="127"/>
      <c r="NU125" s="127"/>
      <c r="NV125" s="127"/>
      <c r="NW125" s="127"/>
      <c r="NX125" s="127"/>
      <c r="NY125" s="127"/>
      <c r="NZ125" s="127"/>
      <c r="OA125" s="127"/>
      <c r="OB125" s="127"/>
      <c r="OC125" s="127"/>
      <c r="OD125" s="127"/>
      <c r="OE125" s="127"/>
      <c r="OF125" s="127"/>
      <c r="OG125" s="127"/>
      <c r="OH125" s="127"/>
      <c r="OI125" s="127"/>
      <c r="OJ125" s="127"/>
      <c r="OK125" s="127"/>
      <c r="OL125" s="127"/>
      <c r="OM125" s="127"/>
      <c r="ON125" s="127"/>
      <c r="OO125" s="127"/>
      <c r="OP125" s="127"/>
      <c r="OQ125" s="127"/>
      <c r="OR125" s="127"/>
      <c r="OS125" s="127"/>
      <c r="OT125" s="127"/>
      <c r="OU125" s="127"/>
      <c r="OV125" s="127"/>
      <c r="OW125" s="127"/>
      <c r="OX125" s="127"/>
      <c r="OY125" s="127"/>
      <c r="OZ125" s="127"/>
      <c r="PA125" s="127"/>
      <c r="PB125" s="127"/>
      <c r="PC125" s="127"/>
      <c r="PD125" s="127"/>
      <c r="PE125" s="127"/>
      <c r="PF125" s="127"/>
      <c r="PG125" s="127"/>
      <c r="PH125" s="127"/>
      <c r="PI125" s="127"/>
      <c r="PJ125" s="127"/>
      <c r="PK125" s="127"/>
      <c r="PL125" s="127"/>
      <c r="PM125" s="127"/>
      <c r="PN125" s="127"/>
      <c r="PO125" s="127"/>
      <c r="PP125" s="127"/>
      <c r="PQ125" s="127"/>
      <c r="PR125" s="127"/>
      <c r="PS125" s="127"/>
      <c r="PT125" s="127"/>
      <c r="PU125" s="127"/>
      <c r="PV125" s="127"/>
      <c r="PW125" s="127"/>
      <c r="PX125" s="127"/>
      <c r="PY125" s="127"/>
      <c r="PZ125" s="127"/>
      <c r="QA125" s="127"/>
      <c r="QB125" s="127"/>
      <c r="QC125" s="127"/>
      <c r="QD125" s="127"/>
      <c r="QE125" s="127"/>
      <c r="QF125" s="127"/>
      <c r="QG125" s="127"/>
      <c r="QH125" s="127"/>
      <c r="QI125" s="127"/>
      <c r="QJ125" s="127"/>
      <c r="QK125" s="127"/>
      <c r="QL125" s="127"/>
      <c r="QM125" s="127"/>
      <c r="QN125" s="127"/>
      <c r="QO125" s="127"/>
      <c r="QP125" s="127"/>
    </row>
    <row r="126" customFormat="false" ht="14.4" hidden="false" customHeight="false" outlineLevel="0" collapsed="false">
      <c r="A126" s="166"/>
      <c r="B126" s="37" t="s">
        <v>239</v>
      </c>
      <c r="C126" s="16" t="n">
        <v>0.10015923566879</v>
      </c>
      <c r="D126" s="2" t="n">
        <v>0</v>
      </c>
      <c r="E126" s="2" t="n">
        <v>0.34984076433121</v>
      </c>
      <c r="F126" s="2" t="n">
        <v>0.55</v>
      </c>
      <c r="G126" s="2" t="n">
        <v>0</v>
      </c>
      <c r="H126" s="2" t="n">
        <v>0</v>
      </c>
      <c r="I126" s="2" t="n">
        <v>0</v>
      </c>
      <c r="J126" s="2" t="n">
        <v>0</v>
      </c>
      <c r="K126" s="2" t="n">
        <v>0</v>
      </c>
      <c r="L126" s="2" t="s">
        <v>140</v>
      </c>
      <c r="M126" s="2" t="n">
        <v>1</v>
      </c>
      <c r="N126" s="2" t="s">
        <v>45</v>
      </c>
      <c r="O126" s="2" t="n">
        <v>11.9</v>
      </c>
      <c r="P126" s="2" t="n">
        <v>20</v>
      </c>
      <c r="Q126" s="2" t="n">
        <v>0.02</v>
      </c>
      <c r="R126" s="2" t="n">
        <v>0.3</v>
      </c>
      <c r="S126" s="2" t="n">
        <v>0.238</v>
      </c>
      <c r="T126" s="2" t="n">
        <v>0.1666</v>
      </c>
      <c r="U126" s="2" t="n">
        <v>1026.5</v>
      </c>
      <c r="V126" s="2" t="n">
        <v>50</v>
      </c>
      <c r="W126" s="2" t="n">
        <v>221.0149</v>
      </c>
      <c r="X126" s="2" t="n">
        <f aca="false">IF(M126=1,O126,0)</f>
        <v>11.9</v>
      </c>
      <c r="Z126" s="2" t="s">
        <v>573</v>
      </c>
      <c r="AA126" s="2" t="n">
        <f aca="false">[2]cerva!E16</f>
        <v>7.13429403790804</v>
      </c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  <c r="AN126" s="150" t="n">
        <f aca="false">Cropani!CL436</f>
        <v>8.35987261146497</v>
      </c>
      <c r="AO126" s="16" t="n">
        <f aca="false">Cropani!CM436</f>
        <v>0</v>
      </c>
      <c r="AP126" s="16" t="n">
        <f aca="false">Cropani!CN436</f>
        <v>4.06050955414013</v>
      </c>
      <c r="AQ126" s="16" t="n">
        <f aca="false">Cropani!CO436</f>
        <v>37.5796178343949</v>
      </c>
      <c r="AR126" s="16" t="n">
        <f aca="false">Cropani!CP436</f>
        <v>0</v>
      </c>
      <c r="AS126" s="16" t="n">
        <f aca="false">Cropani!CQ436</f>
        <v>0</v>
      </c>
      <c r="AT126" s="16" t="n">
        <f aca="false">Cropani!CR436</f>
        <v>0</v>
      </c>
      <c r="AU126" s="16" t="n">
        <f aca="false">Cropani!CS436</f>
        <v>0</v>
      </c>
      <c r="AV126" s="139" t="n">
        <f aca="false">Cropani!CT436</f>
        <v>0</v>
      </c>
      <c r="AW126" s="150" t="n">
        <f aca="false">Cropani!CL437</f>
        <v>100</v>
      </c>
      <c r="AX126" s="16" t="n">
        <f aca="false">Cropani!CM437</f>
        <v>0</v>
      </c>
      <c r="AY126" s="16" t="n">
        <f aca="false">Cropani!CN437</f>
        <v>77.1428571428572</v>
      </c>
      <c r="AZ126" s="16" t="n">
        <f aca="false">Cropani!CO437</f>
        <v>857.142857142857</v>
      </c>
      <c r="BA126" s="16" t="n">
        <f aca="false">Cropani!CP437</f>
        <v>432.142857142857</v>
      </c>
      <c r="BB126" s="16" t="n">
        <f aca="false">Cropani!CQ437</f>
        <v>0</v>
      </c>
      <c r="BC126" s="16" t="n">
        <f aca="false">Cropani!CR437</f>
        <v>0</v>
      </c>
      <c r="BD126" s="16" t="n">
        <f aca="false">Cropani!CS437</f>
        <v>0</v>
      </c>
      <c r="BE126" s="16" t="n">
        <f aca="false">Cropani!CT437</f>
        <v>0</v>
      </c>
      <c r="BF126" s="20" t="n">
        <f aca="false">AW126*$T126</f>
        <v>16.66</v>
      </c>
      <c r="BG126" s="2" t="n">
        <f aca="false">AX126*$T126</f>
        <v>0</v>
      </c>
      <c r="BH126" s="2" t="n">
        <f aca="false">AY126*$T126</f>
        <v>12.852</v>
      </c>
      <c r="BI126" s="2" t="n">
        <f aca="false">AZ126*$T126</f>
        <v>142.8</v>
      </c>
      <c r="BJ126" s="2" t="n">
        <f aca="false">BA126*$T126</f>
        <v>71.995</v>
      </c>
      <c r="BK126" s="2" t="n">
        <f aca="false">BB126*$T126</f>
        <v>0</v>
      </c>
      <c r="BL126" s="2" t="n">
        <f aca="false">BC126*$T126</f>
        <v>0</v>
      </c>
      <c r="BM126" s="2" t="n">
        <f aca="false">BD126*$T126</f>
        <v>0</v>
      </c>
      <c r="BN126" s="44" t="n">
        <f aca="false">BE126*$T126</f>
        <v>0</v>
      </c>
      <c r="BO126" s="150" t="n">
        <f aca="false">AN126+BF126</f>
        <v>25.019872611465</v>
      </c>
      <c r="BP126" s="16" t="n">
        <f aca="false">AO126+BG126</f>
        <v>0</v>
      </c>
      <c r="BQ126" s="16" t="n">
        <f aca="false">AP126+BH126</f>
        <v>16.9125095541401</v>
      </c>
      <c r="BR126" s="16" t="n">
        <f aca="false">AQ126+BI126</f>
        <v>180.379617834395</v>
      </c>
      <c r="BS126" s="16" t="n">
        <f aca="false">AR126+BJ126</f>
        <v>71.995</v>
      </c>
      <c r="BT126" s="16" t="n">
        <f aca="false">AS126+BK126</f>
        <v>0</v>
      </c>
      <c r="BU126" s="16" t="n">
        <f aca="false">AT126+BL126</f>
        <v>0</v>
      </c>
      <c r="BV126" s="16" t="n">
        <f aca="false">AU126+BM126</f>
        <v>0</v>
      </c>
      <c r="BW126" s="139" t="n">
        <f aca="false">AV126+BN126</f>
        <v>0</v>
      </c>
      <c r="BX126" s="3" t="n">
        <f aca="false">BO126/SUM($BO126:$BW126)</f>
        <v>0.0850128356154117</v>
      </c>
      <c r="BY126" s="3" t="n">
        <f aca="false">BP126/SUM($BO126:$BW126)</f>
        <v>0</v>
      </c>
      <c r="BZ126" s="3" t="n">
        <f aca="false">BQ126/SUM($BO126:$BW126)</f>
        <v>0.057465536171889</v>
      </c>
      <c r="CA126" s="3" t="n">
        <f aca="false">BR126/SUM($BO126:$BW126)</f>
        <v>0.612896118116099</v>
      </c>
      <c r="CB126" s="3" t="n">
        <f aca="false">BS126/SUM($BO126:$BW126)</f>
        <v>0.2446255100966</v>
      </c>
      <c r="CC126" s="3" t="n">
        <f aca="false">BT126/SUM($BO126:$BW126)</f>
        <v>0</v>
      </c>
      <c r="CD126" s="3" t="n">
        <f aca="false">BU126/SUM($BO126:$BW126)</f>
        <v>0</v>
      </c>
      <c r="CE126" s="3" t="n">
        <f aca="false">BV126/SUM($BO126:$BW126)</f>
        <v>0</v>
      </c>
      <c r="CF126" s="3" t="n">
        <f aca="false">BW126/SUM($BO126:$BW126)</f>
        <v>0</v>
      </c>
      <c r="CG126" s="147" t="n">
        <f aca="false">IF(AND(CE126&gt;=90%,BV126&gt;=2000),BV126,0)</f>
        <v>0</v>
      </c>
      <c r="CI126" s="16" t="n">
        <f aca="false">IF(CG126&lt;&gt;0,SUM(BO126:CG126)-BV126,0)</f>
        <v>0</v>
      </c>
      <c r="CJ126" s="2" t="n">
        <f aca="false">IF(CE126&gt;=90%,BV126,0)</f>
        <v>0</v>
      </c>
      <c r="CK126" s="151" t="n">
        <f aca="false">IF(CJ126&lt;&gt;0,1,0)</f>
        <v>0</v>
      </c>
      <c r="CL126" s="2" t="n">
        <f aca="false">IF(CG126&lt;&gt;0,1,0)</f>
        <v>0</v>
      </c>
      <c r="CM126" s="2" t="n">
        <v>0</v>
      </c>
      <c r="CN126" s="152"/>
      <c r="CO126" s="127"/>
      <c r="CP126" s="127"/>
      <c r="CQ126" s="127"/>
      <c r="CR126" s="127"/>
      <c r="CS126" s="127"/>
      <c r="CT126" s="127"/>
      <c r="CU126" s="127"/>
      <c r="CV126" s="127"/>
      <c r="CW126" s="127"/>
      <c r="CX126" s="127"/>
      <c r="CY126" s="127"/>
      <c r="CZ126" s="127"/>
      <c r="DA126" s="127"/>
      <c r="DB126" s="127"/>
      <c r="DC126" s="138"/>
      <c r="DE126" s="37" t="str">
        <f aca="false">B92</f>
        <v>O20_a</v>
      </c>
      <c r="DF126" s="44"/>
      <c r="DG126" s="2" t="n">
        <f aca="false">W92+W93+W94</f>
        <v>201.8012</v>
      </c>
      <c r="DH126" s="44" t="n">
        <f aca="false">CG92+CG93+CG94</f>
        <v>0</v>
      </c>
      <c r="DI126" s="44" t="n">
        <f aca="false">O92+O93+O94</f>
        <v>5.96</v>
      </c>
      <c r="DJ126" s="44" t="n">
        <f aca="false">S92+S93+S94</f>
        <v>0.1788</v>
      </c>
      <c r="DK126" s="44" t="n">
        <f aca="false">BW92+BW93+BW94</f>
        <v>0</v>
      </c>
      <c r="DL126" s="44" t="n">
        <f aca="false">BV92+BV93+BV94</f>
        <v>134.1</v>
      </c>
      <c r="DM126" s="127"/>
      <c r="DN126" s="127"/>
      <c r="DO126" s="127"/>
      <c r="DP126" s="127"/>
      <c r="DQ126" s="127"/>
      <c r="DR126" s="127"/>
      <c r="DS126" s="127"/>
      <c r="DT126" s="127"/>
      <c r="DU126" s="127"/>
      <c r="DV126" s="127"/>
      <c r="DW126" s="127"/>
      <c r="DX126" s="127"/>
      <c r="DY126" s="127"/>
      <c r="DZ126" s="127"/>
      <c r="EA126" s="127"/>
      <c r="EB126" s="127"/>
      <c r="EC126" s="127"/>
      <c r="ED126" s="127"/>
      <c r="EE126" s="127"/>
      <c r="EF126" s="127"/>
      <c r="EG126" s="127"/>
      <c r="EH126" s="127"/>
      <c r="EI126" s="127"/>
      <c r="EJ126" s="127"/>
      <c r="EK126" s="127"/>
      <c r="EL126" s="127"/>
      <c r="EM126" s="127"/>
      <c r="EN126" s="127"/>
      <c r="EO126" s="127"/>
      <c r="EP126" s="127"/>
      <c r="EQ126" s="127"/>
      <c r="ER126" s="127"/>
      <c r="ES126" s="127"/>
      <c r="ET126" s="127"/>
      <c r="EU126" s="127"/>
      <c r="EV126" s="127"/>
      <c r="EW126" s="127"/>
      <c r="EX126" s="127"/>
      <c r="EY126" s="127"/>
      <c r="EZ126" s="127"/>
      <c r="FA126" s="127"/>
      <c r="FB126" s="127"/>
      <c r="FC126" s="127"/>
      <c r="FD126" s="127"/>
      <c r="FE126" s="127"/>
      <c r="FF126" s="127"/>
      <c r="FG126" s="127"/>
      <c r="FH126" s="127"/>
      <c r="FI126" s="127"/>
      <c r="FJ126" s="127"/>
      <c r="FK126" s="127"/>
      <c r="FL126" s="127"/>
      <c r="FM126" s="127"/>
      <c r="FN126" s="127"/>
      <c r="FO126" s="127"/>
      <c r="FP126" s="127"/>
      <c r="FQ126" s="127"/>
      <c r="FR126" s="127"/>
      <c r="FS126" s="127"/>
      <c r="FT126" s="127"/>
      <c r="FU126" s="127"/>
      <c r="FV126" s="127"/>
      <c r="FW126" s="127"/>
      <c r="FX126" s="127"/>
      <c r="FY126" s="127"/>
      <c r="FZ126" s="127"/>
      <c r="GA126" s="127"/>
      <c r="GB126" s="127"/>
      <c r="GC126" s="127"/>
      <c r="GD126" s="127"/>
      <c r="GE126" s="127"/>
      <c r="GF126" s="127"/>
      <c r="GG126" s="127"/>
      <c r="GH126" s="127"/>
      <c r="GI126" s="127"/>
      <c r="GJ126" s="127"/>
      <c r="GK126" s="127"/>
      <c r="GL126" s="127"/>
      <c r="GM126" s="127"/>
      <c r="GN126" s="127"/>
      <c r="GO126" s="127"/>
      <c r="GP126" s="167"/>
      <c r="GQ126" s="127" t="s">
        <v>236</v>
      </c>
      <c r="GR126" s="161" t="n">
        <v>0</v>
      </c>
      <c r="GS126" s="127" t="n">
        <v>0</v>
      </c>
      <c r="GT126" s="127" t="n">
        <v>0</v>
      </c>
      <c r="GU126" s="127" t="n">
        <v>0</v>
      </c>
      <c r="GV126" s="127" t="n">
        <v>0</v>
      </c>
      <c r="GW126" s="127" t="n">
        <v>0</v>
      </c>
      <c r="GX126" s="127" t="n">
        <v>0</v>
      </c>
      <c r="GY126" s="135" t="n">
        <v>0</v>
      </c>
      <c r="GZ126" s="161" t="s">
        <v>41</v>
      </c>
      <c r="HA126" s="127" t="n">
        <v>0</v>
      </c>
      <c r="HB126" s="127" t="n">
        <v>0</v>
      </c>
      <c r="HC126" s="127" t="n">
        <v>0</v>
      </c>
      <c r="HD126" s="127" t="n">
        <v>215</v>
      </c>
      <c r="HE126" s="127" t="n">
        <v>0</v>
      </c>
      <c r="HF126" s="127" t="n">
        <v>0</v>
      </c>
      <c r="HG126" s="127" t="n">
        <v>0</v>
      </c>
      <c r="HH126" s="127" t="n">
        <v>0</v>
      </c>
      <c r="HI126" s="127" t="n">
        <v>0</v>
      </c>
      <c r="HJ126" s="127" t="n">
        <v>0</v>
      </c>
      <c r="HK126" s="127" t="n">
        <v>0</v>
      </c>
      <c r="HL126" s="135" t="n">
        <v>0</v>
      </c>
      <c r="HM126" s="161" t="n">
        <v>0</v>
      </c>
      <c r="HN126" s="127" t="n">
        <v>0</v>
      </c>
      <c r="HO126" s="127" t="n">
        <v>0</v>
      </c>
      <c r="HP126" s="127" t="n">
        <v>0</v>
      </c>
      <c r="HQ126" s="127" t="n">
        <v>0</v>
      </c>
      <c r="HR126" s="127" t="n">
        <v>0</v>
      </c>
      <c r="HS126" s="127" t="n">
        <v>0</v>
      </c>
      <c r="HT126" s="127" t="n">
        <v>0</v>
      </c>
      <c r="HU126" s="127" t="n">
        <v>0</v>
      </c>
      <c r="HV126" s="127" t="n">
        <v>0</v>
      </c>
      <c r="HW126" s="127" t="n">
        <v>0</v>
      </c>
      <c r="HX126" s="127" t="n">
        <v>0</v>
      </c>
      <c r="HY126" s="127" t="n">
        <v>0</v>
      </c>
      <c r="HZ126" s="165" t="n">
        <v>0</v>
      </c>
      <c r="IA126" s="127"/>
      <c r="IB126" s="127"/>
      <c r="IC126" s="127"/>
      <c r="ID126" s="127"/>
      <c r="IE126" s="127"/>
      <c r="IF126" s="127"/>
      <c r="IG126" s="127"/>
      <c r="IH126" s="127"/>
      <c r="II126" s="127"/>
      <c r="IJ126" s="127"/>
      <c r="IK126" s="127"/>
      <c r="IL126" s="127"/>
      <c r="IM126" s="127"/>
      <c r="IN126" s="127"/>
      <c r="IO126" s="127"/>
      <c r="IP126" s="127"/>
      <c r="IQ126" s="127"/>
      <c r="IR126" s="127"/>
      <c r="IS126" s="127"/>
      <c r="IT126" s="127"/>
      <c r="IU126" s="127"/>
      <c r="IV126" s="127"/>
      <c r="IW126" s="127"/>
      <c r="IX126" s="127"/>
      <c r="IY126" s="127"/>
      <c r="IZ126" s="127"/>
      <c r="JA126" s="127"/>
      <c r="JB126" s="127"/>
      <c r="JC126" s="127"/>
      <c r="JD126" s="127"/>
      <c r="JE126" s="127"/>
      <c r="JF126" s="127"/>
      <c r="JG126" s="127"/>
      <c r="JH126" s="127"/>
      <c r="JI126" s="127"/>
      <c r="JJ126" s="127"/>
      <c r="JK126" s="127"/>
      <c r="JL126" s="127"/>
      <c r="JM126" s="127"/>
      <c r="JN126" s="127"/>
      <c r="JO126" s="127"/>
      <c r="JP126" s="127"/>
      <c r="JQ126" s="127"/>
      <c r="JR126" s="127"/>
      <c r="JS126" s="127"/>
      <c r="JT126" s="127"/>
      <c r="JU126" s="127"/>
      <c r="JV126" s="127"/>
      <c r="JW126" s="127"/>
      <c r="JX126" s="127"/>
      <c r="JY126" s="127"/>
      <c r="JZ126" s="127"/>
      <c r="KA126" s="127"/>
      <c r="KB126" s="127"/>
      <c r="KC126" s="127"/>
      <c r="KD126" s="127"/>
      <c r="KE126" s="127"/>
      <c r="KF126" s="127"/>
      <c r="KG126" s="127"/>
      <c r="KH126" s="127"/>
      <c r="KI126" s="127"/>
      <c r="KJ126" s="127"/>
      <c r="KK126" s="127"/>
      <c r="KL126" s="127"/>
      <c r="KM126" s="127"/>
      <c r="KN126" s="127"/>
      <c r="KO126" s="127"/>
      <c r="KP126" s="127"/>
      <c r="KQ126" s="127"/>
      <c r="KR126" s="127"/>
      <c r="KS126" s="127"/>
      <c r="KT126" s="127"/>
      <c r="KU126" s="127"/>
      <c r="KV126" s="127"/>
      <c r="KW126" s="127"/>
      <c r="KX126" s="127"/>
      <c r="KY126" s="127"/>
      <c r="KZ126" s="127"/>
      <c r="LA126" s="127"/>
      <c r="LB126" s="127"/>
      <c r="LC126" s="127"/>
      <c r="LD126" s="127"/>
      <c r="LE126" s="127"/>
      <c r="LF126" s="127"/>
      <c r="LG126" s="127"/>
      <c r="LH126" s="127"/>
      <c r="LI126" s="127"/>
      <c r="LJ126" s="127"/>
      <c r="LK126" s="127"/>
      <c r="LL126" s="127"/>
      <c r="LM126" s="127"/>
      <c r="LN126" s="127"/>
      <c r="LO126" s="127"/>
      <c r="LP126" s="127"/>
      <c r="LQ126" s="127"/>
      <c r="LR126" s="127"/>
      <c r="LS126" s="127"/>
      <c r="LT126" s="127"/>
      <c r="LU126" s="127"/>
      <c r="LV126" s="127"/>
      <c r="LW126" s="127"/>
      <c r="LX126" s="127"/>
      <c r="LY126" s="127"/>
      <c r="LZ126" s="127"/>
      <c r="MA126" s="127"/>
      <c r="MB126" s="127"/>
      <c r="MC126" s="127"/>
      <c r="MD126" s="127"/>
      <c r="ME126" s="127"/>
      <c r="MF126" s="127"/>
      <c r="MG126" s="127"/>
      <c r="MH126" s="127"/>
      <c r="MI126" s="127"/>
      <c r="MJ126" s="127"/>
      <c r="MK126" s="127"/>
      <c r="ML126" s="127"/>
      <c r="MM126" s="127"/>
      <c r="MN126" s="127"/>
      <c r="MO126" s="127"/>
      <c r="MP126" s="127"/>
      <c r="MQ126" s="127"/>
      <c r="MR126" s="127"/>
      <c r="MS126" s="127"/>
      <c r="MT126" s="127"/>
      <c r="MU126" s="127"/>
      <c r="MV126" s="127"/>
      <c r="MW126" s="127"/>
      <c r="MX126" s="127"/>
      <c r="MY126" s="127"/>
      <c r="MZ126" s="127"/>
      <c r="NA126" s="127"/>
      <c r="NB126" s="127"/>
      <c r="NC126" s="127"/>
      <c r="ND126" s="127"/>
      <c r="NE126" s="127"/>
      <c r="NF126" s="127"/>
      <c r="NG126" s="127"/>
      <c r="NH126" s="127"/>
      <c r="NI126" s="127"/>
      <c r="NJ126" s="127"/>
      <c r="NK126" s="127"/>
      <c r="NL126" s="127"/>
      <c r="NM126" s="127"/>
      <c r="NN126" s="127"/>
      <c r="NO126" s="127"/>
      <c r="NP126" s="127"/>
      <c r="NQ126" s="127"/>
      <c r="NR126" s="127"/>
      <c r="NS126" s="127"/>
      <c r="NT126" s="127"/>
      <c r="NU126" s="127"/>
      <c r="NV126" s="127"/>
      <c r="NW126" s="127"/>
      <c r="NX126" s="127"/>
      <c r="NY126" s="127"/>
      <c r="NZ126" s="127"/>
      <c r="OA126" s="127"/>
      <c r="OB126" s="127"/>
      <c r="OC126" s="127"/>
      <c r="OD126" s="127"/>
      <c r="OE126" s="127"/>
      <c r="OF126" s="127"/>
      <c r="OG126" s="127"/>
      <c r="OH126" s="127"/>
      <c r="OI126" s="127"/>
      <c r="OJ126" s="127"/>
      <c r="OK126" s="127"/>
      <c r="OL126" s="127"/>
      <c r="OM126" s="127"/>
      <c r="ON126" s="127"/>
      <c r="OO126" s="127"/>
      <c r="OP126" s="127"/>
      <c r="OQ126" s="127"/>
      <c r="OR126" s="127"/>
      <c r="OS126" s="127"/>
      <c r="OT126" s="127"/>
      <c r="OU126" s="127"/>
      <c r="OV126" s="127"/>
      <c r="OW126" s="127"/>
      <c r="OX126" s="127"/>
      <c r="OY126" s="127"/>
      <c r="OZ126" s="127"/>
      <c r="PA126" s="127"/>
      <c r="PB126" s="127"/>
      <c r="PC126" s="127"/>
      <c r="PD126" s="127"/>
      <c r="PE126" s="127"/>
      <c r="PF126" s="127"/>
      <c r="PG126" s="127"/>
      <c r="PH126" s="127"/>
      <c r="PI126" s="127"/>
      <c r="PJ126" s="127"/>
      <c r="PK126" s="127"/>
      <c r="PL126" s="127"/>
      <c r="PM126" s="127"/>
      <c r="PN126" s="127"/>
      <c r="PO126" s="127"/>
      <c r="PP126" s="127"/>
      <c r="PQ126" s="127"/>
      <c r="PR126" s="127"/>
      <c r="PS126" s="127"/>
      <c r="PT126" s="127"/>
      <c r="PU126" s="127"/>
      <c r="PV126" s="127"/>
      <c r="PW126" s="127"/>
      <c r="PX126" s="127"/>
      <c r="PY126" s="127"/>
      <c r="PZ126" s="127"/>
      <c r="QA126" s="127"/>
      <c r="QB126" s="127"/>
      <c r="QC126" s="127"/>
      <c r="QD126" s="127"/>
      <c r="QE126" s="127"/>
      <c r="QF126" s="127"/>
      <c r="QG126" s="127"/>
      <c r="QH126" s="127"/>
      <c r="QI126" s="127"/>
      <c r="QJ126" s="127"/>
      <c r="QK126" s="127"/>
      <c r="QL126" s="127"/>
      <c r="QM126" s="127"/>
      <c r="QN126" s="127"/>
      <c r="QO126" s="127"/>
      <c r="QP126" s="127"/>
    </row>
    <row r="127" customFormat="false" ht="14.4" hidden="false" customHeight="false" outlineLevel="0" collapsed="false">
      <c r="A127" s="166"/>
      <c r="B127" s="37" t="s">
        <v>250</v>
      </c>
      <c r="C127" s="16" t="n">
        <v>0.02</v>
      </c>
      <c r="D127" s="2" t="n">
        <v>0</v>
      </c>
      <c r="E127" s="2" t="n">
        <v>0</v>
      </c>
      <c r="F127" s="2" t="n">
        <v>0.08</v>
      </c>
      <c r="G127" s="2" t="n">
        <v>0</v>
      </c>
      <c r="H127" s="2" t="n">
        <v>0</v>
      </c>
      <c r="I127" s="2" t="n">
        <v>0.15</v>
      </c>
      <c r="J127" s="2" t="n">
        <v>0.75</v>
      </c>
      <c r="K127" s="2" t="n">
        <v>0</v>
      </c>
      <c r="L127" s="2" t="s">
        <v>37</v>
      </c>
      <c r="M127" s="2" t="s">
        <v>37</v>
      </c>
      <c r="N127" s="2" t="s">
        <v>259</v>
      </c>
      <c r="O127" s="2" t="n">
        <v>12.1</v>
      </c>
      <c r="P127" s="2" t="n">
        <v>60</v>
      </c>
      <c r="Q127" s="2" t="n">
        <v>0.06</v>
      </c>
      <c r="R127" s="2" t="n">
        <v>0</v>
      </c>
      <c r="S127" s="2" t="n">
        <v>0.726</v>
      </c>
      <c r="T127" s="2" t="n">
        <v>0.726</v>
      </c>
      <c r="U127" s="2" t="n">
        <v>617</v>
      </c>
      <c r="V127" s="2" t="n">
        <v>0</v>
      </c>
      <c r="W127" s="2" t="n">
        <v>447.942</v>
      </c>
      <c r="X127" s="2" t="n">
        <f aca="false">IF(M127=1,O127,0)</f>
        <v>0</v>
      </c>
      <c r="Z127" s="2" t="s">
        <v>573</v>
      </c>
      <c r="AA127" s="2" t="n">
        <f aca="false">[2]cerva!E17</f>
        <v>7.14300654060837</v>
      </c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  <c r="AL127" s="127"/>
      <c r="AM127" s="127"/>
      <c r="AN127" s="150" t="n">
        <f aca="false">Cropani!B509</f>
        <v>0</v>
      </c>
      <c r="AO127" s="16" t="n">
        <f aca="false">Cropani!C509</f>
        <v>0</v>
      </c>
      <c r="AP127" s="16" t="n">
        <f aca="false">Cropani!D509</f>
        <v>0</v>
      </c>
      <c r="AQ127" s="16" t="n">
        <f aca="false">Cropani!E509</f>
        <v>0</v>
      </c>
      <c r="AR127" s="16" t="n">
        <f aca="false">Cropani!F509</f>
        <v>0</v>
      </c>
      <c r="AS127" s="16" t="n">
        <f aca="false">Cropani!G509</f>
        <v>0</v>
      </c>
      <c r="AT127" s="16" t="n">
        <f aca="false">Cropani!H509</f>
        <v>0</v>
      </c>
      <c r="AU127" s="16" t="n">
        <f aca="false">Cropani!I509</f>
        <v>0</v>
      </c>
      <c r="AV127" s="139" t="n">
        <f aca="false">Cropani!J509</f>
        <v>0</v>
      </c>
      <c r="AW127" s="150" t="n">
        <f aca="false">Cropani!B510</f>
        <v>18</v>
      </c>
      <c r="AX127" s="16" t="n">
        <f aca="false">Cropani!C510</f>
        <v>0</v>
      </c>
      <c r="AY127" s="16" t="n">
        <f aca="false">Cropani!D510</f>
        <v>0</v>
      </c>
      <c r="AZ127" s="16" t="n">
        <f aca="false">Cropani!E510</f>
        <v>0</v>
      </c>
      <c r="BA127" s="16" t="n">
        <f aca="false">Cropani!F510</f>
        <v>44</v>
      </c>
      <c r="BB127" s="16" t="n">
        <f aca="false">Cropani!G510</f>
        <v>0</v>
      </c>
      <c r="BC127" s="16" t="n">
        <f aca="false">Cropani!H510</f>
        <v>0</v>
      </c>
      <c r="BD127" s="16" t="n">
        <f aca="false">Cropani!I510</f>
        <v>255</v>
      </c>
      <c r="BE127" s="16" t="n">
        <f aca="false">Cropani!J510</f>
        <v>300</v>
      </c>
      <c r="BF127" s="20" t="n">
        <f aca="false">AW127*$T127</f>
        <v>13.068</v>
      </c>
      <c r="BG127" s="2" t="n">
        <f aca="false">AX127*$T127</f>
        <v>0</v>
      </c>
      <c r="BH127" s="2" t="n">
        <f aca="false">AY127*$T127</f>
        <v>0</v>
      </c>
      <c r="BI127" s="2" t="n">
        <f aca="false">AZ127*$T127</f>
        <v>0</v>
      </c>
      <c r="BJ127" s="2" t="n">
        <f aca="false">BA127*$T127</f>
        <v>31.944</v>
      </c>
      <c r="BK127" s="2" t="n">
        <f aca="false">BB127*$T127</f>
        <v>0</v>
      </c>
      <c r="BL127" s="2" t="n">
        <f aca="false">BC127*$T127</f>
        <v>0</v>
      </c>
      <c r="BM127" s="2" t="n">
        <f aca="false">BD127*$T127</f>
        <v>185.13</v>
      </c>
      <c r="BN127" s="44" t="n">
        <f aca="false">BE127*$T127</f>
        <v>217.8</v>
      </c>
      <c r="BO127" s="150" t="n">
        <f aca="false">AN127+BF127</f>
        <v>13.068</v>
      </c>
      <c r="BP127" s="16" t="n">
        <f aca="false">AO127+BG127</f>
        <v>0</v>
      </c>
      <c r="BQ127" s="16" t="n">
        <f aca="false">AP127+BH127</f>
        <v>0</v>
      </c>
      <c r="BR127" s="16" t="n">
        <f aca="false">AQ127+BI127</f>
        <v>0</v>
      </c>
      <c r="BS127" s="16" t="n">
        <f aca="false">AR127+BJ127</f>
        <v>31.944</v>
      </c>
      <c r="BT127" s="16" t="n">
        <f aca="false">AS127+BK127</f>
        <v>0</v>
      </c>
      <c r="BU127" s="16" t="n">
        <f aca="false">AT127+BL127</f>
        <v>0</v>
      </c>
      <c r="BV127" s="16" t="n">
        <f aca="false">AU127+BM127</f>
        <v>185.13</v>
      </c>
      <c r="BW127" s="139" t="n">
        <f aca="false">AV127+BN127</f>
        <v>217.8</v>
      </c>
      <c r="BX127" s="3" t="n">
        <f aca="false">BO127/SUM($BO127:$BW127)</f>
        <v>0.0291734197730956</v>
      </c>
      <c r="BY127" s="3" t="n">
        <f aca="false">BP127/SUM($BO127:$BW127)</f>
        <v>0</v>
      </c>
      <c r="BZ127" s="3" t="n">
        <f aca="false">BQ127/SUM($BO127:$BW127)</f>
        <v>0</v>
      </c>
      <c r="CA127" s="3" t="n">
        <f aca="false">BR127/SUM($BO127:$BW127)</f>
        <v>0</v>
      </c>
      <c r="CB127" s="3" t="n">
        <f aca="false">BS127/SUM($BO127:$BW127)</f>
        <v>0.0713128038897893</v>
      </c>
      <c r="CC127" s="3" t="n">
        <f aca="false">BT127/SUM($BO127:$BW127)</f>
        <v>0</v>
      </c>
      <c r="CD127" s="3" t="n">
        <f aca="false">BU127/SUM($BO127:$BW127)</f>
        <v>0</v>
      </c>
      <c r="CE127" s="3" t="n">
        <f aca="false">BV127/SUM($BO127:$BW127)</f>
        <v>0.413290113452188</v>
      </c>
      <c r="CF127" s="3" t="n">
        <f aca="false">BW127/SUM($BO127:$BW127)</f>
        <v>0.486223662884927</v>
      </c>
      <c r="CG127" s="147" t="n">
        <f aca="false">IF(AND(CE127&gt;=90%,BV127&gt;=2000),BV127,0)</f>
        <v>0</v>
      </c>
      <c r="CI127" s="16" t="n">
        <f aca="false">IF(CG127&lt;&gt;0,SUM(BO127:CG127)-BV127,0)</f>
        <v>0</v>
      </c>
      <c r="CJ127" s="2" t="n">
        <f aca="false">IF(CE127&gt;=90%,BV127,0)</f>
        <v>0</v>
      </c>
      <c r="CK127" s="151" t="n">
        <f aca="false">IF(CJ127&lt;&gt;0,1,0)</f>
        <v>0</v>
      </c>
      <c r="CL127" s="2" t="n">
        <f aca="false">IF(CG127&lt;&gt;0,1,0)</f>
        <v>0</v>
      </c>
      <c r="CM127" s="2" t="n">
        <v>0</v>
      </c>
      <c r="CN127" s="152"/>
      <c r="CO127" s="127"/>
      <c r="CP127" s="127"/>
      <c r="CQ127" s="127"/>
      <c r="CR127" s="127"/>
      <c r="CS127" s="127"/>
      <c r="CT127" s="127"/>
      <c r="CU127" s="127"/>
      <c r="CV127" s="127"/>
      <c r="CW127" s="127"/>
      <c r="CX127" s="127"/>
      <c r="CY127" s="127"/>
      <c r="CZ127" s="127"/>
      <c r="DA127" s="127"/>
      <c r="DB127" s="127"/>
      <c r="DC127" s="138"/>
      <c r="DE127" s="37" t="str">
        <f aca="false">B95</f>
        <v>O21</v>
      </c>
      <c r="DF127" s="44"/>
      <c r="DG127" s="2" t="n">
        <f aca="false">W95</f>
        <v>13.7216</v>
      </c>
      <c r="DH127" s="44" t="n">
        <f aca="false">CG95</f>
        <v>0</v>
      </c>
      <c r="DI127" s="44" t="n">
        <f aca="false">O95</f>
        <v>0.67</v>
      </c>
      <c r="DJ127" s="44" t="n">
        <f aca="false">S95</f>
        <v>0.0268</v>
      </c>
      <c r="DK127" s="44" t="n">
        <f aca="false">BW95</f>
        <v>0</v>
      </c>
      <c r="DL127" s="44" t="n">
        <f aca="false">BV95</f>
        <v>0</v>
      </c>
      <c r="DM127" s="127"/>
      <c r="DN127" s="127"/>
      <c r="DO127" s="127"/>
      <c r="DP127" s="127"/>
      <c r="DQ127" s="127"/>
      <c r="DR127" s="127"/>
      <c r="DS127" s="127"/>
      <c r="DT127" s="127"/>
      <c r="DU127" s="127"/>
      <c r="DV127" s="127"/>
      <c r="DW127" s="127"/>
      <c r="DX127" s="127"/>
      <c r="DY127" s="127"/>
      <c r="DZ127" s="127"/>
      <c r="EA127" s="127"/>
      <c r="EB127" s="127"/>
      <c r="EC127" s="127"/>
      <c r="ED127" s="127"/>
      <c r="EE127" s="127"/>
      <c r="EF127" s="127"/>
      <c r="EG127" s="127"/>
      <c r="EH127" s="127"/>
      <c r="EI127" s="127"/>
      <c r="EJ127" s="127"/>
      <c r="EK127" s="127"/>
      <c r="EL127" s="127"/>
      <c r="EM127" s="127"/>
      <c r="EN127" s="127"/>
      <c r="EO127" s="127"/>
      <c r="EP127" s="127"/>
      <c r="EQ127" s="127"/>
      <c r="ER127" s="127"/>
      <c r="ES127" s="127"/>
      <c r="ET127" s="127"/>
      <c r="EU127" s="127"/>
      <c r="EV127" s="127"/>
      <c r="EW127" s="127"/>
      <c r="EX127" s="127"/>
      <c r="EY127" s="127"/>
      <c r="EZ127" s="127"/>
      <c r="FA127" s="127"/>
      <c r="FB127" s="127"/>
      <c r="FC127" s="127"/>
      <c r="FD127" s="127"/>
      <c r="FE127" s="127"/>
      <c r="FF127" s="127"/>
      <c r="FG127" s="127"/>
      <c r="FH127" s="127"/>
      <c r="FI127" s="127"/>
      <c r="FJ127" s="127"/>
      <c r="FK127" s="127"/>
      <c r="FL127" s="127"/>
      <c r="FM127" s="127"/>
      <c r="FN127" s="127"/>
      <c r="FO127" s="127"/>
      <c r="FP127" s="127"/>
      <c r="FQ127" s="127"/>
      <c r="FR127" s="127"/>
      <c r="FS127" s="127"/>
      <c r="FT127" s="127"/>
      <c r="FU127" s="127"/>
      <c r="FV127" s="127"/>
      <c r="FW127" s="127"/>
      <c r="FX127" s="127"/>
      <c r="FY127" s="127"/>
      <c r="FZ127" s="127"/>
      <c r="GA127" s="127"/>
      <c r="GB127" s="127"/>
      <c r="GC127" s="127"/>
      <c r="GD127" s="127"/>
      <c r="GE127" s="127"/>
      <c r="GF127" s="127"/>
      <c r="GG127" s="127"/>
      <c r="GH127" s="127"/>
      <c r="GI127" s="127"/>
      <c r="GJ127" s="127"/>
      <c r="GK127" s="127"/>
      <c r="GL127" s="127"/>
      <c r="GM127" s="127"/>
      <c r="GN127" s="127"/>
      <c r="GO127" s="127"/>
      <c r="GP127" s="167"/>
      <c r="GQ127" s="127" t="s">
        <v>237</v>
      </c>
      <c r="GR127" s="161" t="n">
        <v>0</v>
      </c>
      <c r="GS127" s="127" t="n">
        <v>0</v>
      </c>
      <c r="GT127" s="127" t="n">
        <v>0.95</v>
      </c>
      <c r="GU127" s="127" t="n">
        <v>0.05</v>
      </c>
      <c r="GV127" s="127" t="n">
        <v>0</v>
      </c>
      <c r="GW127" s="127" t="n">
        <v>0</v>
      </c>
      <c r="GX127" s="127" t="n">
        <v>0</v>
      </c>
      <c r="GY127" s="135" t="n">
        <v>0</v>
      </c>
      <c r="GZ127" s="161" t="n">
        <v>0</v>
      </c>
      <c r="HA127" s="127" t="s">
        <v>37</v>
      </c>
      <c r="HB127" s="127" t="s">
        <v>37</v>
      </c>
      <c r="HC127" s="127" t="s">
        <v>91</v>
      </c>
      <c r="HD127" s="127" t="n">
        <v>26.5</v>
      </c>
      <c r="HE127" s="127" t="n">
        <v>15</v>
      </c>
      <c r="HF127" s="127" t="n">
        <v>0.015</v>
      </c>
      <c r="HG127" s="127" t="n">
        <v>0.9</v>
      </c>
      <c r="HH127" s="127" t="n">
        <v>0.3975</v>
      </c>
      <c r="HI127" s="127" t="n">
        <v>0.03975</v>
      </c>
      <c r="HJ127" s="127" t="n">
        <v>354.5</v>
      </c>
      <c r="HK127" s="127" t="n">
        <v>12</v>
      </c>
      <c r="HL127" s="135" t="n">
        <v>26.091375</v>
      </c>
      <c r="HM127" s="161" t="n">
        <v>0</v>
      </c>
      <c r="HN127" s="127" t="n">
        <v>0</v>
      </c>
      <c r="HO127" s="127" t="n">
        <v>0</v>
      </c>
      <c r="HP127" s="127" t="n">
        <v>0</v>
      </c>
      <c r="HQ127" s="127" t="n">
        <v>1</v>
      </c>
      <c r="HR127" s="127" t="n">
        <v>0</v>
      </c>
      <c r="HS127" s="127" t="n">
        <v>0</v>
      </c>
      <c r="HT127" s="127" t="n">
        <v>0</v>
      </c>
      <c r="HU127" s="127" t="n">
        <v>0</v>
      </c>
      <c r="HV127" s="127" t="n">
        <v>0</v>
      </c>
      <c r="HW127" s="127" t="n">
        <v>0</v>
      </c>
      <c r="HX127" s="127" t="n">
        <v>0</v>
      </c>
      <c r="HY127" s="127" t="n">
        <v>0</v>
      </c>
      <c r="HZ127" s="165" t="n">
        <v>0</v>
      </c>
      <c r="IA127" s="127"/>
      <c r="IB127" s="127"/>
      <c r="IC127" s="127"/>
      <c r="ID127" s="127"/>
      <c r="IE127" s="127"/>
      <c r="IF127" s="127"/>
      <c r="IG127" s="127"/>
      <c r="IH127" s="127"/>
      <c r="II127" s="127"/>
      <c r="IJ127" s="127"/>
      <c r="IK127" s="127"/>
      <c r="IL127" s="127"/>
      <c r="IM127" s="127"/>
      <c r="IN127" s="127"/>
      <c r="IO127" s="127"/>
      <c r="IP127" s="127"/>
      <c r="IQ127" s="127"/>
      <c r="IR127" s="127"/>
      <c r="IS127" s="127"/>
      <c r="IT127" s="127"/>
      <c r="IU127" s="127"/>
      <c r="IV127" s="127"/>
      <c r="IW127" s="127"/>
      <c r="IX127" s="127"/>
      <c r="IY127" s="127"/>
      <c r="IZ127" s="127"/>
      <c r="JA127" s="127"/>
      <c r="JB127" s="127"/>
      <c r="JC127" s="127"/>
      <c r="JD127" s="127"/>
      <c r="JE127" s="127"/>
      <c r="JF127" s="127"/>
      <c r="JG127" s="127"/>
      <c r="JH127" s="127"/>
      <c r="JI127" s="127"/>
      <c r="JJ127" s="127"/>
      <c r="JK127" s="127"/>
      <c r="JL127" s="127"/>
      <c r="JM127" s="127"/>
      <c r="JN127" s="127"/>
      <c r="JO127" s="127"/>
      <c r="JP127" s="127"/>
      <c r="JQ127" s="127"/>
      <c r="JR127" s="127"/>
      <c r="JS127" s="127"/>
      <c r="JT127" s="127"/>
      <c r="JU127" s="127"/>
      <c r="JV127" s="127"/>
      <c r="JW127" s="127"/>
      <c r="JX127" s="127"/>
      <c r="JY127" s="127"/>
      <c r="JZ127" s="127"/>
      <c r="KA127" s="127"/>
      <c r="KB127" s="127"/>
      <c r="KC127" s="127"/>
      <c r="KD127" s="127"/>
      <c r="KE127" s="127"/>
      <c r="KF127" s="127"/>
      <c r="KG127" s="127"/>
      <c r="KH127" s="127"/>
      <c r="KI127" s="127"/>
      <c r="KJ127" s="127"/>
      <c r="KK127" s="127"/>
      <c r="KL127" s="127"/>
      <c r="KM127" s="127"/>
      <c r="KN127" s="127"/>
      <c r="KO127" s="127"/>
      <c r="KP127" s="127"/>
      <c r="KQ127" s="127"/>
      <c r="KR127" s="127"/>
      <c r="KS127" s="127"/>
      <c r="KT127" s="127"/>
      <c r="KU127" s="127"/>
      <c r="KV127" s="127"/>
      <c r="KW127" s="127"/>
      <c r="KX127" s="127"/>
      <c r="KY127" s="127"/>
      <c r="KZ127" s="127"/>
      <c r="LA127" s="127"/>
      <c r="LB127" s="127"/>
      <c r="LC127" s="127"/>
      <c r="LD127" s="127"/>
      <c r="LE127" s="127"/>
      <c r="LF127" s="127"/>
      <c r="LG127" s="127"/>
      <c r="LH127" s="127"/>
      <c r="LI127" s="127"/>
      <c r="LJ127" s="127"/>
      <c r="LK127" s="127"/>
      <c r="LL127" s="127"/>
      <c r="LM127" s="127"/>
      <c r="LN127" s="127"/>
      <c r="LO127" s="127"/>
      <c r="LP127" s="127"/>
      <c r="LQ127" s="127"/>
      <c r="LR127" s="127"/>
      <c r="LS127" s="127"/>
      <c r="LT127" s="127"/>
      <c r="LU127" s="127"/>
      <c r="LV127" s="127"/>
      <c r="LW127" s="127"/>
      <c r="LX127" s="127"/>
      <c r="LY127" s="127"/>
      <c r="LZ127" s="127"/>
      <c r="MA127" s="127"/>
      <c r="MB127" s="127"/>
      <c r="MC127" s="127"/>
      <c r="MD127" s="127"/>
      <c r="ME127" s="127"/>
      <c r="MF127" s="127"/>
      <c r="MG127" s="127"/>
      <c r="MH127" s="127"/>
      <c r="MI127" s="127"/>
      <c r="MJ127" s="127"/>
      <c r="MK127" s="127"/>
      <c r="ML127" s="127"/>
      <c r="MM127" s="127"/>
      <c r="MN127" s="127"/>
      <c r="MO127" s="127"/>
      <c r="MP127" s="127"/>
      <c r="MQ127" s="127"/>
      <c r="MR127" s="127"/>
      <c r="MS127" s="127"/>
      <c r="MT127" s="127"/>
      <c r="MU127" s="127"/>
      <c r="MV127" s="127"/>
      <c r="MW127" s="127"/>
      <c r="MX127" s="127"/>
      <c r="MY127" s="127"/>
      <c r="MZ127" s="127"/>
      <c r="NA127" s="127"/>
      <c r="NB127" s="127"/>
      <c r="NC127" s="127"/>
      <c r="ND127" s="127"/>
      <c r="NE127" s="127"/>
      <c r="NF127" s="127"/>
      <c r="NG127" s="127"/>
      <c r="NH127" s="127"/>
      <c r="NI127" s="127"/>
      <c r="NJ127" s="127"/>
      <c r="NK127" s="127"/>
      <c r="NL127" s="127"/>
      <c r="NM127" s="127"/>
      <c r="NN127" s="127"/>
      <c r="NO127" s="127"/>
      <c r="NP127" s="127"/>
      <c r="NQ127" s="127"/>
      <c r="NR127" s="127"/>
      <c r="NS127" s="127"/>
      <c r="NT127" s="127"/>
      <c r="NU127" s="127"/>
      <c r="NV127" s="127"/>
      <c r="NW127" s="127"/>
      <c r="NX127" s="127"/>
      <c r="NY127" s="127"/>
      <c r="NZ127" s="127"/>
      <c r="OA127" s="127"/>
      <c r="OB127" s="127"/>
      <c r="OC127" s="127"/>
      <c r="OD127" s="127"/>
      <c r="OE127" s="127"/>
      <c r="OF127" s="127"/>
      <c r="OG127" s="127"/>
      <c r="OH127" s="127"/>
      <c r="OI127" s="127"/>
      <c r="OJ127" s="127"/>
      <c r="OK127" s="127"/>
      <c r="OL127" s="127"/>
      <c r="OM127" s="127"/>
      <c r="ON127" s="127"/>
      <c r="OO127" s="127"/>
      <c r="OP127" s="127"/>
      <c r="OQ127" s="127"/>
      <c r="OR127" s="127"/>
      <c r="OS127" s="127"/>
      <c r="OT127" s="127"/>
      <c r="OU127" s="127"/>
      <c r="OV127" s="127"/>
      <c r="OW127" s="127"/>
      <c r="OX127" s="127"/>
      <c r="OY127" s="127"/>
      <c r="OZ127" s="127"/>
      <c r="PA127" s="127"/>
      <c r="PB127" s="127"/>
      <c r="PC127" s="127"/>
      <c r="PD127" s="127"/>
      <c r="PE127" s="127"/>
      <c r="PF127" s="127"/>
      <c r="PG127" s="127"/>
      <c r="PH127" s="127"/>
      <c r="PI127" s="127"/>
      <c r="PJ127" s="127"/>
      <c r="PK127" s="127"/>
      <c r="PL127" s="127"/>
      <c r="PM127" s="127"/>
      <c r="PN127" s="127"/>
      <c r="PO127" s="127"/>
      <c r="PP127" s="127"/>
      <c r="PQ127" s="127"/>
      <c r="PR127" s="127"/>
      <c r="PS127" s="127"/>
      <c r="PT127" s="127"/>
      <c r="PU127" s="127"/>
      <c r="PV127" s="127"/>
      <c r="PW127" s="127"/>
      <c r="PX127" s="127"/>
      <c r="PY127" s="127"/>
      <c r="PZ127" s="127"/>
      <c r="QA127" s="127"/>
      <c r="QB127" s="127"/>
      <c r="QC127" s="127"/>
      <c r="QD127" s="127"/>
      <c r="QE127" s="127"/>
      <c r="QF127" s="127"/>
      <c r="QG127" s="127"/>
      <c r="QH127" s="127"/>
      <c r="QI127" s="127"/>
      <c r="QJ127" s="127"/>
      <c r="QK127" s="127"/>
      <c r="QL127" s="127"/>
      <c r="QM127" s="127"/>
      <c r="QN127" s="127"/>
      <c r="QO127" s="127"/>
      <c r="QP127" s="127"/>
    </row>
    <row r="128" customFormat="false" ht="14.4" hidden="false" customHeight="false" outlineLevel="0" collapsed="false">
      <c r="A128" s="166"/>
      <c r="B128" s="37" t="s">
        <v>251</v>
      </c>
      <c r="C128" s="16" t="n">
        <v>0</v>
      </c>
      <c r="D128" s="2" t="n">
        <v>0</v>
      </c>
      <c r="E128" s="2" t="n">
        <v>0</v>
      </c>
      <c r="F128" s="2" t="n">
        <v>0</v>
      </c>
      <c r="G128" s="2" t="n">
        <v>0.15</v>
      </c>
      <c r="H128" s="2" t="n">
        <v>0</v>
      </c>
      <c r="I128" s="2" t="n">
        <v>0.85</v>
      </c>
      <c r="J128" s="2" t="n">
        <v>0</v>
      </c>
      <c r="K128" s="2" t="n">
        <v>0</v>
      </c>
      <c r="L128" s="2" t="s">
        <v>37</v>
      </c>
      <c r="M128" s="2" t="s">
        <v>37</v>
      </c>
      <c r="N128" s="2" t="s">
        <v>91</v>
      </c>
      <c r="O128" s="2" t="n">
        <v>11.2</v>
      </c>
      <c r="P128" s="2" t="n">
        <v>2</v>
      </c>
      <c r="Q128" s="2" t="n">
        <v>0.002</v>
      </c>
      <c r="R128" s="2" t="n">
        <v>0</v>
      </c>
      <c r="S128" s="2" t="n">
        <v>0.0224</v>
      </c>
      <c r="T128" s="2" t="n">
        <v>0.0224</v>
      </c>
      <c r="U128" s="2" t="n">
        <v>2105</v>
      </c>
      <c r="V128" s="2" t="n">
        <v>0</v>
      </c>
      <c r="W128" s="2" t="n">
        <v>47.152</v>
      </c>
      <c r="X128" s="2" t="n">
        <f aca="false">IF(M128=1,O128,0)</f>
        <v>0</v>
      </c>
      <c r="Z128" s="2" t="s">
        <v>573</v>
      </c>
      <c r="AA128" s="2" t="n">
        <f aca="false">[2]cerva!E18</f>
        <v>7.13429403790804</v>
      </c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  <c r="AL128" s="127"/>
      <c r="AM128" s="127"/>
      <c r="AN128" s="150" t="n">
        <f aca="false">Cropani!M509</f>
        <v>0</v>
      </c>
      <c r="AO128" s="16" t="n">
        <f aca="false">Cropani!N509</f>
        <v>0</v>
      </c>
      <c r="AP128" s="16" t="n">
        <f aca="false">Cropani!O509</f>
        <v>0</v>
      </c>
      <c r="AQ128" s="16" t="n">
        <f aca="false">Cropani!P509</f>
        <v>0</v>
      </c>
      <c r="AR128" s="16" t="n">
        <f aca="false">Cropani!Q509</f>
        <v>0</v>
      </c>
      <c r="AS128" s="16" t="n">
        <f aca="false">Cropani!R509</f>
        <v>0</v>
      </c>
      <c r="AT128" s="16" t="n">
        <f aca="false">Cropani!S509</f>
        <v>0</v>
      </c>
      <c r="AU128" s="16" t="n">
        <f aca="false">Cropani!T509</f>
        <v>0</v>
      </c>
      <c r="AV128" s="139" t="n">
        <f aca="false">Cropani!U509</f>
        <v>0</v>
      </c>
      <c r="AW128" s="150" t="n">
        <f aca="false">Cropani!M510</f>
        <v>0</v>
      </c>
      <c r="AX128" s="16" t="n">
        <f aca="false">Cropani!N510</f>
        <v>0</v>
      </c>
      <c r="AY128" s="16" t="n">
        <f aca="false">Cropani!O510</f>
        <v>0</v>
      </c>
      <c r="AZ128" s="16" t="n">
        <f aca="false">Cropani!P510</f>
        <v>0</v>
      </c>
      <c r="BA128" s="16" t="n">
        <f aca="false">Cropani!Q510</f>
        <v>0</v>
      </c>
      <c r="BB128" s="16" t="n">
        <f aca="false">Cropani!R510</f>
        <v>150</v>
      </c>
      <c r="BC128" s="16" t="n">
        <f aca="false">Cropani!S510</f>
        <v>0</v>
      </c>
      <c r="BD128" s="16" t="n">
        <f aca="false">Cropani!T510</f>
        <v>1955</v>
      </c>
      <c r="BE128" s="16" t="n">
        <f aca="false">Cropani!U510</f>
        <v>0</v>
      </c>
      <c r="BF128" s="20" t="n">
        <f aca="false">AW128*$T128</f>
        <v>0</v>
      </c>
      <c r="BG128" s="2" t="n">
        <f aca="false">AX128*$T128</f>
        <v>0</v>
      </c>
      <c r="BH128" s="2" t="n">
        <f aca="false">AY128*$T128</f>
        <v>0</v>
      </c>
      <c r="BI128" s="2" t="n">
        <f aca="false">AZ128*$T128</f>
        <v>0</v>
      </c>
      <c r="BJ128" s="2" t="n">
        <f aca="false">BA128*$T128</f>
        <v>0</v>
      </c>
      <c r="BK128" s="2" t="n">
        <f aca="false">BB128*$T128</f>
        <v>3.36</v>
      </c>
      <c r="BL128" s="2" t="n">
        <f aca="false">BC128*$T128</f>
        <v>0</v>
      </c>
      <c r="BM128" s="2" t="n">
        <f aca="false">BD128*$T128</f>
        <v>43.792</v>
      </c>
      <c r="BN128" s="44" t="n">
        <f aca="false">BE128*$T128</f>
        <v>0</v>
      </c>
      <c r="BO128" s="150" t="n">
        <f aca="false">AN128+BF128</f>
        <v>0</v>
      </c>
      <c r="BP128" s="16" t="n">
        <f aca="false">AO128+BG128</f>
        <v>0</v>
      </c>
      <c r="BQ128" s="16" t="n">
        <f aca="false">AP128+BH128</f>
        <v>0</v>
      </c>
      <c r="BR128" s="16" t="n">
        <f aca="false">AQ128+BI128</f>
        <v>0</v>
      </c>
      <c r="BS128" s="16" t="n">
        <f aca="false">AR128+BJ128</f>
        <v>0</v>
      </c>
      <c r="BT128" s="16" t="n">
        <f aca="false">AS128+BK128</f>
        <v>3.36</v>
      </c>
      <c r="BU128" s="16" t="n">
        <f aca="false">AT128+BL128</f>
        <v>0</v>
      </c>
      <c r="BV128" s="16" t="n">
        <f aca="false">AU128+BM128</f>
        <v>43.792</v>
      </c>
      <c r="BW128" s="139" t="n">
        <f aca="false">AV128+BN128</f>
        <v>0</v>
      </c>
      <c r="BX128" s="3" t="n">
        <f aca="false">BO128/SUM($BO128:$BW128)</f>
        <v>0</v>
      </c>
      <c r="BY128" s="3" t="n">
        <f aca="false">BP128/SUM($BO128:$BW128)</f>
        <v>0</v>
      </c>
      <c r="BZ128" s="3" t="n">
        <f aca="false">BQ128/SUM($BO128:$BW128)</f>
        <v>0</v>
      </c>
      <c r="CA128" s="3" t="n">
        <f aca="false">BR128/SUM($BO128:$BW128)</f>
        <v>0</v>
      </c>
      <c r="CB128" s="3" t="n">
        <f aca="false">BS128/SUM($BO128:$BW128)</f>
        <v>0</v>
      </c>
      <c r="CC128" s="3" t="n">
        <f aca="false">BT128/SUM($BO128:$BW128)</f>
        <v>0.0712589073634204</v>
      </c>
      <c r="CD128" s="3" t="n">
        <f aca="false">BU128/SUM($BO128:$BW128)</f>
        <v>0</v>
      </c>
      <c r="CE128" s="3" t="n">
        <f aca="false">BV128/SUM($BO128:$BW128)</f>
        <v>0.928741092636579</v>
      </c>
      <c r="CF128" s="3" t="n">
        <f aca="false">BW128/SUM($BO128:$BW128)</f>
        <v>0</v>
      </c>
      <c r="CG128" s="147" t="n">
        <f aca="false">IF(AND(CE128&gt;=90%,BV128&gt;=2000),BV128,0)</f>
        <v>0</v>
      </c>
      <c r="CI128" s="16" t="n">
        <f aca="false">IF(CG128&lt;&gt;0,SUM(BO128:CG128)-BV128,0)</f>
        <v>0</v>
      </c>
      <c r="CJ128" s="2" t="n">
        <f aca="false">IF(CE128&gt;=90%,BV128,0)</f>
        <v>43.792</v>
      </c>
      <c r="CK128" s="151" t="n">
        <f aca="false">IF(CJ128&lt;&gt;0,1,0)</f>
        <v>1</v>
      </c>
      <c r="CL128" s="2" t="n">
        <f aca="false">IF(CG128&lt;&gt;0,1,0)</f>
        <v>0</v>
      </c>
      <c r="CM128" s="2" t="n">
        <v>0</v>
      </c>
      <c r="CN128" s="152"/>
      <c r="CO128" s="127"/>
      <c r="CP128" s="127"/>
      <c r="CQ128" s="127"/>
      <c r="CR128" s="127"/>
      <c r="CS128" s="127"/>
      <c r="CT128" s="127"/>
      <c r="CU128" s="127"/>
      <c r="CV128" s="127"/>
      <c r="CW128" s="127"/>
      <c r="CX128" s="127"/>
      <c r="CY128" s="127"/>
      <c r="CZ128" s="127"/>
      <c r="DA128" s="127"/>
      <c r="DB128" s="127"/>
      <c r="DC128" s="138"/>
      <c r="DE128" s="37" t="str">
        <f aca="false">B96</f>
        <v>O22</v>
      </c>
      <c r="DF128" s="44"/>
      <c r="DH128" s="44"/>
      <c r="DI128" s="44"/>
      <c r="DJ128" s="44"/>
      <c r="DK128" s="44"/>
      <c r="DL128" s="44"/>
      <c r="DM128" s="127"/>
      <c r="DN128" s="127"/>
      <c r="DO128" s="127"/>
      <c r="DP128" s="127"/>
      <c r="DQ128" s="127"/>
      <c r="DR128" s="127"/>
      <c r="DS128" s="127"/>
      <c r="DT128" s="127"/>
      <c r="DU128" s="127"/>
      <c r="DV128" s="127"/>
      <c r="DW128" s="127"/>
      <c r="DX128" s="127"/>
      <c r="DY128" s="127"/>
      <c r="DZ128" s="127"/>
      <c r="EA128" s="127"/>
      <c r="EB128" s="127"/>
      <c r="EC128" s="127"/>
      <c r="ED128" s="127"/>
      <c r="EE128" s="127"/>
      <c r="EF128" s="127"/>
      <c r="EG128" s="127"/>
      <c r="EH128" s="127"/>
      <c r="EI128" s="127"/>
      <c r="EJ128" s="127"/>
      <c r="EK128" s="127"/>
      <c r="EL128" s="127"/>
      <c r="EM128" s="127"/>
      <c r="EN128" s="127"/>
      <c r="EO128" s="127"/>
      <c r="EP128" s="127"/>
      <c r="EQ128" s="127"/>
      <c r="ER128" s="127"/>
      <c r="ES128" s="127"/>
      <c r="ET128" s="127"/>
      <c r="EU128" s="127"/>
      <c r="EV128" s="127"/>
      <c r="EW128" s="127"/>
      <c r="EX128" s="127"/>
      <c r="EY128" s="127"/>
      <c r="EZ128" s="127"/>
      <c r="FA128" s="127"/>
      <c r="FB128" s="127"/>
      <c r="FC128" s="127"/>
      <c r="FD128" s="127"/>
      <c r="FE128" s="127"/>
      <c r="FF128" s="127"/>
      <c r="FG128" s="127"/>
      <c r="FH128" s="127"/>
      <c r="FI128" s="127"/>
      <c r="FJ128" s="127"/>
      <c r="FK128" s="127"/>
      <c r="FL128" s="127"/>
      <c r="FM128" s="127"/>
      <c r="FN128" s="127"/>
      <c r="FO128" s="127"/>
      <c r="FP128" s="127"/>
      <c r="FQ128" s="127"/>
      <c r="FR128" s="127"/>
      <c r="FS128" s="127"/>
      <c r="FT128" s="127"/>
      <c r="FU128" s="127"/>
      <c r="FV128" s="127"/>
      <c r="FW128" s="127"/>
      <c r="FX128" s="127"/>
      <c r="FY128" s="127"/>
      <c r="FZ128" s="127"/>
      <c r="GA128" s="127"/>
      <c r="GB128" s="127"/>
      <c r="GC128" s="127"/>
      <c r="GD128" s="127"/>
      <c r="GE128" s="127"/>
      <c r="GF128" s="127"/>
      <c r="GG128" s="127"/>
      <c r="GH128" s="127"/>
      <c r="GI128" s="127"/>
      <c r="GJ128" s="127"/>
      <c r="GK128" s="127"/>
      <c r="GL128" s="127"/>
      <c r="GM128" s="127"/>
      <c r="GN128" s="127"/>
      <c r="GO128" s="127"/>
      <c r="GP128" s="167"/>
      <c r="GQ128" s="127" t="s">
        <v>238</v>
      </c>
      <c r="GR128" s="161" t="n">
        <v>0.462189711476221</v>
      </c>
      <c r="GS128" s="127" t="n">
        <v>0.0377194475355109</v>
      </c>
      <c r="GT128" s="127" t="n">
        <v>0.032639843482941</v>
      </c>
      <c r="GU128" s="127" t="n">
        <v>0.00271446546369633</v>
      </c>
      <c r="GV128" s="127" t="n">
        <v>0.464736532041631</v>
      </c>
      <c r="GW128" s="127" t="n">
        <v>0</v>
      </c>
      <c r="GX128" s="127" t="n">
        <v>0</v>
      </c>
      <c r="GY128" s="135" t="n">
        <v>0</v>
      </c>
      <c r="GZ128" s="161" t="n">
        <v>0</v>
      </c>
      <c r="HA128" s="127" t="s">
        <v>140</v>
      </c>
      <c r="HB128" s="127" t="s">
        <v>140</v>
      </c>
      <c r="HC128" s="127" t="s">
        <v>240</v>
      </c>
      <c r="HD128" s="127" t="n">
        <v>16.1</v>
      </c>
      <c r="HE128" s="127" t="n">
        <v>25</v>
      </c>
      <c r="HF128" s="127" t="n">
        <v>0.025</v>
      </c>
      <c r="HG128" s="127" t="n">
        <v>0</v>
      </c>
      <c r="HH128" s="127" t="n">
        <v>0.4025</v>
      </c>
      <c r="HI128" s="127" t="n">
        <v>0.4025</v>
      </c>
      <c r="HJ128" s="127" t="n">
        <v>1165.82543838595</v>
      </c>
      <c r="HK128" s="127" t="n">
        <v>0</v>
      </c>
      <c r="HL128" s="135" t="n">
        <v>469.244738950347</v>
      </c>
      <c r="HM128" s="161" t="n">
        <v>0</v>
      </c>
      <c r="HN128" s="127" t="n">
        <v>0</v>
      </c>
      <c r="HO128" s="127" t="n">
        <v>0</v>
      </c>
      <c r="HP128" s="127" t="n">
        <v>0</v>
      </c>
      <c r="HQ128" s="127" t="n">
        <v>0</v>
      </c>
      <c r="HR128" s="127" t="n">
        <v>0</v>
      </c>
      <c r="HS128" s="127" t="n">
        <v>0</v>
      </c>
      <c r="HT128" s="127" t="n">
        <v>0</v>
      </c>
      <c r="HU128" s="127" t="n">
        <v>0</v>
      </c>
      <c r="HV128" s="127" t="n">
        <v>0</v>
      </c>
      <c r="HW128" s="127" t="n">
        <v>0</v>
      </c>
      <c r="HX128" s="127" t="n">
        <v>0</v>
      </c>
      <c r="HY128" s="127" t="n">
        <v>0</v>
      </c>
      <c r="HZ128" s="165" t="n">
        <v>0</v>
      </c>
      <c r="IA128" s="127"/>
      <c r="IB128" s="127"/>
      <c r="IC128" s="127"/>
      <c r="ID128" s="127"/>
      <c r="IE128" s="127"/>
      <c r="IF128" s="127"/>
      <c r="IG128" s="127"/>
      <c r="IH128" s="127"/>
      <c r="II128" s="127"/>
      <c r="IJ128" s="127"/>
      <c r="IK128" s="127"/>
      <c r="IL128" s="127"/>
      <c r="IM128" s="127"/>
      <c r="IN128" s="127"/>
      <c r="IO128" s="127"/>
      <c r="IP128" s="127"/>
      <c r="IQ128" s="127"/>
      <c r="IR128" s="127"/>
      <c r="IS128" s="127"/>
      <c r="IT128" s="127"/>
      <c r="IU128" s="127"/>
      <c r="IV128" s="127"/>
      <c r="IW128" s="127"/>
      <c r="IX128" s="127"/>
      <c r="IY128" s="127"/>
      <c r="IZ128" s="127"/>
      <c r="JA128" s="127"/>
      <c r="JB128" s="127"/>
      <c r="JC128" s="127"/>
      <c r="JD128" s="127"/>
      <c r="JE128" s="127"/>
      <c r="JF128" s="127"/>
      <c r="JG128" s="127"/>
      <c r="JH128" s="127"/>
      <c r="JI128" s="127"/>
      <c r="JJ128" s="127"/>
      <c r="JK128" s="127"/>
      <c r="JL128" s="127"/>
      <c r="JM128" s="127"/>
      <c r="JN128" s="127"/>
      <c r="JO128" s="127"/>
      <c r="JP128" s="127"/>
      <c r="JQ128" s="127"/>
      <c r="JR128" s="127"/>
      <c r="JS128" s="127"/>
      <c r="JT128" s="127"/>
      <c r="JU128" s="127"/>
      <c r="JV128" s="127"/>
      <c r="JW128" s="127"/>
      <c r="JX128" s="127"/>
      <c r="JY128" s="127"/>
      <c r="JZ128" s="127"/>
      <c r="KA128" s="127"/>
      <c r="KB128" s="127"/>
      <c r="KC128" s="127"/>
      <c r="KD128" s="127"/>
      <c r="KE128" s="127"/>
      <c r="KF128" s="127"/>
      <c r="KG128" s="127"/>
      <c r="KH128" s="127"/>
      <c r="KI128" s="127"/>
      <c r="KJ128" s="127"/>
      <c r="KK128" s="127"/>
      <c r="KL128" s="127"/>
      <c r="KM128" s="127"/>
      <c r="KN128" s="127"/>
      <c r="KO128" s="127"/>
      <c r="KP128" s="127"/>
      <c r="KQ128" s="127"/>
      <c r="KR128" s="127"/>
      <c r="KS128" s="127"/>
      <c r="KT128" s="127"/>
      <c r="KU128" s="127"/>
      <c r="KV128" s="127"/>
      <c r="KW128" s="127"/>
      <c r="KX128" s="127"/>
      <c r="KY128" s="127"/>
      <c r="KZ128" s="127"/>
      <c r="LA128" s="127"/>
      <c r="LB128" s="127"/>
      <c r="LC128" s="127"/>
      <c r="LD128" s="127"/>
      <c r="LE128" s="127"/>
      <c r="LF128" s="127"/>
      <c r="LG128" s="127"/>
      <c r="LH128" s="127"/>
      <c r="LI128" s="127"/>
      <c r="LJ128" s="127"/>
      <c r="LK128" s="127"/>
      <c r="LL128" s="127"/>
      <c r="LM128" s="127"/>
      <c r="LN128" s="127"/>
      <c r="LO128" s="127"/>
      <c r="LP128" s="127"/>
      <c r="LQ128" s="127"/>
      <c r="LR128" s="127"/>
      <c r="LS128" s="127"/>
      <c r="LT128" s="127"/>
      <c r="LU128" s="127"/>
      <c r="LV128" s="127"/>
      <c r="LW128" s="127"/>
      <c r="LX128" s="127"/>
      <c r="LY128" s="127"/>
      <c r="LZ128" s="127"/>
      <c r="MA128" s="127"/>
      <c r="MB128" s="127"/>
      <c r="MC128" s="127"/>
      <c r="MD128" s="127"/>
      <c r="ME128" s="127"/>
      <c r="MF128" s="127"/>
      <c r="MG128" s="127"/>
      <c r="MH128" s="127"/>
      <c r="MI128" s="127"/>
      <c r="MJ128" s="127"/>
      <c r="MK128" s="127"/>
      <c r="ML128" s="127"/>
      <c r="MM128" s="127"/>
      <c r="MN128" s="127"/>
      <c r="MO128" s="127"/>
      <c r="MP128" s="127"/>
      <c r="MQ128" s="127"/>
      <c r="MR128" s="127"/>
      <c r="MS128" s="127"/>
      <c r="MT128" s="127"/>
      <c r="MU128" s="127"/>
      <c r="MV128" s="127"/>
      <c r="MW128" s="127"/>
      <c r="MX128" s="127"/>
      <c r="MY128" s="127"/>
      <c r="MZ128" s="127"/>
      <c r="NA128" s="127"/>
      <c r="NB128" s="127"/>
      <c r="NC128" s="127"/>
      <c r="ND128" s="127"/>
      <c r="NE128" s="127"/>
      <c r="NF128" s="127"/>
      <c r="NG128" s="127"/>
      <c r="NH128" s="127"/>
      <c r="NI128" s="127"/>
      <c r="NJ128" s="127"/>
      <c r="NK128" s="127"/>
      <c r="NL128" s="127"/>
      <c r="NM128" s="127"/>
      <c r="NN128" s="127"/>
      <c r="NO128" s="127"/>
      <c r="NP128" s="127"/>
      <c r="NQ128" s="127"/>
      <c r="NR128" s="127"/>
      <c r="NS128" s="127"/>
      <c r="NT128" s="127"/>
      <c r="NU128" s="127"/>
      <c r="NV128" s="127"/>
      <c r="NW128" s="127"/>
      <c r="NX128" s="127"/>
      <c r="NY128" s="127"/>
      <c r="NZ128" s="127"/>
      <c r="OA128" s="127"/>
      <c r="OB128" s="127"/>
      <c r="OC128" s="127"/>
      <c r="OD128" s="127"/>
      <c r="OE128" s="127"/>
      <c r="OF128" s="127"/>
      <c r="OG128" s="127"/>
      <c r="OH128" s="127"/>
      <c r="OI128" s="127"/>
      <c r="OJ128" s="127"/>
      <c r="OK128" s="127"/>
      <c r="OL128" s="127"/>
      <c r="OM128" s="127"/>
      <c r="ON128" s="127"/>
      <c r="OO128" s="127"/>
      <c r="OP128" s="127"/>
      <c r="OQ128" s="127"/>
      <c r="OR128" s="127"/>
      <c r="OS128" s="127"/>
      <c r="OT128" s="127"/>
      <c r="OU128" s="127"/>
      <c r="OV128" s="127"/>
      <c r="OW128" s="127"/>
      <c r="OX128" s="127"/>
      <c r="OY128" s="127"/>
      <c r="OZ128" s="127"/>
      <c r="PA128" s="127"/>
      <c r="PB128" s="127"/>
      <c r="PC128" s="127"/>
      <c r="PD128" s="127"/>
      <c r="PE128" s="127"/>
      <c r="PF128" s="127"/>
      <c r="PG128" s="127"/>
      <c r="PH128" s="127"/>
      <c r="PI128" s="127"/>
      <c r="PJ128" s="127"/>
      <c r="PK128" s="127"/>
      <c r="PL128" s="127"/>
      <c r="PM128" s="127"/>
      <c r="PN128" s="127"/>
      <c r="PO128" s="127"/>
      <c r="PP128" s="127"/>
      <c r="PQ128" s="127"/>
      <c r="PR128" s="127"/>
      <c r="PS128" s="127"/>
      <c r="PT128" s="127"/>
      <c r="PU128" s="127"/>
      <c r="PV128" s="127"/>
      <c r="PW128" s="127"/>
      <c r="PX128" s="127"/>
      <c r="PY128" s="127"/>
      <c r="PZ128" s="127"/>
      <c r="QA128" s="127"/>
      <c r="QB128" s="127"/>
      <c r="QC128" s="127"/>
      <c r="QD128" s="127"/>
      <c r="QE128" s="127"/>
      <c r="QF128" s="127"/>
      <c r="QG128" s="127"/>
      <c r="QH128" s="127"/>
      <c r="QI128" s="127"/>
      <c r="QJ128" s="127"/>
      <c r="QK128" s="127"/>
      <c r="QL128" s="127"/>
      <c r="QM128" s="127"/>
      <c r="QN128" s="127"/>
      <c r="QO128" s="127"/>
      <c r="QP128" s="127"/>
    </row>
    <row r="129" customFormat="false" ht="14.4" hidden="false" customHeight="false" outlineLevel="0" collapsed="false">
      <c r="A129" s="166"/>
      <c r="B129" s="37" t="s">
        <v>252</v>
      </c>
      <c r="C129" s="16" t="n">
        <v>1</v>
      </c>
      <c r="D129" s="2" t="n">
        <v>0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s">
        <v>37</v>
      </c>
      <c r="M129" s="2" t="s">
        <v>37</v>
      </c>
      <c r="N129" s="2" t="s">
        <v>260</v>
      </c>
      <c r="O129" s="2" t="n">
        <v>3.58</v>
      </c>
      <c r="P129" s="2" t="n">
        <v>20</v>
      </c>
      <c r="Q129" s="2" t="n">
        <v>0.02</v>
      </c>
      <c r="R129" s="2" t="n">
        <v>0</v>
      </c>
      <c r="S129" s="2" t="n">
        <v>0.0716</v>
      </c>
      <c r="T129" s="2" t="n">
        <v>0.0716</v>
      </c>
      <c r="U129" s="2" t="n">
        <v>1400</v>
      </c>
      <c r="V129" s="2" t="n">
        <v>0</v>
      </c>
      <c r="W129" s="2" t="n">
        <v>100.24</v>
      </c>
      <c r="X129" s="2" t="n">
        <f aca="false">IF(M129=1,O129,0)</f>
        <v>0</v>
      </c>
      <c r="Z129" s="2" t="s">
        <v>573</v>
      </c>
      <c r="AA129" s="2" t="n">
        <f aca="false">[2]cerva!E19</f>
        <v>7.16063823515696</v>
      </c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  <c r="AL129" s="127"/>
      <c r="AM129" s="127"/>
      <c r="AN129" s="150" t="n">
        <f aca="false">Cropani!X509</f>
        <v>0</v>
      </c>
      <c r="AO129" s="16" t="n">
        <f aca="false">Cropani!Y509</f>
        <v>0</v>
      </c>
      <c r="AP129" s="16" t="n">
        <f aca="false">Cropani!Z509</f>
        <v>0</v>
      </c>
      <c r="AQ129" s="16" t="n">
        <f aca="false">Cropani!AA509</f>
        <v>0</v>
      </c>
      <c r="AR129" s="16" t="n">
        <f aca="false">Cropani!AB509</f>
        <v>0</v>
      </c>
      <c r="AS129" s="16" t="n">
        <f aca="false">Cropani!AC509</f>
        <v>0</v>
      </c>
      <c r="AT129" s="16" t="n">
        <f aca="false">Cropani!AD509</f>
        <v>0</v>
      </c>
      <c r="AU129" s="16" t="n">
        <f aca="false">Cropani!AE509</f>
        <v>0</v>
      </c>
      <c r="AV129" s="139" t="n">
        <f aca="false">Cropani!AF509</f>
        <v>0</v>
      </c>
      <c r="AW129" s="150" t="n">
        <f aca="false">Cropani!X510</f>
        <v>1400</v>
      </c>
      <c r="AX129" s="16" t="n">
        <f aca="false">Cropani!Y510</f>
        <v>0</v>
      </c>
      <c r="AY129" s="16" t="n">
        <f aca="false">Cropani!Z510</f>
        <v>0</v>
      </c>
      <c r="AZ129" s="16" t="n">
        <f aca="false">Cropani!AA510</f>
        <v>0</v>
      </c>
      <c r="BA129" s="16" t="n">
        <f aca="false">Cropani!AB510</f>
        <v>0</v>
      </c>
      <c r="BB129" s="16" t="n">
        <f aca="false">Cropani!AC510</f>
        <v>0</v>
      </c>
      <c r="BC129" s="16" t="n">
        <f aca="false">Cropani!AD510</f>
        <v>0</v>
      </c>
      <c r="BD129" s="16" t="n">
        <f aca="false">Cropani!AE510</f>
        <v>0</v>
      </c>
      <c r="BE129" s="16" t="n">
        <f aca="false">Cropani!AF510</f>
        <v>0</v>
      </c>
      <c r="BF129" s="20" t="n">
        <f aca="false">AW129*$T129</f>
        <v>100.24</v>
      </c>
      <c r="BG129" s="2" t="n">
        <f aca="false">AX129*$T129</f>
        <v>0</v>
      </c>
      <c r="BH129" s="2" t="n">
        <f aca="false">AY129*$T129</f>
        <v>0</v>
      </c>
      <c r="BI129" s="2" t="n">
        <f aca="false">AZ129*$T129</f>
        <v>0</v>
      </c>
      <c r="BJ129" s="2" t="n">
        <f aca="false">BA129*$T129</f>
        <v>0</v>
      </c>
      <c r="BK129" s="2" t="n">
        <f aca="false">BB129*$T129</f>
        <v>0</v>
      </c>
      <c r="BL129" s="2" t="n">
        <f aca="false">BC129*$T129</f>
        <v>0</v>
      </c>
      <c r="BM129" s="2" t="n">
        <f aca="false">BD129*$T129</f>
        <v>0</v>
      </c>
      <c r="BN129" s="44" t="n">
        <f aca="false">BE129*$T129</f>
        <v>0</v>
      </c>
      <c r="BO129" s="150" t="n">
        <f aca="false">AN129+BF129</f>
        <v>100.24</v>
      </c>
      <c r="BP129" s="16" t="n">
        <f aca="false">AO129+BG129</f>
        <v>0</v>
      </c>
      <c r="BQ129" s="16" t="n">
        <f aca="false">AP129+BH129</f>
        <v>0</v>
      </c>
      <c r="BR129" s="16" t="n">
        <f aca="false">AQ129+BI129</f>
        <v>0</v>
      </c>
      <c r="BS129" s="16" t="n">
        <f aca="false">AR129+BJ129</f>
        <v>0</v>
      </c>
      <c r="BT129" s="16" t="n">
        <f aca="false">AS129+BK129</f>
        <v>0</v>
      </c>
      <c r="BU129" s="16" t="n">
        <f aca="false">AT129+BL129</f>
        <v>0</v>
      </c>
      <c r="BV129" s="16" t="n">
        <f aca="false">AU129+BM129</f>
        <v>0</v>
      </c>
      <c r="BW129" s="139" t="n">
        <f aca="false">AV129+BN129</f>
        <v>0</v>
      </c>
      <c r="BX129" s="3" t="n">
        <f aca="false">BO129/SUM($BO129:$BW129)</f>
        <v>1</v>
      </c>
      <c r="BY129" s="3" t="n">
        <f aca="false">BP129/SUM($BO129:$BW129)</f>
        <v>0</v>
      </c>
      <c r="BZ129" s="3" t="n">
        <f aca="false">BQ129/SUM($BO129:$BW129)</f>
        <v>0</v>
      </c>
      <c r="CA129" s="3" t="n">
        <f aca="false">BR129/SUM($BO129:$BW129)</f>
        <v>0</v>
      </c>
      <c r="CB129" s="3" t="n">
        <f aca="false">BS129/SUM($BO129:$BW129)</f>
        <v>0</v>
      </c>
      <c r="CC129" s="3" t="n">
        <f aca="false">BT129/SUM($BO129:$BW129)</f>
        <v>0</v>
      </c>
      <c r="CD129" s="3" t="n">
        <f aca="false">BU129/SUM($BO129:$BW129)</f>
        <v>0</v>
      </c>
      <c r="CE129" s="3" t="n">
        <f aca="false">BV129/SUM($BO129:$BW129)</f>
        <v>0</v>
      </c>
      <c r="CF129" s="3" t="n">
        <f aca="false">BW129/SUM($BO129:$BW129)</f>
        <v>0</v>
      </c>
      <c r="CG129" s="147" t="n">
        <f aca="false">IF(AND(CE129&gt;=90%,BV129&gt;=2000),BV129,0)</f>
        <v>0</v>
      </c>
      <c r="CI129" s="16" t="n">
        <f aca="false">IF(CG129&lt;&gt;0,SUM(BO129:CG129)-BV129,0)</f>
        <v>0</v>
      </c>
      <c r="CJ129" s="2" t="n">
        <f aca="false">IF(CE129&gt;=90%,BV129,0)</f>
        <v>0</v>
      </c>
      <c r="CK129" s="151" t="n">
        <f aca="false">IF(CJ129&lt;&gt;0,1,0)</f>
        <v>0</v>
      </c>
      <c r="CL129" s="2" t="n">
        <f aca="false">IF(CG129&lt;&gt;0,1,0)</f>
        <v>0</v>
      </c>
      <c r="CM129" s="2" t="n">
        <v>0</v>
      </c>
      <c r="CN129" s="152"/>
      <c r="CO129" s="127"/>
      <c r="CP129" s="127"/>
      <c r="CQ129" s="127"/>
      <c r="CR129" s="127"/>
      <c r="CS129" s="127"/>
      <c r="CT129" s="127"/>
      <c r="CU129" s="127"/>
      <c r="CV129" s="127"/>
      <c r="CW129" s="127"/>
      <c r="CX129" s="127"/>
      <c r="CY129" s="127"/>
      <c r="CZ129" s="127"/>
      <c r="DA129" s="127"/>
      <c r="DB129" s="127"/>
      <c r="DC129" s="138"/>
      <c r="DE129" s="37" t="str">
        <f aca="false">B97</f>
        <v>O23</v>
      </c>
      <c r="DF129" s="44"/>
      <c r="DG129" s="2" t="n">
        <f aca="false">W97</f>
        <v>43.9624</v>
      </c>
      <c r="DH129" s="44" t="n">
        <f aca="false">CG97</f>
        <v>0</v>
      </c>
      <c r="DI129" s="44" t="n">
        <f aca="false">O97</f>
        <v>2.54</v>
      </c>
      <c r="DJ129" s="44" t="n">
        <f aca="false">S97</f>
        <v>0.0508</v>
      </c>
      <c r="DK129" s="44" t="n">
        <f aca="false">BW97</f>
        <v>0</v>
      </c>
      <c r="DL129" s="44" t="n">
        <f aca="false">BV97</f>
        <v>17.526</v>
      </c>
      <c r="DM129" s="127"/>
      <c r="DN129" s="127"/>
      <c r="DO129" s="127"/>
      <c r="DP129" s="127"/>
      <c r="DQ129" s="127"/>
      <c r="DR129" s="127"/>
      <c r="DS129" s="127"/>
      <c r="DT129" s="127"/>
      <c r="DU129" s="127"/>
      <c r="DV129" s="127"/>
      <c r="DW129" s="127"/>
      <c r="DX129" s="127"/>
      <c r="DY129" s="127"/>
      <c r="DZ129" s="127"/>
      <c r="EA129" s="127"/>
      <c r="EB129" s="127"/>
      <c r="EC129" s="127"/>
      <c r="ED129" s="127"/>
      <c r="EE129" s="127"/>
      <c r="EF129" s="127"/>
      <c r="EG129" s="127"/>
      <c r="EH129" s="127"/>
      <c r="EI129" s="127"/>
      <c r="EJ129" s="127"/>
      <c r="EK129" s="127"/>
      <c r="EL129" s="127"/>
      <c r="EM129" s="127"/>
      <c r="EN129" s="127"/>
      <c r="EO129" s="127"/>
      <c r="EP129" s="127"/>
      <c r="EQ129" s="127"/>
      <c r="ER129" s="127"/>
      <c r="ES129" s="127"/>
      <c r="ET129" s="127"/>
      <c r="EU129" s="127"/>
      <c r="EV129" s="127"/>
      <c r="EW129" s="127"/>
      <c r="EX129" s="127"/>
      <c r="EY129" s="127"/>
      <c r="EZ129" s="127"/>
      <c r="FA129" s="127"/>
      <c r="FB129" s="127"/>
      <c r="FC129" s="127"/>
      <c r="FD129" s="127"/>
      <c r="FE129" s="127"/>
      <c r="FF129" s="127"/>
      <c r="FG129" s="127"/>
      <c r="FH129" s="127"/>
      <c r="FI129" s="127"/>
      <c r="FJ129" s="127"/>
      <c r="FK129" s="127"/>
      <c r="FL129" s="127"/>
      <c r="FM129" s="127"/>
      <c r="FN129" s="127"/>
      <c r="FO129" s="127"/>
      <c r="FP129" s="127"/>
      <c r="FQ129" s="127"/>
      <c r="FR129" s="127"/>
      <c r="FS129" s="127"/>
      <c r="FT129" s="127"/>
      <c r="FU129" s="127"/>
      <c r="FV129" s="127"/>
      <c r="FW129" s="127"/>
      <c r="FX129" s="127"/>
      <c r="FY129" s="127"/>
      <c r="FZ129" s="127"/>
      <c r="GA129" s="127"/>
      <c r="GB129" s="127"/>
      <c r="GC129" s="127"/>
      <c r="GD129" s="127"/>
      <c r="GE129" s="127"/>
      <c r="GF129" s="127"/>
      <c r="GG129" s="127"/>
      <c r="GH129" s="127"/>
      <c r="GI129" s="127"/>
      <c r="GJ129" s="127"/>
      <c r="GK129" s="127"/>
      <c r="GL129" s="127"/>
      <c r="GM129" s="127"/>
      <c r="GN129" s="127"/>
      <c r="GO129" s="127"/>
      <c r="GP129" s="167"/>
      <c r="GQ129" s="127" t="s">
        <v>239</v>
      </c>
      <c r="GR129" s="161" t="n">
        <v>0.10015923566879</v>
      </c>
      <c r="GS129" s="127" t="n">
        <v>0</v>
      </c>
      <c r="GT129" s="127" t="n">
        <v>0.34984076433121</v>
      </c>
      <c r="GU129" s="127" t="n">
        <v>0.55</v>
      </c>
      <c r="GV129" s="127" t="n">
        <v>0</v>
      </c>
      <c r="GW129" s="127" t="n">
        <v>0</v>
      </c>
      <c r="GX129" s="127" t="n">
        <v>0</v>
      </c>
      <c r="GY129" s="135" t="n">
        <v>0</v>
      </c>
      <c r="GZ129" s="161" t="n">
        <v>0</v>
      </c>
      <c r="HA129" s="127" t="s">
        <v>140</v>
      </c>
      <c r="HB129" s="127" t="s">
        <v>47</v>
      </c>
      <c r="HC129" s="127" t="s">
        <v>45</v>
      </c>
      <c r="HD129" s="127" t="n">
        <v>11.9</v>
      </c>
      <c r="HE129" s="127" t="n">
        <v>20</v>
      </c>
      <c r="HF129" s="127" t="n">
        <v>0.02</v>
      </c>
      <c r="HG129" s="127" t="n">
        <v>0.3</v>
      </c>
      <c r="HH129" s="127" t="n">
        <v>0.238</v>
      </c>
      <c r="HI129" s="127" t="n">
        <v>0.1666</v>
      </c>
      <c r="HJ129" s="127" t="n">
        <v>1026.5</v>
      </c>
      <c r="HK129" s="127" t="n">
        <v>50</v>
      </c>
      <c r="HL129" s="135" t="n">
        <v>221.0149</v>
      </c>
      <c r="HM129" s="161" t="n">
        <v>0</v>
      </c>
      <c r="HN129" s="127" t="n">
        <v>1</v>
      </c>
      <c r="HO129" s="127" t="n">
        <v>0</v>
      </c>
      <c r="HP129" s="127" t="n">
        <v>0</v>
      </c>
      <c r="HQ129" s="127" t="n">
        <v>0</v>
      </c>
      <c r="HR129" s="127" t="n">
        <v>1</v>
      </c>
      <c r="HS129" s="127" t="n">
        <v>0</v>
      </c>
      <c r="HT129" s="127" t="n">
        <v>0</v>
      </c>
      <c r="HU129" s="127" t="n">
        <v>0</v>
      </c>
      <c r="HV129" s="127" t="n">
        <v>0</v>
      </c>
      <c r="HW129" s="127" t="n">
        <v>0</v>
      </c>
      <c r="HX129" s="127" t="n">
        <v>0</v>
      </c>
      <c r="HY129" s="127" t="n">
        <v>0</v>
      </c>
      <c r="HZ129" s="165" t="n">
        <v>0</v>
      </c>
      <c r="IA129" s="127"/>
      <c r="IB129" s="127"/>
      <c r="IC129" s="127"/>
      <c r="ID129" s="127"/>
      <c r="IE129" s="127"/>
      <c r="IF129" s="127"/>
      <c r="IG129" s="127"/>
      <c r="IH129" s="127"/>
      <c r="II129" s="127"/>
      <c r="IJ129" s="127"/>
      <c r="IK129" s="127"/>
      <c r="IL129" s="127"/>
      <c r="IM129" s="127"/>
      <c r="IN129" s="127"/>
      <c r="IO129" s="127"/>
      <c r="IP129" s="127"/>
      <c r="IQ129" s="127"/>
      <c r="IR129" s="127"/>
      <c r="IS129" s="127"/>
      <c r="IT129" s="127"/>
      <c r="IU129" s="127"/>
      <c r="IV129" s="127"/>
      <c r="IW129" s="127"/>
      <c r="IX129" s="127"/>
      <c r="IY129" s="127"/>
      <c r="IZ129" s="127"/>
      <c r="JA129" s="127"/>
      <c r="JB129" s="127"/>
      <c r="JC129" s="127"/>
      <c r="JD129" s="127"/>
      <c r="JE129" s="127"/>
      <c r="JF129" s="127"/>
      <c r="JG129" s="127"/>
      <c r="JH129" s="127"/>
      <c r="JI129" s="127"/>
      <c r="JJ129" s="127"/>
      <c r="JK129" s="127"/>
      <c r="JL129" s="127"/>
      <c r="JM129" s="127"/>
      <c r="JN129" s="127"/>
      <c r="JO129" s="127"/>
      <c r="JP129" s="127"/>
      <c r="JQ129" s="127"/>
      <c r="JR129" s="127"/>
      <c r="JS129" s="127"/>
      <c r="JT129" s="127"/>
      <c r="JU129" s="127"/>
      <c r="JV129" s="127"/>
      <c r="JW129" s="127"/>
      <c r="JX129" s="127"/>
      <c r="JY129" s="127"/>
      <c r="JZ129" s="127"/>
      <c r="KA129" s="127"/>
      <c r="KB129" s="127"/>
      <c r="KC129" s="127"/>
      <c r="KD129" s="127"/>
      <c r="KE129" s="127"/>
      <c r="KF129" s="127"/>
      <c r="KG129" s="127"/>
      <c r="KH129" s="127"/>
      <c r="KI129" s="127"/>
      <c r="KJ129" s="127"/>
      <c r="KK129" s="127"/>
      <c r="KL129" s="127"/>
      <c r="KM129" s="127"/>
      <c r="KN129" s="127"/>
      <c r="KO129" s="127"/>
      <c r="KP129" s="127"/>
      <c r="KQ129" s="127"/>
      <c r="KR129" s="127"/>
      <c r="KS129" s="127"/>
      <c r="KT129" s="127"/>
      <c r="KU129" s="127"/>
      <c r="KV129" s="127"/>
      <c r="KW129" s="127"/>
      <c r="KX129" s="127"/>
      <c r="KY129" s="127"/>
      <c r="KZ129" s="127"/>
      <c r="LA129" s="127"/>
      <c r="LB129" s="127"/>
      <c r="LC129" s="127"/>
      <c r="LD129" s="127"/>
      <c r="LE129" s="127"/>
      <c r="LF129" s="127"/>
      <c r="LG129" s="127"/>
      <c r="LH129" s="127"/>
      <c r="LI129" s="127"/>
      <c r="LJ129" s="127"/>
      <c r="LK129" s="127"/>
      <c r="LL129" s="127"/>
      <c r="LM129" s="127"/>
      <c r="LN129" s="127"/>
      <c r="LO129" s="127"/>
      <c r="LP129" s="127"/>
      <c r="LQ129" s="127"/>
      <c r="LR129" s="127"/>
      <c r="LS129" s="127"/>
      <c r="LT129" s="127"/>
      <c r="LU129" s="127"/>
      <c r="LV129" s="127"/>
      <c r="LW129" s="127"/>
      <c r="LX129" s="127"/>
      <c r="LY129" s="127"/>
      <c r="LZ129" s="127"/>
      <c r="MA129" s="127"/>
      <c r="MB129" s="127"/>
      <c r="MC129" s="127"/>
      <c r="MD129" s="127"/>
      <c r="ME129" s="127"/>
      <c r="MF129" s="127"/>
      <c r="MG129" s="127"/>
      <c r="MH129" s="127"/>
      <c r="MI129" s="127"/>
      <c r="MJ129" s="127"/>
      <c r="MK129" s="127"/>
      <c r="ML129" s="127"/>
      <c r="MM129" s="127"/>
      <c r="MN129" s="127"/>
      <c r="MO129" s="127"/>
      <c r="MP129" s="127"/>
      <c r="MQ129" s="127"/>
      <c r="MR129" s="127"/>
      <c r="MS129" s="127"/>
      <c r="MT129" s="127"/>
      <c r="MU129" s="127"/>
      <c r="MV129" s="127"/>
      <c r="MW129" s="127"/>
      <c r="MX129" s="127"/>
      <c r="MY129" s="127"/>
      <c r="MZ129" s="127"/>
      <c r="NA129" s="127"/>
      <c r="NB129" s="127"/>
      <c r="NC129" s="127"/>
      <c r="ND129" s="127"/>
      <c r="NE129" s="127"/>
      <c r="NF129" s="127"/>
      <c r="NG129" s="127"/>
      <c r="NH129" s="127"/>
      <c r="NI129" s="127"/>
      <c r="NJ129" s="127"/>
      <c r="NK129" s="127"/>
      <c r="NL129" s="127"/>
      <c r="NM129" s="127"/>
      <c r="NN129" s="127"/>
      <c r="NO129" s="127"/>
      <c r="NP129" s="127"/>
      <c r="NQ129" s="127"/>
      <c r="NR129" s="127"/>
      <c r="NS129" s="127"/>
      <c r="NT129" s="127"/>
      <c r="NU129" s="127"/>
      <c r="NV129" s="127"/>
      <c r="NW129" s="127"/>
      <c r="NX129" s="127"/>
      <c r="NY129" s="127"/>
      <c r="NZ129" s="127"/>
      <c r="OA129" s="127"/>
      <c r="OB129" s="127"/>
      <c r="OC129" s="127"/>
      <c r="OD129" s="127"/>
      <c r="OE129" s="127"/>
      <c r="OF129" s="127"/>
      <c r="OG129" s="127"/>
      <c r="OH129" s="127"/>
      <c r="OI129" s="127"/>
      <c r="OJ129" s="127"/>
      <c r="OK129" s="127"/>
      <c r="OL129" s="127"/>
      <c r="OM129" s="127"/>
      <c r="ON129" s="127"/>
      <c r="OO129" s="127"/>
      <c r="OP129" s="127"/>
      <c r="OQ129" s="127"/>
      <c r="OR129" s="127"/>
      <c r="OS129" s="127"/>
      <c r="OT129" s="127"/>
      <c r="OU129" s="127"/>
      <c r="OV129" s="127"/>
      <c r="OW129" s="127"/>
      <c r="OX129" s="127"/>
      <c r="OY129" s="127"/>
      <c r="OZ129" s="127"/>
      <c r="PA129" s="127"/>
      <c r="PB129" s="127"/>
      <c r="PC129" s="127"/>
      <c r="PD129" s="127"/>
      <c r="PE129" s="127"/>
      <c r="PF129" s="127"/>
      <c r="PG129" s="127"/>
      <c r="PH129" s="127"/>
      <c r="PI129" s="127"/>
      <c r="PJ129" s="127"/>
      <c r="PK129" s="127"/>
      <c r="PL129" s="127"/>
      <c r="PM129" s="127"/>
      <c r="PN129" s="127"/>
      <c r="PO129" s="127"/>
      <c r="PP129" s="127"/>
      <c r="PQ129" s="127"/>
      <c r="PR129" s="127"/>
      <c r="PS129" s="127"/>
      <c r="PT129" s="127"/>
      <c r="PU129" s="127"/>
      <c r="PV129" s="127"/>
      <c r="PW129" s="127"/>
      <c r="PX129" s="127"/>
      <c r="PY129" s="127"/>
      <c r="PZ129" s="127"/>
      <c r="QA129" s="127"/>
      <c r="QB129" s="127"/>
      <c r="QC129" s="127"/>
      <c r="QD129" s="127"/>
      <c r="QE129" s="127"/>
      <c r="QF129" s="127"/>
      <c r="QG129" s="127"/>
      <c r="QH129" s="127"/>
      <c r="QI129" s="127"/>
      <c r="QJ129" s="127"/>
      <c r="QK129" s="127"/>
      <c r="QL129" s="127"/>
      <c r="QM129" s="127"/>
      <c r="QN129" s="127"/>
      <c r="QO129" s="127"/>
      <c r="QP129" s="127"/>
    </row>
    <row r="130" customFormat="false" ht="14.4" hidden="false" customHeight="false" outlineLevel="0" collapsed="false">
      <c r="A130" s="166"/>
      <c r="B130" s="37" t="s">
        <v>253</v>
      </c>
      <c r="C130" s="16" t="n">
        <v>0.00304742786905515</v>
      </c>
      <c r="D130" s="2" t="n">
        <v>0.00942986188387772</v>
      </c>
      <c r="E130" s="2" t="n">
        <v>0.000659960870735238</v>
      </c>
      <c r="F130" s="2" t="n">
        <v>0.000678616365924083</v>
      </c>
      <c r="G130" s="2" t="n">
        <v>0.0161841330104078</v>
      </c>
      <c r="H130" s="2" t="n">
        <v>0</v>
      </c>
      <c r="I130" s="2" t="n">
        <v>0.95</v>
      </c>
      <c r="J130" s="2" t="n">
        <v>0</v>
      </c>
      <c r="K130" s="2" t="n">
        <v>0</v>
      </c>
      <c r="L130" s="2" t="s">
        <v>37</v>
      </c>
      <c r="M130" s="2" t="s">
        <v>37</v>
      </c>
      <c r="N130" s="2" t="n">
        <v>0</v>
      </c>
      <c r="O130" s="2" t="n">
        <v>7.47</v>
      </c>
      <c r="P130" s="2" t="n">
        <v>25</v>
      </c>
      <c r="Q130" s="2" t="n">
        <v>0.025</v>
      </c>
      <c r="R130" s="2" t="n">
        <v>0</v>
      </c>
      <c r="S130" s="2" t="n">
        <v>0.18675</v>
      </c>
      <c r="T130" s="2" t="n">
        <v>0.18675</v>
      </c>
      <c r="U130" s="2" t="n">
        <v>2416.15635959649</v>
      </c>
      <c r="V130" s="2" t="n">
        <v>0</v>
      </c>
      <c r="W130" s="2" t="n">
        <v>451.217200154644</v>
      </c>
      <c r="X130" s="2" t="n">
        <f aca="false">IF(M130=1,O130,0)</f>
        <v>0</v>
      </c>
      <c r="Z130" s="2" t="s">
        <v>573</v>
      </c>
      <c r="AA130" s="2" t="n">
        <f aca="false">[2]cerva!E20</f>
        <v>7.16063823515696</v>
      </c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  <c r="AN130" s="150" t="n">
        <f aca="false">Cropani!AI509</f>
        <v>0</v>
      </c>
      <c r="AO130" s="16" t="n">
        <f aca="false">Cropani!AJ509</f>
        <v>0</v>
      </c>
      <c r="AP130" s="16" t="n">
        <f aca="false">Cropani!AK509</f>
        <v>0</v>
      </c>
      <c r="AQ130" s="16" t="n">
        <f aca="false">Cropani!AL509</f>
        <v>0</v>
      </c>
      <c r="AR130" s="16" t="n">
        <f aca="false">Cropani!AM509</f>
        <v>0</v>
      </c>
      <c r="AS130" s="16" t="n">
        <f aca="false">Cropani!AN509</f>
        <v>0</v>
      </c>
      <c r="AT130" s="16" t="n">
        <f aca="false">Cropani!AO509</f>
        <v>0</v>
      </c>
      <c r="AU130" s="16" t="n">
        <f aca="false">Cropani!AP509</f>
        <v>0</v>
      </c>
      <c r="AV130" s="139" t="n">
        <f aca="false">Cropani!AQ509</f>
        <v>0</v>
      </c>
      <c r="AW130" s="150" t="n">
        <f aca="false">Cropani!AI510</f>
        <v>2.74268508214964</v>
      </c>
      <c r="AX130" s="16" t="n">
        <f aca="false">Cropani!AJ510</f>
        <v>24.5176408980821</v>
      </c>
      <c r="AY130" s="16" t="n">
        <f aca="false">Cropani!AK510</f>
        <v>0.356378870197028</v>
      </c>
      <c r="AZ130" s="16" t="n">
        <f aca="false">Cropani!AL510</f>
        <v>3.95976522441142</v>
      </c>
      <c r="BA130" s="16" t="n">
        <f aca="false">Cropani!AM510</f>
        <v>0.678616365924083</v>
      </c>
      <c r="BB130" s="16" t="n">
        <f aca="false">Cropani!AN510</f>
        <v>8.90127315572429</v>
      </c>
      <c r="BC130" s="16" t="n">
        <f aca="false">Cropani!AO510</f>
        <v>0</v>
      </c>
      <c r="BD130" s="16" t="n">
        <f aca="false">Cropani!AP510</f>
        <v>2375</v>
      </c>
      <c r="BE130" s="16" t="n">
        <f aca="false">Cropani!AQ510</f>
        <v>0</v>
      </c>
      <c r="BF130" s="20" t="n">
        <f aca="false">AW130*$T130</f>
        <v>0.512196439091445</v>
      </c>
      <c r="BG130" s="2" t="n">
        <f aca="false">AX130*$T130</f>
        <v>4.57866943771683</v>
      </c>
      <c r="BH130" s="2" t="n">
        <f aca="false">AY130*$T130</f>
        <v>0.066553754009295</v>
      </c>
      <c r="BI130" s="2" t="n">
        <f aca="false">AZ130*$T130</f>
        <v>0.739486155658834</v>
      </c>
      <c r="BJ130" s="2" t="n">
        <f aca="false">BA130*$T130</f>
        <v>0.126731606336323</v>
      </c>
      <c r="BK130" s="2" t="n">
        <f aca="false">BB130*$T130</f>
        <v>1.66231276183151</v>
      </c>
      <c r="BL130" s="2" t="n">
        <f aca="false">BC130*$T130</f>
        <v>0</v>
      </c>
      <c r="BM130" s="2" t="n">
        <f aca="false">BD130*$T130</f>
        <v>443.53125</v>
      </c>
      <c r="BN130" s="44" t="n">
        <f aca="false">BE130*$T130</f>
        <v>0</v>
      </c>
      <c r="BO130" s="150" t="n">
        <f aca="false">AN130+BF130</f>
        <v>0.512196439091445</v>
      </c>
      <c r="BP130" s="16" t="n">
        <f aca="false">AO130+BG130</f>
        <v>4.57866943771683</v>
      </c>
      <c r="BQ130" s="16" t="n">
        <f aca="false">AP130+BH130</f>
        <v>0.066553754009295</v>
      </c>
      <c r="BR130" s="16" t="n">
        <f aca="false">AQ130+BI130</f>
        <v>0.739486155658834</v>
      </c>
      <c r="BS130" s="16" t="n">
        <f aca="false">AR130+BJ130</f>
        <v>0.126731606336323</v>
      </c>
      <c r="BT130" s="16" t="n">
        <f aca="false">AS130+BK130</f>
        <v>1.66231276183151</v>
      </c>
      <c r="BU130" s="16" t="n">
        <f aca="false">AT130+BL130</f>
        <v>0</v>
      </c>
      <c r="BV130" s="16" t="n">
        <f aca="false">AU130+BM130</f>
        <v>443.53125</v>
      </c>
      <c r="BW130" s="139" t="n">
        <f aca="false">AV130+BN130</f>
        <v>0</v>
      </c>
      <c r="BX130" s="3" t="n">
        <f aca="false">BO130/SUM($BO130:$BW130)</f>
        <v>0.00113514387065897</v>
      </c>
      <c r="BY130" s="3" t="n">
        <f aca="false">BP130/SUM($BO130:$BW130)</f>
        <v>0.0101473734515165</v>
      </c>
      <c r="BZ130" s="3" t="n">
        <f aca="false">BQ130/SUM($BO130:$BW130)</f>
        <v>0.000147498264663859</v>
      </c>
      <c r="CA130" s="3" t="n">
        <f aca="false">BR130/SUM($BO130:$BW130)</f>
        <v>0.00163886960737621</v>
      </c>
      <c r="CB130" s="3" t="n">
        <f aca="false">BS130/SUM($BO130:$BW130)</f>
        <v>0.000280866080222315</v>
      </c>
      <c r="CC130" s="3" t="n">
        <f aca="false">BT130/SUM($BO130:$BW130)</f>
        <v>0.00368406337626711</v>
      </c>
      <c r="CD130" s="3" t="n">
        <f aca="false">BU130/SUM($BO130:$BW130)</f>
        <v>0</v>
      </c>
      <c r="CE130" s="3" t="n">
        <f aca="false">BV130/SUM($BO130:$BW130)</f>
        <v>0.982966185349295</v>
      </c>
      <c r="CF130" s="3" t="n">
        <f aca="false">BW130/SUM($BO130:$BW130)</f>
        <v>0</v>
      </c>
      <c r="CG130" s="147" t="n">
        <f aca="false">IF(AND(CE130&gt;=90%,BV130&gt;=2000),BV130,0)</f>
        <v>0</v>
      </c>
      <c r="CI130" s="16" t="n">
        <f aca="false">IF(CG130&lt;&gt;0,SUM(BO130:CG130)-BV130,0)</f>
        <v>0</v>
      </c>
      <c r="CJ130" s="2" t="n">
        <f aca="false">IF(CE130&gt;=90%,BV130,0)</f>
        <v>443.53125</v>
      </c>
      <c r="CK130" s="151" t="n">
        <f aca="false">IF(CJ130&lt;&gt;0,1,0)</f>
        <v>1</v>
      </c>
      <c r="CL130" s="2" t="n">
        <f aca="false">IF(CG130&lt;&gt;0,1,0)</f>
        <v>0</v>
      </c>
      <c r="CM130" s="2" t="n">
        <v>0</v>
      </c>
      <c r="CN130" s="152"/>
      <c r="CO130" s="127"/>
      <c r="CP130" s="127"/>
      <c r="CQ130" s="127"/>
      <c r="CR130" s="127"/>
      <c r="CS130" s="127"/>
      <c r="CT130" s="127"/>
      <c r="CU130" s="127"/>
      <c r="CV130" s="127"/>
      <c r="CW130" s="127"/>
      <c r="CX130" s="127"/>
      <c r="CY130" s="127"/>
      <c r="CZ130" s="127"/>
      <c r="DA130" s="127"/>
      <c r="DB130" s="127"/>
      <c r="DC130" s="138"/>
      <c r="DE130" s="37" t="str">
        <f aca="false">B98</f>
        <v>O24</v>
      </c>
      <c r="DF130" s="44"/>
      <c r="DG130" s="2" t="n">
        <f aca="false">W98</f>
        <v>23.4544</v>
      </c>
      <c r="DH130" s="44" t="n">
        <f aca="false">CG98</f>
        <v>0</v>
      </c>
      <c r="DI130" s="44" t="n">
        <f aca="false">O98</f>
        <v>1.37</v>
      </c>
      <c r="DJ130" s="44" t="n">
        <f aca="false">S98</f>
        <v>0.0137</v>
      </c>
      <c r="DK130" s="44" t="n">
        <f aca="false">BW98</f>
        <v>0</v>
      </c>
      <c r="DL130" s="44" t="n">
        <f aca="false">BV98</f>
        <v>1.0275</v>
      </c>
      <c r="DM130" s="127"/>
      <c r="DN130" s="127"/>
      <c r="DO130" s="127"/>
      <c r="DP130" s="127"/>
      <c r="DQ130" s="127"/>
      <c r="DR130" s="127"/>
      <c r="DS130" s="127"/>
      <c r="DT130" s="127"/>
      <c r="DU130" s="127"/>
      <c r="DV130" s="127"/>
      <c r="DW130" s="127"/>
      <c r="DX130" s="127"/>
      <c r="DY130" s="127"/>
      <c r="DZ130" s="127"/>
      <c r="EA130" s="127"/>
      <c r="EB130" s="127"/>
      <c r="EC130" s="127"/>
      <c r="ED130" s="127"/>
      <c r="EE130" s="127"/>
      <c r="EF130" s="127"/>
      <c r="EG130" s="127"/>
      <c r="EH130" s="127"/>
      <c r="EI130" s="127"/>
      <c r="EJ130" s="127"/>
      <c r="EK130" s="127"/>
      <c r="EL130" s="127"/>
      <c r="EM130" s="127"/>
      <c r="EN130" s="127"/>
      <c r="EO130" s="127"/>
      <c r="EP130" s="127"/>
      <c r="EQ130" s="127"/>
      <c r="ER130" s="127"/>
      <c r="ES130" s="127"/>
      <c r="ET130" s="127"/>
      <c r="EU130" s="127"/>
      <c r="EV130" s="127"/>
      <c r="EW130" s="127"/>
      <c r="EX130" s="127"/>
      <c r="EY130" s="127"/>
      <c r="EZ130" s="127"/>
      <c r="FA130" s="127"/>
      <c r="FB130" s="127"/>
      <c r="FC130" s="127"/>
      <c r="FD130" s="127"/>
      <c r="FE130" s="127"/>
      <c r="FF130" s="127"/>
      <c r="FG130" s="127"/>
      <c r="FH130" s="127"/>
      <c r="FI130" s="127"/>
      <c r="FJ130" s="127"/>
      <c r="FK130" s="127"/>
      <c r="FL130" s="127"/>
      <c r="FM130" s="127"/>
      <c r="FN130" s="127"/>
      <c r="FO130" s="127"/>
      <c r="FP130" s="127"/>
      <c r="FQ130" s="127"/>
      <c r="FR130" s="127"/>
      <c r="FS130" s="127"/>
      <c r="FT130" s="127"/>
      <c r="FU130" s="127"/>
      <c r="FV130" s="127"/>
      <c r="FW130" s="127"/>
      <c r="FX130" s="127"/>
      <c r="FY130" s="127"/>
      <c r="FZ130" s="127"/>
      <c r="GA130" s="127"/>
      <c r="GB130" s="127"/>
      <c r="GC130" s="127"/>
      <c r="GD130" s="127"/>
      <c r="GE130" s="127"/>
      <c r="GF130" s="127"/>
      <c r="GG130" s="127"/>
      <c r="GH130" s="127"/>
      <c r="GI130" s="127"/>
      <c r="GJ130" s="127"/>
      <c r="GK130" s="127"/>
      <c r="GL130" s="127"/>
      <c r="GM130" s="127"/>
      <c r="GN130" s="127"/>
      <c r="GO130" s="127"/>
      <c r="GP130" s="167"/>
      <c r="GQ130" s="127" t="s">
        <v>250</v>
      </c>
      <c r="GR130" s="161" t="n">
        <v>0.02</v>
      </c>
      <c r="GS130" s="127" t="n">
        <v>0</v>
      </c>
      <c r="GT130" s="127" t="n">
        <v>0</v>
      </c>
      <c r="GU130" s="127" t="n">
        <v>0.08</v>
      </c>
      <c r="GV130" s="127" t="n">
        <v>0</v>
      </c>
      <c r="GW130" s="127" t="n">
        <v>0</v>
      </c>
      <c r="GX130" s="127" t="n">
        <v>0.15</v>
      </c>
      <c r="GY130" s="135" t="n">
        <v>0.75</v>
      </c>
      <c r="GZ130" s="161" t="n">
        <v>0</v>
      </c>
      <c r="HA130" s="127" t="s">
        <v>37</v>
      </c>
      <c r="HB130" s="127" t="s">
        <v>37</v>
      </c>
      <c r="HC130" s="127" t="s">
        <v>259</v>
      </c>
      <c r="HD130" s="127" t="n">
        <v>12.1</v>
      </c>
      <c r="HE130" s="127" t="n">
        <v>60</v>
      </c>
      <c r="HF130" s="127" t="n">
        <v>0.06</v>
      </c>
      <c r="HG130" s="127" t="n">
        <v>0</v>
      </c>
      <c r="HH130" s="127" t="n">
        <v>0.726</v>
      </c>
      <c r="HI130" s="127" t="n">
        <v>0.726</v>
      </c>
      <c r="HJ130" s="127" t="n">
        <v>617</v>
      </c>
      <c r="HK130" s="127" t="n">
        <v>0</v>
      </c>
      <c r="HL130" s="135" t="n">
        <v>447.942</v>
      </c>
      <c r="HM130" s="161" t="n">
        <v>0</v>
      </c>
      <c r="HN130" s="127" t="n">
        <v>0</v>
      </c>
      <c r="HO130" s="127" t="n">
        <v>0</v>
      </c>
      <c r="HP130" s="127" t="n">
        <v>0</v>
      </c>
      <c r="HQ130" s="127" t="n">
        <v>0</v>
      </c>
      <c r="HR130" s="127" t="n">
        <v>0</v>
      </c>
      <c r="HS130" s="127" t="n">
        <v>0</v>
      </c>
      <c r="HT130" s="127" t="n">
        <v>0</v>
      </c>
      <c r="HU130" s="127" t="n">
        <v>0</v>
      </c>
      <c r="HV130" s="127" t="n">
        <v>0</v>
      </c>
      <c r="HW130" s="127" t="n">
        <v>0</v>
      </c>
      <c r="HX130" s="127" t="n">
        <v>0</v>
      </c>
      <c r="HY130" s="127" t="n">
        <v>0</v>
      </c>
      <c r="HZ130" s="165" t="n">
        <v>0</v>
      </c>
      <c r="IA130" s="127"/>
      <c r="IB130" s="127"/>
      <c r="IC130" s="127"/>
      <c r="ID130" s="127"/>
      <c r="IE130" s="127"/>
      <c r="IF130" s="127"/>
      <c r="IG130" s="127"/>
      <c r="IH130" s="127"/>
      <c r="II130" s="127"/>
      <c r="IJ130" s="127"/>
      <c r="IK130" s="127"/>
      <c r="IL130" s="127"/>
      <c r="IM130" s="127"/>
      <c r="IN130" s="127"/>
      <c r="IO130" s="127"/>
      <c r="IP130" s="127"/>
      <c r="IQ130" s="127"/>
      <c r="IR130" s="127"/>
      <c r="IS130" s="127"/>
      <c r="IT130" s="127"/>
      <c r="IU130" s="127"/>
      <c r="IV130" s="127"/>
      <c r="IW130" s="127"/>
      <c r="IX130" s="127"/>
      <c r="IY130" s="127"/>
      <c r="IZ130" s="127"/>
      <c r="JA130" s="127"/>
      <c r="JB130" s="127"/>
      <c r="JC130" s="127"/>
      <c r="JD130" s="127"/>
      <c r="JE130" s="127"/>
      <c r="JF130" s="127"/>
      <c r="JG130" s="127"/>
      <c r="JH130" s="127"/>
      <c r="JI130" s="127"/>
      <c r="JJ130" s="127"/>
      <c r="JK130" s="127"/>
      <c r="JL130" s="127"/>
      <c r="JM130" s="127"/>
      <c r="JN130" s="127"/>
      <c r="JO130" s="127"/>
      <c r="JP130" s="127"/>
      <c r="JQ130" s="127"/>
      <c r="JR130" s="127"/>
      <c r="JS130" s="127"/>
      <c r="JT130" s="127"/>
      <c r="JU130" s="127"/>
      <c r="JV130" s="127"/>
      <c r="JW130" s="127"/>
      <c r="JX130" s="127"/>
      <c r="JY130" s="127"/>
      <c r="JZ130" s="127"/>
      <c r="KA130" s="127"/>
      <c r="KB130" s="127"/>
      <c r="KC130" s="127"/>
      <c r="KD130" s="127"/>
      <c r="KE130" s="127"/>
      <c r="KF130" s="127"/>
      <c r="KG130" s="127"/>
      <c r="KH130" s="127"/>
      <c r="KI130" s="127"/>
      <c r="KJ130" s="127"/>
      <c r="KK130" s="127"/>
      <c r="KL130" s="127"/>
      <c r="KM130" s="127"/>
      <c r="KN130" s="127"/>
      <c r="KO130" s="127"/>
      <c r="KP130" s="127"/>
      <c r="KQ130" s="127"/>
      <c r="KR130" s="127"/>
      <c r="KS130" s="127"/>
      <c r="KT130" s="127"/>
      <c r="KU130" s="127"/>
      <c r="KV130" s="127"/>
      <c r="KW130" s="127"/>
      <c r="KX130" s="127"/>
      <c r="KY130" s="127"/>
      <c r="KZ130" s="127"/>
      <c r="LA130" s="127"/>
      <c r="LB130" s="127"/>
      <c r="LC130" s="127"/>
      <c r="LD130" s="127"/>
      <c r="LE130" s="127"/>
      <c r="LF130" s="127"/>
      <c r="LG130" s="127"/>
      <c r="LH130" s="127"/>
      <c r="LI130" s="127"/>
      <c r="LJ130" s="127"/>
      <c r="LK130" s="127"/>
      <c r="LL130" s="127"/>
      <c r="LM130" s="127"/>
      <c r="LN130" s="127"/>
      <c r="LO130" s="127"/>
      <c r="LP130" s="127"/>
      <c r="LQ130" s="127"/>
      <c r="LR130" s="127"/>
      <c r="LS130" s="127"/>
      <c r="LT130" s="127"/>
      <c r="LU130" s="127"/>
      <c r="LV130" s="127"/>
      <c r="LW130" s="127"/>
      <c r="LX130" s="127"/>
      <c r="LY130" s="127"/>
      <c r="LZ130" s="127"/>
      <c r="MA130" s="127"/>
      <c r="MB130" s="127"/>
      <c r="MC130" s="127"/>
      <c r="MD130" s="127"/>
      <c r="ME130" s="127"/>
      <c r="MF130" s="127"/>
      <c r="MG130" s="127"/>
      <c r="MH130" s="127"/>
      <c r="MI130" s="127"/>
      <c r="MJ130" s="127"/>
      <c r="MK130" s="127"/>
      <c r="ML130" s="127"/>
      <c r="MM130" s="127"/>
      <c r="MN130" s="127"/>
      <c r="MO130" s="127"/>
      <c r="MP130" s="127"/>
      <c r="MQ130" s="127"/>
      <c r="MR130" s="127"/>
      <c r="MS130" s="127"/>
      <c r="MT130" s="127"/>
      <c r="MU130" s="127"/>
      <c r="MV130" s="127"/>
      <c r="MW130" s="127"/>
      <c r="MX130" s="127"/>
      <c r="MY130" s="127"/>
      <c r="MZ130" s="127"/>
      <c r="NA130" s="127"/>
      <c r="NB130" s="127"/>
      <c r="NC130" s="127"/>
      <c r="ND130" s="127"/>
      <c r="NE130" s="127"/>
      <c r="NF130" s="127"/>
      <c r="NG130" s="127"/>
      <c r="NH130" s="127"/>
      <c r="NI130" s="127"/>
      <c r="NJ130" s="127"/>
      <c r="NK130" s="127"/>
      <c r="NL130" s="127"/>
      <c r="NM130" s="127"/>
      <c r="NN130" s="127"/>
      <c r="NO130" s="127"/>
      <c r="NP130" s="127"/>
      <c r="NQ130" s="127"/>
      <c r="NR130" s="127"/>
      <c r="NS130" s="127"/>
      <c r="NT130" s="127"/>
      <c r="NU130" s="127"/>
      <c r="NV130" s="127"/>
      <c r="NW130" s="127"/>
      <c r="NX130" s="127"/>
      <c r="NY130" s="127"/>
      <c r="NZ130" s="127"/>
      <c r="OA130" s="127"/>
      <c r="OB130" s="127"/>
      <c r="OC130" s="127"/>
      <c r="OD130" s="127"/>
      <c r="OE130" s="127"/>
      <c r="OF130" s="127"/>
      <c r="OG130" s="127"/>
      <c r="OH130" s="127"/>
      <c r="OI130" s="127"/>
      <c r="OJ130" s="127"/>
      <c r="OK130" s="127"/>
      <c r="OL130" s="127"/>
      <c r="OM130" s="127"/>
      <c r="ON130" s="127"/>
      <c r="OO130" s="127"/>
      <c r="OP130" s="127"/>
      <c r="OQ130" s="127"/>
      <c r="OR130" s="127"/>
      <c r="OS130" s="127"/>
      <c r="OT130" s="127"/>
      <c r="OU130" s="127"/>
      <c r="OV130" s="127"/>
      <c r="OW130" s="127"/>
      <c r="OX130" s="127"/>
      <c r="OY130" s="127"/>
      <c r="OZ130" s="127"/>
      <c r="PA130" s="127"/>
      <c r="PB130" s="127"/>
      <c r="PC130" s="127"/>
      <c r="PD130" s="127"/>
      <c r="PE130" s="127"/>
      <c r="PF130" s="127"/>
      <c r="PG130" s="127"/>
      <c r="PH130" s="127"/>
      <c r="PI130" s="127"/>
      <c r="PJ130" s="127"/>
      <c r="PK130" s="127"/>
      <c r="PL130" s="127"/>
      <c r="PM130" s="127"/>
      <c r="PN130" s="127"/>
      <c r="PO130" s="127"/>
      <c r="PP130" s="127"/>
      <c r="PQ130" s="127"/>
      <c r="PR130" s="127"/>
      <c r="PS130" s="127"/>
      <c r="PT130" s="127"/>
      <c r="PU130" s="127"/>
      <c r="PV130" s="127"/>
      <c r="PW130" s="127"/>
      <c r="PX130" s="127"/>
      <c r="PY130" s="127"/>
      <c r="PZ130" s="127"/>
      <c r="QA130" s="127"/>
      <c r="QB130" s="127"/>
      <c r="QC130" s="127"/>
      <c r="QD130" s="127"/>
      <c r="QE130" s="127"/>
      <c r="QF130" s="127"/>
      <c r="QG130" s="127"/>
      <c r="QH130" s="127"/>
      <c r="QI130" s="127"/>
      <c r="QJ130" s="127"/>
      <c r="QK130" s="127"/>
      <c r="QL130" s="127"/>
      <c r="QM130" s="127"/>
      <c r="QN130" s="127"/>
      <c r="QO130" s="127"/>
      <c r="QP130" s="127"/>
    </row>
    <row r="131" customFormat="false" ht="14.4" hidden="false" customHeight="false" outlineLevel="0" collapsed="false">
      <c r="A131" s="166"/>
      <c r="B131" s="37" t="s">
        <v>254</v>
      </c>
      <c r="C131" s="16" t="n">
        <v>0</v>
      </c>
      <c r="D131" s="2" t="n">
        <v>0</v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0.1</v>
      </c>
      <c r="J131" s="2" t="n">
        <v>0</v>
      </c>
      <c r="K131" s="2" t="n">
        <v>0</v>
      </c>
      <c r="L131" s="2" t="s">
        <v>37</v>
      </c>
      <c r="M131" s="2" t="n">
        <v>1</v>
      </c>
      <c r="N131" s="2" t="s">
        <v>259</v>
      </c>
      <c r="O131" s="2" t="n">
        <v>67.5</v>
      </c>
      <c r="P131" s="2" t="n">
        <v>10</v>
      </c>
      <c r="Q131" s="2" t="n">
        <v>0.01</v>
      </c>
      <c r="R131" s="2" t="n">
        <v>0</v>
      </c>
      <c r="S131" s="2" t="n">
        <v>0.675</v>
      </c>
      <c r="T131" s="2" t="n">
        <v>0.675</v>
      </c>
      <c r="U131" s="2" t="n">
        <v>2050</v>
      </c>
      <c r="V131" s="2" t="n">
        <v>0</v>
      </c>
      <c r="W131" s="2" t="n">
        <v>1383.75</v>
      </c>
      <c r="X131" s="2" t="n">
        <f aca="false">IF(M131=1,O131,0)</f>
        <v>67.5</v>
      </c>
      <c r="Z131" s="2" t="s">
        <v>573</v>
      </c>
      <c r="AA131" s="2" t="n">
        <f aca="false">[2]cerva!E21</f>
        <v>7.29191342638927</v>
      </c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  <c r="AL131" s="127"/>
      <c r="AM131" s="127"/>
      <c r="AN131" s="150" t="n">
        <f aca="false">Cropani!AT509</f>
        <v>0</v>
      </c>
      <c r="AO131" s="16" t="n">
        <f aca="false">Cropani!AU509</f>
        <v>0</v>
      </c>
      <c r="AP131" s="16" t="n">
        <f aca="false">Cropani!AV509</f>
        <v>0</v>
      </c>
      <c r="AQ131" s="16" t="n">
        <f aca="false">Cropani!AW509</f>
        <v>0</v>
      </c>
      <c r="AR131" s="16" t="n">
        <f aca="false">Cropani!AX509</f>
        <v>0</v>
      </c>
      <c r="AS131" s="16" t="n">
        <f aca="false">Cropani!AY509</f>
        <v>0</v>
      </c>
      <c r="AT131" s="16" t="n">
        <f aca="false">Cropani!AZ509</f>
        <v>0</v>
      </c>
      <c r="AU131" s="16" t="n">
        <f aca="false">Cropani!BA509</f>
        <v>0</v>
      </c>
      <c r="AV131" s="139" t="n">
        <f aca="false">Cropani!BB509</f>
        <v>0</v>
      </c>
      <c r="AW131" s="150" t="n">
        <f aca="false">Cropani!AT510</f>
        <v>0</v>
      </c>
      <c r="AX131" s="16" t="n">
        <f aca="false">Cropani!AU510</f>
        <v>0</v>
      </c>
      <c r="AY131" s="16" t="n">
        <f aca="false">Cropani!AV510</f>
        <v>0</v>
      </c>
      <c r="AZ131" s="16" t="n">
        <f aca="false">Cropani!AW510</f>
        <v>0</v>
      </c>
      <c r="BA131" s="16" t="n">
        <f aca="false">Cropani!AX510</f>
        <v>0</v>
      </c>
      <c r="BB131" s="16" t="n">
        <f aca="false">Cropani!AY510</f>
        <v>0</v>
      </c>
      <c r="BC131" s="16" t="n">
        <f aca="false">Cropani!AZ510</f>
        <v>0</v>
      </c>
      <c r="BD131" s="16" t="n">
        <f aca="false">Cropani!BA510</f>
        <v>250</v>
      </c>
      <c r="BE131" s="16" t="n">
        <f aca="false">Cropani!BB510</f>
        <v>0</v>
      </c>
      <c r="BF131" s="20" t="n">
        <f aca="false">AW131*$T131</f>
        <v>0</v>
      </c>
      <c r="BG131" s="2" t="n">
        <f aca="false">AX131*$T131</f>
        <v>0</v>
      </c>
      <c r="BH131" s="2" t="n">
        <f aca="false">AY131*$T131</f>
        <v>0</v>
      </c>
      <c r="BI131" s="2" t="n">
        <f aca="false">AZ131*$T131</f>
        <v>0</v>
      </c>
      <c r="BJ131" s="2" t="n">
        <f aca="false">BA131*$T131</f>
        <v>0</v>
      </c>
      <c r="BK131" s="2" t="n">
        <f aca="false">BB131*$T131</f>
        <v>0</v>
      </c>
      <c r="BL131" s="2" t="n">
        <f aca="false">BC131*$T131</f>
        <v>0</v>
      </c>
      <c r="BM131" s="2" t="n">
        <f aca="false">BD131*$T131</f>
        <v>168.75</v>
      </c>
      <c r="BN131" s="44" t="n">
        <f aca="false">BE131*$T131</f>
        <v>0</v>
      </c>
      <c r="BO131" s="150" t="n">
        <f aca="false">AN131+BF131</f>
        <v>0</v>
      </c>
      <c r="BP131" s="16" t="n">
        <f aca="false">AO131+BG131</f>
        <v>0</v>
      </c>
      <c r="BQ131" s="16" t="n">
        <f aca="false">AP131+BH131</f>
        <v>0</v>
      </c>
      <c r="BR131" s="16" t="n">
        <f aca="false">AQ131+BI131</f>
        <v>0</v>
      </c>
      <c r="BS131" s="16" t="n">
        <f aca="false">AR131+BJ131</f>
        <v>0</v>
      </c>
      <c r="BT131" s="16" t="n">
        <f aca="false">AS131+BK131</f>
        <v>0</v>
      </c>
      <c r="BU131" s="16" t="n">
        <f aca="false">AT131+BL131</f>
        <v>0</v>
      </c>
      <c r="BV131" s="16" t="n">
        <f aca="false">AU131+BM131</f>
        <v>168.75</v>
      </c>
      <c r="BW131" s="139" t="n">
        <f aca="false">AV131+BN131</f>
        <v>0</v>
      </c>
      <c r="BX131" s="3" t="n">
        <f aca="false">BO131/SUM($BO131:$BW131)</f>
        <v>0</v>
      </c>
      <c r="BY131" s="3" t="n">
        <f aca="false">BP131/SUM($BO131:$BW131)</f>
        <v>0</v>
      </c>
      <c r="BZ131" s="3" t="n">
        <f aca="false">BQ131/SUM($BO131:$BW131)</f>
        <v>0</v>
      </c>
      <c r="CA131" s="3" t="n">
        <f aca="false">BR131/SUM($BO131:$BW131)</f>
        <v>0</v>
      </c>
      <c r="CB131" s="3" t="n">
        <f aca="false">BS131/SUM($BO131:$BW131)</f>
        <v>0</v>
      </c>
      <c r="CC131" s="3" t="n">
        <f aca="false">BT131/SUM($BO131:$BW131)</f>
        <v>0</v>
      </c>
      <c r="CD131" s="3" t="n">
        <f aca="false">BU131/SUM($BO131:$BW131)</f>
        <v>0</v>
      </c>
      <c r="CE131" s="3" t="n">
        <f aca="false">BV131/SUM($BO131:$BW131)</f>
        <v>1</v>
      </c>
      <c r="CF131" s="3" t="n">
        <f aca="false">BW131/SUM($BO131:$BW131)</f>
        <v>0</v>
      </c>
      <c r="CG131" s="147" t="n">
        <f aca="false">IF(AND(CE131&gt;=90%,BV131&gt;=2000),BV131,0)</f>
        <v>0</v>
      </c>
      <c r="CI131" s="16" t="n">
        <f aca="false">IF(CG131&lt;&gt;0,SUM(BO131:CG131)-BV131,0)</f>
        <v>0</v>
      </c>
      <c r="CJ131" s="2" t="n">
        <f aca="false">IF(CE131&gt;=90%,BV131,0)</f>
        <v>168.75</v>
      </c>
      <c r="CK131" s="151" t="n">
        <f aca="false">IF(CJ131&lt;&gt;0,1,0)</f>
        <v>1</v>
      </c>
      <c r="CL131" s="2" t="n">
        <f aca="false">IF(CG131&lt;&gt;0,1,0)</f>
        <v>0</v>
      </c>
      <c r="CM131" s="2" t="n">
        <v>0</v>
      </c>
      <c r="CN131" s="152"/>
      <c r="CO131" s="127"/>
      <c r="CP131" s="127"/>
      <c r="CQ131" s="127"/>
      <c r="CR131" s="127"/>
      <c r="CS131" s="127"/>
      <c r="CT131" s="127"/>
      <c r="CU131" s="127"/>
      <c r="CV131" s="127"/>
      <c r="CW131" s="127"/>
      <c r="CX131" s="127"/>
      <c r="CY131" s="127"/>
      <c r="CZ131" s="127"/>
      <c r="DA131" s="127"/>
      <c r="DB131" s="127"/>
      <c r="DC131" s="138"/>
      <c r="DE131" s="37" t="str">
        <f aca="false">B99</f>
        <v>O25</v>
      </c>
      <c r="DF131" s="44"/>
      <c r="DG131" s="2" t="n">
        <f aca="false">W99</f>
        <v>112.8875</v>
      </c>
      <c r="DH131" s="44" t="n">
        <f aca="false">CG99</f>
        <v>0</v>
      </c>
      <c r="DI131" s="44" t="n">
        <f aca="false">O99</f>
        <v>8.21</v>
      </c>
      <c r="DJ131" s="44" t="n">
        <f aca="false">S99</f>
        <v>0.20525</v>
      </c>
      <c r="DK131" s="44" t="n">
        <f aca="false">BW99</f>
        <v>0</v>
      </c>
      <c r="DL131" s="44" t="n">
        <f aca="false">BV99</f>
        <v>0</v>
      </c>
      <c r="DM131" s="127"/>
      <c r="DN131" s="127"/>
      <c r="DO131" s="127"/>
      <c r="DP131" s="127"/>
      <c r="DQ131" s="127"/>
      <c r="DR131" s="127"/>
      <c r="DS131" s="127"/>
      <c r="DT131" s="127"/>
      <c r="DU131" s="127"/>
      <c r="DV131" s="127"/>
      <c r="DW131" s="127"/>
      <c r="DX131" s="127"/>
      <c r="DY131" s="127"/>
      <c r="DZ131" s="127"/>
      <c r="EA131" s="127"/>
      <c r="EB131" s="127"/>
      <c r="EC131" s="127"/>
      <c r="ED131" s="127"/>
      <c r="EE131" s="127"/>
      <c r="EF131" s="127"/>
      <c r="EG131" s="127"/>
      <c r="EH131" s="127"/>
      <c r="EI131" s="127"/>
      <c r="EJ131" s="127"/>
      <c r="EK131" s="127"/>
      <c r="EL131" s="127"/>
      <c r="EM131" s="127"/>
      <c r="EN131" s="127"/>
      <c r="EO131" s="127"/>
      <c r="EP131" s="127"/>
      <c r="EQ131" s="127"/>
      <c r="ER131" s="127"/>
      <c r="ES131" s="127"/>
      <c r="ET131" s="127"/>
      <c r="EU131" s="127"/>
      <c r="EV131" s="127"/>
      <c r="EW131" s="127"/>
      <c r="EX131" s="127"/>
      <c r="EY131" s="127"/>
      <c r="EZ131" s="127"/>
      <c r="FA131" s="127"/>
      <c r="FB131" s="127"/>
      <c r="FC131" s="127"/>
      <c r="FD131" s="127"/>
      <c r="FE131" s="127"/>
      <c r="FF131" s="127"/>
      <c r="FG131" s="127"/>
      <c r="FH131" s="127"/>
      <c r="FI131" s="127"/>
      <c r="FJ131" s="127"/>
      <c r="FK131" s="127"/>
      <c r="FL131" s="127"/>
      <c r="FM131" s="127"/>
      <c r="FN131" s="127"/>
      <c r="FO131" s="127"/>
      <c r="FP131" s="127"/>
      <c r="FQ131" s="127"/>
      <c r="FR131" s="127"/>
      <c r="FS131" s="127"/>
      <c r="FT131" s="127"/>
      <c r="FU131" s="127"/>
      <c r="FV131" s="127"/>
      <c r="FW131" s="127"/>
      <c r="FX131" s="127"/>
      <c r="FY131" s="127"/>
      <c r="FZ131" s="127"/>
      <c r="GA131" s="127"/>
      <c r="GB131" s="127"/>
      <c r="GC131" s="127"/>
      <c r="GD131" s="127"/>
      <c r="GE131" s="127"/>
      <c r="GF131" s="127"/>
      <c r="GG131" s="127"/>
      <c r="GH131" s="127"/>
      <c r="GI131" s="127"/>
      <c r="GJ131" s="127"/>
      <c r="GK131" s="127"/>
      <c r="GL131" s="127"/>
      <c r="GM131" s="127"/>
      <c r="GN131" s="127"/>
      <c r="GO131" s="127"/>
      <c r="GP131" s="167"/>
      <c r="GQ131" s="127" t="s">
        <v>251</v>
      </c>
      <c r="GR131" s="161" t="n">
        <v>0</v>
      </c>
      <c r="GS131" s="127" t="n">
        <v>0</v>
      </c>
      <c r="GT131" s="127" t="n">
        <v>0</v>
      </c>
      <c r="GU131" s="127" t="n">
        <v>0</v>
      </c>
      <c r="GV131" s="127" t="n">
        <v>0.15</v>
      </c>
      <c r="GW131" s="127" t="n">
        <v>0</v>
      </c>
      <c r="GX131" s="127" t="n">
        <v>0.85</v>
      </c>
      <c r="GY131" s="135" t="n">
        <v>0</v>
      </c>
      <c r="GZ131" s="161" t="n">
        <v>0</v>
      </c>
      <c r="HA131" s="127" t="s">
        <v>37</v>
      </c>
      <c r="HB131" s="127" t="s">
        <v>37</v>
      </c>
      <c r="HC131" s="127" t="s">
        <v>91</v>
      </c>
      <c r="HD131" s="127" t="n">
        <v>11.2</v>
      </c>
      <c r="HE131" s="127" t="n">
        <v>2</v>
      </c>
      <c r="HF131" s="127" t="n">
        <v>0.002</v>
      </c>
      <c r="HG131" s="127" t="n">
        <v>0</v>
      </c>
      <c r="HH131" s="127" t="n">
        <v>0.0224</v>
      </c>
      <c r="HI131" s="127" t="n">
        <v>0.0224</v>
      </c>
      <c r="HJ131" s="127" t="n">
        <v>2105</v>
      </c>
      <c r="HK131" s="127" t="n">
        <v>0</v>
      </c>
      <c r="HL131" s="135" t="n">
        <v>47.152</v>
      </c>
      <c r="HM131" s="161" t="n">
        <v>0</v>
      </c>
      <c r="HN131" s="127" t="n">
        <v>0</v>
      </c>
      <c r="HO131" s="127" t="n">
        <v>0</v>
      </c>
      <c r="HP131" s="127" t="n">
        <v>0</v>
      </c>
      <c r="HQ131" s="127" t="n">
        <v>0</v>
      </c>
      <c r="HR131" s="127" t="n">
        <v>0</v>
      </c>
      <c r="HS131" s="127" t="n">
        <v>0</v>
      </c>
      <c r="HT131" s="127" t="n">
        <v>0</v>
      </c>
      <c r="HU131" s="127" t="n">
        <v>0</v>
      </c>
      <c r="HV131" s="127" t="n">
        <v>1</v>
      </c>
      <c r="HW131" s="127" t="n">
        <v>0</v>
      </c>
      <c r="HX131" s="127" t="n">
        <v>0</v>
      </c>
      <c r="HY131" s="127" t="n">
        <v>0</v>
      </c>
      <c r="HZ131" s="165" t="n">
        <v>0</v>
      </c>
      <c r="IA131" s="127"/>
      <c r="IB131" s="127"/>
      <c r="IC131" s="127"/>
      <c r="ID131" s="127"/>
      <c r="IE131" s="127"/>
      <c r="IF131" s="127"/>
      <c r="IG131" s="127"/>
      <c r="IH131" s="127"/>
      <c r="II131" s="127"/>
      <c r="IJ131" s="127"/>
      <c r="IK131" s="127"/>
      <c r="IL131" s="127"/>
      <c r="IM131" s="127"/>
      <c r="IN131" s="127"/>
      <c r="IO131" s="127"/>
      <c r="IP131" s="127"/>
      <c r="IQ131" s="127"/>
      <c r="IR131" s="127"/>
      <c r="IS131" s="127"/>
      <c r="IT131" s="127"/>
      <c r="IU131" s="127"/>
      <c r="IV131" s="127"/>
      <c r="IW131" s="127"/>
      <c r="IX131" s="127"/>
      <c r="IY131" s="127"/>
      <c r="IZ131" s="127"/>
      <c r="JA131" s="127"/>
      <c r="JB131" s="127"/>
      <c r="JC131" s="127"/>
      <c r="JD131" s="127"/>
      <c r="JE131" s="127"/>
      <c r="JF131" s="127"/>
      <c r="JG131" s="127"/>
      <c r="JH131" s="127"/>
      <c r="JI131" s="127"/>
      <c r="JJ131" s="127"/>
      <c r="JK131" s="127"/>
      <c r="JL131" s="127"/>
      <c r="JM131" s="127"/>
      <c r="JN131" s="127"/>
      <c r="JO131" s="127"/>
      <c r="JP131" s="127"/>
      <c r="JQ131" s="127"/>
      <c r="JR131" s="127"/>
      <c r="JS131" s="127"/>
      <c r="JT131" s="127"/>
      <c r="JU131" s="127"/>
      <c r="JV131" s="127"/>
      <c r="JW131" s="127"/>
      <c r="JX131" s="127"/>
      <c r="JY131" s="127"/>
      <c r="JZ131" s="127"/>
      <c r="KA131" s="127"/>
      <c r="KB131" s="127"/>
      <c r="KC131" s="127"/>
      <c r="KD131" s="127"/>
      <c r="KE131" s="127"/>
      <c r="KF131" s="127"/>
      <c r="KG131" s="127"/>
      <c r="KH131" s="127"/>
      <c r="KI131" s="127"/>
      <c r="KJ131" s="127"/>
      <c r="KK131" s="127"/>
      <c r="KL131" s="127"/>
      <c r="KM131" s="127"/>
      <c r="KN131" s="127"/>
      <c r="KO131" s="127"/>
      <c r="KP131" s="127"/>
      <c r="KQ131" s="127"/>
      <c r="KR131" s="127"/>
      <c r="KS131" s="127"/>
      <c r="KT131" s="127"/>
      <c r="KU131" s="127"/>
      <c r="KV131" s="127"/>
      <c r="KW131" s="127"/>
      <c r="KX131" s="127"/>
      <c r="KY131" s="127"/>
      <c r="KZ131" s="127"/>
      <c r="LA131" s="127"/>
      <c r="LB131" s="127"/>
      <c r="LC131" s="127"/>
      <c r="LD131" s="127"/>
      <c r="LE131" s="127"/>
      <c r="LF131" s="127"/>
      <c r="LG131" s="127"/>
      <c r="LH131" s="127"/>
      <c r="LI131" s="127"/>
      <c r="LJ131" s="127"/>
      <c r="LK131" s="127"/>
      <c r="LL131" s="127"/>
      <c r="LM131" s="127"/>
      <c r="LN131" s="127"/>
      <c r="LO131" s="127"/>
      <c r="LP131" s="127"/>
      <c r="LQ131" s="127"/>
      <c r="LR131" s="127"/>
      <c r="LS131" s="127"/>
      <c r="LT131" s="127"/>
      <c r="LU131" s="127"/>
      <c r="LV131" s="127"/>
      <c r="LW131" s="127"/>
      <c r="LX131" s="127"/>
      <c r="LY131" s="127"/>
      <c r="LZ131" s="127"/>
      <c r="MA131" s="127"/>
      <c r="MB131" s="127"/>
      <c r="MC131" s="127"/>
      <c r="MD131" s="127"/>
      <c r="ME131" s="127"/>
      <c r="MF131" s="127"/>
      <c r="MG131" s="127"/>
      <c r="MH131" s="127"/>
      <c r="MI131" s="127"/>
      <c r="MJ131" s="127"/>
      <c r="MK131" s="127"/>
      <c r="ML131" s="127"/>
      <c r="MM131" s="127"/>
      <c r="MN131" s="127"/>
      <c r="MO131" s="127"/>
      <c r="MP131" s="127"/>
      <c r="MQ131" s="127"/>
      <c r="MR131" s="127"/>
      <c r="MS131" s="127"/>
      <c r="MT131" s="127"/>
      <c r="MU131" s="127"/>
      <c r="MV131" s="127"/>
      <c r="MW131" s="127"/>
      <c r="MX131" s="127"/>
      <c r="MY131" s="127"/>
      <c r="MZ131" s="127"/>
      <c r="NA131" s="127"/>
      <c r="NB131" s="127"/>
      <c r="NC131" s="127"/>
      <c r="ND131" s="127"/>
      <c r="NE131" s="127"/>
      <c r="NF131" s="127"/>
      <c r="NG131" s="127"/>
      <c r="NH131" s="127"/>
      <c r="NI131" s="127"/>
      <c r="NJ131" s="127"/>
      <c r="NK131" s="127"/>
      <c r="NL131" s="127"/>
      <c r="NM131" s="127"/>
      <c r="NN131" s="127"/>
      <c r="NO131" s="127"/>
      <c r="NP131" s="127"/>
      <c r="NQ131" s="127"/>
      <c r="NR131" s="127"/>
      <c r="NS131" s="127"/>
      <c r="NT131" s="127"/>
      <c r="NU131" s="127"/>
      <c r="NV131" s="127"/>
      <c r="NW131" s="127"/>
      <c r="NX131" s="127"/>
      <c r="NY131" s="127"/>
      <c r="NZ131" s="127"/>
      <c r="OA131" s="127"/>
      <c r="OB131" s="127"/>
      <c r="OC131" s="127"/>
      <c r="OD131" s="127"/>
      <c r="OE131" s="127"/>
      <c r="OF131" s="127"/>
      <c r="OG131" s="127"/>
      <c r="OH131" s="127"/>
      <c r="OI131" s="127"/>
      <c r="OJ131" s="127"/>
      <c r="OK131" s="127"/>
      <c r="OL131" s="127"/>
      <c r="OM131" s="127"/>
      <c r="ON131" s="127"/>
      <c r="OO131" s="127"/>
      <c r="OP131" s="127"/>
      <c r="OQ131" s="127"/>
      <c r="OR131" s="127"/>
      <c r="OS131" s="127"/>
      <c r="OT131" s="127"/>
      <c r="OU131" s="127"/>
      <c r="OV131" s="127"/>
      <c r="OW131" s="127"/>
      <c r="OX131" s="127"/>
      <c r="OY131" s="127"/>
      <c r="OZ131" s="127"/>
      <c r="PA131" s="127"/>
      <c r="PB131" s="127"/>
      <c r="PC131" s="127"/>
      <c r="PD131" s="127"/>
      <c r="PE131" s="127"/>
      <c r="PF131" s="127"/>
      <c r="PG131" s="127"/>
      <c r="PH131" s="127"/>
      <c r="PI131" s="127"/>
      <c r="PJ131" s="127"/>
      <c r="PK131" s="127"/>
      <c r="PL131" s="127"/>
      <c r="PM131" s="127"/>
      <c r="PN131" s="127"/>
      <c r="PO131" s="127"/>
      <c r="PP131" s="127"/>
      <c r="PQ131" s="127"/>
      <c r="PR131" s="127"/>
      <c r="PS131" s="127"/>
      <c r="PT131" s="127"/>
      <c r="PU131" s="127"/>
      <c r="PV131" s="127"/>
      <c r="PW131" s="127"/>
      <c r="PX131" s="127"/>
      <c r="PY131" s="127"/>
      <c r="PZ131" s="127"/>
      <c r="QA131" s="127"/>
      <c r="QB131" s="127"/>
      <c r="QC131" s="127"/>
      <c r="QD131" s="127"/>
      <c r="QE131" s="127"/>
      <c r="QF131" s="127"/>
      <c r="QG131" s="127"/>
      <c r="QH131" s="127"/>
      <c r="QI131" s="127"/>
      <c r="QJ131" s="127"/>
      <c r="QK131" s="127"/>
      <c r="QL131" s="127"/>
      <c r="QM131" s="127"/>
      <c r="QN131" s="127"/>
      <c r="QO131" s="127"/>
      <c r="QP131" s="127"/>
    </row>
    <row r="132" customFormat="false" ht="14.4" hidden="false" customHeight="false" outlineLevel="0" collapsed="false">
      <c r="A132" s="166"/>
      <c r="B132" s="37" t="s">
        <v>255</v>
      </c>
      <c r="C132" s="16" t="n">
        <v>1</v>
      </c>
      <c r="D132" s="2" t="n">
        <v>0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s">
        <v>37</v>
      </c>
      <c r="M132" s="2" t="s">
        <v>37</v>
      </c>
      <c r="N132" s="2" t="s">
        <v>91</v>
      </c>
      <c r="O132" s="2" t="n">
        <v>81.2</v>
      </c>
      <c r="P132" s="2" t="n">
        <v>10</v>
      </c>
      <c r="Q132" s="2" t="n">
        <v>0.01</v>
      </c>
      <c r="R132" s="2" t="n">
        <v>0</v>
      </c>
      <c r="S132" s="2" t="n">
        <v>0.812</v>
      </c>
      <c r="T132" s="2" t="n">
        <v>0.812</v>
      </c>
      <c r="U132" s="2" t="n">
        <v>1400</v>
      </c>
      <c r="V132" s="2" t="n">
        <v>0</v>
      </c>
      <c r="W132" s="2" t="n">
        <v>1136.8</v>
      </c>
      <c r="X132" s="2" t="n">
        <f aca="false">IF(M132=1,O132,0)</f>
        <v>0</v>
      </c>
      <c r="Z132" s="2" t="s">
        <v>573</v>
      </c>
      <c r="AA132" s="2" t="n">
        <f aca="false">[2]cerva!E22</f>
        <v>7.27776547461131</v>
      </c>
      <c r="AB132" s="127"/>
      <c r="AC132" s="127"/>
      <c r="AD132" s="127"/>
      <c r="AE132" s="127"/>
      <c r="AF132" s="127"/>
      <c r="AG132" s="127"/>
      <c r="AH132" s="127"/>
      <c r="AI132" s="127"/>
      <c r="AJ132" s="127"/>
      <c r="AK132" s="127"/>
      <c r="AL132" s="127"/>
      <c r="AM132" s="127"/>
      <c r="AN132" s="150" t="n">
        <f aca="false">Cropani!BE509</f>
        <v>0</v>
      </c>
      <c r="AO132" s="16" t="n">
        <f aca="false">Cropani!BF509</f>
        <v>0</v>
      </c>
      <c r="AP132" s="16" t="n">
        <f aca="false">Cropani!BG509</f>
        <v>0</v>
      </c>
      <c r="AQ132" s="16" t="n">
        <f aca="false">Cropani!BH509</f>
        <v>0</v>
      </c>
      <c r="AR132" s="16" t="n">
        <f aca="false">Cropani!BI509</f>
        <v>0</v>
      </c>
      <c r="AS132" s="16" t="n">
        <f aca="false">Cropani!BJ509</f>
        <v>0</v>
      </c>
      <c r="AT132" s="16" t="n">
        <f aca="false">Cropani!BK509</f>
        <v>0</v>
      </c>
      <c r="AU132" s="16" t="n">
        <f aca="false">Cropani!BL509</f>
        <v>0</v>
      </c>
      <c r="AV132" s="139" t="n">
        <f aca="false">Cropani!BM509</f>
        <v>0</v>
      </c>
      <c r="AW132" s="150" t="n">
        <f aca="false">Cropani!BE510</f>
        <v>1400</v>
      </c>
      <c r="AX132" s="16" t="n">
        <f aca="false">Cropani!BF510</f>
        <v>0</v>
      </c>
      <c r="AY132" s="16" t="n">
        <f aca="false">Cropani!BG510</f>
        <v>0</v>
      </c>
      <c r="AZ132" s="16" t="n">
        <f aca="false">Cropani!BH510</f>
        <v>0</v>
      </c>
      <c r="BA132" s="16" t="n">
        <f aca="false">Cropani!BI510</f>
        <v>0</v>
      </c>
      <c r="BB132" s="16" t="n">
        <f aca="false">Cropani!BJ510</f>
        <v>0</v>
      </c>
      <c r="BC132" s="16" t="n">
        <f aca="false">Cropani!BK510</f>
        <v>0</v>
      </c>
      <c r="BD132" s="16" t="n">
        <f aca="false">Cropani!BL510</f>
        <v>0</v>
      </c>
      <c r="BE132" s="16" t="n">
        <f aca="false">Cropani!BM510</f>
        <v>0</v>
      </c>
      <c r="BF132" s="20" t="n">
        <f aca="false">AW132*$T132</f>
        <v>1136.8</v>
      </c>
      <c r="BG132" s="2" t="n">
        <f aca="false">AX132*$T132</f>
        <v>0</v>
      </c>
      <c r="BH132" s="2" t="n">
        <f aca="false">AY132*$T132</f>
        <v>0</v>
      </c>
      <c r="BI132" s="2" t="n">
        <f aca="false">AZ132*$T132</f>
        <v>0</v>
      </c>
      <c r="BJ132" s="2" t="n">
        <f aca="false">BA132*$T132</f>
        <v>0</v>
      </c>
      <c r="BK132" s="2" t="n">
        <f aca="false">BB132*$T132</f>
        <v>0</v>
      </c>
      <c r="BL132" s="2" t="n">
        <f aca="false">BC132*$T132</f>
        <v>0</v>
      </c>
      <c r="BM132" s="2" t="n">
        <f aca="false">BD132*$T132</f>
        <v>0</v>
      </c>
      <c r="BN132" s="44" t="n">
        <f aca="false">BE132*$T132</f>
        <v>0</v>
      </c>
      <c r="BO132" s="150" t="n">
        <f aca="false">AN132+BF132</f>
        <v>1136.8</v>
      </c>
      <c r="BP132" s="16" t="n">
        <f aca="false">AO132+BG132</f>
        <v>0</v>
      </c>
      <c r="BQ132" s="16" t="n">
        <f aca="false">AP132+BH132</f>
        <v>0</v>
      </c>
      <c r="BR132" s="16" t="n">
        <f aca="false">AQ132+BI132</f>
        <v>0</v>
      </c>
      <c r="BS132" s="16" t="n">
        <f aca="false">AR132+BJ132</f>
        <v>0</v>
      </c>
      <c r="BT132" s="16" t="n">
        <f aca="false">AS132+BK132</f>
        <v>0</v>
      </c>
      <c r="BU132" s="16" t="n">
        <f aca="false">AT132+BL132</f>
        <v>0</v>
      </c>
      <c r="BV132" s="16" t="n">
        <f aca="false">AU132+BM132</f>
        <v>0</v>
      </c>
      <c r="BW132" s="139" t="n">
        <f aca="false">AV132+BN132</f>
        <v>0</v>
      </c>
      <c r="BX132" s="3" t="n">
        <f aca="false">BO132/SUM($BO132:$BW132)</f>
        <v>1</v>
      </c>
      <c r="BY132" s="3" t="n">
        <f aca="false">BP132/SUM($BO132:$BW132)</f>
        <v>0</v>
      </c>
      <c r="BZ132" s="3" t="n">
        <f aca="false">BQ132/SUM($BO132:$BW132)</f>
        <v>0</v>
      </c>
      <c r="CA132" s="3" t="n">
        <f aca="false">BR132/SUM($BO132:$BW132)</f>
        <v>0</v>
      </c>
      <c r="CB132" s="3" t="n">
        <f aca="false">BS132/SUM($BO132:$BW132)</f>
        <v>0</v>
      </c>
      <c r="CC132" s="3" t="n">
        <f aca="false">BT132/SUM($BO132:$BW132)</f>
        <v>0</v>
      </c>
      <c r="CD132" s="3" t="n">
        <f aca="false">BU132/SUM($BO132:$BW132)</f>
        <v>0</v>
      </c>
      <c r="CE132" s="3" t="n">
        <f aca="false">BV132/SUM($BO132:$BW132)</f>
        <v>0</v>
      </c>
      <c r="CF132" s="3" t="n">
        <f aca="false">BW132/SUM($BO132:$BW132)</f>
        <v>0</v>
      </c>
      <c r="CG132" s="147" t="n">
        <f aca="false">IF(AND(CE132&gt;=90%,BV132&gt;=2000),BV132,0)</f>
        <v>0</v>
      </c>
      <c r="CI132" s="16" t="n">
        <f aca="false">IF(CG132&lt;&gt;0,SUM(BO132:CG132)-BV132,0)</f>
        <v>0</v>
      </c>
      <c r="CJ132" s="2" t="n">
        <f aca="false">IF(CE132&gt;=90%,BV132,0)</f>
        <v>0</v>
      </c>
      <c r="CK132" s="151" t="n">
        <f aca="false">IF(CJ132&lt;&gt;0,1,0)</f>
        <v>0</v>
      </c>
      <c r="CL132" s="2" t="n">
        <f aca="false">IF(CG132&lt;&gt;0,1,0)</f>
        <v>0</v>
      </c>
      <c r="CM132" s="2" t="n">
        <v>0</v>
      </c>
      <c r="CN132" s="152"/>
      <c r="CO132" s="127"/>
      <c r="CP132" s="127"/>
      <c r="CQ132" s="127"/>
      <c r="CR132" s="127"/>
      <c r="CS132" s="127"/>
      <c r="CT132" s="127"/>
      <c r="CU132" s="127"/>
      <c r="CV132" s="127"/>
      <c r="CW132" s="127"/>
      <c r="CX132" s="127"/>
      <c r="CY132" s="127"/>
      <c r="CZ132" s="127"/>
      <c r="DA132" s="127"/>
      <c r="DB132" s="127"/>
      <c r="DC132" s="138"/>
      <c r="DE132" s="37" t="str">
        <f aca="false">B102</f>
        <v>O105</v>
      </c>
      <c r="DF132" s="139"/>
      <c r="DG132" s="2" t="n">
        <f aca="false">W102</f>
        <v>152.235</v>
      </c>
      <c r="DH132" s="44" t="n">
        <f aca="false">CG102</f>
        <v>0</v>
      </c>
      <c r="DI132" s="44" t="n">
        <f aca="false">O102</f>
        <v>15.3</v>
      </c>
      <c r="DJ132" s="44" t="n">
        <f aca="false">S102</f>
        <v>0.153</v>
      </c>
      <c r="DK132" s="44" t="n">
        <f aca="false">BW102</f>
        <v>0</v>
      </c>
      <c r="DL132" s="44" t="n">
        <f aca="false">BV102</f>
        <v>0</v>
      </c>
      <c r="DM132" s="127"/>
      <c r="DN132" s="127"/>
      <c r="DO132" s="127"/>
      <c r="DP132" s="127"/>
      <c r="DQ132" s="127"/>
      <c r="DR132" s="127"/>
      <c r="DS132" s="127"/>
      <c r="DT132" s="127"/>
      <c r="DU132" s="127"/>
      <c r="DV132" s="127"/>
      <c r="DW132" s="127"/>
      <c r="DX132" s="127"/>
      <c r="DY132" s="127"/>
      <c r="DZ132" s="127"/>
      <c r="EA132" s="127"/>
      <c r="EB132" s="127"/>
      <c r="EC132" s="127"/>
      <c r="ED132" s="127"/>
      <c r="EE132" s="127"/>
      <c r="EF132" s="127"/>
      <c r="EG132" s="127"/>
      <c r="EH132" s="127"/>
      <c r="EI132" s="127"/>
      <c r="EJ132" s="127"/>
      <c r="EK132" s="127"/>
      <c r="EL132" s="127"/>
      <c r="EM132" s="127"/>
      <c r="EN132" s="127"/>
      <c r="EO132" s="127"/>
      <c r="EP132" s="127"/>
      <c r="EQ132" s="127"/>
      <c r="ER132" s="127"/>
      <c r="ES132" s="127"/>
      <c r="ET132" s="127"/>
      <c r="EU132" s="127"/>
      <c r="EV132" s="127"/>
      <c r="EW132" s="127"/>
      <c r="EX132" s="127"/>
      <c r="EY132" s="127"/>
      <c r="EZ132" s="127"/>
      <c r="FA132" s="127"/>
      <c r="FB132" s="127"/>
      <c r="FC132" s="127"/>
      <c r="FD132" s="127"/>
      <c r="FE132" s="127"/>
      <c r="FF132" s="127"/>
      <c r="FG132" s="127"/>
      <c r="FH132" s="127"/>
      <c r="FI132" s="127"/>
      <c r="FJ132" s="127"/>
      <c r="FK132" s="127"/>
      <c r="FL132" s="127"/>
      <c r="FM132" s="127"/>
      <c r="FN132" s="127"/>
      <c r="FO132" s="127"/>
      <c r="FP132" s="127"/>
      <c r="FQ132" s="127"/>
      <c r="FR132" s="127"/>
      <c r="FS132" s="127"/>
      <c r="FT132" s="127"/>
      <c r="FU132" s="127"/>
      <c r="FV132" s="127"/>
      <c r="FW132" s="127"/>
      <c r="FX132" s="127"/>
      <c r="FY132" s="127"/>
      <c r="FZ132" s="127"/>
      <c r="GA132" s="127"/>
      <c r="GB132" s="127"/>
      <c r="GC132" s="127"/>
      <c r="GD132" s="127"/>
      <c r="GE132" s="127"/>
      <c r="GF132" s="127"/>
      <c r="GG132" s="127"/>
      <c r="GH132" s="127"/>
      <c r="GI132" s="127"/>
      <c r="GJ132" s="127"/>
      <c r="GK132" s="127"/>
      <c r="GL132" s="127"/>
      <c r="GM132" s="127"/>
      <c r="GN132" s="127"/>
      <c r="GO132" s="127"/>
      <c r="GP132" s="167"/>
      <c r="GQ132" s="127" t="s">
        <v>252</v>
      </c>
      <c r="GR132" s="161" t="n">
        <v>1</v>
      </c>
      <c r="GS132" s="127" t="n">
        <v>0</v>
      </c>
      <c r="GT132" s="127" t="n">
        <v>0</v>
      </c>
      <c r="GU132" s="127" t="n">
        <v>0</v>
      </c>
      <c r="GV132" s="127" t="n">
        <v>0</v>
      </c>
      <c r="GW132" s="127" t="n">
        <v>0</v>
      </c>
      <c r="GX132" s="127" t="n">
        <v>0</v>
      </c>
      <c r="GY132" s="135" t="n">
        <v>0</v>
      </c>
      <c r="GZ132" s="161" t="n">
        <v>0</v>
      </c>
      <c r="HA132" s="127" t="s">
        <v>37</v>
      </c>
      <c r="HB132" s="127" t="s">
        <v>37</v>
      </c>
      <c r="HC132" s="127" t="s">
        <v>260</v>
      </c>
      <c r="HD132" s="127" t="n">
        <v>3.58</v>
      </c>
      <c r="HE132" s="127" t="n">
        <v>20</v>
      </c>
      <c r="HF132" s="127" t="n">
        <v>0.02</v>
      </c>
      <c r="HG132" s="127" t="n">
        <v>0</v>
      </c>
      <c r="HH132" s="127" t="n">
        <v>0.0716</v>
      </c>
      <c r="HI132" s="127" t="n">
        <v>0.0716</v>
      </c>
      <c r="HJ132" s="127" t="n">
        <v>1400</v>
      </c>
      <c r="HK132" s="127" t="n">
        <v>0</v>
      </c>
      <c r="HL132" s="135" t="n">
        <v>100.24</v>
      </c>
      <c r="HM132" s="161" t="n">
        <v>0</v>
      </c>
      <c r="HN132" s="127" t="n">
        <v>0</v>
      </c>
      <c r="HO132" s="127" t="n">
        <v>0</v>
      </c>
      <c r="HP132" s="127" t="n">
        <v>0</v>
      </c>
      <c r="HQ132" s="127" t="n">
        <v>0</v>
      </c>
      <c r="HR132" s="127" t="n">
        <v>2</v>
      </c>
      <c r="HS132" s="127" t="n">
        <v>0</v>
      </c>
      <c r="HT132" s="127" t="n">
        <v>0</v>
      </c>
      <c r="HU132" s="127" t="n">
        <v>0</v>
      </c>
      <c r="HV132" s="127" t="n">
        <v>0</v>
      </c>
      <c r="HW132" s="127" t="n">
        <v>0</v>
      </c>
      <c r="HX132" s="127" t="n">
        <v>0</v>
      </c>
      <c r="HY132" s="127" t="n">
        <v>0</v>
      </c>
      <c r="HZ132" s="165" t="n">
        <v>0</v>
      </c>
      <c r="IA132" s="127"/>
      <c r="IB132" s="127"/>
      <c r="IC132" s="127"/>
      <c r="ID132" s="127"/>
      <c r="IE132" s="127"/>
      <c r="IF132" s="127"/>
      <c r="IG132" s="127"/>
      <c r="IH132" s="127"/>
      <c r="II132" s="127"/>
      <c r="IJ132" s="127"/>
      <c r="IK132" s="127"/>
      <c r="IL132" s="127"/>
      <c r="IM132" s="127"/>
      <c r="IN132" s="127"/>
      <c r="IO132" s="127"/>
      <c r="IP132" s="127"/>
      <c r="IQ132" s="127"/>
      <c r="IR132" s="127"/>
      <c r="IS132" s="127"/>
      <c r="IT132" s="127"/>
      <c r="IU132" s="127"/>
      <c r="IV132" s="127"/>
      <c r="IW132" s="127"/>
      <c r="IX132" s="127"/>
      <c r="IY132" s="127"/>
      <c r="IZ132" s="127"/>
      <c r="JA132" s="127"/>
      <c r="JB132" s="127"/>
      <c r="JC132" s="127"/>
      <c r="JD132" s="127"/>
      <c r="JE132" s="127"/>
      <c r="JF132" s="127"/>
      <c r="JG132" s="127"/>
      <c r="JH132" s="127"/>
      <c r="JI132" s="127"/>
      <c r="JJ132" s="127"/>
      <c r="JK132" s="127"/>
      <c r="JL132" s="127"/>
      <c r="JM132" s="127"/>
      <c r="JN132" s="127"/>
      <c r="JO132" s="127"/>
      <c r="JP132" s="127"/>
      <c r="JQ132" s="127"/>
      <c r="JR132" s="127"/>
      <c r="JS132" s="127"/>
      <c r="JT132" s="127"/>
      <c r="JU132" s="127"/>
      <c r="JV132" s="127"/>
      <c r="JW132" s="127"/>
      <c r="JX132" s="127"/>
      <c r="JY132" s="127"/>
      <c r="JZ132" s="127"/>
      <c r="KA132" s="127"/>
      <c r="KB132" s="127"/>
      <c r="KC132" s="127"/>
      <c r="KD132" s="127"/>
      <c r="KE132" s="127"/>
      <c r="KF132" s="127"/>
      <c r="KG132" s="127"/>
      <c r="KH132" s="127"/>
      <c r="KI132" s="127"/>
      <c r="KJ132" s="127"/>
      <c r="KK132" s="127"/>
      <c r="KL132" s="127"/>
      <c r="KM132" s="127"/>
      <c r="KN132" s="127"/>
      <c r="KO132" s="127"/>
      <c r="KP132" s="127"/>
      <c r="KQ132" s="127"/>
      <c r="KR132" s="127"/>
      <c r="KS132" s="127"/>
      <c r="KT132" s="127"/>
      <c r="KU132" s="127"/>
      <c r="KV132" s="127"/>
      <c r="KW132" s="127"/>
      <c r="KX132" s="127"/>
      <c r="KY132" s="127"/>
      <c r="KZ132" s="127"/>
      <c r="LA132" s="127"/>
      <c r="LB132" s="127"/>
      <c r="LC132" s="127"/>
      <c r="LD132" s="127"/>
      <c r="LE132" s="127"/>
      <c r="LF132" s="127"/>
      <c r="LG132" s="127"/>
      <c r="LH132" s="127"/>
      <c r="LI132" s="127"/>
      <c r="LJ132" s="127"/>
      <c r="LK132" s="127"/>
      <c r="LL132" s="127"/>
      <c r="LM132" s="127"/>
      <c r="LN132" s="127"/>
      <c r="LO132" s="127"/>
      <c r="LP132" s="127"/>
      <c r="LQ132" s="127"/>
      <c r="LR132" s="127"/>
      <c r="LS132" s="127"/>
      <c r="LT132" s="127"/>
      <c r="LU132" s="127"/>
      <c r="LV132" s="127"/>
      <c r="LW132" s="127"/>
      <c r="LX132" s="127"/>
      <c r="LY132" s="127"/>
      <c r="LZ132" s="127"/>
      <c r="MA132" s="127"/>
      <c r="MB132" s="127"/>
      <c r="MC132" s="127"/>
      <c r="MD132" s="127"/>
      <c r="ME132" s="127"/>
      <c r="MF132" s="127"/>
      <c r="MG132" s="127"/>
      <c r="MH132" s="127"/>
      <c r="MI132" s="127"/>
      <c r="MJ132" s="127"/>
      <c r="MK132" s="127"/>
      <c r="ML132" s="127"/>
      <c r="MM132" s="127"/>
      <c r="MN132" s="127"/>
      <c r="MO132" s="127"/>
      <c r="MP132" s="127"/>
      <c r="MQ132" s="127"/>
      <c r="MR132" s="127"/>
      <c r="MS132" s="127"/>
      <c r="MT132" s="127"/>
      <c r="MU132" s="127"/>
      <c r="MV132" s="127"/>
      <c r="MW132" s="127"/>
      <c r="MX132" s="127"/>
      <c r="MY132" s="127"/>
      <c r="MZ132" s="127"/>
      <c r="NA132" s="127"/>
      <c r="NB132" s="127"/>
      <c r="NC132" s="127"/>
      <c r="ND132" s="127"/>
      <c r="NE132" s="127"/>
      <c r="NF132" s="127"/>
      <c r="NG132" s="127"/>
      <c r="NH132" s="127"/>
      <c r="NI132" s="127"/>
      <c r="NJ132" s="127"/>
      <c r="NK132" s="127"/>
      <c r="NL132" s="127"/>
      <c r="NM132" s="127"/>
      <c r="NN132" s="127"/>
      <c r="NO132" s="127"/>
      <c r="NP132" s="127"/>
      <c r="NQ132" s="127"/>
      <c r="NR132" s="127"/>
      <c r="NS132" s="127"/>
      <c r="NT132" s="127"/>
      <c r="NU132" s="127"/>
      <c r="NV132" s="127"/>
      <c r="NW132" s="127"/>
      <c r="NX132" s="127"/>
      <c r="NY132" s="127"/>
      <c r="NZ132" s="127"/>
      <c r="OA132" s="127"/>
      <c r="OB132" s="127"/>
      <c r="OC132" s="127"/>
      <c r="OD132" s="127"/>
      <c r="OE132" s="127"/>
      <c r="OF132" s="127"/>
      <c r="OG132" s="127"/>
      <c r="OH132" s="127"/>
      <c r="OI132" s="127"/>
      <c r="OJ132" s="127"/>
      <c r="OK132" s="127"/>
      <c r="OL132" s="127"/>
      <c r="OM132" s="127"/>
      <c r="ON132" s="127"/>
      <c r="OO132" s="127"/>
      <c r="OP132" s="127"/>
      <c r="OQ132" s="127"/>
      <c r="OR132" s="127"/>
      <c r="OS132" s="127"/>
      <c r="OT132" s="127"/>
      <c r="OU132" s="127"/>
      <c r="OV132" s="127"/>
      <c r="OW132" s="127"/>
      <c r="OX132" s="127"/>
      <c r="OY132" s="127"/>
      <c r="OZ132" s="127"/>
      <c r="PA132" s="127"/>
      <c r="PB132" s="127"/>
      <c r="PC132" s="127"/>
      <c r="PD132" s="127"/>
      <c r="PE132" s="127"/>
      <c r="PF132" s="127"/>
      <c r="PG132" s="127"/>
      <c r="PH132" s="127"/>
      <c r="PI132" s="127"/>
      <c r="PJ132" s="127"/>
      <c r="PK132" s="127"/>
      <c r="PL132" s="127"/>
      <c r="PM132" s="127"/>
      <c r="PN132" s="127"/>
      <c r="PO132" s="127"/>
      <c r="PP132" s="127"/>
      <c r="PQ132" s="127"/>
      <c r="PR132" s="127"/>
      <c r="PS132" s="127"/>
      <c r="PT132" s="127"/>
      <c r="PU132" s="127"/>
      <c r="PV132" s="127"/>
      <c r="PW132" s="127"/>
      <c r="PX132" s="127"/>
      <c r="PY132" s="127"/>
      <c r="PZ132" s="127"/>
      <c r="QA132" s="127"/>
      <c r="QB132" s="127"/>
      <c r="QC132" s="127"/>
      <c r="QD132" s="127"/>
      <c r="QE132" s="127"/>
      <c r="QF132" s="127"/>
      <c r="QG132" s="127"/>
      <c r="QH132" s="127"/>
      <c r="QI132" s="127"/>
      <c r="QJ132" s="127"/>
      <c r="QK132" s="127"/>
      <c r="QL132" s="127"/>
      <c r="QM132" s="127"/>
      <c r="QN132" s="127"/>
      <c r="QO132" s="127"/>
      <c r="QP132" s="127"/>
    </row>
    <row r="133" customFormat="false" ht="14.4" hidden="false" customHeight="false" outlineLevel="0" collapsed="false">
      <c r="A133" s="166"/>
      <c r="B133" s="37" t="s">
        <v>256</v>
      </c>
      <c r="C133" s="16" t="n">
        <v>0.101580928968505</v>
      </c>
      <c r="D133" s="2" t="n">
        <v>0.314328729462591</v>
      </c>
      <c r="E133" s="2" t="n">
        <v>0.0219986956911746</v>
      </c>
      <c r="F133" s="2" t="n">
        <v>0.0226205455308028</v>
      </c>
      <c r="G133" s="2" t="n">
        <v>0.539471100346927</v>
      </c>
      <c r="H133" s="2" t="n">
        <v>0</v>
      </c>
      <c r="I133" s="2" t="n">
        <v>0</v>
      </c>
      <c r="J133" s="2" t="n">
        <v>0</v>
      </c>
      <c r="K133" s="2" t="n">
        <v>0</v>
      </c>
      <c r="L133" s="2" t="s">
        <v>37</v>
      </c>
      <c r="M133" s="2" t="s">
        <v>37</v>
      </c>
      <c r="N133" s="2" t="s">
        <v>45</v>
      </c>
      <c r="O133" s="2" t="n">
        <v>34.6</v>
      </c>
      <c r="P133" s="2" t="n">
        <v>20</v>
      </c>
      <c r="Q133" s="2" t="n">
        <v>0.02</v>
      </c>
      <c r="R133" s="2" t="n">
        <v>0</v>
      </c>
      <c r="S133" s="2" t="n">
        <v>0.692</v>
      </c>
      <c r="T133" s="2" t="n">
        <v>0.692</v>
      </c>
      <c r="U133" s="2" t="n">
        <v>1371.87865321628</v>
      </c>
      <c r="V133" s="2" t="n">
        <v>0</v>
      </c>
      <c r="W133" s="2" t="n">
        <v>949.340028025669</v>
      </c>
      <c r="X133" s="2" t="n">
        <f aca="false">IF(M133=1,O133,0)</f>
        <v>0</v>
      </c>
      <c r="Z133" s="2" t="s">
        <v>573</v>
      </c>
      <c r="AA133" s="2" t="n">
        <f aca="false">[2]cerva!E23</f>
        <v>7.23532277406752</v>
      </c>
      <c r="AB133" s="127"/>
      <c r="AC133" s="127"/>
      <c r="AD133" s="127"/>
      <c r="AE133" s="127"/>
      <c r="AF133" s="127"/>
      <c r="AG133" s="127"/>
      <c r="AH133" s="127"/>
      <c r="AI133" s="127"/>
      <c r="AJ133" s="127"/>
      <c r="AK133" s="127"/>
      <c r="AL133" s="127"/>
      <c r="AM133" s="127"/>
      <c r="AN133" s="150" t="n">
        <f aca="false">Cropani!BP509</f>
        <v>0</v>
      </c>
      <c r="AO133" s="16" t="n">
        <f aca="false">Cropani!BQ509</f>
        <v>0</v>
      </c>
      <c r="AP133" s="16" t="n">
        <f aca="false">Cropani!BR509</f>
        <v>0</v>
      </c>
      <c r="AQ133" s="16" t="n">
        <f aca="false">Cropani!BS509</f>
        <v>0</v>
      </c>
      <c r="AR133" s="16" t="n">
        <f aca="false">Cropani!BT509</f>
        <v>0</v>
      </c>
      <c r="AS133" s="16" t="n">
        <f aca="false">Cropani!BU509</f>
        <v>0</v>
      </c>
      <c r="AT133" s="16" t="n">
        <f aca="false">Cropani!BV509</f>
        <v>0</v>
      </c>
      <c r="AU133" s="16" t="n">
        <f aca="false">Cropani!BW509</f>
        <v>0</v>
      </c>
      <c r="AV133" s="139" t="n">
        <f aca="false">Cropani!BX509</f>
        <v>0</v>
      </c>
      <c r="AW133" s="150" t="n">
        <f aca="false">Cropani!BP510</f>
        <v>91.4228360716546</v>
      </c>
      <c r="AX133" s="16" t="n">
        <f aca="false">Cropani!BQ510</f>
        <v>817.254696602736</v>
      </c>
      <c r="AY133" s="16" t="n">
        <f aca="false">Cropani!BR510</f>
        <v>11.8792956732343</v>
      </c>
      <c r="AZ133" s="16" t="n">
        <f aca="false">Cropani!BS510</f>
        <v>131.992174147047</v>
      </c>
      <c r="BA133" s="16" t="n">
        <f aca="false">Cropani!BT510</f>
        <v>22.6205455308028</v>
      </c>
      <c r="BB133" s="16" t="n">
        <f aca="false">Cropani!BU510</f>
        <v>296.70910519081</v>
      </c>
      <c r="BC133" s="16" t="n">
        <f aca="false">Cropani!BV510</f>
        <v>0</v>
      </c>
      <c r="BD133" s="16" t="n">
        <f aca="false">Cropani!BW510</f>
        <v>0</v>
      </c>
      <c r="BE133" s="16" t="n">
        <f aca="false">Cropani!BX510</f>
        <v>0</v>
      </c>
      <c r="BF133" s="20" t="n">
        <f aca="false">AW133*$T133</f>
        <v>63.264602561585</v>
      </c>
      <c r="BG133" s="2" t="n">
        <f aca="false">AX133*$T133</f>
        <v>565.540250049094</v>
      </c>
      <c r="BH133" s="2" t="n">
        <f aca="false">AY133*$T133</f>
        <v>8.22047260587812</v>
      </c>
      <c r="BI133" s="2" t="n">
        <f aca="false">AZ133*$T133</f>
        <v>91.3385845097569</v>
      </c>
      <c r="BJ133" s="2" t="n">
        <f aca="false">BA133*$T133</f>
        <v>15.6534175073155</v>
      </c>
      <c r="BK133" s="2" t="n">
        <f aca="false">BB133*$T133</f>
        <v>205.32270079204</v>
      </c>
      <c r="BL133" s="2" t="n">
        <f aca="false">BC133*$T133</f>
        <v>0</v>
      </c>
      <c r="BM133" s="2" t="n">
        <f aca="false">BD133*$T133</f>
        <v>0</v>
      </c>
      <c r="BN133" s="44" t="n">
        <f aca="false">BE133*$T133</f>
        <v>0</v>
      </c>
      <c r="BO133" s="150" t="n">
        <f aca="false">AN133+BF133</f>
        <v>63.264602561585</v>
      </c>
      <c r="BP133" s="16" t="n">
        <f aca="false">AO133+BG133</f>
        <v>565.540250049094</v>
      </c>
      <c r="BQ133" s="16" t="n">
        <f aca="false">AP133+BH133</f>
        <v>8.22047260587812</v>
      </c>
      <c r="BR133" s="16" t="n">
        <f aca="false">AQ133+BI133</f>
        <v>91.3385845097569</v>
      </c>
      <c r="BS133" s="16" t="n">
        <f aca="false">AR133+BJ133</f>
        <v>15.6534175073155</v>
      </c>
      <c r="BT133" s="16" t="n">
        <f aca="false">AS133+BK133</f>
        <v>205.32270079204</v>
      </c>
      <c r="BU133" s="16" t="n">
        <f aca="false">AT133+BL133</f>
        <v>0</v>
      </c>
      <c r="BV133" s="16" t="n">
        <f aca="false">AU133+BM133</f>
        <v>0</v>
      </c>
      <c r="BW133" s="139" t="n">
        <f aca="false">AV133+BN133</f>
        <v>0</v>
      </c>
      <c r="BX133" s="3" t="n">
        <f aca="false">BO133/SUM($BO133:$BW133)</f>
        <v>0.0666406142098059</v>
      </c>
      <c r="BY133" s="3" t="n">
        <f aca="false">BP133/SUM($BO133:$BW133)</f>
        <v>0.595719376992078</v>
      </c>
      <c r="BZ133" s="3" t="n">
        <f aca="false">BQ133/SUM($BO133:$BW133)</f>
        <v>0.0086591446301639</v>
      </c>
      <c r="CA133" s="3" t="n">
        <f aca="false">BR133/SUM($BO133:$BW133)</f>
        <v>0.0962127181129322</v>
      </c>
      <c r="CB133" s="3" t="n">
        <f aca="false">BS133/SUM($BO133:$BW133)</f>
        <v>0.0164887364328983</v>
      </c>
      <c r="CC133" s="3" t="n">
        <f aca="false">BT133/SUM($BO133:$BW133)</f>
        <v>0.216279409622122</v>
      </c>
      <c r="CD133" s="3" t="n">
        <f aca="false">BU133/SUM($BO133:$BW133)</f>
        <v>0</v>
      </c>
      <c r="CE133" s="3" t="n">
        <f aca="false">BV133/SUM($BO133:$BW133)</f>
        <v>0</v>
      </c>
      <c r="CF133" s="3" t="n">
        <f aca="false">BW133/SUM($BO133:$BW133)</f>
        <v>0</v>
      </c>
      <c r="CG133" s="147" t="n">
        <f aca="false">IF(AND(CE133&gt;=90%,BV133&gt;=2000),BV133,0)</f>
        <v>0</v>
      </c>
      <c r="CI133" s="16" t="n">
        <f aca="false">IF(CG133&lt;&gt;0,SUM(BO133:CG133)-BV133,0)</f>
        <v>0</v>
      </c>
      <c r="CJ133" s="2" t="n">
        <f aca="false">IF(CE133&gt;=90%,BV133,0)</f>
        <v>0</v>
      </c>
      <c r="CK133" s="151" t="n">
        <f aca="false">IF(CJ133&lt;&gt;0,1,0)</f>
        <v>0</v>
      </c>
      <c r="CL133" s="2" t="n">
        <f aca="false">IF(CG133&lt;&gt;0,1,0)</f>
        <v>0</v>
      </c>
      <c r="CM133" s="2" t="n">
        <v>0</v>
      </c>
      <c r="CN133" s="152"/>
      <c r="CO133" s="127"/>
      <c r="CP133" s="127"/>
      <c r="CQ133" s="127"/>
      <c r="CR133" s="127"/>
      <c r="CS133" s="127"/>
      <c r="CT133" s="127"/>
      <c r="CU133" s="127"/>
      <c r="CV133" s="127"/>
      <c r="CW133" s="127"/>
      <c r="CX133" s="127"/>
      <c r="CY133" s="127"/>
      <c r="CZ133" s="127"/>
      <c r="DA133" s="127"/>
      <c r="DB133" s="127"/>
      <c r="DC133" s="138"/>
      <c r="DE133" s="37" t="str">
        <f aca="false">B103</f>
        <v>O106</v>
      </c>
      <c r="DF133" s="139"/>
      <c r="DG133" s="2" t="n">
        <f aca="false">W103</f>
        <v>163.09</v>
      </c>
      <c r="DH133" s="44" t="n">
        <f aca="false">CG103</f>
        <v>0</v>
      </c>
      <c r="DI133" s="44" t="n">
        <f aca="false">O103</f>
        <v>13</v>
      </c>
      <c r="DJ133" s="44" t="n">
        <f aca="false">S103</f>
        <v>0.845</v>
      </c>
      <c r="DK133" s="44" t="n">
        <f aca="false">BW103</f>
        <v>0</v>
      </c>
      <c r="DL133" s="44" t="n">
        <f aca="false">BV103</f>
        <v>0</v>
      </c>
      <c r="DM133" s="127"/>
      <c r="DN133" s="127"/>
      <c r="DO133" s="127"/>
      <c r="DP133" s="127"/>
      <c r="DQ133" s="127"/>
      <c r="DR133" s="127"/>
      <c r="DS133" s="127"/>
      <c r="DT133" s="127"/>
      <c r="DU133" s="127"/>
      <c r="DV133" s="127"/>
      <c r="DW133" s="127"/>
      <c r="DX133" s="127"/>
      <c r="DY133" s="127"/>
      <c r="DZ133" s="127"/>
      <c r="EA133" s="127"/>
      <c r="EB133" s="127"/>
      <c r="EC133" s="127"/>
      <c r="ED133" s="127"/>
      <c r="EE133" s="127"/>
      <c r="EF133" s="127"/>
      <c r="EG133" s="127"/>
      <c r="EH133" s="127"/>
      <c r="EI133" s="127"/>
      <c r="EJ133" s="127"/>
      <c r="EK133" s="127"/>
      <c r="EL133" s="127"/>
      <c r="EM133" s="127"/>
      <c r="EN133" s="127"/>
      <c r="EO133" s="127"/>
      <c r="EP133" s="127"/>
      <c r="EQ133" s="127"/>
      <c r="ER133" s="127"/>
      <c r="ES133" s="127"/>
      <c r="ET133" s="127"/>
      <c r="EU133" s="127"/>
      <c r="EV133" s="127"/>
      <c r="EW133" s="127"/>
      <c r="EX133" s="127"/>
      <c r="EY133" s="127"/>
      <c r="EZ133" s="127"/>
      <c r="FA133" s="127"/>
      <c r="FB133" s="127"/>
      <c r="FC133" s="127"/>
      <c r="FD133" s="127"/>
      <c r="FE133" s="127"/>
      <c r="FF133" s="127"/>
      <c r="FG133" s="127"/>
      <c r="FH133" s="127"/>
      <c r="FI133" s="127"/>
      <c r="FJ133" s="127"/>
      <c r="FK133" s="127"/>
      <c r="FL133" s="127"/>
      <c r="FM133" s="127"/>
      <c r="FN133" s="127"/>
      <c r="FO133" s="127"/>
      <c r="FP133" s="127"/>
      <c r="FQ133" s="127"/>
      <c r="FR133" s="127"/>
      <c r="FS133" s="127"/>
      <c r="FT133" s="127"/>
      <c r="FU133" s="127"/>
      <c r="FV133" s="127"/>
      <c r="FW133" s="127"/>
      <c r="FX133" s="127"/>
      <c r="FY133" s="127"/>
      <c r="FZ133" s="127"/>
      <c r="GA133" s="127"/>
      <c r="GB133" s="127"/>
      <c r="GC133" s="127"/>
      <c r="GD133" s="127"/>
      <c r="GE133" s="127"/>
      <c r="GF133" s="127"/>
      <c r="GG133" s="127"/>
      <c r="GH133" s="127"/>
      <c r="GI133" s="127"/>
      <c r="GJ133" s="127"/>
      <c r="GK133" s="127"/>
      <c r="GL133" s="127"/>
      <c r="GM133" s="127"/>
      <c r="GN133" s="127"/>
      <c r="GO133" s="127"/>
      <c r="GP133" s="167"/>
      <c r="GQ133" s="127" t="s">
        <v>253</v>
      </c>
      <c r="GR133" s="161" t="n">
        <v>0.00304742786905515</v>
      </c>
      <c r="GS133" s="127" t="n">
        <v>0.00942986188387772</v>
      </c>
      <c r="GT133" s="127" t="n">
        <v>0.000659960870735238</v>
      </c>
      <c r="GU133" s="127" t="n">
        <v>0.000678616365924083</v>
      </c>
      <c r="GV133" s="127" t="n">
        <v>0.0161841330104078</v>
      </c>
      <c r="GW133" s="127" t="n">
        <v>0</v>
      </c>
      <c r="GX133" s="127" t="n">
        <v>0.95</v>
      </c>
      <c r="GY133" s="135" t="n">
        <v>0</v>
      </c>
      <c r="GZ133" s="161" t="n">
        <v>0</v>
      </c>
      <c r="HA133" s="127" t="s">
        <v>37</v>
      </c>
      <c r="HB133" s="127" t="s">
        <v>37</v>
      </c>
      <c r="HC133" s="127" t="n">
        <v>0</v>
      </c>
      <c r="HD133" s="127" t="n">
        <v>7.47</v>
      </c>
      <c r="HE133" s="127" t="n">
        <v>25</v>
      </c>
      <c r="HF133" s="127" t="n">
        <v>0.025</v>
      </c>
      <c r="HG133" s="127" t="n">
        <v>0</v>
      </c>
      <c r="HH133" s="127" t="n">
        <v>0.18675</v>
      </c>
      <c r="HI133" s="127" t="n">
        <v>0.18675</v>
      </c>
      <c r="HJ133" s="127" t="n">
        <v>2416.15635959649</v>
      </c>
      <c r="HK133" s="127" t="n">
        <v>0</v>
      </c>
      <c r="HL133" s="135" t="n">
        <v>451.217200154644</v>
      </c>
      <c r="HM133" s="161" t="n">
        <v>0</v>
      </c>
      <c r="HN133" s="127" t="n">
        <v>0</v>
      </c>
      <c r="HO133" s="127" t="n">
        <v>0</v>
      </c>
      <c r="HP133" s="127" t="n">
        <v>0</v>
      </c>
      <c r="HQ133" s="127" t="n">
        <v>0</v>
      </c>
      <c r="HR133" s="127" t="n">
        <v>0</v>
      </c>
      <c r="HS133" s="127" t="n">
        <v>0</v>
      </c>
      <c r="HT133" s="127" t="n">
        <v>0</v>
      </c>
      <c r="HU133" s="127" t="n">
        <v>0</v>
      </c>
      <c r="HV133" s="127" t="n">
        <v>0</v>
      </c>
      <c r="HW133" s="127" t="n">
        <v>0</v>
      </c>
      <c r="HX133" s="127" t="n">
        <v>0</v>
      </c>
      <c r="HY133" s="127" t="n">
        <v>0</v>
      </c>
      <c r="HZ133" s="165" t="n">
        <v>0</v>
      </c>
      <c r="IA133" s="127"/>
      <c r="IB133" s="127"/>
      <c r="IC133" s="127"/>
      <c r="ID133" s="127"/>
      <c r="IE133" s="127"/>
      <c r="IF133" s="127"/>
      <c r="IG133" s="127"/>
      <c r="IH133" s="127"/>
      <c r="II133" s="127"/>
      <c r="IJ133" s="127"/>
      <c r="IK133" s="127"/>
      <c r="IL133" s="127"/>
      <c r="IM133" s="127"/>
      <c r="IN133" s="127"/>
      <c r="IO133" s="127"/>
      <c r="IP133" s="127"/>
      <c r="IQ133" s="127"/>
      <c r="IR133" s="127"/>
      <c r="IS133" s="127"/>
      <c r="IT133" s="127"/>
      <c r="IU133" s="127"/>
      <c r="IV133" s="127"/>
      <c r="IW133" s="127"/>
      <c r="IX133" s="127"/>
      <c r="IY133" s="127"/>
      <c r="IZ133" s="127"/>
      <c r="JA133" s="127"/>
      <c r="JB133" s="127"/>
      <c r="JC133" s="127"/>
      <c r="JD133" s="127"/>
      <c r="JE133" s="127"/>
      <c r="JF133" s="127"/>
      <c r="JG133" s="127"/>
      <c r="JH133" s="127"/>
      <c r="JI133" s="127"/>
      <c r="JJ133" s="127"/>
      <c r="JK133" s="127"/>
      <c r="JL133" s="127"/>
      <c r="JM133" s="127"/>
      <c r="JN133" s="127"/>
      <c r="JO133" s="127"/>
      <c r="JP133" s="127"/>
      <c r="JQ133" s="127"/>
      <c r="JR133" s="127"/>
      <c r="JS133" s="127"/>
      <c r="JT133" s="127"/>
      <c r="JU133" s="127"/>
      <c r="JV133" s="127"/>
      <c r="JW133" s="127"/>
      <c r="JX133" s="127"/>
      <c r="JY133" s="127"/>
      <c r="JZ133" s="127"/>
      <c r="KA133" s="127"/>
      <c r="KB133" s="127"/>
      <c r="KC133" s="127"/>
      <c r="KD133" s="127"/>
      <c r="KE133" s="127"/>
      <c r="KF133" s="127"/>
      <c r="KG133" s="127"/>
      <c r="KH133" s="127"/>
      <c r="KI133" s="127"/>
      <c r="KJ133" s="127"/>
      <c r="KK133" s="127"/>
      <c r="KL133" s="127"/>
      <c r="KM133" s="127"/>
      <c r="KN133" s="127"/>
      <c r="KO133" s="127"/>
      <c r="KP133" s="127"/>
      <c r="KQ133" s="127"/>
      <c r="KR133" s="127"/>
      <c r="KS133" s="127"/>
      <c r="KT133" s="127"/>
      <c r="KU133" s="127"/>
      <c r="KV133" s="127"/>
      <c r="KW133" s="127"/>
      <c r="KX133" s="127"/>
      <c r="KY133" s="127"/>
      <c r="KZ133" s="127"/>
      <c r="LA133" s="127"/>
      <c r="LB133" s="127"/>
      <c r="LC133" s="127"/>
      <c r="LD133" s="127"/>
      <c r="LE133" s="127"/>
      <c r="LF133" s="127"/>
      <c r="LG133" s="127"/>
      <c r="LH133" s="127"/>
      <c r="LI133" s="127"/>
      <c r="LJ133" s="127"/>
      <c r="LK133" s="127"/>
      <c r="LL133" s="127"/>
      <c r="LM133" s="127"/>
      <c r="LN133" s="127"/>
      <c r="LO133" s="127"/>
      <c r="LP133" s="127"/>
      <c r="LQ133" s="127"/>
      <c r="LR133" s="127"/>
      <c r="LS133" s="127"/>
      <c r="LT133" s="127"/>
      <c r="LU133" s="127"/>
      <c r="LV133" s="127"/>
      <c r="LW133" s="127"/>
      <c r="LX133" s="127"/>
      <c r="LY133" s="127"/>
      <c r="LZ133" s="127"/>
      <c r="MA133" s="127"/>
      <c r="MB133" s="127"/>
      <c r="MC133" s="127"/>
      <c r="MD133" s="127"/>
      <c r="ME133" s="127"/>
      <c r="MF133" s="127"/>
      <c r="MG133" s="127"/>
      <c r="MH133" s="127"/>
      <c r="MI133" s="127"/>
      <c r="MJ133" s="127"/>
      <c r="MK133" s="127"/>
      <c r="ML133" s="127"/>
      <c r="MM133" s="127"/>
      <c r="MN133" s="127"/>
      <c r="MO133" s="127"/>
      <c r="MP133" s="127"/>
      <c r="MQ133" s="127"/>
      <c r="MR133" s="127"/>
      <c r="MS133" s="127"/>
      <c r="MT133" s="127"/>
      <c r="MU133" s="127"/>
      <c r="MV133" s="127"/>
      <c r="MW133" s="127"/>
      <c r="MX133" s="127"/>
      <c r="MY133" s="127"/>
      <c r="MZ133" s="127"/>
      <c r="NA133" s="127"/>
      <c r="NB133" s="127"/>
      <c r="NC133" s="127"/>
      <c r="ND133" s="127"/>
      <c r="NE133" s="127"/>
      <c r="NF133" s="127"/>
      <c r="NG133" s="127"/>
      <c r="NH133" s="127"/>
      <c r="NI133" s="127"/>
      <c r="NJ133" s="127"/>
      <c r="NK133" s="127"/>
      <c r="NL133" s="127"/>
      <c r="NM133" s="127"/>
      <c r="NN133" s="127"/>
      <c r="NO133" s="127"/>
      <c r="NP133" s="127"/>
      <c r="NQ133" s="127"/>
      <c r="NR133" s="127"/>
      <c r="NS133" s="127"/>
      <c r="NT133" s="127"/>
      <c r="NU133" s="127"/>
      <c r="NV133" s="127"/>
      <c r="NW133" s="127"/>
      <c r="NX133" s="127"/>
      <c r="NY133" s="127"/>
      <c r="NZ133" s="127"/>
      <c r="OA133" s="127"/>
      <c r="OB133" s="127"/>
      <c r="OC133" s="127"/>
      <c r="OD133" s="127"/>
      <c r="OE133" s="127"/>
      <c r="OF133" s="127"/>
      <c r="OG133" s="127"/>
      <c r="OH133" s="127"/>
      <c r="OI133" s="127"/>
      <c r="OJ133" s="127"/>
      <c r="OK133" s="127"/>
      <c r="OL133" s="127"/>
      <c r="OM133" s="127"/>
      <c r="ON133" s="127"/>
      <c r="OO133" s="127"/>
      <c r="OP133" s="127"/>
      <c r="OQ133" s="127"/>
      <c r="OR133" s="127"/>
      <c r="OS133" s="127"/>
      <c r="OT133" s="127"/>
      <c r="OU133" s="127"/>
      <c r="OV133" s="127"/>
      <c r="OW133" s="127"/>
      <c r="OX133" s="127"/>
      <c r="OY133" s="127"/>
      <c r="OZ133" s="127"/>
      <c r="PA133" s="127"/>
      <c r="PB133" s="127"/>
      <c r="PC133" s="127"/>
      <c r="PD133" s="127"/>
      <c r="PE133" s="127"/>
      <c r="PF133" s="127"/>
      <c r="PG133" s="127"/>
      <c r="PH133" s="127"/>
      <c r="PI133" s="127"/>
      <c r="PJ133" s="127"/>
      <c r="PK133" s="127"/>
      <c r="PL133" s="127"/>
      <c r="PM133" s="127"/>
      <c r="PN133" s="127"/>
      <c r="PO133" s="127"/>
      <c r="PP133" s="127"/>
      <c r="PQ133" s="127"/>
      <c r="PR133" s="127"/>
      <c r="PS133" s="127"/>
      <c r="PT133" s="127"/>
      <c r="PU133" s="127"/>
      <c r="PV133" s="127"/>
      <c r="PW133" s="127"/>
      <c r="PX133" s="127"/>
      <c r="PY133" s="127"/>
      <c r="PZ133" s="127"/>
      <c r="QA133" s="127"/>
      <c r="QB133" s="127"/>
      <c r="QC133" s="127"/>
      <c r="QD133" s="127"/>
      <c r="QE133" s="127"/>
      <c r="QF133" s="127"/>
      <c r="QG133" s="127"/>
      <c r="QH133" s="127"/>
      <c r="QI133" s="127"/>
      <c r="QJ133" s="127"/>
      <c r="QK133" s="127"/>
      <c r="QL133" s="127"/>
      <c r="QM133" s="127"/>
      <c r="QN133" s="127"/>
      <c r="QO133" s="127"/>
      <c r="QP133" s="127"/>
    </row>
    <row r="134" s="178" customFormat="true" ht="14.4" hidden="false" customHeight="false" outlineLevel="0" collapsed="false">
      <c r="A134" s="166"/>
      <c r="B134" s="177" t="s">
        <v>257</v>
      </c>
      <c r="C134" s="16" t="n">
        <v>0.5</v>
      </c>
      <c r="D134" s="178" t="n">
        <v>0</v>
      </c>
      <c r="E134" s="178" t="n">
        <v>0</v>
      </c>
      <c r="F134" s="178" t="n">
        <v>0</v>
      </c>
      <c r="G134" s="178" t="n">
        <v>0</v>
      </c>
      <c r="H134" s="178" t="n">
        <v>0.1</v>
      </c>
      <c r="I134" s="178" t="n">
        <v>0.4</v>
      </c>
      <c r="J134" s="178" t="n">
        <v>0</v>
      </c>
      <c r="K134" s="178" t="n">
        <v>0</v>
      </c>
      <c r="L134" s="178" t="s">
        <v>37</v>
      </c>
      <c r="M134" s="178" t="s">
        <v>37</v>
      </c>
      <c r="N134" s="178" t="n">
        <v>0</v>
      </c>
      <c r="O134" s="178" t="n">
        <v>49.1</v>
      </c>
      <c r="P134" s="178" t="n">
        <v>10</v>
      </c>
      <c r="Q134" s="178" t="n">
        <v>0.01</v>
      </c>
      <c r="R134" s="178" t="n">
        <v>0</v>
      </c>
      <c r="S134" s="178" t="n">
        <v>0.491</v>
      </c>
      <c r="T134" s="178" t="n">
        <v>0.491</v>
      </c>
      <c r="U134" s="178" t="n">
        <v>1642</v>
      </c>
      <c r="V134" s="178" t="n">
        <v>0</v>
      </c>
      <c r="W134" s="178" t="n">
        <v>806.222</v>
      </c>
      <c r="X134" s="178" t="n">
        <f aca="false">IF(M134=1,O134,0)</f>
        <v>0</v>
      </c>
      <c r="Z134" s="178" t="s">
        <v>573</v>
      </c>
      <c r="AA134" s="178" t="n">
        <f aca="false">[2]cerva!$E$28</f>
        <v>9.46437926011855</v>
      </c>
      <c r="AB134" s="127"/>
      <c r="AC134" s="127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  <c r="AN134" s="179" t="n">
        <f aca="false">Cropani!CA509</f>
        <v>0</v>
      </c>
      <c r="AO134" s="180" t="n">
        <f aca="false">Cropani!CB509</f>
        <v>0</v>
      </c>
      <c r="AP134" s="180" t="n">
        <f aca="false">Cropani!CC509</f>
        <v>0</v>
      </c>
      <c r="AQ134" s="180" t="n">
        <f aca="false">Cropani!CD509</f>
        <v>0</v>
      </c>
      <c r="AR134" s="180" t="n">
        <f aca="false">Cropani!CE509</f>
        <v>0</v>
      </c>
      <c r="AS134" s="180" t="n">
        <f aca="false">Cropani!CF509</f>
        <v>0</v>
      </c>
      <c r="AT134" s="180" t="n">
        <f aca="false">Cropani!CG509</f>
        <v>0</v>
      </c>
      <c r="AU134" s="180" t="n">
        <f aca="false">Cropani!CH509</f>
        <v>0</v>
      </c>
      <c r="AV134" s="181" t="n">
        <f aca="false">Cropani!CI509</f>
        <v>0</v>
      </c>
      <c r="AW134" s="179" t="n">
        <f aca="false">Cropani!CA510</f>
        <v>625</v>
      </c>
      <c r="AX134" s="180" t="n">
        <f aca="false">Cropani!CB510</f>
        <v>0</v>
      </c>
      <c r="AY134" s="180" t="n">
        <f aca="false">Cropani!CC510</f>
        <v>0</v>
      </c>
      <c r="AZ134" s="180" t="n">
        <f aca="false">Cropani!CD510</f>
        <v>0</v>
      </c>
      <c r="BA134" s="180" t="n">
        <f aca="false">Cropani!CE510</f>
        <v>0</v>
      </c>
      <c r="BB134" s="180" t="n">
        <f aca="false">Cropani!CF510</f>
        <v>0</v>
      </c>
      <c r="BC134" s="180" t="n">
        <f aca="false">Cropani!CG510</f>
        <v>17</v>
      </c>
      <c r="BD134" s="180" t="n">
        <f aca="false">Cropani!CH510</f>
        <v>1000</v>
      </c>
      <c r="BE134" s="180" t="n">
        <f aca="false">Cropani!CI510</f>
        <v>0</v>
      </c>
      <c r="BF134" s="182" t="n">
        <f aca="false">AW134*$T134</f>
        <v>306.875</v>
      </c>
      <c r="BG134" s="178" t="n">
        <f aca="false">AX134*$T134</f>
        <v>0</v>
      </c>
      <c r="BH134" s="178" t="n">
        <f aca="false">AY134*$T134</f>
        <v>0</v>
      </c>
      <c r="BI134" s="178" t="n">
        <f aca="false">AZ134*$T134</f>
        <v>0</v>
      </c>
      <c r="BJ134" s="178" t="n">
        <f aca="false">BA134*$T134</f>
        <v>0</v>
      </c>
      <c r="BK134" s="178" t="n">
        <f aca="false">BB134*$T134</f>
        <v>0</v>
      </c>
      <c r="BL134" s="178" t="n">
        <f aca="false">BC134*$T134</f>
        <v>8.347</v>
      </c>
      <c r="BM134" s="178" t="n">
        <f aca="false">BD134*$T134</f>
        <v>491</v>
      </c>
      <c r="BN134" s="183" t="n">
        <f aca="false">BE134*$T134</f>
        <v>0</v>
      </c>
      <c r="BO134" s="179" t="n">
        <f aca="false">AN134+BF134</f>
        <v>306.875</v>
      </c>
      <c r="BP134" s="180" t="n">
        <f aca="false">AO134+BG134</f>
        <v>0</v>
      </c>
      <c r="BQ134" s="180" t="n">
        <f aca="false">AP134+BH134</f>
        <v>0</v>
      </c>
      <c r="BR134" s="180" t="n">
        <f aca="false">AQ134+BI134</f>
        <v>0</v>
      </c>
      <c r="BS134" s="180" t="n">
        <f aca="false">AR134+BJ134</f>
        <v>0</v>
      </c>
      <c r="BT134" s="180" t="n">
        <f aca="false">AS134+BK134</f>
        <v>0</v>
      </c>
      <c r="BU134" s="180" t="n">
        <f aca="false">AT134+BL134</f>
        <v>8.347</v>
      </c>
      <c r="BV134" s="180" t="n">
        <f aca="false">AU134+BM134</f>
        <v>491</v>
      </c>
      <c r="BW134" s="181" t="n">
        <f aca="false">AV134+BN134</f>
        <v>0</v>
      </c>
      <c r="BX134" s="3" t="n">
        <f aca="false">BO134/SUM($BO134:$BW134)</f>
        <v>0.380633373934226</v>
      </c>
      <c r="BY134" s="3" t="n">
        <f aca="false">BP134/SUM($BO134:$BW134)</f>
        <v>0</v>
      </c>
      <c r="BZ134" s="3" t="n">
        <f aca="false">BQ134/SUM($BO134:$BW134)</f>
        <v>0</v>
      </c>
      <c r="CA134" s="3" t="n">
        <f aca="false">BR134/SUM($BO134:$BW134)</f>
        <v>0</v>
      </c>
      <c r="CB134" s="3" t="n">
        <f aca="false">BS134/SUM($BO134:$BW134)</f>
        <v>0</v>
      </c>
      <c r="CC134" s="3" t="n">
        <f aca="false">BT134/SUM($BO134:$BW134)</f>
        <v>0</v>
      </c>
      <c r="CD134" s="3" t="n">
        <f aca="false">BU134/SUM($BO134:$BW134)</f>
        <v>0.010353227771011</v>
      </c>
      <c r="CE134" s="3" t="n">
        <f aca="false">BV134/SUM($BO134:$BW134)</f>
        <v>0.609013398294762</v>
      </c>
      <c r="CF134" s="3" t="n">
        <f aca="false">BW134/SUM($BO134:$BW134)</f>
        <v>0</v>
      </c>
      <c r="CG134" s="184" t="n">
        <f aca="false">IF(AND(CE134&gt;=90%,BV134&gt;=2000),BV134,0)</f>
        <v>0</v>
      </c>
      <c r="CI134" s="180" t="n">
        <f aca="false">IF(CG134&lt;&gt;0,SUM(BO134:CG134)-BV134,0)</f>
        <v>0</v>
      </c>
      <c r="CJ134" s="178" t="n">
        <f aca="false">IF(CE134&gt;=90%,BV134,0)</f>
        <v>0</v>
      </c>
      <c r="CK134" s="151" t="n">
        <f aca="false">IF(CJ134&lt;&gt;0,1,0)</f>
        <v>0</v>
      </c>
      <c r="CL134" s="178" t="n">
        <f aca="false">IF(CG134&lt;&gt;0,1,0)</f>
        <v>0</v>
      </c>
      <c r="CM134" s="178" t="n">
        <v>0</v>
      </c>
      <c r="CN134" s="152"/>
      <c r="CO134" s="127"/>
      <c r="CP134" s="127"/>
      <c r="CQ134" s="127"/>
      <c r="CR134" s="127"/>
      <c r="CS134" s="127"/>
      <c r="CT134" s="127"/>
      <c r="CU134" s="127"/>
      <c r="CV134" s="127"/>
      <c r="CW134" s="127"/>
      <c r="CX134" s="127"/>
      <c r="CY134" s="127"/>
      <c r="CZ134" s="127"/>
      <c r="DA134" s="127"/>
      <c r="DB134" s="127"/>
      <c r="DC134" s="138"/>
      <c r="DE134" s="37" t="str">
        <f aca="false">B104</f>
        <v>O107</v>
      </c>
      <c r="DF134" s="139"/>
      <c r="DH134" s="44"/>
      <c r="DI134" s="44"/>
      <c r="DJ134" s="44"/>
      <c r="DK134" s="44"/>
      <c r="DL134" s="44"/>
      <c r="DM134" s="127"/>
      <c r="DN134" s="127"/>
      <c r="DO134" s="127"/>
      <c r="DP134" s="127"/>
      <c r="DQ134" s="127"/>
      <c r="DR134" s="127"/>
      <c r="DS134" s="127"/>
      <c r="DT134" s="127"/>
      <c r="DU134" s="127"/>
      <c r="DV134" s="127"/>
      <c r="DW134" s="127"/>
      <c r="DX134" s="127"/>
      <c r="DY134" s="127"/>
      <c r="DZ134" s="127"/>
      <c r="EA134" s="127"/>
      <c r="EB134" s="127"/>
      <c r="EC134" s="127"/>
      <c r="ED134" s="127"/>
      <c r="EE134" s="127"/>
      <c r="EF134" s="127"/>
      <c r="EG134" s="127"/>
      <c r="EH134" s="127"/>
      <c r="EI134" s="127"/>
      <c r="EJ134" s="127"/>
      <c r="EK134" s="127"/>
      <c r="EL134" s="127"/>
      <c r="EM134" s="127"/>
      <c r="EN134" s="127"/>
      <c r="EO134" s="127"/>
      <c r="EP134" s="127"/>
      <c r="EQ134" s="127"/>
      <c r="ER134" s="127"/>
      <c r="ES134" s="127"/>
      <c r="ET134" s="127"/>
      <c r="EU134" s="127"/>
      <c r="EV134" s="127"/>
      <c r="EW134" s="127"/>
      <c r="EX134" s="127"/>
      <c r="EY134" s="127"/>
      <c r="EZ134" s="127"/>
      <c r="FA134" s="127"/>
      <c r="FB134" s="127"/>
      <c r="FC134" s="127"/>
      <c r="FD134" s="127"/>
      <c r="FE134" s="127"/>
      <c r="FF134" s="127"/>
      <c r="FG134" s="127"/>
      <c r="FH134" s="127"/>
      <c r="FI134" s="127"/>
      <c r="FJ134" s="127"/>
      <c r="FK134" s="127"/>
      <c r="FL134" s="127"/>
      <c r="FM134" s="127"/>
      <c r="FN134" s="127"/>
      <c r="FO134" s="127"/>
      <c r="FP134" s="127"/>
      <c r="FQ134" s="127"/>
      <c r="FR134" s="127"/>
      <c r="FS134" s="127"/>
      <c r="FT134" s="127"/>
      <c r="FU134" s="127"/>
      <c r="FV134" s="127"/>
      <c r="FW134" s="127"/>
      <c r="FX134" s="127"/>
      <c r="FY134" s="127"/>
      <c r="FZ134" s="127"/>
      <c r="GA134" s="127"/>
      <c r="GB134" s="127"/>
      <c r="GC134" s="127"/>
      <c r="GD134" s="127"/>
      <c r="GE134" s="127"/>
      <c r="GF134" s="127"/>
      <c r="GG134" s="127"/>
      <c r="GH134" s="127"/>
      <c r="GI134" s="127"/>
      <c r="GJ134" s="127"/>
      <c r="GK134" s="127"/>
      <c r="GL134" s="127"/>
      <c r="GM134" s="127"/>
      <c r="GN134" s="127"/>
      <c r="GO134" s="127"/>
      <c r="GP134" s="167"/>
      <c r="GQ134" s="127" t="s">
        <v>254</v>
      </c>
      <c r="GR134" s="161" t="n">
        <v>0</v>
      </c>
      <c r="GS134" s="127" t="n">
        <v>0</v>
      </c>
      <c r="GT134" s="127" t="n">
        <v>0</v>
      </c>
      <c r="GU134" s="127" t="n">
        <v>0</v>
      </c>
      <c r="GV134" s="127" t="n">
        <v>0</v>
      </c>
      <c r="GW134" s="127" t="n">
        <v>0</v>
      </c>
      <c r="GX134" s="127" t="n">
        <v>0.1</v>
      </c>
      <c r="GY134" s="135" t="n">
        <v>0</v>
      </c>
      <c r="GZ134" s="161" t="n">
        <v>0</v>
      </c>
      <c r="HA134" s="127" t="s">
        <v>37</v>
      </c>
      <c r="HB134" s="127" t="s">
        <v>140</v>
      </c>
      <c r="HC134" s="127" t="s">
        <v>259</v>
      </c>
      <c r="HD134" s="127" t="n">
        <v>67.5</v>
      </c>
      <c r="HE134" s="127" t="n">
        <v>10</v>
      </c>
      <c r="HF134" s="127" t="n">
        <v>0.01</v>
      </c>
      <c r="HG134" s="127" t="n">
        <v>0</v>
      </c>
      <c r="HH134" s="127" t="n">
        <v>0.675</v>
      </c>
      <c r="HI134" s="127" t="n">
        <v>0.675</v>
      </c>
      <c r="HJ134" s="127" t="n">
        <v>2050</v>
      </c>
      <c r="HK134" s="127" t="n">
        <v>0</v>
      </c>
      <c r="HL134" s="135" t="n">
        <v>1383.75</v>
      </c>
      <c r="HM134" s="161" t="n">
        <v>0</v>
      </c>
      <c r="HN134" s="127" t="n">
        <v>0</v>
      </c>
      <c r="HO134" s="127" t="n">
        <v>0</v>
      </c>
      <c r="HP134" s="127" t="n">
        <v>0</v>
      </c>
      <c r="HQ134" s="127" t="n">
        <v>0</v>
      </c>
      <c r="HR134" s="127" t="n">
        <v>0</v>
      </c>
      <c r="HS134" s="127" t="n">
        <v>0</v>
      </c>
      <c r="HT134" s="127" t="n">
        <v>0</v>
      </c>
      <c r="HU134" s="127" t="n">
        <v>0</v>
      </c>
      <c r="HV134" s="127" t="n">
        <v>0</v>
      </c>
      <c r="HW134" s="127" t="n">
        <v>0</v>
      </c>
      <c r="HX134" s="127" t="n">
        <v>0</v>
      </c>
      <c r="HY134" s="127" t="n">
        <v>0</v>
      </c>
      <c r="HZ134" s="165" t="n">
        <v>0</v>
      </c>
      <c r="IA134" s="127"/>
      <c r="IB134" s="127"/>
      <c r="IC134" s="127"/>
      <c r="ID134" s="127"/>
      <c r="IE134" s="127"/>
      <c r="IF134" s="127"/>
      <c r="IG134" s="127"/>
      <c r="IH134" s="127"/>
      <c r="II134" s="127"/>
      <c r="IJ134" s="127"/>
      <c r="IK134" s="127"/>
      <c r="IL134" s="127"/>
      <c r="IM134" s="127"/>
      <c r="IN134" s="127"/>
      <c r="IO134" s="127"/>
      <c r="IP134" s="127"/>
      <c r="IQ134" s="127"/>
      <c r="IR134" s="127"/>
      <c r="IS134" s="127"/>
      <c r="IT134" s="127"/>
      <c r="IU134" s="127"/>
      <c r="IV134" s="127"/>
      <c r="IW134" s="127"/>
      <c r="IX134" s="127"/>
      <c r="IY134" s="127"/>
      <c r="IZ134" s="127"/>
      <c r="JA134" s="127"/>
      <c r="JB134" s="127"/>
      <c r="JC134" s="127"/>
      <c r="JD134" s="127"/>
      <c r="JE134" s="127"/>
      <c r="JF134" s="127"/>
      <c r="JG134" s="127"/>
      <c r="JH134" s="127"/>
      <c r="JI134" s="127"/>
      <c r="JJ134" s="127"/>
      <c r="JK134" s="127"/>
      <c r="JL134" s="127"/>
      <c r="JM134" s="127"/>
      <c r="JN134" s="127"/>
      <c r="JO134" s="127"/>
      <c r="JP134" s="127"/>
      <c r="JQ134" s="127"/>
      <c r="JR134" s="127"/>
      <c r="JS134" s="127"/>
      <c r="JT134" s="127"/>
      <c r="JU134" s="127"/>
      <c r="JV134" s="127"/>
      <c r="JW134" s="127"/>
      <c r="JX134" s="127"/>
      <c r="JY134" s="127"/>
      <c r="JZ134" s="127"/>
      <c r="KA134" s="127"/>
      <c r="KB134" s="127"/>
      <c r="KC134" s="127"/>
      <c r="KD134" s="127"/>
      <c r="KE134" s="127"/>
      <c r="KF134" s="127"/>
      <c r="KG134" s="127"/>
      <c r="KH134" s="127"/>
      <c r="KI134" s="127"/>
      <c r="KJ134" s="127"/>
      <c r="KK134" s="127"/>
      <c r="KL134" s="127"/>
      <c r="KM134" s="127"/>
      <c r="KN134" s="127"/>
      <c r="KO134" s="127"/>
      <c r="KP134" s="127"/>
      <c r="KQ134" s="127"/>
      <c r="KR134" s="127"/>
      <c r="KS134" s="127"/>
      <c r="KT134" s="127"/>
      <c r="KU134" s="127"/>
      <c r="KV134" s="127"/>
      <c r="KW134" s="127"/>
      <c r="KX134" s="127"/>
      <c r="KY134" s="127"/>
      <c r="KZ134" s="127"/>
      <c r="LA134" s="127"/>
      <c r="LB134" s="127"/>
      <c r="LC134" s="127"/>
      <c r="LD134" s="127"/>
      <c r="LE134" s="127"/>
      <c r="LF134" s="127"/>
      <c r="LG134" s="127"/>
      <c r="LH134" s="127"/>
      <c r="LI134" s="127"/>
      <c r="LJ134" s="127"/>
      <c r="LK134" s="127"/>
      <c r="LL134" s="127"/>
      <c r="LM134" s="127"/>
      <c r="LN134" s="127"/>
      <c r="LO134" s="127"/>
      <c r="LP134" s="127"/>
      <c r="LQ134" s="127"/>
      <c r="LR134" s="127"/>
      <c r="LS134" s="127"/>
      <c r="LT134" s="127"/>
      <c r="LU134" s="127"/>
      <c r="LV134" s="127"/>
      <c r="LW134" s="127"/>
      <c r="LX134" s="127"/>
      <c r="LY134" s="127"/>
      <c r="LZ134" s="127"/>
      <c r="MA134" s="127"/>
      <c r="MB134" s="127"/>
      <c r="MC134" s="127"/>
      <c r="MD134" s="127"/>
      <c r="ME134" s="127"/>
      <c r="MF134" s="127"/>
      <c r="MG134" s="127"/>
      <c r="MH134" s="127"/>
      <c r="MI134" s="127"/>
      <c r="MJ134" s="127"/>
      <c r="MK134" s="127"/>
      <c r="ML134" s="127"/>
      <c r="MM134" s="127"/>
      <c r="MN134" s="127"/>
      <c r="MO134" s="127"/>
      <c r="MP134" s="127"/>
      <c r="MQ134" s="127"/>
      <c r="MR134" s="127"/>
      <c r="MS134" s="127"/>
      <c r="MT134" s="127"/>
      <c r="MU134" s="127"/>
      <c r="MV134" s="127"/>
      <c r="MW134" s="127"/>
      <c r="MX134" s="127"/>
      <c r="MY134" s="127"/>
      <c r="MZ134" s="127"/>
      <c r="NA134" s="127"/>
      <c r="NB134" s="127"/>
      <c r="NC134" s="127"/>
      <c r="ND134" s="127"/>
      <c r="NE134" s="127"/>
      <c r="NF134" s="127"/>
      <c r="NG134" s="127"/>
      <c r="NH134" s="127"/>
      <c r="NI134" s="127"/>
      <c r="NJ134" s="127"/>
      <c r="NK134" s="127"/>
      <c r="NL134" s="127"/>
      <c r="NM134" s="127"/>
      <c r="NN134" s="127"/>
      <c r="NO134" s="127"/>
      <c r="NP134" s="127"/>
      <c r="NQ134" s="127"/>
      <c r="NR134" s="127"/>
      <c r="NS134" s="127"/>
      <c r="NT134" s="127"/>
      <c r="NU134" s="127"/>
      <c r="NV134" s="127"/>
      <c r="NW134" s="127"/>
      <c r="NX134" s="127"/>
      <c r="NY134" s="127"/>
      <c r="NZ134" s="127"/>
      <c r="OA134" s="127"/>
      <c r="OB134" s="127"/>
      <c r="OC134" s="127"/>
      <c r="OD134" s="127"/>
      <c r="OE134" s="127"/>
      <c r="OF134" s="127"/>
      <c r="OG134" s="127"/>
      <c r="OH134" s="127"/>
      <c r="OI134" s="127"/>
      <c r="OJ134" s="127"/>
      <c r="OK134" s="127"/>
      <c r="OL134" s="127"/>
      <c r="OM134" s="127"/>
      <c r="ON134" s="127"/>
      <c r="OO134" s="127"/>
      <c r="OP134" s="127"/>
      <c r="OQ134" s="127"/>
      <c r="OR134" s="127"/>
      <c r="OS134" s="127"/>
      <c r="OT134" s="127"/>
      <c r="OU134" s="127"/>
      <c r="OV134" s="127"/>
      <c r="OW134" s="127"/>
      <c r="OX134" s="127"/>
      <c r="OY134" s="127"/>
      <c r="OZ134" s="127"/>
      <c r="PA134" s="127"/>
      <c r="PB134" s="127"/>
      <c r="PC134" s="127"/>
      <c r="PD134" s="127"/>
      <c r="PE134" s="127"/>
      <c r="PF134" s="127"/>
      <c r="PG134" s="127"/>
      <c r="PH134" s="127"/>
      <c r="PI134" s="127"/>
      <c r="PJ134" s="127"/>
      <c r="PK134" s="127"/>
      <c r="PL134" s="127"/>
      <c r="PM134" s="127"/>
      <c r="PN134" s="127"/>
      <c r="PO134" s="127"/>
      <c r="PP134" s="127"/>
      <c r="PQ134" s="127"/>
      <c r="PR134" s="127"/>
      <c r="PS134" s="127"/>
      <c r="PT134" s="127"/>
      <c r="PU134" s="127"/>
      <c r="PV134" s="127"/>
      <c r="PW134" s="127"/>
      <c r="PX134" s="127"/>
      <c r="PY134" s="127"/>
      <c r="PZ134" s="127"/>
      <c r="QA134" s="127"/>
      <c r="QB134" s="127"/>
      <c r="QC134" s="127"/>
      <c r="QD134" s="127"/>
      <c r="QE134" s="127"/>
      <c r="QF134" s="127"/>
      <c r="QG134" s="127"/>
      <c r="QH134" s="127"/>
      <c r="QI134" s="127"/>
      <c r="QJ134" s="127"/>
      <c r="QK134" s="127"/>
      <c r="QL134" s="127"/>
      <c r="QM134" s="127"/>
      <c r="QN134" s="127"/>
      <c r="QO134" s="127"/>
      <c r="QP134" s="127"/>
    </row>
    <row r="135" customFormat="false" ht="15" hidden="false" customHeight="false" outlineLevel="0" collapsed="false">
      <c r="A135" s="166"/>
      <c r="B135" s="37" t="s">
        <v>258</v>
      </c>
      <c r="C135" s="16" t="n">
        <v>0.0943838035759929</v>
      </c>
      <c r="D135" s="2" t="n">
        <v>0.0245191857637102</v>
      </c>
      <c r="E135" s="2" t="n">
        <v>0.349855177742742</v>
      </c>
      <c r="F135" s="2" t="n">
        <v>0.110452410910616</v>
      </c>
      <c r="G135" s="2" t="n">
        <v>0.0107894220069385</v>
      </c>
      <c r="H135" s="2" t="n">
        <v>0.41</v>
      </c>
      <c r="I135" s="2" t="n">
        <v>0</v>
      </c>
      <c r="J135" s="2" t="n">
        <v>0</v>
      </c>
      <c r="K135" s="2" t="n">
        <v>0</v>
      </c>
      <c r="L135" s="2" t="s">
        <v>37</v>
      </c>
      <c r="M135" s="2" t="s">
        <v>37</v>
      </c>
      <c r="N135" s="2" t="s">
        <v>142</v>
      </c>
      <c r="O135" s="2" t="n">
        <v>6.72</v>
      </c>
      <c r="P135" s="2" t="n">
        <v>110</v>
      </c>
      <c r="Q135" s="2" t="n">
        <v>0.11</v>
      </c>
      <c r="R135" s="2" t="n">
        <v>0.93</v>
      </c>
      <c r="S135" s="2" t="n">
        <v>0.7392</v>
      </c>
      <c r="T135" s="2" t="n">
        <v>0.051744</v>
      </c>
      <c r="U135" s="2" t="n">
        <v>66.4375730643257</v>
      </c>
      <c r="V135" s="2" t="n">
        <v>182</v>
      </c>
      <c r="W135" s="2" t="n">
        <v>185.43774578064</v>
      </c>
      <c r="X135" s="2" t="n">
        <f aca="false">IF(M135=1,O135,0)</f>
        <v>0</v>
      </c>
      <c r="Z135" s="2" t="s">
        <v>511</v>
      </c>
      <c r="AA135" s="2" t="n">
        <f aca="false">[1]sellia!E11</f>
        <v>8.3549522893459</v>
      </c>
      <c r="AB135" s="127"/>
      <c r="AC135" s="127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  <c r="AN135" s="171" t="n">
        <f aca="false">Cropani!CL509</f>
        <v>18.9090268648912</v>
      </c>
      <c r="AO135" s="61" t="n">
        <f aca="false">Cropani!CM509</f>
        <v>7.29304446978335</v>
      </c>
      <c r="AP135" s="61" t="n">
        <f aca="false">Cropani!CN509</f>
        <v>9.1746108984741</v>
      </c>
      <c r="AQ135" s="61" t="n">
        <f aca="false">Cropani!CO509</f>
        <v>76.6233177668514</v>
      </c>
      <c r="AR135" s="61" t="n">
        <f aca="false">Cropani!CP509</f>
        <v>10</v>
      </c>
      <c r="AS135" s="61" t="n">
        <f aca="false">Cropani!CQ509</f>
        <v>0</v>
      </c>
      <c r="AT135" s="61" t="n">
        <f aca="false">Cropani!CR509</f>
        <v>60</v>
      </c>
      <c r="AU135" s="61" t="n">
        <f aca="false">Cropani!CS509</f>
        <v>0</v>
      </c>
      <c r="AV135" s="62" t="n">
        <f aca="false">Cropani!CT509</f>
        <v>0</v>
      </c>
      <c r="AW135" s="150" t="n">
        <f aca="false">Cropani!CL510</f>
        <v>426.120810306187</v>
      </c>
      <c r="AX135" s="16" t="n">
        <f aca="false">Cropani!CM510</f>
        <v>233.501341886496</v>
      </c>
      <c r="AY135" s="16" t="n">
        <f aca="false">Cropani!CN510</f>
        <v>3.39408447806694</v>
      </c>
      <c r="AZ135" s="16" t="n">
        <f aca="false">Cropani!CO510</f>
        <v>37.7120497562993</v>
      </c>
      <c r="BA135" s="16" t="n">
        <f aca="false">Cropani!CP510</f>
        <v>163.605870151658</v>
      </c>
      <c r="BB135" s="16" t="n">
        <f aca="false">Cropani!CQ510</f>
        <v>84.7740300545171</v>
      </c>
      <c r="BC135" s="16" t="n">
        <f aca="false">Cropani!CR510</f>
        <v>0</v>
      </c>
      <c r="BD135" s="16" t="n">
        <f aca="false">Cropani!CS510</f>
        <v>0</v>
      </c>
      <c r="BE135" s="16" t="n">
        <f aca="false">Cropani!CT510</f>
        <v>0</v>
      </c>
      <c r="BF135" s="20" t="n">
        <f aca="false">AW135*$T135</f>
        <v>22.0491952084833</v>
      </c>
      <c r="BG135" s="2" t="n">
        <f aca="false">AX135*$T135</f>
        <v>12.0822934345749</v>
      </c>
      <c r="BH135" s="2" t="n">
        <f aca="false">AY135*$T135</f>
        <v>0.175623507233096</v>
      </c>
      <c r="BI135" s="2" t="n">
        <f aca="false">AZ135*$T135</f>
        <v>1.95137230258995</v>
      </c>
      <c r="BJ135" s="2" t="n">
        <f aca="false">BA135*$T135</f>
        <v>8.46562214512739</v>
      </c>
      <c r="BK135" s="2" t="n">
        <f aca="false">BB135*$T135</f>
        <v>4.38654741114093</v>
      </c>
      <c r="BL135" s="2" t="n">
        <f aca="false">BC135*$T135</f>
        <v>0</v>
      </c>
      <c r="BM135" s="2" t="n">
        <f aca="false">BD135*$T135</f>
        <v>0</v>
      </c>
      <c r="BN135" s="44" t="n">
        <f aca="false">BE135*$T135</f>
        <v>0</v>
      </c>
      <c r="BO135" s="150" t="n">
        <f aca="false">AN135+BF135</f>
        <v>40.9582220733745</v>
      </c>
      <c r="BP135" s="16" t="n">
        <f aca="false">AO135+BG135</f>
        <v>19.3753379043582</v>
      </c>
      <c r="BQ135" s="16" t="n">
        <f aca="false">AP135+BH135</f>
        <v>9.35023440570719</v>
      </c>
      <c r="BR135" s="16" t="n">
        <f aca="false">AQ135+BI135</f>
        <v>78.5746900694413</v>
      </c>
      <c r="BS135" s="16" t="n">
        <f aca="false">AR135+BJ135</f>
        <v>18.4656221451274</v>
      </c>
      <c r="BT135" s="16" t="n">
        <f aca="false">AS135+BK135</f>
        <v>4.38654741114093</v>
      </c>
      <c r="BU135" s="16" t="n">
        <f aca="false">AT135+BL135</f>
        <v>60</v>
      </c>
      <c r="BV135" s="16" t="n">
        <f aca="false">AU135+BM135</f>
        <v>0</v>
      </c>
      <c r="BW135" s="139" t="n">
        <f aca="false">AV135+BN135</f>
        <v>0</v>
      </c>
      <c r="BX135" s="3" t="n">
        <f aca="false">BO135/SUM($BO135:$BW135)</f>
        <v>0.177223426799498</v>
      </c>
      <c r="BY135" s="3" t="n">
        <f aca="false">BP135/SUM($BO135:$BW135)</f>
        <v>0.0838357625156958</v>
      </c>
      <c r="BZ135" s="3" t="n">
        <f aca="false">BQ135/SUM($BO135:$BW135)</f>
        <v>0.0404578250440026</v>
      </c>
      <c r="CA135" s="3" t="n">
        <f aca="false">BR135/SUM($BO135:$BW135)</f>
        <v>0.339987312165758</v>
      </c>
      <c r="CB135" s="3" t="n">
        <f aca="false">BS135/SUM($BO135:$BW135)</f>
        <v>0.0798994846182917</v>
      </c>
      <c r="CC135" s="3" t="n">
        <f aca="false">BT135/SUM($BO135:$BW135)</f>
        <v>0.0189802907613566</v>
      </c>
      <c r="CD135" s="3" t="n">
        <f aca="false">BU135/SUM($BO135:$BW135)</f>
        <v>0.259615898095397</v>
      </c>
      <c r="CE135" s="3" t="n">
        <f aca="false">BV135/SUM($BO135:$BW135)</f>
        <v>0</v>
      </c>
      <c r="CF135" s="3" t="n">
        <f aca="false">BW135/SUM($BO135:$BW135)</f>
        <v>0</v>
      </c>
      <c r="CG135" s="147" t="n">
        <f aca="false">IF(AND(CE135&gt;=90%,BV135&gt;=2000),BV135,0)</f>
        <v>0</v>
      </c>
      <c r="CI135" s="16" t="n">
        <f aca="false">IF(CG135&lt;&gt;0,SUM(BO135:CG135)-BV135,0)</f>
        <v>0</v>
      </c>
      <c r="CJ135" s="2" t="n">
        <f aca="false">IF(CE135&gt;=90%,BV135,0)</f>
        <v>0</v>
      </c>
      <c r="CK135" s="151" t="n">
        <f aca="false">IF(CJ135&lt;&gt;0,1,0)</f>
        <v>0</v>
      </c>
      <c r="CL135" s="2" t="n">
        <f aca="false">IF(CG135&lt;&gt;0,1,0)</f>
        <v>0</v>
      </c>
      <c r="CM135" s="2" t="n">
        <v>0</v>
      </c>
      <c r="CN135" s="152"/>
      <c r="CO135" s="127"/>
      <c r="CP135" s="127"/>
      <c r="CQ135" s="127"/>
      <c r="CR135" s="127"/>
      <c r="CS135" s="127"/>
      <c r="CT135" s="127"/>
      <c r="CU135" s="127"/>
      <c r="CV135" s="127"/>
      <c r="CW135" s="127"/>
      <c r="CX135" s="127"/>
      <c r="CY135" s="127"/>
      <c r="CZ135" s="127"/>
      <c r="DA135" s="127"/>
      <c r="DB135" s="127"/>
      <c r="DC135" s="138"/>
      <c r="DE135" s="2" t="str">
        <f aca="false">B100</f>
        <v>O26</v>
      </c>
      <c r="DF135" s="44" t="n">
        <f aca="false">SUM(DI108:DI137)</f>
        <v>169.04</v>
      </c>
      <c r="DG135" s="2" t="n">
        <f aca="false">W100</f>
        <v>119.471544822282</v>
      </c>
      <c r="DH135" s="44" t="n">
        <f aca="false">CG100</f>
        <v>0</v>
      </c>
      <c r="DI135" s="44" t="n">
        <f aca="false">O100</f>
        <v>4.87</v>
      </c>
      <c r="DJ135" s="44" t="n">
        <f aca="false">S100</f>
        <v>0.0974</v>
      </c>
      <c r="DK135" s="44" t="n">
        <f aca="false">BW100</f>
        <v>0</v>
      </c>
      <c r="DL135" s="44" t="n">
        <f aca="false">BV100</f>
        <v>7.305</v>
      </c>
      <c r="DM135" s="127"/>
      <c r="DN135" s="127"/>
      <c r="DO135" s="127"/>
      <c r="DP135" s="127"/>
      <c r="DQ135" s="127"/>
      <c r="DR135" s="127"/>
      <c r="DS135" s="127"/>
      <c r="DT135" s="127"/>
      <c r="DU135" s="127"/>
      <c r="DV135" s="127"/>
      <c r="DW135" s="127"/>
      <c r="DX135" s="127"/>
      <c r="DY135" s="127"/>
      <c r="DZ135" s="127"/>
      <c r="EA135" s="127"/>
      <c r="EB135" s="127"/>
      <c r="EC135" s="127"/>
      <c r="ED135" s="127"/>
      <c r="EE135" s="127"/>
      <c r="EF135" s="127"/>
      <c r="EG135" s="127"/>
      <c r="EH135" s="127"/>
      <c r="EI135" s="127"/>
      <c r="EJ135" s="127"/>
      <c r="EK135" s="127"/>
      <c r="EL135" s="127"/>
      <c r="EM135" s="127"/>
      <c r="EN135" s="127"/>
      <c r="EO135" s="127"/>
      <c r="EP135" s="127"/>
      <c r="EQ135" s="127"/>
      <c r="ER135" s="127"/>
      <c r="ES135" s="127"/>
      <c r="ET135" s="127"/>
      <c r="EU135" s="127"/>
      <c r="EV135" s="127"/>
      <c r="EW135" s="127"/>
      <c r="EX135" s="127"/>
      <c r="EY135" s="127"/>
      <c r="EZ135" s="127"/>
      <c r="FA135" s="127"/>
      <c r="FB135" s="127"/>
      <c r="FC135" s="127"/>
      <c r="FD135" s="127"/>
      <c r="FE135" s="127"/>
      <c r="FF135" s="127"/>
      <c r="FG135" s="127"/>
      <c r="FH135" s="127"/>
      <c r="FI135" s="127"/>
      <c r="FJ135" s="127"/>
      <c r="FK135" s="127"/>
      <c r="FL135" s="127"/>
      <c r="FM135" s="127"/>
      <c r="FN135" s="127"/>
      <c r="FO135" s="127"/>
      <c r="FP135" s="127"/>
      <c r="FQ135" s="127"/>
      <c r="FR135" s="127"/>
      <c r="FS135" s="127"/>
      <c r="FT135" s="127"/>
      <c r="FU135" s="127"/>
      <c r="FV135" s="127"/>
      <c r="FW135" s="127"/>
      <c r="FX135" s="127"/>
      <c r="FY135" s="127"/>
      <c r="FZ135" s="127"/>
      <c r="GA135" s="127"/>
      <c r="GB135" s="127"/>
      <c r="GC135" s="127"/>
      <c r="GD135" s="127"/>
      <c r="GE135" s="127"/>
      <c r="GF135" s="127"/>
      <c r="GG135" s="127"/>
      <c r="GH135" s="127"/>
      <c r="GI135" s="127"/>
      <c r="GJ135" s="127"/>
      <c r="GK135" s="127"/>
      <c r="GL135" s="127"/>
      <c r="GM135" s="127"/>
      <c r="GN135" s="127"/>
      <c r="GO135" s="127"/>
      <c r="GP135" s="167"/>
      <c r="GQ135" s="127" t="s">
        <v>255</v>
      </c>
      <c r="GR135" s="161" t="n">
        <v>1</v>
      </c>
      <c r="GS135" s="127" t="n">
        <v>0</v>
      </c>
      <c r="GT135" s="127" t="n">
        <v>0</v>
      </c>
      <c r="GU135" s="127" t="n">
        <v>0</v>
      </c>
      <c r="GV135" s="127" t="n">
        <v>0</v>
      </c>
      <c r="GW135" s="127" t="n">
        <v>0</v>
      </c>
      <c r="GX135" s="127" t="n">
        <v>0</v>
      </c>
      <c r="GY135" s="135" t="n">
        <v>0</v>
      </c>
      <c r="GZ135" s="161" t="n">
        <v>0</v>
      </c>
      <c r="HA135" s="127" t="s">
        <v>37</v>
      </c>
      <c r="HB135" s="127" t="s">
        <v>37</v>
      </c>
      <c r="HC135" s="127" t="s">
        <v>91</v>
      </c>
      <c r="HD135" s="127" t="n">
        <v>81.2</v>
      </c>
      <c r="HE135" s="127" t="n">
        <v>10</v>
      </c>
      <c r="HF135" s="127" t="n">
        <v>0.01</v>
      </c>
      <c r="HG135" s="127" t="n">
        <v>0</v>
      </c>
      <c r="HH135" s="127" t="n">
        <v>0.812</v>
      </c>
      <c r="HI135" s="127" t="n">
        <v>0.812</v>
      </c>
      <c r="HJ135" s="127" t="n">
        <v>1400</v>
      </c>
      <c r="HK135" s="127" t="n">
        <v>0</v>
      </c>
      <c r="HL135" s="135" t="n">
        <v>1136.8</v>
      </c>
      <c r="HM135" s="161" t="n">
        <v>0</v>
      </c>
      <c r="HN135" s="127" t="n">
        <v>0</v>
      </c>
      <c r="HO135" s="127" t="n">
        <v>0</v>
      </c>
      <c r="HP135" s="127" t="n">
        <v>0</v>
      </c>
      <c r="HQ135" s="127" t="n">
        <v>0</v>
      </c>
      <c r="HR135" s="127" t="n">
        <v>0</v>
      </c>
      <c r="HS135" s="127" t="n">
        <v>0</v>
      </c>
      <c r="HT135" s="127" t="n">
        <v>0</v>
      </c>
      <c r="HU135" s="127" t="n">
        <v>0</v>
      </c>
      <c r="HV135" s="127" t="n">
        <v>0</v>
      </c>
      <c r="HW135" s="127" t="n">
        <v>0</v>
      </c>
      <c r="HX135" s="127" t="n">
        <v>0</v>
      </c>
      <c r="HY135" s="127" t="n">
        <v>0</v>
      </c>
      <c r="HZ135" s="165" t="n">
        <v>0</v>
      </c>
      <c r="IA135" s="127"/>
      <c r="IB135" s="127"/>
      <c r="IC135" s="127"/>
      <c r="ID135" s="127"/>
      <c r="IE135" s="127"/>
      <c r="IF135" s="127"/>
      <c r="IG135" s="127"/>
      <c r="IH135" s="127"/>
      <c r="II135" s="127"/>
      <c r="IJ135" s="127"/>
      <c r="IK135" s="127"/>
      <c r="IL135" s="127"/>
      <c r="IM135" s="127"/>
      <c r="IN135" s="127"/>
      <c r="IO135" s="127"/>
      <c r="IP135" s="127"/>
      <c r="IQ135" s="127"/>
      <c r="IR135" s="127"/>
      <c r="IS135" s="127"/>
      <c r="IT135" s="127"/>
      <c r="IU135" s="127"/>
      <c r="IV135" s="127"/>
      <c r="IW135" s="127"/>
      <c r="IX135" s="127"/>
      <c r="IY135" s="127"/>
      <c r="IZ135" s="127"/>
      <c r="JA135" s="127"/>
      <c r="JB135" s="127"/>
      <c r="JC135" s="127"/>
      <c r="JD135" s="127"/>
      <c r="JE135" s="127"/>
      <c r="JF135" s="127"/>
      <c r="JG135" s="127"/>
      <c r="JH135" s="127"/>
      <c r="JI135" s="127"/>
      <c r="JJ135" s="127"/>
      <c r="JK135" s="127"/>
      <c r="JL135" s="127"/>
      <c r="JM135" s="127"/>
      <c r="JN135" s="127"/>
      <c r="JO135" s="127"/>
      <c r="JP135" s="127"/>
      <c r="JQ135" s="127"/>
      <c r="JR135" s="127"/>
      <c r="JS135" s="127"/>
      <c r="JT135" s="127"/>
      <c r="JU135" s="127"/>
      <c r="JV135" s="127"/>
      <c r="JW135" s="127"/>
      <c r="JX135" s="127"/>
      <c r="JY135" s="127"/>
      <c r="JZ135" s="127"/>
      <c r="KA135" s="127"/>
      <c r="KB135" s="127"/>
      <c r="KC135" s="127"/>
      <c r="KD135" s="127"/>
      <c r="KE135" s="127"/>
      <c r="KF135" s="127"/>
      <c r="KG135" s="127"/>
      <c r="KH135" s="127"/>
      <c r="KI135" s="127"/>
      <c r="KJ135" s="127"/>
      <c r="KK135" s="127"/>
      <c r="KL135" s="127"/>
      <c r="KM135" s="127"/>
      <c r="KN135" s="127"/>
      <c r="KO135" s="127"/>
      <c r="KP135" s="127"/>
      <c r="KQ135" s="127"/>
      <c r="KR135" s="127"/>
      <c r="KS135" s="127"/>
      <c r="KT135" s="127"/>
      <c r="KU135" s="127"/>
      <c r="KV135" s="127"/>
      <c r="KW135" s="127"/>
      <c r="KX135" s="127"/>
      <c r="KY135" s="127"/>
      <c r="KZ135" s="127"/>
      <c r="LA135" s="127"/>
      <c r="LB135" s="127"/>
      <c r="LC135" s="127"/>
      <c r="LD135" s="127"/>
      <c r="LE135" s="127"/>
      <c r="LF135" s="127"/>
      <c r="LG135" s="127"/>
      <c r="LH135" s="127"/>
      <c r="LI135" s="127"/>
      <c r="LJ135" s="127"/>
      <c r="LK135" s="127"/>
      <c r="LL135" s="127"/>
      <c r="LM135" s="127"/>
      <c r="LN135" s="127"/>
      <c r="LO135" s="127"/>
      <c r="LP135" s="127"/>
      <c r="LQ135" s="127"/>
      <c r="LR135" s="127"/>
      <c r="LS135" s="127"/>
      <c r="LT135" s="127"/>
      <c r="LU135" s="127"/>
      <c r="LV135" s="127"/>
      <c r="LW135" s="127"/>
      <c r="LX135" s="127"/>
      <c r="LY135" s="127"/>
      <c r="LZ135" s="127"/>
      <c r="MA135" s="127"/>
      <c r="MB135" s="127"/>
      <c r="MC135" s="127"/>
      <c r="MD135" s="127"/>
      <c r="ME135" s="127"/>
      <c r="MF135" s="127"/>
      <c r="MG135" s="127"/>
      <c r="MH135" s="127"/>
      <c r="MI135" s="127"/>
      <c r="MJ135" s="127"/>
      <c r="MK135" s="127"/>
      <c r="ML135" s="127"/>
      <c r="MM135" s="127"/>
      <c r="MN135" s="127"/>
      <c r="MO135" s="127"/>
      <c r="MP135" s="127"/>
      <c r="MQ135" s="127"/>
      <c r="MR135" s="127"/>
      <c r="MS135" s="127"/>
      <c r="MT135" s="127"/>
      <c r="MU135" s="127"/>
      <c r="MV135" s="127"/>
      <c r="MW135" s="127"/>
      <c r="MX135" s="127"/>
      <c r="MY135" s="127"/>
      <c r="MZ135" s="127"/>
      <c r="NA135" s="127"/>
      <c r="NB135" s="127"/>
      <c r="NC135" s="127"/>
      <c r="ND135" s="127"/>
      <c r="NE135" s="127"/>
      <c r="NF135" s="127"/>
      <c r="NG135" s="127"/>
      <c r="NH135" s="127"/>
      <c r="NI135" s="127"/>
      <c r="NJ135" s="127"/>
      <c r="NK135" s="127"/>
      <c r="NL135" s="127"/>
      <c r="NM135" s="127"/>
      <c r="NN135" s="127"/>
      <c r="NO135" s="127"/>
      <c r="NP135" s="127"/>
      <c r="NQ135" s="127"/>
      <c r="NR135" s="127"/>
      <c r="NS135" s="127"/>
      <c r="NT135" s="127"/>
      <c r="NU135" s="127"/>
      <c r="NV135" s="127"/>
      <c r="NW135" s="127"/>
      <c r="NX135" s="127"/>
      <c r="NY135" s="127"/>
      <c r="NZ135" s="127"/>
      <c r="OA135" s="127"/>
      <c r="OB135" s="127"/>
      <c r="OC135" s="127"/>
      <c r="OD135" s="127"/>
      <c r="OE135" s="127"/>
      <c r="OF135" s="127"/>
      <c r="OG135" s="127"/>
      <c r="OH135" s="127"/>
      <c r="OI135" s="127"/>
      <c r="OJ135" s="127"/>
      <c r="OK135" s="127"/>
      <c r="OL135" s="127"/>
      <c r="OM135" s="127"/>
      <c r="ON135" s="127"/>
      <c r="OO135" s="127"/>
      <c r="OP135" s="127"/>
      <c r="OQ135" s="127"/>
      <c r="OR135" s="127"/>
      <c r="OS135" s="127"/>
      <c r="OT135" s="127"/>
      <c r="OU135" s="127"/>
      <c r="OV135" s="127"/>
      <c r="OW135" s="127"/>
      <c r="OX135" s="127"/>
      <c r="OY135" s="127"/>
      <c r="OZ135" s="127"/>
      <c r="PA135" s="127"/>
      <c r="PB135" s="127"/>
      <c r="PC135" s="127"/>
      <c r="PD135" s="127"/>
      <c r="PE135" s="127"/>
      <c r="PF135" s="127"/>
      <c r="PG135" s="127"/>
      <c r="PH135" s="127"/>
      <c r="PI135" s="127"/>
      <c r="PJ135" s="127"/>
      <c r="PK135" s="127"/>
      <c r="PL135" s="127"/>
      <c r="PM135" s="127"/>
      <c r="PN135" s="127"/>
      <c r="PO135" s="127"/>
      <c r="PP135" s="127"/>
      <c r="PQ135" s="127"/>
      <c r="PR135" s="127"/>
      <c r="PS135" s="127"/>
      <c r="PT135" s="127"/>
      <c r="PU135" s="127"/>
      <c r="PV135" s="127"/>
      <c r="PW135" s="127"/>
      <c r="PX135" s="127"/>
      <c r="PY135" s="127"/>
      <c r="PZ135" s="127"/>
      <c r="QA135" s="127"/>
      <c r="QB135" s="127"/>
      <c r="QC135" s="127"/>
      <c r="QD135" s="127"/>
      <c r="QE135" s="127"/>
      <c r="QF135" s="127"/>
      <c r="QG135" s="127"/>
      <c r="QH135" s="127"/>
      <c r="QI135" s="127"/>
      <c r="QJ135" s="127"/>
      <c r="QK135" s="127"/>
      <c r="QL135" s="127"/>
      <c r="QM135" s="127"/>
      <c r="QN135" s="127"/>
      <c r="QO135" s="127"/>
      <c r="QP135" s="127"/>
    </row>
    <row r="136" customFormat="false" ht="14.4" hidden="false" customHeight="true" outlineLevel="0" collapsed="false">
      <c r="A136" s="166" t="s">
        <v>271</v>
      </c>
      <c r="B136" s="37" t="s">
        <v>272</v>
      </c>
      <c r="C136" s="16" t="n">
        <v>0.6</v>
      </c>
      <c r="D136" s="2" t="n">
        <v>0.03</v>
      </c>
      <c r="E136" s="2" t="n">
        <v>0.03</v>
      </c>
      <c r="F136" s="2" t="n">
        <v>0</v>
      </c>
      <c r="G136" s="2" t="n">
        <v>0.07</v>
      </c>
      <c r="H136" s="2" t="n">
        <v>0</v>
      </c>
      <c r="I136" s="2" t="n">
        <v>0.27</v>
      </c>
      <c r="J136" s="2" t="n">
        <v>0</v>
      </c>
      <c r="K136" s="2" t="n">
        <v>0</v>
      </c>
      <c r="L136" s="2" t="s">
        <v>37</v>
      </c>
      <c r="M136" s="2" t="n">
        <v>1</v>
      </c>
      <c r="N136" s="2" t="s">
        <v>45</v>
      </c>
      <c r="O136" s="2" t="n">
        <v>0.96</v>
      </c>
      <c r="P136" s="2" t="n">
        <v>70</v>
      </c>
      <c r="Q136" s="2" t="n">
        <v>0.07</v>
      </c>
      <c r="R136" s="2" t="n">
        <v>0</v>
      </c>
      <c r="S136" s="2" t="n">
        <v>0.0672</v>
      </c>
      <c r="T136" s="2" t="n">
        <v>0.0672</v>
      </c>
      <c r="U136" s="2" t="n">
        <v>1343.2</v>
      </c>
      <c r="V136" s="2" t="n">
        <v>0</v>
      </c>
      <c r="W136" s="2" t="n">
        <v>90.26304</v>
      </c>
      <c r="X136" s="2" t="n">
        <f aca="false">IF(M136=1,O136,0)</f>
        <v>0.96</v>
      </c>
      <c r="Z136" s="2" t="s">
        <v>511</v>
      </c>
      <c r="AA136" s="2" t="n">
        <f aca="false">[1]sellia!E27</f>
        <v>7.16748990872301</v>
      </c>
      <c r="AB136" s="127"/>
      <c r="AC136" s="127"/>
      <c r="AD136" s="127"/>
      <c r="AE136" s="127"/>
      <c r="AF136" s="127"/>
      <c r="AG136" s="127"/>
      <c r="AH136" s="127"/>
      <c r="AI136" s="127"/>
      <c r="AJ136" s="127"/>
      <c r="AK136" s="127"/>
      <c r="AL136" s="127"/>
      <c r="AM136" s="127"/>
      <c r="AN136" s="149" t="n">
        <f aca="false">'Sellia Marina'!B71</f>
        <v>0</v>
      </c>
      <c r="AO136" s="125" t="n">
        <f aca="false">'Sellia Marina'!C71</f>
        <v>0</v>
      </c>
      <c r="AP136" s="125" t="n">
        <f aca="false">'Sellia Marina'!D71</f>
        <v>0</v>
      </c>
      <c r="AQ136" s="125" t="n">
        <f aca="false">'Sellia Marina'!E71</f>
        <v>0</v>
      </c>
      <c r="AR136" s="125" t="n">
        <f aca="false">'Sellia Marina'!F71</f>
        <v>0</v>
      </c>
      <c r="AS136" s="125" t="n">
        <f aca="false">'Sellia Marina'!G71</f>
        <v>0</v>
      </c>
      <c r="AT136" s="125" t="n">
        <f aca="false">'Sellia Marina'!H71</f>
        <v>0</v>
      </c>
      <c r="AU136" s="125" t="n">
        <f aca="false">'Sellia Marina'!I71</f>
        <v>0</v>
      </c>
      <c r="AV136" s="172" t="n">
        <f aca="false">'Sellia Marina'!J71</f>
        <v>0</v>
      </c>
      <c r="AW136" s="149" t="n">
        <f aca="false">'Sellia Marina'!B72</f>
        <v>540</v>
      </c>
      <c r="AX136" s="125" t="n">
        <f aca="false">'Sellia Marina'!C72</f>
        <v>78</v>
      </c>
      <c r="AY136" s="125" t="n">
        <f aca="false">'Sellia Marina'!D72</f>
        <v>16.2</v>
      </c>
      <c r="AZ136" s="125" t="n">
        <f aca="false">'Sellia Marina'!E72</f>
        <v>180</v>
      </c>
      <c r="BA136" s="125" t="n">
        <f aca="false">'Sellia Marina'!F72</f>
        <v>0</v>
      </c>
      <c r="BB136" s="125" t="n">
        <f aca="false">'Sellia Marina'!G72</f>
        <v>70</v>
      </c>
      <c r="BC136" s="125" t="n">
        <f aca="false">'Sellia Marina'!H72</f>
        <v>0</v>
      </c>
      <c r="BD136" s="125" t="n">
        <f aca="false">'Sellia Marina'!I72</f>
        <v>459</v>
      </c>
      <c r="BE136" s="125" t="n">
        <f aca="false">'Sellia Marina'!J72</f>
        <v>0</v>
      </c>
      <c r="BF136" s="20" t="n">
        <f aca="false">AW136*$T136</f>
        <v>36.288</v>
      </c>
      <c r="BG136" s="2" t="n">
        <f aca="false">AX136*$T136</f>
        <v>5.2416</v>
      </c>
      <c r="BH136" s="2" t="n">
        <f aca="false">AY136*$T136</f>
        <v>1.08864</v>
      </c>
      <c r="BI136" s="2" t="n">
        <f aca="false">AZ136*$T136</f>
        <v>12.096</v>
      </c>
      <c r="BJ136" s="2" t="n">
        <f aca="false">BA136*$T136</f>
        <v>0</v>
      </c>
      <c r="BK136" s="2" t="n">
        <f aca="false">BB136*$T136</f>
        <v>4.704</v>
      </c>
      <c r="BL136" s="2" t="n">
        <f aca="false">BC136*$T136</f>
        <v>0</v>
      </c>
      <c r="BM136" s="2" t="n">
        <f aca="false">BD136*$T136</f>
        <v>30.8448</v>
      </c>
      <c r="BN136" s="44" t="n">
        <f aca="false">BE136*$T136</f>
        <v>0</v>
      </c>
      <c r="BO136" s="150" t="n">
        <f aca="false">AN136+BF136</f>
        <v>36.288</v>
      </c>
      <c r="BP136" s="16" t="n">
        <f aca="false">AO136+BG136</f>
        <v>5.2416</v>
      </c>
      <c r="BQ136" s="16" t="n">
        <f aca="false">AP136+BH136</f>
        <v>1.08864</v>
      </c>
      <c r="BR136" s="16" t="n">
        <f aca="false">AQ136+BI136</f>
        <v>12.096</v>
      </c>
      <c r="BS136" s="16" t="n">
        <f aca="false">AR136+BJ136</f>
        <v>0</v>
      </c>
      <c r="BT136" s="16" t="n">
        <f aca="false">AS136+BK136</f>
        <v>4.704</v>
      </c>
      <c r="BU136" s="16" t="n">
        <f aca="false">AT136+BL136</f>
        <v>0</v>
      </c>
      <c r="BV136" s="16" t="n">
        <f aca="false">AU136+BM136</f>
        <v>30.8448</v>
      </c>
      <c r="BW136" s="139" t="n">
        <f aca="false">AV136+BN136</f>
        <v>0</v>
      </c>
      <c r="BX136" s="3" t="n">
        <f aca="false">BO136/SUM($BO136:$BW136)</f>
        <v>0.402025014889815</v>
      </c>
      <c r="BY136" s="3" t="n">
        <f aca="false">BP136/SUM($BO136:$BW136)</f>
        <v>0.0580702799285289</v>
      </c>
      <c r="BZ136" s="3" t="n">
        <f aca="false">BQ136/SUM($BO136:$BW136)</f>
        <v>0.0120607504466945</v>
      </c>
      <c r="CA136" s="3" t="n">
        <f aca="false">BR136/SUM($BO136:$BW136)</f>
        <v>0.134008338296605</v>
      </c>
      <c r="CB136" s="3" t="n">
        <f aca="false">BS136/SUM($BO136:$BW136)</f>
        <v>0</v>
      </c>
      <c r="CC136" s="3" t="n">
        <f aca="false">BT136/SUM($BO136:$BW136)</f>
        <v>0.0521143537820131</v>
      </c>
      <c r="CD136" s="3" t="n">
        <f aca="false">BU136/SUM($BO136:$BW136)</f>
        <v>0</v>
      </c>
      <c r="CE136" s="3" t="n">
        <f aca="false">BV136/SUM($BO136:$BW136)</f>
        <v>0.341721262656343</v>
      </c>
      <c r="CF136" s="3" t="n">
        <f aca="false">BW136/SUM($BO136:$BW136)</f>
        <v>0</v>
      </c>
      <c r="CG136" s="147" t="n">
        <f aca="false">IF(AND(CE136&gt;=90%,BV136&gt;=2000),BV136,0)</f>
        <v>0</v>
      </c>
      <c r="CI136" s="16" t="n">
        <f aca="false">IF(CG136&lt;&gt;0,SUM(BO136:CG136)-BV136,0)</f>
        <v>0</v>
      </c>
      <c r="CJ136" s="2" t="n">
        <f aca="false">IF(CE136&gt;=90%,BV136,0)</f>
        <v>0</v>
      </c>
      <c r="CK136" s="151" t="n">
        <f aca="false">IF(CJ136&lt;&gt;0,1,0)</f>
        <v>0</v>
      </c>
      <c r="CL136" s="2" t="n">
        <f aca="false">IF(CG136&lt;&gt;0,1,0)</f>
        <v>0</v>
      </c>
      <c r="CM136" s="2" t="n">
        <v>0</v>
      </c>
      <c r="CN136" s="152"/>
      <c r="CO136" s="127"/>
      <c r="CP136" s="127"/>
      <c r="CQ136" s="127"/>
      <c r="CR136" s="127"/>
      <c r="CS136" s="127"/>
      <c r="CT136" s="127"/>
      <c r="CU136" s="127"/>
      <c r="CV136" s="127"/>
      <c r="CW136" s="127"/>
      <c r="CX136" s="127"/>
      <c r="CY136" s="127"/>
      <c r="CZ136" s="127"/>
      <c r="DA136" s="127"/>
      <c r="DB136" s="127"/>
      <c r="DC136" s="138"/>
      <c r="DE136" s="2" t="str">
        <f aca="false">B101</f>
        <v>O28</v>
      </c>
      <c r="DF136" s="44" t="n">
        <f aca="false">SUM(DJ108:DJ137)</f>
        <v>6.1039</v>
      </c>
      <c r="DG136" s="2" t="n">
        <f aca="false">W101</f>
        <v>119.1981</v>
      </c>
      <c r="DH136" s="44" t="n">
        <f aca="false">CG101</f>
        <v>0</v>
      </c>
      <c r="DI136" s="44" t="n">
        <f aca="false">O101</f>
        <v>4.34</v>
      </c>
      <c r="DJ136" s="44" t="n">
        <f aca="false">S101</f>
        <v>0.0651</v>
      </c>
      <c r="DK136" s="44" t="n">
        <f aca="false">BW101</f>
        <v>0</v>
      </c>
      <c r="DL136" s="44" t="n">
        <f aca="false">BV101</f>
        <v>0</v>
      </c>
      <c r="DM136" s="127"/>
      <c r="DN136" s="127"/>
      <c r="DO136" s="127"/>
      <c r="DP136" s="127"/>
      <c r="DQ136" s="127"/>
      <c r="DR136" s="127"/>
      <c r="DS136" s="127"/>
      <c r="DT136" s="127"/>
      <c r="DU136" s="127"/>
      <c r="DV136" s="127"/>
      <c r="DW136" s="127"/>
      <c r="DX136" s="127"/>
      <c r="DY136" s="127"/>
      <c r="DZ136" s="127"/>
      <c r="EA136" s="127"/>
      <c r="EB136" s="127"/>
      <c r="EC136" s="127"/>
      <c r="ED136" s="127"/>
      <c r="EE136" s="127"/>
      <c r="EF136" s="127"/>
      <c r="EG136" s="127"/>
      <c r="EH136" s="127"/>
      <c r="EI136" s="127"/>
      <c r="EJ136" s="127"/>
      <c r="EK136" s="127"/>
      <c r="EL136" s="127"/>
      <c r="EM136" s="127"/>
      <c r="EN136" s="127"/>
      <c r="EO136" s="127"/>
      <c r="EP136" s="127"/>
      <c r="EQ136" s="127"/>
      <c r="ER136" s="127"/>
      <c r="ES136" s="127"/>
      <c r="ET136" s="127"/>
      <c r="EU136" s="127"/>
      <c r="EV136" s="127"/>
      <c r="EW136" s="127"/>
      <c r="EX136" s="127"/>
      <c r="EY136" s="127"/>
      <c r="EZ136" s="127"/>
      <c r="FA136" s="127"/>
      <c r="FB136" s="127"/>
      <c r="FC136" s="127"/>
      <c r="FD136" s="127"/>
      <c r="FE136" s="127"/>
      <c r="FF136" s="127"/>
      <c r="FG136" s="127"/>
      <c r="FH136" s="127"/>
      <c r="FI136" s="127"/>
      <c r="FJ136" s="127"/>
      <c r="FK136" s="127"/>
      <c r="FL136" s="127"/>
      <c r="FM136" s="127"/>
      <c r="FN136" s="127"/>
      <c r="FO136" s="127"/>
      <c r="FP136" s="127"/>
      <c r="FQ136" s="127"/>
      <c r="FR136" s="127"/>
      <c r="FS136" s="127"/>
      <c r="FT136" s="127"/>
      <c r="FU136" s="127"/>
      <c r="FV136" s="127"/>
      <c r="FW136" s="127"/>
      <c r="FX136" s="127"/>
      <c r="FY136" s="127"/>
      <c r="FZ136" s="127"/>
      <c r="GA136" s="127"/>
      <c r="GB136" s="127"/>
      <c r="GC136" s="127"/>
      <c r="GD136" s="127"/>
      <c r="GE136" s="127"/>
      <c r="GF136" s="127"/>
      <c r="GG136" s="127"/>
      <c r="GH136" s="127"/>
      <c r="GI136" s="127"/>
      <c r="GJ136" s="127"/>
      <c r="GK136" s="127"/>
      <c r="GL136" s="127"/>
      <c r="GM136" s="127"/>
      <c r="GN136" s="127"/>
      <c r="GO136" s="127"/>
      <c r="GP136" s="167"/>
      <c r="GQ136" s="127" t="s">
        <v>256</v>
      </c>
      <c r="GR136" s="161" t="n">
        <v>0.101580928968505</v>
      </c>
      <c r="GS136" s="127" t="n">
        <v>0.314328729462591</v>
      </c>
      <c r="GT136" s="127" t="n">
        <v>0.0219986956911746</v>
      </c>
      <c r="GU136" s="127" t="n">
        <v>0.0226205455308028</v>
      </c>
      <c r="GV136" s="127" t="n">
        <v>0.539471100346927</v>
      </c>
      <c r="GW136" s="127" t="n">
        <v>0</v>
      </c>
      <c r="GX136" s="127" t="n">
        <v>0</v>
      </c>
      <c r="GY136" s="135" t="n">
        <v>0</v>
      </c>
      <c r="GZ136" s="161" t="n">
        <v>0</v>
      </c>
      <c r="HA136" s="127" t="s">
        <v>37</v>
      </c>
      <c r="HB136" s="127" t="s">
        <v>37</v>
      </c>
      <c r="HC136" s="127" t="s">
        <v>45</v>
      </c>
      <c r="HD136" s="127" t="n">
        <v>34.6</v>
      </c>
      <c r="HE136" s="127" t="n">
        <v>20</v>
      </c>
      <c r="HF136" s="127" t="n">
        <v>0.02</v>
      </c>
      <c r="HG136" s="127" t="n">
        <v>0</v>
      </c>
      <c r="HH136" s="127" t="n">
        <v>0.692</v>
      </c>
      <c r="HI136" s="127" t="n">
        <v>0.692</v>
      </c>
      <c r="HJ136" s="127" t="n">
        <v>1371.87865321628</v>
      </c>
      <c r="HK136" s="127" t="n">
        <v>0</v>
      </c>
      <c r="HL136" s="135" t="n">
        <v>949.340028025669</v>
      </c>
      <c r="HM136" s="161" t="n">
        <v>0</v>
      </c>
      <c r="HN136" s="127" t="n">
        <v>0</v>
      </c>
      <c r="HO136" s="127" t="n">
        <v>0</v>
      </c>
      <c r="HP136" s="127" t="n">
        <v>0</v>
      </c>
      <c r="HQ136" s="127" t="n">
        <v>0</v>
      </c>
      <c r="HR136" s="127" t="n">
        <v>0</v>
      </c>
      <c r="HS136" s="127" t="n">
        <v>0</v>
      </c>
      <c r="HT136" s="127" t="n">
        <v>0</v>
      </c>
      <c r="HU136" s="127" t="n">
        <v>0</v>
      </c>
      <c r="HV136" s="127" t="n">
        <v>0</v>
      </c>
      <c r="HW136" s="127" t="n">
        <v>0</v>
      </c>
      <c r="HX136" s="127" t="n">
        <v>0</v>
      </c>
      <c r="HY136" s="127" t="n">
        <v>0</v>
      </c>
      <c r="HZ136" s="165" t="n">
        <v>0</v>
      </c>
      <c r="IA136" s="127"/>
      <c r="IB136" s="127"/>
      <c r="IC136" s="127"/>
      <c r="ID136" s="127"/>
      <c r="IE136" s="127"/>
      <c r="IF136" s="127"/>
      <c r="IG136" s="127"/>
      <c r="IH136" s="127"/>
      <c r="II136" s="127"/>
      <c r="IJ136" s="127"/>
      <c r="IK136" s="127"/>
      <c r="IL136" s="127"/>
      <c r="IM136" s="127"/>
      <c r="IN136" s="127"/>
      <c r="IO136" s="127"/>
      <c r="IP136" s="127"/>
      <c r="IQ136" s="127"/>
      <c r="IR136" s="127"/>
      <c r="IS136" s="127"/>
      <c r="IT136" s="127"/>
      <c r="IU136" s="127"/>
      <c r="IV136" s="127"/>
      <c r="IW136" s="127"/>
      <c r="IX136" s="127"/>
      <c r="IY136" s="127"/>
      <c r="IZ136" s="127"/>
      <c r="JA136" s="127"/>
      <c r="JB136" s="127"/>
      <c r="JC136" s="127"/>
      <c r="JD136" s="127"/>
      <c r="JE136" s="127"/>
      <c r="JF136" s="127"/>
      <c r="JG136" s="127"/>
      <c r="JH136" s="127"/>
      <c r="JI136" s="127"/>
      <c r="JJ136" s="127"/>
      <c r="JK136" s="127"/>
      <c r="JL136" s="127"/>
      <c r="JM136" s="127"/>
      <c r="JN136" s="127"/>
      <c r="JO136" s="127"/>
      <c r="JP136" s="127"/>
      <c r="JQ136" s="127"/>
      <c r="JR136" s="127"/>
      <c r="JS136" s="127"/>
      <c r="JT136" s="127"/>
      <c r="JU136" s="127"/>
      <c r="JV136" s="127"/>
      <c r="JW136" s="127"/>
      <c r="JX136" s="127"/>
      <c r="JY136" s="127"/>
      <c r="JZ136" s="127"/>
      <c r="KA136" s="127"/>
      <c r="KB136" s="127"/>
      <c r="KC136" s="127"/>
      <c r="KD136" s="127"/>
      <c r="KE136" s="127"/>
      <c r="KF136" s="127"/>
      <c r="KG136" s="127"/>
      <c r="KH136" s="127"/>
      <c r="KI136" s="127"/>
      <c r="KJ136" s="127"/>
      <c r="KK136" s="127"/>
      <c r="KL136" s="127"/>
      <c r="KM136" s="127"/>
      <c r="KN136" s="127"/>
      <c r="KO136" s="127"/>
      <c r="KP136" s="127"/>
      <c r="KQ136" s="127"/>
      <c r="KR136" s="127"/>
      <c r="KS136" s="127"/>
      <c r="KT136" s="127"/>
      <c r="KU136" s="127"/>
      <c r="KV136" s="127"/>
      <c r="KW136" s="127"/>
      <c r="KX136" s="127"/>
      <c r="KY136" s="127"/>
      <c r="KZ136" s="127"/>
      <c r="LA136" s="127"/>
      <c r="LB136" s="127"/>
      <c r="LC136" s="127"/>
      <c r="LD136" s="127"/>
      <c r="LE136" s="127"/>
      <c r="LF136" s="127"/>
      <c r="LG136" s="127"/>
      <c r="LH136" s="127"/>
      <c r="LI136" s="127"/>
      <c r="LJ136" s="127"/>
      <c r="LK136" s="127"/>
      <c r="LL136" s="127"/>
      <c r="LM136" s="127"/>
      <c r="LN136" s="127"/>
      <c r="LO136" s="127"/>
      <c r="LP136" s="127"/>
      <c r="LQ136" s="127"/>
      <c r="LR136" s="127"/>
      <c r="LS136" s="127"/>
      <c r="LT136" s="127"/>
      <c r="LU136" s="127"/>
      <c r="LV136" s="127"/>
      <c r="LW136" s="127"/>
      <c r="LX136" s="127"/>
      <c r="LY136" s="127"/>
      <c r="LZ136" s="127"/>
      <c r="MA136" s="127"/>
      <c r="MB136" s="127"/>
      <c r="MC136" s="127"/>
      <c r="MD136" s="127"/>
      <c r="ME136" s="127"/>
      <c r="MF136" s="127"/>
      <c r="MG136" s="127"/>
      <c r="MH136" s="127"/>
      <c r="MI136" s="127"/>
      <c r="MJ136" s="127"/>
      <c r="MK136" s="127"/>
      <c r="ML136" s="127"/>
      <c r="MM136" s="127"/>
      <c r="MN136" s="127"/>
      <c r="MO136" s="127"/>
      <c r="MP136" s="127"/>
      <c r="MQ136" s="127"/>
      <c r="MR136" s="127"/>
      <c r="MS136" s="127"/>
      <c r="MT136" s="127"/>
      <c r="MU136" s="127"/>
      <c r="MV136" s="127"/>
      <c r="MW136" s="127"/>
      <c r="MX136" s="127"/>
      <c r="MY136" s="127"/>
      <c r="MZ136" s="127"/>
      <c r="NA136" s="127"/>
      <c r="NB136" s="127"/>
      <c r="NC136" s="127"/>
      <c r="ND136" s="127"/>
      <c r="NE136" s="127"/>
      <c r="NF136" s="127"/>
      <c r="NG136" s="127"/>
      <c r="NH136" s="127"/>
      <c r="NI136" s="127"/>
      <c r="NJ136" s="127"/>
      <c r="NK136" s="127"/>
      <c r="NL136" s="127"/>
      <c r="NM136" s="127"/>
      <c r="NN136" s="127"/>
      <c r="NO136" s="127"/>
      <c r="NP136" s="127"/>
      <c r="NQ136" s="127"/>
      <c r="NR136" s="127"/>
      <c r="NS136" s="127"/>
      <c r="NT136" s="127"/>
      <c r="NU136" s="127"/>
      <c r="NV136" s="127"/>
      <c r="NW136" s="127"/>
      <c r="NX136" s="127"/>
      <c r="NY136" s="127"/>
      <c r="NZ136" s="127"/>
      <c r="OA136" s="127"/>
      <c r="OB136" s="127"/>
      <c r="OC136" s="127"/>
      <c r="OD136" s="127"/>
      <c r="OE136" s="127"/>
      <c r="OF136" s="127"/>
      <c r="OG136" s="127"/>
      <c r="OH136" s="127"/>
      <c r="OI136" s="127"/>
      <c r="OJ136" s="127"/>
      <c r="OK136" s="127"/>
      <c r="OL136" s="127"/>
      <c r="OM136" s="127"/>
      <c r="ON136" s="127"/>
      <c r="OO136" s="127"/>
      <c r="OP136" s="127"/>
      <c r="OQ136" s="127"/>
      <c r="OR136" s="127"/>
      <c r="OS136" s="127"/>
      <c r="OT136" s="127"/>
      <c r="OU136" s="127"/>
      <c r="OV136" s="127"/>
      <c r="OW136" s="127"/>
      <c r="OX136" s="127"/>
      <c r="OY136" s="127"/>
      <c r="OZ136" s="127"/>
      <c r="PA136" s="127"/>
      <c r="PB136" s="127"/>
      <c r="PC136" s="127"/>
      <c r="PD136" s="127"/>
      <c r="PE136" s="127"/>
      <c r="PF136" s="127"/>
      <c r="PG136" s="127"/>
      <c r="PH136" s="127"/>
      <c r="PI136" s="127"/>
      <c r="PJ136" s="127"/>
      <c r="PK136" s="127"/>
      <c r="PL136" s="127"/>
      <c r="PM136" s="127"/>
      <c r="PN136" s="127"/>
      <c r="PO136" s="127"/>
      <c r="PP136" s="127"/>
      <c r="PQ136" s="127"/>
      <c r="PR136" s="127"/>
      <c r="PS136" s="127"/>
      <c r="PT136" s="127"/>
      <c r="PU136" s="127"/>
      <c r="PV136" s="127"/>
      <c r="PW136" s="127"/>
      <c r="PX136" s="127"/>
      <c r="PY136" s="127"/>
      <c r="PZ136" s="127"/>
      <c r="QA136" s="127"/>
      <c r="QB136" s="127"/>
      <c r="QC136" s="127"/>
      <c r="QD136" s="127"/>
      <c r="QE136" s="127"/>
      <c r="QF136" s="127"/>
      <c r="QG136" s="127"/>
      <c r="QH136" s="127"/>
      <c r="QI136" s="127"/>
      <c r="QJ136" s="127"/>
      <c r="QK136" s="127"/>
      <c r="QL136" s="127"/>
      <c r="QM136" s="127"/>
      <c r="QN136" s="127"/>
      <c r="QO136" s="127"/>
      <c r="QP136" s="127"/>
    </row>
    <row r="137" s="155" customFormat="true" ht="14.4" hidden="false" customHeight="false" outlineLevel="0" collapsed="false">
      <c r="A137" s="166"/>
      <c r="B137" s="37" t="s">
        <v>273</v>
      </c>
      <c r="C137" s="16" t="n">
        <v>0</v>
      </c>
      <c r="D137" s="155" t="n">
        <v>0</v>
      </c>
      <c r="E137" s="155" t="n">
        <v>0</v>
      </c>
      <c r="F137" s="155" t="n">
        <v>0</v>
      </c>
      <c r="G137" s="155" t="n">
        <v>0</v>
      </c>
      <c r="H137" s="155" t="n">
        <v>0</v>
      </c>
      <c r="I137" s="155" t="n">
        <v>0</v>
      </c>
      <c r="J137" s="155" t="n">
        <v>0</v>
      </c>
      <c r="K137" s="155" t="s">
        <v>41</v>
      </c>
      <c r="L137" s="155" t="n">
        <v>0</v>
      </c>
      <c r="M137" s="155" t="n">
        <v>0</v>
      </c>
      <c r="N137" s="155" t="n">
        <v>0</v>
      </c>
      <c r="O137" s="155" t="n">
        <v>6.82</v>
      </c>
      <c r="P137" s="155" t="n">
        <v>0</v>
      </c>
      <c r="Q137" s="155" t="n">
        <v>0</v>
      </c>
      <c r="R137" s="155" t="n">
        <v>0</v>
      </c>
      <c r="S137" s="155" t="n">
        <v>0</v>
      </c>
      <c r="T137" s="155" t="n">
        <v>0</v>
      </c>
      <c r="U137" s="155" t="n">
        <v>0</v>
      </c>
      <c r="V137" s="155" t="n">
        <v>0</v>
      </c>
      <c r="W137" s="155" t="n">
        <v>0</v>
      </c>
      <c r="X137" s="155" t="n">
        <f aca="false">IF(M137=1,O137,0)</f>
        <v>0</v>
      </c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  <c r="AN137" s="156" t="n">
        <f aca="false">'Sellia Marina'!M71</f>
        <v>0</v>
      </c>
      <c r="AO137" s="157" t="n">
        <f aca="false">'Sellia Marina'!N71</f>
        <v>0</v>
      </c>
      <c r="AP137" s="157" t="n">
        <f aca="false">'Sellia Marina'!O71</f>
        <v>0</v>
      </c>
      <c r="AQ137" s="157" t="n">
        <f aca="false">'Sellia Marina'!P71</f>
        <v>0</v>
      </c>
      <c r="AR137" s="157" t="n">
        <f aca="false">'Sellia Marina'!Q71</f>
        <v>0</v>
      </c>
      <c r="AS137" s="157" t="n">
        <f aca="false">'Sellia Marina'!R71</f>
        <v>0</v>
      </c>
      <c r="AT137" s="157" t="n">
        <f aca="false">'Sellia Marina'!S71</f>
        <v>0</v>
      </c>
      <c r="AU137" s="157" t="n">
        <f aca="false">'Sellia Marina'!T71</f>
        <v>0</v>
      </c>
      <c r="AV137" s="160" t="n">
        <f aca="false">'Sellia Marina'!U71</f>
        <v>0</v>
      </c>
      <c r="AW137" s="156" t="n">
        <f aca="false">'Sellia Marina'!M72</f>
        <v>0</v>
      </c>
      <c r="AX137" s="157" t="n">
        <f aca="false">'Sellia Marina'!N72</f>
        <v>0</v>
      </c>
      <c r="AY137" s="157" t="n">
        <f aca="false">'Sellia Marina'!O72</f>
        <v>0</v>
      </c>
      <c r="AZ137" s="157" t="n">
        <f aca="false">'Sellia Marina'!P72</f>
        <v>0</v>
      </c>
      <c r="BA137" s="157" t="n">
        <f aca="false">'Sellia Marina'!Q72</f>
        <v>0</v>
      </c>
      <c r="BB137" s="157" t="n">
        <f aca="false">'Sellia Marina'!R72</f>
        <v>0</v>
      </c>
      <c r="BC137" s="157" t="n">
        <f aca="false">'Sellia Marina'!S72</f>
        <v>0</v>
      </c>
      <c r="BD137" s="157" t="n">
        <f aca="false">'Sellia Marina'!T72</f>
        <v>0</v>
      </c>
      <c r="BE137" s="157" t="n">
        <f aca="false">'Sellia Marina'!U72</f>
        <v>0</v>
      </c>
      <c r="BF137" s="158" t="n">
        <f aca="false">AW137*$T137</f>
        <v>0</v>
      </c>
      <c r="BG137" s="155" t="n">
        <f aca="false">AX137*$T137</f>
        <v>0</v>
      </c>
      <c r="BH137" s="155" t="n">
        <f aca="false">AY137*$T137</f>
        <v>0</v>
      </c>
      <c r="BI137" s="155" t="n">
        <f aca="false">AZ137*$T137</f>
        <v>0</v>
      </c>
      <c r="BJ137" s="155" t="n">
        <f aca="false">BA137*$T137</f>
        <v>0</v>
      </c>
      <c r="BK137" s="155" t="n">
        <f aca="false">BB137*$T137</f>
        <v>0</v>
      </c>
      <c r="BL137" s="155" t="n">
        <f aca="false">BC137*$T137</f>
        <v>0</v>
      </c>
      <c r="BM137" s="155" t="n">
        <f aca="false">BD137*$T137</f>
        <v>0</v>
      </c>
      <c r="BN137" s="159" t="n">
        <f aca="false">BE137*$T137</f>
        <v>0</v>
      </c>
      <c r="BO137" s="156" t="n">
        <f aca="false">AN137+BF137</f>
        <v>0</v>
      </c>
      <c r="BP137" s="157" t="n">
        <f aca="false">AO137+BG137</f>
        <v>0</v>
      </c>
      <c r="BQ137" s="157" t="n">
        <f aca="false">AP137+BH137</f>
        <v>0</v>
      </c>
      <c r="BR137" s="157" t="n">
        <f aca="false">AQ137+BI137</f>
        <v>0</v>
      </c>
      <c r="BS137" s="157" t="n">
        <f aca="false">AR137+BJ137</f>
        <v>0</v>
      </c>
      <c r="BT137" s="157" t="n">
        <f aca="false">AS137+BK137</f>
        <v>0</v>
      </c>
      <c r="BU137" s="157" t="n">
        <f aca="false">AT137+BL137</f>
        <v>0</v>
      </c>
      <c r="BV137" s="157" t="n">
        <f aca="false">AU137+BM137</f>
        <v>0</v>
      </c>
      <c r="BW137" s="160" t="n">
        <f aca="false">AV137+BN137</f>
        <v>0</v>
      </c>
      <c r="BX137" s="3" t="e">
        <f aca="false">BO137/SUM($BO137:$BW137)</f>
        <v>#DIV/0!</v>
      </c>
      <c r="BY137" s="3" t="e">
        <f aca="false">BP137/SUM($BO137:$BW137)</f>
        <v>#DIV/0!</v>
      </c>
      <c r="BZ137" s="3" t="e">
        <f aca="false">BQ137/SUM($BO137:$BW137)</f>
        <v>#DIV/0!</v>
      </c>
      <c r="CA137" s="3" t="e">
        <f aca="false">BR137/SUM($BO137:$BW137)</f>
        <v>#DIV/0!</v>
      </c>
      <c r="CB137" s="3" t="e">
        <f aca="false">BS137/SUM($BO137:$BW137)</f>
        <v>#DIV/0!</v>
      </c>
      <c r="CC137" s="3" t="e">
        <f aca="false">BT137/SUM($BO137:$BW137)</f>
        <v>#DIV/0!</v>
      </c>
      <c r="CD137" s="3" t="e">
        <f aca="false">BU137/SUM($BO137:$BW137)</f>
        <v>#DIV/0!</v>
      </c>
      <c r="CE137" s="3" t="e">
        <f aca="false">BV137/SUM($BO137:$BW137)</f>
        <v>#DIV/0!</v>
      </c>
      <c r="CF137" s="3" t="e">
        <f aca="false">BW137/SUM($BO137:$BW137)</f>
        <v>#DIV/0!</v>
      </c>
      <c r="CG137" s="147"/>
      <c r="CI137" s="16" t="n">
        <f aca="false">IF(CG137&lt;&gt;0,SUM(BO137:CG137)-BV137,0)</f>
        <v>0</v>
      </c>
      <c r="CK137" s="151"/>
      <c r="CL137" s="155" t="n">
        <f aca="false">IF(CG137&lt;&gt;0,1,0)</f>
        <v>0</v>
      </c>
      <c r="CN137" s="152"/>
      <c r="CO137" s="127"/>
      <c r="CP137" s="127"/>
      <c r="CQ137" s="127"/>
      <c r="CR137" s="127"/>
      <c r="CS137" s="127"/>
      <c r="CT137" s="127"/>
      <c r="CU137" s="127"/>
      <c r="CV137" s="127"/>
      <c r="CW137" s="127"/>
      <c r="CX137" s="127"/>
      <c r="CY137" s="127"/>
      <c r="CZ137" s="127"/>
      <c r="DA137" s="127"/>
      <c r="DB137" s="127"/>
      <c r="DC137" s="138"/>
      <c r="DD137" s="60" t="s">
        <v>511</v>
      </c>
      <c r="DE137" s="176" t="str">
        <f aca="false">B136</f>
        <v>O27</v>
      </c>
      <c r="DF137" s="58" t="n">
        <f aca="false">SUM(DG108:DG137)</f>
        <v>5455.11392524985</v>
      </c>
      <c r="DG137" s="155" t="n">
        <f aca="false">W136</f>
        <v>90.26304</v>
      </c>
      <c r="DH137" s="44" t="n">
        <f aca="false">CG136</f>
        <v>0</v>
      </c>
      <c r="DI137" s="44" t="n">
        <f aca="false">O136</f>
        <v>0.96</v>
      </c>
      <c r="DJ137" s="44" t="n">
        <f aca="false">S136</f>
        <v>0.0672</v>
      </c>
      <c r="DK137" s="44" t="n">
        <f aca="false">BW136</f>
        <v>0</v>
      </c>
      <c r="DL137" s="44" t="n">
        <f aca="false">BV136</f>
        <v>30.8448</v>
      </c>
      <c r="DM137" s="127"/>
      <c r="DN137" s="127"/>
      <c r="DO137" s="127"/>
      <c r="DP137" s="127"/>
      <c r="DQ137" s="127"/>
      <c r="DR137" s="127"/>
      <c r="DS137" s="127"/>
      <c r="DT137" s="127"/>
      <c r="DU137" s="127"/>
      <c r="DV137" s="127"/>
      <c r="DW137" s="127"/>
      <c r="DX137" s="127"/>
      <c r="DY137" s="127"/>
      <c r="DZ137" s="127"/>
      <c r="EA137" s="127"/>
      <c r="EB137" s="127"/>
      <c r="EC137" s="127"/>
      <c r="ED137" s="127"/>
      <c r="EE137" s="127"/>
      <c r="EF137" s="127"/>
      <c r="EG137" s="127"/>
      <c r="EH137" s="127"/>
      <c r="EI137" s="127"/>
      <c r="EJ137" s="127"/>
      <c r="EK137" s="127"/>
      <c r="EL137" s="127"/>
      <c r="EM137" s="127"/>
      <c r="EN137" s="127"/>
      <c r="EO137" s="127"/>
      <c r="EP137" s="127"/>
      <c r="EQ137" s="127"/>
      <c r="ER137" s="127"/>
      <c r="ES137" s="127"/>
      <c r="ET137" s="127"/>
      <c r="EU137" s="127"/>
      <c r="EV137" s="127"/>
      <c r="EW137" s="127"/>
      <c r="EX137" s="127"/>
      <c r="EY137" s="127"/>
      <c r="EZ137" s="127"/>
      <c r="FA137" s="127"/>
      <c r="FB137" s="127"/>
      <c r="FC137" s="127"/>
      <c r="FD137" s="127"/>
      <c r="FE137" s="127"/>
      <c r="FF137" s="127"/>
      <c r="FG137" s="127"/>
      <c r="FH137" s="127"/>
      <c r="FI137" s="127"/>
      <c r="FJ137" s="127"/>
      <c r="FK137" s="127"/>
      <c r="FL137" s="127"/>
      <c r="FM137" s="127"/>
      <c r="FN137" s="127"/>
      <c r="FO137" s="127"/>
      <c r="FP137" s="127"/>
      <c r="FQ137" s="127"/>
      <c r="FR137" s="127"/>
      <c r="FS137" s="127"/>
      <c r="FT137" s="127"/>
      <c r="FU137" s="127"/>
      <c r="FV137" s="127"/>
      <c r="FW137" s="127"/>
      <c r="FX137" s="127"/>
      <c r="FY137" s="127"/>
      <c r="FZ137" s="127"/>
      <c r="GA137" s="127"/>
      <c r="GB137" s="127"/>
      <c r="GC137" s="127"/>
      <c r="GD137" s="127"/>
      <c r="GE137" s="127"/>
      <c r="GF137" s="127"/>
      <c r="GG137" s="127"/>
      <c r="GH137" s="127"/>
      <c r="GI137" s="127"/>
      <c r="GJ137" s="127"/>
      <c r="GK137" s="127"/>
      <c r="GL137" s="127"/>
      <c r="GM137" s="127"/>
      <c r="GN137" s="127"/>
      <c r="GO137" s="127"/>
      <c r="GP137" s="167"/>
      <c r="GQ137" s="127" t="s">
        <v>257</v>
      </c>
      <c r="GR137" s="161" t="n">
        <v>0.5</v>
      </c>
      <c r="GS137" s="127" t="n">
        <v>0</v>
      </c>
      <c r="GT137" s="127" t="n">
        <v>0</v>
      </c>
      <c r="GU137" s="127" t="n">
        <v>0</v>
      </c>
      <c r="GV137" s="127" t="n">
        <v>0</v>
      </c>
      <c r="GW137" s="127" t="n">
        <v>0.1</v>
      </c>
      <c r="GX137" s="127" t="n">
        <v>0.4</v>
      </c>
      <c r="GY137" s="135" t="n">
        <v>0</v>
      </c>
      <c r="GZ137" s="161" t="n">
        <v>0</v>
      </c>
      <c r="HA137" s="127" t="s">
        <v>37</v>
      </c>
      <c r="HB137" s="127" t="s">
        <v>37</v>
      </c>
      <c r="HC137" s="127" t="n">
        <v>0</v>
      </c>
      <c r="HD137" s="127" t="n">
        <v>49.1</v>
      </c>
      <c r="HE137" s="127" t="n">
        <v>10</v>
      </c>
      <c r="HF137" s="127" t="n">
        <v>0.01</v>
      </c>
      <c r="HG137" s="127" t="n">
        <v>0</v>
      </c>
      <c r="HH137" s="127" t="n">
        <v>0.491</v>
      </c>
      <c r="HI137" s="127" t="n">
        <v>0.491</v>
      </c>
      <c r="HJ137" s="127" t="n">
        <v>1642</v>
      </c>
      <c r="HK137" s="127" t="n">
        <v>0</v>
      </c>
      <c r="HL137" s="135" t="n">
        <v>806.222</v>
      </c>
      <c r="HM137" s="161" t="n">
        <v>0</v>
      </c>
      <c r="HN137" s="127" t="n">
        <v>0</v>
      </c>
      <c r="HO137" s="127" t="n">
        <v>0</v>
      </c>
      <c r="HP137" s="127" t="n">
        <v>0</v>
      </c>
      <c r="HQ137" s="127" t="n">
        <v>0</v>
      </c>
      <c r="HR137" s="127" t="n">
        <v>2</v>
      </c>
      <c r="HS137" s="127" t="n">
        <v>0</v>
      </c>
      <c r="HT137" s="127" t="n">
        <v>0</v>
      </c>
      <c r="HU137" s="127" t="n">
        <v>0</v>
      </c>
      <c r="HV137" s="127" t="n">
        <v>0</v>
      </c>
      <c r="HW137" s="127" t="n">
        <v>0</v>
      </c>
      <c r="HX137" s="127" t="n">
        <v>0</v>
      </c>
      <c r="HY137" s="127" t="n">
        <v>0</v>
      </c>
      <c r="HZ137" s="165" t="n">
        <v>0</v>
      </c>
      <c r="IA137" s="127"/>
      <c r="IB137" s="127"/>
      <c r="IC137" s="127"/>
      <c r="ID137" s="127"/>
      <c r="IE137" s="127"/>
      <c r="IF137" s="127"/>
      <c r="IG137" s="127"/>
      <c r="IH137" s="127"/>
      <c r="II137" s="127"/>
      <c r="IJ137" s="127"/>
      <c r="IK137" s="127"/>
      <c r="IL137" s="127"/>
      <c r="IM137" s="127"/>
      <c r="IN137" s="127"/>
      <c r="IO137" s="127"/>
      <c r="IP137" s="127"/>
      <c r="IQ137" s="127"/>
      <c r="IR137" s="127"/>
      <c r="IS137" s="127"/>
      <c r="IT137" s="127"/>
      <c r="IU137" s="127"/>
      <c r="IV137" s="127"/>
      <c r="IW137" s="127"/>
      <c r="IX137" s="127"/>
      <c r="IY137" s="127"/>
      <c r="IZ137" s="127"/>
      <c r="JA137" s="127"/>
      <c r="JB137" s="127"/>
      <c r="JC137" s="127"/>
      <c r="JD137" s="127"/>
      <c r="JE137" s="127"/>
      <c r="JF137" s="127"/>
      <c r="JG137" s="127"/>
      <c r="JH137" s="127"/>
      <c r="JI137" s="127"/>
      <c r="JJ137" s="127"/>
      <c r="JK137" s="127"/>
      <c r="JL137" s="127"/>
      <c r="JM137" s="127"/>
      <c r="JN137" s="127"/>
      <c r="JO137" s="127"/>
      <c r="JP137" s="127"/>
      <c r="JQ137" s="127"/>
      <c r="JR137" s="127"/>
      <c r="JS137" s="127"/>
      <c r="JT137" s="127"/>
      <c r="JU137" s="127"/>
      <c r="JV137" s="127"/>
      <c r="JW137" s="127"/>
      <c r="JX137" s="127"/>
      <c r="JY137" s="127"/>
      <c r="JZ137" s="127"/>
      <c r="KA137" s="127"/>
      <c r="KB137" s="127"/>
      <c r="KC137" s="127"/>
      <c r="KD137" s="127"/>
      <c r="KE137" s="127"/>
      <c r="KF137" s="127"/>
      <c r="KG137" s="127"/>
      <c r="KH137" s="127"/>
      <c r="KI137" s="127"/>
      <c r="KJ137" s="127"/>
      <c r="KK137" s="127"/>
      <c r="KL137" s="127"/>
      <c r="KM137" s="127"/>
      <c r="KN137" s="127"/>
      <c r="KO137" s="127"/>
      <c r="KP137" s="127"/>
      <c r="KQ137" s="127"/>
      <c r="KR137" s="127"/>
      <c r="KS137" s="127"/>
      <c r="KT137" s="127"/>
      <c r="KU137" s="127"/>
      <c r="KV137" s="127"/>
      <c r="KW137" s="127"/>
      <c r="KX137" s="127"/>
      <c r="KY137" s="127"/>
      <c r="KZ137" s="127"/>
      <c r="LA137" s="127"/>
      <c r="LB137" s="127"/>
      <c r="LC137" s="127"/>
      <c r="LD137" s="127"/>
      <c r="LE137" s="127"/>
      <c r="LF137" s="127"/>
      <c r="LG137" s="127"/>
      <c r="LH137" s="127"/>
      <c r="LI137" s="127"/>
      <c r="LJ137" s="127"/>
      <c r="LK137" s="127"/>
      <c r="LL137" s="127"/>
      <c r="LM137" s="127"/>
      <c r="LN137" s="127"/>
      <c r="LO137" s="127"/>
      <c r="LP137" s="127"/>
      <c r="LQ137" s="127"/>
      <c r="LR137" s="127"/>
      <c r="LS137" s="127"/>
      <c r="LT137" s="127"/>
      <c r="LU137" s="127"/>
      <c r="LV137" s="127"/>
      <c r="LW137" s="127"/>
      <c r="LX137" s="127"/>
      <c r="LY137" s="127"/>
      <c r="LZ137" s="127"/>
      <c r="MA137" s="127"/>
      <c r="MB137" s="127"/>
      <c r="MC137" s="127"/>
      <c r="MD137" s="127"/>
      <c r="ME137" s="127"/>
      <c r="MF137" s="127"/>
      <c r="MG137" s="127"/>
      <c r="MH137" s="127"/>
      <c r="MI137" s="127"/>
      <c r="MJ137" s="127"/>
      <c r="MK137" s="127"/>
      <c r="ML137" s="127"/>
      <c r="MM137" s="127"/>
      <c r="MN137" s="127"/>
      <c r="MO137" s="127"/>
      <c r="MP137" s="127"/>
      <c r="MQ137" s="127"/>
      <c r="MR137" s="127"/>
      <c r="MS137" s="127"/>
      <c r="MT137" s="127"/>
      <c r="MU137" s="127"/>
      <c r="MV137" s="127"/>
      <c r="MW137" s="127"/>
      <c r="MX137" s="127"/>
      <c r="MY137" s="127"/>
      <c r="MZ137" s="127"/>
      <c r="NA137" s="127"/>
      <c r="NB137" s="127"/>
      <c r="NC137" s="127"/>
      <c r="ND137" s="127"/>
      <c r="NE137" s="127"/>
      <c r="NF137" s="127"/>
      <c r="NG137" s="127"/>
      <c r="NH137" s="127"/>
      <c r="NI137" s="127"/>
      <c r="NJ137" s="127"/>
      <c r="NK137" s="127"/>
      <c r="NL137" s="127"/>
      <c r="NM137" s="127"/>
      <c r="NN137" s="127"/>
      <c r="NO137" s="127"/>
      <c r="NP137" s="127"/>
      <c r="NQ137" s="127"/>
      <c r="NR137" s="127"/>
      <c r="NS137" s="127"/>
      <c r="NT137" s="127"/>
      <c r="NU137" s="127"/>
      <c r="NV137" s="127"/>
      <c r="NW137" s="127"/>
      <c r="NX137" s="127"/>
      <c r="NY137" s="127"/>
      <c r="NZ137" s="127"/>
      <c r="OA137" s="127"/>
      <c r="OB137" s="127"/>
      <c r="OC137" s="127"/>
      <c r="OD137" s="127"/>
      <c r="OE137" s="127"/>
      <c r="OF137" s="127"/>
      <c r="OG137" s="127"/>
      <c r="OH137" s="127"/>
      <c r="OI137" s="127"/>
      <c r="OJ137" s="127"/>
      <c r="OK137" s="127"/>
      <c r="OL137" s="127"/>
      <c r="OM137" s="127"/>
      <c r="ON137" s="127"/>
      <c r="OO137" s="127"/>
      <c r="OP137" s="127"/>
      <c r="OQ137" s="127"/>
      <c r="OR137" s="127"/>
      <c r="OS137" s="127"/>
      <c r="OT137" s="127"/>
      <c r="OU137" s="127"/>
      <c r="OV137" s="127"/>
      <c r="OW137" s="127"/>
      <c r="OX137" s="127"/>
      <c r="OY137" s="127"/>
      <c r="OZ137" s="127"/>
      <c r="PA137" s="127"/>
      <c r="PB137" s="127"/>
      <c r="PC137" s="127"/>
      <c r="PD137" s="127"/>
      <c r="PE137" s="127"/>
      <c r="PF137" s="127"/>
      <c r="PG137" s="127"/>
      <c r="PH137" s="127"/>
      <c r="PI137" s="127"/>
      <c r="PJ137" s="127"/>
      <c r="PK137" s="127"/>
      <c r="PL137" s="127"/>
      <c r="PM137" s="127"/>
      <c r="PN137" s="127"/>
      <c r="PO137" s="127"/>
      <c r="PP137" s="127"/>
      <c r="PQ137" s="127"/>
      <c r="PR137" s="127"/>
      <c r="PS137" s="127"/>
      <c r="PT137" s="127"/>
      <c r="PU137" s="127"/>
      <c r="PV137" s="127"/>
      <c r="PW137" s="127"/>
      <c r="PX137" s="127"/>
      <c r="PY137" s="127"/>
      <c r="PZ137" s="127"/>
      <c r="QA137" s="127"/>
      <c r="QB137" s="127"/>
      <c r="QC137" s="127"/>
      <c r="QD137" s="127"/>
      <c r="QE137" s="127"/>
      <c r="QF137" s="127"/>
      <c r="QG137" s="127"/>
      <c r="QH137" s="127"/>
      <c r="QI137" s="127"/>
      <c r="QJ137" s="127"/>
      <c r="QK137" s="127"/>
      <c r="QL137" s="127"/>
      <c r="QM137" s="127"/>
      <c r="QN137" s="127"/>
      <c r="QO137" s="127"/>
      <c r="QP137" s="127"/>
    </row>
    <row r="138" customFormat="false" ht="14.4" hidden="false" customHeight="false" outlineLevel="0" collapsed="false">
      <c r="A138" s="166"/>
      <c r="B138" s="37" t="s">
        <v>274</v>
      </c>
      <c r="C138" s="16" t="n">
        <v>0.9</v>
      </c>
      <c r="D138" s="2" t="n">
        <v>0</v>
      </c>
      <c r="E138" s="2" t="n">
        <v>0.05</v>
      </c>
      <c r="F138" s="2" t="n">
        <v>0</v>
      </c>
      <c r="G138" s="2" t="n">
        <v>0.05</v>
      </c>
      <c r="H138" s="2" t="n">
        <v>0</v>
      </c>
      <c r="I138" s="2" t="n">
        <v>0</v>
      </c>
      <c r="J138" s="2" t="n">
        <v>0</v>
      </c>
      <c r="K138" s="2" t="n">
        <v>0</v>
      </c>
      <c r="L138" s="2" t="s">
        <v>37</v>
      </c>
      <c r="M138" s="2" t="s">
        <v>37</v>
      </c>
      <c r="N138" s="2" t="s">
        <v>281</v>
      </c>
      <c r="O138" s="2" t="n">
        <v>1.13</v>
      </c>
      <c r="P138" s="2" t="n">
        <v>40</v>
      </c>
      <c r="Q138" s="2" t="n">
        <v>0.04</v>
      </c>
      <c r="R138" s="2" t="n">
        <v>0</v>
      </c>
      <c r="S138" s="2" t="n">
        <v>0.0452</v>
      </c>
      <c r="T138" s="2" t="n">
        <v>0.0452</v>
      </c>
      <c r="U138" s="2" t="n">
        <v>1187</v>
      </c>
      <c r="V138" s="2" t="n">
        <v>0</v>
      </c>
      <c r="W138" s="2" t="n">
        <v>53.6524</v>
      </c>
      <c r="X138" s="2" t="n">
        <f aca="false">IF(M138=1,O138,0)</f>
        <v>0</v>
      </c>
      <c r="Z138" s="2" t="s">
        <v>511</v>
      </c>
      <c r="AA138" s="2" t="n">
        <f aca="false">[1]sellia!E31</f>
        <v>4.72064483905843</v>
      </c>
      <c r="AB138" s="127"/>
      <c r="AC138" s="127"/>
      <c r="AD138" s="127"/>
      <c r="AE138" s="127"/>
      <c r="AF138" s="127"/>
      <c r="AG138" s="128"/>
      <c r="AH138" s="127"/>
      <c r="AI138" s="127"/>
      <c r="AJ138" s="127"/>
      <c r="AK138" s="127"/>
      <c r="AL138" s="127"/>
      <c r="AM138" s="127"/>
      <c r="AN138" s="150" t="n">
        <f aca="false">'Sellia Marina'!X71</f>
        <v>0</v>
      </c>
      <c r="AO138" s="16" t="n">
        <f aca="false">'Sellia Marina'!Y71</f>
        <v>0</v>
      </c>
      <c r="AP138" s="16" t="n">
        <f aca="false">'Sellia Marina'!Z71</f>
        <v>0</v>
      </c>
      <c r="AQ138" s="16" t="n">
        <f aca="false">'Sellia Marina'!AA71</f>
        <v>0</v>
      </c>
      <c r="AR138" s="16" t="n">
        <f aca="false">'Sellia Marina'!AB71</f>
        <v>0</v>
      </c>
      <c r="AS138" s="16" t="n">
        <f aca="false">'Sellia Marina'!AC71</f>
        <v>0</v>
      </c>
      <c r="AT138" s="16" t="n">
        <f aca="false">'Sellia Marina'!AD71</f>
        <v>0</v>
      </c>
      <c r="AU138" s="16" t="n">
        <f aca="false">'Sellia Marina'!AE71</f>
        <v>0</v>
      </c>
      <c r="AV138" s="139" t="n">
        <f aca="false">'Sellia Marina'!AF71</f>
        <v>0</v>
      </c>
      <c r="AW138" s="150" t="n">
        <f aca="false">'Sellia Marina'!X72</f>
        <v>810</v>
      </c>
      <c r="AX138" s="16" t="n">
        <f aca="false">'Sellia Marina'!Y72</f>
        <v>0</v>
      </c>
      <c r="AY138" s="16" t="n">
        <f aca="false">'Sellia Marina'!Z72</f>
        <v>27</v>
      </c>
      <c r="AZ138" s="16" t="n">
        <f aca="false">'Sellia Marina'!AA72</f>
        <v>300</v>
      </c>
      <c r="BA138" s="16" t="n">
        <f aca="false">'Sellia Marina'!AB72</f>
        <v>0</v>
      </c>
      <c r="BB138" s="16" t="n">
        <f aca="false">'Sellia Marina'!AC72</f>
        <v>50</v>
      </c>
      <c r="BC138" s="16" t="n">
        <f aca="false">'Sellia Marina'!AD72</f>
        <v>0</v>
      </c>
      <c r="BD138" s="16" t="n">
        <f aca="false">'Sellia Marina'!AE72</f>
        <v>0</v>
      </c>
      <c r="BE138" s="16" t="n">
        <f aca="false">'Sellia Marina'!AF72</f>
        <v>0</v>
      </c>
      <c r="BF138" s="20" t="n">
        <f aca="false">AW138*$T138</f>
        <v>36.612</v>
      </c>
      <c r="BG138" s="2" t="n">
        <f aca="false">AX138*$T138</f>
        <v>0</v>
      </c>
      <c r="BH138" s="2" t="n">
        <f aca="false">AY138*$T138</f>
        <v>1.2204</v>
      </c>
      <c r="BI138" s="2" t="n">
        <f aca="false">AZ138*$T138</f>
        <v>13.56</v>
      </c>
      <c r="BJ138" s="2" t="n">
        <f aca="false">BA138*$T138</f>
        <v>0</v>
      </c>
      <c r="BK138" s="2" t="n">
        <f aca="false">BB138*$T138</f>
        <v>2.26</v>
      </c>
      <c r="BL138" s="2" t="n">
        <f aca="false">BC138*$T138</f>
        <v>0</v>
      </c>
      <c r="BM138" s="2" t="n">
        <f aca="false">BD138*$T138</f>
        <v>0</v>
      </c>
      <c r="BN138" s="44" t="n">
        <f aca="false">BE138*$T138</f>
        <v>0</v>
      </c>
      <c r="BO138" s="150" t="n">
        <f aca="false">AN138+BF138</f>
        <v>36.612</v>
      </c>
      <c r="BP138" s="16" t="n">
        <f aca="false">AO138+BG138</f>
        <v>0</v>
      </c>
      <c r="BQ138" s="16" t="n">
        <f aca="false">AP138+BH138</f>
        <v>1.2204</v>
      </c>
      <c r="BR138" s="16" t="n">
        <f aca="false">AQ138+BI138</f>
        <v>13.56</v>
      </c>
      <c r="BS138" s="16" t="n">
        <f aca="false">AR138+BJ138</f>
        <v>0</v>
      </c>
      <c r="BT138" s="16" t="n">
        <f aca="false">AS138+BK138</f>
        <v>2.26</v>
      </c>
      <c r="BU138" s="16" t="n">
        <f aca="false">AT138+BL138</f>
        <v>0</v>
      </c>
      <c r="BV138" s="16" t="n">
        <f aca="false">AU138+BM138</f>
        <v>0</v>
      </c>
      <c r="BW138" s="139" t="n">
        <f aca="false">AV138+BN138</f>
        <v>0</v>
      </c>
      <c r="BX138" s="3" t="n">
        <f aca="false">BO138/SUM($BO138:$BW138)</f>
        <v>0.682392586352148</v>
      </c>
      <c r="BY138" s="3" t="n">
        <f aca="false">BP138/SUM($BO138:$BW138)</f>
        <v>0</v>
      </c>
      <c r="BZ138" s="3" t="n">
        <f aca="false">BQ138/SUM($BO138:$BW138)</f>
        <v>0.0227464195450716</v>
      </c>
      <c r="CA138" s="3" t="n">
        <f aca="false">BR138/SUM($BO138:$BW138)</f>
        <v>0.25273799494524</v>
      </c>
      <c r="CB138" s="3" t="n">
        <f aca="false">BS138/SUM($BO138:$BW138)</f>
        <v>0</v>
      </c>
      <c r="CC138" s="3" t="n">
        <f aca="false">BT138/SUM($BO138:$BW138)</f>
        <v>0.04212299915754</v>
      </c>
      <c r="CD138" s="3" t="n">
        <f aca="false">BU138/SUM($BO138:$BW138)</f>
        <v>0</v>
      </c>
      <c r="CE138" s="3" t="n">
        <f aca="false">BV138/SUM($BO138:$BW138)</f>
        <v>0</v>
      </c>
      <c r="CF138" s="3" t="n">
        <f aca="false">BW138/SUM($BO138:$BW138)</f>
        <v>0</v>
      </c>
      <c r="CG138" s="147" t="n">
        <f aca="false">IF(AND(CE138&gt;=90%,BV138&gt;=2000),BV138,0)</f>
        <v>0</v>
      </c>
      <c r="CI138" s="16" t="n">
        <f aca="false">IF(CG138&lt;&gt;0,SUM(BO138:CG138)-BV138,0)</f>
        <v>0</v>
      </c>
      <c r="CJ138" s="2" t="n">
        <f aca="false">IF(CE138&gt;=90%,BV138,0)</f>
        <v>0</v>
      </c>
      <c r="CK138" s="151" t="n">
        <f aca="false">IF(CJ138&lt;&gt;0,1,0)</f>
        <v>0</v>
      </c>
      <c r="CL138" s="2" t="n">
        <f aca="false">IF(CG138&lt;&gt;0,1,0)</f>
        <v>0</v>
      </c>
      <c r="CM138" s="2" t="n">
        <v>0</v>
      </c>
      <c r="CN138" s="152"/>
      <c r="CO138" s="127"/>
      <c r="CP138" s="127"/>
      <c r="CQ138" s="127"/>
      <c r="CR138" s="127"/>
      <c r="CS138" s="127"/>
      <c r="CT138" s="127"/>
      <c r="CU138" s="127"/>
      <c r="CV138" s="127"/>
      <c r="CW138" s="127"/>
      <c r="CX138" s="127"/>
      <c r="CY138" s="127"/>
      <c r="CZ138" s="127"/>
      <c r="DA138" s="127"/>
      <c r="DB138" s="127"/>
      <c r="DC138" s="138"/>
      <c r="DD138" s="50" t="str">
        <f aca="false">A66</f>
        <v>Sersale</v>
      </c>
      <c r="DE138" s="50" t="str">
        <f aca="false">B67</f>
        <v>O108_bis</v>
      </c>
      <c r="DF138" s="38" t="n">
        <f aca="false">AA67+AA141-AA199</f>
        <v>7.36557573722058</v>
      </c>
      <c r="DG138" s="2" t="n">
        <f aca="false">W67</f>
        <v>188.594478489087</v>
      </c>
      <c r="DH138" s="44" t="n">
        <f aca="false">CG67</f>
        <v>0</v>
      </c>
      <c r="DI138" s="44" t="n">
        <f aca="false">O67</f>
        <v>18.7</v>
      </c>
      <c r="DJ138" s="44" t="n">
        <f aca="false">S67</f>
        <v>0.374</v>
      </c>
      <c r="DK138" s="44" t="n">
        <f aca="false">BW67</f>
        <v>0</v>
      </c>
      <c r="DL138" s="44" t="n">
        <f aca="false">BV67</f>
        <v>129.03</v>
      </c>
      <c r="DM138" s="127"/>
      <c r="DN138" s="127"/>
      <c r="DO138" s="127"/>
      <c r="DP138" s="127"/>
      <c r="DQ138" s="127"/>
      <c r="DR138" s="127"/>
      <c r="DS138" s="127"/>
      <c r="DT138" s="127"/>
      <c r="DU138" s="127"/>
      <c r="DV138" s="127"/>
      <c r="DW138" s="127"/>
      <c r="DX138" s="127"/>
      <c r="DY138" s="127"/>
      <c r="DZ138" s="127"/>
      <c r="EA138" s="127"/>
      <c r="EB138" s="127"/>
      <c r="EC138" s="127"/>
      <c r="ED138" s="127"/>
      <c r="EE138" s="127"/>
      <c r="EF138" s="127"/>
      <c r="EG138" s="127"/>
      <c r="EH138" s="127"/>
      <c r="EI138" s="127"/>
      <c r="EJ138" s="127"/>
      <c r="EK138" s="127"/>
      <c r="EL138" s="127"/>
      <c r="EM138" s="127"/>
      <c r="EN138" s="127"/>
      <c r="EO138" s="127"/>
      <c r="EP138" s="127"/>
      <c r="EQ138" s="127"/>
      <c r="ER138" s="127"/>
      <c r="ES138" s="127"/>
      <c r="ET138" s="127"/>
      <c r="EU138" s="127"/>
      <c r="EV138" s="127"/>
      <c r="EW138" s="127"/>
      <c r="EX138" s="127"/>
      <c r="EY138" s="127"/>
      <c r="EZ138" s="127"/>
      <c r="FA138" s="127"/>
      <c r="FB138" s="127"/>
      <c r="FC138" s="127"/>
      <c r="FD138" s="127"/>
      <c r="FE138" s="127"/>
      <c r="FF138" s="127"/>
      <c r="FG138" s="127"/>
      <c r="FH138" s="127"/>
      <c r="FI138" s="127"/>
      <c r="FJ138" s="127"/>
      <c r="FK138" s="127"/>
      <c r="FL138" s="127"/>
      <c r="FM138" s="127"/>
      <c r="FN138" s="127"/>
      <c r="FO138" s="127"/>
      <c r="FP138" s="127"/>
      <c r="FQ138" s="127"/>
      <c r="FR138" s="127"/>
      <c r="FS138" s="127"/>
      <c r="FT138" s="127"/>
      <c r="FU138" s="127"/>
      <c r="FV138" s="127"/>
      <c r="FW138" s="127"/>
      <c r="FX138" s="127"/>
      <c r="FY138" s="127"/>
      <c r="FZ138" s="127"/>
      <c r="GA138" s="127"/>
      <c r="GB138" s="127"/>
      <c r="GC138" s="127"/>
      <c r="GD138" s="127"/>
      <c r="GE138" s="127"/>
      <c r="GF138" s="127"/>
      <c r="GG138" s="127"/>
      <c r="GH138" s="127"/>
      <c r="GI138" s="127"/>
      <c r="GJ138" s="127"/>
      <c r="GK138" s="127"/>
      <c r="GL138" s="127"/>
      <c r="GM138" s="127"/>
      <c r="GN138" s="127"/>
      <c r="GO138" s="127"/>
      <c r="GP138" s="167"/>
      <c r="GQ138" s="127" t="s">
        <v>258</v>
      </c>
      <c r="GR138" s="161" t="n">
        <v>0.0943838035759929</v>
      </c>
      <c r="GS138" s="127" t="n">
        <v>0.0245191857637102</v>
      </c>
      <c r="GT138" s="127" t="n">
        <v>0.349855177742742</v>
      </c>
      <c r="GU138" s="127" t="n">
        <v>0.110452410910616</v>
      </c>
      <c r="GV138" s="127" t="n">
        <v>0.0107894220069385</v>
      </c>
      <c r="GW138" s="127" t="n">
        <v>0.41</v>
      </c>
      <c r="GX138" s="127" t="n">
        <v>0</v>
      </c>
      <c r="GY138" s="135" t="n">
        <v>0</v>
      </c>
      <c r="GZ138" s="161" t="n">
        <v>0</v>
      </c>
      <c r="HA138" s="127" t="s">
        <v>37</v>
      </c>
      <c r="HB138" s="127" t="s">
        <v>37</v>
      </c>
      <c r="HC138" s="127" t="s">
        <v>142</v>
      </c>
      <c r="HD138" s="127" t="n">
        <v>6.72</v>
      </c>
      <c r="HE138" s="127" t="n">
        <v>110</v>
      </c>
      <c r="HF138" s="127" t="n">
        <v>0.11</v>
      </c>
      <c r="HG138" s="127" t="n">
        <v>0.93</v>
      </c>
      <c r="HH138" s="127" t="n">
        <v>0.7392</v>
      </c>
      <c r="HI138" s="127" t="n">
        <v>0.051744</v>
      </c>
      <c r="HJ138" s="127" t="n">
        <v>66.4375730643257</v>
      </c>
      <c r="HK138" s="127" t="n">
        <v>182</v>
      </c>
      <c r="HL138" s="135" t="n">
        <v>185.43774578064</v>
      </c>
      <c r="HM138" s="161" t="n">
        <v>0</v>
      </c>
      <c r="HN138" s="127" t="n">
        <v>2</v>
      </c>
      <c r="HO138" s="127" t="n">
        <v>0</v>
      </c>
      <c r="HP138" s="127" t="n">
        <v>1</v>
      </c>
      <c r="HQ138" s="127" t="n">
        <v>0</v>
      </c>
      <c r="HR138" s="127" t="n">
        <v>1</v>
      </c>
      <c r="HS138" s="127" t="n">
        <v>1</v>
      </c>
      <c r="HT138" s="127" t="n">
        <v>0</v>
      </c>
      <c r="HU138" s="127" t="n">
        <v>1</v>
      </c>
      <c r="HV138" s="127" t="n">
        <v>0</v>
      </c>
      <c r="HW138" s="127" t="n">
        <v>0</v>
      </c>
      <c r="HX138" s="127" t="n">
        <v>0</v>
      </c>
      <c r="HY138" s="127" t="n">
        <v>0</v>
      </c>
      <c r="HZ138" s="165" t="n">
        <v>1</v>
      </c>
      <c r="IA138" s="127"/>
      <c r="IB138" s="127"/>
      <c r="IC138" s="127"/>
      <c r="ID138" s="127"/>
      <c r="IE138" s="127"/>
      <c r="IF138" s="127"/>
      <c r="IG138" s="127"/>
      <c r="IH138" s="127"/>
      <c r="II138" s="127"/>
      <c r="IJ138" s="127"/>
      <c r="IK138" s="127"/>
      <c r="IL138" s="127"/>
      <c r="IM138" s="127"/>
      <c r="IN138" s="127"/>
      <c r="IO138" s="127"/>
      <c r="IP138" s="127"/>
      <c r="IQ138" s="127"/>
      <c r="IR138" s="127"/>
      <c r="IS138" s="127"/>
      <c r="IT138" s="127"/>
      <c r="IU138" s="127"/>
      <c r="IV138" s="127"/>
      <c r="IW138" s="127"/>
      <c r="IX138" s="127"/>
      <c r="IY138" s="127"/>
      <c r="IZ138" s="127"/>
      <c r="JA138" s="127"/>
      <c r="JB138" s="127"/>
      <c r="JC138" s="127"/>
      <c r="JD138" s="127"/>
      <c r="JE138" s="127"/>
      <c r="JF138" s="127"/>
      <c r="JG138" s="127"/>
      <c r="JH138" s="127"/>
      <c r="JI138" s="127"/>
      <c r="JJ138" s="127"/>
      <c r="JK138" s="127"/>
      <c r="JL138" s="127"/>
      <c r="JM138" s="127"/>
      <c r="JN138" s="127"/>
      <c r="JO138" s="127"/>
      <c r="JP138" s="127"/>
      <c r="JQ138" s="127"/>
      <c r="JR138" s="127"/>
      <c r="JS138" s="127"/>
      <c r="JT138" s="127"/>
      <c r="JU138" s="127"/>
      <c r="JV138" s="127"/>
      <c r="JW138" s="127"/>
      <c r="JX138" s="127"/>
      <c r="JY138" s="127"/>
      <c r="JZ138" s="127"/>
      <c r="KA138" s="127"/>
      <c r="KB138" s="127"/>
      <c r="KC138" s="127"/>
      <c r="KD138" s="127"/>
      <c r="KE138" s="127"/>
      <c r="KF138" s="127"/>
      <c r="KG138" s="127"/>
      <c r="KH138" s="127"/>
      <c r="KI138" s="127"/>
      <c r="KJ138" s="127"/>
      <c r="KK138" s="127"/>
      <c r="KL138" s="127"/>
      <c r="KM138" s="127"/>
      <c r="KN138" s="127"/>
      <c r="KO138" s="127"/>
      <c r="KP138" s="127"/>
      <c r="KQ138" s="127"/>
      <c r="KR138" s="127"/>
      <c r="KS138" s="127"/>
      <c r="KT138" s="127"/>
      <c r="KU138" s="127"/>
      <c r="KV138" s="127"/>
      <c r="KW138" s="127"/>
      <c r="KX138" s="127"/>
      <c r="KY138" s="127"/>
      <c r="KZ138" s="127"/>
      <c r="LA138" s="127"/>
      <c r="LB138" s="127"/>
      <c r="LC138" s="127"/>
      <c r="LD138" s="127"/>
      <c r="LE138" s="127"/>
      <c r="LF138" s="127"/>
      <c r="LG138" s="127"/>
      <c r="LH138" s="127"/>
      <c r="LI138" s="127"/>
      <c r="LJ138" s="127"/>
      <c r="LK138" s="127"/>
      <c r="LL138" s="127"/>
      <c r="LM138" s="127"/>
      <c r="LN138" s="127"/>
      <c r="LO138" s="127"/>
      <c r="LP138" s="127"/>
      <c r="LQ138" s="127"/>
      <c r="LR138" s="127"/>
      <c r="LS138" s="127"/>
      <c r="LT138" s="127"/>
      <c r="LU138" s="127"/>
      <c r="LV138" s="127"/>
      <c r="LW138" s="127"/>
      <c r="LX138" s="127"/>
      <c r="LY138" s="127"/>
      <c r="LZ138" s="127"/>
      <c r="MA138" s="127"/>
      <c r="MB138" s="127"/>
      <c r="MC138" s="127"/>
      <c r="MD138" s="127"/>
      <c r="ME138" s="127"/>
      <c r="MF138" s="127"/>
      <c r="MG138" s="127"/>
      <c r="MH138" s="127"/>
      <c r="MI138" s="127"/>
      <c r="MJ138" s="127"/>
      <c r="MK138" s="127"/>
      <c r="ML138" s="127"/>
      <c r="MM138" s="127"/>
      <c r="MN138" s="127"/>
      <c r="MO138" s="127"/>
      <c r="MP138" s="127"/>
      <c r="MQ138" s="127"/>
      <c r="MR138" s="127"/>
      <c r="MS138" s="127"/>
      <c r="MT138" s="127"/>
      <c r="MU138" s="127"/>
      <c r="MV138" s="127"/>
      <c r="MW138" s="127"/>
      <c r="MX138" s="127"/>
      <c r="MY138" s="127"/>
      <c r="MZ138" s="127"/>
      <c r="NA138" s="127"/>
      <c r="NB138" s="127"/>
      <c r="NC138" s="127"/>
      <c r="ND138" s="127"/>
      <c r="NE138" s="127"/>
      <c r="NF138" s="127"/>
      <c r="NG138" s="127"/>
      <c r="NH138" s="127"/>
      <c r="NI138" s="127"/>
      <c r="NJ138" s="127"/>
      <c r="NK138" s="127"/>
      <c r="NL138" s="127"/>
      <c r="NM138" s="127"/>
      <c r="NN138" s="127"/>
      <c r="NO138" s="127"/>
      <c r="NP138" s="127"/>
      <c r="NQ138" s="127"/>
      <c r="NR138" s="127"/>
      <c r="NS138" s="127"/>
      <c r="NT138" s="127"/>
      <c r="NU138" s="127"/>
      <c r="NV138" s="127"/>
      <c r="NW138" s="127"/>
      <c r="NX138" s="127"/>
      <c r="NY138" s="127"/>
      <c r="NZ138" s="127"/>
      <c r="OA138" s="127"/>
      <c r="OB138" s="127"/>
      <c r="OC138" s="127"/>
      <c r="OD138" s="127"/>
      <c r="OE138" s="127"/>
      <c r="OF138" s="127"/>
      <c r="OG138" s="127"/>
      <c r="OH138" s="127"/>
      <c r="OI138" s="127"/>
      <c r="OJ138" s="127"/>
      <c r="OK138" s="127"/>
      <c r="OL138" s="127"/>
      <c r="OM138" s="127"/>
      <c r="ON138" s="127"/>
      <c r="OO138" s="127"/>
      <c r="OP138" s="127"/>
      <c r="OQ138" s="127"/>
      <c r="OR138" s="127"/>
      <c r="OS138" s="127"/>
      <c r="OT138" s="127"/>
      <c r="OU138" s="127"/>
      <c r="OV138" s="127"/>
      <c r="OW138" s="127"/>
      <c r="OX138" s="127"/>
      <c r="OY138" s="127"/>
      <c r="OZ138" s="127"/>
      <c r="PA138" s="127"/>
      <c r="PB138" s="127"/>
      <c r="PC138" s="127"/>
      <c r="PD138" s="127"/>
      <c r="PE138" s="127"/>
      <c r="PF138" s="127"/>
      <c r="PG138" s="127"/>
      <c r="PH138" s="127"/>
      <c r="PI138" s="127"/>
      <c r="PJ138" s="127"/>
      <c r="PK138" s="127"/>
      <c r="PL138" s="127"/>
      <c r="PM138" s="127"/>
      <c r="PN138" s="127"/>
      <c r="PO138" s="127"/>
      <c r="PP138" s="127"/>
      <c r="PQ138" s="127"/>
      <c r="PR138" s="127"/>
      <c r="PS138" s="127"/>
      <c r="PT138" s="127"/>
      <c r="PU138" s="127"/>
      <c r="PV138" s="127"/>
      <c r="PW138" s="127"/>
      <c r="PX138" s="127"/>
      <c r="PY138" s="127"/>
      <c r="PZ138" s="127"/>
      <c r="QA138" s="127"/>
      <c r="QB138" s="127"/>
      <c r="QC138" s="127"/>
      <c r="QD138" s="127"/>
      <c r="QE138" s="127"/>
      <c r="QF138" s="127"/>
      <c r="QG138" s="127"/>
      <c r="QH138" s="127"/>
      <c r="QI138" s="127"/>
      <c r="QJ138" s="127"/>
      <c r="QK138" s="127"/>
      <c r="QL138" s="127"/>
      <c r="QM138" s="127"/>
      <c r="QN138" s="127"/>
      <c r="QO138" s="127"/>
      <c r="QP138" s="127"/>
    </row>
    <row r="139" customFormat="false" ht="14.4" hidden="false" customHeight="true" outlineLevel="0" collapsed="false">
      <c r="A139" s="166"/>
      <c r="B139" s="37" t="s">
        <v>275</v>
      </c>
      <c r="C139" s="16" t="n">
        <v>0.03</v>
      </c>
      <c r="D139" s="2" t="n">
        <v>0</v>
      </c>
      <c r="E139" s="2" t="n">
        <v>0</v>
      </c>
      <c r="F139" s="2" t="n">
        <v>0</v>
      </c>
      <c r="G139" s="2" t="n">
        <v>0.02</v>
      </c>
      <c r="H139" s="2" t="n">
        <v>0.95</v>
      </c>
      <c r="I139" s="2" t="n">
        <v>0</v>
      </c>
      <c r="J139" s="2" t="n">
        <v>0</v>
      </c>
      <c r="K139" s="2" t="n">
        <v>0</v>
      </c>
      <c r="L139" s="2" t="s">
        <v>37</v>
      </c>
      <c r="M139" s="2" t="s">
        <v>37</v>
      </c>
      <c r="N139" s="2" t="s">
        <v>91</v>
      </c>
      <c r="O139" s="2" t="n">
        <v>1.93</v>
      </c>
      <c r="P139" s="2" t="n">
        <v>10</v>
      </c>
      <c r="Q139" s="2" t="n">
        <v>0.01</v>
      </c>
      <c r="R139" s="2" t="n">
        <v>0</v>
      </c>
      <c r="S139" s="2" t="n">
        <v>0.0193</v>
      </c>
      <c r="T139" s="2" t="n">
        <v>0.0193</v>
      </c>
      <c r="U139" s="2" t="n">
        <v>208.5</v>
      </c>
      <c r="V139" s="2" t="n">
        <v>0</v>
      </c>
      <c r="W139" s="2" t="n">
        <v>4.02405</v>
      </c>
      <c r="X139" s="2" t="n">
        <f aca="false">IF(M139=1,O139,0)</f>
        <v>0</v>
      </c>
      <c r="Z139" s="2" t="s">
        <v>511</v>
      </c>
      <c r="AA139" s="2" t="n">
        <f aca="false">[1]sellia!E32</f>
        <v>4.74074397448676</v>
      </c>
      <c r="AB139" s="127"/>
      <c r="AC139" s="127"/>
      <c r="AD139" s="127"/>
      <c r="AE139" s="127"/>
      <c r="AF139" s="127"/>
      <c r="AG139" s="128"/>
      <c r="AH139" s="127"/>
      <c r="AI139" s="127"/>
      <c r="AJ139" s="127"/>
      <c r="AK139" s="127"/>
      <c r="AL139" s="127"/>
      <c r="AM139" s="127"/>
      <c r="AN139" s="150" t="n">
        <f aca="false">'Sellia Marina'!AI71</f>
        <v>0</v>
      </c>
      <c r="AO139" s="16" t="n">
        <f aca="false">'Sellia Marina'!AJ71</f>
        <v>0</v>
      </c>
      <c r="AP139" s="16" t="n">
        <f aca="false">'Sellia Marina'!AK71</f>
        <v>0</v>
      </c>
      <c r="AQ139" s="16" t="n">
        <f aca="false">'Sellia Marina'!AL71</f>
        <v>0</v>
      </c>
      <c r="AR139" s="16" t="n">
        <f aca="false">'Sellia Marina'!AM71</f>
        <v>0</v>
      </c>
      <c r="AS139" s="16" t="n">
        <f aca="false">'Sellia Marina'!AN71</f>
        <v>0</v>
      </c>
      <c r="AT139" s="16" t="n">
        <f aca="false">'Sellia Marina'!AO71</f>
        <v>0</v>
      </c>
      <c r="AU139" s="16" t="n">
        <f aca="false">'Sellia Marina'!AP71</f>
        <v>0</v>
      </c>
      <c r="AV139" s="139" t="n">
        <f aca="false">'Sellia Marina'!AQ71</f>
        <v>0</v>
      </c>
      <c r="AW139" s="150" t="n">
        <f aca="false">'Sellia Marina'!AI72</f>
        <v>27</v>
      </c>
      <c r="AX139" s="16" t="n">
        <f aca="false">'Sellia Marina'!AJ72</f>
        <v>0</v>
      </c>
      <c r="AY139" s="16" t="n">
        <f aca="false">'Sellia Marina'!AK72</f>
        <v>0</v>
      </c>
      <c r="AZ139" s="16" t="n">
        <f aca="false">'Sellia Marina'!AL72</f>
        <v>0</v>
      </c>
      <c r="BA139" s="16" t="n">
        <f aca="false">'Sellia Marina'!AM72</f>
        <v>0</v>
      </c>
      <c r="BB139" s="16" t="n">
        <f aca="false">'Sellia Marina'!AN72</f>
        <v>20</v>
      </c>
      <c r="BC139" s="16" t="n">
        <f aca="false">'Sellia Marina'!AO72</f>
        <v>161.5</v>
      </c>
      <c r="BD139" s="16" t="n">
        <f aca="false">'Sellia Marina'!AP72</f>
        <v>0</v>
      </c>
      <c r="BE139" s="16" t="n">
        <f aca="false">'Sellia Marina'!AQ72</f>
        <v>0</v>
      </c>
      <c r="BF139" s="20" t="n">
        <f aca="false">AW139*$T139</f>
        <v>0.5211</v>
      </c>
      <c r="BG139" s="2" t="n">
        <f aca="false">AX139*$T139</f>
        <v>0</v>
      </c>
      <c r="BH139" s="2" t="n">
        <f aca="false">AY139*$T139</f>
        <v>0</v>
      </c>
      <c r="BI139" s="2" t="n">
        <f aca="false">AZ139*$T139</f>
        <v>0</v>
      </c>
      <c r="BJ139" s="2" t="n">
        <f aca="false">BA139*$T139</f>
        <v>0</v>
      </c>
      <c r="BK139" s="2" t="n">
        <f aca="false">BB139*$T139</f>
        <v>0.386</v>
      </c>
      <c r="BL139" s="2" t="n">
        <f aca="false">BC139*$T139</f>
        <v>3.11695</v>
      </c>
      <c r="BM139" s="2" t="n">
        <f aca="false">BD139*$T139</f>
        <v>0</v>
      </c>
      <c r="BN139" s="44" t="n">
        <f aca="false">BE139*$T139</f>
        <v>0</v>
      </c>
      <c r="BO139" s="150" t="n">
        <f aca="false">AN139+BF139</f>
        <v>0.5211</v>
      </c>
      <c r="BP139" s="16" t="n">
        <f aca="false">AO139+BG139</f>
        <v>0</v>
      </c>
      <c r="BQ139" s="16" t="n">
        <f aca="false">AP139+BH139</f>
        <v>0</v>
      </c>
      <c r="BR139" s="16" t="n">
        <f aca="false">AQ139+BI139</f>
        <v>0</v>
      </c>
      <c r="BS139" s="16" t="n">
        <f aca="false">AR139+BJ139</f>
        <v>0</v>
      </c>
      <c r="BT139" s="16" t="n">
        <f aca="false">AS139+BK139</f>
        <v>0.386</v>
      </c>
      <c r="BU139" s="16" t="n">
        <f aca="false">AT139+BL139</f>
        <v>3.11695</v>
      </c>
      <c r="BV139" s="16" t="n">
        <f aca="false">AU139+BM139</f>
        <v>0</v>
      </c>
      <c r="BW139" s="139" t="n">
        <f aca="false">AV139+BN139</f>
        <v>0</v>
      </c>
      <c r="BX139" s="3" t="n">
        <f aca="false">BO139/SUM($BO139:$BW139)</f>
        <v>0.129496402877698</v>
      </c>
      <c r="BY139" s="3" t="n">
        <f aca="false">BP139/SUM($BO139:$BW139)</f>
        <v>0</v>
      </c>
      <c r="BZ139" s="3" t="n">
        <f aca="false">BQ139/SUM($BO139:$BW139)</f>
        <v>0</v>
      </c>
      <c r="CA139" s="3" t="n">
        <f aca="false">BR139/SUM($BO139:$BW139)</f>
        <v>0</v>
      </c>
      <c r="CB139" s="3" t="n">
        <f aca="false">BS139/SUM($BO139:$BW139)</f>
        <v>0</v>
      </c>
      <c r="CC139" s="3" t="n">
        <f aca="false">BT139/SUM($BO139:$BW139)</f>
        <v>0.0959232613908873</v>
      </c>
      <c r="CD139" s="3" t="n">
        <f aca="false">BU139/SUM($BO139:$BW139)</f>
        <v>0.774580335731415</v>
      </c>
      <c r="CE139" s="3" t="n">
        <f aca="false">BV139/SUM($BO139:$BW139)</f>
        <v>0</v>
      </c>
      <c r="CF139" s="3" t="n">
        <f aca="false">BW139/SUM($BO139:$BW139)</f>
        <v>0</v>
      </c>
      <c r="CG139" s="147" t="n">
        <f aca="false">IF(AND(CE139&gt;=90%,BV139&gt;=2000),BV139,0)</f>
        <v>0</v>
      </c>
      <c r="CI139" s="16" t="n">
        <f aca="false">IF(CG139&lt;&gt;0,SUM(BO139:CG139)-BV139,0)</f>
        <v>0</v>
      </c>
      <c r="CJ139" s="2" t="n">
        <f aca="false">IF(CE139&gt;=90%,BV139,0)</f>
        <v>0</v>
      </c>
      <c r="CK139" s="151" t="n">
        <f aca="false">IF(CJ139&lt;&gt;0,1,0)</f>
        <v>0</v>
      </c>
      <c r="CL139" s="2" t="n">
        <f aca="false">IF(CG139&lt;&gt;0,1,0)</f>
        <v>0</v>
      </c>
      <c r="CM139" s="2" t="n">
        <v>0</v>
      </c>
      <c r="CN139" s="152"/>
      <c r="CO139" s="127"/>
      <c r="CP139" s="127"/>
      <c r="CQ139" s="127"/>
      <c r="CR139" s="127"/>
      <c r="CS139" s="127"/>
      <c r="CT139" s="127"/>
      <c r="CU139" s="127"/>
      <c r="CV139" s="127"/>
      <c r="CW139" s="127"/>
      <c r="CX139" s="127"/>
      <c r="CY139" s="127"/>
      <c r="CZ139" s="127"/>
      <c r="DA139" s="127"/>
      <c r="DB139" s="127"/>
      <c r="DC139" s="138"/>
      <c r="DD139" s="2" t="s">
        <v>594</v>
      </c>
      <c r="DE139" s="2" t="str">
        <f aca="false">B66</f>
        <v>O30</v>
      </c>
      <c r="DF139" s="44"/>
      <c r="DG139" s="2" t="n">
        <f aca="false">W66</f>
        <v>31.6887304768243</v>
      </c>
      <c r="DH139" s="44" t="n">
        <f aca="false">CG66</f>
        <v>0</v>
      </c>
      <c r="DI139" s="44" t="n">
        <f aca="false">O66</f>
        <v>1.07</v>
      </c>
      <c r="DJ139" s="44" t="n">
        <f aca="false">S66</f>
        <v>0.0214</v>
      </c>
      <c r="DK139" s="44" t="n">
        <f aca="false">BW66</f>
        <v>0</v>
      </c>
      <c r="DL139" s="44" t="n">
        <f aca="false">BV66</f>
        <v>27.285</v>
      </c>
      <c r="DM139" s="127"/>
      <c r="DN139" s="127"/>
      <c r="DO139" s="127"/>
      <c r="DP139" s="127"/>
      <c r="DQ139" s="127"/>
      <c r="DR139" s="127"/>
      <c r="DS139" s="127"/>
      <c r="DT139" s="127"/>
      <c r="DU139" s="127"/>
      <c r="DV139" s="127"/>
      <c r="DW139" s="127"/>
      <c r="DX139" s="127"/>
      <c r="DY139" s="127"/>
      <c r="DZ139" s="127"/>
      <c r="EA139" s="127"/>
      <c r="EB139" s="127"/>
      <c r="EC139" s="127"/>
      <c r="ED139" s="127"/>
      <c r="EE139" s="127"/>
      <c r="EF139" s="127"/>
      <c r="EG139" s="127"/>
      <c r="EH139" s="127"/>
      <c r="EI139" s="127"/>
      <c r="EJ139" s="127"/>
      <c r="EK139" s="127"/>
      <c r="EL139" s="127"/>
      <c r="EM139" s="127"/>
      <c r="EN139" s="127"/>
      <c r="EO139" s="127"/>
      <c r="EP139" s="127"/>
      <c r="EQ139" s="127"/>
      <c r="ER139" s="127"/>
      <c r="ES139" s="127"/>
      <c r="ET139" s="127"/>
      <c r="EU139" s="127"/>
      <c r="EV139" s="127"/>
      <c r="EW139" s="127"/>
      <c r="EX139" s="127"/>
      <c r="EY139" s="127"/>
      <c r="EZ139" s="127"/>
      <c r="FA139" s="127"/>
      <c r="FB139" s="127"/>
      <c r="FC139" s="127"/>
      <c r="FD139" s="127"/>
      <c r="FE139" s="127"/>
      <c r="FF139" s="127"/>
      <c r="FG139" s="127"/>
      <c r="FH139" s="127"/>
      <c r="FI139" s="127"/>
      <c r="FJ139" s="127"/>
      <c r="FK139" s="127"/>
      <c r="FL139" s="127"/>
      <c r="FM139" s="127"/>
      <c r="FN139" s="127"/>
      <c r="FO139" s="127"/>
      <c r="FP139" s="127"/>
      <c r="FQ139" s="127"/>
      <c r="FR139" s="127"/>
      <c r="FS139" s="127"/>
      <c r="FT139" s="127"/>
      <c r="FU139" s="127"/>
      <c r="FV139" s="127"/>
      <c r="FW139" s="127"/>
      <c r="FX139" s="127"/>
      <c r="FY139" s="127"/>
      <c r="FZ139" s="127"/>
      <c r="GA139" s="127"/>
      <c r="GB139" s="127"/>
      <c r="GC139" s="127"/>
      <c r="GD139" s="127"/>
      <c r="GE139" s="127"/>
      <c r="GF139" s="127"/>
      <c r="GG139" s="127"/>
      <c r="GH139" s="127"/>
      <c r="GI139" s="127"/>
      <c r="GJ139" s="127"/>
      <c r="GK139" s="127"/>
      <c r="GL139" s="127"/>
      <c r="GM139" s="127"/>
      <c r="GN139" s="127"/>
      <c r="GO139" s="127"/>
      <c r="GP139" s="167" t="s">
        <v>271</v>
      </c>
      <c r="GQ139" s="127" t="s">
        <v>272</v>
      </c>
      <c r="GR139" s="161" t="n">
        <v>0.6</v>
      </c>
      <c r="GS139" s="127" t="n">
        <v>0.03</v>
      </c>
      <c r="GT139" s="127" t="n">
        <v>0.03</v>
      </c>
      <c r="GU139" s="127" t="n">
        <v>0</v>
      </c>
      <c r="GV139" s="127" t="n">
        <v>0.07</v>
      </c>
      <c r="GW139" s="127" t="n">
        <v>0</v>
      </c>
      <c r="GX139" s="127" t="n">
        <v>0.27</v>
      </c>
      <c r="GY139" s="135" t="n">
        <v>0</v>
      </c>
      <c r="GZ139" s="161" t="n">
        <v>0</v>
      </c>
      <c r="HA139" s="127" t="s">
        <v>37</v>
      </c>
      <c r="HB139" s="127" t="s">
        <v>140</v>
      </c>
      <c r="HC139" s="127" t="s">
        <v>45</v>
      </c>
      <c r="HD139" s="127" t="n">
        <v>0.96</v>
      </c>
      <c r="HE139" s="127" t="n">
        <v>70</v>
      </c>
      <c r="HF139" s="127" t="n">
        <v>0.07</v>
      </c>
      <c r="HG139" s="127" t="n">
        <v>0</v>
      </c>
      <c r="HH139" s="127" t="n">
        <v>0.0672</v>
      </c>
      <c r="HI139" s="127" t="n">
        <v>0.0672</v>
      </c>
      <c r="HJ139" s="127" t="n">
        <v>1343.2</v>
      </c>
      <c r="HK139" s="127" t="n">
        <v>0</v>
      </c>
      <c r="HL139" s="135" t="n">
        <v>90.26304</v>
      </c>
      <c r="HM139" s="161" t="n">
        <v>0</v>
      </c>
      <c r="HN139" s="127" t="n">
        <v>0</v>
      </c>
      <c r="HO139" s="127" t="n">
        <v>0</v>
      </c>
      <c r="HP139" s="127" t="n">
        <v>0</v>
      </c>
      <c r="HQ139" s="127" t="n">
        <v>0</v>
      </c>
      <c r="HR139" s="127" t="n">
        <v>0</v>
      </c>
      <c r="HS139" s="127" t="n">
        <v>0</v>
      </c>
      <c r="HT139" s="127" t="n">
        <v>0</v>
      </c>
      <c r="HU139" s="127" t="n">
        <v>0</v>
      </c>
      <c r="HV139" s="127" t="n">
        <v>0</v>
      </c>
      <c r="HW139" s="127" t="n">
        <v>0</v>
      </c>
      <c r="HX139" s="127" t="n">
        <v>0</v>
      </c>
      <c r="HY139" s="127" t="n">
        <v>0</v>
      </c>
      <c r="HZ139" s="165" t="n">
        <v>0</v>
      </c>
      <c r="IA139" s="127"/>
      <c r="IB139" s="127"/>
      <c r="IC139" s="127"/>
      <c r="ID139" s="127"/>
      <c r="IE139" s="127"/>
      <c r="IF139" s="127"/>
      <c r="IG139" s="127"/>
      <c r="IH139" s="127"/>
      <c r="II139" s="127"/>
      <c r="IJ139" s="127"/>
      <c r="IK139" s="127"/>
      <c r="IL139" s="127"/>
      <c r="IM139" s="127"/>
      <c r="IN139" s="127"/>
      <c r="IO139" s="127"/>
      <c r="IP139" s="127"/>
      <c r="IQ139" s="127"/>
      <c r="IR139" s="127"/>
      <c r="IS139" s="127"/>
      <c r="IT139" s="127"/>
      <c r="IU139" s="127"/>
      <c r="IV139" s="127"/>
      <c r="IW139" s="127"/>
      <c r="IX139" s="127"/>
      <c r="IY139" s="127"/>
      <c r="IZ139" s="127"/>
      <c r="JA139" s="127"/>
      <c r="JB139" s="127"/>
      <c r="JC139" s="127"/>
      <c r="JD139" s="127"/>
      <c r="JE139" s="127"/>
      <c r="JF139" s="127"/>
      <c r="JG139" s="127"/>
      <c r="JH139" s="127"/>
      <c r="JI139" s="127"/>
      <c r="JJ139" s="127"/>
      <c r="JK139" s="127"/>
      <c r="JL139" s="127"/>
      <c r="JM139" s="127"/>
      <c r="JN139" s="127"/>
      <c r="JO139" s="127"/>
      <c r="JP139" s="127"/>
      <c r="JQ139" s="127"/>
      <c r="JR139" s="127"/>
      <c r="JS139" s="127"/>
      <c r="JT139" s="127"/>
      <c r="JU139" s="127"/>
      <c r="JV139" s="127"/>
      <c r="JW139" s="127"/>
      <c r="JX139" s="127"/>
      <c r="JY139" s="127"/>
      <c r="JZ139" s="127"/>
      <c r="KA139" s="127"/>
      <c r="KB139" s="127"/>
      <c r="KC139" s="127"/>
      <c r="KD139" s="127"/>
      <c r="KE139" s="127"/>
      <c r="KF139" s="127"/>
      <c r="KG139" s="127"/>
      <c r="KH139" s="127"/>
      <c r="KI139" s="127"/>
      <c r="KJ139" s="127"/>
      <c r="KK139" s="127"/>
      <c r="KL139" s="127"/>
      <c r="KM139" s="127"/>
      <c r="KN139" s="127"/>
      <c r="KO139" s="127"/>
      <c r="KP139" s="127"/>
      <c r="KQ139" s="127"/>
      <c r="KR139" s="127"/>
      <c r="KS139" s="127"/>
      <c r="KT139" s="127"/>
      <c r="KU139" s="127"/>
      <c r="KV139" s="127"/>
      <c r="KW139" s="127"/>
      <c r="KX139" s="127"/>
      <c r="KY139" s="127"/>
      <c r="KZ139" s="127"/>
      <c r="LA139" s="127"/>
      <c r="LB139" s="127"/>
      <c r="LC139" s="127"/>
      <c r="LD139" s="127"/>
      <c r="LE139" s="127"/>
      <c r="LF139" s="127"/>
      <c r="LG139" s="127"/>
      <c r="LH139" s="127"/>
      <c r="LI139" s="127"/>
      <c r="LJ139" s="127"/>
      <c r="LK139" s="127"/>
      <c r="LL139" s="127"/>
      <c r="LM139" s="127"/>
      <c r="LN139" s="127"/>
      <c r="LO139" s="127"/>
      <c r="LP139" s="127"/>
      <c r="LQ139" s="127"/>
      <c r="LR139" s="127"/>
      <c r="LS139" s="127"/>
      <c r="LT139" s="127"/>
      <c r="LU139" s="127"/>
      <c r="LV139" s="127"/>
      <c r="LW139" s="127"/>
      <c r="LX139" s="127"/>
      <c r="LY139" s="127"/>
      <c r="LZ139" s="127"/>
      <c r="MA139" s="127"/>
      <c r="MB139" s="127"/>
      <c r="MC139" s="127"/>
      <c r="MD139" s="127"/>
      <c r="ME139" s="127"/>
      <c r="MF139" s="127"/>
      <c r="MG139" s="127"/>
      <c r="MH139" s="127"/>
      <c r="MI139" s="127"/>
      <c r="MJ139" s="127"/>
      <c r="MK139" s="127"/>
      <c r="ML139" s="127"/>
      <c r="MM139" s="127"/>
      <c r="MN139" s="127"/>
      <c r="MO139" s="127"/>
      <c r="MP139" s="127"/>
      <c r="MQ139" s="127"/>
      <c r="MR139" s="127"/>
      <c r="MS139" s="127"/>
      <c r="MT139" s="127"/>
      <c r="MU139" s="127"/>
      <c r="MV139" s="127"/>
      <c r="MW139" s="127"/>
      <c r="MX139" s="127"/>
      <c r="MY139" s="127"/>
      <c r="MZ139" s="127"/>
      <c r="NA139" s="127"/>
      <c r="NB139" s="127"/>
      <c r="NC139" s="127"/>
      <c r="ND139" s="127"/>
      <c r="NE139" s="127"/>
      <c r="NF139" s="127"/>
      <c r="NG139" s="127"/>
      <c r="NH139" s="127"/>
      <c r="NI139" s="127"/>
      <c r="NJ139" s="127"/>
      <c r="NK139" s="127"/>
      <c r="NL139" s="127"/>
      <c r="NM139" s="127"/>
      <c r="NN139" s="127"/>
      <c r="NO139" s="127"/>
      <c r="NP139" s="127"/>
      <c r="NQ139" s="127"/>
      <c r="NR139" s="127"/>
      <c r="NS139" s="127"/>
      <c r="NT139" s="127"/>
      <c r="NU139" s="127"/>
      <c r="NV139" s="127"/>
      <c r="NW139" s="127"/>
      <c r="NX139" s="127"/>
      <c r="NY139" s="127"/>
      <c r="NZ139" s="127"/>
      <c r="OA139" s="127"/>
      <c r="OB139" s="127"/>
      <c r="OC139" s="127"/>
      <c r="OD139" s="127"/>
      <c r="OE139" s="127"/>
      <c r="OF139" s="127"/>
      <c r="OG139" s="127"/>
      <c r="OH139" s="127"/>
      <c r="OI139" s="127"/>
      <c r="OJ139" s="127"/>
      <c r="OK139" s="127"/>
      <c r="OL139" s="127"/>
      <c r="OM139" s="127"/>
      <c r="ON139" s="127"/>
      <c r="OO139" s="127"/>
      <c r="OP139" s="127"/>
      <c r="OQ139" s="127"/>
      <c r="OR139" s="127"/>
      <c r="OS139" s="127"/>
      <c r="OT139" s="127"/>
      <c r="OU139" s="127"/>
      <c r="OV139" s="127"/>
      <c r="OW139" s="127"/>
      <c r="OX139" s="127"/>
      <c r="OY139" s="127"/>
      <c r="OZ139" s="127"/>
      <c r="PA139" s="127"/>
      <c r="PB139" s="127"/>
      <c r="PC139" s="127"/>
      <c r="PD139" s="127"/>
      <c r="PE139" s="127"/>
      <c r="PF139" s="127"/>
      <c r="PG139" s="127"/>
      <c r="PH139" s="127"/>
      <c r="PI139" s="127"/>
      <c r="PJ139" s="127"/>
      <c r="PK139" s="127"/>
      <c r="PL139" s="127"/>
      <c r="PM139" s="127"/>
      <c r="PN139" s="127"/>
      <c r="PO139" s="127"/>
      <c r="PP139" s="127"/>
      <c r="PQ139" s="127"/>
      <c r="PR139" s="127"/>
      <c r="PS139" s="127"/>
      <c r="PT139" s="127"/>
      <c r="PU139" s="127"/>
      <c r="PV139" s="127"/>
      <c r="PW139" s="127"/>
      <c r="PX139" s="127"/>
      <c r="PY139" s="127"/>
      <c r="PZ139" s="127"/>
      <c r="QA139" s="127"/>
      <c r="QB139" s="127"/>
      <c r="QC139" s="127"/>
      <c r="QD139" s="127"/>
      <c r="QE139" s="127"/>
      <c r="QF139" s="127"/>
      <c r="QG139" s="127"/>
      <c r="QH139" s="127"/>
      <c r="QI139" s="127"/>
      <c r="QJ139" s="127"/>
      <c r="QK139" s="127"/>
      <c r="QL139" s="127"/>
      <c r="QM139" s="127"/>
      <c r="QN139" s="127"/>
      <c r="QO139" s="127"/>
      <c r="QP139" s="127"/>
    </row>
    <row r="140" customFormat="false" ht="14.4" hidden="false" customHeight="false" outlineLevel="0" collapsed="false">
      <c r="A140" s="166"/>
      <c r="B140" s="37" t="s">
        <v>276</v>
      </c>
      <c r="C140" s="16" t="n">
        <v>0.85</v>
      </c>
      <c r="D140" s="2" t="n">
        <v>0</v>
      </c>
      <c r="E140" s="2" t="n">
        <v>0.05</v>
      </c>
      <c r="F140" s="2" t="n">
        <v>0</v>
      </c>
      <c r="G140" s="2" t="n">
        <v>0.1</v>
      </c>
      <c r="H140" s="2" t="n">
        <v>0</v>
      </c>
      <c r="I140" s="2" t="n">
        <v>0</v>
      </c>
      <c r="J140" s="2" t="n">
        <v>0</v>
      </c>
      <c r="K140" s="2" t="n">
        <v>0</v>
      </c>
      <c r="L140" s="2" t="s">
        <v>37</v>
      </c>
      <c r="M140" s="2" t="s">
        <v>37</v>
      </c>
      <c r="N140" s="2" t="s">
        <v>45</v>
      </c>
      <c r="O140" s="2" t="n">
        <v>2.31</v>
      </c>
      <c r="P140" s="2" t="n">
        <v>30</v>
      </c>
      <c r="Q140" s="2" t="n">
        <v>0.03</v>
      </c>
      <c r="R140" s="2" t="n">
        <v>0</v>
      </c>
      <c r="S140" s="2" t="n">
        <v>0.0693</v>
      </c>
      <c r="T140" s="2" t="n">
        <v>0.0693</v>
      </c>
      <c r="U140" s="2" t="n">
        <v>1192</v>
      </c>
      <c r="V140" s="2" t="n">
        <v>0</v>
      </c>
      <c r="W140" s="2" t="n">
        <v>82.6056</v>
      </c>
      <c r="X140" s="2" t="n">
        <f aca="false">IF(M140=1,O140,0)</f>
        <v>0</v>
      </c>
      <c r="Z140" s="2" t="s">
        <v>511</v>
      </c>
      <c r="AA140" s="2" t="n">
        <f aca="false">[1]sellia!E33</f>
        <v>5.25007889516734</v>
      </c>
      <c r="AB140" s="127"/>
      <c r="AC140" s="127"/>
      <c r="AD140" s="127"/>
      <c r="AE140" s="127"/>
      <c r="AF140" s="127"/>
      <c r="AG140" s="128"/>
      <c r="AH140" s="127"/>
      <c r="AI140" s="127"/>
      <c r="AJ140" s="127"/>
      <c r="AK140" s="127"/>
      <c r="AL140" s="127"/>
      <c r="AM140" s="127"/>
      <c r="AN140" s="150" t="n">
        <f aca="false">'Sellia Marina'!AT71</f>
        <v>0</v>
      </c>
      <c r="AO140" s="16" t="n">
        <f aca="false">'Sellia Marina'!AU71</f>
        <v>0</v>
      </c>
      <c r="AP140" s="16" t="n">
        <f aca="false">'Sellia Marina'!AV71</f>
        <v>0</v>
      </c>
      <c r="AQ140" s="16" t="n">
        <f aca="false">'Sellia Marina'!AW71</f>
        <v>0</v>
      </c>
      <c r="AR140" s="16" t="n">
        <f aca="false">'Sellia Marina'!AX71</f>
        <v>0</v>
      </c>
      <c r="AS140" s="16" t="n">
        <f aca="false">'Sellia Marina'!AY71</f>
        <v>0</v>
      </c>
      <c r="AT140" s="16" t="n">
        <f aca="false">'Sellia Marina'!AZ71</f>
        <v>0</v>
      </c>
      <c r="AU140" s="16" t="n">
        <f aca="false">'Sellia Marina'!BA71</f>
        <v>0</v>
      </c>
      <c r="AV140" s="139" t="n">
        <f aca="false">'Sellia Marina'!BB71</f>
        <v>0</v>
      </c>
      <c r="AW140" s="150" t="n">
        <f aca="false">'Sellia Marina'!AT72</f>
        <v>765</v>
      </c>
      <c r="AX140" s="16" t="n">
        <f aca="false">'Sellia Marina'!AU72</f>
        <v>0</v>
      </c>
      <c r="AY140" s="16" t="n">
        <f aca="false">'Sellia Marina'!AV72</f>
        <v>27</v>
      </c>
      <c r="AZ140" s="16" t="n">
        <f aca="false">'Sellia Marina'!AW72</f>
        <v>300</v>
      </c>
      <c r="BA140" s="16" t="n">
        <f aca="false">'Sellia Marina'!AX72</f>
        <v>0</v>
      </c>
      <c r="BB140" s="16" t="n">
        <f aca="false">'Sellia Marina'!AY72</f>
        <v>100</v>
      </c>
      <c r="BC140" s="16" t="n">
        <f aca="false">'Sellia Marina'!AZ72</f>
        <v>0</v>
      </c>
      <c r="BD140" s="16" t="n">
        <f aca="false">'Sellia Marina'!BA72</f>
        <v>0</v>
      </c>
      <c r="BE140" s="16" t="n">
        <f aca="false">'Sellia Marina'!BB72</f>
        <v>0</v>
      </c>
      <c r="BF140" s="20" t="n">
        <f aca="false">AW140*$T140</f>
        <v>53.0145</v>
      </c>
      <c r="BG140" s="2" t="n">
        <f aca="false">AX140*$T140</f>
        <v>0</v>
      </c>
      <c r="BH140" s="2" t="n">
        <f aca="false">AY140*$T140</f>
        <v>1.8711</v>
      </c>
      <c r="BI140" s="2" t="n">
        <f aca="false">AZ140*$T140</f>
        <v>20.79</v>
      </c>
      <c r="BJ140" s="2" t="n">
        <f aca="false">BA140*$T140</f>
        <v>0</v>
      </c>
      <c r="BK140" s="2" t="n">
        <f aca="false">BB140*$T140</f>
        <v>6.93</v>
      </c>
      <c r="BL140" s="2" t="n">
        <f aca="false">BC140*$T140</f>
        <v>0</v>
      </c>
      <c r="BM140" s="2" t="n">
        <f aca="false">BD140*$T140</f>
        <v>0</v>
      </c>
      <c r="BN140" s="44" t="n">
        <f aca="false">BE140*$T140</f>
        <v>0</v>
      </c>
      <c r="BO140" s="150" t="n">
        <f aca="false">AN140+BF140</f>
        <v>53.0145</v>
      </c>
      <c r="BP140" s="16" t="n">
        <f aca="false">AO140+BG140</f>
        <v>0</v>
      </c>
      <c r="BQ140" s="16" t="n">
        <f aca="false">AP140+BH140</f>
        <v>1.8711</v>
      </c>
      <c r="BR140" s="16" t="n">
        <f aca="false">AQ140+BI140</f>
        <v>20.79</v>
      </c>
      <c r="BS140" s="16" t="n">
        <f aca="false">AR140+BJ140</f>
        <v>0</v>
      </c>
      <c r="BT140" s="16" t="n">
        <f aca="false">AS140+BK140</f>
        <v>6.93</v>
      </c>
      <c r="BU140" s="16" t="n">
        <f aca="false">AT140+BL140</f>
        <v>0</v>
      </c>
      <c r="BV140" s="16" t="n">
        <f aca="false">AU140+BM140</f>
        <v>0</v>
      </c>
      <c r="BW140" s="139" t="n">
        <f aca="false">AV140+BN140</f>
        <v>0</v>
      </c>
      <c r="BX140" s="3" t="n">
        <f aca="false">BO140/SUM($BO140:$BW140)</f>
        <v>0.641778523489933</v>
      </c>
      <c r="BY140" s="3" t="n">
        <f aca="false">BP140/SUM($BO140:$BW140)</f>
        <v>0</v>
      </c>
      <c r="BZ140" s="3" t="n">
        <f aca="false">BQ140/SUM($BO140:$BW140)</f>
        <v>0.0226510067114094</v>
      </c>
      <c r="CA140" s="3" t="n">
        <f aca="false">BR140/SUM($BO140:$BW140)</f>
        <v>0.251677852348993</v>
      </c>
      <c r="CB140" s="3" t="n">
        <f aca="false">BS140/SUM($BO140:$BW140)</f>
        <v>0</v>
      </c>
      <c r="CC140" s="3" t="n">
        <f aca="false">BT140/SUM($BO140:$BW140)</f>
        <v>0.0838926174496644</v>
      </c>
      <c r="CD140" s="3" t="n">
        <f aca="false">BU140/SUM($BO140:$BW140)</f>
        <v>0</v>
      </c>
      <c r="CE140" s="3" t="n">
        <f aca="false">BV140/SUM($BO140:$BW140)</f>
        <v>0</v>
      </c>
      <c r="CF140" s="3" t="n">
        <f aca="false">BW140/SUM($BO140:$BW140)</f>
        <v>0</v>
      </c>
      <c r="CG140" s="147" t="n">
        <f aca="false">IF(AND(CE140&gt;=90%,BV140&gt;=2000),BV140,0)</f>
        <v>0</v>
      </c>
      <c r="CI140" s="16" t="n">
        <f aca="false">IF(CG140&lt;&gt;0,SUM(BO140:CG140)-BV140,0)</f>
        <v>0</v>
      </c>
      <c r="CJ140" s="2" t="n">
        <f aca="false">IF(CE140&gt;=90%,BV140,0)</f>
        <v>0</v>
      </c>
      <c r="CK140" s="151" t="n">
        <f aca="false">IF(CJ140&lt;&gt;0,1,0)</f>
        <v>0</v>
      </c>
      <c r="CL140" s="2" t="n">
        <f aca="false">IF(CG140&lt;&gt;0,1,0)</f>
        <v>0</v>
      </c>
      <c r="CM140" s="2" t="n">
        <v>0</v>
      </c>
      <c r="CN140" s="152"/>
      <c r="CO140" s="127"/>
      <c r="CP140" s="127"/>
      <c r="CQ140" s="127"/>
      <c r="CR140" s="127"/>
      <c r="CS140" s="127"/>
      <c r="CT140" s="127"/>
      <c r="CU140" s="127"/>
      <c r="CV140" s="127"/>
      <c r="CW140" s="127"/>
      <c r="CX140" s="127"/>
      <c r="CY140" s="127"/>
      <c r="CZ140" s="127"/>
      <c r="DA140" s="127"/>
      <c r="DB140" s="127"/>
      <c r="DC140" s="138"/>
      <c r="DD140" s="2" t="str">
        <f aca="false">A136</f>
        <v>Sellia Marina</v>
      </c>
      <c r="DE140" s="37" t="str">
        <f aca="false">B138</f>
        <v>O31</v>
      </c>
      <c r="DF140" s="44"/>
      <c r="DG140" s="2" t="n">
        <f aca="false">W138</f>
        <v>53.6524</v>
      </c>
      <c r="DH140" s="44" t="n">
        <f aca="false">CG138</f>
        <v>0</v>
      </c>
      <c r="DI140" s="44" t="n">
        <f aca="false">O138</f>
        <v>1.13</v>
      </c>
      <c r="DJ140" s="44" t="n">
        <f aca="false">S138</f>
        <v>0.0452</v>
      </c>
      <c r="DK140" s="44" t="n">
        <f aca="false">BW138</f>
        <v>0</v>
      </c>
      <c r="DL140" s="44" t="n">
        <f aca="false">BV138</f>
        <v>0</v>
      </c>
      <c r="DM140" s="127"/>
      <c r="DN140" s="127"/>
      <c r="DO140" s="127"/>
      <c r="DP140" s="127"/>
      <c r="DQ140" s="127"/>
      <c r="DR140" s="127"/>
      <c r="DS140" s="127"/>
      <c r="DT140" s="127"/>
      <c r="DU140" s="127"/>
      <c r="DV140" s="127"/>
      <c r="DW140" s="127"/>
      <c r="DX140" s="127"/>
      <c r="DY140" s="127"/>
      <c r="DZ140" s="127"/>
      <c r="EA140" s="127"/>
      <c r="EB140" s="127"/>
      <c r="EC140" s="127"/>
      <c r="ED140" s="127"/>
      <c r="EE140" s="127"/>
      <c r="EF140" s="127"/>
      <c r="EG140" s="127"/>
      <c r="EH140" s="127"/>
      <c r="EI140" s="127"/>
      <c r="EJ140" s="127"/>
      <c r="EK140" s="127"/>
      <c r="EL140" s="127"/>
      <c r="EM140" s="127"/>
      <c r="EN140" s="127"/>
      <c r="EO140" s="127"/>
      <c r="EP140" s="127"/>
      <c r="EQ140" s="127"/>
      <c r="ER140" s="127"/>
      <c r="ES140" s="127"/>
      <c r="ET140" s="127"/>
      <c r="EU140" s="127"/>
      <c r="EV140" s="127"/>
      <c r="EW140" s="127"/>
      <c r="EX140" s="127"/>
      <c r="EY140" s="127"/>
      <c r="EZ140" s="127"/>
      <c r="FA140" s="127"/>
      <c r="FB140" s="127"/>
      <c r="FC140" s="127"/>
      <c r="FD140" s="127"/>
      <c r="FE140" s="127"/>
      <c r="FF140" s="127"/>
      <c r="FG140" s="127"/>
      <c r="FH140" s="127"/>
      <c r="FI140" s="127"/>
      <c r="FJ140" s="127"/>
      <c r="FK140" s="127"/>
      <c r="FL140" s="127"/>
      <c r="FM140" s="127"/>
      <c r="FN140" s="127"/>
      <c r="FO140" s="127"/>
      <c r="FP140" s="127"/>
      <c r="FQ140" s="127"/>
      <c r="FR140" s="127"/>
      <c r="FS140" s="127"/>
      <c r="FT140" s="127"/>
      <c r="FU140" s="127"/>
      <c r="FV140" s="127"/>
      <c r="FW140" s="127"/>
      <c r="FX140" s="127"/>
      <c r="FY140" s="127"/>
      <c r="FZ140" s="127"/>
      <c r="GA140" s="127"/>
      <c r="GB140" s="127"/>
      <c r="GC140" s="127"/>
      <c r="GD140" s="127"/>
      <c r="GE140" s="127"/>
      <c r="GF140" s="127"/>
      <c r="GG140" s="127"/>
      <c r="GH140" s="127"/>
      <c r="GI140" s="127"/>
      <c r="GJ140" s="127"/>
      <c r="GK140" s="127"/>
      <c r="GL140" s="127"/>
      <c r="GM140" s="127"/>
      <c r="GN140" s="127"/>
      <c r="GO140" s="127"/>
      <c r="GP140" s="167"/>
      <c r="GQ140" s="127" t="s">
        <v>273</v>
      </c>
      <c r="GR140" s="161" t="n">
        <v>0</v>
      </c>
      <c r="GS140" s="127" t="n">
        <v>0</v>
      </c>
      <c r="GT140" s="127" t="n">
        <v>0</v>
      </c>
      <c r="GU140" s="127" t="n">
        <v>0</v>
      </c>
      <c r="GV140" s="127" t="n">
        <v>0</v>
      </c>
      <c r="GW140" s="127" t="n">
        <v>0</v>
      </c>
      <c r="GX140" s="127" t="n">
        <v>0</v>
      </c>
      <c r="GY140" s="135" t="n">
        <v>0</v>
      </c>
      <c r="GZ140" s="161" t="s">
        <v>41</v>
      </c>
      <c r="HA140" s="127" t="n">
        <v>0</v>
      </c>
      <c r="HB140" s="127" t="n">
        <v>0</v>
      </c>
      <c r="HC140" s="127" t="n">
        <v>0</v>
      </c>
      <c r="HD140" s="127" t="n">
        <v>6.82</v>
      </c>
      <c r="HE140" s="127" t="n">
        <v>0</v>
      </c>
      <c r="HF140" s="127" t="n">
        <v>0</v>
      </c>
      <c r="HG140" s="127" t="n">
        <v>0</v>
      </c>
      <c r="HH140" s="127" t="n">
        <v>0</v>
      </c>
      <c r="HI140" s="127" t="n">
        <v>0</v>
      </c>
      <c r="HJ140" s="127" t="n">
        <v>0</v>
      </c>
      <c r="HK140" s="127" t="n">
        <v>0</v>
      </c>
      <c r="HL140" s="135" t="n">
        <v>0</v>
      </c>
      <c r="HM140" s="161" t="n">
        <v>0</v>
      </c>
      <c r="HN140" s="127" t="n">
        <v>0</v>
      </c>
      <c r="HO140" s="127" t="n">
        <v>0</v>
      </c>
      <c r="HP140" s="127" t="n">
        <v>0</v>
      </c>
      <c r="HQ140" s="127" t="n">
        <v>0</v>
      </c>
      <c r="HR140" s="127" t="n">
        <v>0</v>
      </c>
      <c r="HS140" s="127" t="n">
        <v>0</v>
      </c>
      <c r="HT140" s="127" t="n">
        <v>0</v>
      </c>
      <c r="HU140" s="127" t="n">
        <v>0</v>
      </c>
      <c r="HV140" s="127" t="n">
        <v>0</v>
      </c>
      <c r="HW140" s="127" t="n">
        <v>0</v>
      </c>
      <c r="HX140" s="127" t="n">
        <v>0</v>
      </c>
      <c r="HY140" s="127" t="n">
        <v>0</v>
      </c>
      <c r="HZ140" s="165" t="n">
        <v>0</v>
      </c>
      <c r="IA140" s="127"/>
      <c r="IB140" s="127"/>
      <c r="IC140" s="127"/>
      <c r="ID140" s="127"/>
      <c r="IE140" s="127"/>
      <c r="IF140" s="127"/>
      <c r="IG140" s="127"/>
      <c r="IH140" s="127"/>
      <c r="II140" s="127"/>
      <c r="IJ140" s="127"/>
      <c r="IK140" s="127"/>
      <c r="IL140" s="127"/>
      <c r="IM140" s="127"/>
      <c r="IN140" s="127"/>
      <c r="IO140" s="127"/>
      <c r="IP140" s="127"/>
      <c r="IQ140" s="127"/>
      <c r="IR140" s="127"/>
      <c r="IS140" s="127"/>
      <c r="IT140" s="127"/>
      <c r="IU140" s="127"/>
      <c r="IV140" s="127"/>
      <c r="IW140" s="127"/>
      <c r="IX140" s="127"/>
      <c r="IY140" s="127"/>
      <c r="IZ140" s="127"/>
      <c r="JA140" s="127"/>
      <c r="JB140" s="127"/>
      <c r="JC140" s="127"/>
      <c r="JD140" s="127"/>
      <c r="JE140" s="127"/>
      <c r="JF140" s="127"/>
      <c r="JG140" s="127"/>
      <c r="JH140" s="127"/>
      <c r="JI140" s="127"/>
      <c r="JJ140" s="127"/>
      <c r="JK140" s="127"/>
      <c r="JL140" s="127"/>
      <c r="JM140" s="127"/>
      <c r="JN140" s="127"/>
      <c r="JO140" s="127"/>
      <c r="JP140" s="127"/>
      <c r="JQ140" s="127"/>
      <c r="JR140" s="127"/>
      <c r="JS140" s="127"/>
      <c r="JT140" s="127"/>
      <c r="JU140" s="127"/>
      <c r="JV140" s="127"/>
      <c r="JW140" s="127"/>
      <c r="JX140" s="127"/>
      <c r="JY140" s="127"/>
      <c r="JZ140" s="127"/>
      <c r="KA140" s="127"/>
      <c r="KB140" s="127"/>
      <c r="KC140" s="127"/>
      <c r="KD140" s="127"/>
      <c r="KE140" s="127"/>
      <c r="KF140" s="127"/>
      <c r="KG140" s="127"/>
      <c r="KH140" s="127"/>
      <c r="KI140" s="127"/>
      <c r="KJ140" s="127"/>
      <c r="KK140" s="127"/>
      <c r="KL140" s="127"/>
      <c r="KM140" s="127"/>
      <c r="KN140" s="127"/>
      <c r="KO140" s="127"/>
      <c r="KP140" s="127"/>
      <c r="KQ140" s="127"/>
      <c r="KR140" s="127"/>
      <c r="KS140" s="127"/>
      <c r="KT140" s="127"/>
      <c r="KU140" s="127"/>
      <c r="KV140" s="127"/>
      <c r="KW140" s="127"/>
      <c r="KX140" s="127"/>
      <c r="KY140" s="127"/>
      <c r="KZ140" s="127"/>
      <c r="LA140" s="127"/>
      <c r="LB140" s="127"/>
      <c r="LC140" s="127"/>
      <c r="LD140" s="127"/>
      <c r="LE140" s="127"/>
      <c r="LF140" s="127"/>
      <c r="LG140" s="127"/>
      <c r="LH140" s="127"/>
      <c r="LI140" s="127"/>
      <c r="LJ140" s="127"/>
      <c r="LK140" s="127"/>
      <c r="LL140" s="127"/>
      <c r="LM140" s="127"/>
      <c r="LN140" s="127"/>
      <c r="LO140" s="127"/>
      <c r="LP140" s="127"/>
      <c r="LQ140" s="127"/>
      <c r="LR140" s="127"/>
      <c r="LS140" s="127"/>
      <c r="LT140" s="127"/>
      <c r="LU140" s="127"/>
      <c r="LV140" s="127"/>
      <c r="LW140" s="127"/>
      <c r="LX140" s="127"/>
      <c r="LY140" s="127"/>
      <c r="LZ140" s="127"/>
      <c r="MA140" s="127"/>
      <c r="MB140" s="127"/>
      <c r="MC140" s="127"/>
      <c r="MD140" s="127"/>
      <c r="ME140" s="127"/>
      <c r="MF140" s="127"/>
      <c r="MG140" s="127"/>
      <c r="MH140" s="127"/>
      <c r="MI140" s="127"/>
      <c r="MJ140" s="127"/>
      <c r="MK140" s="127"/>
      <c r="ML140" s="127"/>
      <c r="MM140" s="127"/>
      <c r="MN140" s="127"/>
      <c r="MO140" s="127"/>
      <c r="MP140" s="127"/>
      <c r="MQ140" s="127"/>
      <c r="MR140" s="127"/>
      <c r="MS140" s="127"/>
      <c r="MT140" s="127"/>
      <c r="MU140" s="127"/>
      <c r="MV140" s="127"/>
      <c r="MW140" s="127"/>
      <c r="MX140" s="127"/>
      <c r="MY140" s="127"/>
      <c r="MZ140" s="127"/>
      <c r="NA140" s="127"/>
      <c r="NB140" s="127"/>
      <c r="NC140" s="127"/>
      <c r="ND140" s="127"/>
      <c r="NE140" s="127"/>
      <c r="NF140" s="127"/>
      <c r="NG140" s="127"/>
      <c r="NH140" s="127"/>
      <c r="NI140" s="127"/>
      <c r="NJ140" s="127"/>
      <c r="NK140" s="127"/>
      <c r="NL140" s="127"/>
      <c r="NM140" s="127"/>
      <c r="NN140" s="127"/>
      <c r="NO140" s="127"/>
      <c r="NP140" s="127"/>
      <c r="NQ140" s="127"/>
      <c r="NR140" s="127"/>
      <c r="NS140" s="127"/>
      <c r="NT140" s="127"/>
      <c r="NU140" s="127"/>
      <c r="NV140" s="127"/>
      <c r="NW140" s="127"/>
      <c r="NX140" s="127"/>
      <c r="NY140" s="127"/>
      <c r="NZ140" s="127"/>
      <c r="OA140" s="127"/>
      <c r="OB140" s="127"/>
      <c r="OC140" s="127"/>
      <c r="OD140" s="127"/>
      <c r="OE140" s="127"/>
      <c r="OF140" s="127"/>
      <c r="OG140" s="127"/>
      <c r="OH140" s="127"/>
      <c r="OI140" s="127"/>
      <c r="OJ140" s="127"/>
      <c r="OK140" s="127"/>
      <c r="OL140" s="127"/>
      <c r="OM140" s="127"/>
      <c r="ON140" s="127"/>
      <c r="OO140" s="127"/>
      <c r="OP140" s="127"/>
      <c r="OQ140" s="127"/>
      <c r="OR140" s="127"/>
      <c r="OS140" s="127"/>
      <c r="OT140" s="127"/>
      <c r="OU140" s="127"/>
      <c r="OV140" s="127"/>
      <c r="OW140" s="127"/>
      <c r="OX140" s="127"/>
      <c r="OY140" s="127"/>
      <c r="OZ140" s="127"/>
      <c r="PA140" s="127"/>
      <c r="PB140" s="127"/>
      <c r="PC140" s="127"/>
      <c r="PD140" s="127"/>
      <c r="PE140" s="127"/>
      <c r="PF140" s="127"/>
      <c r="PG140" s="127"/>
      <c r="PH140" s="127"/>
      <c r="PI140" s="127"/>
      <c r="PJ140" s="127"/>
      <c r="PK140" s="127"/>
      <c r="PL140" s="127"/>
      <c r="PM140" s="127"/>
      <c r="PN140" s="127"/>
      <c r="PO140" s="127"/>
      <c r="PP140" s="127"/>
      <c r="PQ140" s="127"/>
      <c r="PR140" s="127"/>
      <c r="PS140" s="127"/>
      <c r="PT140" s="127"/>
      <c r="PU140" s="127"/>
      <c r="PV140" s="127"/>
      <c r="PW140" s="127"/>
      <c r="PX140" s="127"/>
      <c r="PY140" s="127"/>
      <c r="PZ140" s="127"/>
      <c r="QA140" s="127"/>
      <c r="QB140" s="127"/>
      <c r="QC140" s="127"/>
      <c r="QD140" s="127"/>
      <c r="QE140" s="127"/>
      <c r="QF140" s="127"/>
      <c r="QG140" s="127"/>
      <c r="QH140" s="127"/>
      <c r="QI140" s="127"/>
      <c r="QJ140" s="127"/>
      <c r="QK140" s="127"/>
      <c r="QL140" s="127"/>
      <c r="QM140" s="127"/>
      <c r="QN140" s="127"/>
      <c r="QO140" s="127"/>
      <c r="QP140" s="127"/>
    </row>
    <row r="141" customFormat="false" ht="14.4" hidden="false" customHeight="false" outlineLevel="0" collapsed="false">
      <c r="A141" s="166"/>
      <c r="B141" s="37" t="s">
        <v>277</v>
      </c>
      <c r="C141" s="16" t="n">
        <v>0.7</v>
      </c>
      <c r="D141" s="2" t="n">
        <v>0</v>
      </c>
      <c r="E141" s="2" t="n">
        <v>0.22</v>
      </c>
      <c r="F141" s="2" t="n">
        <v>0.03</v>
      </c>
      <c r="G141" s="2" t="n">
        <v>0.05</v>
      </c>
      <c r="H141" s="2" t="n">
        <v>0</v>
      </c>
      <c r="I141" s="2" t="n">
        <v>0</v>
      </c>
      <c r="J141" s="2" t="n">
        <v>0</v>
      </c>
      <c r="K141" s="2" t="n">
        <v>0</v>
      </c>
      <c r="L141" s="2" t="s">
        <v>37</v>
      </c>
      <c r="M141" s="2" t="s">
        <v>37</v>
      </c>
      <c r="N141" s="2" t="s">
        <v>48</v>
      </c>
      <c r="O141" s="2" t="n">
        <v>0.64</v>
      </c>
      <c r="P141" s="2" t="n">
        <v>15</v>
      </c>
      <c r="Q141" s="2" t="n">
        <v>0.015</v>
      </c>
      <c r="R141" s="2" t="n">
        <v>0.2</v>
      </c>
      <c r="S141" s="2" t="n">
        <v>0.0096</v>
      </c>
      <c r="T141" s="2" t="n">
        <v>0.00768</v>
      </c>
      <c r="U141" s="2" t="n">
        <v>827.3</v>
      </c>
      <c r="V141" s="2" t="n">
        <v>12</v>
      </c>
      <c r="W141" s="2" t="n">
        <v>18.353664</v>
      </c>
      <c r="X141" s="2" t="n">
        <f aca="false">IF(M141=1,O141,0)</f>
        <v>0</v>
      </c>
      <c r="Z141" s="2" t="s">
        <v>511</v>
      </c>
      <c r="AA141" s="2" t="n">
        <f aca="false">[1]sellia!E34</f>
        <v>5.07639414483699</v>
      </c>
      <c r="AB141" s="127"/>
      <c r="AC141" s="127"/>
      <c r="AD141" s="127"/>
      <c r="AE141" s="127"/>
      <c r="AF141" s="127"/>
      <c r="AG141" s="128"/>
      <c r="AH141" s="127"/>
      <c r="AI141" s="127"/>
      <c r="AJ141" s="127"/>
      <c r="AK141" s="127"/>
      <c r="AL141" s="127"/>
      <c r="AM141" s="127"/>
      <c r="AN141" s="150" t="n">
        <f aca="false">'Sellia Marina'!BE71</f>
        <v>0</v>
      </c>
      <c r="AO141" s="16" t="n">
        <f aca="false">'Sellia Marina'!BF71</f>
        <v>0</v>
      </c>
      <c r="AP141" s="16" t="n">
        <f aca="false">'Sellia Marina'!BG71</f>
        <v>2.4</v>
      </c>
      <c r="AQ141" s="16" t="n">
        <f aca="false">'Sellia Marina'!BH71</f>
        <v>9.6</v>
      </c>
      <c r="AR141" s="16" t="n">
        <f aca="false">'Sellia Marina'!BI71</f>
        <v>0</v>
      </c>
      <c r="AS141" s="16" t="n">
        <f aca="false">'Sellia Marina'!BJ71</f>
        <v>0</v>
      </c>
      <c r="AT141" s="16" t="n">
        <f aca="false">'Sellia Marina'!BK71</f>
        <v>0</v>
      </c>
      <c r="AU141" s="16" t="n">
        <f aca="false">'Sellia Marina'!BL71</f>
        <v>0</v>
      </c>
      <c r="AV141" s="139" t="n">
        <f aca="false">'Sellia Marina'!BM71</f>
        <v>0</v>
      </c>
      <c r="AW141" s="150" t="n">
        <f aca="false">'Sellia Marina'!BE72</f>
        <v>787.5</v>
      </c>
      <c r="AX141" s="16" t="n">
        <f aca="false">'Sellia Marina'!BF72</f>
        <v>0</v>
      </c>
      <c r="AY141" s="16" t="n">
        <f aca="false">'Sellia Marina'!BG72</f>
        <v>13.5</v>
      </c>
      <c r="AZ141" s="16" t="n">
        <f aca="false">'Sellia Marina'!BH72</f>
        <v>150</v>
      </c>
      <c r="BA141" s="16" t="n">
        <f aca="false">'Sellia Marina'!BI72</f>
        <v>20.625</v>
      </c>
      <c r="BB141" s="16" t="n">
        <f aca="false">'Sellia Marina'!BJ72</f>
        <v>62.5</v>
      </c>
      <c r="BC141" s="16" t="n">
        <f aca="false">'Sellia Marina'!BK72</f>
        <v>0</v>
      </c>
      <c r="BD141" s="16" t="n">
        <f aca="false">'Sellia Marina'!BL72</f>
        <v>0</v>
      </c>
      <c r="BE141" s="16" t="n">
        <f aca="false">'Sellia Marina'!BM72</f>
        <v>0</v>
      </c>
      <c r="BF141" s="20" t="n">
        <f aca="false">AW141*$T141</f>
        <v>6.048</v>
      </c>
      <c r="BG141" s="2" t="n">
        <f aca="false">AX141*$T141</f>
        <v>0</v>
      </c>
      <c r="BH141" s="2" t="n">
        <f aca="false">AY141*$T141</f>
        <v>0.10368</v>
      </c>
      <c r="BI141" s="2" t="n">
        <f aca="false">AZ141*$T141</f>
        <v>1.152</v>
      </c>
      <c r="BJ141" s="2" t="n">
        <f aca="false">BA141*$T141</f>
        <v>0.1584</v>
      </c>
      <c r="BK141" s="2" t="n">
        <f aca="false">BB141*$T141</f>
        <v>0.48</v>
      </c>
      <c r="BL141" s="2" t="n">
        <f aca="false">BC141*$T141</f>
        <v>0</v>
      </c>
      <c r="BM141" s="2" t="n">
        <f aca="false">BD141*$T141</f>
        <v>0</v>
      </c>
      <c r="BN141" s="44" t="n">
        <f aca="false">BE141*$T141</f>
        <v>0</v>
      </c>
      <c r="BO141" s="150" t="n">
        <f aca="false">AN141+BF141</f>
        <v>6.048</v>
      </c>
      <c r="BP141" s="16" t="n">
        <f aca="false">AO141+BG141</f>
        <v>0</v>
      </c>
      <c r="BQ141" s="16" t="n">
        <f aca="false">AP141+BH141</f>
        <v>2.50368</v>
      </c>
      <c r="BR141" s="16" t="n">
        <f aca="false">AQ141+BI141</f>
        <v>10.752</v>
      </c>
      <c r="BS141" s="16" t="n">
        <f aca="false">AR141+BJ141</f>
        <v>0.1584</v>
      </c>
      <c r="BT141" s="16" t="n">
        <f aca="false">AS141+BK141</f>
        <v>0.48</v>
      </c>
      <c r="BU141" s="16" t="n">
        <f aca="false">AT141+BL141</f>
        <v>0</v>
      </c>
      <c r="BV141" s="16" t="n">
        <f aca="false">AU141+BM141</f>
        <v>0</v>
      </c>
      <c r="BW141" s="139" t="n">
        <f aca="false">AV141+BN141</f>
        <v>0</v>
      </c>
      <c r="BX141" s="3" t="n">
        <f aca="false">BO141/SUM($BO141:$BW141)</f>
        <v>0.303278293939248</v>
      </c>
      <c r="BY141" s="3" t="n">
        <f aca="false">BP141/SUM($BO141:$BW141)</f>
        <v>0</v>
      </c>
      <c r="BZ141" s="3" t="n">
        <f aca="false">BQ141/SUM($BO141:$BW141)</f>
        <v>0.125547585808501</v>
      </c>
      <c r="CA141" s="3" t="n">
        <f aca="false">BR141/SUM($BO141:$BW141)</f>
        <v>0.539161411447552</v>
      </c>
      <c r="CB141" s="3" t="n">
        <f aca="false">BS141/SUM($BO141:$BW141)</f>
        <v>0.00794300293650412</v>
      </c>
      <c r="CC141" s="3" t="n">
        <f aca="false">BT141/SUM($BO141:$BW141)</f>
        <v>0.0240697058681943</v>
      </c>
      <c r="CD141" s="3" t="n">
        <f aca="false">BU141/SUM($BO141:$BW141)</f>
        <v>0</v>
      </c>
      <c r="CE141" s="3" t="n">
        <f aca="false">BV141/SUM($BO141:$BW141)</f>
        <v>0</v>
      </c>
      <c r="CF141" s="3" t="n">
        <f aca="false">BW141/SUM($BO141:$BW141)</f>
        <v>0</v>
      </c>
      <c r="CG141" s="147" t="n">
        <f aca="false">IF(AND(CE141&gt;=90%,BV141&gt;=2000),BV141,0)</f>
        <v>0</v>
      </c>
      <c r="CI141" s="16" t="n">
        <f aca="false">IF(CG141&lt;&gt;0,SUM(BO141:CG141)-BV141,0)</f>
        <v>0</v>
      </c>
      <c r="CJ141" s="2" t="n">
        <f aca="false">IF(CE141&gt;=90%,BV141,0)</f>
        <v>0</v>
      </c>
      <c r="CK141" s="151" t="n">
        <f aca="false">IF(CJ141&lt;&gt;0,1,0)</f>
        <v>0</v>
      </c>
      <c r="CL141" s="2" t="n">
        <f aca="false">IF(CG141&lt;&gt;0,1,0)</f>
        <v>0</v>
      </c>
      <c r="CM141" s="2" t="n">
        <v>0</v>
      </c>
      <c r="CN141" s="152"/>
      <c r="CO141" s="127"/>
      <c r="CP141" s="127"/>
      <c r="CQ141" s="127"/>
      <c r="CR141" s="127"/>
      <c r="CS141" s="127"/>
      <c r="CT141" s="127"/>
      <c r="CU141" s="127"/>
      <c r="CV141" s="127"/>
      <c r="CW141" s="127"/>
      <c r="CX141" s="127"/>
      <c r="CY141" s="127"/>
      <c r="CZ141" s="127"/>
      <c r="DA141" s="127"/>
      <c r="DB141" s="127"/>
      <c r="DC141" s="138"/>
      <c r="DE141" s="37" t="str">
        <f aca="false">B139</f>
        <v>O32</v>
      </c>
      <c r="DF141" s="44"/>
      <c r="DG141" s="2" t="n">
        <f aca="false">W139</f>
        <v>4.02405</v>
      </c>
      <c r="DH141" s="44" t="n">
        <f aca="false">CG139</f>
        <v>0</v>
      </c>
      <c r="DI141" s="44" t="n">
        <f aca="false">O139</f>
        <v>1.93</v>
      </c>
      <c r="DJ141" s="44" t="n">
        <f aca="false">S139</f>
        <v>0.0193</v>
      </c>
      <c r="DK141" s="44" t="n">
        <f aca="false">BW139</f>
        <v>0</v>
      </c>
      <c r="DL141" s="44" t="n">
        <f aca="false">BV139</f>
        <v>0</v>
      </c>
      <c r="DM141" s="127"/>
      <c r="DN141" s="127"/>
      <c r="DO141" s="127"/>
      <c r="DP141" s="127"/>
      <c r="DQ141" s="127"/>
      <c r="DR141" s="127"/>
      <c r="DS141" s="127"/>
      <c r="DT141" s="127"/>
      <c r="DU141" s="127"/>
      <c r="DV141" s="127"/>
      <c r="DW141" s="127"/>
      <c r="DX141" s="127"/>
      <c r="DY141" s="127"/>
      <c r="DZ141" s="127"/>
      <c r="EA141" s="127"/>
      <c r="EB141" s="127"/>
      <c r="EC141" s="127"/>
      <c r="ED141" s="127"/>
      <c r="EE141" s="127"/>
      <c r="EF141" s="127"/>
      <c r="EG141" s="127"/>
      <c r="EH141" s="127"/>
      <c r="EI141" s="127"/>
      <c r="EJ141" s="127"/>
      <c r="EK141" s="127"/>
      <c r="EL141" s="127"/>
      <c r="EM141" s="127"/>
      <c r="EN141" s="127"/>
      <c r="EO141" s="127"/>
      <c r="EP141" s="127"/>
      <c r="EQ141" s="127"/>
      <c r="ER141" s="127"/>
      <c r="ES141" s="127"/>
      <c r="ET141" s="127"/>
      <c r="EU141" s="127"/>
      <c r="EV141" s="127"/>
      <c r="EW141" s="127"/>
      <c r="EX141" s="127"/>
      <c r="EY141" s="127"/>
      <c r="EZ141" s="127"/>
      <c r="FA141" s="127"/>
      <c r="FB141" s="127"/>
      <c r="FC141" s="127"/>
      <c r="FD141" s="127"/>
      <c r="FE141" s="127"/>
      <c r="FF141" s="127"/>
      <c r="FG141" s="127"/>
      <c r="FH141" s="127"/>
      <c r="FI141" s="127"/>
      <c r="FJ141" s="127"/>
      <c r="FK141" s="127"/>
      <c r="FL141" s="127"/>
      <c r="FM141" s="127"/>
      <c r="FN141" s="127"/>
      <c r="FO141" s="127"/>
      <c r="FP141" s="127"/>
      <c r="FQ141" s="127"/>
      <c r="FR141" s="127"/>
      <c r="FS141" s="127"/>
      <c r="FT141" s="127"/>
      <c r="FU141" s="127"/>
      <c r="FV141" s="127"/>
      <c r="FW141" s="127"/>
      <c r="FX141" s="127"/>
      <c r="FY141" s="127"/>
      <c r="FZ141" s="127"/>
      <c r="GA141" s="127"/>
      <c r="GB141" s="127"/>
      <c r="GC141" s="127"/>
      <c r="GD141" s="127"/>
      <c r="GE141" s="127"/>
      <c r="GF141" s="127"/>
      <c r="GG141" s="127"/>
      <c r="GH141" s="127"/>
      <c r="GI141" s="127"/>
      <c r="GJ141" s="127"/>
      <c r="GK141" s="127"/>
      <c r="GL141" s="127"/>
      <c r="GM141" s="127"/>
      <c r="GN141" s="127"/>
      <c r="GO141" s="127"/>
      <c r="GP141" s="167"/>
      <c r="GQ141" s="127" t="s">
        <v>274</v>
      </c>
      <c r="GR141" s="161" t="n">
        <v>0.9</v>
      </c>
      <c r="GS141" s="127" t="n">
        <v>0</v>
      </c>
      <c r="GT141" s="127" t="n">
        <v>0.05</v>
      </c>
      <c r="GU141" s="127" t="n">
        <v>0</v>
      </c>
      <c r="GV141" s="127" t="n">
        <v>0.05</v>
      </c>
      <c r="GW141" s="127" t="n">
        <v>0</v>
      </c>
      <c r="GX141" s="127" t="n">
        <v>0</v>
      </c>
      <c r="GY141" s="135" t="n">
        <v>0</v>
      </c>
      <c r="GZ141" s="161" t="n">
        <v>0</v>
      </c>
      <c r="HA141" s="127" t="s">
        <v>37</v>
      </c>
      <c r="HB141" s="127" t="s">
        <v>37</v>
      </c>
      <c r="HC141" s="127" t="s">
        <v>281</v>
      </c>
      <c r="HD141" s="127" t="n">
        <v>1.13</v>
      </c>
      <c r="HE141" s="127" t="n">
        <v>40</v>
      </c>
      <c r="HF141" s="127" t="n">
        <v>0.04</v>
      </c>
      <c r="HG141" s="127" t="n">
        <v>0</v>
      </c>
      <c r="HH141" s="127" t="n">
        <v>0.0452</v>
      </c>
      <c r="HI141" s="127" t="n">
        <v>0.0452</v>
      </c>
      <c r="HJ141" s="127" t="n">
        <v>1187</v>
      </c>
      <c r="HK141" s="127" t="n">
        <v>0</v>
      </c>
      <c r="HL141" s="135" t="n">
        <v>53.6524</v>
      </c>
      <c r="HM141" s="161" t="n">
        <v>0</v>
      </c>
      <c r="HN141" s="127" t="n">
        <v>0</v>
      </c>
      <c r="HO141" s="127" t="n">
        <v>0</v>
      </c>
      <c r="HP141" s="127" t="n">
        <v>0</v>
      </c>
      <c r="HQ141" s="127" t="n">
        <v>0</v>
      </c>
      <c r="HR141" s="127" t="n">
        <v>0</v>
      </c>
      <c r="HS141" s="127" t="n">
        <v>0</v>
      </c>
      <c r="HT141" s="127" t="n">
        <v>0</v>
      </c>
      <c r="HU141" s="127" t="n">
        <v>0</v>
      </c>
      <c r="HV141" s="127" t="n">
        <v>0</v>
      </c>
      <c r="HW141" s="127" t="n">
        <v>0</v>
      </c>
      <c r="HX141" s="127" t="n">
        <v>0</v>
      </c>
      <c r="HY141" s="127" t="n">
        <v>0</v>
      </c>
      <c r="HZ141" s="165" t="n">
        <v>0</v>
      </c>
      <c r="IA141" s="127"/>
      <c r="IB141" s="127"/>
      <c r="IC141" s="127"/>
      <c r="ID141" s="127"/>
      <c r="IE141" s="127"/>
      <c r="IF141" s="127"/>
      <c r="IG141" s="127"/>
      <c r="IH141" s="127"/>
      <c r="II141" s="127"/>
      <c r="IJ141" s="127"/>
      <c r="IK141" s="127"/>
      <c r="IL141" s="127"/>
      <c r="IM141" s="127"/>
      <c r="IN141" s="127"/>
      <c r="IO141" s="127"/>
      <c r="IP141" s="127"/>
      <c r="IQ141" s="127"/>
      <c r="IR141" s="127"/>
      <c r="IS141" s="127"/>
      <c r="IT141" s="127"/>
      <c r="IU141" s="127"/>
      <c r="IV141" s="127"/>
      <c r="IW141" s="127"/>
      <c r="IX141" s="127"/>
      <c r="IY141" s="127"/>
      <c r="IZ141" s="127"/>
      <c r="JA141" s="127"/>
      <c r="JB141" s="127"/>
      <c r="JC141" s="127"/>
      <c r="JD141" s="127"/>
      <c r="JE141" s="127"/>
      <c r="JF141" s="127"/>
      <c r="JG141" s="127"/>
      <c r="JH141" s="127"/>
      <c r="JI141" s="127"/>
      <c r="JJ141" s="127"/>
      <c r="JK141" s="127"/>
      <c r="JL141" s="127"/>
      <c r="JM141" s="127"/>
      <c r="JN141" s="127"/>
      <c r="JO141" s="127"/>
      <c r="JP141" s="127"/>
      <c r="JQ141" s="127"/>
      <c r="JR141" s="127"/>
      <c r="JS141" s="127"/>
      <c r="JT141" s="127"/>
      <c r="JU141" s="127"/>
      <c r="JV141" s="127"/>
      <c r="JW141" s="127"/>
      <c r="JX141" s="127"/>
      <c r="JY141" s="127"/>
      <c r="JZ141" s="127"/>
      <c r="KA141" s="127"/>
      <c r="KB141" s="127"/>
      <c r="KC141" s="127"/>
      <c r="KD141" s="127"/>
      <c r="KE141" s="127"/>
      <c r="KF141" s="127"/>
      <c r="KG141" s="127"/>
      <c r="KH141" s="127"/>
      <c r="KI141" s="127"/>
      <c r="KJ141" s="127"/>
      <c r="KK141" s="127"/>
      <c r="KL141" s="127"/>
      <c r="KM141" s="127"/>
      <c r="KN141" s="127"/>
      <c r="KO141" s="127"/>
      <c r="KP141" s="127"/>
      <c r="KQ141" s="127"/>
      <c r="KR141" s="127"/>
      <c r="KS141" s="127"/>
      <c r="KT141" s="127"/>
      <c r="KU141" s="127"/>
      <c r="KV141" s="127"/>
      <c r="KW141" s="127"/>
      <c r="KX141" s="127"/>
      <c r="KY141" s="127"/>
      <c r="KZ141" s="127"/>
      <c r="LA141" s="127"/>
      <c r="LB141" s="127"/>
      <c r="LC141" s="127"/>
      <c r="LD141" s="127"/>
      <c r="LE141" s="127"/>
      <c r="LF141" s="127"/>
      <c r="LG141" s="127"/>
      <c r="LH141" s="127"/>
      <c r="LI141" s="127"/>
      <c r="LJ141" s="127"/>
      <c r="LK141" s="127"/>
      <c r="LL141" s="127"/>
      <c r="LM141" s="127"/>
      <c r="LN141" s="127"/>
      <c r="LO141" s="127"/>
      <c r="LP141" s="127"/>
      <c r="LQ141" s="127"/>
      <c r="LR141" s="127"/>
      <c r="LS141" s="127"/>
      <c r="LT141" s="127"/>
      <c r="LU141" s="127"/>
      <c r="LV141" s="127"/>
      <c r="LW141" s="127"/>
      <c r="LX141" s="127"/>
      <c r="LY141" s="127"/>
      <c r="LZ141" s="127"/>
      <c r="MA141" s="127"/>
      <c r="MB141" s="127"/>
      <c r="MC141" s="127"/>
      <c r="MD141" s="127"/>
      <c r="ME141" s="127"/>
      <c r="MF141" s="127"/>
      <c r="MG141" s="127"/>
      <c r="MH141" s="127"/>
      <c r="MI141" s="127"/>
      <c r="MJ141" s="127"/>
      <c r="MK141" s="127"/>
      <c r="ML141" s="127"/>
      <c r="MM141" s="127"/>
      <c r="MN141" s="127"/>
      <c r="MO141" s="127"/>
      <c r="MP141" s="127"/>
      <c r="MQ141" s="127"/>
      <c r="MR141" s="127"/>
      <c r="MS141" s="127"/>
      <c r="MT141" s="127"/>
      <c r="MU141" s="127"/>
      <c r="MV141" s="127"/>
      <c r="MW141" s="127"/>
      <c r="MX141" s="127"/>
      <c r="MY141" s="127"/>
      <c r="MZ141" s="127"/>
      <c r="NA141" s="127"/>
      <c r="NB141" s="127"/>
      <c r="NC141" s="127"/>
      <c r="ND141" s="127"/>
      <c r="NE141" s="127"/>
      <c r="NF141" s="127"/>
      <c r="NG141" s="127"/>
      <c r="NH141" s="127"/>
      <c r="NI141" s="127"/>
      <c r="NJ141" s="127"/>
      <c r="NK141" s="127"/>
      <c r="NL141" s="127"/>
      <c r="NM141" s="127"/>
      <c r="NN141" s="127"/>
      <c r="NO141" s="127"/>
      <c r="NP141" s="127"/>
      <c r="NQ141" s="127"/>
      <c r="NR141" s="127"/>
      <c r="NS141" s="127"/>
      <c r="NT141" s="127"/>
      <c r="NU141" s="127"/>
      <c r="NV141" s="127"/>
      <c r="NW141" s="127"/>
      <c r="NX141" s="127"/>
      <c r="NY141" s="127"/>
      <c r="NZ141" s="127"/>
      <c r="OA141" s="127"/>
      <c r="OB141" s="127"/>
      <c r="OC141" s="127"/>
      <c r="OD141" s="127"/>
      <c r="OE141" s="127"/>
      <c r="OF141" s="127"/>
      <c r="OG141" s="127"/>
      <c r="OH141" s="127"/>
      <c r="OI141" s="127"/>
      <c r="OJ141" s="127"/>
      <c r="OK141" s="127"/>
      <c r="OL141" s="127"/>
      <c r="OM141" s="127"/>
      <c r="ON141" s="127"/>
      <c r="OO141" s="127"/>
      <c r="OP141" s="127"/>
      <c r="OQ141" s="127"/>
      <c r="OR141" s="127"/>
      <c r="OS141" s="127"/>
      <c r="OT141" s="127"/>
      <c r="OU141" s="127"/>
      <c r="OV141" s="127"/>
      <c r="OW141" s="127"/>
      <c r="OX141" s="127"/>
      <c r="OY141" s="127"/>
      <c r="OZ141" s="127"/>
      <c r="PA141" s="127"/>
      <c r="PB141" s="127"/>
      <c r="PC141" s="127"/>
      <c r="PD141" s="127"/>
      <c r="PE141" s="127"/>
      <c r="PF141" s="127"/>
      <c r="PG141" s="127"/>
      <c r="PH141" s="127"/>
      <c r="PI141" s="127"/>
      <c r="PJ141" s="127"/>
      <c r="PK141" s="127"/>
      <c r="PL141" s="127"/>
      <c r="PM141" s="127"/>
      <c r="PN141" s="127"/>
      <c r="PO141" s="127"/>
      <c r="PP141" s="127"/>
      <c r="PQ141" s="127"/>
      <c r="PR141" s="127"/>
      <c r="PS141" s="127"/>
      <c r="PT141" s="127"/>
      <c r="PU141" s="127"/>
      <c r="PV141" s="127"/>
      <c r="PW141" s="127"/>
      <c r="PX141" s="127"/>
      <c r="PY141" s="127"/>
      <c r="PZ141" s="127"/>
      <c r="QA141" s="127"/>
      <c r="QB141" s="127"/>
      <c r="QC141" s="127"/>
      <c r="QD141" s="127"/>
      <c r="QE141" s="127"/>
      <c r="QF141" s="127"/>
      <c r="QG141" s="127"/>
      <c r="QH141" s="127"/>
      <c r="QI141" s="127"/>
      <c r="QJ141" s="127"/>
      <c r="QK141" s="127"/>
      <c r="QL141" s="127"/>
      <c r="QM141" s="127"/>
      <c r="QN141" s="127"/>
      <c r="QO141" s="127"/>
      <c r="QP141" s="127"/>
    </row>
    <row r="142" customFormat="false" ht="14.4" hidden="false" customHeight="false" outlineLevel="0" collapsed="false">
      <c r="A142" s="166"/>
      <c r="B142" s="37" t="s">
        <v>278</v>
      </c>
      <c r="C142" s="16" t="n">
        <v>0.75</v>
      </c>
      <c r="D142" s="2" t="n">
        <v>0</v>
      </c>
      <c r="E142" s="2" t="n">
        <v>0.01</v>
      </c>
      <c r="F142" s="2" t="n">
        <v>0</v>
      </c>
      <c r="G142" s="2" t="n">
        <v>0.04</v>
      </c>
      <c r="H142" s="2" t="n">
        <v>0.2</v>
      </c>
      <c r="I142" s="2" t="n">
        <v>0</v>
      </c>
      <c r="J142" s="2" t="n">
        <v>0</v>
      </c>
      <c r="K142" s="2" t="n">
        <v>0</v>
      </c>
      <c r="L142" s="2" t="s">
        <v>37</v>
      </c>
      <c r="M142" s="2" t="s">
        <v>37</v>
      </c>
      <c r="N142" s="2" t="s">
        <v>48</v>
      </c>
      <c r="O142" s="2" t="n">
        <v>5.18</v>
      </c>
      <c r="P142" s="2" t="n">
        <v>10</v>
      </c>
      <c r="Q142" s="2" t="n">
        <v>0.01</v>
      </c>
      <c r="R142" s="2" t="n">
        <v>0</v>
      </c>
      <c r="S142" s="2" t="n">
        <v>0.0518</v>
      </c>
      <c r="T142" s="2" t="n">
        <v>0.0518</v>
      </c>
      <c r="U142" s="2" t="n">
        <v>814.4</v>
      </c>
      <c r="V142" s="2" t="n">
        <v>0</v>
      </c>
      <c r="W142" s="2" t="n">
        <v>42.18592</v>
      </c>
      <c r="X142" s="2" t="n">
        <f aca="false">IF(M142=1,O142,0)</f>
        <v>0</v>
      </c>
      <c r="Z142" s="2" t="s">
        <v>511</v>
      </c>
      <c r="AA142" s="2" t="n">
        <f aca="false">[1]sellia!E35</f>
        <v>4.9330040704455</v>
      </c>
      <c r="AB142" s="127"/>
      <c r="AC142" s="127"/>
      <c r="AD142" s="127"/>
      <c r="AE142" s="127"/>
      <c r="AF142" s="127"/>
      <c r="AG142" s="128"/>
      <c r="AH142" s="127"/>
      <c r="AI142" s="127"/>
      <c r="AJ142" s="127"/>
      <c r="AK142" s="127"/>
      <c r="AL142" s="127"/>
      <c r="AM142" s="127"/>
      <c r="AN142" s="150" t="n">
        <f aca="false">'Sellia Marina'!BP71</f>
        <v>0</v>
      </c>
      <c r="AO142" s="16" t="n">
        <f aca="false">'Sellia Marina'!BQ71</f>
        <v>0</v>
      </c>
      <c r="AP142" s="16" t="n">
        <f aca="false">'Sellia Marina'!BR71</f>
        <v>0</v>
      </c>
      <c r="AQ142" s="16" t="n">
        <f aca="false">'Sellia Marina'!BS71</f>
        <v>0</v>
      </c>
      <c r="AR142" s="16" t="n">
        <f aca="false">'Sellia Marina'!BT71</f>
        <v>0</v>
      </c>
      <c r="AS142" s="16" t="n">
        <f aca="false">'Sellia Marina'!BU71</f>
        <v>0</v>
      </c>
      <c r="AT142" s="16" t="n">
        <f aca="false">'Sellia Marina'!BV71</f>
        <v>0</v>
      </c>
      <c r="AU142" s="16" t="n">
        <f aca="false">'Sellia Marina'!BW71</f>
        <v>0</v>
      </c>
      <c r="AV142" s="139" t="n">
        <f aca="false">'Sellia Marina'!BX71</f>
        <v>0</v>
      </c>
      <c r="AW142" s="150" t="n">
        <f aca="false">'Sellia Marina'!BP72</f>
        <v>675</v>
      </c>
      <c r="AX142" s="16" t="n">
        <f aca="false">'Sellia Marina'!BQ72</f>
        <v>0</v>
      </c>
      <c r="AY142" s="16" t="n">
        <f aca="false">'Sellia Marina'!BR72</f>
        <v>5.4</v>
      </c>
      <c r="AZ142" s="16" t="n">
        <f aca="false">'Sellia Marina'!BS72</f>
        <v>60</v>
      </c>
      <c r="BA142" s="16" t="n">
        <f aca="false">'Sellia Marina'!BT72</f>
        <v>0</v>
      </c>
      <c r="BB142" s="16" t="n">
        <f aca="false">'Sellia Marina'!BU72</f>
        <v>40</v>
      </c>
      <c r="BC142" s="16" t="n">
        <f aca="false">'Sellia Marina'!BV72</f>
        <v>34</v>
      </c>
      <c r="BD142" s="16" t="n">
        <f aca="false">'Sellia Marina'!BW72</f>
        <v>0</v>
      </c>
      <c r="BE142" s="16" t="n">
        <f aca="false">'Sellia Marina'!BX72</f>
        <v>0</v>
      </c>
      <c r="BF142" s="20" t="n">
        <f aca="false">AW142*$T142</f>
        <v>34.965</v>
      </c>
      <c r="BG142" s="2" t="n">
        <f aca="false">AX142*$T142</f>
        <v>0</v>
      </c>
      <c r="BH142" s="2" t="n">
        <f aca="false">AY142*$T142</f>
        <v>0.27972</v>
      </c>
      <c r="BI142" s="2" t="n">
        <f aca="false">AZ142*$T142</f>
        <v>3.108</v>
      </c>
      <c r="BJ142" s="2" t="n">
        <f aca="false">BA142*$T142</f>
        <v>0</v>
      </c>
      <c r="BK142" s="2" t="n">
        <f aca="false">BB142*$T142</f>
        <v>2.072</v>
      </c>
      <c r="BL142" s="2" t="n">
        <f aca="false">BC142*$T142</f>
        <v>1.7612</v>
      </c>
      <c r="BM142" s="2" t="n">
        <f aca="false">BD142*$T142</f>
        <v>0</v>
      </c>
      <c r="BN142" s="44" t="n">
        <f aca="false">BE142*$T142</f>
        <v>0</v>
      </c>
      <c r="BO142" s="150" t="n">
        <f aca="false">AN142+BF142</f>
        <v>34.965</v>
      </c>
      <c r="BP142" s="16" t="n">
        <f aca="false">AO142+BG142</f>
        <v>0</v>
      </c>
      <c r="BQ142" s="16" t="n">
        <f aca="false">AP142+BH142</f>
        <v>0.27972</v>
      </c>
      <c r="BR142" s="16" t="n">
        <f aca="false">AQ142+BI142</f>
        <v>3.108</v>
      </c>
      <c r="BS142" s="16" t="n">
        <f aca="false">AR142+BJ142</f>
        <v>0</v>
      </c>
      <c r="BT142" s="16" t="n">
        <f aca="false">AS142+BK142</f>
        <v>2.072</v>
      </c>
      <c r="BU142" s="16" t="n">
        <f aca="false">AT142+BL142</f>
        <v>1.7612</v>
      </c>
      <c r="BV142" s="16" t="n">
        <f aca="false">AU142+BM142</f>
        <v>0</v>
      </c>
      <c r="BW142" s="139" t="n">
        <f aca="false">AV142+BN142</f>
        <v>0</v>
      </c>
      <c r="BX142" s="3" t="n">
        <f aca="false">BO142/SUM($BO142:$BW142)</f>
        <v>0.828831041257367</v>
      </c>
      <c r="BY142" s="3" t="n">
        <f aca="false">BP142/SUM($BO142:$BW142)</f>
        <v>0</v>
      </c>
      <c r="BZ142" s="3" t="n">
        <f aca="false">BQ142/SUM($BO142:$BW142)</f>
        <v>0.00663064833005894</v>
      </c>
      <c r="CA142" s="3" t="n">
        <f aca="false">BR142/SUM($BO142:$BW142)</f>
        <v>0.0736738703339882</v>
      </c>
      <c r="CB142" s="3" t="n">
        <f aca="false">BS142/SUM($BO142:$BW142)</f>
        <v>0</v>
      </c>
      <c r="CC142" s="3" t="n">
        <f aca="false">BT142/SUM($BO142:$BW142)</f>
        <v>0.0491159135559921</v>
      </c>
      <c r="CD142" s="3" t="n">
        <f aca="false">BU142/SUM($BO142:$BW142)</f>
        <v>0.0417485265225933</v>
      </c>
      <c r="CE142" s="3" t="n">
        <f aca="false">BV142/SUM($BO142:$BW142)</f>
        <v>0</v>
      </c>
      <c r="CF142" s="3" t="n">
        <f aca="false">BW142/SUM($BO142:$BW142)</f>
        <v>0</v>
      </c>
      <c r="CG142" s="147" t="n">
        <f aca="false">IF(AND(CE142&gt;=90%,BV142&gt;=2000),BV142,0)</f>
        <v>0</v>
      </c>
      <c r="CI142" s="16" t="n">
        <f aca="false">IF(CG142&lt;&gt;0,SUM(BO142:CG142)-BV142,0)</f>
        <v>0</v>
      </c>
      <c r="CJ142" s="2" t="n">
        <f aca="false">IF(CE142&gt;=90%,BV142,0)</f>
        <v>0</v>
      </c>
      <c r="CK142" s="151" t="n">
        <f aca="false">IF(CJ142&lt;&gt;0,1,0)</f>
        <v>0</v>
      </c>
      <c r="CL142" s="2" t="n">
        <f aca="false">IF(CG142&lt;&gt;0,1,0)</f>
        <v>0</v>
      </c>
      <c r="CM142" s="2" t="n">
        <v>0</v>
      </c>
      <c r="CN142" s="152"/>
      <c r="CO142" s="127"/>
      <c r="CP142" s="127"/>
      <c r="CQ142" s="127"/>
      <c r="CR142" s="127"/>
      <c r="CS142" s="127"/>
      <c r="CT142" s="127"/>
      <c r="CU142" s="127"/>
      <c r="CV142" s="127"/>
      <c r="CW142" s="127"/>
      <c r="CX142" s="127"/>
      <c r="CY142" s="127"/>
      <c r="CZ142" s="127"/>
      <c r="DA142" s="127"/>
      <c r="DB142" s="127"/>
      <c r="DC142" s="138"/>
      <c r="DE142" s="37" t="str">
        <f aca="false">B140</f>
        <v>O33</v>
      </c>
      <c r="DF142" s="44"/>
      <c r="DG142" s="2" t="n">
        <f aca="false">W140</f>
        <v>82.6056</v>
      </c>
      <c r="DH142" s="44" t="n">
        <f aca="false">CG140</f>
        <v>0</v>
      </c>
      <c r="DI142" s="44" t="n">
        <f aca="false">O140</f>
        <v>2.31</v>
      </c>
      <c r="DJ142" s="44" t="n">
        <f aca="false">S140</f>
        <v>0.0693</v>
      </c>
      <c r="DK142" s="44" t="n">
        <f aca="false">BW140</f>
        <v>0</v>
      </c>
      <c r="DL142" s="44" t="n">
        <f aca="false">BV140</f>
        <v>0</v>
      </c>
      <c r="DM142" s="127"/>
      <c r="DN142" s="127"/>
      <c r="DO142" s="127"/>
      <c r="DP142" s="127"/>
      <c r="DQ142" s="127"/>
      <c r="DR142" s="127"/>
      <c r="DS142" s="127"/>
      <c r="DT142" s="127"/>
      <c r="DU142" s="127"/>
      <c r="DV142" s="127"/>
      <c r="DW142" s="127"/>
      <c r="DX142" s="127"/>
      <c r="DY142" s="127"/>
      <c r="DZ142" s="127"/>
      <c r="EA142" s="127"/>
      <c r="EB142" s="127"/>
      <c r="EC142" s="127"/>
      <c r="ED142" s="127"/>
      <c r="EE142" s="127"/>
      <c r="EF142" s="127"/>
      <c r="EG142" s="127"/>
      <c r="EH142" s="127"/>
      <c r="EI142" s="127"/>
      <c r="EJ142" s="127"/>
      <c r="EK142" s="127"/>
      <c r="EL142" s="127"/>
      <c r="EM142" s="127"/>
      <c r="EN142" s="127"/>
      <c r="EO142" s="127"/>
      <c r="EP142" s="127"/>
      <c r="EQ142" s="127"/>
      <c r="ER142" s="127"/>
      <c r="ES142" s="127"/>
      <c r="ET142" s="127"/>
      <c r="EU142" s="127"/>
      <c r="EV142" s="127"/>
      <c r="EW142" s="127"/>
      <c r="EX142" s="127"/>
      <c r="EY142" s="127"/>
      <c r="EZ142" s="127"/>
      <c r="FA142" s="127"/>
      <c r="FB142" s="127"/>
      <c r="FC142" s="127"/>
      <c r="FD142" s="127"/>
      <c r="FE142" s="127"/>
      <c r="FF142" s="127"/>
      <c r="FG142" s="127"/>
      <c r="FH142" s="127"/>
      <c r="FI142" s="127"/>
      <c r="FJ142" s="127"/>
      <c r="FK142" s="127"/>
      <c r="FL142" s="127"/>
      <c r="FM142" s="127"/>
      <c r="FN142" s="127"/>
      <c r="FO142" s="127"/>
      <c r="FP142" s="127"/>
      <c r="FQ142" s="127"/>
      <c r="FR142" s="127"/>
      <c r="FS142" s="127"/>
      <c r="FT142" s="127"/>
      <c r="FU142" s="127"/>
      <c r="FV142" s="127"/>
      <c r="FW142" s="127"/>
      <c r="FX142" s="127"/>
      <c r="FY142" s="127"/>
      <c r="FZ142" s="127"/>
      <c r="GA142" s="127"/>
      <c r="GB142" s="127"/>
      <c r="GC142" s="127"/>
      <c r="GD142" s="127"/>
      <c r="GE142" s="127"/>
      <c r="GF142" s="127"/>
      <c r="GG142" s="127"/>
      <c r="GH142" s="127"/>
      <c r="GI142" s="127"/>
      <c r="GJ142" s="127"/>
      <c r="GK142" s="127"/>
      <c r="GL142" s="127"/>
      <c r="GM142" s="127"/>
      <c r="GN142" s="127"/>
      <c r="GO142" s="127"/>
      <c r="GP142" s="167"/>
      <c r="GQ142" s="127" t="s">
        <v>275</v>
      </c>
      <c r="GR142" s="161" t="n">
        <v>0.03</v>
      </c>
      <c r="GS142" s="127" t="n">
        <v>0</v>
      </c>
      <c r="GT142" s="127" t="n">
        <v>0</v>
      </c>
      <c r="GU142" s="127" t="n">
        <v>0</v>
      </c>
      <c r="GV142" s="127" t="n">
        <v>0.02</v>
      </c>
      <c r="GW142" s="127" t="n">
        <v>0.95</v>
      </c>
      <c r="GX142" s="127" t="n">
        <v>0</v>
      </c>
      <c r="GY142" s="135" t="n">
        <v>0</v>
      </c>
      <c r="GZ142" s="161" t="n">
        <v>0</v>
      </c>
      <c r="HA142" s="127" t="s">
        <v>37</v>
      </c>
      <c r="HB142" s="127" t="s">
        <v>37</v>
      </c>
      <c r="HC142" s="127" t="s">
        <v>91</v>
      </c>
      <c r="HD142" s="127" t="n">
        <v>1.93</v>
      </c>
      <c r="HE142" s="127" t="n">
        <v>10</v>
      </c>
      <c r="HF142" s="127" t="n">
        <v>0.01</v>
      </c>
      <c r="HG142" s="127" t="n">
        <v>0</v>
      </c>
      <c r="HH142" s="127" t="n">
        <v>0.0193</v>
      </c>
      <c r="HI142" s="127" t="n">
        <v>0.0193</v>
      </c>
      <c r="HJ142" s="127" t="n">
        <v>208.5</v>
      </c>
      <c r="HK142" s="127" t="n">
        <v>0</v>
      </c>
      <c r="HL142" s="135" t="n">
        <v>4.02405</v>
      </c>
      <c r="HM142" s="161" t="n">
        <v>0</v>
      </c>
      <c r="HN142" s="127" t="n">
        <v>0</v>
      </c>
      <c r="HO142" s="127" t="n">
        <v>0</v>
      </c>
      <c r="HP142" s="127" t="n">
        <v>0</v>
      </c>
      <c r="HQ142" s="127" t="n">
        <v>0</v>
      </c>
      <c r="HR142" s="127" t="n">
        <v>0</v>
      </c>
      <c r="HS142" s="127" t="n">
        <v>0</v>
      </c>
      <c r="HT142" s="127" t="n">
        <v>0</v>
      </c>
      <c r="HU142" s="127" t="n">
        <v>0</v>
      </c>
      <c r="HV142" s="127" t="n">
        <v>0</v>
      </c>
      <c r="HW142" s="127" t="n">
        <v>0</v>
      </c>
      <c r="HX142" s="127" t="n">
        <v>0</v>
      </c>
      <c r="HY142" s="127" t="n">
        <v>0</v>
      </c>
      <c r="HZ142" s="165" t="n">
        <v>0</v>
      </c>
      <c r="IA142" s="127"/>
      <c r="IB142" s="127"/>
      <c r="IC142" s="127"/>
      <c r="ID142" s="127"/>
      <c r="IE142" s="127"/>
      <c r="IF142" s="127"/>
      <c r="IG142" s="127"/>
      <c r="IH142" s="127"/>
      <c r="II142" s="127"/>
      <c r="IJ142" s="127"/>
      <c r="IK142" s="127"/>
      <c r="IL142" s="127"/>
      <c r="IM142" s="127"/>
      <c r="IN142" s="127"/>
      <c r="IO142" s="127"/>
      <c r="IP142" s="127"/>
      <c r="IQ142" s="127"/>
      <c r="IR142" s="127"/>
      <c r="IS142" s="127"/>
      <c r="IT142" s="127"/>
      <c r="IU142" s="127"/>
      <c r="IV142" s="127"/>
      <c r="IW142" s="127"/>
      <c r="IX142" s="127"/>
      <c r="IY142" s="127"/>
      <c r="IZ142" s="127"/>
      <c r="JA142" s="127"/>
      <c r="JB142" s="127"/>
      <c r="JC142" s="127"/>
      <c r="JD142" s="127"/>
      <c r="JE142" s="127"/>
      <c r="JF142" s="127"/>
      <c r="JG142" s="127"/>
      <c r="JH142" s="127"/>
      <c r="JI142" s="127"/>
      <c r="JJ142" s="127"/>
      <c r="JK142" s="127"/>
      <c r="JL142" s="127"/>
      <c r="JM142" s="127"/>
      <c r="JN142" s="127"/>
      <c r="JO142" s="127"/>
      <c r="JP142" s="127"/>
      <c r="JQ142" s="127"/>
      <c r="JR142" s="127"/>
      <c r="JS142" s="127"/>
      <c r="JT142" s="127"/>
      <c r="JU142" s="127"/>
      <c r="JV142" s="127"/>
      <c r="JW142" s="127"/>
      <c r="JX142" s="127"/>
      <c r="JY142" s="127"/>
      <c r="JZ142" s="127"/>
      <c r="KA142" s="127"/>
      <c r="KB142" s="127"/>
      <c r="KC142" s="127"/>
      <c r="KD142" s="127"/>
      <c r="KE142" s="127"/>
      <c r="KF142" s="127"/>
      <c r="KG142" s="127"/>
      <c r="KH142" s="127"/>
      <c r="KI142" s="127"/>
      <c r="KJ142" s="127"/>
      <c r="KK142" s="127"/>
      <c r="KL142" s="127"/>
      <c r="KM142" s="127"/>
      <c r="KN142" s="127"/>
      <c r="KO142" s="127"/>
      <c r="KP142" s="127"/>
      <c r="KQ142" s="127"/>
      <c r="KR142" s="127"/>
      <c r="KS142" s="127"/>
      <c r="KT142" s="127"/>
      <c r="KU142" s="127"/>
      <c r="KV142" s="127"/>
      <c r="KW142" s="127"/>
      <c r="KX142" s="127"/>
      <c r="KY142" s="127"/>
      <c r="KZ142" s="127"/>
      <c r="LA142" s="127"/>
      <c r="LB142" s="127"/>
      <c r="LC142" s="127"/>
      <c r="LD142" s="127"/>
      <c r="LE142" s="127"/>
      <c r="LF142" s="127"/>
      <c r="LG142" s="127"/>
      <c r="LH142" s="127"/>
      <c r="LI142" s="127"/>
      <c r="LJ142" s="127"/>
      <c r="LK142" s="127"/>
      <c r="LL142" s="127"/>
      <c r="LM142" s="127"/>
      <c r="LN142" s="127"/>
      <c r="LO142" s="127"/>
      <c r="LP142" s="127"/>
      <c r="LQ142" s="127"/>
      <c r="LR142" s="127"/>
      <c r="LS142" s="127"/>
      <c r="LT142" s="127"/>
      <c r="LU142" s="127"/>
      <c r="LV142" s="127"/>
      <c r="LW142" s="127"/>
      <c r="LX142" s="127"/>
      <c r="LY142" s="127"/>
      <c r="LZ142" s="127"/>
      <c r="MA142" s="127"/>
      <c r="MB142" s="127"/>
      <c r="MC142" s="127"/>
      <c r="MD142" s="127"/>
      <c r="ME142" s="127"/>
      <c r="MF142" s="127"/>
      <c r="MG142" s="127"/>
      <c r="MH142" s="127"/>
      <c r="MI142" s="127"/>
      <c r="MJ142" s="127"/>
      <c r="MK142" s="127"/>
      <c r="ML142" s="127"/>
      <c r="MM142" s="127"/>
      <c r="MN142" s="127"/>
      <c r="MO142" s="127"/>
      <c r="MP142" s="127"/>
      <c r="MQ142" s="127"/>
      <c r="MR142" s="127"/>
      <c r="MS142" s="127"/>
      <c r="MT142" s="127"/>
      <c r="MU142" s="127"/>
      <c r="MV142" s="127"/>
      <c r="MW142" s="127"/>
      <c r="MX142" s="127"/>
      <c r="MY142" s="127"/>
      <c r="MZ142" s="127"/>
      <c r="NA142" s="127"/>
      <c r="NB142" s="127"/>
      <c r="NC142" s="127"/>
      <c r="ND142" s="127"/>
      <c r="NE142" s="127"/>
      <c r="NF142" s="127"/>
      <c r="NG142" s="127"/>
      <c r="NH142" s="127"/>
      <c r="NI142" s="127"/>
      <c r="NJ142" s="127"/>
      <c r="NK142" s="127"/>
      <c r="NL142" s="127"/>
      <c r="NM142" s="127"/>
      <c r="NN142" s="127"/>
      <c r="NO142" s="127"/>
      <c r="NP142" s="127"/>
      <c r="NQ142" s="127"/>
      <c r="NR142" s="127"/>
      <c r="NS142" s="127"/>
      <c r="NT142" s="127"/>
      <c r="NU142" s="127"/>
      <c r="NV142" s="127"/>
      <c r="NW142" s="127"/>
      <c r="NX142" s="127"/>
      <c r="NY142" s="127"/>
      <c r="NZ142" s="127"/>
      <c r="OA142" s="127"/>
      <c r="OB142" s="127"/>
      <c r="OC142" s="127"/>
      <c r="OD142" s="127"/>
      <c r="OE142" s="127"/>
      <c r="OF142" s="127"/>
      <c r="OG142" s="127"/>
      <c r="OH142" s="127"/>
      <c r="OI142" s="127"/>
      <c r="OJ142" s="127"/>
      <c r="OK142" s="127"/>
      <c r="OL142" s="127"/>
      <c r="OM142" s="127"/>
      <c r="ON142" s="127"/>
      <c r="OO142" s="127"/>
      <c r="OP142" s="127"/>
      <c r="OQ142" s="127"/>
      <c r="OR142" s="127"/>
      <c r="OS142" s="127"/>
      <c r="OT142" s="127"/>
      <c r="OU142" s="127"/>
      <c r="OV142" s="127"/>
      <c r="OW142" s="127"/>
      <c r="OX142" s="127"/>
      <c r="OY142" s="127"/>
      <c r="OZ142" s="127"/>
      <c r="PA142" s="127"/>
      <c r="PB142" s="127"/>
      <c r="PC142" s="127"/>
      <c r="PD142" s="127"/>
      <c r="PE142" s="127"/>
      <c r="PF142" s="127"/>
      <c r="PG142" s="127"/>
      <c r="PH142" s="127"/>
      <c r="PI142" s="127"/>
      <c r="PJ142" s="127"/>
      <c r="PK142" s="127"/>
      <c r="PL142" s="127"/>
      <c r="PM142" s="127"/>
      <c r="PN142" s="127"/>
      <c r="PO142" s="127"/>
      <c r="PP142" s="127"/>
      <c r="PQ142" s="127"/>
      <c r="PR142" s="127"/>
      <c r="PS142" s="127"/>
      <c r="PT142" s="127"/>
      <c r="PU142" s="127"/>
      <c r="PV142" s="127"/>
      <c r="PW142" s="127"/>
      <c r="PX142" s="127"/>
      <c r="PY142" s="127"/>
      <c r="PZ142" s="127"/>
      <c r="QA142" s="127"/>
      <c r="QB142" s="127"/>
      <c r="QC142" s="127"/>
      <c r="QD142" s="127"/>
      <c r="QE142" s="127"/>
      <c r="QF142" s="127"/>
      <c r="QG142" s="127"/>
      <c r="QH142" s="127"/>
      <c r="QI142" s="127"/>
      <c r="QJ142" s="127"/>
      <c r="QK142" s="127"/>
      <c r="QL142" s="127"/>
      <c r="QM142" s="127"/>
      <c r="QN142" s="127"/>
      <c r="QO142" s="127"/>
      <c r="QP142" s="127"/>
    </row>
    <row r="143" s="155" customFormat="true" ht="14.4" hidden="false" customHeight="false" outlineLevel="0" collapsed="false">
      <c r="A143" s="166"/>
      <c r="B143" s="37" t="s">
        <v>279</v>
      </c>
      <c r="C143" s="16" t="n">
        <v>0</v>
      </c>
      <c r="D143" s="155" t="n">
        <v>0</v>
      </c>
      <c r="E143" s="155" t="n">
        <v>0</v>
      </c>
      <c r="F143" s="155" t="n">
        <v>0</v>
      </c>
      <c r="G143" s="155" t="n">
        <v>0</v>
      </c>
      <c r="H143" s="155" t="n">
        <v>0</v>
      </c>
      <c r="I143" s="155" t="n">
        <v>0</v>
      </c>
      <c r="J143" s="155" t="n">
        <v>0</v>
      </c>
      <c r="K143" s="155" t="s">
        <v>41</v>
      </c>
      <c r="L143" s="155" t="n">
        <v>0</v>
      </c>
      <c r="M143" s="155" t="n">
        <v>0</v>
      </c>
      <c r="N143" s="155" t="n">
        <v>0</v>
      </c>
      <c r="O143" s="155" t="n">
        <v>2.6</v>
      </c>
      <c r="P143" s="155" t="n">
        <v>0</v>
      </c>
      <c r="Q143" s="155" t="n">
        <v>0</v>
      </c>
      <c r="R143" s="155" t="n">
        <v>0</v>
      </c>
      <c r="S143" s="155" t="n">
        <v>0</v>
      </c>
      <c r="T143" s="155" t="n">
        <v>0</v>
      </c>
      <c r="U143" s="155" t="n">
        <v>0</v>
      </c>
      <c r="V143" s="155" t="n">
        <v>0</v>
      </c>
      <c r="W143" s="155" t="n">
        <v>0</v>
      </c>
      <c r="X143" s="155" t="n">
        <f aca="false">IF(M143=1,O143,0)</f>
        <v>0</v>
      </c>
      <c r="AB143" s="127"/>
      <c r="AC143" s="127"/>
      <c r="AD143" s="127"/>
      <c r="AE143" s="127"/>
      <c r="AF143" s="127"/>
      <c r="AG143" s="128"/>
      <c r="AH143" s="127"/>
      <c r="AI143" s="127"/>
      <c r="AJ143" s="127"/>
      <c r="AK143" s="127"/>
      <c r="AL143" s="127"/>
      <c r="AM143" s="127"/>
      <c r="AN143" s="156" t="n">
        <f aca="false">'Sellia Marina'!CA71</f>
        <v>0</v>
      </c>
      <c r="AO143" s="157" t="n">
        <f aca="false">'Sellia Marina'!CB71</f>
        <v>0</v>
      </c>
      <c r="AP143" s="157" t="n">
        <f aca="false">'Sellia Marina'!CC71</f>
        <v>0</v>
      </c>
      <c r="AQ143" s="157" t="n">
        <f aca="false">'Sellia Marina'!CD71</f>
        <v>0</v>
      </c>
      <c r="AR143" s="157" t="n">
        <f aca="false">'Sellia Marina'!CE71</f>
        <v>0</v>
      </c>
      <c r="AS143" s="157" t="n">
        <f aca="false">'Sellia Marina'!CF71</f>
        <v>0</v>
      </c>
      <c r="AT143" s="157" t="n">
        <f aca="false">'Sellia Marina'!CG71</f>
        <v>0</v>
      </c>
      <c r="AU143" s="157" t="n">
        <f aca="false">'Sellia Marina'!CH71</f>
        <v>0</v>
      </c>
      <c r="AV143" s="160" t="n">
        <f aca="false">'Sellia Marina'!CI71</f>
        <v>0</v>
      </c>
      <c r="AW143" s="156" t="n">
        <f aca="false">'Sellia Marina'!CA72</f>
        <v>0</v>
      </c>
      <c r="AX143" s="157" t="n">
        <f aca="false">'Sellia Marina'!CB72</f>
        <v>0</v>
      </c>
      <c r="AY143" s="157" t="n">
        <f aca="false">'Sellia Marina'!CC72</f>
        <v>0</v>
      </c>
      <c r="AZ143" s="157" t="n">
        <f aca="false">'Sellia Marina'!CD72</f>
        <v>0</v>
      </c>
      <c r="BA143" s="157" t="n">
        <f aca="false">'Sellia Marina'!CE72</f>
        <v>0</v>
      </c>
      <c r="BB143" s="157" t="n">
        <f aca="false">'Sellia Marina'!CF72</f>
        <v>0</v>
      </c>
      <c r="BC143" s="157" t="n">
        <f aca="false">'Sellia Marina'!CG72</f>
        <v>0</v>
      </c>
      <c r="BD143" s="157" t="n">
        <f aca="false">'Sellia Marina'!CH72</f>
        <v>0</v>
      </c>
      <c r="BE143" s="157" t="n">
        <f aca="false">'Sellia Marina'!CI72</f>
        <v>0</v>
      </c>
      <c r="BF143" s="158" t="n">
        <f aca="false">AW143*$T143</f>
        <v>0</v>
      </c>
      <c r="BG143" s="155" t="n">
        <f aca="false">AX143*$T143</f>
        <v>0</v>
      </c>
      <c r="BH143" s="155" t="n">
        <f aca="false">AY143*$T143</f>
        <v>0</v>
      </c>
      <c r="BI143" s="155" t="n">
        <f aca="false">AZ143*$T143</f>
        <v>0</v>
      </c>
      <c r="BJ143" s="155" t="n">
        <f aca="false">BA143*$T143</f>
        <v>0</v>
      </c>
      <c r="BK143" s="155" t="n">
        <f aca="false">BB143*$T143</f>
        <v>0</v>
      </c>
      <c r="BL143" s="155" t="n">
        <f aca="false">BC143*$T143</f>
        <v>0</v>
      </c>
      <c r="BM143" s="155" t="n">
        <f aca="false">BD143*$T143</f>
        <v>0</v>
      </c>
      <c r="BN143" s="159" t="n">
        <f aca="false">BE143*$T143</f>
        <v>0</v>
      </c>
      <c r="BO143" s="156" t="n">
        <f aca="false">AN143+BF143</f>
        <v>0</v>
      </c>
      <c r="BP143" s="157" t="n">
        <f aca="false">AO143+BG143</f>
        <v>0</v>
      </c>
      <c r="BQ143" s="157" t="n">
        <f aca="false">AP143+BH143</f>
        <v>0</v>
      </c>
      <c r="BR143" s="157" t="n">
        <f aca="false">AQ143+BI143</f>
        <v>0</v>
      </c>
      <c r="BS143" s="157" t="n">
        <f aca="false">AR143+BJ143</f>
        <v>0</v>
      </c>
      <c r="BT143" s="157" t="n">
        <f aca="false">AS143+BK143</f>
        <v>0</v>
      </c>
      <c r="BU143" s="157" t="n">
        <f aca="false">AT143+BL143</f>
        <v>0</v>
      </c>
      <c r="BV143" s="157" t="n">
        <f aca="false">AU143+BM143</f>
        <v>0</v>
      </c>
      <c r="BW143" s="160" t="n">
        <f aca="false">AV143+BN143</f>
        <v>0</v>
      </c>
      <c r="BX143" s="3" t="e">
        <f aca="false">BO143/SUM($BO143:$BW143)</f>
        <v>#DIV/0!</v>
      </c>
      <c r="BY143" s="3" t="e">
        <f aca="false">BP143/SUM($BO143:$BW143)</f>
        <v>#DIV/0!</v>
      </c>
      <c r="BZ143" s="3" t="e">
        <f aca="false">BQ143/SUM($BO143:$BW143)</f>
        <v>#DIV/0!</v>
      </c>
      <c r="CA143" s="3" t="e">
        <f aca="false">BR143/SUM($BO143:$BW143)</f>
        <v>#DIV/0!</v>
      </c>
      <c r="CB143" s="3" t="e">
        <f aca="false">BS143/SUM($BO143:$BW143)</f>
        <v>#DIV/0!</v>
      </c>
      <c r="CC143" s="3" t="e">
        <f aca="false">BT143/SUM($BO143:$BW143)</f>
        <v>#DIV/0!</v>
      </c>
      <c r="CD143" s="3" t="e">
        <f aca="false">BU143/SUM($BO143:$BW143)</f>
        <v>#DIV/0!</v>
      </c>
      <c r="CE143" s="3" t="e">
        <f aca="false">BV143/SUM($BO143:$BW143)</f>
        <v>#DIV/0!</v>
      </c>
      <c r="CF143" s="3" t="e">
        <f aca="false">BW143/SUM($BO143:$BW143)</f>
        <v>#DIV/0!</v>
      </c>
      <c r="CG143" s="147"/>
      <c r="CI143" s="16" t="n">
        <f aca="false">IF(CG143&lt;&gt;0,SUM(BO143:CG143)-BV143,0)</f>
        <v>0</v>
      </c>
      <c r="CK143" s="151"/>
      <c r="CL143" s="155" t="n">
        <f aca="false">IF(CG143&lt;&gt;0,1,0)</f>
        <v>0</v>
      </c>
      <c r="CN143" s="152"/>
      <c r="CO143" s="127"/>
      <c r="CP143" s="127"/>
      <c r="CQ143" s="127"/>
      <c r="CR143" s="127"/>
      <c r="CS143" s="127"/>
      <c r="CT143" s="127"/>
      <c r="CU143" s="127"/>
      <c r="CV143" s="127"/>
      <c r="CW143" s="127"/>
      <c r="CX143" s="127"/>
      <c r="CY143" s="127"/>
      <c r="CZ143" s="127"/>
      <c r="DA143" s="127"/>
      <c r="DB143" s="127"/>
      <c r="DC143" s="138"/>
      <c r="DE143" s="37" t="str">
        <f aca="false">B141</f>
        <v>O34</v>
      </c>
      <c r="DF143" s="44"/>
      <c r="DG143" s="155" t="n">
        <f aca="false">W141</f>
        <v>18.353664</v>
      </c>
      <c r="DH143" s="139" t="n">
        <f aca="false">CG141</f>
        <v>0</v>
      </c>
      <c r="DI143" s="139" t="n">
        <f aca="false">O141</f>
        <v>0.64</v>
      </c>
      <c r="DJ143" s="139" t="n">
        <f aca="false">S141</f>
        <v>0.0096</v>
      </c>
      <c r="DK143" s="44" t="n">
        <f aca="false">BW141</f>
        <v>0</v>
      </c>
      <c r="DL143" s="44" t="n">
        <f aca="false">BV141</f>
        <v>0</v>
      </c>
      <c r="DM143" s="127"/>
      <c r="DN143" s="127"/>
      <c r="DO143" s="127"/>
      <c r="DP143" s="127"/>
      <c r="DQ143" s="127"/>
      <c r="DR143" s="127"/>
      <c r="DS143" s="127"/>
      <c r="DT143" s="127"/>
      <c r="DU143" s="127"/>
      <c r="DV143" s="127"/>
      <c r="DW143" s="127"/>
      <c r="DX143" s="127"/>
      <c r="DY143" s="127"/>
      <c r="DZ143" s="127"/>
      <c r="EA143" s="127"/>
      <c r="EB143" s="127"/>
      <c r="EC143" s="127"/>
      <c r="ED143" s="127"/>
      <c r="EE143" s="127"/>
      <c r="EF143" s="127"/>
      <c r="EG143" s="127"/>
      <c r="EH143" s="127"/>
      <c r="EI143" s="127"/>
      <c r="EJ143" s="127"/>
      <c r="EK143" s="127"/>
      <c r="EL143" s="127"/>
      <c r="EM143" s="127"/>
      <c r="EN143" s="127"/>
      <c r="EO143" s="127"/>
      <c r="EP143" s="127"/>
      <c r="EQ143" s="127"/>
      <c r="ER143" s="127"/>
      <c r="ES143" s="127"/>
      <c r="ET143" s="127"/>
      <c r="EU143" s="127"/>
      <c r="EV143" s="127"/>
      <c r="EW143" s="127"/>
      <c r="EX143" s="127"/>
      <c r="EY143" s="127"/>
      <c r="EZ143" s="127"/>
      <c r="FA143" s="127"/>
      <c r="FB143" s="127"/>
      <c r="FC143" s="127"/>
      <c r="FD143" s="127"/>
      <c r="FE143" s="127"/>
      <c r="FF143" s="127"/>
      <c r="FG143" s="127"/>
      <c r="FH143" s="127"/>
      <c r="FI143" s="127"/>
      <c r="FJ143" s="127"/>
      <c r="FK143" s="127"/>
      <c r="FL143" s="127"/>
      <c r="FM143" s="127"/>
      <c r="FN143" s="127"/>
      <c r="FO143" s="127"/>
      <c r="FP143" s="127"/>
      <c r="FQ143" s="127"/>
      <c r="FR143" s="127"/>
      <c r="FS143" s="127"/>
      <c r="FT143" s="127"/>
      <c r="FU143" s="127"/>
      <c r="FV143" s="127"/>
      <c r="FW143" s="127"/>
      <c r="FX143" s="127"/>
      <c r="FY143" s="127"/>
      <c r="FZ143" s="127"/>
      <c r="GA143" s="127"/>
      <c r="GB143" s="127"/>
      <c r="GC143" s="127"/>
      <c r="GD143" s="127"/>
      <c r="GE143" s="127"/>
      <c r="GF143" s="127"/>
      <c r="GG143" s="127"/>
      <c r="GH143" s="127"/>
      <c r="GI143" s="127"/>
      <c r="GJ143" s="127"/>
      <c r="GK143" s="127"/>
      <c r="GL143" s="127"/>
      <c r="GM143" s="127"/>
      <c r="GN143" s="127"/>
      <c r="GO143" s="127"/>
      <c r="GP143" s="167"/>
      <c r="GQ143" s="127" t="s">
        <v>276</v>
      </c>
      <c r="GR143" s="161" t="n">
        <v>0.85</v>
      </c>
      <c r="GS143" s="127" t="n">
        <v>0</v>
      </c>
      <c r="GT143" s="127" t="n">
        <v>0.05</v>
      </c>
      <c r="GU143" s="127" t="n">
        <v>0</v>
      </c>
      <c r="GV143" s="127" t="n">
        <v>0.1</v>
      </c>
      <c r="GW143" s="127" t="n">
        <v>0</v>
      </c>
      <c r="GX143" s="127" t="n">
        <v>0</v>
      </c>
      <c r="GY143" s="135" t="n">
        <v>0</v>
      </c>
      <c r="GZ143" s="161" t="n">
        <v>0</v>
      </c>
      <c r="HA143" s="127" t="s">
        <v>37</v>
      </c>
      <c r="HB143" s="127" t="s">
        <v>37</v>
      </c>
      <c r="HC143" s="127" t="s">
        <v>45</v>
      </c>
      <c r="HD143" s="127" t="n">
        <v>2.31</v>
      </c>
      <c r="HE143" s="127" t="n">
        <v>30</v>
      </c>
      <c r="HF143" s="127" t="n">
        <v>0.03</v>
      </c>
      <c r="HG143" s="127" t="n">
        <v>0</v>
      </c>
      <c r="HH143" s="127" t="n">
        <v>0.0693</v>
      </c>
      <c r="HI143" s="127" t="n">
        <v>0.0693</v>
      </c>
      <c r="HJ143" s="127" t="n">
        <v>1192</v>
      </c>
      <c r="HK143" s="127" t="n">
        <v>0</v>
      </c>
      <c r="HL143" s="135" t="n">
        <v>82.6056</v>
      </c>
      <c r="HM143" s="161" t="n">
        <v>0</v>
      </c>
      <c r="HN143" s="127" t="n">
        <v>0</v>
      </c>
      <c r="HO143" s="127" t="n">
        <v>0</v>
      </c>
      <c r="HP143" s="127" t="n">
        <v>0</v>
      </c>
      <c r="HQ143" s="127" t="n">
        <v>0</v>
      </c>
      <c r="HR143" s="127" t="n">
        <v>0</v>
      </c>
      <c r="HS143" s="127" t="n">
        <v>0</v>
      </c>
      <c r="HT143" s="127" t="n">
        <v>0</v>
      </c>
      <c r="HU143" s="127" t="n">
        <v>0</v>
      </c>
      <c r="HV143" s="127" t="n">
        <v>0</v>
      </c>
      <c r="HW143" s="127" t="n">
        <v>0</v>
      </c>
      <c r="HX143" s="127" t="n">
        <v>0</v>
      </c>
      <c r="HY143" s="127" t="n">
        <v>0</v>
      </c>
      <c r="HZ143" s="165" t="n">
        <v>0</v>
      </c>
      <c r="IA143" s="127"/>
      <c r="IB143" s="127"/>
      <c r="IC143" s="127"/>
      <c r="ID143" s="127"/>
      <c r="IE143" s="127"/>
      <c r="IF143" s="127"/>
      <c r="IG143" s="127"/>
      <c r="IH143" s="127"/>
      <c r="II143" s="127"/>
      <c r="IJ143" s="127"/>
      <c r="IK143" s="127"/>
      <c r="IL143" s="127"/>
      <c r="IM143" s="127"/>
      <c r="IN143" s="127"/>
      <c r="IO143" s="127"/>
      <c r="IP143" s="127"/>
      <c r="IQ143" s="127"/>
      <c r="IR143" s="127"/>
      <c r="IS143" s="127"/>
      <c r="IT143" s="127"/>
      <c r="IU143" s="127"/>
      <c r="IV143" s="127"/>
      <c r="IW143" s="127"/>
      <c r="IX143" s="127"/>
      <c r="IY143" s="127"/>
      <c r="IZ143" s="127"/>
      <c r="JA143" s="127"/>
      <c r="JB143" s="127"/>
      <c r="JC143" s="127"/>
      <c r="JD143" s="127"/>
      <c r="JE143" s="127"/>
      <c r="JF143" s="127"/>
      <c r="JG143" s="127"/>
      <c r="JH143" s="127"/>
      <c r="JI143" s="127"/>
      <c r="JJ143" s="127"/>
      <c r="JK143" s="127"/>
      <c r="JL143" s="127"/>
      <c r="JM143" s="127"/>
      <c r="JN143" s="127"/>
      <c r="JO143" s="127"/>
      <c r="JP143" s="127"/>
      <c r="JQ143" s="127"/>
      <c r="JR143" s="127"/>
      <c r="JS143" s="127"/>
      <c r="JT143" s="127"/>
      <c r="JU143" s="127"/>
      <c r="JV143" s="127"/>
      <c r="JW143" s="127"/>
      <c r="JX143" s="127"/>
      <c r="JY143" s="127"/>
      <c r="JZ143" s="127"/>
      <c r="KA143" s="127"/>
      <c r="KB143" s="127"/>
      <c r="KC143" s="127"/>
      <c r="KD143" s="127"/>
      <c r="KE143" s="127"/>
      <c r="KF143" s="127"/>
      <c r="KG143" s="127"/>
      <c r="KH143" s="127"/>
      <c r="KI143" s="127"/>
      <c r="KJ143" s="127"/>
      <c r="KK143" s="127"/>
      <c r="KL143" s="127"/>
      <c r="KM143" s="127"/>
      <c r="KN143" s="127"/>
      <c r="KO143" s="127"/>
      <c r="KP143" s="127"/>
      <c r="KQ143" s="127"/>
      <c r="KR143" s="127"/>
      <c r="KS143" s="127"/>
      <c r="KT143" s="127"/>
      <c r="KU143" s="127"/>
      <c r="KV143" s="127"/>
      <c r="KW143" s="127"/>
      <c r="KX143" s="127"/>
      <c r="KY143" s="127"/>
      <c r="KZ143" s="127"/>
      <c r="LA143" s="127"/>
      <c r="LB143" s="127"/>
      <c r="LC143" s="127"/>
      <c r="LD143" s="127"/>
      <c r="LE143" s="127"/>
      <c r="LF143" s="127"/>
      <c r="LG143" s="127"/>
      <c r="LH143" s="127"/>
      <c r="LI143" s="127"/>
      <c r="LJ143" s="127"/>
      <c r="LK143" s="127"/>
      <c r="LL143" s="127"/>
      <c r="LM143" s="127"/>
      <c r="LN143" s="127"/>
      <c r="LO143" s="127"/>
      <c r="LP143" s="127"/>
      <c r="LQ143" s="127"/>
      <c r="LR143" s="127"/>
      <c r="LS143" s="127"/>
      <c r="LT143" s="127"/>
      <c r="LU143" s="127"/>
      <c r="LV143" s="127"/>
      <c r="LW143" s="127"/>
      <c r="LX143" s="127"/>
      <c r="LY143" s="127"/>
      <c r="LZ143" s="127"/>
      <c r="MA143" s="127"/>
      <c r="MB143" s="127"/>
      <c r="MC143" s="127"/>
      <c r="MD143" s="127"/>
      <c r="ME143" s="127"/>
      <c r="MF143" s="127"/>
      <c r="MG143" s="127"/>
      <c r="MH143" s="127"/>
      <c r="MI143" s="127"/>
      <c r="MJ143" s="127"/>
      <c r="MK143" s="127"/>
      <c r="ML143" s="127"/>
      <c r="MM143" s="127"/>
      <c r="MN143" s="127"/>
      <c r="MO143" s="127"/>
      <c r="MP143" s="127"/>
      <c r="MQ143" s="127"/>
      <c r="MR143" s="127"/>
      <c r="MS143" s="127"/>
      <c r="MT143" s="127"/>
      <c r="MU143" s="127"/>
      <c r="MV143" s="127"/>
      <c r="MW143" s="127"/>
      <c r="MX143" s="127"/>
      <c r="MY143" s="127"/>
      <c r="MZ143" s="127"/>
      <c r="NA143" s="127"/>
      <c r="NB143" s="127"/>
      <c r="NC143" s="127"/>
      <c r="ND143" s="127"/>
      <c r="NE143" s="127"/>
      <c r="NF143" s="127"/>
      <c r="NG143" s="127"/>
      <c r="NH143" s="127"/>
      <c r="NI143" s="127"/>
      <c r="NJ143" s="127"/>
      <c r="NK143" s="127"/>
      <c r="NL143" s="127"/>
      <c r="NM143" s="127"/>
      <c r="NN143" s="127"/>
      <c r="NO143" s="127"/>
      <c r="NP143" s="127"/>
      <c r="NQ143" s="127"/>
      <c r="NR143" s="127"/>
      <c r="NS143" s="127"/>
      <c r="NT143" s="127"/>
      <c r="NU143" s="127"/>
      <c r="NV143" s="127"/>
      <c r="NW143" s="127"/>
      <c r="NX143" s="127"/>
      <c r="NY143" s="127"/>
      <c r="NZ143" s="127"/>
      <c r="OA143" s="127"/>
      <c r="OB143" s="127"/>
      <c r="OC143" s="127"/>
      <c r="OD143" s="127"/>
      <c r="OE143" s="127"/>
      <c r="OF143" s="127"/>
      <c r="OG143" s="127"/>
      <c r="OH143" s="127"/>
      <c r="OI143" s="127"/>
      <c r="OJ143" s="127"/>
      <c r="OK143" s="127"/>
      <c r="OL143" s="127"/>
      <c r="OM143" s="127"/>
      <c r="ON143" s="127"/>
      <c r="OO143" s="127"/>
      <c r="OP143" s="127"/>
      <c r="OQ143" s="127"/>
      <c r="OR143" s="127"/>
      <c r="OS143" s="127"/>
      <c r="OT143" s="127"/>
      <c r="OU143" s="127"/>
      <c r="OV143" s="127"/>
      <c r="OW143" s="127"/>
      <c r="OX143" s="127"/>
      <c r="OY143" s="127"/>
      <c r="OZ143" s="127"/>
      <c r="PA143" s="127"/>
      <c r="PB143" s="127"/>
      <c r="PC143" s="127"/>
      <c r="PD143" s="127"/>
      <c r="PE143" s="127"/>
      <c r="PF143" s="127"/>
      <c r="PG143" s="127"/>
      <c r="PH143" s="127"/>
      <c r="PI143" s="127"/>
      <c r="PJ143" s="127"/>
      <c r="PK143" s="127"/>
      <c r="PL143" s="127"/>
      <c r="PM143" s="127"/>
      <c r="PN143" s="127"/>
      <c r="PO143" s="127"/>
      <c r="PP143" s="127"/>
      <c r="PQ143" s="127"/>
      <c r="PR143" s="127"/>
      <c r="PS143" s="127"/>
      <c r="PT143" s="127"/>
      <c r="PU143" s="127"/>
      <c r="PV143" s="127"/>
      <c r="PW143" s="127"/>
      <c r="PX143" s="127"/>
      <c r="PY143" s="127"/>
      <c r="PZ143" s="127"/>
      <c r="QA143" s="127"/>
      <c r="QB143" s="127"/>
      <c r="QC143" s="127"/>
      <c r="QD143" s="127"/>
      <c r="QE143" s="127"/>
      <c r="QF143" s="127"/>
      <c r="QG143" s="127"/>
      <c r="QH143" s="127"/>
      <c r="QI143" s="127"/>
      <c r="QJ143" s="127"/>
      <c r="QK143" s="127"/>
      <c r="QL143" s="127"/>
      <c r="QM143" s="127"/>
      <c r="QN143" s="127"/>
      <c r="QO143" s="127"/>
      <c r="QP143" s="127"/>
    </row>
    <row r="144" s="155" customFormat="true" ht="14.4" hidden="false" customHeight="false" outlineLevel="0" collapsed="false">
      <c r="A144" s="166"/>
      <c r="B144" s="37" t="s">
        <v>280</v>
      </c>
      <c r="C144" s="16" t="n">
        <v>0</v>
      </c>
      <c r="D144" s="155" t="n">
        <v>0</v>
      </c>
      <c r="E144" s="155" t="n">
        <v>0</v>
      </c>
      <c r="F144" s="155" t="n">
        <v>0</v>
      </c>
      <c r="G144" s="155" t="n">
        <v>0</v>
      </c>
      <c r="H144" s="155" t="n">
        <v>0</v>
      </c>
      <c r="I144" s="155" t="n">
        <v>0</v>
      </c>
      <c r="J144" s="155" t="n">
        <v>0</v>
      </c>
      <c r="K144" s="155" t="s">
        <v>41</v>
      </c>
      <c r="L144" s="155" t="n">
        <v>0</v>
      </c>
      <c r="M144" s="155" t="n">
        <v>0</v>
      </c>
      <c r="N144" s="155" t="n">
        <v>0</v>
      </c>
      <c r="O144" s="155" t="n">
        <v>2.93</v>
      </c>
      <c r="P144" s="155" t="n">
        <v>0</v>
      </c>
      <c r="Q144" s="155" t="n">
        <v>0</v>
      </c>
      <c r="R144" s="155" t="n">
        <v>0</v>
      </c>
      <c r="S144" s="155" t="n">
        <v>0</v>
      </c>
      <c r="T144" s="155" t="n">
        <v>0</v>
      </c>
      <c r="U144" s="155" t="n">
        <v>0</v>
      </c>
      <c r="V144" s="155" t="n">
        <v>0</v>
      </c>
      <c r="W144" s="155" t="n">
        <v>0</v>
      </c>
      <c r="X144" s="155" t="n">
        <f aca="false">IF(M144=1,O144,0)</f>
        <v>0</v>
      </c>
      <c r="AB144" s="127"/>
      <c r="AC144" s="127"/>
      <c r="AD144" s="127"/>
      <c r="AE144" s="127"/>
      <c r="AF144" s="127"/>
      <c r="AG144" s="128"/>
      <c r="AH144" s="127"/>
      <c r="AI144" s="127"/>
      <c r="AJ144" s="127"/>
      <c r="AK144" s="127"/>
      <c r="AL144" s="127"/>
      <c r="AM144" s="127"/>
      <c r="AN144" s="156" t="n">
        <f aca="false">'Sellia Marina'!CL71</f>
        <v>0</v>
      </c>
      <c r="AO144" s="157" t="n">
        <f aca="false">'Sellia Marina'!CM71</f>
        <v>0</v>
      </c>
      <c r="AP144" s="157" t="n">
        <f aca="false">'Sellia Marina'!CN71</f>
        <v>0</v>
      </c>
      <c r="AQ144" s="157" t="n">
        <f aca="false">'Sellia Marina'!CO71</f>
        <v>0</v>
      </c>
      <c r="AR144" s="157" t="n">
        <f aca="false">'Sellia Marina'!CP71</f>
        <v>0</v>
      </c>
      <c r="AS144" s="157" t="n">
        <f aca="false">'Sellia Marina'!CQ71</f>
        <v>0</v>
      </c>
      <c r="AT144" s="157" t="n">
        <f aca="false">'Sellia Marina'!CR71</f>
        <v>0</v>
      </c>
      <c r="AU144" s="157" t="n">
        <f aca="false">'Sellia Marina'!CS71</f>
        <v>0</v>
      </c>
      <c r="AV144" s="160" t="n">
        <f aca="false">'Sellia Marina'!CT71</f>
        <v>0</v>
      </c>
      <c r="AW144" s="156" t="n">
        <f aca="false">'Sellia Marina'!CL72</f>
        <v>0</v>
      </c>
      <c r="AX144" s="157" t="n">
        <f aca="false">'Sellia Marina'!CM72</f>
        <v>0</v>
      </c>
      <c r="AY144" s="157" t="n">
        <f aca="false">'Sellia Marina'!CN72</f>
        <v>0</v>
      </c>
      <c r="AZ144" s="157" t="n">
        <f aca="false">'Sellia Marina'!CO72</f>
        <v>0</v>
      </c>
      <c r="BA144" s="157" t="n">
        <f aca="false">'Sellia Marina'!CP72</f>
        <v>0</v>
      </c>
      <c r="BB144" s="157" t="n">
        <f aca="false">'Sellia Marina'!CQ72</f>
        <v>0</v>
      </c>
      <c r="BC144" s="157" t="n">
        <f aca="false">'Sellia Marina'!CR72</f>
        <v>0</v>
      </c>
      <c r="BD144" s="157" t="n">
        <f aca="false">'Sellia Marina'!CS72</f>
        <v>0</v>
      </c>
      <c r="BE144" s="157" t="n">
        <f aca="false">'Sellia Marina'!CT72</f>
        <v>0</v>
      </c>
      <c r="BF144" s="158" t="n">
        <f aca="false">AW144*$T144</f>
        <v>0</v>
      </c>
      <c r="BG144" s="155" t="n">
        <f aca="false">AX144*$T144</f>
        <v>0</v>
      </c>
      <c r="BH144" s="155" t="n">
        <f aca="false">AY144*$T144</f>
        <v>0</v>
      </c>
      <c r="BI144" s="155" t="n">
        <f aca="false">AZ144*$T144</f>
        <v>0</v>
      </c>
      <c r="BJ144" s="155" t="n">
        <f aca="false">BA144*$T144</f>
        <v>0</v>
      </c>
      <c r="BK144" s="155" t="n">
        <f aca="false">BB144*$T144</f>
        <v>0</v>
      </c>
      <c r="BL144" s="155" t="n">
        <f aca="false">BC144*$T144</f>
        <v>0</v>
      </c>
      <c r="BM144" s="155" t="n">
        <f aca="false">BD144*$T144</f>
        <v>0</v>
      </c>
      <c r="BN144" s="159" t="n">
        <f aca="false">BE144*$T144</f>
        <v>0</v>
      </c>
      <c r="BO144" s="156" t="n">
        <f aca="false">AN144+BF144</f>
        <v>0</v>
      </c>
      <c r="BP144" s="157" t="n">
        <f aca="false">AO144+BG144</f>
        <v>0</v>
      </c>
      <c r="BQ144" s="157" t="n">
        <f aca="false">AP144+BH144</f>
        <v>0</v>
      </c>
      <c r="BR144" s="157" t="n">
        <f aca="false">AQ144+BI144</f>
        <v>0</v>
      </c>
      <c r="BS144" s="157" t="n">
        <f aca="false">AR144+BJ144</f>
        <v>0</v>
      </c>
      <c r="BT144" s="157" t="n">
        <f aca="false">AS144+BK144</f>
        <v>0</v>
      </c>
      <c r="BU144" s="157" t="n">
        <f aca="false">AT144+BL144</f>
        <v>0</v>
      </c>
      <c r="BV144" s="157" t="n">
        <f aca="false">AU144+BM144</f>
        <v>0</v>
      </c>
      <c r="BW144" s="160" t="n">
        <f aca="false">AV144+BN144</f>
        <v>0</v>
      </c>
      <c r="BX144" s="3" t="e">
        <f aca="false">BO144/SUM($BO144:$BW144)</f>
        <v>#DIV/0!</v>
      </c>
      <c r="BY144" s="3" t="e">
        <f aca="false">BP144/SUM($BO144:$BW144)</f>
        <v>#DIV/0!</v>
      </c>
      <c r="BZ144" s="3" t="e">
        <f aca="false">BQ144/SUM($BO144:$BW144)</f>
        <v>#DIV/0!</v>
      </c>
      <c r="CA144" s="3" t="e">
        <f aca="false">BR144/SUM($BO144:$BW144)</f>
        <v>#DIV/0!</v>
      </c>
      <c r="CB144" s="3" t="e">
        <f aca="false">BS144/SUM($BO144:$BW144)</f>
        <v>#DIV/0!</v>
      </c>
      <c r="CC144" s="3" t="e">
        <f aca="false">BT144/SUM($BO144:$BW144)</f>
        <v>#DIV/0!</v>
      </c>
      <c r="CD144" s="3" t="e">
        <f aca="false">BU144/SUM($BO144:$BW144)</f>
        <v>#DIV/0!</v>
      </c>
      <c r="CE144" s="3" t="e">
        <f aca="false">BV144/SUM($BO144:$BW144)</f>
        <v>#DIV/0!</v>
      </c>
      <c r="CF144" s="3" t="e">
        <f aca="false">BW144/SUM($BO144:$BW144)</f>
        <v>#DIV/0!</v>
      </c>
      <c r="CG144" s="147"/>
      <c r="CI144" s="16" t="n">
        <f aca="false">IF(CG144&lt;&gt;0,SUM(BO144:CG144)-BV144,0)</f>
        <v>0</v>
      </c>
      <c r="CK144" s="151"/>
      <c r="CL144" s="155" t="n">
        <f aca="false">IF(CG144&lt;&gt;0,1,0)</f>
        <v>0</v>
      </c>
      <c r="CN144" s="152"/>
      <c r="CO144" s="127"/>
      <c r="CP144" s="127"/>
      <c r="CQ144" s="127"/>
      <c r="CR144" s="127"/>
      <c r="CS144" s="127"/>
      <c r="CT144" s="127"/>
      <c r="CU144" s="127"/>
      <c r="CV144" s="127"/>
      <c r="CW144" s="127"/>
      <c r="CX144" s="127"/>
      <c r="CY144" s="127"/>
      <c r="CZ144" s="127"/>
      <c r="DA144" s="127"/>
      <c r="DB144" s="127"/>
      <c r="DC144" s="138"/>
      <c r="DE144" s="37" t="str">
        <f aca="false">B142</f>
        <v>O35</v>
      </c>
      <c r="DF144" s="44"/>
      <c r="DG144" s="155" t="n">
        <f aca="false">W142</f>
        <v>42.18592</v>
      </c>
      <c r="DH144" s="44" t="n">
        <f aca="false">CG142</f>
        <v>0</v>
      </c>
      <c r="DI144" s="44" t="n">
        <f aca="false">O142</f>
        <v>5.18</v>
      </c>
      <c r="DJ144" s="44" t="n">
        <f aca="false">S142</f>
        <v>0.0518</v>
      </c>
      <c r="DK144" s="44" t="n">
        <f aca="false">BW142</f>
        <v>0</v>
      </c>
      <c r="DL144" s="44" t="n">
        <f aca="false">BV142</f>
        <v>0</v>
      </c>
      <c r="DM144" s="127"/>
      <c r="DN144" s="127"/>
      <c r="DO144" s="127"/>
      <c r="DP144" s="127"/>
      <c r="DQ144" s="127"/>
      <c r="DR144" s="127"/>
      <c r="DS144" s="127"/>
      <c r="DT144" s="127"/>
      <c r="DU144" s="127"/>
      <c r="DV144" s="127"/>
      <c r="DW144" s="127"/>
      <c r="DX144" s="127"/>
      <c r="DY144" s="127"/>
      <c r="DZ144" s="127"/>
      <c r="EA144" s="127"/>
      <c r="EB144" s="127"/>
      <c r="EC144" s="127"/>
      <c r="ED144" s="127"/>
      <c r="EE144" s="127"/>
      <c r="EF144" s="127"/>
      <c r="EG144" s="127"/>
      <c r="EH144" s="127"/>
      <c r="EI144" s="127"/>
      <c r="EJ144" s="127"/>
      <c r="EK144" s="127"/>
      <c r="EL144" s="127"/>
      <c r="EM144" s="127"/>
      <c r="EN144" s="127"/>
      <c r="EO144" s="127"/>
      <c r="EP144" s="127"/>
      <c r="EQ144" s="127"/>
      <c r="ER144" s="127"/>
      <c r="ES144" s="127"/>
      <c r="ET144" s="127"/>
      <c r="EU144" s="127"/>
      <c r="EV144" s="127"/>
      <c r="EW144" s="127"/>
      <c r="EX144" s="127"/>
      <c r="EY144" s="127"/>
      <c r="EZ144" s="127"/>
      <c r="FA144" s="127"/>
      <c r="FB144" s="127"/>
      <c r="FC144" s="127"/>
      <c r="FD144" s="127"/>
      <c r="FE144" s="127"/>
      <c r="FF144" s="127"/>
      <c r="FG144" s="127"/>
      <c r="FH144" s="127"/>
      <c r="FI144" s="127"/>
      <c r="FJ144" s="127"/>
      <c r="FK144" s="127"/>
      <c r="FL144" s="127"/>
      <c r="FM144" s="127"/>
      <c r="FN144" s="127"/>
      <c r="FO144" s="127"/>
      <c r="FP144" s="127"/>
      <c r="FQ144" s="127"/>
      <c r="FR144" s="127"/>
      <c r="FS144" s="127"/>
      <c r="FT144" s="127"/>
      <c r="FU144" s="127"/>
      <c r="FV144" s="127"/>
      <c r="FW144" s="127"/>
      <c r="FX144" s="127"/>
      <c r="FY144" s="127"/>
      <c r="FZ144" s="127"/>
      <c r="GA144" s="127"/>
      <c r="GB144" s="127"/>
      <c r="GC144" s="127"/>
      <c r="GD144" s="127"/>
      <c r="GE144" s="127"/>
      <c r="GF144" s="127"/>
      <c r="GG144" s="127"/>
      <c r="GH144" s="127"/>
      <c r="GI144" s="127"/>
      <c r="GJ144" s="127"/>
      <c r="GK144" s="127"/>
      <c r="GL144" s="127"/>
      <c r="GM144" s="127"/>
      <c r="GN144" s="127"/>
      <c r="GO144" s="127"/>
      <c r="GP144" s="167"/>
      <c r="GQ144" s="127" t="s">
        <v>277</v>
      </c>
      <c r="GR144" s="161" t="n">
        <v>0.7</v>
      </c>
      <c r="GS144" s="127" t="n">
        <v>0</v>
      </c>
      <c r="GT144" s="127" t="n">
        <v>0.22</v>
      </c>
      <c r="GU144" s="127" t="n">
        <v>0.03</v>
      </c>
      <c r="GV144" s="127" t="n">
        <v>0.05</v>
      </c>
      <c r="GW144" s="127" t="n">
        <v>0</v>
      </c>
      <c r="GX144" s="127" t="n">
        <v>0</v>
      </c>
      <c r="GY144" s="135" t="n">
        <v>0</v>
      </c>
      <c r="GZ144" s="161" t="n">
        <v>0</v>
      </c>
      <c r="HA144" s="127" t="s">
        <v>37</v>
      </c>
      <c r="HB144" s="127" t="s">
        <v>37</v>
      </c>
      <c r="HC144" s="127" t="s">
        <v>48</v>
      </c>
      <c r="HD144" s="127" t="n">
        <v>0.64</v>
      </c>
      <c r="HE144" s="127" t="n">
        <v>15</v>
      </c>
      <c r="HF144" s="127" t="n">
        <v>0.015</v>
      </c>
      <c r="HG144" s="127" t="n">
        <v>0.2</v>
      </c>
      <c r="HH144" s="127" t="n">
        <v>0.0096</v>
      </c>
      <c r="HI144" s="127" t="n">
        <v>0.00768</v>
      </c>
      <c r="HJ144" s="127" t="n">
        <v>827.3</v>
      </c>
      <c r="HK144" s="127" t="n">
        <v>12</v>
      </c>
      <c r="HL144" s="135" t="n">
        <v>18.353664</v>
      </c>
      <c r="HM144" s="161" t="n">
        <v>0</v>
      </c>
      <c r="HN144" s="127" t="n">
        <v>0</v>
      </c>
      <c r="HO144" s="127" t="n">
        <v>0</v>
      </c>
      <c r="HP144" s="127" t="n">
        <v>0</v>
      </c>
      <c r="HQ144" s="127" t="n">
        <v>1</v>
      </c>
      <c r="HR144" s="127" t="n">
        <v>0</v>
      </c>
      <c r="HS144" s="127" t="n">
        <v>0</v>
      </c>
      <c r="HT144" s="127" t="n">
        <v>0</v>
      </c>
      <c r="HU144" s="127" t="n">
        <v>0</v>
      </c>
      <c r="HV144" s="127" t="n">
        <v>0</v>
      </c>
      <c r="HW144" s="127" t="n">
        <v>0</v>
      </c>
      <c r="HX144" s="127" t="n">
        <v>0</v>
      </c>
      <c r="HY144" s="127" t="n">
        <v>0</v>
      </c>
      <c r="HZ144" s="165" t="n">
        <v>0</v>
      </c>
      <c r="IA144" s="127"/>
      <c r="IB144" s="127"/>
      <c r="IC144" s="127"/>
      <c r="ID144" s="127"/>
      <c r="IE144" s="127"/>
      <c r="IF144" s="127"/>
      <c r="IG144" s="127"/>
      <c r="IH144" s="127"/>
      <c r="II144" s="127"/>
      <c r="IJ144" s="127"/>
      <c r="IK144" s="127"/>
      <c r="IL144" s="127"/>
      <c r="IM144" s="127"/>
      <c r="IN144" s="127"/>
      <c r="IO144" s="127"/>
      <c r="IP144" s="127"/>
      <c r="IQ144" s="127"/>
      <c r="IR144" s="127"/>
      <c r="IS144" s="127"/>
      <c r="IT144" s="127"/>
      <c r="IU144" s="127"/>
      <c r="IV144" s="127"/>
      <c r="IW144" s="127"/>
      <c r="IX144" s="127"/>
      <c r="IY144" s="127"/>
      <c r="IZ144" s="127"/>
      <c r="JA144" s="127"/>
      <c r="JB144" s="127"/>
      <c r="JC144" s="127"/>
      <c r="JD144" s="127"/>
      <c r="JE144" s="127"/>
      <c r="JF144" s="127"/>
      <c r="JG144" s="127"/>
      <c r="JH144" s="127"/>
      <c r="JI144" s="127"/>
      <c r="JJ144" s="127"/>
      <c r="JK144" s="127"/>
      <c r="JL144" s="127"/>
      <c r="JM144" s="127"/>
      <c r="JN144" s="127"/>
      <c r="JO144" s="127"/>
      <c r="JP144" s="127"/>
      <c r="JQ144" s="127"/>
      <c r="JR144" s="127"/>
      <c r="JS144" s="127"/>
      <c r="JT144" s="127"/>
      <c r="JU144" s="127"/>
      <c r="JV144" s="127"/>
      <c r="JW144" s="127"/>
      <c r="JX144" s="127"/>
      <c r="JY144" s="127"/>
      <c r="JZ144" s="127"/>
      <c r="KA144" s="127"/>
      <c r="KB144" s="127"/>
      <c r="KC144" s="127"/>
      <c r="KD144" s="127"/>
      <c r="KE144" s="127"/>
      <c r="KF144" s="127"/>
      <c r="KG144" s="127"/>
      <c r="KH144" s="127"/>
      <c r="KI144" s="127"/>
      <c r="KJ144" s="127"/>
      <c r="KK144" s="127"/>
      <c r="KL144" s="127"/>
      <c r="KM144" s="127"/>
      <c r="KN144" s="127"/>
      <c r="KO144" s="127"/>
      <c r="KP144" s="127"/>
      <c r="KQ144" s="127"/>
      <c r="KR144" s="127"/>
      <c r="KS144" s="127"/>
      <c r="KT144" s="127"/>
      <c r="KU144" s="127"/>
      <c r="KV144" s="127"/>
      <c r="KW144" s="127"/>
      <c r="KX144" s="127"/>
      <c r="KY144" s="127"/>
      <c r="KZ144" s="127"/>
      <c r="LA144" s="127"/>
      <c r="LB144" s="127"/>
      <c r="LC144" s="127"/>
      <c r="LD144" s="127"/>
      <c r="LE144" s="127"/>
      <c r="LF144" s="127"/>
      <c r="LG144" s="127"/>
      <c r="LH144" s="127"/>
      <c r="LI144" s="127"/>
      <c r="LJ144" s="127"/>
      <c r="LK144" s="127"/>
      <c r="LL144" s="127"/>
      <c r="LM144" s="127"/>
      <c r="LN144" s="127"/>
      <c r="LO144" s="127"/>
      <c r="LP144" s="127"/>
      <c r="LQ144" s="127"/>
      <c r="LR144" s="127"/>
      <c r="LS144" s="127"/>
      <c r="LT144" s="127"/>
      <c r="LU144" s="127"/>
      <c r="LV144" s="127"/>
      <c r="LW144" s="127"/>
      <c r="LX144" s="127"/>
      <c r="LY144" s="127"/>
      <c r="LZ144" s="127"/>
      <c r="MA144" s="127"/>
      <c r="MB144" s="127"/>
      <c r="MC144" s="127"/>
      <c r="MD144" s="127"/>
      <c r="ME144" s="127"/>
      <c r="MF144" s="127"/>
      <c r="MG144" s="127"/>
      <c r="MH144" s="127"/>
      <c r="MI144" s="127"/>
      <c r="MJ144" s="127"/>
      <c r="MK144" s="127"/>
      <c r="ML144" s="127"/>
      <c r="MM144" s="127"/>
      <c r="MN144" s="127"/>
      <c r="MO144" s="127"/>
      <c r="MP144" s="127"/>
      <c r="MQ144" s="127"/>
      <c r="MR144" s="127"/>
      <c r="MS144" s="127"/>
      <c r="MT144" s="127"/>
      <c r="MU144" s="127"/>
      <c r="MV144" s="127"/>
      <c r="MW144" s="127"/>
      <c r="MX144" s="127"/>
      <c r="MY144" s="127"/>
      <c r="MZ144" s="127"/>
      <c r="NA144" s="127"/>
      <c r="NB144" s="127"/>
      <c r="NC144" s="127"/>
      <c r="ND144" s="127"/>
      <c r="NE144" s="127"/>
      <c r="NF144" s="127"/>
      <c r="NG144" s="127"/>
      <c r="NH144" s="127"/>
      <c r="NI144" s="127"/>
      <c r="NJ144" s="127"/>
      <c r="NK144" s="127"/>
      <c r="NL144" s="127"/>
      <c r="NM144" s="127"/>
      <c r="NN144" s="127"/>
      <c r="NO144" s="127"/>
      <c r="NP144" s="127"/>
      <c r="NQ144" s="127"/>
      <c r="NR144" s="127"/>
      <c r="NS144" s="127"/>
      <c r="NT144" s="127"/>
      <c r="NU144" s="127"/>
      <c r="NV144" s="127"/>
      <c r="NW144" s="127"/>
      <c r="NX144" s="127"/>
      <c r="NY144" s="127"/>
      <c r="NZ144" s="127"/>
      <c r="OA144" s="127"/>
      <c r="OB144" s="127"/>
      <c r="OC144" s="127"/>
      <c r="OD144" s="127"/>
      <c r="OE144" s="127"/>
      <c r="OF144" s="127"/>
      <c r="OG144" s="127"/>
      <c r="OH144" s="127"/>
      <c r="OI144" s="127"/>
      <c r="OJ144" s="127"/>
      <c r="OK144" s="127"/>
      <c r="OL144" s="127"/>
      <c r="OM144" s="127"/>
      <c r="ON144" s="127"/>
      <c r="OO144" s="127"/>
      <c r="OP144" s="127"/>
      <c r="OQ144" s="127"/>
      <c r="OR144" s="127"/>
      <c r="OS144" s="127"/>
      <c r="OT144" s="127"/>
      <c r="OU144" s="127"/>
      <c r="OV144" s="127"/>
      <c r="OW144" s="127"/>
      <c r="OX144" s="127"/>
      <c r="OY144" s="127"/>
      <c r="OZ144" s="127"/>
      <c r="PA144" s="127"/>
      <c r="PB144" s="127"/>
      <c r="PC144" s="127"/>
      <c r="PD144" s="127"/>
      <c r="PE144" s="127"/>
      <c r="PF144" s="127"/>
      <c r="PG144" s="127"/>
      <c r="PH144" s="127"/>
      <c r="PI144" s="127"/>
      <c r="PJ144" s="127"/>
      <c r="PK144" s="127"/>
      <c r="PL144" s="127"/>
      <c r="PM144" s="127"/>
      <c r="PN144" s="127"/>
      <c r="PO144" s="127"/>
      <c r="PP144" s="127"/>
      <c r="PQ144" s="127"/>
      <c r="PR144" s="127"/>
      <c r="PS144" s="127"/>
      <c r="PT144" s="127"/>
      <c r="PU144" s="127"/>
      <c r="PV144" s="127"/>
      <c r="PW144" s="127"/>
      <c r="PX144" s="127"/>
      <c r="PY144" s="127"/>
      <c r="PZ144" s="127"/>
      <c r="QA144" s="127"/>
      <c r="QB144" s="127"/>
      <c r="QC144" s="127"/>
      <c r="QD144" s="127"/>
      <c r="QE144" s="127"/>
      <c r="QF144" s="127"/>
      <c r="QG144" s="127"/>
      <c r="QH144" s="127"/>
      <c r="QI144" s="127"/>
      <c r="QJ144" s="127"/>
      <c r="QK144" s="127"/>
      <c r="QL144" s="127"/>
      <c r="QM144" s="127"/>
      <c r="QN144" s="127"/>
      <c r="QO144" s="127"/>
      <c r="QP144" s="127"/>
    </row>
    <row r="145" customFormat="false" ht="14.4" hidden="false" customHeight="false" outlineLevel="0" collapsed="false">
      <c r="A145" s="166"/>
      <c r="B145" s="37" t="s">
        <v>292</v>
      </c>
      <c r="C145" s="16" t="n">
        <v>0</v>
      </c>
      <c r="D145" s="2" t="n">
        <v>0</v>
      </c>
      <c r="E145" s="2" t="n">
        <v>0</v>
      </c>
      <c r="F145" s="2" t="n">
        <v>1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s">
        <v>37</v>
      </c>
      <c r="M145" s="2" t="s">
        <v>37</v>
      </c>
      <c r="N145" s="2" t="s">
        <v>48</v>
      </c>
      <c r="O145" s="2" t="n">
        <v>1.615</v>
      </c>
      <c r="P145" s="2" t="n">
        <v>40</v>
      </c>
      <c r="Q145" s="2" t="n">
        <v>0.04</v>
      </c>
      <c r="R145" s="2" t="n">
        <v>0</v>
      </c>
      <c r="S145" s="2" t="n">
        <v>0.0646</v>
      </c>
      <c r="T145" s="2" t="n">
        <v>0.0646</v>
      </c>
      <c r="U145" s="2" t="n">
        <v>550</v>
      </c>
      <c r="V145" s="2" t="n">
        <v>0</v>
      </c>
      <c r="W145" s="2" t="n">
        <v>35.53</v>
      </c>
      <c r="X145" s="2" t="n">
        <f aca="false">IF(M145=1,O145,0)</f>
        <v>0</v>
      </c>
      <c r="Z145" s="2" t="s">
        <v>511</v>
      </c>
      <c r="AA145" s="2" t="n">
        <f aca="false">[1]sellia!E38</f>
        <v>4.26739928741469</v>
      </c>
      <c r="AB145" s="127"/>
      <c r="AC145" s="127"/>
      <c r="AD145" s="127"/>
      <c r="AE145" s="127"/>
      <c r="AF145" s="127"/>
      <c r="AG145" s="128"/>
      <c r="AH145" s="127"/>
      <c r="AI145" s="127"/>
      <c r="AJ145" s="127"/>
      <c r="AK145" s="127"/>
      <c r="AL145" s="127"/>
      <c r="AM145" s="127"/>
      <c r="AN145" s="150" t="n">
        <f aca="false">'Sellia Marina'!B144</f>
        <v>0</v>
      </c>
      <c r="AO145" s="16" t="n">
        <f aca="false">'Sellia Marina'!C144</f>
        <v>0</v>
      </c>
      <c r="AP145" s="16" t="n">
        <f aca="false">'Sellia Marina'!D144</f>
        <v>0</v>
      </c>
      <c r="AQ145" s="16" t="n">
        <f aca="false">'Sellia Marina'!E144</f>
        <v>0</v>
      </c>
      <c r="AR145" s="16" t="n">
        <f aca="false">'Sellia Marina'!F144</f>
        <v>0</v>
      </c>
      <c r="AS145" s="16" t="n">
        <f aca="false">'Sellia Marina'!G144</f>
        <v>0</v>
      </c>
      <c r="AT145" s="16" t="n">
        <f aca="false">'Sellia Marina'!H144</f>
        <v>0</v>
      </c>
      <c r="AU145" s="16" t="n">
        <f aca="false">'Sellia Marina'!I144</f>
        <v>0</v>
      </c>
      <c r="AV145" s="139" t="n">
        <f aca="false">'Sellia Marina'!J144</f>
        <v>0</v>
      </c>
      <c r="AW145" s="150" t="n">
        <f aca="false">'Sellia Marina'!B145</f>
        <v>0</v>
      </c>
      <c r="AX145" s="16" t="n">
        <f aca="false">'Sellia Marina'!C145</f>
        <v>0</v>
      </c>
      <c r="AY145" s="16" t="n">
        <f aca="false">'Sellia Marina'!D145</f>
        <v>0</v>
      </c>
      <c r="AZ145" s="16" t="n">
        <f aca="false">'Sellia Marina'!E145</f>
        <v>0</v>
      </c>
      <c r="BA145" s="16" t="n">
        <f aca="false">'Sellia Marina'!F145</f>
        <v>550</v>
      </c>
      <c r="BB145" s="16" t="n">
        <f aca="false">'Sellia Marina'!G145</f>
        <v>0</v>
      </c>
      <c r="BC145" s="16" t="n">
        <f aca="false">'Sellia Marina'!H145</f>
        <v>0</v>
      </c>
      <c r="BD145" s="16" t="n">
        <f aca="false">'Sellia Marina'!I145</f>
        <v>0</v>
      </c>
      <c r="BE145" s="16" t="n">
        <f aca="false">'Sellia Marina'!J145</f>
        <v>0</v>
      </c>
      <c r="BF145" s="20" t="n">
        <f aca="false">AW145*$T145</f>
        <v>0</v>
      </c>
      <c r="BG145" s="2" t="n">
        <f aca="false">AX145*$T145</f>
        <v>0</v>
      </c>
      <c r="BH145" s="2" t="n">
        <f aca="false">AY145*$T145</f>
        <v>0</v>
      </c>
      <c r="BI145" s="2" t="n">
        <f aca="false">AZ145*$T145</f>
        <v>0</v>
      </c>
      <c r="BJ145" s="2" t="n">
        <f aca="false">BA145*$T145</f>
        <v>35.53</v>
      </c>
      <c r="BK145" s="2" t="n">
        <f aca="false">BB145*$T145</f>
        <v>0</v>
      </c>
      <c r="BL145" s="2" t="n">
        <f aca="false">BC145*$T145</f>
        <v>0</v>
      </c>
      <c r="BM145" s="2" t="n">
        <f aca="false">BD145*$T145</f>
        <v>0</v>
      </c>
      <c r="BN145" s="44" t="n">
        <f aca="false">BE145*$T145</f>
        <v>0</v>
      </c>
      <c r="BO145" s="150" t="n">
        <f aca="false">AN145+BF145</f>
        <v>0</v>
      </c>
      <c r="BP145" s="16" t="n">
        <f aca="false">AO145+BG145</f>
        <v>0</v>
      </c>
      <c r="BQ145" s="16" t="n">
        <f aca="false">AP145+BH145</f>
        <v>0</v>
      </c>
      <c r="BR145" s="16" t="n">
        <f aca="false">AQ145+BI145</f>
        <v>0</v>
      </c>
      <c r="BS145" s="16" t="n">
        <f aca="false">AR145+BJ145</f>
        <v>35.53</v>
      </c>
      <c r="BT145" s="16" t="n">
        <f aca="false">AS145+BK145</f>
        <v>0</v>
      </c>
      <c r="BU145" s="16" t="n">
        <f aca="false">AT145+BL145</f>
        <v>0</v>
      </c>
      <c r="BV145" s="16" t="n">
        <f aca="false">AU145+BM145</f>
        <v>0</v>
      </c>
      <c r="BW145" s="139" t="n">
        <f aca="false">AV145+BN145</f>
        <v>0</v>
      </c>
      <c r="BX145" s="3" t="n">
        <f aca="false">BO145/SUM($BO145:$BW145)</f>
        <v>0</v>
      </c>
      <c r="BY145" s="3" t="n">
        <f aca="false">BP145/SUM($BO145:$BW145)</f>
        <v>0</v>
      </c>
      <c r="BZ145" s="3" t="n">
        <f aca="false">BQ145/SUM($BO145:$BW145)</f>
        <v>0</v>
      </c>
      <c r="CA145" s="3" t="n">
        <f aca="false">BR145/SUM($BO145:$BW145)</f>
        <v>0</v>
      </c>
      <c r="CB145" s="3" t="n">
        <f aca="false">BS145/SUM($BO145:$BW145)</f>
        <v>1</v>
      </c>
      <c r="CC145" s="3" t="n">
        <f aca="false">BT145/SUM($BO145:$BW145)</f>
        <v>0</v>
      </c>
      <c r="CD145" s="3" t="n">
        <f aca="false">BU145/SUM($BO145:$BW145)</f>
        <v>0</v>
      </c>
      <c r="CE145" s="3" t="n">
        <f aca="false">BV145/SUM($BO145:$BW145)</f>
        <v>0</v>
      </c>
      <c r="CF145" s="3" t="n">
        <f aca="false">BW145/SUM($BO145:$BW145)</f>
        <v>0</v>
      </c>
      <c r="CG145" s="147" t="n">
        <f aca="false">IF(AND(CE145&gt;=90%,BV145&gt;=2000),BV145,0)</f>
        <v>0</v>
      </c>
      <c r="CI145" s="16" t="n">
        <f aca="false">IF(CG145&lt;&gt;0,SUM(BO145:CG145)-BV145,0)</f>
        <v>0</v>
      </c>
      <c r="CJ145" s="2" t="n">
        <f aca="false">IF(CE145&gt;=90%,BV145,0)</f>
        <v>0</v>
      </c>
      <c r="CK145" s="151" t="n">
        <f aca="false">IF(CJ145&lt;&gt;0,1,0)</f>
        <v>0</v>
      </c>
      <c r="CL145" s="2" t="n">
        <f aca="false">IF(CG145&lt;&gt;0,1,0)</f>
        <v>0</v>
      </c>
      <c r="CM145" s="2" t="n">
        <v>0</v>
      </c>
      <c r="CN145" s="152"/>
      <c r="CO145" s="127"/>
      <c r="CP145" s="127"/>
      <c r="CQ145" s="127"/>
      <c r="CR145" s="127"/>
      <c r="CS145" s="127"/>
      <c r="CT145" s="127"/>
      <c r="CU145" s="127"/>
      <c r="CV145" s="127"/>
      <c r="CW145" s="127"/>
      <c r="CX145" s="127"/>
      <c r="CY145" s="127"/>
      <c r="CZ145" s="127"/>
      <c r="DA145" s="127"/>
      <c r="DB145" s="127"/>
      <c r="DC145" s="138"/>
      <c r="DE145" s="37" t="str">
        <f aca="false">B192</f>
        <v>O109</v>
      </c>
      <c r="DF145" s="44"/>
      <c r="DG145" s="2" t="n">
        <f aca="false">W192</f>
        <v>224.01315</v>
      </c>
      <c r="DH145" s="44" t="n">
        <f aca="false">CG192</f>
        <v>0</v>
      </c>
      <c r="DI145" s="44" t="n">
        <f aca="false">O192</f>
        <v>29.3</v>
      </c>
      <c r="DJ145" s="44" t="n">
        <f aca="false">S192</f>
        <v>0.1465</v>
      </c>
      <c r="DK145" s="44" t="n">
        <f aca="false">BW192</f>
        <v>0</v>
      </c>
      <c r="DL145" s="44" t="n">
        <f aca="false">BV192</f>
        <v>0</v>
      </c>
      <c r="DM145" s="127"/>
      <c r="DN145" s="127"/>
      <c r="DO145" s="127"/>
      <c r="DP145" s="127"/>
      <c r="DQ145" s="127"/>
      <c r="DR145" s="127"/>
      <c r="DS145" s="127"/>
      <c r="DT145" s="127"/>
      <c r="DU145" s="127"/>
      <c r="DV145" s="127"/>
      <c r="DW145" s="127"/>
      <c r="DX145" s="127"/>
      <c r="DY145" s="127"/>
      <c r="DZ145" s="127"/>
      <c r="EA145" s="127"/>
      <c r="EB145" s="127"/>
      <c r="EC145" s="127"/>
      <c r="ED145" s="127"/>
      <c r="EE145" s="127"/>
      <c r="EF145" s="127"/>
      <c r="EG145" s="127"/>
      <c r="EH145" s="127"/>
      <c r="EI145" s="127"/>
      <c r="EJ145" s="127"/>
      <c r="EK145" s="127"/>
      <c r="EL145" s="127"/>
      <c r="EM145" s="127"/>
      <c r="EN145" s="127"/>
      <c r="EO145" s="127"/>
      <c r="EP145" s="127"/>
      <c r="EQ145" s="127"/>
      <c r="ER145" s="127"/>
      <c r="ES145" s="127"/>
      <c r="ET145" s="127"/>
      <c r="EU145" s="127"/>
      <c r="EV145" s="127"/>
      <c r="EW145" s="127"/>
      <c r="EX145" s="127"/>
      <c r="EY145" s="127"/>
      <c r="EZ145" s="127"/>
      <c r="FA145" s="127"/>
      <c r="FB145" s="127"/>
      <c r="FC145" s="127"/>
      <c r="FD145" s="127"/>
      <c r="FE145" s="127"/>
      <c r="FF145" s="127"/>
      <c r="FG145" s="127"/>
      <c r="FH145" s="127"/>
      <c r="FI145" s="127"/>
      <c r="FJ145" s="127"/>
      <c r="FK145" s="127"/>
      <c r="FL145" s="127"/>
      <c r="FM145" s="127"/>
      <c r="FN145" s="127"/>
      <c r="FO145" s="127"/>
      <c r="FP145" s="127"/>
      <c r="FQ145" s="127"/>
      <c r="FR145" s="127"/>
      <c r="FS145" s="127"/>
      <c r="FT145" s="127"/>
      <c r="FU145" s="127"/>
      <c r="FV145" s="127"/>
      <c r="FW145" s="127"/>
      <c r="FX145" s="127"/>
      <c r="FY145" s="127"/>
      <c r="FZ145" s="127"/>
      <c r="GA145" s="127"/>
      <c r="GB145" s="127"/>
      <c r="GC145" s="127"/>
      <c r="GD145" s="127"/>
      <c r="GE145" s="127"/>
      <c r="GF145" s="127"/>
      <c r="GG145" s="127"/>
      <c r="GH145" s="127"/>
      <c r="GI145" s="127"/>
      <c r="GJ145" s="127"/>
      <c r="GK145" s="127"/>
      <c r="GL145" s="127"/>
      <c r="GM145" s="127"/>
      <c r="GN145" s="127"/>
      <c r="GO145" s="127"/>
      <c r="GP145" s="167"/>
      <c r="GQ145" s="127" t="s">
        <v>278</v>
      </c>
      <c r="GR145" s="161" t="n">
        <v>0.75</v>
      </c>
      <c r="GS145" s="127" t="n">
        <v>0</v>
      </c>
      <c r="GT145" s="127" t="n">
        <v>0.01</v>
      </c>
      <c r="GU145" s="127" t="n">
        <v>0</v>
      </c>
      <c r="GV145" s="127" t="n">
        <v>0.04</v>
      </c>
      <c r="GW145" s="127" t="n">
        <v>0.2</v>
      </c>
      <c r="GX145" s="127" t="n">
        <v>0</v>
      </c>
      <c r="GY145" s="135" t="n">
        <v>0</v>
      </c>
      <c r="GZ145" s="161" t="n">
        <v>0</v>
      </c>
      <c r="HA145" s="127" t="s">
        <v>37</v>
      </c>
      <c r="HB145" s="127" t="s">
        <v>37</v>
      </c>
      <c r="HC145" s="127" t="s">
        <v>48</v>
      </c>
      <c r="HD145" s="127" t="n">
        <v>5.18</v>
      </c>
      <c r="HE145" s="127" t="n">
        <v>10</v>
      </c>
      <c r="HF145" s="127" t="n">
        <v>0.01</v>
      </c>
      <c r="HG145" s="127" t="n">
        <v>0</v>
      </c>
      <c r="HH145" s="127" t="n">
        <v>0.0518</v>
      </c>
      <c r="HI145" s="127" t="n">
        <v>0.0518</v>
      </c>
      <c r="HJ145" s="127" t="n">
        <v>814.4</v>
      </c>
      <c r="HK145" s="127" t="n">
        <v>0</v>
      </c>
      <c r="HL145" s="135" t="n">
        <v>42.18592</v>
      </c>
      <c r="HM145" s="161" t="n">
        <v>0</v>
      </c>
      <c r="HN145" s="127" t="n">
        <v>0</v>
      </c>
      <c r="HO145" s="127" t="n">
        <v>0</v>
      </c>
      <c r="HP145" s="127" t="n">
        <v>0</v>
      </c>
      <c r="HQ145" s="127" t="n">
        <v>0</v>
      </c>
      <c r="HR145" s="127" t="n">
        <v>0</v>
      </c>
      <c r="HS145" s="127" t="n">
        <v>0</v>
      </c>
      <c r="HT145" s="127" t="n">
        <v>0</v>
      </c>
      <c r="HU145" s="127" t="n">
        <v>0</v>
      </c>
      <c r="HV145" s="127" t="n">
        <v>0</v>
      </c>
      <c r="HW145" s="127" t="n">
        <v>0</v>
      </c>
      <c r="HX145" s="127" t="n">
        <v>0</v>
      </c>
      <c r="HY145" s="127" t="n">
        <v>0</v>
      </c>
      <c r="HZ145" s="165" t="n">
        <v>0</v>
      </c>
      <c r="IA145" s="127"/>
      <c r="IB145" s="127"/>
      <c r="IC145" s="127"/>
      <c r="ID145" s="127"/>
      <c r="IE145" s="127"/>
      <c r="IF145" s="127"/>
      <c r="IG145" s="127"/>
      <c r="IH145" s="127"/>
      <c r="II145" s="127"/>
      <c r="IJ145" s="127"/>
      <c r="IK145" s="127"/>
      <c r="IL145" s="127"/>
      <c r="IM145" s="127"/>
      <c r="IN145" s="127"/>
      <c r="IO145" s="127"/>
      <c r="IP145" s="127"/>
      <c r="IQ145" s="127"/>
      <c r="IR145" s="127"/>
      <c r="IS145" s="127"/>
      <c r="IT145" s="127"/>
      <c r="IU145" s="127"/>
      <c r="IV145" s="127"/>
      <c r="IW145" s="127"/>
      <c r="IX145" s="127"/>
      <c r="IY145" s="127"/>
      <c r="IZ145" s="127"/>
      <c r="JA145" s="127"/>
      <c r="JB145" s="127"/>
      <c r="JC145" s="127"/>
      <c r="JD145" s="127"/>
      <c r="JE145" s="127"/>
      <c r="JF145" s="127"/>
      <c r="JG145" s="127"/>
      <c r="JH145" s="127"/>
      <c r="JI145" s="127"/>
      <c r="JJ145" s="127"/>
      <c r="JK145" s="127"/>
      <c r="JL145" s="127"/>
      <c r="JM145" s="127"/>
      <c r="JN145" s="127"/>
      <c r="JO145" s="127"/>
      <c r="JP145" s="127"/>
      <c r="JQ145" s="127"/>
      <c r="JR145" s="127"/>
      <c r="JS145" s="127"/>
      <c r="JT145" s="127"/>
      <c r="JU145" s="127"/>
      <c r="JV145" s="127"/>
      <c r="JW145" s="127"/>
      <c r="JX145" s="127"/>
      <c r="JY145" s="127"/>
      <c r="JZ145" s="127"/>
      <c r="KA145" s="127"/>
      <c r="KB145" s="127"/>
      <c r="KC145" s="127"/>
      <c r="KD145" s="127"/>
      <c r="KE145" s="127"/>
      <c r="KF145" s="127"/>
      <c r="KG145" s="127"/>
      <c r="KH145" s="127"/>
      <c r="KI145" s="127"/>
      <c r="KJ145" s="127"/>
      <c r="KK145" s="127"/>
      <c r="KL145" s="127"/>
      <c r="KM145" s="127"/>
      <c r="KN145" s="127"/>
      <c r="KO145" s="127"/>
      <c r="KP145" s="127"/>
      <c r="KQ145" s="127"/>
      <c r="KR145" s="127"/>
      <c r="KS145" s="127"/>
      <c r="KT145" s="127"/>
      <c r="KU145" s="127"/>
      <c r="KV145" s="127"/>
      <c r="KW145" s="127"/>
      <c r="KX145" s="127"/>
      <c r="KY145" s="127"/>
      <c r="KZ145" s="127"/>
      <c r="LA145" s="127"/>
      <c r="LB145" s="127"/>
      <c r="LC145" s="127"/>
      <c r="LD145" s="127"/>
      <c r="LE145" s="127"/>
      <c r="LF145" s="127"/>
      <c r="LG145" s="127"/>
      <c r="LH145" s="127"/>
      <c r="LI145" s="127"/>
      <c r="LJ145" s="127"/>
      <c r="LK145" s="127"/>
      <c r="LL145" s="127"/>
      <c r="LM145" s="127"/>
      <c r="LN145" s="127"/>
      <c r="LO145" s="127"/>
      <c r="LP145" s="127"/>
      <c r="LQ145" s="127"/>
      <c r="LR145" s="127"/>
      <c r="LS145" s="127"/>
      <c r="LT145" s="127"/>
      <c r="LU145" s="127"/>
      <c r="LV145" s="127"/>
      <c r="LW145" s="127"/>
      <c r="LX145" s="127"/>
      <c r="LY145" s="127"/>
      <c r="LZ145" s="127"/>
      <c r="MA145" s="127"/>
      <c r="MB145" s="127"/>
      <c r="MC145" s="127"/>
      <c r="MD145" s="127"/>
      <c r="ME145" s="127"/>
      <c r="MF145" s="127"/>
      <c r="MG145" s="127"/>
      <c r="MH145" s="127"/>
      <c r="MI145" s="127"/>
      <c r="MJ145" s="127"/>
      <c r="MK145" s="127"/>
      <c r="ML145" s="127"/>
      <c r="MM145" s="127"/>
      <c r="MN145" s="127"/>
      <c r="MO145" s="127"/>
      <c r="MP145" s="127"/>
      <c r="MQ145" s="127"/>
      <c r="MR145" s="127"/>
      <c r="MS145" s="127"/>
      <c r="MT145" s="127"/>
      <c r="MU145" s="127"/>
      <c r="MV145" s="127"/>
      <c r="MW145" s="127"/>
      <c r="MX145" s="127"/>
      <c r="MY145" s="127"/>
      <c r="MZ145" s="127"/>
      <c r="NA145" s="127"/>
      <c r="NB145" s="127"/>
      <c r="NC145" s="127"/>
      <c r="ND145" s="127"/>
      <c r="NE145" s="127"/>
      <c r="NF145" s="127"/>
      <c r="NG145" s="127"/>
      <c r="NH145" s="127"/>
      <c r="NI145" s="127"/>
      <c r="NJ145" s="127"/>
      <c r="NK145" s="127"/>
      <c r="NL145" s="127"/>
      <c r="NM145" s="127"/>
      <c r="NN145" s="127"/>
      <c r="NO145" s="127"/>
      <c r="NP145" s="127"/>
      <c r="NQ145" s="127"/>
      <c r="NR145" s="127"/>
      <c r="NS145" s="127"/>
      <c r="NT145" s="127"/>
      <c r="NU145" s="127"/>
      <c r="NV145" s="127"/>
      <c r="NW145" s="127"/>
      <c r="NX145" s="127"/>
      <c r="NY145" s="127"/>
      <c r="NZ145" s="127"/>
      <c r="OA145" s="127"/>
      <c r="OB145" s="127"/>
      <c r="OC145" s="127"/>
      <c r="OD145" s="127"/>
      <c r="OE145" s="127"/>
      <c r="OF145" s="127"/>
      <c r="OG145" s="127"/>
      <c r="OH145" s="127"/>
      <c r="OI145" s="127"/>
      <c r="OJ145" s="127"/>
      <c r="OK145" s="127"/>
      <c r="OL145" s="127"/>
      <c r="OM145" s="127"/>
      <c r="ON145" s="127"/>
      <c r="OO145" s="127"/>
      <c r="OP145" s="127"/>
      <c r="OQ145" s="127"/>
      <c r="OR145" s="127"/>
      <c r="OS145" s="127"/>
      <c r="OT145" s="127"/>
      <c r="OU145" s="127"/>
      <c r="OV145" s="127"/>
      <c r="OW145" s="127"/>
      <c r="OX145" s="127"/>
      <c r="OY145" s="127"/>
      <c r="OZ145" s="127"/>
      <c r="PA145" s="127"/>
      <c r="PB145" s="127"/>
      <c r="PC145" s="127"/>
      <c r="PD145" s="127"/>
      <c r="PE145" s="127"/>
      <c r="PF145" s="127"/>
      <c r="PG145" s="127"/>
      <c r="PH145" s="127"/>
      <c r="PI145" s="127"/>
      <c r="PJ145" s="127"/>
      <c r="PK145" s="127"/>
      <c r="PL145" s="127"/>
      <c r="PM145" s="127"/>
      <c r="PN145" s="127"/>
      <c r="PO145" s="127"/>
      <c r="PP145" s="127"/>
      <c r="PQ145" s="127"/>
      <c r="PR145" s="127"/>
      <c r="PS145" s="127"/>
      <c r="PT145" s="127"/>
      <c r="PU145" s="127"/>
      <c r="PV145" s="127"/>
      <c r="PW145" s="127"/>
      <c r="PX145" s="127"/>
      <c r="PY145" s="127"/>
      <c r="PZ145" s="127"/>
      <c r="QA145" s="127"/>
      <c r="QB145" s="127"/>
      <c r="QC145" s="127"/>
      <c r="QD145" s="127"/>
      <c r="QE145" s="127"/>
      <c r="QF145" s="127"/>
      <c r="QG145" s="127"/>
      <c r="QH145" s="127"/>
      <c r="QI145" s="127"/>
      <c r="QJ145" s="127"/>
      <c r="QK145" s="127"/>
      <c r="QL145" s="127"/>
      <c r="QM145" s="127"/>
      <c r="QN145" s="127"/>
      <c r="QO145" s="127"/>
      <c r="QP145" s="127"/>
    </row>
    <row r="146" customFormat="false" ht="14.4" hidden="false" customHeight="false" outlineLevel="0" collapsed="false">
      <c r="A146" s="166"/>
      <c r="B146" s="37" t="s">
        <v>293</v>
      </c>
      <c r="C146" s="16" t="n">
        <v>0.9</v>
      </c>
      <c r="D146" s="2" t="n">
        <v>0.03</v>
      </c>
      <c r="E146" s="2" t="n">
        <v>0.02</v>
      </c>
      <c r="F146" s="2" t="n">
        <v>0</v>
      </c>
      <c r="G146" s="2" t="n">
        <v>0.05</v>
      </c>
      <c r="H146" s="2" t="n">
        <v>0</v>
      </c>
      <c r="I146" s="2" t="n">
        <v>0</v>
      </c>
      <c r="J146" s="2" t="n">
        <v>0</v>
      </c>
      <c r="K146" s="2" t="n">
        <v>0</v>
      </c>
      <c r="L146" s="2" t="s">
        <v>37</v>
      </c>
      <c r="M146" s="2" t="s">
        <v>37</v>
      </c>
      <c r="N146" s="2" t="s">
        <v>48</v>
      </c>
      <c r="O146" s="2" t="n">
        <v>1.615</v>
      </c>
      <c r="P146" s="2" t="n">
        <v>8</v>
      </c>
      <c r="Q146" s="2" t="n">
        <v>0.008</v>
      </c>
      <c r="R146" s="2" t="n">
        <v>0</v>
      </c>
      <c r="S146" s="2" t="n">
        <v>0.01292</v>
      </c>
      <c r="T146" s="2" t="n">
        <v>0.01292</v>
      </c>
      <c r="U146" s="2" t="n">
        <v>1093.8</v>
      </c>
      <c r="V146" s="2" t="n">
        <v>0</v>
      </c>
      <c r="W146" s="2" t="n">
        <v>14.131896</v>
      </c>
      <c r="X146" s="2" t="n">
        <f aca="false">IF(M146=1,O146,0)</f>
        <v>0</v>
      </c>
      <c r="AB146" s="127"/>
      <c r="AC146" s="127"/>
      <c r="AD146" s="127"/>
      <c r="AE146" s="127"/>
      <c r="AF146" s="127"/>
      <c r="AG146" s="128"/>
      <c r="AH146" s="127"/>
      <c r="AI146" s="127"/>
      <c r="AJ146" s="127"/>
      <c r="AK146" s="127"/>
      <c r="AL146" s="127"/>
      <c r="AM146" s="127"/>
      <c r="AN146" s="150" t="n">
        <f aca="false">'Sellia Marina'!M144</f>
        <v>0</v>
      </c>
      <c r="AO146" s="16" t="n">
        <f aca="false">'Sellia Marina'!N144</f>
        <v>0</v>
      </c>
      <c r="AP146" s="16" t="n">
        <f aca="false">'Sellia Marina'!O144</f>
        <v>0</v>
      </c>
      <c r="AQ146" s="16" t="n">
        <f aca="false">'Sellia Marina'!P144</f>
        <v>0</v>
      </c>
      <c r="AR146" s="16" t="n">
        <f aca="false">'Sellia Marina'!Q144</f>
        <v>0</v>
      </c>
      <c r="AS146" s="16" t="n">
        <f aca="false">'Sellia Marina'!R144</f>
        <v>0</v>
      </c>
      <c r="AT146" s="16" t="n">
        <f aca="false">'Sellia Marina'!S144</f>
        <v>0</v>
      </c>
      <c r="AU146" s="16" t="n">
        <f aca="false">'Sellia Marina'!T144</f>
        <v>0</v>
      </c>
      <c r="AV146" s="139" t="n">
        <f aca="false">'Sellia Marina'!U144</f>
        <v>0</v>
      </c>
      <c r="AW146" s="150" t="n">
        <f aca="false">'Sellia Marina'!M145</f>
        <v>835</v>
      </c>
      <c r="AX146" s="16" t="n">
        <f aca="false">'Sellia Marina'!N145</f>
        <v>78</v>
      </c>
      <c r="AY146" s="16" t="n">
        <f aca="false">'Sellia Marina'!O145</f>
        <v>10.8</v>
      </c>
      <c r="AZ146" s="16" t="n">
        <f aca="false">'Sellia Marina'!P145</f>
        <v>120</v>
      </c>
      <c r="BA146" s="16" t="n">
        <f aca="false">'Sellia Marina'!Q145</f>
        <v>0</v>
      </c>
      <c r="BB146" s="16" t="n">
        <f aca="false">'Sellia Marina'!R145</f>
        <v>50</v>
      </c>
      <c r="BC146" s="16" t="n">
        <f aca="false">'Sellia Marina'!S145</f>
        <v>0</v>
      </c>
      <c r="BD146" s="16" t="n">
        <f aca="false">'Sellia Marina'!T145</f>
        <v>0</v>
      </c>
      <c r="BE146" s="16" t="n">
        <f aca="false">'Sellia Marina'!U145</f>
        <v>0</v>
      </c>
      <c r="BF146" s="20" t="n">
        <f aca="false">AW146*$T146</f>
        <v>10.7882</v>
      </c>
      <c r="BG146" s="2" t="n">
        <f aca="false">AX146*$T146</f>
        <v>1.00776</v>
      </c>
      <c r="BH146" s="2" t="n">
        <f aca="false">AY146*$T146</f>
        <v>0.139536</v>
      </c>
      <c r="BI146" s="2" t="n">
        <f aca="false">AZ146*$T146</f>
        <v>1.5504</v>
      </c>
      <c r="BJ146" s="2" t="n">
        <f aca="false">BA146*$T146</f>
        <v>0</v>
      </c>
      <c r="BK146" s="2" t="n">
        <f aca="false">BB146*$T146</f>
        <v>0.646</v>
      </c>
      <c r="BL146" s="2" t="n">
        <f aca="false">BC146*$T146</f>
        <v>0</v>
      </c>
      <c r="BM146" s="2" t="n">
        <f aca="false">BD146*$T146</f>
        <v>0</v>
      </c>
      <c r="BN146" s="44" t="n">
        <f aca="false">BE146*$T146</f>
        <v>0</v>
      </c>
      <c r="BO146" s="150" t="n">
        <f aca="false">AN146+BF146</f>
        <v>10.7882</v>
      </c>
      <c r="BP146" s="16" t="n">
        <f aca="false">AO146+BG146</f>
        <v>1.00776</v>
      </c>
      <c r="BQ146" s="16" t="n">
        <f aca="false">AP146+BH146</f>
        <v>0.139536</v>
      </c>
      <c r="BR146" s="16" t="n">
        <f aca="false">AQ146+BI146</f>
        <v>1.5504</v>
      </c>
      <c r="BS146" s="16" t="n">
        <f aca="false">AR146+BJ146</f>
        <v>0</v>
      </c>
      <c r="BT146" s="16" t="n">
        <f aca="false">AS146+BK146</f>
        <v>0.646</v>
      </c>
      <c r="BU146" s="16" t="n">
        <f aca="false">AT146+BL146</f>
        <v>0</v>
      </c>
      <c r="BV146" s="16" t="n">
        <f aca="false">AU146+BM146</f>
        <v>0</v>
      </c>
      <c r="BW146" s="139" t="n">
        <f aca="false">AV146+BN146</f>
        <v>0</v>
      </c>
      <c r="BX146" s="3" t="n">
        <f aca="false">BO146/SUM($BO146:$BW146)</f>
        <v>0.763393673432072</v>
      </c>
      <c r="BY146" s="3" t="n">
        <f aca="false">BP146/SUM($BO146:$BW146)</f>
        <v>0.0713110257816785</v>
      </c>
      <c r="BZ146" s="3" t="n">
        <f aca="false">BQ146/SUM($BO146:$BW146)</f>
        <v>0.00987383433900165</v>
      </c>
      <c r="CA146" s="3" t="n">
        <f aca="false">BR146/SUM($BO146:$BW146)</f>
        <v>0.109709270433352</v>
      </c>
      <c r="CB146" s="3" t="n">
        <f aca="false">BS146/SUM($BO146:$BW146)</f>
        <v>0</v>
      </c>
      <c r="CC146" s="3" t="n">
        <f aca="false">BT146/SUM($BO146:$BW146)</f>
        <v>0.0457121960138965</v>
      </c>
      <c r="CD146" s="3" t="n">
        <f aca="false">BU146/SUM($BO146:$BW146)</f>
        <v>0</v>
      </c>
      <c r="CE146" s="3" t="n">
        <f aca="false">BV146/SUM($BO146:$BW146)</f>
        <v>0</v>
      </c>
      <c r="CF146" s="3" t="n">
        <f aca="false">BW146/SUM($BO146:$BW146)</f>
        <v>0</v>
      </c>
      <c r="CG146" s="147" t="n">
        <f aca="false">IF(AND(CE146&gt;=90%,BV146&gt;=2000),BV146,0)</f>
        <v>0</v>
      </c>
      <c r="CI146" s="16" t="n">
        <f aca="false">IF(CG146&lt;&gt;0,SUM(BO146:CG146)-BV146,0)</f>
        <v>0</v>
      </c>
      <c r="CJ146" s="2" t="n">
        <f aca="false">IF(CE146&gt;=90%,BV146,0)</f>
        <v>0</v>
      </c>
      <c r="CK146" s="151" t="n">
        <f aca="false">IF(CJ146&lt;&gt;0,1,0)</f>
        <v>0</v>
      </c>
      <c r="CL146" s="2" t="n">
        <f aca="false">IF(CG146&lt;&gt;0,1,0)</f>
        <v>0</v>
      </c>
      <c r="CM146" s="2" t="n">
        <v>0</v>
      </c>
      <c r="CN146" s="152"/>
      <c r="CO146" s="127"/>
      <c r="CP146" s="127"/>
      <c r="CQ146" s="127"/>
      <c r="CR146" s="127"/>
      <c r="CS146" s="127"/>
      <c r="CT146" s="127"/>
      <c r="CU146" s="127"/>
      <c r="CV146" s="127"/>
      <c r="CW146" s="127"/>
      <c r="CX146" s="127"/>
      <c r="CY146" s="127"/>
      <c r="CZ146" s="127"/>
      <c r="DA146" s="127"/>
      <c r="DB146" s="127"/>
      <c r="DC146" s="138"/>
      <c r="DE146" s="37" t="str">
        <f aca="false">B193</f>
        <v>O110</v>
      </c>
      <c r="DF146" s="44"/>
      <c r="DG146" s="2" t="n">
        <f aca="false">W193</f>
        <v>352.7676</v>
      </c>
      <c r="DH146" s="44" t="n">
        <f aca="false">CG193</f>
        <v>0</v>
      </c>
      <c r="DI146" s="44" t="n">
        <f aca="false">O193</f>
        <v>21.8</v>
      </c>
      <c r="DJ146" s="44" t="n">
        <f aca="false">S193</f>
        <v>0.218</v>
      </c>
      <c r="DK146" s="44" t="n">
        <f aca="false">BW193</f>
        <v>0</v>
      </c>
      <c r="DL146" s="44" t="n">
        <f aca="false">BV193</f>
        <v>288.85</v>
      </c>
      <c r="DM146" s="127"/>
      <c r="DN146" s="127"/>
      <c r="DO146" s="127"/>
      <c r="DP146" s="127"/>
      <c r="DQ146" s="127"/>
      <c r="DR146" s="127"/>
      <c r="DS146" s="127"/>
      <c r="DT146" s="127"/>
      <c r="DU146" s="127"/>
      <c r="DV146" s="127"/>
      <c r="DW146" s="127"/>
      <c r="DX146" s="127"/>
      <c r="DY146" s="127"/>
      <c r="DZ146" s="127"/>
      <c r="EA146" s="127"/>
      <c r="EB146" s="127"/>
      <c r="EC146" s="127"/>
      <c r="ED146" s="127"/>
      <c r="EE146" s="127"/>
      <c r="EF146" s="127"/>
      <c r="EG146" s="127"/>
      <c r="EH146" s="127"/>
      <c r="EI146" s="127"/>
      <c r="EJ146" s="127"/>
      <c r="EK146" s="127"/>
      <c r="EL146" s="127"/>
      <c r="EM146" s="127"/>
      <c r="EN146" s="127"/>
      <c r="EO146" s="127"/>
      <c r="EP146" s="127"/>
      <c r="EQ146" s="127"/>
      <c r="ER146" s="127"/>
      <c r="ES146" s="127"/>
      <c r="ET146" s="127"/>
      <c r="EU146" s="127"/>
      <c r="EV146" s="127"/>
      <c r="EW146" s="127"/>
      <c r="EX146" s="127"/>
      <c r="EY146" s="127"/>
      <c r="EZ146" s="127"/>
      <c r="FA146" s="127"/>
      <c r="FB146" s="127"/>
      <c r="FC146" s="127"/>
      <c r="FD146" s="127"/>
      <c r="FE146" s="127"/>
      <c r="FF146" s="127"/>
      <c r="FG146" s="127"/>
      <c r="FH146" s="127"/>
      <c r="FI146" s="127"/>
      <c r="FJ146" s="127"/>
      <c r="FK146" s="127"/>
      <c r="FL146" s="127"/>
      <c r="FM146" s="127"/>
      <c r="FN146" s="127"/>
      <c r="FO146" s="127"/>
      <c r="FP146" s="127"/>
      <c r="FQ146" s="127"/>
      <c r="FR146" s="127"/>
      <c r="FS146" s="127"/>
      <c r="FT146" s="127"/>
      <c r="FU146" s="127"/>
      <c r="FV146" s="127"/>
      <c r="FW146" s="127"/>
      <c r="FX146" s="127"/>
      <c r="FY146" s="127"/>
      <c r="FZ146" s="127"/>
      <c r="GA146" s="127"/>
      <c r="GB146" s="127"/>
      <c r="GC146" s="127"/>
      <c r="GD146" s="127"/>
      <c r="GE146" s="127"/>
      <c r="GF146" s="127"/>
      <c r="GG146" s="127"/>
      <c r="GH146" s="127"/>
      <c r="GI146" s="127"/>
      <c r="GJ146" s="127"/>
      <c r="GK146" s="127"/>
      <c r="GL146" s="127"/>
      <c r="GM146" s="127"/>
      <c r="GN146" s="127"/>
      <c r="GO146" s="127"/>
      <c r="GP146" s="167"/>
      <c r="GQ146" s="127" t="s">
        <v>279</v>
      </c>
      <c r="GR146" s="161" t="n">
        <v>0</v>
      </c>
      <c r="GS146" s="127" t="n">
        <v>0</v>
      </c>
      <c r="GT146" s="127" t="n">
        <v>0</v>
      </c>
      <c r="GU146" s="127" t="n">
        <v>0</v>
      </c>
      <c r="GV146" s="127" t="n">
        <v>0</v>
      </c>
      <c r="GW146" s="127" t="n">
        <v>0</v>
      </c>
      <c r="GX146" s="127" t="n">
        <v>0</v>
      </c>
      <c r="GY146" s="135" t="n">
        <v>0</v>
      </c>
      <c r="GZ146" s="161" t="s">
        <v>41</v>
      </c>
      <c r="HA146" s="127" t="n">
        <v>0</v>
      </c>
      <c r="HB146" s="127" t="n">
        <v>0</v>
      </c>
      <c r="HC146" s="127" t="n">
        <v>0</v>
      </c>
      <c r="HD146" s="127" t="n">
        <v>2.6</v>
      </c>
      <c r="HE146" s="127" t="n">
        <v>0</v>
      </c>
      <c r="HF146" s="127" t="n">
        <v>0</v>
      </c>
      <c r="HG146" s="127" t="n">
        <v>0</v>
      </c>
      <c r="HH146" s="127" t="n">
        <v>0</v>
      </c>
      <c r="HI146" s="127" t="n">
        <v>0</v>
      </c>
      <c r="HJ146" s="127" t="n">
        <v>0</v>
      </c>
      <c r="HK146" s="127" t="n">
        <v>0</v>
      </c>
      <c r="HL146" s="135" t="n">
        <v>0</v>
      </c>
      <c r="HM146" s="161" t="n">
        <v>0</v>
      </c>
      <c r="HN146" s="127" t="n">
        <v>0</v>
      </c>
      <c r="HO146" s="127" t="n">
        <v>0</v>
      </c>
      <c r="HP146" s="127" t="n">
        <v>0</v>
      </c>
      <c r="HQ146" s="127" t="n">
        <v>0</v>
      </c>
      <c r="HR146" s="127" t="n">
        <v>0</v>
      </c>
      <c r="HS146" s="127" t="n">
        <v>0</v>
      </c>
      <c r="HT146" s="127" t="n">
        <v>0</v>
      </c>
      <c r="HU146" s="127" t="n">
        <v>0</v>
      </c>
      <c r="HV146" s="127" t="n">
        <v>0</v>
      </c>
      <c r="HW146" s="127" t="n">
        <v>0</v>
      </c>
      <c r="HX146" s="127" t="n">
        <v>0</v>
      </c>
      <c r="HY146" s="127" t="n">
        <v>0</v>
      </c>
      <c r="HZ146" s="165" t="n">
        <v>0</v>
      </c>
      <c r="IA146" s="127"/>
      <c r="IB146" s="127"/>
      <c r="IC146" s="127"/>
      <c r="ID146" s="127"/>
      <c r="IE146" s="127"/>
      <c r="IF146" s="127"/>
      <c r="IG146" s="127"/>
      <c r="IH146" s="127"/>
      <c r="II146" s="127"/>
      <c r="IJ146" s="127"/>
      <c r="IK146" s="127"/>
      <c r="IL146" s="127"/>
      <c r="IM146" s="127"/>
      <c r="IN146" s="127"/>
      <c r="IO146" s="127"/>
      <c r="IP146" s="127"/>
      <c r="IQ146" s="127"/>
      <c r="IR146" s="127"/>
      <c r="IS146" s="127"/>
      <c r="IT146" s="127"/>
      <c r="IU146" s="127"/>
      <c r="IV146" s="127"/>
      <c r="IW146" s="127"/>
      <c r="IX146" s="127"/>
      <c r="IY146" s="127"/>
      <c r="IZ146" s="127"/>
      <c r="JA146" s="127"/>
      <c r="JB146" s="127"/>
      <c r="JC146" s="127"/>
      <c r="JD146" s="127"/>
      <c r="JE146" s="127"/>
      <c r="JF146" s="127"/>
      <c r="JG146" s="127"/>
      <c r="JH146" s="127"/>
      <c r="JI146" s="127"/>
      <c r="JJ146" s="127"/>
      <c r="JK146" s="127"/>
      <c r="JL146" s="127"/>
      <c r="JM146" s="127"/>
      <c r="JN146" s="127"/>
      <c r="JO146" s="127"/>
      <c r="JP146" s="127"/>
      <c r="JQ146" s="127"/>
      <c r="JR146" s="127"/>
      <c r="JS146" s="127"/>
      <c r="JT146" s="127"/>
      <c r="JU146" s="127"/>
      <c r="JV146" s="127"/>
      <c r="JW146" s="127"/>
      <c r="JX146" s="127"/>
      <c r="JY146" s="127"/>
      <c r="JZ146" s="127"/>
      <c r="KA146" s="127"/>
      <c r="KB146" s="127"/>
      <c r="KC146" s="127"/>
      <c r="KD146" s="127"/>
      <c r="KE146" s="127"/>
      <c r="KF146" s="127"/>
      <c r="KG146" s="127"/>
      <c r="KH146" s="127"/>
      <c r="KI146" s="127"/>
      <c r="KJ146" s="127"/>
      <c r="KK146" s="127"/>
      <c r="KL146" s="127"/>
      <c r="KM146" s="127"/>
      <c r="KN146" s="127"/>
      <c r="KO146" s="127"/>
      <c r="KP146" s="127"/>
      <c r="KQ146" s="127"/>
      <c r="KR146" s="127"/>
      <c r="KS146" s="127"/>
      <c r="KT146" s="127"/>
      <c r="KU146" s="127"/>
      <c r="KV146" s="127"/>
      <c r="KW146" s="127"/>
      <c r="KX146" s="127"/>
      <c r="KY146" s="127"/>
      <c r="KZ146" s="127"/>
      <c r="LA146" s="127"/>
      <c r="LB146" s="127"/>
      <c r="LC146" s="127"/>
      <c r="LD146" s="127"/>
      <c r="LE146" s="127"/>
      <c r="LF146" s="127"/>
      <c r="LG146" s="127"/>
      <c r="LH146" s="127"/>
      <c r="LI146" s="127"/>
      <c r="LJ146" s="127"/>
      <c r="LK146" s="127"/>
      <c r="LL146" s="127"/>
      <c r="LM146" s="127"/>
      <c r="LN146" s="127"/>
      <c r="LO146" s="127"/>
      <c r="LP146" s="127"/>
      <c r="LQ146" s="127"/>
      <c r="LR146" s="127"/>
      <c r="LS146" s="127"/>
      <c r="LT146" s="127"/>
      <c r="LU146" s="127"/>
      <c r="LV146" s="127"/>
      <c r="LW146" s="127"/>
      <c r="LX146" s="127"/>
      <c r="LY146" s="127"/>
      <c r="LZ146" s="127"/>
      <c r="MA146" s="127"/>
      <c r="MB146" s="127"/>
      <c r="MC146" s="127"/>
      <c r="MD146" s="127"/>
      <c r="ME146" s="127"/>
      <c r="MF146" s="127"/>
      <c r="MG146" s="127"/>
      <c r="MH146" s="127"/>
      <c r="MI146" s="127"/>
      <c r="MJ146" s="127"/>
      <c r="MK146" s="127"/>
      <c r="ML146" s="127"/>
      <c r="MM146" s="127"/>
      <c r="MN146" s="127"/>
      <c r="MO146" s="127"/>
      <c r="MP146" s="127"/>
      <c r="MQ146" s="127"/>
      <c r="MR146" s="127"/>
      <c r="MS146" s="127"/>
      <c r="MT146" s="127"/>
      <c r="MU146" s="127"/>
      <c r="MV146" s="127"/>
      <c r="MW146" s="127"/>
      <c r="MX146" s="127"/>
      <c r="MY146" s="127"/>
      <c r="MZ146" s="127"/>
      <c r="NA146" s="127"/>
      <c r="NB146" s="127"/>
      <c r="NC146" s="127"/>
      <c r="ND146" s="127"/>
      <c r="NE146" s="127"/>
      <c r="NF146" s="127"/>
      <c r="NG146" s="127"/>
      <c r="NH146" s="127"/>
      <c r="NI146" s="127"/>
      <c r="NJ146" s="127"/>
      <c r="NK146" s="127"/>
      <c r="NL146" s="127"/>
      <c r="NM146" s="127"/>
      <c r="NN146" s="127"/>
      <c r="NO146" s="127"/>
      <c r="NP146" s="127"/>
      <c r="NQ146" s="127"/>
      <c r="NR146" s="127"/>
      <c r="NS146" s="127"/>
      <c r="NT146" s="127"/>
      <c r="NU146" s="127"/>
      <c r="NV146" s="127"/>
      <c r="NW146" s="127"/>
      <c r="NX146" s="127"/>
      <c r="NY146" s="127"/>
      <c r="NZ146" s="127"/>
      <c r="OA146" s="127"/>
      <c r="OB146" s="127"/>
      <c r="OC146" s="127"/>
      <c r="OD146" s="127"/>
      <c r="OE146" s="127"/>
      <c r="OF146" s="127"/>
      <c r="OG146" s="127"/>
      <c r="OH146" s="127"/>
      <c r="OI146" s="127"/>
      <c r="OJ146" s="127"/>
      <c r="OK146" s="127"/>
      <c r="OL146" s="127"/>
      <c r="OM146" s="127"/>
      <c r="ON146" s="127"/>
      <c r="OO146" s="127"/>
      <c r="OP146" s="127"/>
      <c r="OQ146" s="127"/>
      <c r="OR146" s="127"/>
      <c r="OS146" s="127"/>
      <c r="OT146" s="127"/>
      <c r="OU146" s="127"/>
      <c r="OV146" s="127"/>
      <c r="OW146" s="127"/>
      <c r="OX146" s="127"/>
      <c r="OY146" s="127"/>
      <c r="OZ146" s="127"/>
      <c r="PA146" s="127"/>
      <c r="PB146" s="127"/>
      <c r="PC146" s="127"/>
      <c r="PD146" s="127"/>
      <c r="PE146" s="127"/>
      <c r="PF146" s="127"/>
      <c r="PG146" s="127"/>
      <c r="PH146" s="127"/>
      <c r="PI146" s="127"/>
      <c r="PJ146" s="127"/>
      <c r="PK146" s="127"/>
      <c r="PL146" s="127"/>
      <c r="PM146" s="127"/>
      <c r="PN146" s="127"/>
      <c r="PO146" s="127"/>
      <c r="PP146" s="127"/>
      <c r="PQ146" s="127"/>
      <c r="PR146" s="127"/>
      <c r="PS146" s="127"/>
      <c r="PT146" s="127"/>
      <c r="PU146" s="127"/>
      <c r="PV146" s="127"/>
      <c r="PW146" s="127"/>
      <c r="PX146" s="127"/>
      <c r="PY146" s="127"/>
      <c r="PZ146" s="127"/>
      <c r="QA146" s="127"/>
      <c r="QB146" s="127"/>
      <c r="QC146" s="127"/>
      <c r="QD146" s="127"/>
      <c r="QE146" s="127"/>
      <c r="QF146" s="127"/>
      <c r="QG146" s="127"/>
      <c r="QH146" s="127"/>
      <c r="QI146" s="127"/>
      <c r="QJ146" s="127"/>
      <c r="QK146" s="127"/>
      <c r="QL146" s="127"/>
      <c r="QM146" s="127"/>
      <c r="QN146" s="127"/>
      <c r="QO146" s="127"/>
      <c r="QP146" s="127"/>
    </row>
    <row r="147" customFormat="false" ht="14.4" hidden="false" customHeight="false" outlineLevel="0" collapsed="false">
      <c r="A147" s="166"/>
      <c r="B147" s="37" t="s">
        <v>294</v>
      </c>
      <c r="C147" s="16" t="n">
        <v>0.87</v>
      </c>
      <c r="D147" s="2" t="n">
        <v>0</v>
      </c>
      <c r="E147" s="2" t="n">
        <v>0.01</v>
      </c>
      <c r="F147" s="2" t="n">
        <v>0.1</v>
      </c>
      <c r="G147" s="2" t="n">
        <v>0.02</v>
      </c>
      <c r="H147" s="2" t="n">
        <v>0</v>
      </c>
      <c r="I147" s="2" t="n">
        <v>0</v>
      </c>
      <c r="J147" s="2" t="n">
        <v>0</v>
      </c>
      <c r="K147" s="2" t="n">
        <v>0</v>
      </c>
      <c r="L147" s="2" t="s">
        <v>37</v>
      </c>
      <c r="M147" s="2" t="n">
        <v>1</v>
      </c>
      <c r="N147" s="2" t="s">
        <v>48</v>
      </c>
      <c r="O147" s="2" t="n">
        <v>4</v>
      </c>
      <c r="P147" s="2" t="n">
        <v>15</v>
      </c>
      <c r="Q147" s="2" t="n">
        <v>0.015</v>
      </c>
      <c r="R147" s="2" t="n">
        <v>0</v>
      </c>
      <c r="S147" s="2" t="n">
        <v>0.06</v>
      </c>
      <c r="T147" s="2" t="n">
        <v>0.06</v>
      </c>
      <c r="U147" s="2" t="n">
        <v>923.4</v>
      </c>
      <c r="V147" s="2" t="n">
        <v>0</v>
      </c>
      <c r="W147" s="2" t="n">
        <v>55.404</v>
      </c>
      <c r="X147" s="2" t="n">
        <f aca="false">IF(M147=1,O147,0)</f>
        <v>4</v>
      </c>
      <c r="Z147" s="2" t="s">
        <v>511</v>
      </c>
      <c r="AA147" s="2" t="n">
        <f aca="false">[1]sellia!E39</f>
        <v>4.28011873436777</v>
      </c>
      <c r="AB147" s="127"/>
      <c r="AC147" s="127"/>
      <c r="AD147" s="127"/>
      <c r="AE147" s="127"/>
      <c r="AF147" s="127"/>
      <c r="AG147" s="128"/>
      <c r="AH147" s="127"/>
      <c r="AI147" s="127"/>
      <c r="AJ147" s="127"/>
      <c r="AK147" s="127"/>
      <c r="AL147" s="127"/>
      <c r="AM147" s="127"/>
      <c r="AN147" s="150" t="n">
        <f aca="false">'Sellia Marina'!X144</f>
        <v>0</v>
      </c>
      <c r="AO147" s="16" t="n">
        <f aca="false">'Sellia Marina'!Y144</f>
        <v>0</v>
      </c>
      <c r="AP147" s="16" t="n">
        <f aca="false">'Sellia Marina'!Z144</f>
        <v>0</v>
      </c>
      <c r="AQ147" s="16" t="n">
        <f aca="false">'Sellia Marina'!AA144</f>
        <v>0</v>
      </c>
      <c r="AR147" s="16" t="n">
        <f aca="false">'Sellia Marina'!AB144</f>
        <v>0</v>
      </c>
      <c r="AS147" s="16" t="n">
        <f aca="false">'Sellia Marina'!AC144</f>
        <v>0</v>
      </c>
      <c r="AT147" s="16" t="n">
        <f aca="false">'Sellia Marina'!AD144</f>
        <v>0</v>
      </c>
      <c r="AU147" s="16" t="n">
        <f aca="false">'Sellia Marina'!AE144</f>
        <v>0</v>
      </c>
      <c r="AV147" s="139" t="n">
        <f aca="false">'Sellia Marina'!AF144</f>
        <v>0</v>
      </c>
      <c r="AW147" s="150" t="n">
        <f aca="false">'Sellia Marina'!X145</f>
        <v>783</v>
      </c>
      <c r="AX147" s="16" t="n">
        <f aca="false">'Sellia Marina'!Y145</f>
        <v>0</v>
      </c>
      <c r="AY147" s="16" t="n">
        <f aca="false">'Sellia Marina'!Z145</f>
        <v>5.4</v>
      </c>
      <c r="AZ147" s="16" t="n">
        <f aca="false">'Sellia Marina'!AA145</f>
        <v>60</v>
      </c>
      <c r="BA147" s="16" t="n">
        <f aca="false">'Sellia Marina'!AB145</f>
        <v>55</v>
      </c>
      <c r="BB147" s="16" t="n">
        <f aca="false">'Sellia Marina'!AC145</f>
        <v>20</v>
      </c>
      <c r="BC147" s="16" t="n">
        <f aca="false">'Sellia Marina'!AD145</f>
        <v>0</v>
      </c>
      <c r="BD147" s="16" t="n">
        <f aca="false">'Sellia Marina'!AE145</f>
        <v>0</v>
      </c>
      <c r="BE147" s="16" t="n">
        <f aca="false">'Sellia Marina'!AF145</f>
        <v>0</v>
      </c>
      <c r="BF147" s="20" t="n">
        <f aca="false">AW147*$T147</f>
        <v>46.98</v>
      </c>
      <c r="BG147" s="2" t="n">
        <f aca="false">AX147*$T147</f>
        <v>0</v>
      </c>
      <c r="BH147" s="2" t="n">
        <f aca="false">AY147*$T147</f>
        <v>0.324</v>
      </c>
      <c r="BI147" s="2" t="n">
        <f aca="false">AZ147*$T147</f>
        <v>3.6</v>
      </c>
      <c r="BJ147" s="2" t="n">
        <f aca="false">BA147*$T147</f>
        <v>3.3</v>
      </c>
      <c r="BK147" s="2" t="n">
        <f aca="false">BB147*$T147</f>
        <v>1.2</v>
      </c>
      <c r="BL147" s="2" t="n">
        <f aca="false">BC147*$T147</f>
        <v>0</v>
      </c>
      <c r="BM147" s="2" t="n">
        <f aca="false">BD147*$T147</f>
        <v>0</v>
      </c>
      <c r="BN147" s="44" t="n">
        <f aca="false">BE147*$T147</f>
        <v>0</v>
      </c>
      <c r="BO147" s="150" t="n">
        <f aca="false">AN147+BF147</f>
        <v>46.98</v>
      </c>
      <c r="BP147" s="16" t="n">
        <f aca="false">AO147+BG147</f>
        <v>0</v>
      </c>
      <c r="BQ147" s="16" t="n">
        <f aca="false">AP147+BH147</f>
        <v>0.324</v>
      </c>
      <c r="BR147" s="16" t="n">
        <f aca="false">AQ147+BI147</f>
        <v>3.6</v>
      </c>
      <c r="BS147" s="16" t="n">
        <f aca="false">AR147+BJ147</f>
        <v>3.3</v>
      </c>
      <c r="BT147" s="16" t="n">
        <f aca="false">AS147+BK147</f>
        <v>1.2</v>
      </c>
      <c r="BU147" s="16" t="n">
        <f aca="false">AT147+BL147</f>
        <v>0</v>
      </c>
      <c r="BV147" s="16" t="n">
        <f aca="false">AU147+BM147</f>
        <v>0</v>
      </c>
      <c r="BW147" s="139" t="n">
        <f aca="false">AV147+BN147</f>
        <v>0</v>
      </c>
      <c r="BX147" s="3" t="n">
        <f aca="false">BO147/SUM($BO147:$BW147)</f>
        <v>0.847953216374269</v>
      </c>
      <c r="BY147" s="3" t="n">
        <f aca="false">BP147/SUM($BO147:$BW147)</f>
        <v>0</v>
      </c>
      <c r="BZ147" s="3" t="n">
        <f aca="false">BQ147/SUM($BO147:$BW147)</f>
        <v>0.00584795321637427</v>
      </c>
      <c r="CA147" s="3" t="n">
        <f aca="false">BR147/SUM($BO147:$BW147)</f>
        <v>0.0649772579597141</v>
      </c>
      <c r="CB147" s="3" t="n">
        <f aca="false">BS147/SUM($BO147:$BW147)</f>
        <v>0.0595624864630713</v>
      </c>
      <c r="CC147" s="3" t="n">
        <f aca="false">BT147/SUM($BO147:$BW147)</f>
        <v>0.0216590859865714</v>
      </c>
      <c r="CD147" s="3" t="n">
        <f aca="false">BU147/SUM($BO147:$BW147)</f>
        <v>0</v>
      </c>
      <c r="CE147" s="3" t="n">
        <f aca="false">BV147/SUM($BO147:$BW147)</f>
        <v>0</v>
      </c>
      <c r="CF147" s="3" t="n">
        <f aca="false">BW147/SUM($BO147:$BW147)</f>
        <v>0</v>
      </c>
      <c r="CG147" s="147" t="n">
        <f aca="false">IF(AND(CE147&gt;=90%,BV147&gt;=2000),BV147,0)</f>
        <v>0</v>
      </c>
      <c r="CI147" s="16" t="n">
        <f aca="false">IF(CG147&lt;&gt;0,SUM(BO147:CG147)-BV147,0)</f>
        <v>0</v>
      </c>
      <c r="CJ147" s="2" t="n">
        <f aca="false">IF(CE147&gt;=90%,BV147,0)</f>
        <v>0</v>
      </c>
      <c r="CK147" s="151" t="n">
        <f aca="false">IF(CJ147&lt;&gt;0,1,0)</f>
        <v>0</v>
      </c>
      <c r="CL147" s="2" t="n">
        <f aca="false">IF(CG147&lt;&gt;0,1,0)</f>
        <v>0</v>
      </c>
      <c r="CM147" s="2" t="n">
        <v>0</v>
      </c>
      <c r="CN147" s="152"/>
      <c r="CO147" s="127"/>
      <c r="CP147" s="127"/>
      <c r="CQ147" s="127"/>
      <c r="CR147" s="127"/>
      <c r="CS147" s="127"/>
      <c r="CT147" s="127"/>
      <c r="CU147" s="127"/>
      <c r="CV147" s="127"/>
      <c r="CW147" s="127"/>
      <c r="CX147" s="127"/>
      <c r="CY147" s="127"/>
      <c r="CZ147" s="127"/>
      <c r="DA147" s="127"/>
      <c r="DB147" s="127"/>
      <c r="DC147" s="138"/>
      <c r="DE147" s="37" t="str">
        <f aca="false">B194</f>
        <v>O111</v>
      </c>
      <c r="DF147" s="44"/>
      <c r="DG147" s="2" t="n">
        <f aca="false">W194</f>
        <v>272.304</v>
      </c>
      <c r="DH147" s="44" t="n">
        <f aca="false">CG194</f>
        <v>0</v>
      </c>
      <c r="DI147" s="44" t="n">
        <f aca="false">O194</f>
        <v>18.6</v>
      </c>
      <c r="DJ147" s="44" t="n">
        <f aca="false">S194</f>
        <v>0.186</v>
      </c>
      <c r="DK147" s="44" t="n">
        <f aca="false">BW194</f>
        <v>0</v>
      </c>
      <c r="DL147" s="44" t="n">
        <f aca="false">BV194</f>
        <v>0</v>
      </c>
      <c r="DM147" s="127"/>
      <c r="DN147" s="127"/>
      <c r="DO147" s="127"/>
      <c r="DP147" s="127"/>
      <c r="DQ147" s="127"/>
      <c r="DR147" s="127"/>
      <c r="DS147" s="127"/>
      <c r="DT147" s="127"/>
      <c r="DU147" s="127"/>
      <c r="DV147" s="127"/>
      <c r="DW147" s="127"/>
      <c r="DX147" s="127"/>
      <c r="DY147" s="127"/>
      <c r="DZ147" s="127"/>
      <c r="EA147" s="127"/>
      <c r="EB147" s="127"/>
      <c r="EC147" s="127"/>
      <c r="ED147" s="127"/>
      <c r="EE147" s="127"/>
      <c r="EF147" s="127"/>
      <c r="EG147" s="127"/>
      <c r="EH147" s="127"/>
      <c r="EI147" s="127"/>
      <c r="EJ147" s="127"/>
      <c r="EK147" s="127"/>
      <c r="EL147" s="127"/>
      <c r="EM147" s="127"/>
      <c r="EN147" s="127"/>
      <c r="EO147" s="127"/>
      <c r="EP147" s="127"/>
      <c r="EQ147" s="127"/>
      <c r="ER147" s="127"/>
      <c r="ES147" s="127"/>
      <c r="ET147" s="127"/>
      <c r="EU147" s="127"/>
      <c r="EV147" s="127"/>
      <c r="EW147" s="127"/>
      <c r="EX147" s="127"/>
      <c r="EY147" s="127"/>
      <c r="EZ147" s="127"/>
      <c r="FA147" s="127"/>
      <c r="FB147" s="127"/>
      <c r="FC147" s="127"/>
      <c r="FD147" s="127"/>
      <c r="FE147" s="127"/>
      <c r="FF147" s="127"/>
      <c r="FG147" s="127"/>
      <c r="FH147" s="127"/>
      <c r="FI147" s="127"/>
      <c r="FJ147" s="127"/>
      <c r="FK147" s="127"/>
      <c r="FL147" s="127"/>
      <c r="FM147" s="127"/>
      <c r="FN147" s="127"/>
      <c r="FO147" s="127"/>
      <c r="FP147" s="127"/>
      <c r="FQ147" s="127"/>
      <c r="FR147" s="127"/>
      <c r="FS147" s="127"/>
      <c r="FT147" s="127"/>
      <c r="FU147" s="127"/>
      <c r="FV147" s="127"/>
      <c r="FW147" s="127"/>
      <c r="FX147" s="127"/>
      <c r="FY147" s="127"/>
      <c r="FZ147" s="127"/>
      <c r="GA147" s="127"/>
      <c r="GB147" s="127"/>
      <c r="GC147" s="127"/>
      <c r="GD147" s="127"/>
      <c r="GE147" s="127"/>
      <c r="GF147" s="127"/>
      <c r="GG147" s="127"/>
      <c r="GH147" s="127"/>
      <c r="GI147" s="127"/>
      <c r="GJ147" s="127"/>
      <c r="GK147" s="127"/>
      <c r="GL147" s="127"/>
      <c r="GM147" s="127"/>
      <c r="GN147" s="127"/>
      <c r="GO147" s="127"/>
      <c r="GP147" s="167"/>
      <c r="GQ147" s="127" t="s">
        <v>280</v>
      </c>
      <c r="GR147" s="161" t="n">
        <v>0</v>
      </c>
      <c r="GS147" s="127" t="n">
        <v>0</v>
      </c>
      <c r="GT147" s="127" t="n">
        <v>0</v>
      </c>
      <c r="GU147" s="127" t="n">
        <v>0</v>
      </c>
      <c r="GV147" s="127" t="n">
        <v>0</v>
      </c>
      <c r="GW147" s="127" t="n">
        <v>0</v>
      </c>
      <c r="GX147" s="127" t="n">
        <v>0</v>
      </c>
      <c r="GY147" s="135" t="n">
        <v>0</v>
      </c>
      <c r="GZ147" s="161" t="s">
        <v>41</v>
      </c>
      <c r="HA147" s="127" t="n">
        <v>0</v>
      </c>
      <c r="HB147" s="127" t="n">
        <v>0</v>
      </c>
      <c r="HC147" s="127" t="n">
        <v>0</v>
      </c>
      <c r="HD147" s="127" t="n">
        <v>2.93</v>
      </c>
      <c r="HE147" s="127" t="n">
        <v>0</v>
      </c>
      <c r="HF147" s="127" t="n">
        <v>0</v>
      </c>
      <c r="HG147" s="127" t="n">
        <v>0</v>
      </c>
      <c r="HH147" s="127" t="n">
        <v>0</v>
      </c>
      <c r="HI147" s="127" t="n">
        <v>0</v>
      </c>
      <c r="HJ147" s="127" t="n">
        <v>0</v>
      </c>
      <c r="HK147" s="127" t="n">
        <v>0</v>
      </c>
      <c r="HL147" s="135" t="n">
        <v>0</v>
      </c>
      <c r="HM147" s="161" t="n">
        <v>0</v>
      </c>
      <c r="HN147" s="127" t="n">
        <v>0</v>
      </c>
      <c r="HO147" s="127" t="n">
        <v>0</v>
      </c>
      <c r="HP147" s="127" t="n">
        <v>0</v>
      </c>
      <c r="HQ147" s="127" t="n">
        <v>0</v>
      </c>
      <c r="HR147" s="127" t="n">
        <v>0</v>
      </c>
      <c r="HS147" s="127" t="n">
        <v>0</v>
      </c>
      <c r="HT147" s="127" t="n">
        <v>0</v>
      </c>
      <c r="HU147" s="127" t="n">
        <v>0</v>
      </c>
      <c r="HV147" s="127" t="n">
        <v>0</v>
      </c>
      <c r="HW147" s="127" t="n">
        <v>0</v>
      </c>
      <c r="HX147" s="127" t="n">
        <v>0</v>
      </c>
      <c r="HY147" s="127" t="n">
        <v>0</v>
      </c>
      <c r="HZ147" s="165" t="n">
        <v>0</v>
      </c>
      <c r="IA147" s="127"/>
      <c r="IB147" s="127"/>
      <c r="IC147" s="127"/>
      <c r="ID147" s="127"/>
      <c r="IE147" s="127"/>
      <c r="IF147" s="127"/>
      <c r="IG147" s="127"/>
      <c r="IH147" s="127"/>
      <c r="II147" s="127"/>
      <c r="IJ147" s="127"/>
      <c r="IK147" s="127"/>
      <c r="IL147" s="127"/>
      <c r="IM147" s="127"/>
      <c r="IN147" s="127"/>
      <c r="IO147" s="127"/>
      <c r="IP147" s="127"/>
      <c r="IQ147" s="127"/>
      <c r="IR147" s="127"/>
      <c r="IS147" s="127"/>
      <c r="IT147" s="127"/>
      <c r="IU147" s="127"/>
      <c r="IV147" s="127"/>
      <c r="IW147" s="127"/>
      <c r="IX147" s="127"/>
      <c r="IY147" s="127"/>
      <c r="IZ147" s="127"/>
      <c r="JA147" s="127"/>
      <c r="JB147" s="127"/>
      <c r="JC147" s="127"/>
      <c r="JD147" s="127"/>
      <c r="JE147" s="127"/>
      <c r="JF147" s="127"/>
      <c r="JG147" s="127"/>
      <c r="JH147" s="127"/>
      <c r="JI147" s="127"/>
      <c r="JJ147" s="127"/>
      <c r="JK147" s="127"/>
      <c r="JL147" s="127"/>
      <c r="JM147" s="127"/>
      <c r="JN147" s="127"/>
      <c r="JO147" s="127"/>
      <c r="JP147" s="127"/>
      <c r="JQ147" s="127"/>
      <c r="JR147" s="127"/>
      <c r="JS147" s="127"/>
      <c r="JT147" s="127"/>
      <c r="JU147" s="127"/>
      <c r="JV147" s="127"/>
      <c r="JW147" s="127"/>
      <c r="JX147" s="127"/>
      <c r="JY147" s="127"/>
      <c r="JZ147" s="127"/>
      <c r="KA147" s="127"/>
      <c r="KB147" s="127"/>
      <c r="KC147" s="127"/>
      <c r="KD147" s="127"/>
      <c r="KE147" s="127"/>
      <c r="KF147" s="127"/>
      <c r="KG147" s="127"/>
      <c r="KH147" s="127"/>
      <c r="KI147" s="127"/>
      <c r="KJ147" s="127"/>
      <c r="KK147" s="127"/>
      <c r="KL147" s="127"/>
      <c r="KM147" s="127"/>
      <c r="KN147" s="127"/>
      <c r="KO147" s="127"/>
      <c r="KP147" s="127"/>
      <c r="KQ147" s="127"/>
      <c r="KR147" s="127"/>
      <c r="KS147" s="127"/>
      <c r="KT147" s="127"/>
      <c r="KU147" s="127"/>
      <c r="KV147" s="127"/>
      <c r="KW147" s="127"/>
      <c r="KX147" s="127"/>
      <c r="KY147" s="127"/>
      <c r="KZ147" s="127"/>
      <c r="LA147" s="127"/>
      <c r="LB147" s="127"/>
      <c r="LC147" s="127"/>
      <c r="LD147" s="127"/>
      <c r="LE147" s="127"/>
      <c r="LF147" s="127"/>
      <c r="LG147" s="127"/>
      <c r="LH147" s="127"/>
      <c r="LI147" s="127"/>
      <c r="LJ147" s="127"/>
      <c r="LK147" s="127"/>
      <c r="LL147" s="127"/>
      <c r="LM147" s="127"/>
      <c r="LN147" s="127"/>
      <c r="LO147" s="127"/>
      <c r="LP147" s="127"/>
      <c r="LQ147" s="127"/>
      <c r="LR147" s="127"/>
      <c r="LS147" s="127"/>
      <c r="LT147" s="127"/>
      <c r="LU147" s="127"/>
      <c r="LV147" s="127"/>
      <c r="LW147" s="127"/>
      <c r="LX147" s="127"/>
      <c r="LY147" s="127"/>
      <c r="LZ147" s="127"/>
      <c r="MA147" s="127"/>
      <c r="MB147" s="127"/>
      <c r="MC147" s="127"/>
      <c r="MD147" s="127"/>
      <c r="ME147" s="127"/>
      <c r="MF147" s="127"/>
      <c r="MG147" s="127"/>
      <c r="MH147" s="127"/>
      <c r="MI147" s="127"/>
      <c r="MJ147" s="127"/>
      <c r="MK147" s="127"/>
      <c r="ML147" s="127"/>
      <c r="MM147" s="127"/>
      <c r="MN147" s="127"/>
      <c r="MO147" s="127"/>
      <c r="MP147" s="127"/>
      <c r="MQ147" s="127"/>
      <c r="MR147" s="127"/>
      <c r="MS147" s="127"/>
      <c r="MT147" s="127"/>
      <c r="MU147" s="127"/>
      <c r="MV147" s="127"/>
      <c r="MW147" s="127"/>
      <c r="MX147" s="127"/>
      <c r="MY147" s="127"/>
      <c r="MZ147" s="127"/>
      <c r="NA147" s="127"/>
      <c r="NB147" s="127"/>
      <c r="NC147" s="127"/>
      <c r="ND147" s="127"/>
      <c r="NE147" s="127"/>
      <c r="NF147" s="127"/>
      <c r="NG147" s="127"/>
      <c r="NH147" s="127"/>
      <c r="NI147" s="127"/>
      <c r="NJ147" s="127"/>
      <c r="NK147" s="127"/>
      <c r="NL147" s="127"/>
      <c r="NM147" s="127"/>
      <c r="NN147" s="127"/>
      <c r="NO147" s="127"/>
      <c r="NP147" s="127"/>
      <c r="NQ147" s="127"/>
      <c r="NR147" s="127"/>
      <c r="NS147" s="127"/>
      <c r="NT147" s="127"/>
      <c r="NU147" s="127"/>
      <c r="NV147" s="127"/>
      <c r="NW147" s="127"/>
      <c r="NX147" s="127"/>
      <c r="NY147" s="127"/>
      <c r="NZ147" s="127"/>
      <c r="OA147" s="127"/>
      <c r="OB147" s="127"/>
      <c r="OC147" s="127"/>
      <c r="OD147" s="127"/>
      <c r="OE147" s="127"/>
      <c r="OF147" s="127"/>
      <c r="OG147" s="127"/>
      <c r="OH147" s="127"/>
      <c r="OI147" s="127"/>
      <c r="OJ147" s="127"/>
      <c r="OK147" s="127"/>
      <c r="OL147" s="127"/>
      <c r="OM147" s="127"/>
      <c r="ON147" s="127"/>
      <c r="OO147" s="127"/>
      <c r="OP147" s="127"/>
      <c r="OQ147" s="127"/>
      <c r="OR147" s="127"/>
      <c r="OS147" s="127"/>
      <c r="OT147" s="127"/>
      <c r="OU147" s="127"/>
      <c r="OV147" s="127"/>
      <c r="OW147" s="127"/>
      <c r="OX147" s="127"/>
      <c r="OY147" s="127"/>
      <c r="OZ147" s="127"/>
      <c r="PA147" s="127"/>
      <c r="PB147" s="127"/>
      <c r="PC147" s="127"/>
      <c r="PD147" s="127"/>
      <c r="PE147" s="127"/>
      <c r="PF147" s="127"/>
      <c r="PG147" s="127"/>
      <c r="PH147" s="127"/>
      <c r="PI147" s="127"/>
      <c r="PJ147" s="127"/>
      <c r="PK147" s="127"/>
      <c r="PL147" s="127"/>
      <c r="PM147" s="127"/>
      <c r="PN147" s="127"/>
      <c r="PO147" s="127"/>
      <c r="PP147" s="127"/>
      <c r="PQ147" s="127"/>
      <c r="PR147" s="127"/>
      <c r="PS147" s="127"/>
      <c r="PT147" s="127"/>
      <c r="PU147" s="127"/>
      <c r="PV147" s="127"/>
      <c r="PW147" s="127"/>
      <c r="PX147" s="127"/>
      <c r="PY147" s="127"/>
      <c r="PZ147" s="127"/>
      <c r="QA147" s="127"/>
      <c r="QB147" s="127"/>
      <c r="QC147" s="127"/>
      <c r="QD147" s="127"/>
      <c r="QE147" s="127"/>
      <c r="QF147" s="127"/>
      <c r="QG147" s="127"/>
      <c r="QH147" s="127"/>
      <c r="QI147" s="127"/>
      <c r="QJ147" s="127"/>
      <c r="QK147" s="127"/>
      <c r="QL147" s="127"/>
      <c r="QM147" s="127"/>
      <c r="QN147" s="127"/>
      <c r="QO147" s="127"/>
      <c r="QP147" s="127"/>
    </row>
    <row r="148" customFormat="false" ht="14.4" hidden="false" customHeight="false" outlineLevel="0" collapsed="false">
      <c r="A148" s="166"/>
      <c r="B148" s="37" t="s">
        <v>295</v>
      </c>
      <c r="C148" s="16" t="n">
        <v>0.703047427869055</v>
      </c>
      <c r="D148" s="2" t="n">
        <v>0.0394298618838777</v>
      </c>
      <c r="E148" s="2" t="n">
        <v>0.0406599608707352</v>
      </c>
      <c r="F148" s="2" t="n">
        <v>0.0506786163659241</v>
      </c>
      <c r="G148" s="2" t="n">
        <v>0.116184133010408</v>
      </c>
      <c r="H148" s="2" t="n">
        <v>0.05</v>
      </c>
      <c r="I148" s="2" t="n">
        <v>0</v>
      </c>
      <c r="J148" s="2" t="n">
        <v>0</v>
      </c>
      <c r="K148" s="2" t="n">
        <v>0</v>
      </c>
      <c r="L148" s="2" t="s">
        <v>37</v>
      </c>
      <c r="M148" s="2" t="s">
        <v>37</v>
      </c>
      <c r="N148" s="2" t="s">
        <v>91</v>
      </c>
      <c r="O148" s="2" t="n">
        <v>27.2</v>
      </c>
      <c r="P148" s="2" t="n">
        <v>25</v>
      </c>
      <c r="Q148" s="2" t="n">
        <v>0.025</v>
      </c>
      <c r="R148" s="2" t="n">
        <v>0</v>
      </c>
      <c r="S148" s="2" t="n">
        <v>0.68</v>
      </c>
      <c r="T148" s="2" t="n">
        <v>0.68</v>
      </c>
      <c r="U148" s="2" t="n">
        <v>1146.75635959649</v>
      </c>
      <c r="V148" s="2" t="n">
        <v>0</v>
      </c>
      <c r="W148" s="2" t="n">
        <v>779.794324525612</v>
      </c>
      <c r="X148" s="2" t="n">
        <f aca="false">IF(M148=1,O148,0)</f>
        <v>0</v>
      </c>
      <c r="Z148" s="2" t="s">
        <v>511</v>
      </c>
      <c r="AA148" s="2" t="n">
        <f aca="false">[1]sellia!E40</f>
        <v>4.34146939714943</v>
      </c>
      <c r="AB148" s="127"/>
      <c r="AC148" s="127"/>
      <c r="AD148" s="127"/>
      <c r="AE148" s="127"/>
      <c r="AF148" s="127"/>
      <c r="AG148" s="128"/>
      <c r="AH148" s="127"/>
      <c r="AI148" s="127"/>
      <c r="AJ148" s="127"/>
      <c r="AK148" s="127"/>
      <c r="AL148" s="127"/>
      <c r="AM148" s="127"/>
      <c r="AN148" s="150" t="n">
        <f aca="false">'Sellia Marina'!AI144</f>
        <v>0</v>
      </c>
      <c r="AO148" s="16" t="n">
        <f aca="false">'Sellia Marina'!AJ144</f>
        <v>0</v>
      </c>
      <c r="AP148" s="16" t="n">
        <f aca="false">'Sellia Marina'!AK144</f>
        <v>0</v>
      </c>
      <c r="AQ148" s="16" t="n">
        <f aca="false">'Sellia Marina'!AL144</f>
        <v>0</v>
      </c>
      <c r="AR148" s="16" t="n">
        <f aca="false">'Sellia Marina'!AM144</f>
        <v>0</v>
      </c>
      <c r="AS148" s="16" t="n">
        <f aca="false">'Sellia Marina'!AN144</f>
        <v>0</v>
      </c>
      <c r="AT148" s="16" t="n">
        <f aca="false">'Sellia Marina'!AO144</f>
        <v>0</v>
      </c>
      <c r="AU148" s="16" t="n">
        <f aca="false">'Sellia Marina'!AP144</f>
        <v>0</v>
      </c>
      <c r="AV148" s="139" t="n">
        <f aca="false">'Sellia Marina'!AQ144</f>
        <v>0</v>
      </c>
      <c r="AW148" s="150" t="n">
        <f aca="false">'Sellia Marina'!AI145</f>
        <v>632.74268508215</v>
      </c>
      <c r="AX148" s="16" t="n">
        <f aca="false">'Sellia Marina'!AJ145</f>
        <v>102.517640898082</v>
      </c>
      <c r="AY148" s="16" t="n">
        <f aca="false">'Sellia Marina'!AK145</f>
        <v>21.956378870197</v>
      </c>
      <c r="AZ148" s="16" t="n">
        <f aca="false">'Sellia Marina'!AL145</f>
        <v>243.959765224411</v>
      </c>
      <c r="BA148" s="16" t="n">
        <f aca="false">'Sellia Marina'!AM145</f>
        <v>28.1786163659241</v>
      </c>
      <c r="BB148" s="16" t="n">
        <f aca="false">'Sellia Marina'!AN145</f>
        <v>108.901273155724</v>
      </c>
      <c r="BC148" s="16" t="n">
        <f aca="false">'Sellia Marina'!AO145</f>
        <v>8.5</v>
      </c>
      <c r="BD148" s="16" t="n">
        <f aca="false">'Sellia Marina'!AP145</f>
        <v>0</v>
      </c>
      <c r="BE148" s="16" t="n">
        <f aca="false">'Sellia Marina'!AQ145</f>
        <v>0</v>
      </c>
      <c r="BF148" s="20" t="n">
        <f aca="false">AW148*$T148</f>
        <v>430.265025855862</v>
      </c>
      <c r="BG148" s="2" t="n">
        <f aca="false">AX148*$T148</f>
        <v>69.7119958106958</v>
      </c>
      <c r="BH148" s="2" t="n">
        <f aca="false">AY148*$T148</f>
        <v>14.930337631734</v>
      </c>
      <c r="BI148" s="2" t="n">
        <f aca="false">AZ148*$T148</f>
        <v>165.8926403526</v>
      </c>
      <c r="BJ148" s="2" t="n">
        <f aca="false">BA148*$T148</f>
        <v>19.1614591288284</v>
      </c>
      <c r="BK148" s="2" t="n">
        <f aca="false">BB148*$T148</f>
        <v>74.0528657458925</v>
      </c>
      <c r="BL148" s="2" t="n">
        <f aca="false">BC148*$T148</f>
        <v>5.78</v>
      </c>
      <c r="BM148" s="2" t="n">
        <f aca="false">BD148*$T148</f>
        <v>0</v>
      </c>
      <c r="BN148" s="44" t="n">
        <f aca="false">BE148*$T148</f>
        <v>0</v>
      </c>
      <c r="BO148" s="150" t="n">
        <f aca="false">AN148+BF148</f>
        <v>430.265025855862</v>
      </c>
      <c r="BP148" s="16" t="n">
        <f aca="false">AO148+BG148</f>
        <v>69.7119958106958</v>
      </c>
      <c r="BQ148" s="16" t="n">
        <f aca="false">AP148+BH148</f>
        <v>14.930337631734</v>
      </c>
      <c r="BR148" s="16" t="n">
        <f aca="false">AQ148+BI148</f>
        <v>165.8926403526</v>
      </c>
      <c r="BS148" s="16" t="n">
        <f aca="false">AR148+BJ148</f>
        <v>19.1614591288284</v>
      </c>
      <c r="BT148" s="16" t="n">
        <f aca="false">AS148+BK148</f>
        <v>74.0528657458925</v>
      </c>
      <c r="BU148" s="16" t="n">
        <f aca="false">AT148+BL148</f>
        <v>5.78</v>
      </c>
      <c r="BV148" s="16" t="n">
        <f aca="false">AU148+BM148</f>
        <v>0</v>
      </c>
      <c r="BW148" s="139" t="n">
        <f aca="false">AV148+BN148</f>
        <v>0</v>
      </c>
      <c r="BX148" s="3" t="n">
        <f aca="false">BO148/SUM($BO148:$BW148)</f>
        <v>0.551767321617291</v>
      </c>
      <c r="BY148" s="3" t="n">
        <f aca="false">BP148/SUM($BO148:$BW148)</f>
        <v>0.0893979266303395</v>
      </c>
      <c r="BZ148" s="3" t="n">
        <f aca="false">BQ148/SUM($BO148:$BW148)</f>
        <v>0.0191465071777957</v>
      </c>
      <c r="CA148" s="3" t="n">
        <f aca="false">BR148/SUM($BO148:$BW148)</f>
        <v>0.212738968642174</v>
      </c>
      <c r="CB148" s="3" t="n">
        <f aca="false">BS148/SUM($BO148:$BW148)</f>
        <v>0.0245724526662659</v>
      </c>
      <c r="CC148" s="3" t="n">
        <f aca="false">BT148/SUM($BO148:$BW148)</f>
        <v>0.0949646123558832</v>
      </c>
      <c r="CD148" s="3" t="n">
        <f aca="false">BU148/SUM($BO148:$BW148)</f>
        <v>0.00741221091025029</v>
      </c>
      <c r="CE148" s="3" t="n">
        <f aca="false">BV148/SUM($BO148:$BW148)</f>
        <v>0</v>
      </c>
      <c r="CF148" s="3" t="n">
        <f aca="false">BW148/SUM($BO148:$BW148)</f>
        <v>0</v>
      </c>
      <c r="CG148" s="147" t="n">
        <f aca="false">IF(AND(CE148&gt;=90%,BV148&gt;=2000),BV148,0)</f>
        <v>0</v>
      </c>
      <c r="CI148" s="16" t="n">
        <f aca="false">IF(CG148&lt;&gt;0,SUM(BO148:CG148)-BV148,0)</f>
        <v>0</v>
      </c>
      <c r="CJ148" s="2" t="n">
        <f aca="false">IF(CE148&gt;=90%,BV148,0)</f>
        <v>0</v>
      </c>
      <c r="CK148" s="151" t="n">
        <f aca="false">IF(CJ148&lt;&gt;0,1,0)</f>
        <v>0</v>
      </c>
      <c r="CL148" s="2" t="n">
        <f aca="false">IF(CG148&lt;&gt;0,1,0)</f>
        <v>0</v>
      </c>
      <c r="CM148" s="2" t="n">
        <v>0</v>
      </c>
      <c r="CN148" s="152"/>
      <c r="CO148" s="127"/>
      <c r="CP148" s="127"/>
      <c r="CQ148" s="127"/>
      <c r="CR148" s="127"/>
      <c r="CS148" s="127"/>
      <c r="CT148" s="127"/>
      <c r="CU148" s="127"/>
      <c r="CV148" s="127"/>
      <c r="CW148" s="127"/>
      <c r="CX148" s="127"/>
      <c r="CY148" s="127"/>
      <c r="CZ148" s="127"/>
      <c r="DA148" s="127"/>
      <c r="DB148" s="127"/>
      <c r="DC148" s="138"/>
      <c r="DE148" s="37" t="str">
        <f aca="false">B195</f>
        <v>O112</v>
      </c>
      <c r="DF148" s="44"/>
      <c r="DG148" s="2" t="n">
        <f aca="false">W195</f>
        <v>127.035963287828</v>
      </c>
      <c r="DH148" s="44" t="n">
        <f aca="false">CG195</f>
        <v>0</v>
      </c>
      <c r="DI148" s="44" t="n">
        <f aca="false">O195</f>
        <v>9.26</v>
      </c>
      <c r="DJ148" s="44" t="n">
        <f aca="false">S195</f>
        <v>0.0926</v>
      </c>
      <c r="DK148" s="44" t="n">
        <f aca="false">BW195</f>
        <v>0</v>
      </c>
      <c r="DL148" s="44" t="n">
        <f aca="false">BV195</f>
        <v>0</v>
      </c>
      <c r="DM148" s="127"/>
      <c r="DN148" s="127"/>
      <c r="DO148" s="127"/>
      <c r="DP148" s="127"/>
      <c r="DQ148" s="127"/>
      <c r="DR148" s="127"/>
      <c r="DS148" s="127"/>
      <c r="DT148" s="127"/>
      <c r="DU148" s="127"/>
      <c r="DV148" s="127"/>
      <c r="DW148" s="127"/>
      <c r="DX148" s="127"/>
      <c r="DY148" s="127"/>
      <c r="DZ148" s="127"/>
      <c r="EA148" s="127"/>
      <c r="EB148" s="127"/>
      <c r="EC148" s="127"/>
      <c r="ED148" s="127"/>
      <c r="EE148" s="127"/>
      <c r="EF148" s="127"/>
      <c r="EG148" s="127"/>
      <c r="EH148" s="127"/>
      <c r="EI148" s="127"/>
      <c r="EJ148" s="127"/>
      <c r="EK148" s="127"/>
      <c r="EL148" s="127"/>
      <c r="EM148" s="127"/>
      <c r="EN148" s="127"/>
      <c r="EO148" s="127"/>
      <c r="EP148" s="127"/>
      <c r="EQ148" s="127"/>
      <c r="ER148" s="127"/>
      <c r="ES148" s="127"/>
      <c r="ET148" s="127"/>
      <c r="EU148" s="127"/>
      <c r="EV148" s="127"/>
      <c r="EW148" s="127"/>
      <c r="EX148" s="127"/>
      <c r="EY148" s="127"/>
      <c r="EZ148" s="127"/>
      <c r="FA148" s="127"/>
      <c r="FB148" s="127"/>
      <c r="FC148" s="127"/>
      <c r="FD148" s="127"/>
      <c r="FE148" s="127"/>
      <c r="FF148" s="127"/>
      <c r="FG148" s="127"/>
      <c r="FH148" s="127"/>
      <c r="FI148" s="127"/>
      <c r="FJ148" s="127"/>
      <c r="FK148" s="127"/>
      <c r="FL148" s="127"/>
      <c r="FM148" s="127"/>
      <c r="FN148" s="127"/>
      <c r="FO148" s="127"/>
      <c r="FP148" s="127"/>
      <c r="FQ148" s="127"/>
      <c r="FR148" s="127"/>
      <c r="FS148" s="127"/>
      <c r="FT148" s="127"/>
      <c r="FU148" s="127"/>
      <c r="FV148" s="127"/>
      <c r="FW148" s="127"/>
      <c r="FX148" s="127"/>
      <c r="FY148" s="127"/>
      <c r="FZ148" s="127"/>
      <c r="GA148" s="127"/>
      <c r="GB148" s="127"/>
      <c r="GC148" s="127"/>
      <c r="GD148" s="127"/>
      <c r="GE148" s="127"/>
      <c r="GF148" s="127"/>
      <c r="GG148" s="127"/>
      <c r="GH148" s="127"/>
      <c r="GI148" s="127"/>
      <c r="GJ148" s="127"/>
      <c r="GK148" s="127"/>
      <c r="GL148" s="127"/>
      <c r="GM148" s="127"/>
      <c r="GN148" s="127"/>
      <c r="GO148" s="127"/>
      <c r="GP148" s="167"/>
      <c r="GQ148" s="127" t="s">
        <v>292</v>
      </c>
      <c r="GR148" s="161" t="n">
        <v>0</v>
      </c>
      <c r="GS148" s="127" t="n">
        <v>0</v>
      </c>
      <c r="GT148" s="127" t="n">
        <v>0</v>
      </c>
      <c r="GU148" s="127" t="n">
        <v>1</v>
      </c>
      <c r="GV148" s="127" t="n">
        <v>0</v>
      </c>
      <c r="GW148" s="127" t="n">
        <v>0</v>
      </c>
      <c r="GX148" s="127" t="n">
        <v>0</v>
      </c>
      <c r="GY148" s="135" t="n">
        <v>0</v>
      </c>
      <c r="GZ148" s="161" t="n">
        <v>0</v>
      </c>
      <c r="HA148" s="127" t="s">
        <v>37</v>
      </c>
      <c r="HB148" s="127" t="s">
        <v>37</v>
      </c>
      <c r="HC148" s="127" t="s">
        <v>48</v>
      </c>
      <c r="HD148" s="127" t="n">
        <v>1.615</v>
      </c>
      <c r="HE148" s="127" t="n">
        <v>40</v>
      </c>
      <c r="HF148" s="127" t="n">
        <v>0.04</v>
      </c>
      <c r="HG148" s="127" t="n">
        <v>0</v>
      </c>
      <c r="HH148" s="127" t="n">
        <v>0.0646</v>
      </c>
      <c r="HI148" s="127" t="n">
        <v>0.0646</v>
      </c>
      <c r="HJ148" s="127" t="n">
        <v>550</v>
      </c>
      <c r="HK148" s="127" t="n">
        <v>0</v>
      </c>
      <c r="HL148" s="135" t="n">
        <v>35.53</v>
      </c>
      <c r="HM148" s="161" t="n">
        <v>0</v>
      </c>
      <c r="HN148" s="127" t="n">
        <v>0</v>
      </c>
      <c r="HO148" s="127" t="n">
        <v>0</v>
      </c>
      <c r="HP148" s="127" t="n">
        <v>0</v>
      </c>
      <c r="HQ148" s="127" t="n">
        <v>0</v>
      </c>
      <c r="HR148" s="127" t="n">
        <v>0</v>
      </c>
      <c r="HS148" s="127" t="n">
        <v>0</v>
      </c>
      <c r="HT148" s="127" t="n">
        <v>0</v>
      </c>
      <c r="HU148" s="127" t="n">
        <v>0</v>
      </c>
      <c r="HV148" s="127" t="n">
        <v>0</v>
      </c>
      <c r="HW148" s="127" t="n">
        <v>0</v>
      </c>
      <c r="HX148" s="127" t="n">
        <v>0</v>
      </c>
      <c r="HY148" s="127" t="n">
        <v>0</v>
      </c>
      <c r="HZ148" s="165" t="n">
        <v>0</v>
      </c>
      <c r="IA148" s="127"/>
      <c r="IB148" s="127"/>
      <c r="IC148" s="127"/>
      <c r="ID148" s="127"/>
      <c r="IE148" s="127"/>
      <c r="IF148" s="127"/>
      <c r="IG148" s="127"/>
      <c r="IH148" s="127"/>
      <c r="II148" s="127"/>
      <c r="IJ148" s="127"/>
      <c r="IK148" s="127"/>
      <c r="IL148" s="127"/>
      <c r="IM148" s="127"/>
      <c r="IN148" s="127"/>
      <c r="IO148" s="127"/>
      <c r="IP148" s="127"/>
      <c r="IQ148" s="127"/>
      <c r="IR148" s="127"/>
      <c r="IS148" s="127"/>
      <c r="IT148" s="127"/>
      <c r="IU148" s="127"/>
      <c r="IV148" s="127"/>
      <c r="IW148" s="127"/>
      <c r="IX148" s="127"/>
      <c r="IY148" s="127"/>
      <c r="IZ148" s="127"/>
      <c r="JA148" s="127"/>
      <c r="JB148" s="127"/>
      <c r="JC148" s="127"/>
      <c r="JD148" s="127"/>
      <c r="JE148" s="127"/>
      <c r="JF148" s="127"/>
      <c r="JG148" s="127"/>
      <c r="JH148" s="127"/>
      <c r="JI148" s="127"/>
      <c r="JJ148" s="127"/>
      <c r="JK148" s="127"/>
      <c r="JL148" s="127"/>
      <c r="JM148" s="127"/>
      <c r="JN148" s="127"/>
      <c r="JO148" s="127"/>
      <c r="JP148" s="127"/>
      <c r="JQ148" s="127"/>
      <c r="JR148" s="127"/>
      <c r="JS148" s="127"/>
      <c r="JT148" s="127"/>
      <c r="JU148" s="127"/>
      <c r="JV148" s="127"/>
      <c r="JW148" s="127"/>
      <c r="JX148" s="127"/>
      <c r="JY148" s="127"/>
      <c r="JZ148" s="127"/>
      <c r="KA148" s="127"/>
      <c r="KB148" s="127"/>
      <c r="KC148" s="127"/>
      <c r="KD148" s="127"/>
      <c r="KE148" s="127"/>
      <c r="KF148" s="127"/>
      <c r="KG148" s="127"/>
      <c r="KH148" s="127"/>
      <c r="KI148" s="127"/>
      <c r="KJ148" s="127"/>
      <c r="KK148" s="127"/>
      <c r="KL148" s="127"/>
      <c r="KM148" s="127"/>
      <c r="KN148" s="127"/>
      <c r="KO148" s="127"/>
      <c r="KP148" s="127"/>
      <c r="KQ148" s="127"/>
      <c r="KR148" s="127"/>
      <c r="KS148" s="127"/>
      <c r="KT148" s="127"/>
      <c r="KU148" s="127"/>
      <c r="KV148" s="127"/>
      <c r="KW148" s="127"/>
      <c r="KX148" s="127"/>
      <c r="KY148" s="127"/>
      <c r="KZ148" s="127"/>
      <c r="LA148" s="127"/>
      <c r="LB148" s="127"/>
      <c r="LC148" s="127"/>
      <c r="LD148" s="127"/>
      <c r="LE148" s="127"/>
      <c r="LF148" s="127"/>
      <c r="LG148" s="127"/>
      <c r="LH148" s="127"/>
      <c r="LI148" s="127"/>
      <c r="LJ148" s="127"/>
      <c r="LK148" s="127"/>
      <c r="LL148" s="127"/>
      <c r="LM148" s="127"/>
      <c r="LN148" s="127"/>
      <c r="LO148" s="127"/>
      <c r="LP148" s="127"/>
      <c r="LQ148" s="127"/>
      <c r="LR148" s="127"/>
      <c r="LS148" s="127"/>
      <c r="LT148" s="127"/>
      <c r="LU148" s="127"/>
      <c r="LV148" s="127"/>
      <c r="LW148" s="127"/>
      <c r="LX148" s="127"/>
      <c r="LY148" s="127"/>
      <c r="LZ148" s="127"/>
      <c r="MA148" s="127"/>
      <c r="MB148" s="127"/>
      <c r="MC148" s="127"/>
      <c r="MD148" s="127"/>
      <c r="ME148" s="127"/>
      <c r="MF148" s="127"/>
      <c r="MG148" s="127"/>
      <c r="MH148" s="127"/>
      <c r="MI148" s="127"/>
      <c r="MJ148" s="127"/>
      <c r="MK148" s="127"/>
      <c r="ML148" s="127"/>
      <c r="MM148" s="127"/>
      <c r="MN148" s="127"/>
      <c r="MO148" s="127"/>
      <c r="MP148" s="127"/>
      <c r="MQ148" s="127"/>
      <c r="MR148" s="127"/>
      <c r="MS148" s="127"/>
      <c r="MT148" s="127"/>
      <c r="MU148" s="127"/>
      <c r="MV148" s="127"/>
      <c r="MW148" s="127"/>
      <c r="MX148" s="127"/>
      <c r="MY148" s="127"/>
      <c r="MZ148" s="127"/>
      <c r="NA148" s="127"/>
      <c r="NB148" s="127"/>
      <c r="NC148" s="127"/>
      <c r="ND148" s="127"/>
      <c r="NE148" s="127"/>
      <c r="NF148" s="127"/>
      <c r="NG148" s="127"/>
      <c r="NH148" s="127"/>
      <c r="NI148" s="127"/>
      <c r="NJ148" s="127"/>
      <c r="NK148" s="127"/>
      <c r="NL148" s="127"/>
      <c r="NM148" s="127"/>
      <c r="NN148" s="127"/>
      <c r="NO148" s="127"/>
      <c r="NP148" s="127"/>
      <c r="NQ148" s="127"/>
      <c r="NR148" s="127"/>
      <c r="NS148" s="127"/>
      <c r="NT148" s="127"/>
      <c r="NU148" s="127"/>
      <c r="NV148" s="127"/>
      <c r="NW148" s="127"/>
      <c r="NX148" s="127"/>
      <c r="NY148" s="127"/>
      <c r="NZ148" s="127"/>
      <c r="OA148" s="127"/>
      <c r="OB148" s="127"/>
      <c r="OC148" s="127"/>
      <c r="OD148" s="127"/>
      <c r="OE148" s="127"/>
      <c r="OF148" s="127"/>
      <c r="OG148" s="127"/>
      <c r="OH148" s="127"/>
      <c r="OI148" s="127"/>
      <c r="OJ148" s="127"/>
      <c r="OK148" s="127"/>
      <c r="OL148" s="127"/>
      <c r="OM148" s="127"/>
      <c r="ON148" s="127"/>
      <c r="OO148" s="127"/>
      <c r="OP148" s="127"/>
      <c r="OQ148" s="127"/>
      <c r="OR148" s="127"/>
      <c r="OS148" s="127"/>
      <c r="OT148" s="127"/>
      <c r="OU148" s="127"/>
      <c r="OV148" s="127"/>
      <c r="OW148" s="127"/>
      <c r="OX148" s="127"/>
      <c r="OY148" s="127"/>
      <c r="OZ148" s="127"/>
      <c r="PA148" s="127"/>
      <c r="PB148" s="127"/>
      <c r="PC148" s="127"/>
      <c r="PD148" s="127"/>
      <c r="PE148" s="127"/>
      <c r="PF148" s="127"/>
      <c r="PG148" s="127"/>
      <c r="PH148" s="127"/>
      <c r="PI148" s="127"/>
      <c r="PJ148" s="127"/>
      <c r="PK148" s="127"/>
      <c r="PL148" s="127"/>
      <c r="PM148" s="127"/>
      <c r="PN148" s="127"/>
      <c r="PO148" s="127"/>
      <c r="PP148" s="127"/>
      <c r="PQ148" s="127"/>
      <c r="PR148" s="127"/>
      <c r="PS148" s="127"/>
      <c r="PT148" s="127"/>
      <c r="PU148" s="127"/>
      <c r="PV148" s="127"/>
      <c r="PW148" s="127"/>
      <c r="PX148" s="127"/>
      <c r="PY148" s="127"/>
      <c r="PZ148" s="127"/>
      <c r="QA148" s="127"/>
      <c r="QB148" s="127"/>
      <c r="QC148" s="127"/>
      <c r="QD148" s="127"/>
      <c r="QE148" s="127"/>
      <c r="QF148" s="127"/>
      <c r="QG148" s="127"/>
      <c r="QH148" s="127"/>
      <c r="QI148" s="127"/>
      <c r="QJ148" s="127"/>
      <c r="QK148" s="127"/>
      <c r="QL148" s="127"/>
      <c r="QM148" s="127"/>
      <c r="QN148" s="127"/>
      <c r="QO148" s="127"/>
      <c r="QP148" s="127"/>
    </row>
    <row r="149" customFormat="false" ht="14.4" hidden="false" customHeight="false" outlineLevel="0" collapsed="false">
      <c r="A149" s="166"/>
      <c r="B149" s="37" t="s">
        <v>296</v>
      </c>
      <c r="C149" s="16" t="n">
        <v>0.01</v>
      </c>
      <c r="D149" s="2" t="n">
        <v>0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0.99</v>
      </c>
      <c r="K149" s="2" t="n">
        <v>0</v>
      </c>
      <c r="L149" s="2" t="s">
        <v>37</v>
      </c>
      <c r="M149" s="2" t="s">
        <v>37</v>
      </c>
      <c r="N149" s="2" t="s">
        <v>91</v>
      </c>
      <c r="O149" s="2" t="n">
        <v>16.8</v>
      </c>
      <c r="P149" s="2" t="n">
        <v>35</v>
      </c>
      <c r="Q149" s="2" t="n">
        <v>0.035</v>
      </c>
      <c r="R149" s="2" t="n">
        <v>0</v>
      </c>
      <c r="S149" s="2" t="n">
        <v>0.588</v>
      </c>
      <c r="T149" s="2" t="n">
        <v>0.588</v>
      </c>
      <c r="U149" s="2" t="n">
        <v>405</v>
      </c>
      <c r="V149" s="2" t="n">
        <v>0</v>
      </c>
      <c r="W149" s="2" t="n">
        <v>238.14</v>
      </c>
      <c r="X149" s="2" t="n">
        <f aca="false">IF(M149=1,O149,0)</f>
        <v>0</v>
      </c>
      <c r="Z149" s="2" t="s">
        <v>511</v>
      </c>
      <c r="AA149" s="2" t="n">
        <f aca="false">[1]sellia!E41</f>
        <v>4.38777793574278</v>
      </c>
      <c r="AB149" s="127"/>
      <c r="AC149" s="127"/>
      <c r="AD149" s="127"/>
      <c r="AE149" s="127"/>
      <c r="AF149" s="127"/>
      <c r="AG149" s="128"/>
      <c r="AH149" s="127"/>
      <c r="AI149" s="127"/>
      <c r="AJ149" s="127"/>
      <c r="AK149" s="127"/>
      <c r="AL149" s="127"/>
      <c r="AM149" s="127"/>
      <c r="AN149" s="150" t="n">
        <f aca="false">'Sellia Marina'!AT144</f>
        <v>0</v>
      </c>
      <c r="AO149" s="16" t="n">
        <f aca="false">'Sellia Marina'!AU144</f>
        <v>0</v>
      </c>
      <c r="AP149" s="16" t="n">
        <f aca="false">'Sellia Marina'!AV144</f>
        <v>0</v>
      </c>
      <c r="AQ149" s="16" t="n">
        <f aca="false">'Sellia Marina'!AW144</f>
        <v>0</v>
      </c>
      <c r="AR149" s="16" t="n">
        <f aca="false">'Sellia Marina'!AX144</f>
        <v>0</v>
      </c>
      <c r="AS149" s="16" t="n">
        <f aca="false">'Sellia Marina'!AY144</f>
        <v>0</v>
      </c>
      <c r="AT149" s="16" t="n">
        <f aca="false">'Sellia Marina'!AZ144</f>
        <v>0</v>
      </c>
      <c r="AU149" s="16" t="n">
        <f aca="false">'Sellia Marina'!BA144</f>
        <v>0</v>
      </c>
      <c r="AV149" s="139" t="n">
        <f aca="false">'Sellia Marina'!BB144</f>
        <v>0</v>
      </c>
      <c r="AW149" s="150" t="n">
        <f aca="false">'Sellia Marina'!AT145</f>
        <v>9</v>
      </c>
      <c r="AX149" s="16" t="n">
        <f aca="false">'Sellia Marina'!AU145</f>
        <v>0</v>
      </c>
      <c r="AY149" s="16" t="n">
        <f aca="false">'Sellia Marina'!AV145</f>
        <v>0</v>
      </c>
      <c r="AZ149" s="16" t="n">
        <f aca="false">'Sellia Marina'!AW145</f>
        <v>0</v>
      </c>
      <c r="BA149" s="16" t="n">
        <f aca="false">'Sellia Marina'!AX145</f>
        <v>0</v>
      </c>
      <c r="BB149" s="16" t="n">
        <f aca="false">'Sellia Marina'!AY145</f>
        <v>0</v>
      </c>
      <c r="BC149" s="16" t="n">
        <f aca="false">'Sellia Marina'!AZ145</f>
        <v>0</v>
      </c>
      <c r="BD149" s="16" t="n">
        <f aca="false">'Sellia Marina'!BA145</f>
        <v>0</v>
      </c>
      <c r="BE149" s="16" t="n">
        <f aca="false">'Sellia Marina'!BB145</f>
        <v>396</v>
      </c>
      <c r="BF149" s="20" t="n">
        <f aca="false">AW149*$T149</f>
        <v>5.292</v>
      </c>
      <c r="BG149" s="2" t="n">
        <f aca="false">AX149*$T149</f>
        <v>0</v>
      </c>
      <c r="BH149" s="2" t="n">
        <f aca="false">AY149*$T149</f>
        <v>0</v>
      </c>
      <c r="BI149" s="2" t="n">
        <f aca="false">AZ149*$T149</f>
        <v>0</v>
      </c>
      <c r="BJ149" s="2" t="n">
        <f aca="false">BA149*$T149</f>
        <v>0</v>
      </c>
      <c r="BK149" s="2" t="n">
        <f aca="false">BB149*$T149</f>
        <v>0</v>
      </c>
      <c r="BL149" s="2" t="n">
        <f aca="false">BC149*$T149</f>
        <v>0</v>
      </c>
      <c r="BM149" s="2" t="n">
        <f aca="false">BD149*$T149</f>
        <v>0</v>
      </c>
      <c r="BN149" s="44" t="n">
        <f aca="false">BE149*$T149</f>
        <v>232.848</v>
      </c>
      <c r="BO149" s="150" t="n">
        <f aca="false">AN149+BF149</f>
        <v>5.292</v>
      </c>
      <c r="BP149" s="16" t="n">
        <f aca="false">AO149+BG149</f>
        <v>0</v>
      </c>
      <c r="BQ149" s="16" t="n">
        <f aca="false">AP149+BH149</f>
        <v>0</v>
      </c>
      <c r="BR149" s="16" t="n">
        <f aca="false">AQ149+BI149</f>
        <v>0</v>
      </c>
      <c r="BS149" s="16" t="n">
        <f aca="false">AR149+BJ149</f>
        <v>0</v>
      </c>
      <c r="BT149" s="16" t="n">
        <f aca="false">AS149+BK149</f>
        <v>0</v>
      </c>
      <c r="BU149" s="16" t="n">
        <f aca="false">AT149+BL149</f>
        <v>0</v>
      </c>
      <c r="BV149" s="16" t="n">
        <f aca="false">AU149+BM149</f>
        <v>0</v>
      </c>
      <c r="BW149" s="139" t="n">
        <f aca="false">AV149+BN149</f>
        <v>232.848</v>
      </c>
      <c r="BX149" s="3" t="n">
        <f aca="false">BO149/SUM($BO149:$BW149)</f>
        <v>0.0222222222222222</v>
      </c>
      <c r="BY149" s="3" t="n">
        <f aca="false">BP149/SUM($BO149:$BW149)</f>
        <v>0</v>
      </c>
      <c r="BZ149" s="3" t="n">
        <f aca="false">BQ149/SUM($BO149:$BW149)</f>
        <v>0</v>
      </c>
      <c r="CA149" s="3" t="n">
        <f aca="false">BR149/SUM($BO149:$BW149)</f>
        <v>0</v>
      </c>
      <c r="CB149" s="3" t="n">
        <f aca="false">BS149/SUM($BO149:$BW149)</f>
        <v>0</v>
      </c>
      <c r="CC149" s="3" t="n">
        <f aca="false">BT149/SUM($BO149:$BW149)</f>
        <v>0</v>
      </c>
      <c r="CD149" s="3" t="n">
        <f aca="false">BU149/SUM($BO149:$BW149)</f>
        <v>0</v>
      </c>
      <c r="CE149" s="3" t="n">
        <f aca="false">BV149/SUM($BO149:$BW149)</f>
        <v>0</v>
      </c>
      <c r="CF149" s="3" t="n">
        <f aca="false">BW149/SUM($BO149:$BW149)</f>
        <v>0.977777777777778</v>
      </c>
      <c r="CG149" s="147" t="n">
        <f aca="false">IF(AND(CE149&gt;=90%,BV149&gt;=2000),BV149,0)</f>
        <v>0</v>
      </c>
      <c r="CI149" s="16" t="n">
        <f aca="false">IF(CG149&lt;&gt;0,SUM(BO149:CG149)-BV149,0)</f>
        <v>0</v>
      </c>
      <c r="CJ149" s="2" t="n">
        <f aca="false">IF(CE149&gt;=90%,BV149,0)</f>
        <v>0</v>
      </c>
      <c r="CK149" s="151" t="n">
        <f aca="false">IF(CJ149&lt;&gt;0,1,0)</f>
        <v>0</v>
      </c>
      <c r="CL149" s="2" t="n">
        <f aca="false">IF(CG149&lt;&gt;0,1,0)</f>
        <v>0</v>
      </c>
      <c r="CM149" s="2" t="n">
        <v>0</v>
      </c>
      <c r="CN149" s="151"/>
      <c r="CO149" s="127"/>
      <c r="CP149" s="127"/>
      <c r="CQ149" s="127"/>
      <c r="CR149" s="127"/>
      <c r="CS149" s="127"/>
      <c r="CT149" s="127"/>
      <c r="CU149" s="127"/>
      <c r="CV149" s="127"/>
      <c r="CW149" s="127"/>
      <c r="CX149" s="127"/>
      <c r="CY149" s="127"/>
      <c r="CZ149" s="127"/>
      <c r="DA149" s="127"/>
      <c r="DB149" s="127"/>
      <c r="DC149" s="138"/>
      <c r="DE149" s="37" t="str">
        <f aca="false">B196</f>
        <v>O113</v>
      </c>
      <c r="DF149" s="44" t="n">
        <f aca="false">SUM(DI138:DI151)-DI150</f>
        <v>142.02</v>
      </c>
      <c r="DG149" s="2" t="n">
        <f aca="false">W196</f>
        <v>1062.0324</v>
      </c>
      <c r="DH149" s="44" t="n">
        <f aca="false">CG196</f>
        <v>0</v>
      </c>
      <c r="DI149" s="44" t="n">
        <f aca="false">O196</f>
        <v>14.3</v>
      </c>
      <c r="DJ149" s="44" t="n">
        <f aca="false">S196</f>
        <v>0.858</v>
      </c>
      <c r="DK149" s="44" t="n">
        <f aca="false">BW196</f>
        <v>0</v>
      </c>
      <c r="DL149" s="44" t="n">
        <f aca="false">BV196</f>
        <v>0</v>
      </c>
      <c r="DM149" s="127"/>
      <c r="DN149" s="127"/>
      <c r="DO149" s="127"/>
      <c r="DP149" s="127"/>
      <c r="DQ149" s="127"/>
      <c r="DR149" s="127"/>
      <c r="DS149" s="127"/>
      <c r="DT149" s="127"/>
      <c r="DU149" s="127"/>
      <c r="DV149" s="127"/>
      <c r="DW149" s="127"/>
      <c r="DX149" s="127"/>
      <c r="DY149" s="127"/>
      <c r="DZ149" s="127"/>
      <c r="EA149" s="127"/>
      <c r="EB149" s="127"/>
      <c r="EC149" s="127"/>
      <c r="ED149" s="127"/>
      <c r="EE149" s="127"/>
      <c r="EF149" s="127"/>
      <c r="EG149" s="127"/>
      <c r="EH149" s="127"/>
      <c r="EI149" s="127"/>
      <c r="EJ149" s="127"/>
      <c r="EK149" s="127"/>
      <c r="EL149" s="127"/>
      <c r="EM149" s="127"/>
      <c r="EN149" s="127"/>
      <c r="EO149" s="127"/>
      <c r="EP149" s="127"/>
      <c r="EQ149" s="127"/>
      <c r="ER149" s="127"/>
      <c r="ES149" s="127"/>
      <c r="ET149" s="127"/>
      <c r="EU149" s="127"/>
      <c r="EV149" s="127"/>
      <c r="EW149" s="127"/>
      <c r="EX149" s="127"/>
      <c r="EY149" s="127"/>
      <c r="EZ149" s="127"/>
      <c r="FA149" s="127"/>
      <c r="FB149" s="127"/>
      <c r="FC149" s="127"/>
      <c r="FD149" s="127"/>
      <c r="FE149" s="127"/>
      <c r="FF149" s="127"/>
      <c r="FG149" s="127"/>
      <c r="FH149" s="127"/>
      <c r="FI149" s="127"/>
      <c r="FJ149" s="127"/>
      <c r="FK149" s="127"/>
      <c r="FL149" s="127"/>
      <c r="FM149" s="127"/>
      <c r="FN149" s="127"/>
      <c r="FO149" s="127"/>
      <c r="FP149" s="127"/>
      <c r="FQ149" s="127"/>
      <c r="FR149" s="127"/>
      <c r="FS149" s="127"/>
      <c r="FT149" s="127"/>
      <c r="FU149" s="127"/>
      <c r="FV149" s="127"/>
      <c r="FW149" s="127"/>
      <c r="FX149" s="127"/>
      <c r="FY149" s="127"/>
      <c r="FZ149" s="127"/>
      <c r="GA149" s="127"/>
      <c r="GB149" s="127"/>
      <c r="GC149" s="127"/>
      <c r="GD149" s="127"/>
      <c r="GE149" s="127"/>
      <c r="GF149" s="127"/>
      <c r="GG149" s="127"/>
      <c r="GH149" s="127"/>
      <c r="GI149" s="127"/>
      <c r="GJ149" s="127"/>
      <c r="GK149" s="127"/>
      <c r="GL149" s="127"/>
      <c r="GM149" s="127"/>
      <c r="GN149" s="127"/>
      <c r="GO149" s="127"/>
      <c r="GP149" s="167"/>
      <c r="GQ149" s="127" t="s">
        <v>293</v>
      </c>
      <c r="GR149" s="161" t="n">
        <v>0.9</v>
      </c>
      <c r="GS149" s="127" t="n">
        <v>0.03</v>
      </c>
      <c r="GT149" s="127" t="n">
        <v>0.02</v>
      </c>
      <c r="GU149" s="127" t="n">
        <v>0</v>
      </c>
      <c r="GV149" s="127" t="n">
        <v>0.05</v>
      </c>
      <c r="GW149" s="127" t="n">
        <v>0</v>
      </c>
      <c r="GX149" s="127" t="n">
        <v>0</v>
      </c>
      <c r="GY149" s="135" t="n">
        <v>0</v>
      </c>
      <c r="GZ149" s="161" t="n">
        <v>0</v>
      </c>
      <c r="HA149" s="127" t="s">
        <v>37</v>
      </c>
      <c r="HB149" s="127" t="s">
        <v>37</v>
      </c>
      <c r="HC149" s="127" t="s">
        <v>48</v>
      </c>
      <c r="HD149" s="127" t="n">
        <v>1.615</v>
      </c>
      <c r="HE149" s="127" t="n">
        <v>8</v>
      </c>
      <c r="HF149" s="127" t="n">
        <v>0.008</v>
      </c>
      <c r="HG149" s="127" t="n">
        <v>0</v>
      </c>
      <c r="HH149" s="127" t="n">
        <v>0.01292</v>
      </c>
      <c r="HI149" s="127" t="n">
        <v>0.01292</v>
      </c>
      <c r="HJ149" s="127" t="n">
        <v>1093.8</v>
      </c>
      <c r="HK149" s="127" t="n">
        <v>0</v>
      </c>
      <c r="HL149" s="135" t="n">
        <v>14.131896</v>
      </c>
      <c r="HM149" s="161" t="n">
        <v>0</v>
      </c>
      <c r="HN149" s="127" t="n">
        <v>0</v>
      </c>
      <c r="HO149" s="127" t="n">
        <v>0</v>
      </c>
      <c r="HP149" s="127" t="n">
        <v>0</v>
      </c>
      <c r="HQ149" s="127" t="n">
        <v>0</v>
      </c>
      <c r="HR149" s="127" t="n">
        <v>1</v>
      </c>
      <c r="HS149" s="127" t="n">
        <v>0</v>
      </c>
      <c r="HT149" s="127" t="n">
        <v>0</v>
      </c>
      <c r="HU149" s="127" t="n">
        <v>0</v>
      </c>
      <c r="HV149" s="127" t="n">
        <v>0</v>
      </c>
      <c r="HW149" s="127" t="n">
        <v>0</v>
      </c>
      <c r="HX149" s="127" t="n">
        <v>0</v>
      </c>
      <c r="HY149" s="127" t="n">
        <v>0</v>
      </c>
      <c r="HZ149" s="165" t="n">
        <v>0</v>
      </c>
      <c r="IA149" s="127"/>
      <c r="IB149" s="127"/>
      <c r="IC149" s="127"/>
      <c r="ID149" s="127"/>
      <c r="IE149" s="127"/>
      <c r="IF149" s="127"/>
      <c r="IG149" s="127"/>
      <c r="IH149" s="127"/>
      <c r="II149" s="127"/>
      <c r="IJ149" s="127"/>
      <c r="IK149" s="127"/>
      <c r="IL149" s="127"/>
      <c r="IM149" s="127"/>
      <c r="IN149" s="127"/>
      <c r="IO149" s="127"/>
      <c r="IP149" s="127"/>
      <c r="IQ149" s="127"/>
      <c r="IR149" s="127"/>
      <c r="IS149" s="127"/>
      <c r="IT149" s="127"/>
      <c r="IU149" s="127"/>
      <c r="IV149" s="127"/>
      <c r="IW149" s="127"/>
      <c r="IX149" s="127"/>
      <c r="IY149" s="127"/>
      <c r="IZ149" s="127"/>
      <c r="JA149" s="127"/>
      <c r="JB149" s="127"/>
      <c r="JC149" s="127"/>
      <c r="JD149" s="127"/>
      <c r="JE149" s="127"/>
      <c r="JF149" s="127"/>
      <c r="JG149" s="127"/>
      <c r="JH149" s="127"/>
      <c r="JI149" s="127"/>
      <c r="JJ149" s="127"/>
      <c r="JK149" s="127"/>
      <c r="JL149" s="127"/>
      <c r="JM149" s="127"/>
      <c r="JN149" s="127"/>
      <c r="JO149" s="127"/>
      <c r="JP149" s="127"/>
      <c r="JQ149" s="127"/>
      <c r="JR149" s="127"/>
      <c r="JS149" s="127"/>
      <c r="JT149" s="127"/>
      <c r="JU149" s="127"/>
      <c r="JV149" s="127"/>
      <c r="JW149" s="127"/>
      <c r="JX149" s="127"/>
      <c r="JY149" s="127"/>
      <c r="JZ149" s="127"/>
      <c r="KA149" s="127"/>
      <c r="KB149" s="127"/>
      <c r="KC149" s="127"/>
      <c r="KD149" s="127"/>
      <c r="KE149" s="127"/>
      <c r="KF149" s="127"/>
      <c r="KG149" s="127"/>
      <c r="KH149" s="127"/>
      <c r="KI149" s="127"/>
      <c r="KJ149" s="127"/>
      <c r="KK149" s="127"/>
      <c r="KL149" s="127"/>
      <c r="KM149" s="127"/>
      <c r="KN149" s="127"/>
      <c r="KO149" s="127"/>
      <c r="KP149" s="127"/>
      <c r="KQ149" s="127"/>
      <c r="KR149" s="127"/>
      <c r="KS149" s="127"/>
      <c r="KT149" s="127"/>
      <c r="KU149" s="127"/>
      <c r="KV149" s="127"/>
      <c r="KW149" s="127"/>
      <c r="KX149" s="127"/>
      <c r="KY149" s="127"/>
      <c r="KZ149" s="127"/>
      <c r="LA149" s="127"/>
      <c r="LB149" s="127"/>
      <c r="LC149" s="127"/>
      <c r="LD149" s="127"/>
      <c r="LE149" s="127"/>
      <c r="LF149" s="127"/>
      <c r="LG149" s="127"/>
      <c r="LH149" s="127"/>
      <c r="LI149" s="127"/>
      <c r="LJ149" s="127"/>
      <c r="LK149" s="127"/>
      <c r="LL149" s="127"/>
      <c r="LM149" s="127"/>
      <c r="LN149" s="127"/>
      <c r="LO149" s="127"/>
      <c r="LP149" s="127"/>
      <c r="LQ149" s="127"/>
      <c r="LR149" s="127"/>
      <c r="LS149" s="127"/>
      <c r="LT149" s="127"/>
      <c r="LU149" s="127"/>
      <c r="LV149" s="127"/>
      <c r="LW149" s="127"/>
      <c r="LX149" s="127"/>
      <c r="LY149" s="127"/>
      <c r="LZ149" s="127"/>
      <c r="MA149" s="127"/>
      <c r="MB149" s="127"/>
      <c r="MC149" s="127"/>
      <c r="MD149" s="127"/>
      <c r="ME149" s="127"/>
      <c r="MF149" s="127"/>
      <c r="MG149" s="127"/>
      <c r="MH149" s="127"/>
      <c r="MI149" s="127"/>
      <c r="MJ149" s="127"/>
      <c r="MK149" s="127"/>
      <c r="ML149" s="127"/>
      <c r="MM149" s="127"/>
      <c r="MN149" s="127"/>
      <c r="MO149" s="127"/>
      <c r="MP149" s="127"/>
      <c r="MQ149" s="127"/>
      <c r="MR149" s="127"/>
      <c r="MS149" s="127"/>
      <c r="MT149" s="127"/>
      <c r="MU149" s="127"/>
      <c r="MV149" s="127"/>
      <c r="MW149" s="127"/>
      <c r="MX149" s="127"/>
      <c r="MY149" s="127"/>
      <c r="MZ149" s="127"/>
      <c r="NA149" s="127"/>
      <c r="NB149" s="127"/>
      <c r="NC149" s="127"/>
      <c r="ND149" s="127"/>
      <c r="NE149" s="127"/>
      <c r="NF149" s="127"/>
      <c r="NG149" s="127"/>
      <c r="NH149" s="127"/>
      <c r="NI149" s="127"/>
      <c r="NJ149" s="127"/>
      <c r="NK149" s="127"/>
      <c r="NL149" s="127"/>
      <c r="NM149" s="127"/>
      <c r="NN149" s="127"/>
      <c r="NO149" s="127"/>
      <c r="NP149" s="127"/>
      <c r="NQ149" s="127"/>
      <c r="NR149" s="127"/>
      <c r="NS149" s="127"/>
      <c r="NT149" s="127"/>
      <c r="NU149" s="127"/>
      <c r="NV149" s="127"/>
      <c r="NW149" s="127"/>
      <c r="NX149" s="127"/>
      <c r="NY149" s="127"/>
      <c r="NZ149" s="127"/>
      <c r="OA149" s="127"/>
      <c r="OB149" s="127"/>
      <c r="OC149" s="127"/>
      <c r="OD149" s="127"/>
      <c r="OE149" s="127"/>
      <c r="OF149" s="127"/>
      <c r="OG149" s="127"/>
      <c r="OH149" s="127"/>
      <c r="OI149" s="127"/>
      <c r="OJ149" s="127"/>
      <c r="OK149" s="127"/>
      <c r="OL149" s="127"/>
      <c r="OM149" s="127"/>
      <c r="ON149" s="127"/>
      <c r="OO149" s="127"/>
      <c r="OP149" s="127"/>
      <c r="OQ149" s="127"/>
      <c r="OR149" s="127"/>
      <c r="OS149" s="127"/>
      <c r="OT149" s="127"/>
      <c r="OU149" s="127"/>
      <c r="OV149" s="127"/>
      <c r="OW149" s="127"/>
      <c r="OX149" s="127"/>
      <c r="OY149" s="127"/>
      <c r="OZ149" s="127"/>
      <c r="PA149" s="127"/>
      <c r="PB149" s="127"/>
      <c r="PC149" s="127"/>
      <c r="PD149" s="127"/>
      <c r="PE149" s="127"/>
      <c r="PF149" s="127"/>
      <c r="PG149" s="127"/>
      <c r="PH149" s="127"/>
      <c r="PI149" s="127"/>
      <c r="PJ149" s="127"/>
      <c r="PK149" s="127"/>
      <c r="PL149" s="127"/>
      <c r="PM149" s="127"/>
      <c r="PN149" s="127"/>
      <c r="PO149" s="127"/>
      <c r="PP149" s="127"/>
      <c r="PQ149" s="127"/>
      <c r="PR149" s="127"/>
      <c r="PS149" s="127"/>
      <c r="PT149" s="127"/>
      <c r="PU149" s="127"/>
      <c r="PV149" s="127"/>
      <c r="PW149" s="127"/>
      <c r="PX149" s="127"/>
      <c r="PY149" s="127"/>
      <c r="PZ149" s="127"/>
      <c r="QA149" s="127"/>
      <c r="QB149" s="127"/>
      <c r="QC149" s="127"/>
      <c r="QD149" s="127"/>
      <c r="QE149" s="127"/>
      <c r="QF149" s="127"/>
      <c r="QG149" s="127"/>
      <c r="QH149" s="127"/>
      <c r="QI149" s="127"/>
      <c r="QJ149" s="127"/>
      <c r="QK149" s="127"/>
      <c r="QL149" s="127"/>
      <c r="QM149" s="127"/>
      <c r="QN149" s="127"/>
      <c r="QO149" s="127"/>
      <c r="QP149" s="127"/>
    </row>
    <row r="150" customFormat="false" ht="14.4" hidden="false" customHeight="false" outlineLevel="0" collapsed="false">
      <c r="A150" s="166"/>
      <c r="B150" s="37" t="s">
        <v>297</v>
      </c>
      <c r="C150" s="16" t="n">
        <v>0</v>
      </c>
      <c r="D150" s="2" t="n">
        <v>0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1</v>
      </c>
      <c r="K150" s="2" t="n">
        <v>0</v>
      </c>
      <c r="L150" s="2" t="s">
        <v>37</v>
      </c>
      <c r="M150" s="2" t="s">
        <v>37</v>
      </c>
      <c r="N150" s="2" t="s">
        <v>303</v>
      </c>
      <c r="O150" s="2" t="n">
        <v>4.5</v>
      </c>
      <c r="P150" s="2" t="n">
        <v>30</v>
      </c>
      <c r="Q150" s="2" t="n">
        <v>0.03</v>
      </c>
      <c r="R150" s="2" t="n">
        <v>0</v>
      </c>
      <c r="S150" s="2" t="n">
        <v>0.135</v>
      </c>
      <c r="T150" s="2" t="n">
        <v>0.135</v>
      </c>
      <c r="U150" s="2" t="n">
        <v>400</v>
      </c>
      <c r="V150" s="2" t="n">
        <v>0</v>
      </c>
      <c r="W150" s="2" t="n">
        <v>54</v>
      </c>
      <c r="X150" s="2" t="n">
        <f aca="false">IF(M150=1,O150,0)</f>
        <v>0</v>
      </c>
      <c r="Z150" s="2" t="s">
        <v>511</v>
      </c>
      <c r="AA150" s="2" t="n">
        <f aca="false">[1]sellia!E42</f>
        <v>4.10012354874421</v>
      </c>
      <c r="AB150" s="127"/>
      <c r="AC150" s="127"/>
      <c r="AD150" s="127"/>
      <c r="AE150" s="127"/>
      <c r="AF150" s="127"/>
      <c r="AG150" s="128"/>
      <c r="AH150" s="127"/>
      <c r="AI150" s="127"/>
      <c r="AJ150" s="127"/>
      <c r="AK150" s="127"/>
      <c r="AL150" s="127"/>
      <c r="AM150" s="127"/>
      <c r="AN150" s="150" t="n">
        <f aca="false">'Sellia Marina'!BE144</f>
        <v>0</v>
      </c>
      <c r="AO150" s="16" t="n">
        <f aca="false">'Sellia Marina'!BF144</f>
        <v>0</v>
      </c>
      <c r="AP150" s="16" t="n">
        <f aca="false">'Sellia Marina'!BG144</f>
        <v>0</v>
      </c>
      <c r="AQ150" s="16" t="n">
        <f aca="false">'Sellia Marina'!BH144</f>
        <v>0</v>
      </c>
      <c r="AR150" s="16" t="n">
        <f aca="false">'Sellia Marina'!BI144</f>
        <v>0</v>
      </c>
      <c r="AS150" s="16" t="n">
        <f aca="false">'Sellia Marina'!BJ144</f>
        <v>0</v>
      </c>
      <c r="AT150" s="16" t="n">
        <f aca="false">'Sellia Marina'!BK144</f>
        <v>0</v>
      </c>
      <c r="AU150" s="16" t="n">
        <f aca="false">'Sellia Marina'!BL144</f>
        <v>0</v>
      </c>
      <c r="AV150" s="139" t="n">
        <f aca="false">'Sellia Marina'!BM144</f>
        <v>0</v>
      </c>
      <c r="AW150" s="150" t="n">
        <f aca="false">'Sellia Marina'!BE145</f>
        <v>0</v>
      </c>
      <c r="AX150" s="16" t="n">
        <f aca="false">'Sellia Marina'!BF145</f>
        <v>0</v>
      </c>
      <c r="AY150" s="16" t="n">
        <f aca="false">'Sellia Marina'!BG145</f>
        <v>0</v>
      </c>
      <c r="AZ150" s="16" t="n">
        <f aca="false">'Sellia Marina'!BH145</f>
        <v>0</v>
      </c>
      <c r="BA150" s="16" t="n">
        <f aca="false">'Sellia Marina'!BI145</f>
        <v>0</v>
      </c>
      <c r="BB150" s="16" t="n">
        <f aca="false">'Sellia Marina'!BJ145</f>
        <v>0</v>
      </c>
      <c r="BC150" s="16" t="n">
        <f aca="false">'Sellia Marina'!BK145</f>
        <v>0</v>
      </c>
      <c r="BD150" s="16" t="n">
        <f aca="false">'Sellia Marina'!BL145</f>
        <v>0</v>
      </c>
      <c r="BE150" s="16" t="n">
        <f aca="false">'Sellia Marina'!BM145</f>
        <v>400</v>
      </c>
      <c r="BF150" s="20" t="n">
        <f aca="false">AW150*$T150</f>
        <v>0</v>
      </c>
      <c r="BG150" s="2" t="n">
        <f aca="false">AX150*$T150</f>
        <v>0</v>
      </c>
      <c r="BH150" s="2" t="n">
        <f aca="false">AY150*$T150</f>
        <v>0</v>
      </c>
      <c r="BI150" s="2" t="n">
        <f aca="false">AZ150*$T150</f>
        <v>0</v>
      </c>
      <c r="BJ150" s="2" t="n">
        <f aca="false">BA150*$T150</f>
        <v>0</v>
      </c>
      <c r="BK150" s="2" t="n">
        <f aca="false">BB150*$T150</f>
        <v>0</v>
      </c>
      <c r="BL150" s="2" t="n">
        <f aca="false">BC150*$T150</f>
        <v>0</v>
      </c>
      <c r="BM150" s="2" t="n">
        <f aca="false">BD150*$T150</f>
        <v>0</v>
      </c>
      <c r="BN150" s="44" t="n">
        <f aca="false">BE150*$T150</f>
        <v>54</v>
      </c>
      <c r="BO150" s="150" t="n">
        <f aca="false">AN150+BF150</f>
        <v>0</v>
      </c>
      <c r="BP150" s="16" t="n">
        <f aca="false">AO150+BG150</f>
        <v>0</v>
      </c>
      <c r="BQ150" s="16" t="n">
        <f aca="false">AP150+BH150</f>
        <v>0</v>
      </c>
      <c r="BR150" s="16" t="n">
        <f aca="false">AQ150+BI150</f>
        <v>0</v>
      </c>
      <c r="BS150" s="16" t="n">
        <f aca="false">AR150+BJ150</f>
        <v>0</v>
      </c>
      <c r="BT150" s="16" t="n">
        <f aca="false">AS150+BK150</f>
        <v>0</v>
      </c>
      <c r="BU150" s="16" t="n">
        <f aca="false">AT150+BL150</f>
        <v>0</v>
      </c>
      <c r="BV150" s="16" t="n">
        <f aca="false">AU150+BM150</f>
        <v>0</v>
      </c>
      <c r="BW150" s="139" t="n">
        <f aca="false">AV150+BN150</f>
        <v>54</v>
      </c>
      <c r="BX150" s="3" t="n">
        <f aca="false">BO150/SUM($BO150:$BW150)</f>
        <v>0</v>
      </c>
      <c r="BY150" s="3" t="n">
        <f aca="false">BP150/SUM($BO150:$BW150)</f>
        <v>0</v>
      </c>
      <c r="BZ150" s="3" t="n">
        <f aca="false">BQ150/SUM($BO150:$BW150)</f>
        <v>0</v>
      </c>
      <c r="CA150" s="3" t="n">
        <f aca="false">BR150/SUM($BO150:$BW150)</f>
        <v>0</v>
      </c>
      <c r="CB150" s="3" t="n">
        <f aca="false">BS150/SUM($BO150:$BW150)</f>
        <v>0</v>
      </c>
      <c r="CC150" s="3" t="n">
        <f aca="false">BT150/SUM($BO150:$BW150)</f>
        <v>0</v>
      </c>
      <c r="CD150" s="3" t="n">
        <f aca="false">BU150/SUM($BO150:$BW150)</f>
        <v>0</v>
      </c>
      <c r="CE150" s="3" t="n">
        <f aca="false">BV150/SUM($BO150:$BW150)</f>
        <v>0</v>
      </c>
      <c r="CF150" s="3" t="n">
        <f aca="false">BW150/SUM($BO150:$BW150)</f>
        <v>1</v>
      </c>
      <c r="CG150" s="147" t="n">
        <f aca="false">IF(AND(CE150&gt;=90%,BV150&gt;=2000),BV150,0)</f>
        <v>0</v>
      </c>
      <c r="CI150" s="16" t="n">
        <f aca="false">IF(CG150&lt;&gt;0,SUM(BO150:CG150)-BV150,0)</f>
        <v>0</v>
      </c>
      <c r="CJ150" s="2" t="n">
        <f aca="false">IF(CE150&gt;=90%,BV150,0)</f>
        <v>0</v>
      </c>
      <c r="CK150" s="151" t="n">
        <f aca="false">IF(CJ150&lt;&gt;0,1,0)</f>
        <v>0</v>
      </c>
      <c r="CL150" s="2" t="n">
        <f aca="false">IF(CG150&lt;&gt;0,1,0)</f>
        <v>0</v>
      </c>
      <c r="CM150" s="2" t="n">
        <v>0</v>
      </c>
      <c r="CN150" s="151"/>
      <c r="CO150" s="127"/>
      <c r="CP150" s="127"/>
      <c r="CQ150" s="127"/>
      <c r="CR150" s="127"/>
      <c r="CS150" s="127"/>
      <c r="CT150" s="127"/>
      <c r="CU150" s="127"/>
      <c r="CV150" s="127"/>
      <c r="CW150" s="127"/>
      <c r="CX150" s="127"/>
      <c r="CY150" s="127"/>
      <c r="CZ150" s="127"/>
      <c r="DA150" s="127"/>
      <c r="DB150" s="127"/>
      <c r="DC150" s="138"/>
      <c r="DE150" s="37" t="str">
        <f aca="false">B199</f>
        <v>O116</v>
      </c>
      <c r="DF150" s="44" t="n">
        <f aca="false">SUM(DJ138:DJ151)-DJ150</f>
        <v>2.2163</v>
      </c>
      <c r="DG150" s="2" t="n">
        <f aca="false">W199</f>
        <v>4207.5</v>
      </c>
      <c r="DH150" s="44" t="n">
        <f aca="false">CG199</f>
        <v>4207.5</v>
      </c>
      <c r="DI150" s="44" t="n">
        <f aca="false">O199</f>
        <v>187</v>
      </c>
      <c r="DJ150" s="44" t="n">
        <f aca="false">S199</f>
        <v>2.805</v>
      </c>
      <c r="DK150" s="44" t="n">
        <f aca="false">BW199</f>
        <v>0</v>
      </c>
      <c r="DL150" s="44" t="n">
        <f aca="false">BV199</f>
        <v>4207.5</v>
      </c>
      <c r="DM150" s="127" t="n">
        <v>43.3</v>
      </c>
      <c r="DN150" s="127"/>
      <c r="DO150" s="127"/>
      <c r="DP150" s="127"/>
      <c r="DQ150" s="127"/>
      <c r="DR150" s="127"/>
      <c r="DS150" s="127"/>
      <c r="DT150" s="127"/>
      <c r="DU150" s="127"/>
      <c r="DV150" s="127"/>
      <c r="DW150" s="127"/>
      <c r="DX150" s="127"/>
      <c r="DY150" s="127"/>
      <c r="DZ150" s="127"/>
      <c r="EA150" s="127"/>
      <c r="EB150" s="127"/>
      <c r="EC150" s="127"/>
      <c r="ED150" s="127"/>
      <c r="EE150" s="127"/>
      <c r="EF150" s="127"/>
      <c r="EG150" s="127"/>
      <c r="EH150" s="127"/>
      <c r="EI150" s="127"/>
      <c r="EJ150" s="127"/>
      <c r="EK150" s="127"/>
      <c r="EL150" s="127"/>
      <c r="EM150" s="127"/>
      <c r="EN150" s="127"/>
      <c r="EO150" s="127"/>
      <c r="EP150" s="127"/>
      <c r="EQ150" s="127"/>
      <c r="ER150" s="127"/>
      <c r="ES150" s="127"/>
      <c r="ET150" s="127"/>
      <c r="EU150" s="127"/>
      <c r="EV150" s="127"/>
      <c r="EW150" s="127"/>
      <c r="EX150" s="127"/>
      <c r="EY150" s="127"/>
      <c r="EZ150" s="127"/>
      <c r="FA150" s="127"/>
      <c r="FB150" s="127"/>
      <c r="FC150" s="127"/>
      <c r="FD150" s="127"/>
      <c r="FE150" s="127"/>
      <c r="FF150" s="127"/>
      <c r="FG150" s="127"/>
      <c r="FH150" s="127"/>
      <c r="FI150" s="127"/>
      <c r="FJ150" s="127"/>
      <c r="FK150" s="127"/>
      <c r="FL150" s="127"/>
      <c r="FM150" s="127"/>
      <c r="FN150" s="127"/>
      <c r="FO150" s="127"/>
      <c r="FP150" s="127"/>
      <c r="FQ150" s="127"/>
      <c r="FR150" s="127"/>
      <c r="FS150" s="127"/>
      <c r="FT150" s="127"/>
      <c r="FU150" s="127"/>
      <c r="FV150" s="127"/>
      <c r="FW150" s="127"/>
      <c r="FX150" s="127"/>
      <c r="FY150" s="127"/>
      <c r="FZ150" s="127"/>
      <c r="GA150" s="127"/>
      <c r="GB150" s="127"/>
      <c r="GC150" s="127"/>
      <c r="GD150" s="127"/>
      <c r="GE150" s="127"/>
      <c r="GF150" s="127"/>
      <c r="GG150" s="127"/>
      <c r="GH150" s="127"/>
      <c r="GI150" s="127"/>
      <c r="GJ150" s="127"/>
      <c r="GK150" s="127"/>
      <c r="GL150" s="127"/>
      <c r="GM150" s="127"/>
      <c r="GN150" s="127"/>
      <c r="GO150" s="127"/>
      <c r="GP150" s="167"/>
      <c r="GQ150" s="127" t="s">
        <v>294</v>
      </c>
      <c r="GR150" s="161" t="n">
        <v>0.87</v>
      </c>
      <c r="GS150" s="127" t="n">
        <v>0</v>
      </c>
      <c r="GT150" s="127" t="n">
        <v>0.01</v>
      </c>
      <c r="GU150" s="127" t="n">
        <v>0.1</v>
      </c>
      <c r="GV150" s="127" t="n">
        <v>0.02</v>
      </c>
      <c r="GW150" s="127" t="n">
        <v>0</v>
      </c>
      <c r="GX150" s="127" t="n">
        <v>0</v>
      </c>
      <c r="GY150" s="135" t="n">
        <v>0</v>
      </c>
      <c r="GZ150" s="161" t="n">
        <v>0</v>
      </c>
      <c r="HA150" s="127" t="s">
        <v>37</v>
      </c>
      <c r="HB150" s="127" t="s">
        <v>302</v>
      </c>
      <c r="HC150" s="127" t="s">
        <v>48</v>
      </c>
      <c r="HD150" s="127" t="n">
        <v>4</v>
      </c>
      <c r="HE150" s="127" t="n">
        <v>15</v>
      </c>
      <c r="HF150" s="127" t="n">
        <v>0.015</v>
      </c>
      <c r="HG150" s="127" t="n">
        <v>0</v>
      </c>
      <c r="HH150" s="127" t="n">
        <v>0.06</v>
      </c>
      <c r="HI150" s="127" t="n">
        <v>0.06</v>
      </c>
      <c r="HJ150" s="127" t="n">
        <v>923.4</v>
      </c>
      <c r="HK150" s="127" t="n">
        <v>0</v>
      </c>
      <c r="HL150" s="135" t="n">
        <v>55.404</v>
      </c>
      <c r="HM150" s="161" t="n">
        <v>0</v>
      </c>
      <c r="HN150" s="127" t="n">
        <v>0</v>
      </c>
      <c r="HO150" s="127" t="n">
        <v>0</v>
      </c>
      <c r="HP150" s="127" t="n">
        <v>0</v>
      </c>
      <c r="HQ150" s="127" t="n">
        <v>0</v>
      </c>
      <c r="HR150" s="127" t="n">
        <v>0</v>
      </c>
      <c r="HS150" s="127" t="n">
        <v>0</v>
      </c>
      <c r="HT150" s="127" t="n">
        <v>0</v>
      </c>
      <c r="HU150" s="127" t="n">
        <v>0</v>
      </c>
      <c r="HV150" s="127" t="n">
        <v>0</v>
      </c>
      <c r="HW150" s="127" t="n">
        <v>0</v>
      </c>
      <c r="HX150" s="127" t="n">
        <v>0</v>
      </c>
      <c r="HY150" s="127" t="n">
        <v>0</v>
      </c>
      <c r="HZ150" s="165" t="n">
        <v>0</v>
      </c>
      <c r="IA150" s="127"/>
      <c r="IB150" s="127"/>
      <c r="IC150" s="127"/>
      <c r="ID150" s="127"/>
      <c r="IE150" s="127"/>
      <c r="IF150" s="127"/>
      <c r="IG150" s="127"/>
      <c r="IH150" s="127"/>
      <c r="II150" s="127"/>
      <c r="IJ150" s="127"/>
      <c r="IK150" s="127"/>
      <c r="IL150" s="127"/>
      <c r="IM150" s="127"/>
      <c r="IN150" s="127"/>
      <c r="IO150" s="127"/>
      <c r="IP150" s="127"/>
      <c r="IQ150" s="127"/>
      <c r="IR150" s="127"/>
      <c r="IS150" s="127"/>
      <c r="IT150" s="127"/>
      <c r="IU150" s="127"/>
      <c r="IV150" s="127"/>
      <c r="IW150" s="127"/>
      <c r="IX150" s="127"/>
      <c r="IY150" s="127"/>
      <c r="IZ150" s="127"/>
      <c r="JA150" s="127"/>
      <c r="JB150" s="127"/>
      <c r="JC150" s="127"/>
      <c r="JD150" s="127"/>
      <c r="JE150" s="127"/>
      <c r="JF150" s="127"/>
      <c r="JG150" s="127"/>
      <c r="JH150" s="127"/>
      <c r="JI150" s="127"/>
      <c r="JJ150" s="127"/>
      <c r="JK150" s="127"/>
      <c r="JL150" s="127"/>
      <c r="JM150" s="127"/>
      <c r="JN150" s="127"/>
      <c r="JO150" s="127"/>
      <c r="JP150" s="127"/>
      <c r="JQ150" s="127"/>
      <c r="JR150" s="127"/>
      <c r="JS150" s="127"/>
      <c r="JT150" s="127"/>
      <c r="JU150" s="127"/>
      <c r="JV150" s="127"/>
      <c r="JW150" s="127"/>
      <c r="JX150" s="127"/>
      <c r="JY150" s="127"/>
      <c r="JZ150" s="127"/>
      <c r="KA150" s="127"/>
      <c r="KB150" s="127"/>
      <c r="KC150" s="127"/>
      <c r="KD150" s="127"/>
      <c r="KE150" s="127"/>
      <c r="KF150" s="127"/>
      <c r="KG150" s="127"/>
      <c r="KH150" s="127"/>
      <c r="KI150" s="127"/>
      <c r="KJ150" s="127"/>
      <c r="KK150" s="127"/>
      <c r="KL150" s="127"/>
      <c r="KM150" s="127"/>
      <c r="KN150" s="127"/>
      <c r="KO150" s="127"/>
      <c r="KP150" s="127"/>
      <c r="KQ150" s="127"/>
      <c r="KR150" s="127"/>
      <c r="KS150" s="127"/>
      <c r="KT150" s="127"/>
      <c r="KU150" s="127"/>
      <c r="KV150" s="127"/>
      <c r="KW150" s="127"/>
      <c r="KX150" s="127"/>
      <c r="KY150" s="127"/>
      <c r="KZ150" s="127"/>
      <c r="LA150" s="127"/>
      <c r="LB150" s="127"/>
      <c r="LC150" s="127"/>
      <c r="LD150" s="127"/>
      <c r="LE150" s="127"/>
      <c r="LF150" s="127"/>
      <c r="LG150" s="127"/>
      <c r="LH150" s="127"/>
      <c r="LI150" s="127"/>
      <c r="LJ150" s="127"/>
      <c r="LK150" s="127"/>
      <c r="LL150" s="127"/>
      <c r="LM150" s="127"/>
      <c r="LN150" s="127"/>
      <c r="LO150" s="127"/>
      <c r="LP150" s="127"/>
      <c r="LQ150" s="127"/>
      <c r="LR150" s="127"/>
      <c r="LS150" s="127"/>
      <c r="LT150" s="127"/>
      <c r="LU150" s="127"/>
      <c r="LV150" s="127"/>
      <c r="LW150" s="127"/>
      <c r="LX150" s="127"/>
      <c r="LY150" s="127"/>
      <c r="LZ150" s="127"/>
      <c r="MA150" s="127"/>
      <c r="MB150" s="127"/>
      <c r="MC150" s="127"/>
      <c r="MD150" s="127"/>
      <c r="ME150" s="127"/>
      <c r="MF150" s="127"/>
      <c r="MG150" s="127"/>
      <c r="MH150" s="127"/>
      <c r="MI150" s="127"/>
      <c r="MJ150" s="127"/>
      <c r="MK150" s="127"/>
      <c r="ML150" s="127"/>
      <c r="MM150" s="127"/>
      <c r="MN150" s="127"/>
      <c r="MO150" s="127"/>
      <c r="MP150" s="127"/>
      <c r="MQ150" s="127"/>
      <c r="MR150" s="127"/>
      <c r="MS150" s="127"/>
      <c r="MT150" s="127"/>
      <c r="MU150" s="127"/>
      <c r="MV150" s="127"/>
      <c r="MW150" s="127"/>
      <c r="MX150" s="127"/>
      <c r="MY150" s="127"/>
      <c r="MZ150" s="127"/>
      <c r="NA150" s="127"/>
      <c r="NB150" s="127"/>
      <c r="NC150" s="127"/>
      <c r="ND150" s="127"/>
      <c r="NE150" s="127"/>
      <c r="NF150" s="127"/>
      <c r="NG150" s="127"/>
      <c r="NH150" s="127"/>
      <c r="NI150" s="127"/>
      <c r="NJ150" s="127"/>
      <c r="NK150" s="127"/>
      <c r="NL150" s="127"/>
      <c r="NM150" s="127"/>
      <c r="NN150" s="127"/>
      <c r="NO150" s="127"/>
      <c r="NP150" s="127"/>
      <c r="NQ150" s="127"/>
      <c r="NR150" s="127"/>
      <c r="NS150" s="127"/>
      <c r="NT150" s="127"/>
      <c r="NU150" s="127"/>
      <c r="NV150" s="127"/>
      <c r="NW150" s="127"/>
      <c r="NX150" s="127"/>
      <c r="NY150" s="127"/>
      <c r="NZ150" s="127"/>
      <c r="OA150" s="127"/>
      <c r="OB150" s="127"/>
      <c r="OC150" s="127"/>
      <c r="OD150" s="127"/>
      <c r="OE150" s="127"/>
      <c r="OF150" s="127"/>
      <c r="OG150" s="127"/>
      <c r="OH150" s="127"/>
      <c r="OI150" s="127"/>
      <c r="OJ150" s="127"/>
      <c r="OK150" s="127"/>
      <c r="OL150" s="127"/>
      <c r="OM150" s="127"/>
      <c r="ON150" s="127"/>
      <c r="OO150" s="127"/>
      <c r="OP150" s="127"/>
      <c r="OQ150" s="127"/>
      <c r="OR150" s="127"/>
      <c r="OS150" s="127"/>
      <c r="OT150" s="127"/>
      <c r="OU150" s="127"/>
      <c r="OV150" s="127"/>
      <c r="OW150" s="127"/>
      <c r="OX150" s="127"/>
      <c r="OY150" s="127"/>
      <c r="OZ150" s="127"/>
      <c r="PA150" s="127"/>
      <c r="PB150" s="127"/>
      <c r="PC150" s="127"/>
      <c r="PD150" s="127"/>
      <c r="PE150" s="127"/>
      <c r="PF150" s="127"/>
      <c r="PG150" s="127"/>
      <c r="PH150" s="127"/>
      <c r="PI150" s="127"/>
      <c r="PJ150" s="127"/>
      <c r="PK150" s="127"/>
      <c r="PL150" s="127"/>
      <c r="PM150" s="127"/>
      <c r="PN150" s="127"/>
      <c r="PO150" s="127"/>
      <c r="PP150" s="127"/>
      <c r="PQ150" s="127"/>
      <c r="PR150" s="127"/>
      <c r="PS150" s="127"/>
      <c r="PT150" s="127"/>
      <c r="PU150" s="127"/>
      <c r="PV150" s="127"/>
      <c r="PW150" s="127"/>
      <c r="PX150" s="127"/>
      <c r="PY150" s="127"/>
      <c r="PZ150" s="127"/>
      <c r="QA150" s="127"/>
      <c r="QB150" s="127"/>
      <c r="QC150" s="127"/>
      <c r="QD150" s="127"/>
      <c r="QE150" s="127"/>
      <c r="QF150" s="127"/>
      <c r="QG150" s="127"/>
      <c r="QH150" s="127"/>
      <c r="QI150" s="127"/>
      <c r="QJ150" s="127"/>
      <c r="QK150" s="127"/>
      <c r="QL150" s="127"/>
      <c r="QM150" s="127"/>
      <c r="QN150" s="127"/>
      <c r="QO150" s="127"/>
      <c r="QP150" s="127"/>
    </row>
    <row r="151" customFormat="false" ht="15" hidden="false" customHeight="false" outlineLevel="0" collapsed="false">
      <c r="A151" s="166"/>
      <c r="B151" s="37" t="s">
        <v>298</v>
      </c>
      <c r="C151" s="16" t="n">
        <v>0.32</v>
      </c>
      <c r="D151" s="2" t="n">
        <v>0.02</v>
      </c>
      <c r="E151" s="2" t="n">
        <v>0.02</v>
      </c>
      <c r="F151" s="2" t="n">
        <v>0.05</v>
      </c>
      <c r="G151" s="2" t="n">
        <v>0.03</v>
      </c>
      <c r="H151" s="2" t="n">
        <v>0.06</v>
      </c>
      <c r="I151" s="2" t="n">
        <v>0</v>
      </c>
      <c r="J151" s="2" t="n">
        <v>0.5</v>
      </c>
      <c r="K151" s="2" t="n">
        <v>0</v>
      </c>
      <c r="L151" s="2" t="s">
        <v>37</v>
      </c>
      <c r="M151" s="2" t="s">
        <v>37</v>
      </c>
      <c r="N151" s="2" t="s">
        <v>91</v>
      </c>
      <c r="O151" s="2" t="n">
        <v>21.1</v>
      </c>
      <c r="P151" s="2" t="n">
        <v>40</v>
      </c>
      <c r="Q151" s="2" t="n">
        <v>0.04</v>
      </c>
      <c r="R151" s="2" t="n">
        <v>0.03</v>
      </c>
      <c r="S151" s="2" t="n">
        <v>0.844</v>
      </c>
      <c r="T151" s="2" t="n">
        <v>0.81868</v>
      </c>
      <c r="U151" s="2" t="n">
        <v>733.4</v>
      </c>
      <c r="V151" s="2" t="n">
        <v>40</v>
      </c>
      <c r="W151" s="2" t="n">
        <v>640.419912</v>
      </c>
      <c r="X151" s="2" t="n">
        <f aca="false">IF(M151=1,O151,0)</f>
        <v>0</v>
      </c>
      <c r="Z151" s="2" t="s">
        <v>511</v>
      </c>
      <c r="AA151" s="2" t="n">
        <f aca="false">[1]sellia!E43</f>
        <v>3.44236318000113</v>
      </c>
      <c r="AB151" s="127"/>
      <c r="AC151" s="127"/>
      <c r="AD151" s="127"/>
      <c r="AE151" s="127"/>
      <c r="AF151" s="127"/>
      <c r="AG151" s="128"/>
      <c r="AH151" s="127"/>
      <c r="AI151" s="127"/>
      <c r="AJ151" s="127"/>
      <c r="AK151" s="127"/>
      <c r="AL151" s="127"/>
      <c r="AM151" s="127"/>
      <c r="AN151" s="150" t="n">
        <f aca="false">'Sellia Marina'!BP144</f>
        <v>0</v>
      </c>
      <c r="AO151" s="16" t="n">
        <f aca="false">'Sellia Marina'!BQ144</f>
        <v>0</v>
      </c>
      <c r="AP151" s="16" t="n">
        <f aca="false">'Sellia Marina'!BR144</f>
        <v>0</v>
      </c>
      <c r="AQ151" s="16" t="n">
        <f aca="false">'Sellia Marina'!BS144</f>
        <v>0</v>
      </c>
      <c r="AR151" s="16" t="n">
        <f aca="false">'Sellia Marina'!BT144</f>
        <v>0</v>
      </c>
      <c r="AS151" s="16" t="n">
        <f aca="false">'Sellia Marina'!BU144</f>
        <v>0</v>
      </c>
      <c r="AT151" s="16" t="n">
        <f aca="false">'Sellia Marina'!BV144</f>
        <v>40</v>
      </c>
      <c r="AU151" s="16" t="n">
        <f aca="false">'Sellia Marina'!BW144</f>
        <v>0</v>
      </c>
      <c r="AV151" s="139" t="n">
        <f aca="false">'Sellia Marina'!BX144</f>
        <v>0</v>
      </c>
      <c r="AW151" s="150" t="n">
        <f aca="false">'Sellia Marina'!BP145</f>
        <v>296.907216494845</v>
      </c>
      <c r="AX151" s="16" t="n">
        <f aca="false">'Sellia Marina'!BQ145</f>
        <v>53.6082474226804</v>
      </c>
      <c r="AY151" s="16" t="n">
        <f aca="false">'Sellia Marina'!BR145</f>
        <v>11.1340206185567</v>
      </c>
      <c r="AZ151" s="16" t="n">
        <f aca="false">'Sellia Marina'!BS145</f>
        <v>123.711340206186</v>
      </c>
      <c r="BA151" s="16" t="n">
        <f aca="false">'Sellia Marina'!BT145</f>
        <v>28.3505154639175</v>
      </c>
      <c r="BB151" s="16" t="n">
        <f aca="false">'Sellia Marina'!BU145</f>
        <v>30.9278350515464</v>
      </c>
      <c r="BC151" s="16" t="n">
        <f aca="false">'Sellia Marina'!BV145</f>
        <v>5.25773195876289</v>
      </c>
      <c r="BD151" s="16" t="n">
        <f aca="false">'Sellia Marina'!BW145</f>
        <v>0</v>
      </c>
      <c r="BE151" s="16" t="n">
        <f aca="false">'Sellia Marina'!BX145</f>
        <v>206.185567010309</v>
      </c>
      <c r="BF151" s="20" t="n">
        <f aca="false">AW151*$T151</f>
        <v>243.072</v>
      </c>
      <c r="BG151" s="2" t="n">
        <f aca="false">AX151*$T151</f>
        <v>43.888</v>
      </c>
      <c r="BH151" s="2" t="n">
        <f aca="false">AY151*$T151</f>
        <v>9.1152</v>
      </c>
      <c r="BI151" s="2" t="n">
        <f aca="false">AZ151*$T151</f>
        <v>101.28</v>
      </c>
      <c r="BJ151" s="2" t="n">
        <f aca="false">BA151*$T151</f>
        <v>23.21</v>
      </c>
      <c r="BK151" s="2" t="n">
        <f aca="false">BB151*$T151</f>
        <v>25.32</v>
      </c>
      <c r="BL151" s="2" t="n">
        <f aca="false">BC151*$T151</f>
        <v>4.3044</v>
      </c>
      <c r="BM151" s="2" t="n">
        <f aca="false">BD151*$T151</f>
        <v>0</v>
      </c>
      <c r="BN151" s="44" t="n">
        <f aca="false">BE151*$T151</f>
        <v>168.8</v>
      </c>
      <c r="BO151" s="150" t="n">
        <f aca="false">AN151+BF151</f>
        <v>243.072</v>
      </c>
      <c r="BP151" s="16" t="n">
        <f aca="false">AO151+BG151</f>
        <v>43.888</v>
      </c>
      <c r="BQ151" s="16" t="n">
        <f aca="false">AP151+BH151</f>
        <v>9.1152</v>
      </c>
      <c r="BR151" s="16" t="n">
        <f aca="false">AQ151+BI151</f>
        <v>101.28</v>
      </c>
      <c r="BS151" s="16" t="n">
        <f aca="false">AR151+BJ151</f>
        <v>23.21</v>
      </c>
      <c r="BT151" s="16" t="n">
        <f aca="false">AS151+BK151</f>
        <v>25.32</v>
      </c>
      <c r="BU151" s="16" t="n">
        <f aca="false">AT151+BL151</f>
        <v>44.3044</v>
      </c>
      <c r="BV151" s="16" t="n">
        <f aca="false">AU151+BM151</f>
        <v>0</v>
      </c>
      <c r="BW151" s="139" t="n">
        <f aca="false">AV151+BN151</f>
        <v>168.8</v>
      </c>
      <c r="BX151" s="3" t="n">
        <f aca="false">BO151/SUM($BO151:$BW151)</f>
        <v>0.368855593472188</v>
      </c>
      <c r="BY151" s="3" t="n">
        <f aca="false">BP151/SUM($BO151:$BW151)</f>
        <v>0.0665989265991451</v>
      </c>
      <c r="BZ151" s="3" t="n">
        <f aca="false">BQ151/SUM($BO151:$BW151)</f>
        <v>0.0138320847552071</v>
      </c>
      <c r="CA151" s="3" t="n">
        <f aca="false">BR151/SUM($BO151:$BW151)</f>
        <v>0.153689830613412</v>
      </c>
      <c r="CB151" s="3" t="n">
        <f aca="false">BS151/SUM($BO151:$BW151)</f>
        <v>0.0352205861822402</v>
      </c>
      <c r="CC151" s="3" t="n">
        <f aca="false">BT151/SUM($BO151:$BW151)</f>
        <v>0.038422457653353</v>
      </c>
      <c r="CD151" s="3" t="n">
        <f aca="false">BU151/SUM($BO151:$BW151)</f>
        <v>0.0672308030354349</v>
      </c>
      <c r="CE151" s="3" t="n">
        <f aca="false">BV151/SUM($BO151:$BW151)</f>
        <v>0</v>
      </c>
      <c r="CF151" s="3" t="n">
        <f aca="false">BW151/SUM($BO151:$BW151)</f>
        <v>0.25614971768902</v>
      </c>
      <c r="CG151" s="147" t="n">
        <f aca="false">IF(AND(CE151&gt;=90%,BV151&gt;=2000),BV151,0)</f>
        <v>0</v>
      </c>
      <c r="CI151" s="16" t="n">
        <f aca="false">IF(CG151&lt;&gt;0,SUM(BO151:CG151)-BV151,0)</f>
        <v>0</v>
      </c>
      <c r="CJ151" s="2" t="n">
        <f aca="false">IF(CE151&gt;=90%,BV151,0)</f>
        <v>0</v>
      </c>
      <c r="CK151" s="151" t="n">
        <f aca="false">IF(CJ151&lt;&gt;0,1,0)</f>
        <v>0</v>
      </c>
      <c r="CL151" s="2" t="n">
        <f aca="false">IF(CG151&lt;&gt;0,1,0)</f>
        <v>0</v>
      </c>
      <c r="CM151" s="2" t="n">
        <v>0</v>
      </c>
      <c r="CN151" s="151"/>
      <c r="CO151" s="127"/>
      <c r="CP151" s="127"/>
      <c r="CQ151" s="127"/>
      <c r="CR151" s="127"/>
      <c r="CS151" s="127"/>
      <c r="CT151" s="127"/>
      <c r="CU151" s="127"/>
      <c r="CV151" s="127"/>
      <c r="CW151" s="127"/>
      <c r="CX151" s="127"/>
      <c r="CY151" s="127"/>
      <c r="CZ151" s="127"/>
      <c r="DA151" s="127"/>
      <c r="DB151" s="127"/>
      <c r="DC151" s="138"/>
      <c r="DD151" s="60"/>
      <c r="DE151" s="176" t="str">
        <f aca="false">B200</f>
        <v>O117</v>
      </c>
      <c r="DF151" s="58" t="n">
        <f aca="false">SUM(DG138:DG151)-DH150</f>
        <v>2509.09795625374</v>
      </c>
      <c r="DG151" s="2" t="n">
        <f aca="false">W200</f>
        <v>49.84</v>
      </c>
      <c r="DH151" s="44" t="n">
        <f aca="false">CG200</f>
        <v>0</v>
      </c>
      <c r="DI151" s="44" t="n">
        <f aca="false">O200</f>
        <v>17.8</v>
      </c>
      <c r="DJ151" s="44" t="n">
        <f aca="false">S200</f>
        <v>0.1246</v>
      </c>
      <c r="DK151" s="44" t="n">
        <f aca="false">BW200</f>
        <v>49.84</v>
      </c>
      <c r="DL151" s="44" t="n">
        <f aca="false">BV200</f>
        <v>0</v>
      </c>
      <c r="DM151" s="127"/>
      <c r="DN151" s="127"/>
      <c r="DO151" s="127"/>
      <c r="DP151" s="127"/>
      <c r="DQ151" s="127"/>
      <c r="DR151" s="127"/>
      <c r="DS151" s="127"/>
      <c r="DT151" s="127"/>
      <c r="DU151" s="127"/>
      <c r="DV151" s="127"/>
      <c r="DW151" s="127"/>
      <c r="DX151" s="127"/>
      <c r="DY151" s="127"/>
      <c r="DZ151" s="127"/>
      <c r="EA151" s="127"/>
      <c r="EB151" s="127"/>
      <c r="EC151" s="127"/>
      <c r="ED151" s="127"/>
      <c r="EE151" s="127"/>
      <c r="EF151" s="127"/>
      <c r="EG151" s="127"/>
      <c r="EH151" s="127"/>
      <c r="EI151" s="127"/>
      <c r="EJ151" s="127"/>
      <c r="EK151" s="127"/>
      <c r="EL151" s="127"/>
      <c r="EM151" s="127"/>
      <c r="EN151" s="127"/>
      <c r="EO151" s="127"/>
      <c r="EP151" s="127"/>
      <c r="EQ151" s="127"/>
      <c r="ER151" s="127"/>
      <c r="ES151" s="127"/>
      <c r="ET151" s="127"/>
      <c r="EU151" s="127"/>
      <c r="EV151" s="127"/>
      <c r="EW151" s="127"/>
      <c r="EX151" s="127"/>
      <c r="EY151" s="127"/>
      <c r="EZ151" s="127"/>
      <c r="FA151" s="127"/>
      <c r="FB151" s="127"/>
      <c r="FC151" s="127"/>
      <c r="FD151" s="127"/>
      <c r="FE151" s="127"/>
      <c r="FF151" s="127"/>
      <c r="FG151" s="127"/>
      <c r="FH151" s="127"/>
      <c r="FI151" s="127"/>
      <c r="FJ151" s="127"/>
      <c r="FK151" s="127"/>
      <c r="FL151" s="127"/>
      <c r="FM151" s="127"/>
      <c r="FN151" s="127"/>
      <c r="FO151" s="127"/>
      <c r="FP151" s="127"/>
      <c r="FQ151" s="127"/>
      <c r="FR151" s="127"/>
      <c r="FS151" s="127"/>
      <c r="FT151" s="127"/>
      <c r="FU151" s="127"/>
      <c r="FV151" s="127"/>
      <c r="FW151" s="127"/>
      <c r="FX151" s="127"/>
      <c r="FY151" s="127"/>
      <c r="FZ151" s="127"/>
      <c r="GA151" s="127"/>
      <c r="GB151" s="127"/>
      <c r="GC151" s="127"/>
      <c r="GD151" s="127"/>
      <c r="GE151" s="127"/>
      <c r="GF151" s="127"/>
      <c r="GG151" s="127"/>
      <c r="GH151" s="127"/>
      <c r="GI151" s="127"/>
      <c r="GJ151" s="127"/>
      <c r="GK151" s="127"/>
      <c r="GL151" s="127"/>
      <c r="GM151" s="127"/>
      <c r="GN151" s="127"/>
      <c r="GO151" s="127"/>
      <c r="GP151" s="167"/>
      <c r="GQ151" s="127" t="s">
        <v>295</v>
      </c>
      <c r="GR151" s="161" t="n">
        <v>0.703047427869055</v>
      </c>
      <c r="GS151" s="127" t="n">
        <v>0.0394298618838777</v>
      </c>
      <c r="GT151" s="127" t="n">
        <v>0.0406599608707352</v>
      </c>
      <c r="GU151" s="127" t="n">
        <v>0.0506786163659241</v>
      </c>
      <c r="GV151" s="127" t="n">
        <v>0.116184133010408</v>
      </c>
      <c r="GW151" s="127" t="n">
        <v>0.05</v>
      </c>
      <c r="GX151" s="127" t="n">
        <v>0</v>
      </c>
      <c r="GY151" s="135" t="n">
        <v>0</v>
      </c>
      <c r="GZ151" s="161" t="n">
        <v>0</v>
      </c>
      <c r="HA151" s="127" t="s">
        <v>37</v>
      </c>
      <c r="HB151" s="127" t="s">
        <v>37</v>
      </c>
      <c r="HC151" s="127" t="s">
        <v>91</v>
      </c>
      <c r="HD151" s="127" t="n">
        <v>27.2</v>
      </c>
      <c r="HE151" s="127" t="n">
        <v>25</v>
      </c>
      <c r="HF151" s="127" t="n">
        <v>0.025</v>
      </c>
      <c r="HG151" s="127" t="n">
        <v>0</v>
      </c>
      <c r="HH151" s="127" t="n">
        <v>0.68</v>
      </c>
      <c r="HI151" s="127" t="n">
        <v>0.68</v>
      </c>
      <c r="HJ151" s="127" t="n">
        <v>1146.75635959649</v>
      </c>
      <c r="HK151" s="127" t="n">
        <v>0</v>
      </c>
      <c r="HL151" s="135" t="n">
        <v>779.794324525612</v>
      </c>
      <c r="HM151" s="161" t="n">
        <v>0</v>
      </c>
      <c r="HN151" s="127" t="n">
        <v>0</v>
      </c>
      <c r="HO151" s="127" t="n">
        <v>0</v>
      </c>
      <c r="HP151" s="127" t="n">
        <v>0</v>
      </c>
      <c r="HQ151" s="127" t="n">
        <v>0</v>
      </c>
      <c r="HR151" s="127" t="n">
        <v>0</v>
      </c>
      <c r="HS151" s="127" t="n">
        <v>0</v>
      </c>
      <c r="HT151" s="127" t="n">
        <v>0</v>
      </c>
      <c r="HU151" s="127" t="n">
        <v>0</v>
      </c>
      <c r="HV151" s="127" t="n">
        <v>0</v>
      </c>
      <c r="HW151" s="127" t="n">
        <v>0</v>
      </c>
      <c r="HX151" s="127" t="n">
        <v>0</v>
      </c>
      <c r="HY151" s="127" t="n">
        <v>0</v>
      </c>
      <c r="HZ151" s="165" t="n">
        <v>0</v>
      </c>
      <c r="IA151" s="127"/>
      <c r="IB151" s="127"/>
      <c r="IC151" s="127"/>
      <c r="ID151" s="127"/>
      <c r="IE151" s="127"/>
      <c r="IF151" s="127"/>
      <c r="IG151" s="127"/>
      <c r="IH151" s="127"/>
      <c r="II151" s="127"/>
      <c r="IJ151" s="127"/>
      <c r="IK151" s="127"/>
      <c r="IL151" s="127"/>
      <c r="IM151" s="127"/>
      <c r="IN151" s="127"/>
      <c r="IO151" s="127"/>
      <c r="IP151" s="127"/>
      <c r="IQ151" s="127"/>
      <c r="IR151" s="127"/>
      <c r="IS151" s="127"/>
      <c r="IT151" s="127"/>
      <c r="IU151" s="127"/>
      <c r="IV151" s="127"/>
      <c r="IW151" s="127"/>
      <c r="IX151" s="127"/>
      <c r="IY151" s="127"/>
      <c r="IZ151" s="127"/>
      <c r="JA151" s="127"/>
      <c r="JB151" s="127"/>
      <c r="JC151" s="127"/>
      <c r="JD151" s="127"/>
      <c r="JE151" s="127"/>
      <c r="JF151" s="127"/>
      <c r="JG151" s="127"/>
      <c r="JH151" s="127"/>
      <c r="JI151" s="127"/>
      <c r="JJ151" s="127"/>
      <c r="JK151" s="127"/>
      <c r="JL151" s="127"/>
      <c r="JM151" s="127"/>
      <c r="JN151" s="127"/>
      <c r="JO151" s="127"/>
      <c r="JP151" s="127"/>
      <c r="JQ151" s="127"/>
      <c r="JR151" s="127"/>
      <c r="JS151" s="127"/>
      <c r="JT151" s="127"/>
      <c r="JU151" s="127"/>
      <c r="JV151" s="127"/>
      <c r="JW151" s="127"/>
      <c r="JX151" s="127"/>
      <c r="JY151" s="127"/>
      <c r="JZ151" s="127"/>
      <c r="KA151" s="127"/>
      <c r="KB151" s="127"/>
      <c r="KC151" s="127"/>
      <c r="KD151" s="127"/>
      <c r="KE151" s="127"/>
      <c r="KF151" s="127"/>
      <c r="KG151" s="127"/>
      <c r="KH151" s="127"/>
      <c r="KI151" s="127"/>
      <c r="KJ151" s="127"/>
      <c r="KK151" s="127"/>
      <c r="KL151" s="127"/>
      <c r="KM151" s="127"/>
      <c r="KN151" s="127"/>
      <c r="KO151" s="127"/>
      <c r="KP151" s="127"/>
      <c r="KQ151" s="127"/>
      <c r="KR151" s="127"/>
      <c r="KS151" s="127"/>
      <c r="KT151" s="127"/>
      <c r="KU151" s="127"/>
      <c r="KV151" s="127"/>
      <c r="KW151" s="127"/>
      <c r="KX151" s="127"/>
      <c r="KY151" s="127"/>
      <c r="KZ151" s="127"/>
      <c r="LA151" s="127"/>
      <c r="LB151" s="127"/>
      <c r="LC151" s="127"/>
      <c r="LD151" s="127"/>
      <c r="LE151" s="127"/>
      <c r="LF151" s="127"/>
      <c r="LG151" s="127"/>
      <c r="LH151" s="127"/>
      <c r="LI151" s="127"/>
      <c r="LJ151" s="127"/>
      <c r="LK151" s="127"/>
      <c r="LL151" s="127"/>
      <c r="LM151" s="127"/>
      <c r="LN151" s="127"/>
      <c r="LO151" s="127"/>
      <c r="LP151" s="127"/>
      <c r="LQ151" s="127"/>
      <c r="LR151" s="127"/>
      <c r="LS151" s="127"/>
      <c r="LT151" s="127"/>
      <c r="LU151" s="127"/>
      <c r="LV151" s="127"/>
      <c r="LW151" s="127"/>
      <c r="LX151" s="127"/>
      <c r="LY151" s="127"/>
      <c r="LZ151" s="127"/>
      <c r="MA151" s="127"/>
      <c r="MB151" s="127"/>
      <c r="MC151" s="127"/>
      <c r="MD151" s="127"/>
      <c r="ME151" s="127"/>
      <c r="MF151" s="127"/>
      <c r="MG151" s="127"/>
      <c r="MH151" s="127"/>
      <c r="MI151" s="127"/>
      <c r="MJ151" s="127"/>
      <c r="MK151" s="127"/>
      <c r="ML151" s="127"/>
      <c r="MM151" s="127"/>
      <c r="MN151" s="127"/>
      <c r="MO151" s="127"/>
      <c r="MP151" s="127"/>
      <c r="MQ151" s="127"/>
      <c r="MR151" s="127"/>
      <c r="MS151" s="127"/>
      <c r="MT151" s="127"/>
      <c r="MU151" s="127"/>
      <c r="MV151" s="127"/>
      <c r="MW151" s="127"/>
      <c r="MX151" s="127"/>
      <c r="MY151" s="127"/>
      <c r="MZ151" s="127"/>
      <c r="NA151" s="127"/>
      <c r="NB151" s="127"/>
      <c r="NC151" s="127"/>
      <c r="ND151" s="127"/>
      <c r="NE151" s="127"/>
      <c r="NF151" s="127"/>
      <c r="NG151" s="127"/>
      <c r="NH151" s="127"/>
      <c r="NI151" s="127"/>
      <c r="NJ151" s="127"/>
      <c r="NK151" s="127"/>
      <c r="NL151" s="127"/>
      <c r="NM151" s="127"/>
      <c r="NN151" s="127"/>
      <c r="NO151" s="127"/>
      <c r="NP151" s="127"/>
      <c r="NQ151" s="127"/>
      <c r="NR151" s="127"/>
      <c r="NS151" s="127"/>
      <c r="NT151" s="127"/>
      <c r="NU151" s="127"/>
      <c r="NV151" s="127"/>
      <c r="NW151" s="127"/>
      <c r="NX151" s="127"/>
      <c r="NY151" s="127"/>
      <c r="NZ151" s="127"/>
      <c r="OA151" s="127"/>
      <c r="OB151" s="127"/>
      <c r="OC151" s="127"/>
      <c r="OD151" s="127"/>
      <c r="OE151" s="127"/>
      <c r="OF151" s="127"/>
      <c r="OG151" s="127"/>
      <c r="OH151" s="127"/>
      <c r="OI151" s="127"/>
      <c r="OJ151" s="127"/>
      <c r="OK151" s="127"/>
      <c r="OL151" s="127"/>
      <c r="OM151" s="127"/>
      <c r="ON151" s="127"/>
      <c r="OO151" s="127"/>
      <c r="OP151" s="127"/>
      <c r="OQ151" s="127"/>
      <c r="OR151" s="127"/>
      <c r="OS151" s="127"/>
      <c r="OT151" s="127"/>
      <c r="OU151" s="127"/>
      <c r="OV151" s="127"/>
      <c r="OW151" s="127"/>
      <c r="OX151" s="127"/>
      <c r="OY151" s="127"/>
      <c r="OZ151" s="127"/>
      <c r="PA151" s="127"/>
      <c r="PB151" s="127"/>
      <c r="PC151" s="127"/>
      <c r="PD151" s="127"/>
      <c r="PE151" s="127"/>
      <c r="PF151" s="127"/>
      <c r="PG151" s="127"/>
      <c r="PH151" s="127"/>
      <c r="PI151" s="127"/>
      <c r="PJ151" s="127"/>
      <c r="PK151" s="127"/>
      <c r="PL151" s="127"/>
      <c r="PM151" s="127"/>
      <c r="PN151" s="127"/>
      <c r="PO151" s="127"/>
      <c r="PP151" s="127"/>
      <c r="PQ151" s="127"/>
      <c r="PR151" s="127"/>
      <c r="PS151" s="127"/>
      <c r="PT151" s="127"/>
      <c r="PU151" s="127"/>
      <c r="PV151" s="127"/>
      <c r="PW151" s="127"/>
      <c r="PX151" s="127"/>
      <c r="PY151" s="127"/>
      <c r="PZ151" s="127"/>
      <c r="QA151" s="127"/>
      <c r="QB151" s="127"/>
      <c r="QC151" s="127"/>
      <c r="QD151" s="127"/>
      <c r="QE151" s="127"/>
      <c r="QF151" s="127"/>
      <c r="QG151" s="127"/>
      <c r="QH151" s="127"/>
      <c r="QI151" s="127"/>
      <c r="QJ151" s="127"/>
      <c r="QK151" s="127"/>
      <c r="QL151" s="127"/>
      <c r="QM151" s="127"/>
      <c r="QN151" s="127"/>
      <c r="QO151" s="127"/>
      <c r="QP151" s="127"/>
    </row>
    <row r="152" customFormat="false" ht="14.4" hidden="false" customHeight="true" outlineLevel="0" collapsed="false">
      <c r="A152" s="166"/>
      <c r="B152" s="37" t="s">
        <v>299</v>
      </c>
      <c r="C152" s="16" t="n">
        <v>0.03</v>
      </c>
      <c r="D152" s="2" t="n">
        <v>0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0.97</v>
      </c>
      <c r="J152" s="2" t="n">
        <v>0</v>
      </c>
      <c r="K152" s="2" t="n">
        <v>0</v>
      </c>
      <c r="L152" s="2" t="s">
        <v>37</v>
      </c>
      <c r="M152" s="2" t="s">
        <v>37</v>
      </c>
      <c r="N152" s="2" t="s">
        <v>45</v>
      </c>
      <c r="O152" s="2" t="n">
        <v>8.56</v>
      </c>
      <c r="P152" s="2" t="n">
        <v>110</v>
      </c>
      <c r="Q152" s="2" t="n">
        <v>0.11</v>
      </c>
      <c r="R152" s="2" t="n">
        <v>0</v>
      </c>
      <c r="S152" s="2" t="n">
        <v>0.9416</v>
      </c>
      <c r="T152" s="2" t="n">
        <v>0.9416</v>
      </c>
      <c r="U152" s="2" t="n">
        <v>1616</v>
      </c>
      <c r="V152" s="2" t="n">
        <v>0</v>
      </c>
      <c r="W152" s="2" t="n">
        <v>1521.6256</v>
      </c>
      <c r="X152" s="2" t="n">
        <f aca="false">IF(M152=1,O152,0)</f>
        <v>0</v>
      </c>
      <c r="Z152" s="2" t="s">
        <v>511</v>
      </c>
      <c r="AA152" s="2" t="n">
        <f aca="false">[1]sellia!E44</f>
        <v>3.35177041332159</v>
      </c>
      <c r="AB152" s="127"/>
      <c r="AC152" s="127"/>
      <c r="AD152" s="127"/>
      <c r="AE152" s="127"/>
      <c r="AF152" s="127"/>
      <c r="AG152" s="128"/>
      <c r="AH152" s="127"/>
      <c r="AI152" s="127"/>
      <c r="AJ152" s="127"/>
      <c r="AK152" s="127"/>
      <c r="AL152" s="127"/>
      <c r="AM152" s="127"/>
      <c r="AN152" s="150" t="n">
        <f aca="false">'Sellia Marina'!CA144</f>
        <v>0</v>
      </c>
      <c r="AO152" s="16" t="n">
        <f aca="false">'Sellia Marina'!CB144</f>
        <v>0</v>
      </c>
      <c r="AP152" s="16" t="n">
        <f aca="false">'Sellia Marina'!CC144</f>
        <v>0</v>
      </c>
      <c r="AQ152" s="16" t="n">
        <f aca="false">'Sellia Marina'!CD144</f>
        <v>0</v>
      </c>
      <c r="AR152" s="16" t="n">
        <f aca="false">'Sellia Marina'!CE144</f>
        <v>0</v>
      </c>
      <c r="AS152" s="16" t="n">
        <f aca="false">'Sellia Marina'!CF144</f>
        <v>0</v>
      </c>
      <c r="AT152" s="16" t="n">
        <f aca="false">'Sellia Marina'!CG144</f>
        <v>0</v>
      </c>
      <c r="AU152" s="16" t="n">
        <f aca="false">'Sellia Marina'!CH144</f>
        <v>0</v>
      </c>
      <c r="AV152" s="139" t="n">
        <f aca="false">'Sellia Marina'!CI144</f>
        <v>0</v>
      </c>
      <c r="AW152" s="150" t="n">
        <f aca="false">'Sellia Marina'!CA145</f>
        <v>27</v>
      </c>
      <c r="AX152" s="16" t="n">
        <f aca="false">'Sellia Marina'!CB145</f>
        <v>0</v>
      </c>
      <c r="AY152" s="16" t="n">
        <f aca="false">'Sellia Marina'!CC145</f>
        <v>0</v>
      </c>
      <c r="AZ152" s="16" t="n">
        <f aca="false">'Sellia Marina'!CD145</f>
        <v>0</v>
      </c>
      <c r="BA152" s="16" t="n">
        <f aca="false">'Sellia Marina'!CE145</f>
        <v>0</v>
      </c>
      <c r="BB152" s="16" t="n">
        <f aca="false">'Sellia Marina'!CF145</f>
        <v>0</v>
      </c>
      <c r="BC152" s="16" t="n">
        <f aca="false">'Sellia Marina'!CG145</f>
        <v>0</v>
      </c>
      <c r="BD152" s="16" t="n">
        <f aca="false">'Sellia Marina'!CH145</f>
        <v>1589</v>
      </c>
      <c r="BE152" s="16" t="n">
        <f aca="false">'Sellia Marina'!CI145</f>
        <v>0</v>
      </c>
      <c r="BF152" s="20" t="n">
        <f aca="false">AW152*$T152</f>
        <v>25.4232</v>
      </c>
      <c r="BG152" s="2" t="n">
        <f aca="false">AX152*$T152</f>
        <v>0</v>
      </c>
      <c r="BH152" s="2" t="n">
        <f aca="false">AY152*$T152</f>
        <v>0</v>
      </c>
      <c r="BI152" s="2" t="n">
        <f aca="false">AZ152*$T152</f>
        <v>0</v>
      </c>
      <c r="BJ152" s="2" t="n">
        <f aca="false">BA152*$T152</f>
        <v>0</v>
      </c>
      <c r="BK152" s="2" t="n">
        <f aca="false">BB152*$T152</f>
        <v>0</v>
      </c>
      <c r="BL152" s="2" t="n">
        <f aca="false">BC152*$T152</f>
        <v>0</v>
      </c>
      <c r="BM152" s="2" t="n">
        <f aca="false">BD152*$T152</f>
        <v>1496.2024</v>
      </c>
      <c r="BN152" s="44" t="n">
        <f aca="false">BE152*$T152</f>
        <v>0</v>
      </c>
      <c r="BO152" s="150" t="n">
        <f aca="false">AN152+BF152</f>
        <v>25.4232</v>
      </c>
      <c r="BP152" s="16" t="n">
        <f aca="false">AO152+BG152</f>
        <v>0</v>
      </c>
      <c r="BQ152" s="16" t="n">
        <f aca="false">AP152+BH152</f>
        <v>0</v>
      </c>
      <c r="BR152" s="16" t="n">
        <f aca="false">AQ152+BI152</f>
        <v>0</v>
      </c>
      <c r="BS152" s="16" t="n">
        <f aca="false">AR152+BJ152</f>
        <v>0</v>
      </c>
      <c r="BT152" s="16" t="n">
        <f aca="false">AS152+BK152</f>
        <v>0</v>
      </c>
      <c r="BU152" s="16" t="n">
        <f aca="false">AT152+BL152</f>
        <v>0</v>
      </c>
      <c r="BV152" s="16" t="n">
        <f aca="false">AU152+BM152</f>
        <v>1496.2024</v>
      </c>
      <c r="BW152" s="139" t="n">
        <f aca="false">AV152+BN152</f>
        <v>0</v>
      </c>
      <c r="BX152" s="3" t="n">
        <f aca="false">BO152/SUM($BO152:$BW152)</f>
        <v>0.0167079207920792</v>
      </c>
      <c r="BY152" s="3" t="n">
        <f aca="false">BP152/SUM($BO152:$BW152)</f>
        <v>0</v>
      </c>
      <c r="BZ152" s="3" t="n">
        <f aca="false">BQ152/SUM($BO152:$BW152)</f>
        <v>0</v>
      </c>
      <c r="CA152" s="3" t="n">
        <f aca="false">BR152/SUM($BO152:$BW152)</f>
        <v>0</v>
      </c>
      <c r="CB152" s="3" t="n">
        <f aca="false">BS152/SUM($BO152:$BW152)</f>
        <v>0</v>
      </c>
      <c r="CC152" s="3" t="n">
        <f aca="false">BT152/SUM($BO152:$BW152)</f>
        <v>0</v>
      </c>
      <c r="CD152" s="3" t="n">
        <f aca="false">BU152/SUM($BO152:$BW152)</f>
        <v>0</v>
      </c>
      <c r="CE152" s="3" t="n">
        <f aca="false">BV152/SUM($BO152:$BW152)</f>
        <v>0.983292079207921</v>
      </c>
      <c r="CF152" s="3" t="n">
        <f aca="false">BW152/SUM($BO152:$BW152)</f>
        <v>0</v>
      </c>
      <c r="CG152" s="147" t="n">
        <f aca="false">IF(AND(CE152&gt;=90%,BV152&gt;=2000),BV152,0)</f>
        <v>0</v>
      </c>
      <c r="CI152" s="16" t="n">
        <f aca="false">IF(CG152&lt;&gt;0,SUM(BO152:CG152)-BV152,0)</f>
        <v>0</v>
      </c>
      <c r="CJ152" s="2" t="n">
        <f aca="false">IF(CE152&gt;=90%,BV152,0)</f>
        <v>1496.2024</v>
      </c>
      <c r="CK152" s="151" t="n">
        <f aca="false">IF(CJ152&lt;&gt;0,1,0)</f>
        <v>1</v>
      </c>
      <c r="CL152" s="2" t="n">
        <f aca="false">IF(CG152&lt;&gt;0,1,0)</f>
        <v>0</v>
      </c>
      <c r="CM152" s="2" t="n">
        <v>0</v>
      </c>
      <c r="CN152" s="151"/>
      <c r="CP152" s="127"/>
      <c r="CQ152" s="127"/>
      <c r="CR152" s="127"/>
      <c r="CS152" s="127"/>
      <c r="CT152" s="127"/>
      <c r="CU152" s="127"/>
      <c r="CV152" s="127"/>
      <c r="CW152" s="127"/>
      <c r="CX152" s="127"/>
      <c r="CY152" s="127"/>
      <c r="CZ152" s="127"/>
      <c r="DA152" s="127"/>
      <c r="DB152" s="127"/>
      <c r="DC152" s="185" t="s">
        <v>564</v>
      </c>
      <c r="DD152" s="50" t="str">
        <f aca="false">A209</f>
        <v>Botricello</v>
      </c>
      <c r="DE152" s="49" t="str">
        <f aca="false">B222</f>
        <v>O99</v>
      </c>
      <c r="DF152" s="38"/>
      <c r="DG152" s="2" t="n">
        <f aca="false">W222</f>
        <v>83.25</v>
      </c>
      <c r="DH152" s="44" t="n">
        <f aca="false">CG222</f>
        <v>0</v>
      </c>
      <c r="DI152" s="44" t="n">
        <f aca="false">O222</f>
        <v>18.5</v>
      </c>
      <c r="DJ152" s="44" t="n">
        <f aca="false">S222</f>
        <v>0.0925</v>
      </c>
      <c r="DK152" s="44" t="n">
        <f aca="false">BW222</f>
        <v>0</v>
      </c>
      <c r="DL152" s="44" t="n">
        <f aca="false">BV222</f>
        <v>0</v>
      </c>
      <c r="DM152" s="127"/>
      <c r="DN152" s="127"/>
      <c r="DO152" s="127"/>
      <c r="DP152" s="127"/>
      <c r="DQ152" s="127"/>
      <c r="DR152" s="127"/>
      <c r="DS152" s="127"/>
      <c r="DT152" s="127"/>
      <c r="DU152" s="127"/>
      <c r="DV152" s="127"/>
      <c r="DW152" s="127"/>
      <c r="DX152" s="127"/>
      <c r="DY152" s="127"/>
      <c r="DZ152" s="127"/>
      <c r="EA152" s="127"/>
      <c r="EB152" s="127"/>
      <c r="EC152" s="127"/>
      <c r="ED152" s="127"/>
      <c r="EE152" s="127"/>
      <c r="EF152" s="127"/>
      <c r="EG152" s="127"/>
      <c r="EH152" s="127"/>
      <c r="EI152" s="127"/>
      <c r="EJ152" s="127"/>
      <c r="EK152" s="127"/>
      <c r="EL152" s="127"/>
      <c r="EM152" s="127"/>
      <c r="EN152" s="127"/>
      <c r="EO152" s="127"/>
      <c r="EP152" s="127"/>
      <c r="EQ152" s="127"/>
      <c r="ER152" s="127"/>
      <c r="ES152" s="127"/>
      <c r="ET152" s="127"/>
      <c r="EU152" s="127"/>
      <c r="EV152" s="127"/>
      <c r="EW152" s="127"/>
      <c r="EX152" s="127"/>
      <c r="EY152" s="127"/>
      <c r="EZ152" s="127"/>
      <c r="FA152" s="127"/>
      <c r="FB152" s="127"/>
      <c r="FC152" s="127"/>
      <c r="FD152" s="127"/>
      <c r="FE152" s="127"/>
      <c r="FF152" s="127"/>
      <c r="FG152" s="127"/>
      <c r="FH152" s="127"/>
      <c r="FI152" s="127"/>
      <c r="FJ152" s="127"/>
      <c r="FK152" s="127"/>
      <c r="FL152" s="127"/>
      <c r="FM152" s="127"/>
      <c r="FN152" s="127"/>
      <c r="FO152" s="127"/>
      <c r="FP152" s="127"/>
      <c r="FQ152" s="127"/>
      <c r="FR152" s="127"/>
      <c r="FS152" s="127"/>
      <c r="FT152" s="127"/>
      <c r="FU152" s="127"/>
      <c r="FV152" s="127"/>
      <c r="FW152" s="127"/>
      <c r="FX152" s="127"/>
      <c r="FY152" s="127"/>
      <c r="FZ152" s="127"/>
      <c r="GA152" s="127"/>
      <c r="GB152" s="127"/>
      <c r="GC152" s="127"/>
      <c r="GD152" s="127"/>
      <c r="GE152" s="127"/>
      <c r="GF152" s="127"/>
      <c r="GG152" s="127"/>
      <c r="GH152" s="127"/>
      <c r="GI152" s="127"/>
      <c r="GJ152" s="127"/>
      <c r="GK152" s="127"/>
      <c r="GL152" s="127"/>
      <c r="GM152" s="127"/>
      <c r="GN152" s="127"/>
      <c r="GO152" s="127"/>
      <c r="GP152" s="167"/>
      <c r="GQ152" s="127" t="s">
        <v>296</v>
      </c>
      <c r="GR152" s="161" t="n">
        <v>0.01</v>
      </c>
      <c r="GS152" s="127" t="n">
        <v>0</v>
      </c>
      <c r="GT152" s="127" t="n">
        <v>0</v>
      </c>
      <c r="GU152" s="127" t="n">
        <v>0</v>
      </c>
      <c r="GV152" s="127" t="n">
        <v>0</v>
      </c>
      <c r="GW152" s="127" t="n">
        <v>0</v>
      </c>
      <c r="GX152" s="127" t="n">
        <v>0</v>
      </c>
      <c r="GY152" s="135" t="n">
        <v>0.99</v>
      </c>
      <c r="GZ152" s="161" t="n">
        <v>0</v>
      </c>
      <c r="HA152" s="127" t="s">
        <v>37</v>
      </c>
      <c r="HB152" s="127" t="s">
        <v>37</v>
      </c>
      <c r="HC152" s="127" t="s">
        <v>91</v>
      </c>
      <c r="HD152" s="127" t="n">
        <v>16.8</v>
      </c>
      <c r="HE152" s="127" t="n">
        <v>35</v>
      </c>
      <c r="HF152" s="127" t="n">
        <v>0.035</v>
      </c>
      <c r="HG152" s="127" t="n">
        <v>0</v>
      </c>
      <c r="HH152" s="127" t="n">
        <v>0.588</v>
      </c>
      <c r="HI152" s="127" t="n">
        <v>0.588</v>
      </c>
      <c r="HJ152" s="127" t="n">
        <v>405</v>
      </c>
      <c r="HK152" s="127" t="n">
        <v>0</v>
      </c>
      <c r="HL152" s="135" t="n">
        <v>238.14</v>
      </c>
      <c r="HM152" s="161" t="n">
        <v>0</v>
      </c>
      <c r="HN152" s="127" t="n">
        <v>0</v>
      </c>
      <c r="HO152" s="127" t="n">
        <v>0</v>
      </c>
      <c r="HP152" s="127" t="n">
        <v>0</v>
      </c>
      <c r="HQ152" s="127" t="n">
        <v>0</v>
      </c>
      <c r="HR152" s="127" t="n">
        <v>0</v>
      </c>
      <c r="HS152" s="127" t="n">
        <v>0</v>
      </c>
      <c r="HT152" s="127" t="n">
        <v>0</v>
      </c>
      <c r="HU152" s="127" t="n">
        <v>0</v>
      </c>
      <c r="HV152" s="127" t="n">
        <v>0</v>
      </c>
      <c r="HW152" s="127" t="n">
        <v>0</v>
      </c>
      <c r="HX152" s="127" t="n">
        <v>0</v>
      </c>
      <c r="HY152" s="127" t="n">
        <v>0</v>
      </c>
      <c r="HZ152" s="165" t="n">
        <v>0</v>
      </c>
      <c r="IA152" s="127"/>
      <c r="IB152" s="127"/>
      <c r="IC152" s="127"/>
      <c r="ID152" s="127"/>
      <c r="IE152" s="127"/>
      <c r="IF152" s="127"/>
      <c r="IG152" s="127"/>
      <c r="IH152" s="127"/>
      <c r="II152" s="127"/>
      <c r="IJ152" s="127"/>
      <c r="IK152" s="127"/>
      <c r="IL152" s="127"/>
      <c r="IM152" s="127"/>
      <c r="IN152" s="127"/>
      <c r="IO152" s="127"/>
      <c r="IP152" s="127"/>
      <c r="IQ152" s="127"/>
      <c r="IR152" s="127"/>
      <c r="IS152" s="127"/>
      <c r="IT152" s="127"/>
      <c r="IU152" s="127"/>
      <c r="IV152" s="127"/>
      <c r="IW152" s="127"/>
      <c r="IX152" s="127"/>
      <c r="IY152" s="127"/>
      <c r="IZ152" s="127"/>
      <c r="JA152" s="127"/>
      <c r="JB152" s="127"/>
      <c r="JC152" s="127"/>
      <c r="JD152" s="127"/>
      <c r="JE152" s="127"/>
      <c r="JF152" s="127"/>
      <c r="JG152" s="127"/>
      <c r="JH152" s="127"/>
      <c r="JI152" s="127"/>
      <c r="JJ152" s="127"/>
      <c r="JK152" s="127"/>
      <c r="JL152" s="127"/>
      <c r="JM152" s="127"/>
      <c r="JN152" s="127"/>
      <c r="JO152" s="127"/>
      <c r="JP152" s="127"/>
      <c r="JQ152" s="127"/>
      <c r="JR152" s="127"/>
      <c r="JS152" s="127"/>
      <c r="JT152" s="127"/>
      <c r="JU152" s="127"/>
      <c r="JV152" s="127"/>
      <c r="JW152" s="127"/>
      <c r="JX152" s="127"/>
      <c r="JY152" s="127"/>
      <c r="JZ152" s="127"/>
      <c r="KA152" s="127"/>
      <c r="KB152" s="127"/>
      <c r="KC152" s="127"/>
      <c r="KD152" s="127"/>
      <c r="KE152" s="127"/>
      <c r="KF152" s="127"/>
      <c r="KG152" s="127"/>
      <c r="KH152" s="127"/>
      <c r="KI152" s="127"/>
      <c r="KJ152" s="127"/>
      <c r="KK152" s="127"/>
      <c r="KL152" s="127"/>
      <c r="KM152" s="127"/>
      <c r="KN152" s="127"/>
      <c r="KO152" s="127"/>
      <c r="KP152" s="127"/>
      <c r="KQ152" s="127"/>
      <c r="KR152" s="127"/>
      <c r="KS152" s="127"/>
      <c r="KT152" s="127"/>
      <c r="KU152" s="127"/>
      <c r="KV152" s="127"/>
      <c r="KW152" s="127"/>
      <c r="KX152" s="127"/>
      <c r="KY152" s="127"/>
      <c r="KZ152" s="127"/>
      <c r="LA152" s="127"/>
      <c r="LB152" s="127"/>
      <c r="LC152" s="127"/>
      <c r="LD152" s="127"/>
      <c r="LE152" s="127"/>
      <c r="LF152" s="127"/>
      <c r="LG152" s="127"/>
      <c r="LH152" s="127"/>
      <c r="LI152" s="127"/>
      <c r="LJ152" s="127"/>
      <c r="LK152" s="127"/>
      <c r="LL152" s="127"/>
      <c r="LM152" s="127"/>
      <c r="LN152" s="127"/>
      <c r="LO152" s="127"/>
      <c r="LP152" s="127"/>
      <c r="LQ152" s="127"/>
      <c r="LR152" s="127"/>
      <c r="LS152" s="127"/>
      <c r="LT152" s="127"/>
      <c r="LU152" s="127"/>
      <c r="LV152" s="127"/>
      <c r="LW152" s="127"/>
      <c r="LX152" s="127"/>
      <c r="LY152" s="127"/>
      <c r="LZ152" s="127"/>
      <c r="MA152" s="127"/>
      <c r="MB152" s="127"/>
      <c r="MC152" s="127"/>
      <c r="MD152" s="127"/>
      <c r="ME152" s="127"/>
      <c r="MF152" s="127"/>
      <c r="MG152" s="127"/>
      <c r="MH152" s="127"/>
      <c r="MI152" s="127"/>
      <c r="MJ152" s="127"/>
      <c r="MK152" s="127"/>
      <c r="ML152" s="127"/>
      <c r="MM152" s="127"/>
      <c r="MN152" s="127"/>
      <c r="MO152" s="127"/>
      <c r="MP152" s="127"/>
      <c r="MQ152" s="127"/>
      <c r="MR152" s="127"/>
      <c r="MS152" s="127"/>
      <c r="MT152" s="127"/>
      <c r="MU152" s="127"/>
      <c r="MV152" s="127"/>
      <c r="MW152" s="127"/>
      <c r="MX152" s="127"/>
      <c r="MY152" s="127"/>
      <c r="MZ152" s="127"/>
      <c r="NA152" s="127"/>
      <c r="NB152" s="127"/>
      <c r="NC152" s="127"/>
      <c r="ND152" s="127"/>
      <c r="NE152" s="127"/>
      <c r="NF152" s="127"/>
      <c r="NG152" s="127"/>
      <c r="NH152" s="127"/>
      <c r="NI152" s="127"/>
      <c r="NJ152" s="127"/>
      <c r="NK152" s="127"/>
      <c r="NL152" s="127"/>
      <c r="NM152" s="127"/>
      <c r="NN152" s="127"/>
      <c r="NO152" s="127"/>
      <c r="NP152" s="127"/>
      <c r="NQ152" s="127"/>
      <c r="NR152" s="127"/>
      <c r="NS152" s="127"/>
      <c r="NT152" s="127"/>
      <c r="NU152" s="127"/>
      <c r="NV152" s="127"/>
      <c r="NW152" s="127"/>
      <c r="NX152" s="127"/>
      <c r="NY152" s="127"/>
      <c r="NZ152" s="127"/>
      <c r="OA152" s="127"/>
      <c r="OB152" s="127"/>
      <c r="OC152" s="127"/>
      <c r="OD152" s="127"/>
      <c r="OE152" s="127"/>
      <c r="OF152" s="127"/>
      <c r="OG152" s="127"/>
      <c r="OH152" s="127"/>
      <c r="OI152" s="127"/>
      <c r="OJ152" s="127"/>
      <c r="OK152" s="127"/>
      <c r="OL152" s="127"/>
      <c r="OM152" s="127"/>
      <c r="ON152" s="127"/>
      <c r="OO152" s="127"/>
      <c r="OP152" s="127"/>
      <c r="OQ152" s="127"/>
      <c r="OR152" s="127"/>
      <c r="OS152" s="127"/>
      <c r="OT152" s="127"/>
      <c r="OU152" s="127"/>
      <c r="OV152" s="127"/>
      <c r="OW152" s="127"/>
      <c r="OX152" s="127"/>
      <c r="OY152" s="127"/>
      <c r="OZ152" s="127"/>
      <c r="PA152" s="127"/>
      <c r="PB152" s="127"/>
      <c r="PC152" s="127"/>
      <c r="PD152" s="127"/>
      <c r="PE152" s="127"/>
      <c r="PF152" s="127"/>
      <c r="PG152" s="127"/>
      <c r="PH152" s="127"/>
      <c r="PI152" s="127"/>
      <c r="PJ152" s="127"/>
      <c r="PK152" s="127"/>
      <c r="PL152" s="127"/>
      <c r="PM152" s="127"/>
      <c r="PN152" s="127"/>
      <c r="PO152" s="127"/>
      <c r="PP152" s="127"/>
      <c r="PQ152" s="127"/>
      <c r="PR152" s="127"/>
      <c r="PS152" s="127"/>
      <c r="PT152" s="127"/>
      <c r="PU152" s="127"/>
      <c r="PV152" s="127"/>
      <c r="PW152" s="127"/>
      <c r="PX152" s="127"/>
      <c r="PY152" s="127"/>
      <c r="PZ152" s="127"/>
      <c r="QA152" s="127"/>
      <c r="QB152" s="127"/>
      <c r="QC152" s="127"/>
      <c r="QD152" s="127"/>
      <c r="QE152" s="127"/>
      <c r="QF152" s="127"/>
      <c r="QG152" s="127"/>
      <c r="QH152" s="127"/>
      <c r="QI152" s="127"/>
      <c r="QJ152" s="127"/>
      <c r="QK152" s="127"/>
      <c r="QL152" s="127"/>
      <c r="QM152" s="127"/>
      <c r="QN152" s="127"/>
      <c r="QO152" s="127"/>
      <c r="QP152" s="127"/>
    </row>
    <row r="153" customFormat="false" ht="14.4" hidden="false" customHeight="false" outlineLevel="0" collapsed="false">
      <c r="A153" s="166"/>
      <c r="B153" s="37" t="s">
        <v>300</v>
      </c>
      <c r="C153" s="16" t="n">
        <v>0.03</v>
      </c>
      <c r="D153" s="2" t="n">
        <v>0</v>
      </c>
      <c r="E153" s="2" t="n">
        <v>0</v>
      </c>
      <c r="F153" s="2" t="n">
        <v>0</v>
      </c>
      <c r="G153" s="2" t="n">
        <v>0</v>
      </c>
      <c r="H153" s="2" t="n">
        <v>0.02</v>
      </c>
      <c r="I153" s="2" t="n">
        <v>0</v>
      </c>
      <c r="J153" s="2" t="n">
        <v>0.95</v>
      </c>
      <c r="K153" s="2" t="n">
        <v>0</v>
      </c>
      <c r="L153" s="2" t="s">
        <v>37</v>
      </c>
      <c r="M153" s="2" t="s">
        <v>37</v>
      </c>
      <c r="N153" s="2" t="s">
        <v>45</v>
      </c>
      <c r="O153" s="2" t="n">
        <v>1.28</v>
      </c>
      <c r="P153" s="2" t="n">
        <v>200</v>
      </c>
      <c r="Q153" s="2" t="n">
        <v>0.2</v>
      </c>
      <c r="R153" s="2" t="n">
        <v>0</v>
      </c>
      <c r="S153" s="2" t="n">
        <v>0.256</v>
      </c>
      <c r="T153" s="2" t="n">
        <v>0.256</v>
      </c>
      <c r="U153" s="2" t="n">
        <v>410.4</v>
      </c>
      <c r="V153" s="186" t="n">
        <v>0</v>
      </c>
      <c r="W153" s="2" t="n">
        <v>105.0624</v>
      </c>
      <c r="X153" s="2" t="n">
        <f aca="false">IF(M153=1,O153,0)</f>
        <v>0</v>
      </c>
      <c r="Z153" s="2" t="s">
        <v>511</v>
      </c>
      <c r="AA153" s="2" t="n">
        <f aca="false">[1]sellia!E45</f>
        <v>3.69415318931254</v>
      </c>
      <c r="AB153" s="127"/>
      <c r="AC153" s="127"/>
      <c r="AD153" s="127"/>
      <c r="AE153" s="127"/>
      <c r="AF153" s="127"/>
      <c r="AG153" s="128"/>
      <c r="AH153" s="127"/>
      <c r="AI153" s="127"/>
      <c r="AJ153" s="127"/>
      <c r="AK153" s="127"/>
      <c r="AL153" s="127"/>
      <c r="AM153" s="127"/>
      <c r="AN153" s="150" t="n">
        <f aca="false">'Sellia Marina'!CL144</f>
        <v>0</v>
      </c>
      <c r="AO153" s="16" t="n">
        <f aca="false">'Sellia Marina'!CM144</f>
        <v>0</v>
      </c>
      <c r="AP153" s="16" t="n">
        <f aca="false">'Sellia Marina'!CN144</f>
        <v>0</v>
      </c>
      <c r="AQ153" s="16" t="n">
        <f aca="false">'Sellia Marina'!CO144</f>
        <v>0</v>
      </c>
      <c r="AR153" s="16" t="n">
        <f aca="false">'Sellia Marina'!CP144</f>
        <v>0</v>
      </c>
      <c r="AS153" s="16" t="n">
        <f aca="false">'Sellia Marina'!CQ144</f>
        <v>0</v>
      </c>
      <c r="AT153" s="16" t="n">
        <f aca="false">'Sellia Marina'!CR144</f>
        <v>0</v>
      </c>
      <c r="AU153" s="16" t="n">
        <f aca="false">'Sellia Marina'!CS144</f>
        <v>0</v>
      </c>
      <c r="AV153" s="139" t="n">
        <f aca="false">'Sellia Marina'!CT144</f>
        <v>0</v>
      </c>
      <c r="AW153" s="150" t="n">
        <f aca="false">'Sellia Marina'!CL145</f>
        <v>27</v>
      </c>
      <c r="AX153" s="16" t="n">
        <f aca="false">'Sellia Marina'!CM145</f>
        <v>0</v>
      </c>
      <c r="AY153" s="16" t="n">
        <f aca="false">'Sellia Marina'!CN145</f>
        <v>0</v>
      </c>
      <c r="AZ153" s="16" t="n">
        <f aca="false">'Sellia Marina'!CO145</f>
        <v>0</v>
      </c>
      <c r="BA153" s="16" t="n">
        <f aca="false">'Sellia Marina'!CP145</f>
        <v>0</v>
      </c>
      <c r="BB153" s="16" t="n">
        <f aca="false">'Sellia Marina'!CQ145</f>
        <v>0</v>
      </c>
      <c r="BC153" s="16" t="n">
        <f aca="false">'Sellia Marina'!CR145</f>
        <v>3.4</v>
      </c>
      <c r="BD153" s="16" t="n">
        <f aca="false">'Sellia Marina'!CS145</f>
        <v>0</v>
      </c>
      <c r="BE153" s="16" t="n">
        <f aca="false">'Sellia Marina'!CT145</f>
        <v>380</v>
      </c>
      <c r="BF153" s="20" t="n">
        <f aca="false">AW153*$T153</f>
        <v>6.912</v>
      </c>
      <c r="BG153" s="2" t="n">
        <f aca="false">AX153*$T153</f>
        <v>0</v>
      </c>
      <c r="BH153" s="2" t="n">
        <f aca="false">AY153*$T153</f>
        <v>0</v>
      </c>
      <c r="BI153" s="2" t="n">
        <f aca="false">AZ153*$T153</f>
        <v>0</v>
      </c>
      <c r="BJ153" s="2" t="n">
        <f aca="false">BA153*$T153</f>
        <v>0</v>
      </c>
      <c r="BK153" s="2" t="n">
        <f aca="false">BB153*$T153</f>
        <v>0</v>
      </c>
      <c r="BL153" s="2" t="n">
        <f aca="false">BC153*$T153</f>
        <v>0.8704</v>
      </c>
      <c r="BM153" s="2" t="n">
        <f aca="false">BD153*$T153</f>
        <v>0</v>
      </c>
      <c r="BN153" s="44" t="n">
        <f aca="false">BE153*$T153</f>
        <v>97.28</v>
      </c>
      <c r="BO153" s="150" t="n">
        <f aca="false">AN153+BF153</f>
        <v>6.912</v>
      </c>
      <c r="BP153" s="16" t="n">
        <f aca="false">AO153+BG153</f>
        <v>0</v>
      </c>
      <c r="BQ153" s="16" t="n">
        <f aca="false">AP153+BH153</f>
        <v>0</v>
      </c>
      <c r="BR153" s="16" t="n">
        <f aca="false">AQ153+BI153</f>
        <v>0</v>
      </c>
      <c r="BS153" s="16" t="n">
        <f aca="false">AR153+BJ153</f>
        <v>0</v>
      </c>
      <c r="BT153" s="16" t="n">
        <f aca="false">AS153+BK153</f>
        <v>0</v>
      </c>
      <c r="BU153" s="16" t="n">
        <f aca="false">AT153+BL153</f>
        <v>0.8704</v>
      </c>
      <c r="BV153" s="16" t="n">
        <f aca="false">AU153+BM153</f>
        <v>0</v>
      </c>
      <c r="BW153" s="139" t="n">
        <f aca="false">AV153+BN153</f>
        <v>97.28</v>
      </c>
      <c r="BX153" s="3" t="n">
        <f aca="false">BO153/SUM($BO153:$BW153)</f>
        <v>0.0657894736842105</v>
      </c>
      <c r="BY153" s="3" t="n">
        <f aca="false">BP153/SUM($BO153:$BW153)</f>
        <v>0</v>
      </c>
      <c r="BZ153" s="3" t="n">
        <f aca="false">BQ153/SUM($BO153:$BW153)</f>
        <v>0</v>
      </c>
      <c r="CA153" s="3" t="n">
        <f aca="false">BR153/SUM($BO153:$BW153)</f>
        <v>0</v>
      </c>
      <c r="CB153" s="3" t="n">
        <f aca="false">BS153/SUM($BO153:$BW153)</f>
        <v>0</v>
      </c>
      <c r="CC153" s="3" t="n">
        <f aca="false">BT153/SUM($BO153:$BW153)</f>
        <v>0</v>
      </c>
      <c r="CD153" s="3" t="n">
        <f aca="false">BU153/SUM($BO153:$BW153)</f>
        <v>0.00828460038986355</v>
      </c>
      <c r="CE153" s="3" t="n">
        <f aca="false">BV153/SUM($BO153:$BW153)</f>
        <v>0</v>
      </c>
      <c r="CF153" s="3" t="n">
        <f aca="false">BW153/SUM($BO153:$BW153)</f>
        <v>0.925925925925926</v>
      </c>
      <c r="CG153" s="147" t="n">
        <f aca="false">IF(AND(CE153&gt;=90%,BV153&gt;=2000),BV153,0)</f>
        <v>0</v>
      </c>
      <c r="CI153" s="16" t="n">
        <f aca="false">IF(CG153&lt;&gt;0,SUM(BO153:CG153)-BV153,0)</f>
        <v>0</v>
      </c>
      <c r="CJ153" s="2" t="n">
        <f aca="false">IF(CE153&gt;=90%,BV153,0)</f>
        <v>0</v>
      </c>
      <c r="CK153" s="151" t="n">
        <f aca="false">IF(CJ153&lt;&gt;0,1,0)</f>
        <v>0</v>
      </c>
      <c r="CL153" s="2" t="n">
        <f aca="false">IF(CG153&lt;&gt;0,1,0)</f>
        <v>0</v>
      </c>
      <c r="CM153" s="2" t="n">
        <v>0</v>
      </c>
      <c r="CN153" s="151"/>
      <c r="CO153" s="127"/>
      <c r="CP153" s="127"/>
      <c r="CQ153" s="127"/>
      <c r="CR153" s="127"/>
      <c r="CS153" s="127"/>
      <c r="CT153" s="127"/>
      <c r="CU153" s="127"/>
      <c r="CV153" s="127"/>
      <c r="CW153" s="127"/>
      <c r="CX153" s="127"/>
      <c r="CY153" s="127"/>
      <c r="CZ153" s="127"/>
      <c r="DA153" s="127"/>
      <c r="DB153" s="127"/>
      <c r="DC153" s="185"/>
      <c r="DD153" s="2" t="s">
        <v>595</v>
      </c>
      <c r="DE153" s="37" t="str">
        <f aca="false">B223</f>
        <v>O100</v>
      </c>
      <c r="DF153" s="44"/>
      <c r="DG153" s="2" t="n">
        <f aca="false">W223</f>
        <v>128.66</v>
      </c>
      <c r="DH153" s="44" t="n">
        <f aca="false">CG223</f>
        <v>0</v>
      </c>
      <c r="DI153" s="44" t="n">
        <f aca="false">O223</f>
        <v>10</v>
      </c>
      <c r="DJ153" s="44" t="n">
        <f aca="false">S223</f>
        <v>0.1</v>
      </c>
      <c r="DK153" s="44" t="n">
        <f aca="false">BW223</f>
        <v>0</v>
      </c>
      <c r="DL153" s="44" t="n">
        <f aca="false">BV223</f>
        <v>0</v>
      </c>
      <c r="DM153" s="127"/>
      <c r="DN153" s="127"/>
      <c r="DO153" s="127"/>
      <c r="DP153" s="127"/>
      <c r="DQ153" s="127"/>
      <c r="DR153" s="127"/>
      <c r="DS153" s="127"/>
      <c r="DT153" s="127"/>
      <c r="DU153" s="127"/>
      <c r="DV153" s="127"/>
      <c r="DW153" s="127"/>
      <c r="DX153" s="127"/>
      <c r="DY153" s="127"/>
      <c r="DZ153" s="127"/>
      <c r="EA153" s="127"/>
      <c r="EB153" s="127"/>
      <c r="EC153" s="127"/>
      <c r="ED153" s="127"/>
      <c r="EE153" s="127"/>
      <c r="EF153" s="127"/>
      <c r="EG153" s="127"/>
      <c r="EH153" s="127"/>
      <c r="EI153" s="127"/>
      <c r="EJ153" s="127"/>
      <c r="EK153" s="127"/>
      <c r="EL153" s="127"/>
      <c r="EM153" s="127"/>
      <c r="EN153" s="127"/>
      <c r="EO153" s="127"/>
      <c r="EP153" s="127"/>
      <c r="EQ153" s="127"/>
      <c r="ER153" s="127"/>
      <c r="ES153" s="127"/>
      <c r="ET153" s="127"/>
      <c r="EU153" s="127"/>
      <c r="EV153" s="127"/>
      <c r="EW153" s="127"/>
      <c r="EX153" s="127"/>
      <c r="EY153" s="127"/>
      <c r="EZ153" s="127"/>
      <c r="FA153" s="127"/>
      <c r="FB153" s="127"/>
      <c r="FC153" s="127"/>
      <c r="FD153" s="127"/>
      <c r="FE153" s="127"/>
      <c r="FF153" s="127"/>
      <c r="FG153" s="127"/>
      <c r="FH153" s="127"/>
      <c r="FI153" s="127"/>
      <c r="FJ153" s="127"/>
      <c r="FK153" s="127"/>
      <c r="FL153" s="127"/>
      <c r="FM153" s="127"/>
      <c r="FN153" s="127"/>
      <c r="FO153" s="127"/>
      <c r="FP153" s="127"/>
      <c r="FQ153" s="127"/>
      <c r="FR153" s="127"/>
      <c r="FS153" s="127"/>
      <c r="FT153" s="127"/>
      <c r="FU153" s="127"/>
      <c r="FV153" s="127"/>
      <c r="FW153" s="127"/>
      <c r="FX153" s="127"/>
      <c r="FY153" s="127"/>
      <c r="FZ153" s="127"/>
      <c r="GA153" s="127"/>
      <c r="GB153" s="127"/>
      <c r="GC153" s="127"/>
      <c r="GD153" s="127"/>
      <c r="GE153" s="127"/>
      <c r="GF153" s="127"/>
      <c r="GG153" s="127"/>
      <c r="GH153" s="127"/>
      <c r="GI153" s="127"/>
      <c r="GJ153" s="127"/>
      <c r="GK153" s="127"/>
      <c r="GL153" s="127"/>
      <c r="GM153" s="127"/>
      <c r="GN153" s="127"/>
      <c r="GO153" s="127"/>
      <c r="GP153" s="167"/>
      <c r="GQ153" s="127" t="s">
        <v>297</v>
      </c>
      <c r="GR153" s="161" t="n">
        <v>0</v>
      </c>
      <c r="GS153" s="127" t="n">
        <v>0</v>
      </c>
      <c r="GT153" s="127" t="n">
        <v>0</v>
      </c>
      <c r="GU153" s="127" t="n">
        <v>0</v>
      </c>
      <c r="GV153" s="127" t="n">
        <v>0</v>
      </c>
      <c r="GW153" s="127" t="n">
        <v>0</v>
      </c>
      <c r="GX153" s="127" t="n">
        <v>0</v>
      </c>
      <c r="GY153" s="135" t="n">
        <v>1</v>
      </c>
      <c r="GZ153" s="161" t="n">
        <v>0</v>
      </c>
      <c r="HA153" s="127" t="s">
        <v>37</v>
      </c>
      <c r="HB153" s="127" t="s">
        <v>37</v>
      </c>
      <c r="HC153" s="127" t="s">
        <v>303</v>
      </c>
      <c r="HD153" s="127" t="n">
        <v>4.5</v>
      </c>
      <c r="HE153" s="127" t="n">
        <v>30</v>
      </c>
      <c r="HF153" s="127" t="n">
        <v>0.03</v>
      </c>
      <c r="HG153" s="127" t="n">
        <v>0</v>
      </c>
      <c r="HH153" s="127" t="n">
        <v>0.135</v>
      </c>
      <c r="HI153" s="127" t="n">
        <v>0.135</v>
      </c>
      <c r="HJ153" s="127" t="n">
        <v>400</v>
      </c>
      <c r="HK153" s="127" t="n">
        <v>0</v>
      </c>
      <c r="HL153" s="135" t="n">
        <v>54</v>
      </c>
      <c r="HM153" s="161" t="n">
        <v>0</v>
      </c>
      <c r="HN153" s="127" t="n">
        <v>0</v>
      </c>
      <c r="HO153" s="127" t="n">
        <v>0</v>
      </c>
      <c r="HP153" s="127" t="n">
        <v>0</v>
      </c>
      <c r="HQ153" s="127" t="n">
        <v>0</v>
      </c>
      <c r="HR153" s="127" t="n">
        <v>0</v>
      </c>
      <c r="HS153" s="127" t="n">
        <v>0</v>
      </c>
      <c r="HT153" s="127" t="n">
        <v>0</v>
      </c>
      <c r="HU153" s="127" t="n">
        <v>0</v>
      </c>
      <c r="HV153" s="127" t="n">
        <v>0</v>
      </c>
      <c r="HW153" s="127" t="n">
        <v>0</v>
      </c>
      <c r="HX153" s="127" t="n">
        <v>0</v>
      </c>
      <c r="HY153" s="127" t="n">
        <v>0</v>
      </c>
      <c r="HZ153" s="165" t="n">
        <v>0</v>
      </c>
      <c r="IA153" s="127"/>
      <c r="IB153" s="127"/>
      <c r="IC153" s="127"/>
      <c r="ID153" s="127"/>
      <c r="IE153" s="127"/>
      <c r="IF153" s="127"/>
      <c r="IG153" s="127"/>
      <c r="IH153" s="127"/>
      <c r="II153" s="127"/>
      <c r="IJ153" s="127"/>
      <c r="IK153" s="127"/>
      <c r="IL153" s="127"/>
      <c r="IM153" s="127"/>
      <c r="IN153" s="127"/>
      <c r="IO153" s="127"/>
      <c r="IP153" s="127"/>
      <c r="IQ153" s="127"/>
      <c r="IR153" s="127"/>
      <c r="IS153" s="127"/>
      <c r="IT153" s="127"/>
      <c r="IU153" s="127"/>
      <c r="IV153" s="127"/>
      <c r="IW153" s="127"/>
      <c r="IX153" s="127"/>
      <c r="IY153" s="127"/>
      <c r="IZ153" s="127"/>
      <c r="JA153" s="127"/>
      <c r="JB153" s="127"/>
      <c r="JC153" s="127"/>
      <c r="JD153" s="127"/>
      <c r="JE153" s="127"/>
      <c r="JF153" s="127"/>
      <c r="JG153" s="127"/>
      <c r="JH153" s="127"/>
      <c r="JI153" s="127"/>
      <c r="JJ153" s="127"/>
      <c r="JK153" s="127"/>
      <c r="JL153" s="127"/>
      <c r="JM153" s="127"/>
      <c r="JN153" s="127"/>
      <c r="JO153" s="127"/>
      <c r="JP153" s="127"/>
      <c r="JQ153" s="127"/>
      <c r="JR153" s="127"/>
      <c r="JS153" s="127"/>
      <c r="JT153" s="127"/>
      <c r="JU153" s="127"/>
      <c r="JV153" s="127"/>
      <c r="JW153" s="127"/>
      <c r="JX153" s="127"/>
      <c r="JY153" s="127"/>
      <c r="JZ153" s="127"/>
      <c r="KA153" s="127"/>
      <c r="KB153" s="127"/>
      <c r="KC153" s="127"/>
      <c r="KD153" s="127"/>
      <c r="KE153" s="127"/>
      <c r="KF153" s="127"/>
      <c r="KG153" s="127"/>
      <c r="KH153" s="127"/>
      <c r="KI153" s="127"/>
      <c r="KJ153" s="127"/>
      <c r="KK153" s="127"/>
      <c r="KL153" s="127"/>
      <c r="KM153" s="127"/>
      <c r="KN153" s="127"/>
      <c r="KO153" s="127"/>
      <c r="KP153" s="127"/>
      <c r="KQ153" s="127"/>
      <c r="KR153" s="127"/>
      <c r="KS153" s="127"/>
      <c r="KT153" s="127"/>
      <c r="KU153" s="127"/>
      <c r="KV153" s="127"/>
      <c r="KW153" s="127"/>
      <c r="KX153" s="127"/>
      <c r="KY153" s="127"/>
      <c r="KZ153" s="127"/>
      <c r="LA153" s="127"/>
      <c r="LB153" s="127"/>
      <c r="LC153" s="127"/>
      <c r="LD153" s="127"/>
      <c r="LE153" s="127"/>
      <c r="LF153" s="127"/>
      <c r="LG153" s="127"/>
      <c r="LH153" s="127"/>
      <c r="LI153" s="127"/>
      <c r="LJ153" s="127"/>
      <c r="LK153" s="127"/>
      <c r="LL153" s="127"/>
      <c r="LM153" s="127"/>
      <c r="LN153" s="127"/>
      <c r="LO153" s="127"/>
      <c r="LP153" s="127"/>
      <c r="LQ153" s="127"/>
      <c r="LR153" s="127"/>
      <c r="LS153" s="127"/>
      <c r="LT153" s="127"/>
      <c r="LU153" s="127"/>
      <c r="LV153" s="127"/>
      <c r="LW153" s="127"/>
      <c r="LX153" s="127"/>
      <c r="LY153" s="127"/>
      <c r="LZ153" s="127"/>
      <c r="MA153" s="127"/>
      <c r="MB153" s="127"/>
      <c r="MC153" s="127"/>
      <c r="MD153" s="127"/>
      <c r="ME153" s="127"/>
      <c r="MF153" s="127"/>
      <c r="MG153" s="127"/>
      <c r="MH153" s="127"/>
      <c r="MI153" s="127"/>
      <c r="MJ153" s="127"/>
      <c r="MK153" s="127"/>
      <c r="ML153" s="127"/>
      <c r="MM153" s="127"/>
      <c r="MN153" s="127"/>
      <c r="MO153" s="127"/>
      <c r="MP153" s="127"/>
      <c r="MQ153" s="127"/>
      <c r="MR153" s="127"/>
      <c r="MS153" s="127"/>
      <c r="MT153" s="127"/>
      <c r="MU153" s="127"/>
      <c r="MV153" s="127"/>
      <c r="MW153" s="127"/>
      <c r="MX153" s="127"/>
      <c r="MY153" s="127"/>
      <c r="MZ153" s="127"/>
      <c r="NA153" s="127"/>
      <c r="NB153" s="127"/>
      <c r="NC153" s="127"/>
      <c r="ND153" s="127"/>
      <c r="NE153" s="127"/>
      <c r="NF153" s="127"/>
      <c r="NG153" s="127"/>
      <c r="NH153" s="127"/>
      <c r="NI153" s="127"/>
      <c r="NJ153" s="127"/>
      <c r="NK153" s="127"/>
      <c r="NL153" s="127"/>
      <c r="NM153" s="127"/>
      <c r="NN153" s="127"/>
      <c r="NO153" s="127"/>
      <c r="NP153" s="127"/>
      <c r="NQ153" s="127"/>
      <c r="NR153" s="127"/>
      <c r="NS153" s="127"/>
      <c r="NT153" s="127"/>
      <c r="NU153" s="127"/>
      <c r="NV153" s="127"/>
      <c r="NW153" s="127"/>
      <c r="NX153" s="127"/>
      <c r="NY153" s="127"/>
      <c r="NZ153" s="127"/>
      <c r="OA153" s="127"/>
      <c r="OB153" s="127"/>
      <c r="OC153" s="127"/>
      <c r="OD153" s="127"/>
      <c r="OE153" s="127"/>
      <c r="OF153" s="127"/>
      <c r="OG153" s="127"/>
      <c r="OH153" s="127"/>
      <c r="OI153" s="127"/>
      <c r="OJ153" s="127"/>
      <c r="OK153" s="127"/>
      <c r="OL153" s="127"/>
      <c r="OM153" s="127"/>
      <c r="ON153" s="127"/>
      <c r="OO153" s="127"/>
      <c r="OP153" s="127"/>
      <c r="OQ153" s="127"/>
      <c r="OR153" s="127"/>
      <c r="OS153" s="127"/>
      <c r="OT153" s="127"/>
      <c r="OU153" s="127"/>
      <c r="OV153" s="127"/>
      <c r="OW153" s="127"/>
      <c r="OX153" s="127"/>
      <c r="OY153" s="127"/>
      <c r="OZ153" s="127"/>
      <c r="PA153" s="127"/>
      <c r="PB153" s="127"/>
      <c r="PC153" s="127"/>
      <c r="PD153" s="127"/>
      <c r="PE153" s="127"/>
      <c r="PF153" s="127"/>
      <c r="PG153" s="127"/>
      <c r="PH153" s="127"/>
      <c r="PI153" s="127"/>
      <c r="PJ153" s="127"/>
      <c r="PK153" s="127"/>
      <c r="PL153" s="127"/>
      <c r="PM153" s="127"/>
      <c r="PN153" s="127"/>
      <c r="PO153" s="127"/>
      <c r="PP153" s="127"/>
      <c r="PQ153" s="127"/>
      <c r="PR153" s="127"/>
      <c r="PS153" s="127"/>
      <c r="PT153" s="127"/>
      <c r="PU153" s="127"/>
      <c r="PV153" s="127"/>
      <c r="PW153" s="127"/>
      <c r="PX153" s="127"/>
      <c r="PY153" s="127"/>
      <c r="PZ153" s="127"/>
      <c r="QA153" s="127"/>
      <c r="QB153" s="127"/>
      <c r="QC153" s="127"/>
      <c r="QD153" s="127"/>
      <c r="QE153" s="127"/>
      <c r="QF153" s="127"/>
      <c r="QG153" s="127"/>
      <c r="QH153" s="127"/>
      <c r="QI153" s="127"/>
      <c r="QJ153" s="127"/>
      <c r="QK153" s="127"/>
      <c r="QL153" s="127"/>
      <c r="QM153" s="127"/>
      <c r="QN153" s="127"/>
      <c r="QO153" s="127"/>
      <c r="QP153" s="127"/>
    </row>
    <row r="154" customFormat="false" ht="14.4" hidden="false" customHeight="false" outlineLevel="0" collapsed="false">
      <c r="A154" s="166"/>
      <c r="B154" s="37" t="s">
        <v>325</v>
      </c>
      <c r="C154" s="16" t="n">
        <v>0</v>
      </c>
      <c r="D154" s="2" t="n">
        <v>0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1</v>
      </c>
      <c r="J154" s="2" t="n">
        <v>0</v>
      </c>
      <c r="K154" s="2" t="n">
        <v>0</v>
      </c>
      <c r="L154" s="2" t="s">
        <v>140</v>
      </c>
      <c r="M154" s="2" t="n">
        <v>1</v>
      </c>
      <c r="N154" s="2" t="s">
        <v>45</v>
      </c>
      <c r="O154" s="2" t="n">
        <v>3.18</v>
      </c>
      <c r="P154" s="2" t="n">
        <v>100</v>
      </c>
      <c r="Q154" s="2" t="n">
        <v>0.1</v>
      </c>
      <c r="R154" s="2" t="n">
        <v>0</v>
      </c>
      <c r="S154" s="2" t="n">
        <v>0.318</v>
      </c>
      <c r="T154" s="2" t="n">
        <v>0.318</v>
      </c>
      <c r="U154" s="2" t="n">
        <v>1630</v>
      </c>
      <c r="V154" s="186" t="n">
        <v>0</v>
      </c>
      <c r="W154" s="2" t="n">
        <v>518.34</v>
      </c>
      <c r="X154" s="2" t="n">
        <f aca="false">IF(M154=1,O154,0)</f>
        <v>3.18</v>
      </c>
      <c r="Z154" s="2" t="s">
        <v>511</v>
      </c>
      <c r="AA154" s="2" t="n">
        <f aca="false">[1]sellia!E46</f>
        <v>3.68233155185318</v>
      </c>
      <c r="AB154" s="127"/>
      <c r="AC154" s="127"/>
      <c r="AD154" s="127"/>
      <c r="AE154" s="127"/>
      <c r="AF154" s="127"/>
      <c r="AG154" s="128"/>
      <c r="AH154" s="127"/>
      <c r="AI154" s="127"/>
      <c r="AJ154" s="127"/>
      <c r="AK154" s="127"/>
      <c r="AL154" s="127"/>
      <c r="AM154" s="127"/>
      <c r="AN154" s="150" t="n">
        <f aca="false">'Sellia Marina'!B217</f>
        <v>0</v>
      </c>
      <c r="AO154" s="16" t="n">
        <f aca="false">'Sellia Marina'!C217</f>
        <v>0</v>
      </c>
      <c r="AP154" s="16" t="n">
        <f aca="false">'Sellia Marina'!D217</f>
        <v>0</v>
      </c>
      <c r="AQ154" s="16" t="n">
        <f aca="false">'Sellia Marina'!E217</f>
        <v>0</v>
      </c>
      <c r="AR154" s="16" t="n">
        <f aca="false">'Sellia Marina'!F217</f>
        <v>0</v>
      </c>
      <c r="AS154" s="16" t="n">
        <f aca="false">'Sellia Marina'!G217</f>
        <v>0</v>
      </c>
      <c r="AT154" s="16" t="n">
        <f aca="false">'Sellia Marina'!H217</f>
        <v>0</v>
      </c>
      <c r="AU154" s="16" t="n">
        <f aca="false">'Sellia Marina'!I217</f>
        <v>0</v>
      </c>
      <c r="AV154" s="139" t="n">
        <f aca="false">'Sellia Marina'!J217</f>
        <v>0</v>
      </c>
      <c r="AW154" s="150" t="n">
        <f aca="false">'Sellia Marina'!B218</f>
        <v>0</v>
      </c>
      <c r="AX154" s="16" t="n">
        <f aca="false">'Sellia Marina'!C218</f>
        <v>0</v>
      </c>
      <c r="AY154" s="16" t="n">
        <f aca="false">'Sellia Marina'!D218</f>
        <v>0</v>
      </c>
      <c r="AZ154" s="16" t="n">
        <f aca="false">'Sellia Marina'!E218</f>
        <v>0</v>
      </c>
      <c r="BA154" s="16" t="n">
        <f aca="false">'Sellia Marina'!F218</f>
        <v>0</v>
      </c>
      <c r="BB154" s="16" t="n">
        <f aca="false">'Sellia Marina'!G218</f>
        <v>0</v>
      </c>
      <c r="BC154" s="16" t="n">
        <f aca="false">'Sellia Marina'!H218</f>
        <v>0</v>
      </c>
      <c r="BD154" s="16" t="n">
        <f aca="false">'Sellia Marina'!I218</f>
        <v>1630</v>
      </c>
      <c r="BE154" s="16" t="n">
        <f aca="false">'Sellia Marina'!J218</f>
        <v>0</v>
      </c>
      <c r="BF154" s="20" t="n">
        <f aca="false">AW154*$T154</f>
        <v>0</v>
      </c>
      <c r="BG154" s="2" t="n">
        <f aca="false">AX154*$T154</f>
        <v>0</v>
      </c>
      <c r="BH154" s="2" t="n">
        <f aca="false">AY154*$T154</f>
        <v>0</v>
      </c>
      <c r="BI154" s="2" t="n">
        <f aca="false">AZ154*$T154</f>
        <v>0</v>
      </c>
      <c r="BJ154" s="2" t="n">
        <f aca="false">BA154*$T154</f>
        <v>0</v>
      </c>
      <c r="BK154" s="2" t="n">
        <f aca="false">BB154*$T154</f>
        <v>0</v>
      </c>
      <c r="BL154" s="2" t="n">
        <f aca="false">BC154*$T154</f>
        <v>0</v>
      </c>
      <c r="BM154" s="2" t="n">
        <f aca="false">BD154*$T154</f>
        <v>518.34</v>
      </c>
      <c r="BN154" s="44" t="n">
        <f aca="false">BE154*$T154</f>
        <v>0</v>
      </c>
      <c r="BO154" s="150" t="n">
        <f aca="false">AN154+BF154</f>
        <v>0</v>
      </c>
      <c r="BP154" s="16" t="n">
        <f aca="false">AO154+BG154</f>
        <v>0</v>
      </c>
      <c r="BQ154" s="16" t="n">
        <f aca="false">AP154+BH154</f>
        <v>0</v>
      </c>
      <c r="BR154" s="16" t="n">
        <f aca="false">AQ154+BI154</f>
        <v>0</v>
      </c>
      <c r="BS154" s="16" t="n">
        <f aca="false">AR154+BJ154</f>
        <v>0</v>
      </c>
      <c r="BT154" s="16" t="n">
        <f aca="false">AS154+BK154</f>
        <v>0</v>
      </c>
      <c r="BU154" s="16" t="n">
        <f aca="false">AT154+BL154</f>
        <v>0</v>
      </c>
      <c r="BV154" s="16" t="n">
        <f aca="false">AU154+BM154</f>
        <v>518.34</v>
      </c>
      <c r="BW154" s="139" t="n">
        <f aca="false">AV154+BN154</f>
        <v>0</v>
      </c>
      <c r="BX154" s="3" t="n">
        <f aca="false">BO154/SUM($BO154:$BW154)</f>
        <v>0</v>
      </c>
      <c r="BY154" s="3" t="n">
        <f aca="false">BP154/SUM($BO154:$BW154)</f>
        <v>0</v>
      </c>
      <c r="BZ154" s="3" t="n">
        <f aca="false">BQ154/SUM($BO154:$BW154)</f>
        <v>0</v>
      </c>
      <c r="CA154" s="3" t="n">
        <f aca="false">BR154/SUM($BO154:$BW154)</f>
        <v>0</v>
      </c>
      <c r="CB154" s="3" t="n">
        <f aca="false">BS154/SUM($BO154:$BW154)</f>
        <v>0</v>
      </c>
      <c r="CC154" s="3" t="n">
        <f aca="false">BT154/SUM($BO154:$BW154)</f>
        <v>0</v>
      </c>
      <c r="CD154" s="3" t="n">
        <f aca="false">BU154/SUM($BO154:$BW154)</f>
        <v>0</v>
      </c>
      <c r="CE154" s="3" t="n">
        <f aca="false">BV154/SUM($BO154:$BW154)</f>
        <v>1</v>
      </c>
      <c r="CF154" s="3" t="n">
        <f aca="false">BW154/SUM($BO154:$BW154)</f>
        <v>0</v>
      </c>
      <c r="CG154" s="147" t="n">
        <f aca="false">IF(AND(CE154&gt;=90%,BV154&gt;=2000),BV154,0)</f>
        <v>0</v>
      </c>
      <c r="CI154" s="16" t="n">
        <f aca="false">IF(CG154&lt;&gt;0,SUM(BO154:CG154)-BV154,0)</f>
        <v>0</v>
      </c>
      <c r="CJ154" s="2" t="n">
        <f aca="false">IF(CE154&gt;=90%,BV154,0)</f>
        <v>518.34</v>
      </c>
      <c r="CK154" s="151" t="n">
        <f aca="false">IF(CJ154&lt;&gt;0,1,0)</f>
        <v>1</v>
      </c>
      <c r="CL154" s="2" t="n">
        <f aca="false">IF(CG154&lt;&gt;0,1,0)</f>
        <v>0</v>
      </c>
      <c r="CM154" s="2" t="n">
        <v>0</v>
      </c>
      <c r="CN154" s="151"/>
      <c r="CO154" s="127"/>
      <c r="CP154" s="127"/>
      <c r="CQ154" s="127"/>
      <c r="CR154" s="127"/>
      <c r="CS154" s="127"/>
      <c r="CT154" s="127"/>
      <c r="CU154" s="127"/>
      <c r="CV154" s="127"/>
      <c r="CW154" s="127"/>
      <c r="CX154" s="127"/>
      <c r="CY154" s="127"/>
      <c r="CZ154" s="127"/>
      <c r="DA154" s="127"/>
      <c r="DB154" s="127"/>
      <c r="DC154" s="185"/>
      <c r="DE154" s="37" t="str">
        <f aca="false">B224</f>
        <v>O101</v>
      </c>
      <c r="DF154" s="44"/>
      <c r="DG154" s="2" t="n">
        <f aca="false">W224</f>
        <v>2369.55</v>
      </c>
      <c r="DH154" s="44" t="n">
        <f aca="false">CG224</f>
        <v>2227.5</v>
      </c>
      <c r="DI154" s="44" t="n">
        <f aca="false">O224</f>
        <v>30</v>
      </c>
      <c r="DJ154" s="44" t="n">
        <f aca="false">S224</f>
        <v>1.5</v>
      </c>
      <c r="DK154" s="44" t="n">
        <f aca="false">BW224</f>
        <v>0</v>
      </c>
      <c r="DL154" s="44" t="n">
        <f aca="false">BV224</f>
        <v>2227.5</v>
      </c>
      <c r="DM154" s="127" t="n">
        <v>35.1</v>
      </c>
      <c r="DN154" s="127"/>
      <c r="DO154" s="127"/>
      <c r="DP154" s="127"/>
      <c r="DQ154" s="127"/>
      <c r="DR154" s="127"/>
      <c r="DS154" s="127"/>
      <c r="DT154" s="127"/>
      <c r="DU154" s="127"/>
      <c r="DV154" s="127"/>
      <c r="DW154" s="127"/>
      <c r="DX154" s="127"/>
      <c r="DY154" s="127"/>
      <c r="DZ154" s="127"/>
      <c r="EA154" s="127"/>
      <c r="EB154" s="127"/>
      <c r="EC154" s="127"/>
      <c r="ED154" s="127"/>
      <c r="EE154" s="127"/>
      <c r="EF154" s="127"/>
      <c r="EG154" s="127"/>
      <c r="EH154" s="127"/>
      <c r="EI154" s="127"/>
      <c r="EJ154" s="127"/>
      <c r="EK154" s="127"/>
      <c r="EL154" s="127"/>
      <c r="EM154" s="127"/>
      <c r="EN154" s="127"/>
      <c r="EO154" s="127"/>
      <c r="EP154" s="127"/>
      <c r="EQ154" s="127"/>
      <c r="ER154" s="127"/>
      <c r="ES154" s="127"/>
      <c r="ET154" s="127"/>
      <c r="EU154" s="127"/>
      <c r="EV154" s="127"/>
      <c r="EW154" s="127"/>
      <c r="EX154" s="127"/>
      <c r="EY154" s="127"/>
      <c r="EZ154" s="127"/>
      <c r="FA154" s="127"/>
      <c r="FB154" s="127"/>
      <c r="FC154" s="127"/>
      <c r="FD154" s="127"/>
      <c r="FE154" s="127"/>
      <c r="FF154" s="127"/>
      <c r="FG154" s="127"/>
      <c r="FH154" s="127"/>
      <c r="FI154" s="127"/>
      <c r="FJ154" s="127"/>
      <c r="FK154" s="127"/>
      <c r="FL154" s="127"/>
      <c r="FM154" s="127"/>
      <c r="FN154" s="127"/>
      <c r="FO154" s="127"/>
      <c r="FP154" s="127"/>
      <c r="FQ154" s="127"/>
      <c r="FR154" s="127"/>
      <c r="FS154" s="127"/>
      <c r="FT154" s="127"/>
      <c r="FU154" s="127"/>
      <c r="FV154" s="127"/>
      <c r="FW154" s="127"/>
      <c r="FX154" s="127"/>
      <c r="FY154" s="127"/>
      <c r="FZ154" s="127"/>
      <c r="GA154" s="127"/>
      <c r="GB154" s="127"/>
      <c r="GC154" s="127"/>
      <c r="GD154" s="127"/>
      <c r="GE154" s="127"/>
      <c r="GF154" s="127"/>
      <c r="GG154" s="127"/>
      <c r="GH154" s="127"/>
      <c r="GI154" s="127"/>
      <c r="GJ154" s="127"/>
      <c r="GK154" s="127"/>
      <c r="GL154" s="127"/>
      <c r="GM154" s="127"/>
      <c r="GN154" s="127"/>
      <c r="GO154" s="127"/>
      <c r="GP154" s="167"/>
      <c r="GQ154" s="127" t="s">
        <v>298</v>
      </c>
      <c r="GR154" s="161" t="n">
        <v>0.32</v>
      </c>
      <c r="GS154" s="127" t="n">
        <v>0.02</v>
      </c>
      <c r="GT154" s="127" t="n">
        <v>0.02</v>
      </c>
      <c r="GU154" s="127" t="n">
        <v>0.05</v>
      </c>
      <c r="GV154" s="127" t="n">
        <v>0.03</v>
      </c>
      <c r="GW154" s="127" t="n">
        <v>0.06</v>
      </c>
      <c r="GX154" s="127" t="n">
        <v>0</v>
      </c>
      <c r="GY154" s="135" t="n">
        <v>0.5</v>
      </c>
      <c r="GZ154" s="161" t="n">
        <v>0</v>
      </c>
      <c r="HA154" s="127" t="s">
        <v>37</v>
      </c>
      <c r="HB154" s="127" t="s">
        <v>37</v>
      </c>
      <c r="HC154" s="127" t="s">
        <v>91</v>
      </c>
      <c r="HD154" s="127" t="n">
        <v>21.1</v>
      </c>
      <c r="HE154" s="127" t="n">
        <v>40</v>
      </c>
      <c r="HF154" s="127" t="n">
        <v>0.04</v>
      </c>
      <c r="HG154" s="127" t="n">
        <v>0.03</v>
      </c>
      <c r="HH154" s="127" t="n">
        <v>0.844</v>
      </c>
      <c r="HI154" s="127" t="n">
        <v>0.81868</v>
      </c>
      <c r="HJ154" s="127" t="n">
        <v>733.4</v>
      </c>
      <c r="HK154" s="127" t="n">
        <v>40</v>
      </c>
      <c r="HL154" s="135" t="n">
        <v>640.419912</v>
      </c>
      <c r="HM154" s="161" t="n">
        <v>0</v>
      </c>
      <c r="HN154" s="127" t="n">
        <v>0</v>
      </c>
      <c r="HO154" s="127" t="n">
        <v>0</v>
      </c>
      <c r="HP154" s="127" t="n">
        <v>0</v>
      </c>
      <c r="HQ154" s="127" t="n">
        <v>0</v>
      </c>
      <c r="HR154" s="127" t="n">
        <v>0</v>
      </c>
      <c r="HS154" s="127" t="n">
        <v>2</v>
      </c>
      <c r="HT154" s="127" t="n">
        <v>0</v>
      </c>
      <c r="HU154" s="127" t="n">
        <v>0</v>
      </c>
      <c r="HV154" s="127" t="n">
        <v>0</v>
      </c>
      <c r="HW154" s="127" t="n">
        <v>0</v>
      </c>
      <c r="HX154" s="127" t="n">
        <v>0</v>
      </c>
      <c r="HY154" s="127" t="n">
        <v>0</v>
      </c>
      <c r="HZ154" s="165" t="n">
        <v>0</v>
      </c>
      <c r="IA154" s="127"/>
      <c r="IB154" s="127"/>
      <c r="IC154" s="127"/>
      <c r="ID154" s="127"/>
      <c r="IE154" s="127"/>
      <c r="IF154" s="127"/>
      <c r="IG154" s="127"/>
      <c r="IH154" s="127"/>
      <c r="II154" s="127"/>
      <c r="IJ154" s="127"/>
      <c r="IK154" s="127"/>
      <c r="IL154" s="127"/>
      <c r="IM154" s="127"/>
      <c r="IN154" s="127"/>
      <c r="IO154" s="127"/>
      <c r="IP154" s="127"/>
      <c r="IQ154" s="127"/>
      <c r="IR154" s="127"/>
      <c r="IS154" s="127"/>
      <c r="IT154" s="127"/>
      <c r="IU154" s="127"/>
      <c r="IV154" s="127"/>
      <c r="IW154" s="127"/>
      <c r="IX154" s="127"/>
      <c r="IY154" s="127"/>
      <c r="IZ154" s="127"/>
      <c r="JA154" s="127"/>
      <c r="JB154" s="127"/>
      <c r="JC154" s="127"/>
      <c r="JD154" s="127"/>
      <c r="JE154" s="127"/>
      <c r="JF154" s="127"/>
      <c r="JG154" s="127"/>
      <c r="JH154" s="127"/>
      <c r="JI154" s="127"/>
      <c r="JJ154" s="127"/>
      <c r="JK154" s="127"/>
      <c r="JL154" s="127"/>
      <c r="JM154" s="127"/>
      <c r="JN154" s="127"/>
      <c r="JO154" s="127"/>
      <c r="JP154" s="127"/>
      <c r="JQ154" s="127"/>
      <c r="JR154" s="127"/>
      <c r="JS154" s="127"/>
      <c r="JT154" s="127"/>
      <c r="JU154" s="127"/>
      <c r="JV154" s="127"/>
      <c r="JW154" s="127"/>
      <c r="JX154" s="127"/>
      <c r="JY154" s="127"/>
      <c r="JZ154" s="127"/>
      <c r="KA154" s="127"/>
      <c r="KB154" s="127"/>
      <c r="KC154" s="127"/>
      <c r="KD154" s="127"/>
      <c r="KE154" s="127"/>
      <c r="KF154" s="127"/>
      <c r="KG154" s="127"/>
      <c r="KH154" s="127"/>
      <c r="KI154" s="127"/>
      <c r="KJ154" s="127"/>
      <c r="KK154" s="127"/>
      <c r="KL154" s="127"/>
      <c r="KM154" s="127"/>
      <c r="KN154" s="127"/>
      <c r="KO154" s="127"/>
      <c r="KP154" s="127"/>
      <c r="KQ154" s="127"/>
      <c r="KR154" s="127"/>
      <c r="KS154" s="127"/>
      <c r="KT154" s="127"/>
      <c r="KU154" s="127"/>
      <c r="KV154" s="127"/>
      <c r="KW154" s="127"/>
      <c r="KX154" s="127"/>
      <c r="KY154" s="127"/>
      <c r="KZ154" s="127"/>
      <c r="LA154" s="127"/>
      <c r="LB154" s="127"/>
      <c r="LC154" s="127"/>
      <c r="LD154" s="127"/>
      <c r="LE154" s="127"/>
      <c r="LF154" s="127"/>
      <c r="LG154" s="127"/>
      <c r="LH154" s="127"/>
      <c r="LI154" s="127"/>
      <c r="LJ154" s="127"/>
      <c r="LK154" s="127"/>
      <c r="LL154" s="127"/>
      <c r="LM154" s="127"/>
      <c r="LN154" s="127"/>
      <c r="LO154" s="127"/>
      <c r="LP154" s="127"/>
      <c r="LQ154" s="127"/>
      <c r="LR154" s="127"/>
      <c r="LS154" s="127"/>
      <c r="LT154" s="127"/>
      <c r="LU154" s="127"/>
      <c r="LV154" s="127"/>
      <c r="LW154" s="127"/>
      <c r="LX154" s="127"/>
      <c r="LY154" s="127"/>
      <c r="LZ154" s="127"/>
      <c r="MA154" s="127"/>
      <c r="MB154" s="127"/>
      <c r="MC154" s="127"/>
      <c r="MD154" s="127"/>
      <c r="ME154" s="127"/>
      <c r="MF154" s="127"/>
      <c r="MG154" s="127"/>
      <c r="MH154" s="127"/>
      <c r="MI154" s="127"/>
      <c r="MJ154" s="127"/>
      <c r="MK154" s="127"/>
      <c r="ML154" s="127"/>
      <c r="MM154" s="127"/>
      <c r="MN154" s="127"/>
      <c r="MO154" s="127"/>
      <c r="MP154" s="127"/>
      <c r="MQ154" s="127"/>
      <c r="MR154" s="127"/>
      <c r="MS154" s="127"/>
      <c r="MT154" s="127"/>
      <c r="MU154" s="127"/>
      <c r="MV154" s="127"/>
      <c r="MW154" s="127"/>
      <c r="MX154" s="127"/>
      <c r="MY154" s="127"/>
      <c r="MZ154" s="127"/>
      <c r="NA154" s="127"/>
      <c r="NB154" s="127"/>
      <c r="NC154" s="127"/>
      <c r="ND154" s="127"/>
      <c r="NE154" s="127"/>
      <c r="NF154" s="127"/>
      <c r="NG154" s="127"/>
      <c r="NH154" s="127"/>
      <c r="NI154" s="127"/>
      <c r="NJ154" s="127"/>
      <c r="NK154" s="127"/>
      <c r="NL154" s="127"/>
      <c r="NM154" s="127"/>
      <c r="NN154" s="127"/>
      <c r="NO154" s="127"/>
      <c r="NP154" s="127"/>
      <c r="NQ154" s="127"/>
      <c r="NR154" s="127"/>
      <c r="NS154" s="127"/>
      <c r="NT154" s="127"/>
      <c r="NU154" s="127"/>
      <c r="NV154" s="127"/>
      <c r="NW154" s="127"/>
      <c r="NX154" s="127"/>
      <c r="NY154" s="127"/>
      <c r="NZ154" s="127"/>
      <c r="OA154" s="127"/>
      <c r="OB154" s="127"/>
      <c r="OC154" s="127"/>
      <c r="OD154" s="127"/>
      <c r="OE154" s="127"/>
      <c r="OF154" s="127"/>
      <c r="OG154" s="127"/>
      <c r="OH154" s="127"/>
      <c r="OI154" s="127"/>
      <c r="OJ154" s="127"/>
      <c r="OK154" s="127"/>
      <c r="OL154" s="127"/>
      <c r="OM154" s="127"/>
      <c r="ON154" s="127"/>
      <c r="OO154" s="127"/>
      <c r="OP154" s="127"/>
      <c r="OQ154" s="127"/>
      <c r="OR154" s="127"/>
      <c r="OS154" s="127"/>
      <c r="OT154" s="127"/>
      <c r="OU154" s="127"/>
      <c r="OV154" s="127"/>
      <c r="OW154" s="127"/>
      <c r="OX154" s="127"/>
      <c r="OY154" s="127"/>
      <c r="OZ154" s="127"/>
      <c r="PA154" s="127"/>
      <c r="PB154" s="127"/>
      <c r="PC154" s="127"/>
      <c r="PD154" s="127"/>
      <c r="PE154" s="127"/>
      <c r="PF154" s="127"/>
      <c r="PG154" s="127"/>
      <c r="PH154" s="127"/>
      <c r="PI154" s="127"/>
      <c r="PJ154" s="127"/>
      <c r="PK154" s="127"/>
      <c r="PL154" s="127"/>
      <c r="PM154" s="127"/>
      <c r="PN154" s="127"/>
      <c r="PO154" s="127"/>
      <c r="PP154" s="127"/>
      <c r="PQ154" s="127"/>
      <c r="PR154" s="127"/>
      <c r="PS154" s="127"/>
      <c r="PT154" s="127"/>
      <c r="PU154" s="127"/>
      <c r="PV154" s="127"/>
      <c r="PW154" s="127"/>
      <c r="PX154" s="127"/>
      <c r="PY154" s="127"/>
      <c r="PZ154" s="127"/>
      <c r="QA154" s="127"/>
      <c r="QB154" s="127"/>
      <c r="QC154" s="127"/>
      <c r="QD154" s="127"/>
      <c r="QE154" s="127"/>
      <c r="QF154" s="127"/>
      <c r="QG154" s="127"/>
      <c r="QH154" s="127"/>
      <c r="QI154" s="127"/>
      <c r="QJ154" s="127"/>
      <c r="QK154" s="127"/>
      <c r="QL154" s="127"/>
      <c r="QM154" s="127"/>
      <c r="QN154" s="127"/>
      <c r="QO154" s="127"/>
      <c r="QP154" s="127"/>
    </row>
    <row r="155" customFormat="false" ht="14.4" hidden="false" customHeight="false" outlineLevel="0" collapsed="false">
      <c r="A155" s="166"/>
      <c r="B155" s="37" t="s">
        <v>326</v>
      </c>
      <c r="C155" s="16" t="n">
        <v>0.02</v>
      </c>
      <c r="D155" s="2" t="n">
        <v>0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0.98</v>
      </c>
      <c r="J155" s="2" t="n">
        <v>0</v>
      </c>
      <c r="K155" s="2" t="n">
        <v>0</v>
      </c>
      <c r="L155" s="2" t="s">
        <v>37</v>
      </c>
      <c r="M155" s="2" t="n">
        <v>1</v>
      </c>
      <c r="N155" s="2" t="s">
        <v>45</v>
      </c>
      <c r="O155" s="2" t="n">
        <v>8930</v>
      </c>
      <c r="P155" s="2" t="n">
        <v>30</v>
      </c>
      <c r="Q155" s="2" t="n">
        <v>0.03</v>
      </c>
      <c r="R155" s="2" t="n">
        <v>0</v>
      </c>
      <c r="S155" s="2" t="n">
        <v>267.9</v>
      </c>
      <c r="T155" s="2" t="n">
        <v>267.9</v>
      </c>
      <c r="U155" s="2" t="n">
        <v>1664</v>
      </c>
      <c r="V155" s="186" t="n">
        <v>0</v>
      </c>
      <c r="W155" s="2" t="n">
        <v>445785.6</v>
      </c>
      <c r="X155" s="2" t="n">
        <f aca="false">IF(M155=1,O155,0)</f>
        <v>8930</v>
      </c>
      <c r="Z155" s="2" t="s">
        <v>511</v>
      </c>
      <c r="AA155" s="2" t="n">
        <f aca="false">[1]sellia!E47</f>
        <v>3.64532233403096</v>
      </c>
      <c r="AB155" s="127"/>
      <c r="AC155" s="127"/>
      <c r="AD155" s="127"/>
      <c r="AE155" s="127"/>
      <c r="AF155" s="127"/>
      <c r="AG155" s="128"/>
      <c r="AH155" s="127"/>
      <c r="AI155" s="127"/>
      <c r="AJ155" s="127"/>
      <c r="AK155" s="127"/>
      <c r="AL155" s="127"/>
      <c r="AM155" s="127"/>
      <c r="AN155" s="150" t="n">
        <f aca="false">'Sellia Marina'!M217</f>
        <v>0</v>
      </c>
      <c r="AO155" s="16" t="n">
        <f aca="false">'Sellia Marina'!N217</f>
        <v>0</v>
      </c>
      <c r="AP155" s="16" t="n">
        <f aca="false">'Sellia Marina'!O217</f>
        <v>0</v>
      </c>
      <c r="AQ155" s="16" t="n">
        <f aca="false">'Sellia Marina'!P217</f>
        <v>0</v>
      </c>
      <c r="AR155" s="16" t="n">
        <f aca="false">'Sellia Marina'!Q217</f>
        <v>0</v>
      </c>
      <c r="AS155" s="16" t="n">
        <f aca="false">'Sellia Marina'!R217</f>
        <v>0</v>
      </c>
      <c r="AT155" s="16" t="n">
        <f aca="false">'Sellia Marina'!S217</f>
        <v>0</v>
      </c>
      <c r="AU155" s="16" t="n">
        <f aca="false">'Sellia Marina'!T217</f>
        <v>0</v>
      </c>
      <c r="AV155" s="139" t="n">
        <f aca="false">'Sellia Marina'!U217</f>
        <v>0</v>
      </c>
      <c r="AW155" s="150" t="n">
        <f aca="false">'Sellia Marina'!M218</f>
        <v>18</v>
      </c>
      <c r="AX155" s="16" t="n">
        <f aca="false">'Sellia Marina'!N218</f>
        <v>0</v>
      </c>
      <c r="AY155" s="16" t="n">
        <f aca="false">'Sellia Marina'!O218</f>
        <v>0</v>
      </c>
      <c r="AZ155" s="16" t="n">
        <f aca="false">'Sellia Marina'!P218</f>
        <v>0</v>
      </c>
      <c r="BA155" s="16" t="n">
        <f aca="false">'Sellia Marina'!Q218</f>
        <v>0</v>
      </c>
      <c r="BB155" s="16" t="n">
        <f aca="false">'Sellia Marina'!R218</f>
        <v>0</v>
      </c>
      <c r="BC155" s="16" t="n">
        <f aca="false">'Sellia Marina'!S218</f>
        <v>0</v>
      </c>
      <c r="BD155" s="16" t="n">
        <f aca="false">'Sellia Marina'!T218</f>
        <v>1646</v>
      </c>
      <c r="BE155" s="16" t="n">
        <f aca="false">'Sellia Marina'!U218</f>
        <v>0</v>
      </c>
      <c r="BF155" s="20" t="n">
        <f aca="false">AW155*$T155</f>
        <v>4822.2</v>
      </c>
      <c r="BG155" s="2" t="n">
        <f aca="false">AX155*$T155</f>
        <v>0</v>
      </c>
      <c r="BH155" s="2" t="n">
        <f aca="false">AY155*$T155</f>
        <v>0</v>
      </c>
      <c r="BI155" s="2" t="n">
        <f aca="false">AZ155*$T155</f>
        <v>0</v>
      </c>
      <c r="BJ155" s="2" t="n">
        <f aca="false">BA155*$T155</f>
        <v>0</v>
      </c>
      <c r="BK155" s="2" t="n">
        <f aca="false">BB155*$T155</f>
        <v>0</v>
      </c>
      <c r="BL155" s="2" t="n">
        <f aca="false">BC155*$T155</f>
        <v>0</v>
      </c>
      <c r="BM155" s="2" t="n">
        <f aca="false">BD155*$T155</f>
        <v>440963.4</v>
      </c>
      <c r="BN155" s="44" t="n">
        <f aca="false">BE155*$T155</f>
        <v>0</v>
      </c>
      <c r="BO155" s="150" t="n">
        <f aca="false">AN155+BF155</f>
        <v>4822.2</v>
      </c>
      <c r="BP155" s="16" t="n">
        <f aca="false">AO155+BG155</f>
        <v>0</v>
      </c>
      <c r="BQ155" s="16" t="n">
        <f aca="false">AP155+BH155</f>
        <v>0</v>
      </c>
      <c r="BR155" s="16" t="n">
        <f aca="false">AQ155+BI155</f>
        <v>0</v>
      </c>
      <c r="BS155" s="16" t="n">
        <f aca="false">AR155+BJ155</f>
        <v>0</v>
      </c>
      <c r="BT155" s="16" t="n">
        <f aca="false">AS155+BK155</f>
        <v>0</v>
      </c>
      <c r="BU155" s="16" t="n">
        <f aca="false">AT155+BL155</f>
        <v>0</v>
      </c>
      <c r="BV155" s="16" t="n">
        <f aca="false">AU155+BM155</f>
        <v>440963.4</v>
      </c>
      <c r="BW155" s="139" t="n">
        <f aca="false">AV155+BN155</f>
        <v>0</v>
      </c>
      <c r="BX155" s="3" t="n">
        <f aca="false">BO155/SUM($BO155:$BW155)</f>
        <v>0.0108173076923077</v>
      </c>
      <c r="BY155" s="3" t="n">
        <f aca="false">BP155/SUM($BO155:$BW155)</f>
        <v>0</v>
      </c>
      <c r="BZ155" s="3" t="n">
        <f aca="false">BQ155/SUM($BO155:$BW155)</f>
        <v>0</v>
      </c>
      <c r="CA155" s="3" t="n">
        <f aca="false">BR155/SUM($BO155:$BW155)</f>
        <v>0</v>
      </c>
      <c r="CB155" s="3" t="n">
        <f aca="false">BS155/SUM($BO155:$BW155)</f>
        <v>0</v>
      </c>
      <c r="CC155" s="3" t="n">
        <f aca="false">BT155/SUM($BO155:$BW155)</f>
        <v>0</v>
      </c>
      <c r="CD155" s="3" t="n">
        <f aca="false">BU155/SUM($BO155:$BW155)</f>
        <v>0</v>
      </c>
      <c r="CE155" s="3" t="n">
        <f aca="false">BV155/SUM($BO155:$BW155)</f>
        <v>0.989182692307692</v>
      </c>
      <c r="CF155" s="3" t="n">
        <f aca="false">BW155/SUM($BO155:$BW155)</f>
        <v>0</v>
      </c>
      <c r="CG155" s="147" t="n">
        <f aca="false">IF(AND(CE155&gt;=90%,BV155&gt;=2000),BV155,0)</f>
        <v>440963.4</v>
      </c>
      <c r="CI155" s="16" t="n">
        <f aca="false">IF(CG155&lt;&gt;0,SUM(BO155:CG155)-BV155,0)</f>
        <v>445786.6</v>
      </c>
      <c r="CJ155" s="2" t="n">
        <f aca="false">IF(CE155&gt;=90%,BV155,0)</f>
        <v>440963.4</v>
      </c>
      <c r="CK155" s="151" t="n">
        <f aca="false">IF(CJ155&lt;&gt;0,1,0)</f>
        <v>1</v>
      </c>
      <c r="CL155" s="2" t="n">
        <f aca="false">IF(CG155&lt;&gt;0,1,0)</f>
        <v>1</v>
      </c>
      <c r="CM155" s="2" t="n">
        <v>440963.4</v>
      </c>
      <c r="CN155" s="151"/>
      <c r="CO155" s="127"/>
      <c r="CP155" s="127"/>
      <c r="CQ155" s="127"/>
      <c r="CR155" s="127"/>
      <c r="CS155" s="127"/>
      <c r="CT155" s="127"/>
      <c r="CU155" s="127"/>
      <c r="CV155" s="127"/>
      <c r="CW155" s="127"/>
      <c r="CX155" s="127"/>
      <c r="CY155" s="127"/>
      <c r="CZ155" s="127"/>
      <c r="DA155" s="127"/>
      <c r="DB155" s="127"/>
      <c r="DC155" s="185"/>
      <c r="DE155" s="37" t="str">
        <f aca="false">B225</f>
        <v>O102</v>
      </c>
      <c r="DF155" s="44"/>
      <c r="DG155" s="2" t="n">
        <f aca="false">W225</f>
        <v>37.485</v>
      </c>
      <c r="DH155" s="44" t="n">
        <f aca="false">CG225</f>
        <v>0</v>
      </c>
      <c r="DI155" s="44" t="n">
        <f aca="false">O225</f>
        <v>11.9</v>
      </c>
      <c r="DJ155" s="44" t="n">
        <f aca="false">S225</f>
        <v>0.0357</v>
      </c>
      <c r="DK155" s="44" t="n">
        <f aca="false">BW225</f>
        <v>0</v>
      </c>
      <c r="DL155" s="44" t="n">
        <f aca="false">BV225</f>
        <v>5.355</v>
      </c>
      <c r="DM155" s="127"/>
      <c r="DN155" s="127"/>
      <c r="DO155" s="127"/>
      <c r="DP155" s="127"/>
      <c r="DQ155" s="127"/>
      <c r="DR155" s="127"/>
      <c r="DS155" s="127"/>
      <c r="DT155" s="127"/>
      <c r="DU155" s="127"/>
      <c r="DV155" s="127"/>
      <c r="DW155" s="127"/>
      <c r="DX155" s="127"/>
      <c r="DY155" s="127"/>
      <c r="DZ155" s="127"/>
      <c r="EA155" s="127"/>
      <c r="EB155" s="127"/>
      <c r="EC155" s="127"/>
      <c r="ED155" s="127"/>
      <c r="EE155" s="127"/>
      <c r="EF155" s="127"/>
      <c r="EG155" s="127"/>
      <c r="EH155" s="127"/>
      <c r="EI155" s="127"/>
      <c r="EJ155" s="127"/>
      <c r="EK155" s="127"/>
      <c r="EL155" s="127"/>
      <c r="EM155" s="127"/>
      <c r="EN155" s="127"/>
      <c r="EO155" s="127"/>
      <c r="EP155" s="127"/>
      <c r="EQ155" s="127"/>
      <c r="ER155" s="127"/>
      <c r="ES155" s="127"/>
      <c r="ET155" s="127"/>
      <c r="EU155" s="127"/>
      <c r="EV155" s="127"/>
      <c r="EW155" s="127"/>
      <c r="EX155" s="127"/>
      <c r="EY155" s="127"/>
      <c r="EZ155" s="127"/>
      <c r="FA155" s="127"/>
      <c r="FB155" s="127"/>
      <c r="FC155" s="127"/>
      <c r="FD155" s="127"/>
      <c r="FE155" s="127"/>
      <c r="FF155" s="127"/>
      <c r="FG155" s="127"/>
      <c r="FH155" s="127"/>
      <c r="FI155" s="127"/>
      <c r="FJ155" s="127"/>
      <c r="FK155" s="127"/>
      <c r="FL155" s="127"/>
      <c r="FM155" s="127"/>
      <c r="FN155" s="127"/>
      <c r="FO155" s="127"/>
      <c r="FP155" s="127"/>
      <c r="FQ155" s="127"/>
      <c r="FR155" s="127"/>
      <c r="FS155" s="127"/>
      <c r="FT155" s="127"/>
      <c r="FU155" s="127"/>
      <c r="FV155" s="127"/>
      <c r="FW155" s="127"/>
      <c r="FX155" s="127"/>
      <c r="FY155" s="127"/>
      <c r="FZ155" s="127"/>
      <c r="GA155" s="127"/>
      <c r="GB155" s="127"/>
      <c r="GC155" s="127"/>
      <c r="GD155" s="127"/>
      <c r="GE155" s="127"/>
      <c r="GF155" s="127"/>
      <c r="GG155" s="127"/>
      <c r="GH155" s="127"/>
      <c r="GI155" s="127"/>
      <c r="GJ155" s="127"/>
      <c r="GK155" s="127"/>
      <c r="GL155" s="127"/>
      <c r="GM155" s="127"/>
      <c r="GN155" s="127"/>
      <c r="GO155" s="127"/>
      <c r="GP155" s="167"/>
      <c r="GQ155" s="127" t="s">
        <v>299</v>
      </c>
      <c r="GR155" s="161" t="n">
        <v>0.03</v>
      </c>
      <c r="GS155" s="127" t="n">
        <v>0</v>
      </c>
      <c r="GT155" s="127" t="n">
        <v>0</v>
      </c>
      <c r="GU155" s="127" t="n">
        <v>0</v>
      </c>
      <c r="GV155" s="127" t="n">
        <v>0</v>
      </c>
      <c r="GW155" s="127" t="n">
        <v>0</v>
      </c>
      <c r="GX155" s="127" t="n">
        <v>0.97</v>
      </c>
      <c r="GY155" s="135" t="n">
        <v>0</v>
      </c>
      <c r="GZ155" s="161" t="n">
        <v>0</v>
      </c>
      <c r="HA155" s="127" t="s">
        <v>37</v>
      </c>
      <c r="HB155" s="127" t="s">
        <v>37</v>
      </c>
      <c r="HC155" s="127" t="s">
        <v>45</v>
      </c>
      <c r="HD155" s="127" t="n">
        <v>8.56</v>
      </c>
      <c r="HE155" s="127" t="n">
        <v>110</v>
      </c>
      <c r="HF155" s="127" t="n">
        <v>0.11</v>
      </c>
      <c r="HG155" s="127" t="n">
        <v>0</v>
      </c>
      <c r="HH155" s="127" t="n">
        <v>0.9416</v>
      </c>
      <c r="HI155" s="127" t="n">
        <v>0.9416</v>
      </c>
      <c r="HJ155" s="127" t="n">
        <v>1616</v>
      </c>
      <c r="HK155" s="127" t="n">
        <v>0</v>
      </c>
      <c r="HL155" s="135" t="n">
        <v>1521.6256</v>
      </c>
      <c r="HM155" s="161" t="n">
        <v>0</v>
      </c>
      <c r="HN155" s="127" t="n">
        <v>0</v>
      </c>
      <c r="HO155" s="127" t="n">
        <v>0</v>
      </c>
      <c r="HP155" s="127" t="n">
        <v>0</v>
      </c>
      <c r="HQ155" s="127" t="n">
        <v>0</v>
      </c>
      <c r="HR155" s="127" t="n">
        <v>0</v>
      </c>
      <c r="HS155" s="127" t="n">
        <v>0</v>
      </c>
      <c r="HT155" s="127" t="n">
        <v>0</v>
      </c>
      <c r="HU155" s="127" t="n">
        <v>0</v>
      </c>
      <c r="HV155" s="127" t="n">
        <v>0</v>
      </c>
      <c r="HW155" s="127" t="n">
        <v>0</v>
      </c>
      <c r="HX155" s="127" t="n">
        <v>0</v>
      </c>
      <c r="HY155" s="127" t="n">
        <v>0</v>
      </c>
      <c r="HZ155" s="165" t="n">
        <v>0</v>
      </c>
      <c r="IA155" s="127"/>
      <c r="IB155" s="127"/>
      <c r="IC155" s="127"/>
      <c r="ID155" s="127"/>
      <c r="IE155" s="127"/>
      <c r="IF155" s="127"/>
      <c r="IG155" s="127"/>
      <c r="IH155" s="127"/>
      <c r="II155" s="127"/>
      <c r="IJ155" s="127"/>
      <c r="IK155" s="127"/>
      <c r="IL155" s="127"/>
      <c r="IM155" s="127"/>
      <c r="IN155" s="127"/>
      <c r="IO155" s="127"/>
      <c r="IP155" s="127"/>
      <c r="IQ155" s="127"/>
      <c r="IR155" s="127"/>
      <c r="IS155" s="127"/>
      <c r="IT155" s="127"/>
      <c r="IU155" s="127"/>
      <c r="IV155" s="127"/>
      <c r="IW155" s="127"/>
      <c r="IX155" s="127"/>
      <c r="IY155" s="127"/>
      <c r="IZ155" s="127"/>
      <c r="JA155" s="127"/>
      <c r="JB155" s="127"/>
      <c r="JC155" s="127"/>
      <c r="JD155" s="127"/>
      <c r="JE155" s="127"/>
      <c r="JF155" s="127"/>
      <c r="JG155" s="127"/>
      <c r="JH155" s="127"/>
      <c r="JI155" s="127"/>
      <c r="JJ155" s="127"/>
      <c r="JK155" s="127"/>
      <c r="JL155" s="127"/>
      <c r="JM155" s="127"/>
      <c r="JN155" s="127"/>
      <c r="JO155" s="127"/>
      <c r="JP155" s="127"/>
      <c r="JQ155" s="127"/>
      <c r="JR155" s="127"/>
      <c r="JS155" s="127"/>
      <c r="JT155" s="127"/>
      <c r="JU155" s="127"/>
      <c r="JV155" s="127"/>
      <c r="JW155" s="127"/>
      <c r="JX155" s="127"/>
      <c r="JY155" s="127"/>
      <c r="JZ155" s="127"/>
      <c r="KA155" s="127"/>
      <c r="KB155" s="127"/>
      <c r="KC155" s="127"/>
      <c r="KD155" s="127"/>
      <c r="KE155" s="127"/>
      <c r="KF155" s="127"/>
      <c r="KG155" s="127"/>
      <c r="KH155" s="127"/>
      <c r="KI155" s="127"/>
      <c r="KJ155" s="127"/>
      <c r="KK155" s="127"/>
      <c r="KL155" s="127"/>
      <c r="KM155" s="127"/>
      <c r="KN155" s="127"/>
      <c r="KO155" s="127"/>
      <c r="KP155" s="127"/>
      <c r="KQ155" s="127"/>
      <c r="KR155" s="127"/>
      <c r="KS155" s="127"/>
      <c r="KT155" s="127"/>
      <c r="KU155" s="127"/>
      <c r="KV155" s="127"/>
      <c r="KW155" s="127"/>
      <c r="KX155" s="127"/>
      <c r="KY155" s="127"/>
      <c r="KZ155" s="127"/>
      <c r="LA155" s="127"/>
      <c r="LB155" s="127"/>
      <c r="LC155" s="127"/>
      <c r="LD155" s="127"/>
      <c r="LE155" s="127"/>
      <c r="LF155" s="127"/>
      <c r="LG155" s="127"/>
      <c r="LH155" s="127"/>
      <c r="LI155" s="127"/>
      <c r="LJ155" s="127"/>
      <c r="LK155" s="127"/>
      <c r="LL155" s="127"/>
      <c r="LM155" s="127"/>
      <c r="LN155" s="127"/>
      <c r="LO155" s="127"/>
      <c r="LP155" s="127"/>
      <c r="LQ155" s="127"/>
      <c r="LR155" s="127"/>
      <c r="LS155" s="127"/>
      <c r="LT155" s="127"/>
      <c r="LU155" s="127"/>
      <c r="LV155" s="127"/>
      <c r="LW155" s="127"/>
      <c r="LX155" s="127"/>
      <c r="LY155" s="127"/>
      <c r="LZ155" s="127"/>
      <c r="MA155" s="127"/>
      <c r="MB155" s="127"/>
      <c r="MC155" s="127"/>
      <c r="MD155" s="127"/>
      <c r="ME155" s="127"/>
      <c r="MF155" s="127"/>
      <c r="MG155" s="127"/>
      <c r="MH155" s="127"/>
      <c r="MI155" s="127"/>
      <c r="MJ155" s="127"/>
      <c r="MK155" s="127"/>
      <c r="ML155" s="127"/>
      <c r="MM155" s="127"/>
      <c r="MN155" s="127"/>
      <c r="MO155" s="127"/>
      <c r="MP155" s="127"/>
      <c r="MQ155" s="127"/>
      <c r="MR155" s="127"/>
      <c r="MS155" s="127"/>
      <c r="MT155" s="127"/>
      <c r="MU155" s="127"/>
      <c r="MV155" s="127"/>
      <c r="MW155" s="127"/>
      <c r="MX155" s="127"/>
      <c r="MY155" s="127"/>
      <c r="MZ155" s="127"/>
      <c r="NA155" s="127"/>
      <c r="NB155" s="127"/>
      <c r="NC155" s="127"/>
      <c r="ND155" s="127"/>
      <c r="NE155" s="127"/>
      <c r="NF155" s="127"/>
      <c r="NG155" s="127"/>
      <c r="NH155" s="127"/>
      <c r="NI155" s="127"/>
      <c r="NJ155" s="127"/>
      <c r="NK155" s="127"/>
      <c r="NL155" s="127"/>
      <c r="NM155" s="127"/>
      <c r="NN155" s="127"/>
      <c r="NO155" s="127"/>
      <c r="NP155" s="127"/>
      <c r="NQ155" s="127"/>
      <c r="NR155" s="127"/>
      <c r="NS155" s="127"/>
      <c r="NT155" s="127"/>
      <c r="NU155" s="127"/>
      <c r="NV155" s="127"/>
      <c r="NW155" s="127"/>
      <c r="NX155" s="127"/>
      <c r="NY155" s="127"/>
      <c r="NZ155" s="127"/>
      <c r="OA155" s="127"/>
      <c r="OB155" s="127"/>
      <c r="OC155" s="127"/>
      <c r="OD155" s="127"/>
      <c r="OE155" s="127"/>
      <c r="OF155" s="127"/>
      <c r="OG155" s="127"/>
      <c r="OH155" s="127"/>
      <c r="OI155" s="127"/>
      <c r="OJ155" s="127"/>
      <c r="OK155" s="127"/>
      <c r="OL155" s="127"/>
      <c r="OM155" s="127"/>
      <c r="ON155" s="127"/>
      <c r="OO155" s="127"/>
      <c r="OP155" s="127"/>
      <c r="OQ155" s="127"/>
      <c r="OR155" s="127"/>
      <c r="OS155" s="127"/>
      <c r="OT155" s="127"/>
      <c r="OU155" s="127"/>
      <c r="OV155" s="127"/>
      <c r="OW155" s="127"/>
      <c r="OX155" s="127"/>
      <c r="OY155" s="127"/>
      <c r="OZ155" s="127"/>
      <c r="PA155" s="127"/>
      <c r="PB155" s="127"/>
      <c r="PC155" s="127"/>
      <c r="PD155" s="127"/>
      <c r="PE155" s="127"/>
      <c r="PF155" s="127"/>
      <c r="PG155" s="127"/>
      <c r="PH155" s="127"/>
      <c r="PI155" s="127"/>
      <c r="PJ155" s="127"/>
      <c r="PK155" s="127"/>
      <c r="PL155" s="127"/>
      <c r="PM155" s="127"/>
      <c r="PN155" s="127"/>
      <c r="PO155" s="127"/>
      <c r="PP155" s="127"/>
      <c r="PQ155" s="127"/>
      <c r="PR155" s="127"/>
      <c r="PS155" s="127"/>
      <c r="PT155" s="127"/>
      <c r="PU155" s="127"/>
      <c r="PV155" s="127"/>
      <c r="PW155" s="127"/>
      <c r="PX155" s="127"/>
      <c r="PY155" s="127"/>
      <c r="PZ155" s="127"/>
      <c r="QA155" s="127"/>
      <c r="QB155" s="127"/>
      <c r="QC155" s="127"/>
      <c r="QD155" s="127"/>
      <c r="QE155" s="127"/>
      <c r="QF155" s="127"/>
      <c r="QG155" s="127"/>
      <c r="QH155" s="127"/>
      <c r="QI155" s="127"/>
      <c r="QJ155" s="127"/>
      <c r="QK155" s="127"/>
      <c r="QL155" s="127"/>
      <c r="QM155" s="127"/>
      <c r="QN155" s="127"/>
      <c r="QO155" s="127"/>
      <c r="QP155" s="127"/>
    </row>
    <row r="156" s="155" customFormat="true" ht="14.4" hidden="false" customHeight="false" outlineLevel="0" collapsed="false">
      <c r="A156" s="166"/>
      <c r="B156" s="37" t="s">
        <v>327</v>
      </c>
      <c r="C156" s="16" t="n">
        <v>0</v>
      </c>
      <c r="D156" s="155" t="n">
        <v>0</v>
      </c>
      <c r="E156" s="155" t="n">
        <v>0</v>
      </c>
      <c r="F156" s="155" t="n">
        <v>0</v>
      </c>
      <c r="G156" s="155" t="n">
        <v>0</v>
      </c>
      <c r="H156" s="155" t="n">
        <v>0</v>
      </c>
      <c r="I156" s="155" t="n">
        <v>1</v>
      </c>
      <c r="J156" s="155" t="n">
        <v>0</v>
      </c>
      <c r="K156" s="155" t="n">
        <v>0</v>
      </c>
      <c r="L156" s="155" t="s">
        <v>37</v>
      </c>
      <c r="M156" s="155" t="s">
        <v>37</v>
      </c>
      <c r="N156" s="155" t="s">
        <v>45</v>
      </c>
      <c r="O156" s="155" t="n">
        <v>0</v>
      </c>
      <c r="P156" s="155" t="n">
        <v>80</v>
      </c>
      <c r="Q156" s="155" t="n">
        <v>0.08</v>
      </c>
      <c r="R156" s="155" t="n">
        <v>0</v>
      </c>
      <c r="S156" s="155" t="n">
        <v>0</v>
      </c>
      <c r="T156" s="155" t="n">
        <v>0</v>
      </c>
      <c r="U156" s="155" t="n">
        <v>1680</v>
      </c>
      <c r="V156" s="186" t="n">
        <v>0</v>
      </c>
      <c r="W156" s="155" t="n">
        <v>0</v>
      </c>
      <c r="X156" s="155" t="n">
        <f aca="false">IF(M156=1,O156,0)</f>
        <v>0</v>
      </c>
      <c r="AB156" s="127"/>
      <c r="AC156" s="127"/>
      <c r="AD156" s="127"/>
      <c r="AE156" s="127"/>
      <c r="AF156" s="127"/>
      <c r="AG156" s="128"/>
      <c r="AH156" s="127"/>
      <c r="AI156" s="127"/>
      <c r="AJ156" s="127"/>
      <c r="AK156" s="127"/>
      <c r="AL156" s="127"/>
      <c r="AM156" s="127"/>
      <c r="AN156" s="156" t="n">
        <f aca="false">'Sellia Marina'!X217</f>
        <v>0</v>
      </c>
      <c r="AO156" s="157" t="n">
        <f aca="false">'Sellia Marina'!Y217</f>
        <v>0</v>
      </c>
      <c r="AP156" s="157" t="n">
        <f aca="false">'Sellia Marina'!Z217</f>
        <v>0</v>
      </c>
      <c r="AQ156" s="157" t="n">
        <f aca="false">'Sellia Marina'!AA217</f>
        <v>0</v>
      </c>
      <c r="AR156" s="157" t="n">
        <f aca="false">'Sellia Marina'!AB217</f>
        <v>0</v>
      </c>
      <c r="AS156" s="157" t="n">
        <f aca="false">'Sellia Marina'!AC217</f>
        <v>0</v>
      </c>
      <c r="AT156" s="157" t="n">
        <f aca="false">'Sellia Marina'!AD217</f>
        <v>0</v>
      </c>
      <c r="AU156" s="157" t="n">
        <f aca="false">'Sellia Marina'!AE217</f>
        <v>0</v>
      </c>
      <c r="AV156" s="160" t="n">
        <f aca="false">'Sellia Marina'!AF217</f>
        <v>0</v>
      </c>
      <c r="AW156" s="156" t="n">
        <f aca="false">'Sellia Marina'!X218</f>
        <v>0</v>
      </c>
      <c r="AX156" s="157" t="n">
        <f aca="false">'Sellia Marina'!Y218</f>
        <v>0</v>
      </c>
      <c r="AY156" s="157" t="n">
        <f aca="false">'Sellia Marina'!Z218</f>
        <v>0</v>
      </c>
      <c r="AZ156" s="157" t="n">
        <f aca="false">'Sellia Marina'!AA218</f>
        <v>0</v>
      </c>
      <c r="BA156" s="157" t="n">
        <f aca="false">'Sellia Marina'!AB218</f>
        <v>0</v>
      </c>
      <c r="BB156" s="157" t="n">
        <f aca="false">'Sellia Marina'!AC218</f>
        <v>0</v>
      </c>
      <c r="BC156" s="157" t="n">
        <f aca="false">'Sellia Marina'!AD218</f>
        <v>0</v>
      </c>
      <c r="BD156" s="157" t="n">
        <f aca="false">'Sellia Marina'!AE218</f>
        <v>1680</v>
      </c>
      <c r="BE156" s="157" t="n">
        <f aca="false">'Sellia Marina'!AF218</f>
        <v>0</v>
      </c>
      <c r="BF156" s="158" t="n">
        <f aca="false">AW156*$T156</f>
        <v>0</v>
      </c>
      <c r="BG156" s="155" t="n">
        <f aca="false">AX156*$T156</f>
        <v>0</v>
      </c>
      <c r="BH156" s="155" t="n">
        <f aca="false">AY156*$T156</f>
        <v>0</v>
      </c>
      <c r="BI156" s="155" t="n">
        <f aca="false">AZ156*$T156</f>
        <v>0</v>
      </c>
      <c r="BJ156" s="155" t="n">
        <f aca="false">BA156*$T156</f>
        <v>0</v>
      </c>
      <c r="BK156" s="155" t="n">
        <f aca="false">BB156*$T156</f>
        <v>0</v>
      </c>
      <c r="BL156" s="155" t="n">
        <f aca="false">BC156*$T156</f>
        <v>0</v>
      </c>
      <c r="BM156" s="155" t="n">
        <f aca="false">BD156*$T156</f>
        <v>0</v>
      </c>
      <c r="BN156" s="159" t="n">
        <f aca="false">BE156*$T156</f>
        <v>0</v>
      </c>
      <c r="BO156" s="156" t="n">
        <f aca="false">AN156+BF156</f>
        <v>0</v>
      </c>
      <c r="BP156" s="157" t="n">
        <f aca="false">AO156+BG156</f>
        <v>0</v>
      </c>
      <c r="BQ156" s="157" t="n">
        <f aca="false">AP156+BH156</f>
        <v>0</v>
      </c>
      <c r="BR156" s="157" t="n">
        <f aca="false">AQ156+BI156</f>
        <v>0</v>
      </c>
      <c r="BS156" s="157" t="n">
        <f aca="false">AR156+BJ156</f>
        <v>0</v>
      </c>
      <c r="BT156" s="157" t="n">
        <f aca="false">AS156+BK156</f>
        <v>0</v>
      </c>
      <c r="BU156" s="157" t="n">
        <f aca="false">AT156+BL156</f>
        <v>0</v>
      </c>
      <c r="BV156" s="157" t="n">
        <f aca="false">AU156+BM156</f>
        <v>0</v>
      </c>
      <c r="BW156" s="160" t="n">
        <f aca="false">AV156+BN156</f>
        <v>0</v>
      </c>
      <c r="BX156" s="3" t="e">
        <f aca="false">BO156/SUM($BO156:$BW156)</f>
        <v>#DIV/0!</v>
      </c>
      <c r="BY156" s="3" t="e">
        <f aca="false">BP156/SUM($BO156:$BW156)</f>
        <v>#DIV/0!</v>
      </c>
      <c r="BZ156" s="3" t="e">
        <f aca="false">BQ156/SUM($BO156:$BW156)</f>
        <v>#DIV/0!</v>
      </c>
      <c r="CA156" s="3" t="e">
        <f aca="false">BR156/SUM($BO156:$BW156)</f>
        <v>#DIV/0!</v>
      </c>
      <c r="CB156" s="3" t="e">
        <f aca="false">BS156/SUM($BO156:$BW156)</f>
        <v>#DIV/0!</v>
      </c>
      <c r="CC156" s="3" t="e">
        <f aca="false">BT156/SUM($BO156:$BW156)</f>
        <v>#DIV/0!</v>
      </c>
      <c r="CD156" s="3" t="e">
        <f aca="false">BU156/SUM($BO156:$BW156)</f>
        <v>#DIV/0!</v>
      </c>
      <c r="CE156" s="3" t="e">
        <f aca="false">BV156/SUM($BO156:$BW156)</f>
        <v>#DIV/0!</v>
      </c>
      <c r="CF156" s="3" t="e">
        <f aca="false">BW156/SUM($BO156:$BW156)</f>
        <v>#DIV/0!</v>
      </c>
      <c r="CG156" s="147"/>
      <c r="CI156" s="16" t="n">
        <f aca="false">IF(CG156&lt;&gt;0,SUM(BO156:CG156)-BV156,0)</f>
        <v>0</v>
      </c>
      <c r="CK156" s="151"/>
      <c r="CL156" s="155" t="n">
        <f aca="false">IF(CG156&lt;&gt;0,1,0)</f>
        <v>0</v>
      </c>
      <c r="CN156" s="151"/>
      <c r="CO156" s="127"/>
      <c r="CP156" s="127"/>
      <c r="CQ156" s="127"/>
      <c r="CR156" s="127"/>
      <c r="CS156" s="127"/>
      <c r="CT156" s="127"/>
      <c r="CU156" s="127"/>
      <c r="CV156" s="127"/>
      <c r="CW156" s="127"/>
      <c r="CX156" s="127"/>
      <c r="CY156" s="127"/>
      <c r="CZ156" s="127"/>
      <c r="DA156" s="127"/>
      <c r="DB156" s="127"/>
      <c r="DC156" s="185"/>
      <c r="DE156" s="37" t="str">
        <f aca="false">B226</f>
        <v>O103</v>
      </c>
      <c r="DF156" s="44" t="n">
        <f aca="false">AA226+AA230-AA205</f>
        <v>13.4030692452743</v>
      </c>
      <c r="DG156" s="155" t="n">
        <f aca="false">W226</f>
        <v>372.876620129752</v>
      </c>
      <c r="DH156" s="44" t="n">
        <f aca="false">CG226</f>
        <v>0</v>
      </c>
      <c r="DI156" s="44" t="n">
        <f aca="false">O226</f>
        <v>21.7</v>
      </c>
      <c r="DJ156" s="44" t="n">
        <f aca="false">S226</f>
        <v>0.3255</v>
      </c>
      <c r="DK156" s="44" t="n">
        <f aca="false">BW226</f>
        <v>0</v>
      </c>
      <c r="DL156" s="44" t="n">
        <f aca="false">BV226</f>
        <v>0</v>
      </c>
      <c r="DM156" s="127"/>
      <c r="DN156" s="127"/>
      <c r="DO156" s="127"/>
      <c r="DP156" s="127"/>
      <c r="DQ156" s="127"/>
      <c r="DR156" s="127"/>
      <c r="DS156" s="127"/>
      <c r="DT156" s="127"/>
      <c r="DU156" s="127"/>
      <c r="DV156" s="127"/>
      <c r="DW156" s="127"/>
      <c r="DX156" s="127"/>
      <c r="DY156" s="127"/>
      <c r="DZ156" s="127"/>
      <c r="EA156" s="127"/>
      <c r="EB156" s="127"/>
      <c r="EC156" s="127"/>
      <c r="ED156" s="127"/>
      <c r="EE156" s="127"/>
      <c r="EF156" s="127"/>
      <c r="EG156" s="127"/>
      <c r="EH156" s="127"/>
      <c r="EI156" s="127"/>
      <c r="EJ156" s="127"/>
      <c r="EK156" s="127"/>
      <c r="EL156" s="127"/>
      <c r="EM156" s="127"/>
      <c r="EN156" s="127"/>
      <c r="EO156" s="127"/>
      <c r="EP156" s="127"/>
      <c r="EQ156" s="127"/>
      <c r="ER156" s="127"/>
      <c r="ES156" s="127"/>
      <c r="ET156" s="127"/>
      <c r="EU156" s="127"/>
      <c r="EV156" s="127"/>
      <c r="EW156" s="127"/>
      <c r="EX156" s="127"/>
      <c r="EY156" s="127"/>
      <c r="EZ156" s="127"/>
      <c r="FA156" s="127"/>
      <c r="FB156" s="127"/>
      <c r="FC156" s="127"/>
      <c r="FD156" s="127"/>
      <c r="FE156" s="127"/>
      <c r="FF156" s="127"/>
      <c r="FG156" s="127"/>
      <c r="FH156" s="127"/>
      <c r="FI156" s="127"/>
      <c r="FJ156" s="127"/>
      <c r="FK156" s="127"/>
      <c r="FL156" s="127"/>
      <c r="FM156" s="127"/>
      <c r="FN156" s="127"/>
      <c r="FO156" s="127"/>
      <c r="FP156" s="127"/>
      <c r="FQ156" s="127"/>
      <c r="FR156" s="127"/>
      <c r="FS156" s="127"/>
      <c r="FT156" s="127"/>
      <c r="FU156" s="127"/>
      <c r="FV156" s="127"/>
      <c r="FW156" s="127"/>
      <c r="FX156" s="127"/>
      <c r="FY156" s="127"/>
      <c r="FZ156" s="127"/>
      <c r="GA156" s="127"/>
      <c r="GB156" s="127"/>
      <c r="GC156" s="127"/>
      <c r="GD156" s="127"/>
      <c r="GE156" s="127"/>
      <c r="GF156" s="127"/>
      <c r="GG156" s="127"/>
      <c r="GH156" s="127"/>
      <c r="GI156" s="127"/>
      <c r="GJ156" s="127"/>
      <c r="GK156" s="127"/>
      <c r="GL156" s="127"/>
      <c r="GM156" s="127"/>
      <c r="GN156" s="127"/>
      <c r="GO156" s="127"/>
      <c r="GP156" s="167"/>
      <c r="GQ156" s="127" t="s">
        <v>300</v>
      </c>
      <c r="GR156" s="161" t="n">
        <v>0.03</v>
      </c>
      <c r="GS156" s="127" t="n">
        <v>0</v>
      </c>
      <c r="GT156" s="127" t="n">
        <v>0</v>
      </c>
      <c r="GU156" s="127" t="n">
        <v>0</v>
      </c>
      <c r="GV156" s="127" t="n">
        <v>0</v>
      </c>
      <c r="GW156" s="127" t="n">
        <v>0.02</v>
      </c>
      <c r="GX156" s="127" t="n">
        <v>0</v>
      </c>
      <c r="GY156" s="135" t="n">
        <v>0.95</v>
      </c>
      <c r="GZ156" s="161" t="n">
        <v>0</v>
      </c>
      <c r="HA156" s="127" t="s">
        <v>37</v>
      </c>
      <c r="HB156" s="127" t="s">
        <v>37</v>
      </c>
      <c r="HC156" s="127" t="s">
        <v>45</v>
      </c>
      <c r="HD156" s="127" t="n">
        <v>1.28</v>
      </c>
      <c r="HE156" s="127" t="n">
        <v>200</v>
      </c>
      <c r="HF156" s="127" t="n">
        <v>0.2</v>
      </c>
      <c r="HG156" s="127" t="n">
        <v>0</v>
      </c>
      <c r="HH156" s="127" t="n">
        <v>0.256</v>
      </c>
      <c r="HI156" s="127" t="n">
        <v>0.256</v>
      </c>
      <c r="HJ156" s="127" t="n">
        <v>410.4</v>
      </c>
      <c r="HK156" s="127" t="n">
        <v>0</v>
      </c>
      <c r="HL156" s="135" t="n">
        <v>105.0624</v>
      </c>
      <c r="HM156" s="161" t="n">
        <v>0</v>
      </c>
      <c r="HN156" s="127" t="n">
        <v>0</v>
      </c>
      <c r="HO156" s="127" t="n">
        <v>0</v>
      </c>
      <c r="HP156" s="127" t="n">
        <v>0</v>
      </c>
      <c r="HQ156" s="127" t="n">
        <v>0</v>
      </c>
      <c r="HR156" s="127" t="n">
        <v>0</v>
      </c>
      <c r="HS156" s="127" t="n">
        <v>0</v>
      </c>
      <c r="HT156" s="127" t="n">
        <v>0</v>
      </c>
      <c r="HU156" s="127" t="n">
        <v>0</v>
      </c>
      <c r="HV156" s="127" t="n">
        <v>0</v>
      </c>
      <c r="HW156" s="127" t="n">
        <v>0</v>
      </c>
      <c r="HX156" s="127" t="n">
        <v>0</v>
      </c>
      <c r="HY156" s="127" t="n">
        <v>0</v>
      </c>
      <c r="HZ156" s="165" t="n">
        <v>0</v>
      </c>
      <c r="IA156" s="127"/>
      <c r="IB156" s="127"/>
      <c r="IC156" s="127"/>
      <c r="ID156" s="127"/>
      <c r="IE156" s="127"/>
      <c r="IF156" s="127"/>
      <c r="IG156" s="127"/>
      <c r="IH156" s="127"/>
      <c r="II156" s="127"/>
      <c r="IJ156" s="127"/>
      <c r="IK156" s="127"/>
      <c r="IL156" s="127"/>
      <c r="IM156" s="127"/>
      <c r="IN156" s="127"/>
      <c r="IO156" s="127"/>
      <c r="IP156" s="127"/>
      <c r="IQ156" s="127"/>
      <c r="IR156" s="127"/>
      <c r="IS156" s="127"/>
      <c r="IT156" s="127"/>
      <c r="IU156" s="127"/>
      <c r="IV156" s="127"/>
      <c r="IW156" s="127"/>
      <c r="IX156" s="127"/>
      <c r="IY156" s="127"/>
      <c r="IZ156" s="127"/>
      <c r="JA156" s="127"/>
      <c r="JB156" s="127"/>
      <c r="JC156" s="127"/>
      <c r="JD156" s="127"/>
      <c r="JE156" s="127"/>
      <c r="JF156" s="127"/>
      <c r="JG156" s="127"/>
      <c r="JH156" s="127"/>
      <c r="JI156" s="127"/>
      <c r="JJ156" s="127"/>
      <c r="JK156" s="127"/>
      <c r="JL156" s="127"/>
      <c r="JM156" s="127"/>
      <c r="JN156" s="127"/>
      <c r="JO156" s="127"/>
      <c r="JP156" s="127"/>
      <c r="JQ156" s="127"/>
      <c r="JR156" s="127"/>
      <c r="JS156" s="127"/>
      <c r="JT156" s="127"/>
      <c r="JU156" s="127"/>
      <c r="JV156" s="127"/>
      <c r="JW156" s="127"/>
      <c r="JX156" s="127"/>
      <c r="JY156" s="127"/>
      <c r="JZ156" s="127"/>
      <c r="KA156" s="127"/>
      <c r="KB156" s="127"/>
      <c r="KC156" s="127"/>
      <c r="KD156" s="127"/>
      <c r="KE156" s="127"/>
      <c r="KF156" s="127"/>
      <c r="KG156" s="127"/>
      <c r="KH156" s="127"/>
      <c r="KI156" s="127"/>
      <c r="KJ156" s="127"/>
      <c r="KK156" s="127"/>
      <c r="KL156" s="127"/>
      <c r="KM156" s="127"/>
      <c r="KN156" s="127"/>
      <c r="KO156" s="127"/>
      <c r="KP156" s="127"/>
      <c r="KQ156" s="127"/>
      <c r="KR156" s="127"/>
      <c r="KS156" s="127"/>
      <c r="KT156" s="127"/>
      <c r="KU156" s="127"/>
      <c r="KV156" s="127"/>
      <c r="KW156" s="127"/>
      <c r="KX156" s="127"/>
      <c r="KY156" s="127"/>
      <c r="KZ156" s="127"/>
      <c r="LA156" s="127"/>
      <c r="LB156" s="127"/>
      <c r="LC156" s="127"/>
      <c r="LD156" s="127"/>
      <c r="LE156" s="127"/>
      <c r="LF156" s="127"/>
      <c r="LG156" s="127"/>
      <c r="LH156" s="127"/>
      <c r="LI156" s="127"/>
      <c r="LJ156" s="127"/>
      <c r="LK156" s="127"/>
      <c r="LL156" s="127"/>
      <c r="LM156" s="127"/>
      <c r="LN156" s="127"/>
      <c r="LO156" s="127"/>
      <c r="LP156" s="127"/>
      <c r="LQ156" s="127"/>
      <c r="LR156" s="127"/>
      <c r="LS156" s="127"/>
      <c r="LT156" s="127"/>
      <c r="LU156" s="127"/>
      <c r="LV156" s="127"/>
      <c r="LW156" s="127"/>
      <c r="LX156" s="127"/>
      <c r="LY156" s="127"/>
      <c r="LZ156" s="127"/>
      <c r="MA156" s="127"/>
      <c r="MB156" s="127"/>
      <c r="MC156" s="127"/>
      <c r="MD156" s="127"/>
      <c r="ME156" s="127"/>
      <c r="MF156" s="127"/>
      <c r="MG156" s="127"/>
      <c r="MH156" s="127"/>
      <c r="MI156" s="127"/>
      <c r="MJ156" s="127"/>
      <c r="MK156" s="127"/>
      <c r="ML156" s="127"/>
      <c r="MM156" s="127"/>
      <c r="MN156" s="127"/>
      <c r="MO156" s="127"/>
      <c r="MP156" s="127"/>
      <c r="MQ156" s="127"/>
      <c r="MR156" s="127"/>
      <c r="MS156" s="127"/>
      <c r="MT156" s="127"/>
      <c r="MU156" s="127"/>
      <c r="MV156" s="127"/>
      <c r="MW156" s="127"/>
      <c r="MX156" s="127"/>
      <c r="MY156" s="127"/>
      <c r="MZ156" s="127"/>
      <c r="NA156" s="127"/>
      <c r="NB156" s="127"/>
      <c r="NC156" s="127"/>
      <c r="ND156" s="127"/>
      <c r="NE156" s="127"/>
      <c r="NF156" s="127"/>
      <c r="NG156" s="127"/>
      <c r="NH156" s="127"/>
      <c r="NI156" s="127"/>
      <c r="NJ156" s="127"/>
      <c r="NK156" s="127"/>
      <c r="NL156" s="127"/>
      <c r="NM156" s="127"/>
      <c r="NN156" s="127"/>
      <c r="NO156" s="127"/>
      <c r="NP156" s="127"/>
      <c r="NQ156" s="127"/>
      <c r="NR156" s="127"/>
      <c r="NS156" s="127"/>
      <c r="NT156" s="127"/>
      <c r="NU156" s="127"/>
      <c r="NV156" s="127"/>
      <c r="NW156" s="127"/>
      <c r="NX156" s="127"/>
      <c r="NY156" s="127"/>
      <c r="NZ156" s="127"/>
      <c r="OA156" s="127"/>
      <c r="OB156" s="127"/>
      <c r="OC156" s="127"/>
      <c r="OD156" s="127"/>
      <c r="OE156" s="127"/>
      <c r="OF156" s="127"/>
      <c r="OG156" s="127"/>
      <c r="OH156" s="127"/>
      <c r="OI156" s="127"/>
      <c r="OJ156" s="127"/>
      <c r="OK156" s="127"/>
      <c r="OL156" s="127"/>
      <c r="OM156" s="127"/>
      <c r="ON156" s="127"/>
      <c r="OO156" s="127"/>
      <c r="OP156" s="127"/>
      <c r="OQ156" s="127"/>
      <c r="OR156" s="127"/>
      <c r="OS156" s="127"/>
      <c r="OT156" s="127"/>
      <c r="OU156" s="127"/>
      <c r="OV156" s="127"/>
      <c r="OW156" s="127"/>
      <c r="OX156" s="127"/>
      <c r="OY156" s="127"/>
      <c r="OZ156" s="127"/>
      <c r="PA156" s="127"/>
      <c r="PB156" s="127"/>
      <c r="PC156" s="127"/>
      <c r="PD156" s="127"/>
      <c r="PE156" s="127"/>
      <c r="PF156" s="127"/>
      <c r="PG156" s="127"/>
      <c r="PH156" s="127"/>
      <c r="PI156" s="127"/>
      <c r="PJ156" s="127"/>
      <c r="PK156" s="127"/>
      <c r="PL156" s="127"/>
      <c r="PM156" s="127"/>
      <c r="PN156" s="127"/>
      <c r="PO156" s="127"/>
      <c r="PP156" s="127"/>
      <c r="PQ156" s="127"/>
      <c r="PR156" s="127"/>
      <c r="PS156" s="127"/>
      <c r="PT156" s="127"/>
      <c r="PU156" s="127"/>
      <c r="PV156" s="127"/>
      <c r="PW156" s="127"/>
      <c r="PX156" s="127"/>
      <c r="PY156" s="127"/>
      <c r="PZ156" s="127"/>
      <c r="QA156" s="127"/>
      <c r="QB156" s="127"/>
      <c r="QC156" s="127"/>
      <c r="QD156" s="127"/>
      <c r="QE156" s="127"/>
      <c r="QF156" s="127"/>
      <c r="QG156" s="127"/>
      <c r="QH156" s="127"/>
      <c r="QI156" s="127"/>
      <c r="QJ156" s="127"/>
      <c r="QK156" s="127"/>
      <c r="QL156" s="127"/>
      <c r="QM156" s="127"/>
      <c r="QN156" s="127"/>
      <c r="QO156" s="127"/>
      <c r="QP156" s="127"/>
    </row>
    <row r="157" customFormat="false" ht="14.4" hidden="false" customHeight="false" outlineLevel="0" collapsed="false">
      <c r="A157" s="166"/>
      <c r="B157" s="37" t="s">
        <v>328</v>
      </c>
      <c r="C157" s="16" t="n">
        <v>0.20406323715874</v>
      </c>
      <c r="D157" s="2" t="n">
        <v>0.0325731491785036</v>
      </c>
      <c r="E157" s="2" t="n">
        <v>0.010879947827647</v>
      </c>
      <c r="F157" s="2" t="n">
        <v>0.0509048218212321</v>
      </c>
      <c r="G157" s="2" t="n">
        <v>0.0515788440138771</v>
      </c>
      <c r="H157" s="2" t="n">
        <v>0.2</v>
      </c>
      <c r="I157" s="2" t="n">
        <v>0.45</v>
      </c>
      <c r="J157" s="2" t="n">
        <v>0</v>
      </c>
      <c r="K157" s="2" t="n">
        <v>0</v>
      </c>
      <c r="L157" s="2" t="s">
        <v>37</v>
      </c>
      <c r="M157" s="2" t="n">
        <v>1</v>
      </c>
      <c r="N157" s="2" t="s">
        <v>45</v>
      </c>
      <c r="O157" s="2" t="n">
        <v>13.6</v>
      </c>
      <c r="P157" s="2" t="n">
        <v>100</v>
      </c>
      <c r="Q157" s="2" t="n">
        <v>0.1</v>
      </c>
      <c r="R157" s="2" t="n">
        <v>0.2</v>
      </c>
      <c r="S157" s="2" t="n">
        <v>1.36</v>
      </c>
      <c r="T157" s="2" t="n">
        <v>1.088</v>
      </c>
      <c r="U157" s="2" t="n">
        <v>1084.77514612865</v>
      </c>
      <c r="V157" s="186" t="n">
        <v>60</v>
      </c>
      <c r="W157" s="2" t="n">
        <v>1240.23535898797</v>
      </c>
      <c r="X157" s="2" t="n">
        <f aca="false">IF(M157=1,O157,0)</f>
        <v>13.6</v>
      </c>
      <c r="Z157" s="2" t="s">
        <v>511</v>
      </c>
      <c r="AA157" s="2" t="n">
        <f aca="false">[1]sellia!E48</f>
        <v>3.54462409752839</v>
      </c>
      <c r="AB157" s="127"/>
      <c r="AC157" s="127"/>
      <c r="AD157" s="127"/>
      <c r="AE157" s="127"/>
      <c r="AF157" s="127"/>
      <c r="AG157" s="128"/>
      <c r="AH157" s="127"/>
      <c r="AI157" s="127"/>
      <c r="AJ157" s="127"/>
      <c r="AK157" s="127"/>
      <c r="AL157" s="127"/>
      <c r="AM157" s="127"/>
      <c r="AN157" s="150" t="n">
        <f aca="false">'Sellia Marina'!AI217</f>
        <v>0</v>
      </c>
      <c r="AO157" s="16" t="n">
        <f aca="false">'Sellia Marina'!AJ217</f>
        <v>0</v>
      </c>
      <c r="AP157" s="16" t="n">
        <f aca="false">'Sellia Marina'!AK217</f>
        <v>0</v>
      </c>
      <c r="AQ157" s="16" t="n">
        <f aca="false">'Sellia Marina'!AL217</f>
        <v>0</v>
      </c>
      <c r="AR157" s="16" t="n">
        <f aca="false">'Sellia Marina'!AM217</f>
        <v>0</v>
      </c>
      <c r="AS157" s="16" t="n">
        <f aca="false">'Sellia Marina'!AN217</f>
        <v>0</v>
      </c>
      <c r="AT157" s="16" t="n">
        <f aca="false">'Sellia Marina'!AO217</f>
        <v>60</v>
      </c>
      <c r="AU157" s="16" t="n">
        <f aca="false">'Sellia Marina'!AP217</f>
        <v>0</v>
      </c>
      <c r="AV157" s="139" t="n">
        <f aca="false">'Sellia Marina'!AQ217</f>
        <v>0</v>
      </c>
      <c r="AW157" s="150" t="n">
        <f aca="false">'Sellia Marina'!AI218</f>
        <v>229.571141803583</v>
      </c>
      <c r="AX157" s="16" t="n">
        <f aca="false">'Sellia Marina'!AJ218</f>
        <v>105.862734830137</v>
      </c>
      <c r="AY157" s="16" t="n">
        <f aca="false">'Sellia Marina'!AK218</f>
        <v>7.34396478366171</v>
      </c>
      <c r="AZ157" s="16" t="n">
        <f aca="false">'Sellia Marina'!AL218</f>
        <v>81.5996087073524</v>
      </c>
      <c r="BA157" s="16" t="n">
        <f aca="false">'Sellia Marina'!AM218</f>
        <v>35.5060272765401</v>
      </c>
      <c r="BB157" s="16" t="n">
        <f aca="false">'Sellia Marina'!AN218</f>
        <v>52.3354552595405</v>
      </c>
      <c r="BC157" s="16" t="n">
        <f aca="false">'Sellia Marina'!AO218</f>
        <v>0</v>
      </c>
      <c r="BD157" s="16" t="n">
        <f aca="false">'Sellia Marina'!AP218</f>
        <v>843.75</v>
      </c>
      <c r="BE157" s="16" t="n">
        <f aca="false">'Sellia Marina'!AQ218</f>
        <v>0</v>
      </c>
      <c r="BF157" s="20" t="n">
        <f aca="false">AW157*$T157</f>
        <v>249.773402282298</v>
      </c>
      <c r="BG157" s="2" t="n">
        <f aca="false">AX157*$T157</f>
        <v>115.178655495189</v>
      </c>
      <c r="BH157" s="2" t="n">
        <f aca="false">AY157*$T157</f>
        <v>7.99023368462395</v>
      </c>
      <c r="BI157" s="2" t="n">
        <f aca="false">AZ157*$T157</f>
        <v>88.7803742735994</v>
      </c>
      <c r="BJ157" s="2" t="n">
        <f aca="false">BA157*$T157</f>
        <v>38.6305576768757</v>
      </c>
      <c r="BK157" s="2" t="n">
        <f aca="false">BB157*$T157</f>
        <v>56.9409753223801</v>
      </c>
      <c r="BL157" s="2" t="n">
        <f aca="false">BC157*$T157</f>
        <v>0</v>
      </c>
      <c r="BM157" s="2" t="n">
        <f aca="false">BD157*$T157</f>
        <v>918</v>
      </c>
      <c r="BN157" s="44" t="n">
        <f aca="false">BE157*$T157</f>
        <v>0</v>
      </c>
      <c r="BO157" s="150" t="n">
        <f aca="false">AN157+BF157</f>
        <v>249.773402282298</v>
      </c>
      <c r="BP157" s="16" t="n">
        <f aca="false">AO157+BG157</f>
        <v>115.178655495189</v>
      </c>
      <c r="BQ157" s="16" t="n">
        <f aca="false">AP157+BH157</f>
        <v>7.99023368462395</v>
      </c>
      <c r="BR157" s="16" t="n">
        <f aca="false">AQ157+BI157</f>
        <v>88.7803742735994</v>
      </c>
      <c r="BS157" s="16" t="n">
        <f aca="false">AR157+BJ157</f>
        <v>38.6305576768757</v>
      </c>
      <c r="BT157" s="16" t="n">
        <f aca="false">AS157+BK157</f>
        <v>56.9409753223801</v>
      </c>
      <c r="BU157" s="16" t="n">
        <f aca="false">AT157+BL157</f>
        <v>60</v>
      </c>
      <c r="BV157" s="16" t="n">
        <f aca="false">AU157+BM157</f>
        <v>918</v>
      </c>
      <c r="BW157" s="139" t="n">
        <f aca="false">AV157+BN157</f>
        <v>0</v>
      </c>
      <c r="BX157" s="3" t="n">
        <f aca="false">BO157/SUM($BO157:$BW157)</f>
        <v>0.162687648066477</v>
      </c>
      <c r="BY157" s="3" t="n">
        <f aca="false">BP157/SUM($BO157:$BW157)</f>
        <v>0.0750205762453166</v>
      </c>
      <c r="BZ157" s="3" t="n">
        <f aca="false">BQ157/SUM($BO157:$BW157)</f>
        <v>0.00520436649288954</v>
      </c>
      <c r="CA157" s="3" t="n">
        <f aca="false">BR157/SUM($BO157:$BW157)</f>
        <v>0.0578262943654393</v>
      </c>
      <c r="CB157" s="3" t="n">
        <f aca="false">BS157/SUM($BO157:$BW157)</f>
        <v>0.0251616645908687</v>
      </c>
      <c r="CC157" s="3" t="n">
        <f aca="false">BT157/SUM($BO157:$BW157)</f>
        <v>0.0370879896304549</v>
      </c>
      <c r="CD157" s="3" t="n">
        <f aca="false">BU157/SUM($BO157:$BW157)</f>
        <v>0.0390804577060462</v>
      </c>
      <c r="CE157" s="3" t="n">
        <f aca="false">BV157/SUM($BO157:$BW157)</f>
        <v>0.597931002902508</v>
      </c>
      <c r="CF157" s="3" t="n">
        <f aca="false">BW157/SUM($BO157:$BW157)</f>
        <v>0</v>
      </c>
      <c r="CG157" s="147" t="n">
        <f aca="false">IF(AND(CE157&gt;=90%,BV157&gt;=2000),BV157,0)</f>
        <v>0</v>
      </c>
      <c r="CI157" s="16" t="n">
        <f aca="false">IF(CG157&lt;&gt;0,SUM(BO157:CG157)-BV157,0)</f>
        <v>0</v>
      </c>
      <c r="CJ157" s="2" t="n">
        <f aca="false">IF(CE157&gt;=90%,BV157,0)</f>
        <v>0</v>
      </c>
      <c r="CK157" s="151" t="n">
        <f aca="false">IF(CJ157&lt;&gt;0,1,0)</f>
        <v>0</v>
      </c>
      <c r="CL157" s="2" t="n">
        <f aca="false">IF(CG157&lt;&gt;0,1,0)</f>
        <v>0</v>
      </c>
      <c r="CM157" s="2" t="n">
        <v>0</v>
      </c>
      <c r="CN157" s="151"/>
      <c r="CO157" s="127"/>
      <c r="CP157" s="127"/>
      <c r="CQ157" s="127"/>
      <c r="CR157" s="127"/>
      <c r="CS157" s="127"/>
      <c r="CT157" s="127"/>
      <c r="CU157" s="127"/>
      <c r="CV157" s="127"/>
      <c r="CW157" s="127"/>
      <c r="CX157" s="127"/>
      <c r="CY157" s="127"/>
      <c r="CZ157" s="127"/>
      <c r="DA157" s="127"/>
      <c r="DB157" s="127"/>
      <c r="DC157" s="185"/>
      <c r="DD157" s="2" t="s">
        <v>426</v>
      </c>
      <c r="DE157" s="37" t="str">
        <f aca="false">B202</f>
        <v>O1</v>
      </c>
      <c r="DF157" s="44"/>
      <c r="DG157" s="2" t="n">
        <f aca="false">W202</f>
        <v>17.4321</v>
      </c>
      <c r="DH157" s="44" t="n">
        <f aca="false">CG202</f>
        <v>0</v>
      </c>
      <c r="DI157" s="44" t="n">
        <f aca="false">O202</f>
        <v>21</v>
      </c>
      <c r="DJ157" s="44" t="n">
        <f aca="false">S202</f>
        <v>0.0105</v>
      </c>
      <c r="DK157" s="44" t="n">
        <f aca="false">BW202</f>
        <v>0</v>
      </c>
      <c r="DL157" s="44" t="n">
        <f aca="false">BV202</f>
        <v>4.725</v>
      </c>
      <c r="DM157" s="127"/>
      <c r="DN157" s="127"/>
      <c r="DO157" s="127"/>
      <c r="DP157" s="127"/>
      <c r="DQ157" s="127"/>
      <c r="DR157" s="127"/>
      <c r="DS157" s="127"/>
      <c r="DT157" s="127"/>
      <c r="DU157" s="127"/>
      <c r="DV157" s="127"/>
      <c r="DW157" s="127"/>
      <c r="DX157" s="127"/>
      <c r="DY157" s="127"/>
      <c r="DZ157" s="127"/>
      <c r="EA157" s="127"/>
      <c r="EB157" s="127"/>
      <c r="EC157" s="127"/>
      <c r="ED157" s="127"/>
      <c r="EE157" s="127"/>
      <c r="EF157" s="127"/>
      <c r="EG157" s="127"/>
      <c r="EH157" s="127"/>
      <c r="EI157" s="127"/>
      <c r="EJ157" s="127"/>
      <c r="EK157" s="127"/>
      <c r="EL157" s="127"/>
      <c r="EM157" s="127"/>
      <c r="EN157" s="127"/>
      <c r="EO157" s="127"/>
      <c r="EP157" s="127"/>
      <c r="EQ157" s="127"/>
      <c r="ER157" s="127"/>
      <c r="ES157" s="127"/>
      <c r="ET157" s="127"/>
      <c r="EU157" s="127"/>
      <c r="EV157" s="127"/>
      <c r="EW157" s="127"/>
      <c r="EX157" s="127"/>
      <c r="EY157" s="127"/>
      <c r="EZ157" s="127"/>
      <c r="FA157" s="127"/>
      <c r="FB157" s="127"/>
      <c r="FC157" s="127"/>
      <c r="FD157" s="127"/>
      <c r="FE157" s="127"/>
      <c r="FF157" s="127"/>
      <c r="FG157" s="127"/>
      <c r="FH157" s="127"/>
      <c r="FI157" s="127"/>
      <c r="FJ157" s="127"/>
      <c r="FK157" s="127"/>
      <c r="FL157" s="127"/>
      <c r="FM157" s="127"/>
      <c r="FN157" s="127"/>
      <c r="FO157" s="127"/>
      <c r="FP157" s="127"/>
      <c r="FQ157" s="127"/>
      <c r="FR157" s="127"/>
      <c r="FS157" s="127"/>
      <c r="FT157" s="127"/>
      <c r="FU157" s="127"/>
      <c r="FV157" s="127"/>
      <c r="FW157" s="127"/>
      <c r="FX157" s="127"/>
      <c r="FY157" s="127"/>
      <c r="FZ157" s="127"/>
      <c r="GA157" s="127"/>
      <c r="GB157" s="127"/>
      <c r="GC157" s="127"/>
      <c r="GD157" s="127"/>
      <c r="GE157" s="127"/>
      <c r="GF157" s="127"/>
      <c r="GG157" s="127"/>
      <c r="GH157" s="127"/>
      <c r="GI157" s="127"/>
      <c r="GJ157" s="127"/>
      <c r="GK157" s="127"/>
      <c r="GL157" s="127"/>
      <c r="GM157" s="127"/>
      <c r="GN157" s="127"/>
      <c r="GO157" s="127"/>
      <c r="GP157" s="167"/>
      <c r="GQ157" s="127" t="s">
        <v>325</v>
      </c>
      <c r="GR157" s="161" t="n">
        <v>0</v>
      </c>
      <c r="GS157" s="127" t="n">
        <v>0</v>
      </c>
      <c r="GT157" s="127" t="n">
        <v>0</v>
      </c>
      <c r="GU157" s="127" t="n">
        <v>0</v>
      </c>
      <c r="GV157" s="127" t="n">
        <v>0</v>
      </c>
      <c r="GW157" s="127" t="n">
        <v>0</v>
      </c>
      <c r="GX157" s="127" t="n">
        <v>1</v>
      </c>
      <c r="GY157" s="135" t="n">
        <v>0</v>
      </c>
      <c r="GZ157" s="161" t="n">
        <v>0</v>
      </c>
      <c r="HA157" s="127" t="s">
        <v>140</v>
      </c>
      <c r="HB157" s="127" t="s">
        <v>140</v>
      </c>
      <c r="HC157" s="127" t="s">
        <v>45</v>
      </c>
      <c r="HD157" s="127" t="n">
        <v>3.18</v>
      </c>
      <c r="HE157" s="127" t="n">
        <v>100</v>
      </c>
      <c r="HF157" s="127" t="n">
        <v>0.1</v>
      </c>
      <c r="HG157" s="127" t="n">
        <v>0</v>
      </c>
      <c r="HH157" s="127" t="n">
        <v>0.318</v>
      </c>
      <c r="HI157" s="127" t="n">
        <v>0.318</v>
      </c>
      <c r="HJ157" s="127" t="n">
        <v>1630</v>
      </c>
      <c r="HK157" s="127" t="n">
        <v>0</v>
      </c>
      <c r="HL157" s="135" t="n">
        <v>518.34</v>
      </c>
      <c r="HM157" s="161" t="n">
        <v>0</v>
      </c>
      <c r="HN157" s="127" t="n">
        <v>0</v>
      </c>
      <c r="HO157" s="127" t="n">
        <v>0</v>
      </c>
      <c r="HP157" s="127" t="n">
        <v>0</v>
      </c>
      <c r="HQ157" s="127" t="n">
        <v>0</v>
      </c>
      <c r="HR157" s="127" t="n">
        <v>0</v>
      </c>
      <c r="HS157" s="127" t="n">
        <v>0</v>
      </c>
      <c r="HT157" s="127" t="n">
        <v>0</v>
      </c>
      <c r="HU157" s="127" t="n">
        <v>0</v>
      </c>
      <c r="HV157" s="127" t="n">
        <v>0</v>
      </c>
      <c r="HW157" s="127" t="n">
        <v>0</v>
      </c>
      <c r="HX157" s="127" t="n">
        <v>0</v>
      </c>
      <c r="HY157" s="127" t="n">
        <v>0</v>
      </c>
      <c r="HZ157" s="165" t="n">
        <v>0</v>
      </c>
      <c r="IA157" s="127"/>
      <c r="IB157" s="127"/>
      <c r="IC157" s="127"/>
      <c r="ID157" s="127"/>
      <c r="IE157" s="127"/>
      <c r="IF157" s="127"/>
      <c r="IG157" s="127"/>
      <c r="IH157" s="127"/>
      <c r="II157" s="127"/>
      <c r="IJ157" s="127"/>
      <c r="IK157" s="127"/>
      <c r="IL157" s="127"/>
      <c r="IM157" s="127"/>
      <c r="IN157" s="127"/>
      <c r="IO157" s="127"/>
      <c r="IP157" s="127"/>
      <c r="IQ157" s="127"/>
      <c r="IR157" s="127"/>
      <c r="IS157" s="127"/>
      <c r="IT157" s="127"/>
      <c r="IU157" s="127"/>
      <c r="IV157" s="127"/>
      <c r="IW157" s="127"/>
      <c r="IX157" s="127"/>
      <c r="IY157" s="127"/>
      <c r="IZ157" s="127"/>
      <c r="JA157" s="127"/>
      <c r="JB157" s="127"/>
      <c r="JC157" s="127"/>
      <c r="JD157" s="127"/>
      <c r="JE157" s="127"/>
      <c r="JF157" s="127"/>
      <c r="JG157" s="127"/>
      <c r="JH157" s="127"/>
      <c r="JI157" s="127"/>
      <c r="JJ157" s="127"/>
      <c r="JK157" s="127"/>
      <c r="JL157" s="127"/>
      <c r="JM157" s="127"/>
      <c r="JN157" s="127"/>
      <c r="JO157" s="127"/>
      <c r="JP157" s="127"/>
      <c r="JQ157" s="127"/>
      <c r="JR157" s="127"/>
      <c r="JS157" s="127"/>
      <c r="JT157" s="127"/>
      <c r="JU157" s="127"/>
      <c r="JV157" s="127"/>
      <c r="JW157" s="127"/>
      <c r="JX157" s="127"/>
      <c r="JY157" s="127"/>
      <c r="JZ157" s="127"/>
      <c r="KA157" s="127"/>
      <c r="KB157" s="127"/>
      <c r="KC157" s="127"/>
      <c r="KD157" s="127"/>
      <c r="KE157" s="127"/>
      <c r="KF157" s="127"/>
      <c r="KG157" s="127"/>
      <c r="KH157" s="127"/>
      <c r="KI157" s="127"/>
      <c r="KJ157" s="127"/>
      <c r="KK157" s="127"/>
      <c r="KL157" s="127"/>
      <c r="KM157" s="127"/>
      <c r="KN157" s="127"/>
      <c r="KO157" s="127"/>
      <c r="KP157" s="127"/>
      <c r="KQ157" s="127"/>
      <c r="KR157" s="127"/>
      <c r="KS157" s="127"/>
      <c r="KT157" s="127"/>
      <c r="KU157" s="127"/>
      <c r="KV157" s="127"/>
      <c r="KW157" s="127"/>
      <c r="KX157" s="127"/>
      <c r="KY157" s="127"/>
      <c r="KZ157" s="127"/>
      <c r="LA157" s="127"/>
      <c r="LB157" s="127"/>
      <c r="LC157" s="127"/>
      <c r="LD157" s="127"/>
      <c r="LE157" s="127"/>
      <c r="LF157" s="127"/>
      <c r="LG157" s="127"/>
      <c r="LH157" s="127"/>
      <c r="LI157" s="127"/>
      <c r="LJ157" s="127"/>
      <c r="LK157" s="127"/>
      <c r="LL157" s="127"/>
      <c r="LM157" s="127"/>
      <c r="LN157" s="127"/>
      <c r="LO157" s="127"/>
      <c r="LP157" s="127"/>
      <c r="LQ157" s="127"/>
      <c r="LR157" s="127"/>
      <c r="LS157" s="127"/>
      <c r="LT157" s="127"/>
      <c r="LU157" s="127"/>
      <c r="LV157" s="127"/>
      <c r="LW157" s="127"/>
      <c r="LX157" s="127"/>
      <c r="LY157" s="127"/>
      <c r="LZ157" s="127"/>
      <c r="MA157" s="127"/>
      <c r="MB157" s="127"/>
      <c r="MC157" s="127"/>
      <c r="MD157" s="127"/>
      <c r="ME157" s="127"/>
      <c r="MF157" s="127"/>
      <c r="MG157" s="127"/>
      <c r="MH157" s="127"/>
      <c r="MI157" s="127"/>
      <c r="MJ157" s="127"/>
      <c r="MK157" s="127"/>
      <c r="ML157" s="127"/>
      <c r="MM157" s="127"/>
      <c r="MN157" s="127"/>
      <c r="MO157" s="127"/>
      <c r="MP157" s="127"/>
      <c r="MQ157" s="127"/>
      <c r="MR157" s="127"/>
      <c r="MS157" s="127"/>
      <c r="MT157" s="127"/>
      <c r="MU157" s="127"/>
      <c r="MV157" s="127"/>
      <c r="MW157" s="127"/>
      <c r="MX157" s="127"/>
      <c r="MY157" s="127"/>
      <c r="MZ157" s="127"/>
      <c r="NA157" s="127"/>
      <c r="NB157" s="127"/>
      <c r="NC157" s="127"/>
      <c r="ND157" s="127"/>
      <c r="NE157" s="127"/>
      <c r="NF157" s="127"/>
      <c r="NG157" s="127"/>
      <c r="NH157" s="127"/>
      <c r="NI157" s="127"/>
      <c r="NJ157" s="127"/>
      <c r="NK157" s="127"/>
      <c r="NL157" s="127"/>
      <c r="NM157" s="127"/>
      <c r="NN157" s="127"/>
      <c r="NO157" s="127"/>
      <c r="NP157" s="127"/>
      <c r="NQ157" s="127"/>
      <c r="NR157" s="127"/>
      <c r="NS157" s="127"/>
      <c r="NT157" s="127"/>
      <c r="NU157" s="127"/>
      <c r="NV157" s="127"/>
      <c r="NW157" s="127"/>
      <c r="NX157" s="127"/>
      <c r="NY157" s="127"/>
      <c r="NZ157" s="127"/>
      <c r="OA157" s="127"/>
      <c r="OB157" s="127"/>
      <c r="OC157" s="127"/>
      <c r="OD157" s="127"/>
      <c r="OE157" s="127"/>
      <c r="OF157" s="127"/>
      <c r="OG157" s="127"/>
      <c r="OH157" s="127"/>
      <c r="OI157" s="127"/>
      <c r="OJ157" s="127"/>
      <c r="OK157" s="127"/>
      <c r="OL157" s="127"/>
      <c r="OM157" s="127"/>
      <c r="ON157" s="127"/>
      <c r="OO157" s="127"/>
      <c r="OP157" s="127"/>
      <c r="OQ157" s="127"/>
      <c r="OR157" s="127"/>
      <c r="OS157" s="127"/>
      <c r="OT157" s="127"/>
      <c r="OU157" s="127"/>
      <c r="OV157" s="127"/>
      <c r="OW157" s="127"/>
      <c r="OX157" s="127"/>
      <c r="OY157" s="127"/>
      <c r="OZ157" s="127"/>
      <c r="PA157" s="127"/>
      <c r="PB157" s="127"/>
      <c r="PC157" s="127"/>
      <c r="PD157" s="127"/>
      <c r="PE157" s="127"/>
      <c r="PF157" s="127"/>
      <c r="PG157" s="127"/>
      <c r="PH157" s="127"/>
      <c r="PI157" s="127"/>
      <c r="PJ157" s="127"/>
      <c r="PK157" s="127"/>
      <c r="PL157" s="127"/>
      <c r="PM157" s="127"/>
      <c r="PN157" s="127"/>
      <c r="PO157" s="127"/>
      <c r="PP157" s="127"/>
      <c r="PQ157" s="127"/>
      <c r="PR157" s="127"/>
      <c r="PS157" s="127"/>
      <c r="PT157" s="127"/>
      <c r="PU157" s="127"/>
      <c r="PV157" s="127"/>
      <c r="PW157" s="127"/>
      <c r="PX157" s="127"/>
      <c r="PY157" s="127"/>
      <c r="PZ157" s="127"/>
      <c r="QA157" s="127"/>
      <c r="QB157" s="127"/>
      <c r="QC157" s="127"/>
      <c r="QD157" s="127"/>
      <c r="QE157" s="127"/>
      <c r="QF157" s="127"/>
      <c r="QG157" s="127"/>
      <c r="QH157" s="127"/>
      <c r="QI157" s="127"/>
      <c r="QJ157" s="127"/>
      <c r="QK157" s="127"/>
      <c r="QL157" s="127"/>
      <c r="QM157" s="127"/>
      <c r="QN157" s="127"/>
      <c r="QO157" s="127"/>
      <c r="QP157" s="127"/>
    </row>
    <row r="158" customFormat="false" ht="14.4" hidden="false" customHeight="false" outlineLevel="0" collapsed="false">
      <c r="A158" s="166"/>
      <c r="B158" s="37" t="s">
        <v>329</v>
      </c>
      <c r="C158" s="16" t="n">
        <v>0.01</v>
      </c>
      <c r="D158" s="2" t="n">
        <v>0.01</v>
      </c>
      <c r="E158" s="2" t="n">
        <v>0.04</v>
      </c>
      <c r="F158" s="2" t="n">
        <v>0</v>
      </c>
      <c r="G158" s="2" t="n">
        <v>0</v>
      </c>
      <c r="H158" s="2" t="n">
        <v>0.01</v>
      </c>
      <c r="I158" s="2" t="n">
        <v>0.93</v>
      </c>
      <c r="J158" s="2" t="n">
        <v>0</v>
      </c>
      <c r="K158" s="2" t="n">
        <v>0</v>
      </c>
      <c r="L158" s="2" t="s">
        <v>330</v>
      </c>
      <c r="M158" s="2" t="s">
        <v>37</v>
      </c>
      <c r="N158" s="2" t="s">
        <v>45</v>
      </c>
      <c r="O158" s="2" t="n">
        <v>12.7</v>
      </c>
      <c r="P158" s="2" t="n">
        <v>20</v>
      </c>
      <c r="Q158" s="2" t="n">
        <v>0.02</v>
      </c>
      <c r="R158" s="2" t="n">
        <v>0</v>
      </c>
      <c r="S158" s="2" t="n">
        <v>0.254</v>
      </c>
      <c r="T158" s="2" t="n">
        <v>0.254</v>
      </c>
      <c r="U158" s="2" t="n">
        <v>1693.3</v>
      </c>
      <c r="V158" s="186" t="n">
        <v>0</v>
      </c>
      <c r="W158" s="2" t="n">
        <v>430.0982</v>
      </c>
      <c r="X158" s="2" t="n">
        <f aca="false">IF(M158=1,O158,0)</f>
        <v>0</v>
      </c>
      <c r="Z158" s="2" t="s">
        <v>511</v>
      </c>
      <c r="AA158" s="2" t="n">
        <f aca="false">[1]sellia!E49</f>
        <v>3.59734761574211</v>
      </c>
      <c r="AB158" s="127"/>
      <c r="AC158" s="127"/>
      <c r="AD158" s="127"/>
      <c r="AE158" s="127"/>
      <c r="AF158" s="127"/>
      <c r="AG158" s="128"/>
      <c r="AH158" s="127"/>
      <c r="AI158" s="127"/>
      <c r="AJ158" s="127"/>
      <c r="AK158" s="127"/>
      <c r="AL158" s="127"/>
      <c r="AM158" s="127"/>
      <c r="AN158" s="150" t="n">
        <f aca="false">'Sellia Marina'!AT217</f>
        <v>0</v>
      </c>
      <c r="AO158" s="16" t="n">
        <f aca="false">'Sellia Marina'!AU217</f>
        <v>0</v>
      </c>
      <c r="AP158" s="16" t="n">
        <f aca="false">'Sellia Marina'!AV217</f>
        <v>0</v>
      </c>
      <c r="AQ158" s="16" t="n">
        <f aca="false">'Sellia Marina'!AW217</f>
        <v>0</v>
      </c>
      <c r="AR158" s="16" t="n">
        <f aca="false">'Sellia Marina'!AX217</f>
        <v>0</v>
      </c>
      <c r="AS158" s="16" t="n">
        <f aca="false">'Sellia Marina'!AY217</f>
        <v>0</v>
      </c>
      <c r="AT158" s="16" t="n">
        <f aca="false">'Sellia Marina'!AZ217</f>
        <v>0</v>
      </c>
      <c r="AU158" s="16" t="n">
        <f aca="false">'Sellia Marina'!BA217</f>
        <v>0</v>
      </c>
      <c r="AV158" s="139" t="n">
        <f aca="false">'Sellia Marina'!BB217</f>
        <v>0</v>
      </c>
      <c r="AW158" s="150" t="n">
        <f aca="false">'Sellia Marina'!AT218</f>
        <v>9</v>
      </c>
      <c r="AX158" s="16" t="n">
        <f aca="false">'Sellia Marina'!AU218</f>
        <v>26</v>
      </c>
      <c r="AY158" s="16" t="n">
        <f aca="false">'Sellia Marina'!AV218</f>
        <v>21.6</v>
      </c>
      <c r="AZ158" s="16" t="n">
        <f aca="false">'Sellia Marina'!AW218</f>
        <v>240</v>
      </c>
      <c r="BA158" s="16" t="n">
        <f aca="false">'Sellia Marina'!AX218</f>
        <v>0</v>
      </c>
      <c r="BB158" s="16" t="n">
        <f aca="false">'Sellia Marina'!AY218</f>
        <v>0</v>
      </c>
      <c r="BC158" s="16" t="n">
        <f aca="false">'Sellia Marina'!AZ218</f>
        <v>1.7</v>
      </c>
      <c r="BD158" s="16" t="n">
        <f aca="false">'Sellia Marina'!BA218</f>
        <v>1395</v>
      </c>
      <c r="BE158" s="16" t="n">
        <f aca="false">'Sellia Marina'!BB218</f>
        <v>0</v>
      </c>
      <c r="BF158" s="20" t="n">
        <f aca="false">AW158*$T158</f>
        <v>2.286</v>
      </c>
      <c r="BG158" s="2" t="n">
        <f aca="false">AX158*$T158</f>
        <v>6.604</v>
      </c>
      <c r="BH158" s="2" t="n">
        <f aca="false">AY158*$T158</f>
        <v>5.4864</v>
      </c>
      <c r="BI158" s="2" t="n">
        <f aca="false">AZ158*$T158</f>
        <v>60.96</v>
      </c>
      <c r="BJ158" s="2" t="n">
        <f aca="false">BA158*$T158</f>
        <v>0</v>
      </c>
      <c r="BK158" s="2" t="n">
        <f aca="false">BB158*$T158</f>
        <v>0</v>
      </c>
      <c r="BL158" s="2" t="n">
        <f aca="false">BC158*$T158</f>
        <v>0.4318</v>
      </c>
      <c r="BM158" s="2" t="n">
        <f aca="false">BD158*$T158</f>
        <v>354.33</v>
      </c>
      <c r="BN158" s="44" t="n">
        <f aca="false">BE158*$T158</f>
        <v>0</v>
      </c>
      <c r="BO158" s="150" t="n">
        <f aca="false">AN158+BF158</f>
        <v>2.286</v>
      </c>
      <c r="BP158" s="16" t="n">
        <f aca="false">AO158+BG158</f>
        <v>6.604</v>
      </c>
      <c r="BQ158" s="16" t="n">
        <f aca="false">AP158+BH158</f>
        <v>5.4864</v>
      </c>
      <c r="BR158" s="16" t="n">
        <f aca="false">AQ158+BI158</f>
        <v>60.96</v>
      </c>
      <c r="BS158" s="16" t="n">
        <f aca="false">AR158+BJ158</f>
        <v>0</v>
      </c>
      <c r="BT158" s="16" t="n">
        <f aca="false">AS158+BK158</f>
        <v>0</v>
      </c>
      <c r="BU158" s="16" t="n">
        <f aca="false">AT158+BL158</f>
        <v>0.4318</v>
      </c>
      <c r="BV158" s="16" t="n">
        <f aca="false">AU158+BM158</f>
        <v>354.33</v>
      </c>
      <c r="BW158" s="139" t="n">
        <f aca="false">AV158+BN158</f>
        <v>0</v>
      </c>
      <c r="BX158" s="3" t="n">
        <f aca="false">BO158/SUM($BO158:$BW158)</f>
        <v>0.0053150652571901</v>
      </c>
      <c r="BY158" s="3" t="n">
        <f aca="false">BP158/SUM($BO158:$BW158)</f>
        <v>0.0153546329652159</v>
      </c>
      <c r="BZ158" s="3" t="n">
        <f aca="false">BQ158/SUM($BO158:$BW158)</f>
        <v>0.0127561566172562</v>
      </c>
      <c r="CA158" s="3" t="n">
        <f aca="false">BR158/SUM($BO158:$BW158)</f>
        <v>0.141735073525069</v>
      </c>
      <c r="CB158" s="3" t="n">
        <f aca="false">BS158/SUM($BO158:$BW158)</f>
        <v>0</v>
      </c>
      <c r="CC158" s="3" t="n">
        <f aca="false">BT158/SUM($BO158:$BW158)</f>
        <v>0</v>
      </c>
      <c r="CD158" s="3" t="n">
        <f aca="false">BU158/SUM($BO158:$BW158)</f>
        <v>0.00100395677080258</v>
      </c>
      <c r="CE158" s="3" t="n">
        <f aca="false">BV158/SUM($BO158:$BW158)</f>
        <v>0.823835114864466</v>
      </c>
      <c r="CF158" s="3" t="n">
        <f aca="false">BW158/SUM($BO158:$BW158)</f>
        <v>0</v>
      </c>
      <c r="CG158" s="147" t="n">
        <f aca="false">IF(AND(CE158&gt;=90%,BV158&gt;=2000),BV158,0)</f>
        <v>0</v>
      </c>
      <c r="CI158" s="16" t="n">
        <f aca="false">IF(CG158&lt;&gt;0,SUM(BO158:CG158)-BV158,0)</f>
        <v>0</v>
      </c>
      <c r="CJ158" s="2" t="n">
        <f aca="false">IF(CE158&gt;=90%,BV158,0)</f>
        <v>0</v>
      </c>
      <c r="CK158" s="151" t="n">
        <f aca="false">IF(CJ158&lt;&gt;0,1,0)</f>
        <v>0</v>
      </c>
      <c r="CL158" s="2" t="n">
        <f aca="false">IF(CG158&lt;&gt;0,1,0)</f>
        <v>0</v>
      </c>
      <c r="CM158" s="2" t="n">
        <v>0</v>
      </c>
      <c r="CN158" s="151"/>
      <c r="CO158" s="127"/>
      <c r="CP158" s="127"/>
      <c r="CQ158" s="127"/>
      <c r="CR158" s="127"/>
      <c r="CS158" s="127"/>
      <c r="CT158" s="127"/>
      <c r="CU158" s="127"/>
      <c r="CV158" s="127"/>
      <c r="CW158" s="127"/>
      <c r="CX158" s="127"/>
      <c r="CY158" s="127"/>
      <c r="CZ158" s="127"/>
      <c r="DA158" s="127"/>
      <c r="DB158" s="127"/>
      <c r="DC158" s="185"/>
      <c r="DE158" s="37" t="str">
        <f aca="false">B203</f>
        <v>O83</v>
      </c>
      <c r="DF158" s="44"/>
      <c r="DH158" s="44"/>
      <c r="DI158" s="44"/>
      <c r="DJ158" s="44"/>
      <c r="DK158" s="44"/>
      <c r="DL158" s="44"/>
      <c r="DM158" s="127"/>
      <c r="DN158" s="127"/>
      <c r="DO158" s="127"/>
      <c r="DP158" s="127"/>
      <c r="DQ158" s="127"/>
      <c r="DR158" s="127"/>
      <c r="DS158" s="127"/>
      <c r="DT158" s="127"/>
      <c r="DU158" s="127"/>
      <c r="DV158" s="127"/>
      <c r="DW158" s="127"/>
      <c r="DX158" s="127"/>
      <c r="DY158" s="127"/>
      <c r="DZ158" s="127"/>
      <c r="EA158" s="127"/>
      <c r="EB158" s="127"/>
      <c r="EC158" s="127"/>
      <c r="ED158" s="127"/>
      <c r="EE158" s="127"/>
      <c r="EF158" s="127"/>
      <c r="EG158" s="127"/>
      <c r="EH158" s="127"/>
      <c r="EI158" s="127"/>
      <c r="EJ158" s="127"/>
      <c r="EK158" s="127"/>
      <c r="EL158" s="127"/>
      <c r="EM158" s="127"/>
      <c r="EN158" s="127"/>
      <c r="EO158" s="127"/>
      <c r="EP158" s="127"/>
      <c r="EQ158" s="127"/>
      <c r="ER158" s="127"/>
      <c r="ES158" s="127"/>
      <c r="ET158" s="127"/>
      <c r="EU158" s="127"/>
      <c r="EV158" s="127"/>
      <c r="EW158" s="127"/>
      <c r="EX158" s="127"/>
      <c r="EY158" s="127"/>
      <c r="EZ158" s="127"/>
      <c r="FA158" s="127"/>
      <c r="FB158" s="127"/>
      <c r="FC158" s="127"/>
      <c r="FD158" s="127"/>
      <c r="FE158" s="127"/>
      <c r="FF158" s="127"/>
      <c r="FG158" s="127"/>
      <c r="FH158" s="127"/>
      <c r="FI158" s="127"/>
      <c r="FJ158" s="127"/>
      <c r="FK158" s="127"/>
      <c r="FL158" s="127"/>
      <c r="FM158" s="127"/>
      <c r="FN158" s="127"/>
      <c r="FO158" s="127"/>
      <c r="FP158" s="127"/>
      <c r="FQ158" s="127"/>
      <c r="FR158" s="127"/>
      <c r="FS158" s="127"/>
      <c r="FT158" s="127"/>
      <c r="FU158" s="127"/>
      <c r="FV158" s="127"/>
      <c r="FW158" s="127"/>
      <c r="FX158" s="127"/>
      <c r="FY158" s="127"/>
      <c r="FZ158" s="127"/>
      <c r="GA158" s="127"/>
      <c r="GB158" s="127"/>
      <c r="GC158" s="127"/>
      <c r="GD158" s="127"/>
      <c r="GE158" s="127"/>
      <c r="GF158" s="127"/>
      <c r="GG158" s="127"/>
      <c r="GH158" s="127"/>
      <c r="GI158" s="127"/>
      <c r="GJ158" s="127"/>
      <c r="GK158" s="127"/>
      <c r="GL158" s="127"/>
      <c r="GM158" s="127"/>
      <c r="GN158" s="127"/>
      <c r="GO158" s="127"/>
      <c r="GP158" s="167"/>
      <c r="GQ158" s="127" t="s">
        <v>326</v>
      </c>
      <c r="GR158" s="161" t="n">
        <v>0.02</v>
      </c>
      <c r="GS158" s="127" t="n">
        <v>0</v>
      </c>
      <c r="GT158" s="127" t="n">
        <v>0</v>
      </c>
      <c r="GU158" s="127" t="n">
        <v>0</v>
      </c>
      <c r="GV158" s="127" t="n">
        <v>0</v>
      </c>
      <c r="GW158" s="127" t="n">
        <v>0</v>
      </c>
      <c r="GX158" s="127" t="n">
        <v>0.98</v>
      </c>
      <c r="GY158" s="135" t="n">
        <v>0</v>
      </c>
      <c r="GZ158" s="161" t="n">
        <v>0</v>
      </c>
      <c r="HA158" s="127" t="s">
        <v>37</v>
      </c>
      <c r="HB158" s="127" t="s">
        <v>47</v>
      </c>
      <c r="HC158" s="127" t="s">
        <v>45</v>
      </c>
      <c r="HD158" s="127" t="n">
        <v>8930</v>
      </c>
      <c r="HE158" s="127" t="n">
        <v>30</v>
      </c>
      <c r="HF158" s="127" t="n">
        <v>0.03</v>
      </c>
      <c r="HG158" s="127" t="n">
        <v>0</v>
      </c>
      <c r="HH158" s="127" t="n">
        <v>267.9</v>
      </c>
      <c r="HI158" s="127" t="n">
        <v>267.9</v>
      </c>
      <c r="HJ158" s="127" t="n">
        <v>1664</v>
      </c>
      <c r="HK158" s="127" t="n">
        <v>0</v>
      </c>
      <c r="HL158" s="135" t="n">
        <v>445785.6</v>
      </c>
      <c r="HM158" s="161" t="n">
        <v>0</v>
      </c>
      <c r="HN158" s="127" t="n">
        <v>0</v>
      </c>
      <c r="HO158" s="127" t="n">
        <v>0</v>
      </c>
      <c r="HP158" s="127" t="n">
        <v>0</v>
      </c>
      <c r="HQ158" s="127" t="n">
        <v>0</v>
      </c>
      <c r="HR158" s="127" t="n">
        <v>0</v>
      </c>
      <c r="HS158" s="127" t="n">
        <v>0</v>
      </c>
      <c r="HT158" s="127" t="n">
        <v>0</v>
      </c>
      <c r="HU158" s="127" t="n">
        <v>0</v>
      </c>
      <c r="HV158" s="127" t="n">
        <v>0</v>
      </c>
      <c r="HW158" s="127" t="n">
        <v>0</v>
      </c>
      <c r="HX158" s="127" t="n">
        <v>0</v>
      </c>
      <c r="HY158" s="127" t="n">
        <v>0</v>
      </c>
      <c r="HZ158" s="165" t="n">
        <v>0</v>
      </c>
      <c r="IA158" s="127"/>
      <c r="IB158" s="127"/>
      <c r="IC158" s="127"/>
      <c r="ID158" s="127"/>
      <c r="IE158" s="127"/>
      <c r="IF158" s="127"/>
      <c r="IG158" s="127"/>
      <c r="IH158" s="127"/>
      <c r="II158" s="127"/>
      <c r="IJ158" s="127"/>
      <c r="IK158" s="127"/>
      <c r="IL158" s="127"/>
      <c r="IM158" s="127"/>
      <c r="IN158" s="127"/>
      <c r="IO158" s="127"/>
      <c r="IP158" s="127"/>
      <c r="IQ158" s="127"/>
      <c r="IR158" s="127"/>
      <c r="IS158" s="127"/>
      <c r="IT158" s="127"/>
      <c r="IU158" s="127"/>
      <c r="IV158" s="127"/>
      <c r="IW158" s="127"/>
      <c r="IX158" s="127"/>
      <c r="IY158" s="127"/>
      <c r="IZ158" s="127"/>
      <c r="JA158" s="127"/>
      <c r="JB158" s="127"/>
      <c r="JC158" s="127"/>
      <c r="JD158" s="127"/>
      <c r="JE158" s="127"/>
      <c r="JF158" s="127"/>
      <c r="JG158" s="127"/>
      <c r="JH158" s="127"/>
      <c r="JI158" s="127"/>
      <c r="JJ158" s="127"/>
      <c r="JK158" s="127"/>
      <c r="JL158" s="127"/>
      <c r="JM158" s="127"/>
      <c r="JN158" s="127"/>
      <c r="JO158" s="127"/>
      <c r="JP158" s="127"/>
      <c r="JQ158" s="127"/>
      <c r="JR158" s="127"/>
      <c r="JS158" s="127"/>
      <c r="JT158" s="127"/>
      <c r="JU158" s="127"/>
      <c r="JV158" s="127"/>
      <c r="JW158" s="127"/>
      <c r="JX158" s="127"/>
      <c r="JY158" s="127"/>
      <c r="JZ158" s="127"/>
      <c r="KA158" s="127"/>
      <c r="KB158" s="127"/>
      <c r="KC158" s="127"/>
      <c r="KD158" s="127"/>
      <c r="KE158" s="127"/>
      <c r="KF158" s="127"/>
      <c r="KG158" s="127"/>
      <c r="KH158" s="127"/>
      <c r="KI158" s="127"/>
      <c r="KJ158" s="127"/>
      <c r="KK158" s="127"/>
      <c r="KL158" s="127"/>
      <c r="KM158" s="127"/>
      <c r="KN158" s="127"/>
      <c r="KO158" s="127"/>
      <c r="KP158" s="127"/>
      <c r="KQ158" s="127"/>
      <c r="KR158" s="127"/>
      <c r="KS158" s="127"/>
      <c r="KT158" s="127"/>
      <c r="KU158" s="127"/>
      <c r="KV158" s="127"/>
      <c r="KW158" s="127"/>
      <c r="KX158" s="127"/>
      <c r="KY158" s="127"/>
      <c r="KZ158" s="127"/>
      <c r="LA158" s="127"/>
      <c r="LB158" s="127"/>
      <c r="LC158" s="127"/>
      <c r="LD158" s="127"/>
      <c r="LE158" s="127"/>
      <c r="LF158" s="127"/>
      <c r="LG158" s="127"/>
      <c r="LH158" s="127"/>
      <c r="LI158" s="127"/>
      <c r="LJ158" s="127"/>
      <c r="LK158" s="127"/>
      <c r="LL158" s="127"/>
      <c r="LM158" s="127"/>
      <c r="LN158" s="127"/>
      <c r="LO158" s="127"/>
      <c r="LP158" s="127"/>
      <c r="LQ158" s="127"/>
      <c r="LR158" s="127"/>
      <c r="LS158" s="127"/>
      <c r="LT158" s="127"/>
      <c r="LU158" s="127"/>
      <c r="LV158" s="127"/>
      <c r="LW158" s="127"/>
      <c r="LX158" s="127"/>
      <c r="LY158" s="127"/>
      <c r="LZ158" s="127"/>
      <c r="MA158" s="127"/>
      <c r="MB158" s="127"/>
      <c r="MC158" s="127"/>
      <c r="MD158" s="127"/>
      <c r="ME158" s="127"/>
      <c r="MF158" s="127"/>
      <c r="MG158" s="127"/>
      <c r="MH158" s="127"/>
      <c r="MI158" s="127"/>
      <c r="MJ158" s="127"/>
      <c r="MK158" s="127"/>
      <c r="ML158" s="127"/>
      <c r="MM158" s="127"/>
      <c r="MN158" s="127"/>
      <c r="MO158" s="127"/>
      <c r="MP158" s="127"/>
      <c r="MQ158" s="127"/>
      <c r="MR158" s="127"/>
      <c r="MS158" s="127"/>
      <c r="MT158" s="127"/>
      <c r="MU158" s="127"/>
      <c r="MV158" s="127"/>
      <c r="MW158" s="127"/>
      <c r="MX158" s="127"/>
      <c r="MY158" s="127"/>
      <c r="MZ158" s="127"/>
      <c r="NA158" s="127"/>
      <c r="NB158" s="127"/>
      <c r="NC158" s="127"/>
      <c r="ND158" s="127"/>
      <c r="NE158" s="127"/>
      <c r="NF158" s="127"/>
      <c r="NG158" s="127"/>
      <c r="NH158" s="127"/>
      <c r="NI158" s="127"/>
      <c r="NJ158" s="127"/>
      <c r="NK158" s="127"/>
      <c r="NL158" s="127"/>
      <c r="NM158" s="127"/>
      <c r="NN158" s="127"/>
      <c r="NO158" s="127"/>
      <c r="NP158" s="127"/>
      <c r="NQ158" s="127"/>
      <c r="NR158" s="127"/>
      <c r="NS158" s="127"/>
      <c r="NT158" s="127"/>
      <c r="NU158" s="127"/>
      <c r="NV158" s="127"/>
      <c r="NW158" s="127"/>
      <c r="NX158" s="127"/>
      <c r="NY158" s="127"/>
      <c r="NZ158" s="127"/>
      <c r="OA158" s="127"/>
      <c r="OB158" s="127"/>
      <c r="OC158" s="127"/>
      <c r="OD158" s="127"/>
      <c r="OE158" s="127"/>
      <c r="OF158" s="127"/>
      <c r="OG158" s="127"/>
      <c r="OH158" s="127"/>
      <c r="OI158" s="127"/>
      <c r="OJ158" s="127"/>
      <c r="OK158" s="127"/>
      <c r="OL158" s="127"/>
      <c r="OM158" s="127"/>
      <c r="ON158" s="127"/>
      <c r="OO158" s="127"/>
      <c r="OP158" s="127"/>
      <c r="OQ158" s="127"/>
      <c r="OR158" s="127"/>
      <c r="OS158" s="127"/>
      <c r="OT158" s="127"/>
      <c r="OU158" s="127"/>
      <c r="OV158" s="127"/>
      <c r="OW158" s="127"/>
      <c r="OX158" s="127"/>
      <c r="OY158" s="127"/>
      <c r="OZ158" s="127"/>
      <c r="PA158" s="127"/>
      <c r="PB158" s="127"/>
      <c r="PC158" s="127"/>
      <c r="PD158" s="127"/>
      <c r="PE158" s="127"/>
      <c r="PF158" s="127"/>
      <c r="PG158" s="127"/>
      <c r="PH158" s="127"/>
      <c r="PI158" s="127"/>
      <c r="PJ158" s="127"/>
      <c r="PK158" s="127"/>
      <c r="PL158" s="127"/>
      <c r="PM158" s="127"/>
      <c r="PN158" s="127"/>
      <c r="PO158" s="127"/>
      <c r="PP158" s="127"/>
      <c r="PQ158" s="127"/>
      <c r="PR158" s="127"/>
      <c r="PS158" s="127"/>
      <c r="PT158" s="127"/>
      <c r="PU158" s="127"/>
      <c r="PV158" s="127"/>
      <c r="PW158" s="127"/>
      <c r="PX158" s="127"/>
      <c r="PY158" s="127"/>
      <c r="PZ158" s="127"/>
      <c r="QA158" s="127"/>
      <c r="QB158" s="127"/>
      <c r="QC158" s="127"/>
      <c r="QD158" s="127"/>
      <c r="QE158" s="127"/>
      <c r="QF158" s="127"/>
      <c r="QG158" s="127"/>
      <c r="QH158" s="127"/>
      <c r="QI158" s="127"/>
      <c r="QJ158" s="127"/>
      <c r="QK158" s="127"/>
      <c r="QL158" s="127"/>
      <c r="QM158" s="127"/>
      <c r="QN158" s="127"/>
      <c r="QO158" s="127"/>
      <c r="QP158" s="127"/>
    </row>
    <row r="159" customFormat="false" ht="14.4" hidden="false" customHeight="false" outlineLevel="0" collapsed="false">
      <c r="A159" s="166"/>
      <c r="B159" s="37" t="s">
        <v>331</v>
      </c>
      <c r="C159" s="16" t="n">
        <v>0.02</v>
      </c>
      <c r="D159" s="2" t="n">
        <v>0.05</v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0.93</v>
      </c>
      <c r="J159" s="2" t="n">
        <v>0</v>
      </c>
      <c r="K159" s="2" t="n">
        <v>0</v>
      </c>
      <c r="L159" s="2" t="s">
        <v>330</v>
      </c>
      <c r="M159" s="2" t="n">
        <v>1</v>
      </c>
      <c r="N159" s="2" t="s">
        <v>45</v>
      </c>
      <c r="O159" s="2" t="n">
        <v>14.1</v>
      </c>
      <c r="P159" s="2" t="n">
        <v>30</v>
      </c>
      <c r="Q159" s="2" t="n">
        <v>0.03</v>
      </c>
      <c r="R159" s="2" t="n">
        <v>0</v>
      </c>
      <c r="S159" s="2" t="n">
        <v>0.423</v>
      </c>
      <c r="T159" s="2" t="n">
        <v>0.423</v>
      </c>
      <c r="U159" s="2" t="n">
        <v>1608</v>
      </c>
      <c r="V159" s="186" t="n">
        <v>0</v>
      </c>
      <c r="W159" s="2" t="n">
        <v>680.184</v>
      </c>
      <c r="X159" s="2" t="n">
        <f aca="false">IF(M159=1,O159,0)</f>
        <v>14.1</v>
      </c>
      <c r="Z159" s="2" t="s">
        <v>511</v>
      </c>
      <c r="AA159" s="2" t="n">
        <f aca="false">[1]sellia!E50</f>
        <v>3.64851114738184</v>
      </c>
      <c r="AB159" s="127"/>
      <c r="AC159" s="127"/>
      <c r="AD159" s="127"/>
      <c r="AE159" s="127"/>
      <c r="AF159" s="127"/>
      <c r="AG159" s="128"/>
      <c r="AH159" s="127"/>
      <c r="AI159" s="127"/>
      <c r="AJ159" s="127"/>
      <c r="AK159" s="127"/>
      <c r="AL159" s="127"/>
      <c r="AM159" s="127"/>
      <c r="AN159" s="150" t="n">
        <f aca="false">'Sellia Marina'!BE217</f>
        <v>0</v>
      </c>
      <c r="AO159" s="16" t="n">
        <f aca="false">'Sellia Marina'!BF217</f>
        <v>0</v>
      </c>
      <c r="AP159" s="16" t="n">
        <f aca="false">'Sellia Marina'!BG217</f>
        <v>0</v>
      </c>
      <c r="AQ159" s="16" t="n">
        <f aca="false">'Sellia Marina'!BH217</f>
        <v>0</v>
      </c>
      <c r="AR159" s="16" t="n">
        <f aca="false">'Sellia Marina'!BI217</f>
        <v>0</v>
      </c>
      <c r="AS159" s="16" t="n">
        <f aca="false">'Sellia Marina'!BJ217</f>
        <v>0</v>
      </c>
      <c r="AT159" s="16" t="n">
        <f aca="false">'Sellia Marina'!BK217</f>
        <v>0</v>
      </c>
      <c r="AU159" s="16" t="n">
        <f aca="false">'Sellia Marina'!BL217</f>
        <v>0</v>
      </c>
      <c r="AV159" s="139" t="n">
        <f aca="false">'Sellia Marina'!BM217</f>
        <v>0</v>
      </c>
      <c r="AW159" s="150" t="n">
        <f aca="false">'Sellia Marina'!BE218</f>
        <v>18</v>
      </c>
      <c r="AX159" s="16" t="n">
        <f aca="false">'Sellia Marina'!BF218</f>
        <v>130</v>
      </c>
      <c r="AY159" s="16" t="n">
        <f aca="false">'Sellia Marina'!BG218</f>
        <v>0</v>
      </c>
      <c r="AZ159" s="16" t="n">
        <f aca="false">'Sellia Marina'!BH218</f>
        <v>0</v>
      </c>
      <c r="BA159" s="16" t="n">
        <f aca="false">'Sellia Marina'!BI218</f>
        <v>0</v>
      </c>
      <c r="BB159" s="16" t="n">
        <f aca="false">'Sellia Marina'!BJ218</f>
        <v>0</v>
      </c>
      <c r="BC159" s="16" t="n">
        <f aca="false">'Sellia Marina'!BK218</f>
        <v>0</v>
      </c>
      <c r="BD159" s="16" t="n">
        <f aca="false">'Sellia Marina'!BL218</f>
        <v>1460</v>
      </c>
      <c r="BE159" s="16" t="n">
        <f aca="false">'Sellia Marina'!BM218</f>
        <v>0</v>
      </c>
      <c r="BF159" s="20" t="n">
        <f aca="false">AW159*$T159</f>
        <v>7.614</v>
      </c>
      <c r="BG159" s="2" t="n">
        <f aca="false">AX159*$T159</f>
        <v>54.99</v>
      </c>
      <c r="BH159" s="2" t="n">
        <f aca="false">AY159*$T159</f>
        <v>0</v>
      </c>
      <c r="BI159" s="2" t="n">
        <f aca="false">AZ159*$T159</f>
        <v>0</v>
      </c>
      <c r="BJ159" s="2" t="n">
        <f aca="false">BA159*$T159</f>
        <v>0</v>
      </c>
      <c r="BK159" s="2" t="n">
        <f aca="false">BB159*$T159</f>
        <v>0</v>
      </c>
      <c r="BL159" s="2" t="n">
        <f aca="false">BC159*$T159</f>
        <v>0</v>
      </c>
      <c r="BM159" s="2" t="n">
        <f aca="false">BD159*$T159</f>
        <v>617.58</v>
      </c>
      <c r="BN159" s="44" t="n">
        <f aca="false">BE159*$T159</f>
        <v>0</v>
      </c>
      <c r="BO159" s="150" t="n">
        <f aca="false">AN159+BF159</f>
        <v>7.614</v>
      </c>
      <c r="BP159" s="16" t="n">
        <f aca="false">AO159+BG159</f>
        <v>54.99</v>
      </c>
      <c r="BQ159" s="16" t="n">
        <f aca="false">AP159+BH159</f>
        <v>0</v>
      </c>
      <c r="BR159" s="16" t="n">
        <f aca="false">AQ159+BI159</f>
        <v>0</v>
      </c>
      <c r="BS159" s="16" t="n">
        <f aca="false">AR159+BJ159</f>
        <v>0</v>
      </c>
      <c r="BT159" s="16" t="n">
        <f aca="false">AS159+BK159</f>
        <v>0</v>
      </c>
      <c r="BU159" s="16" t="n">
        <f aca="false">AT159+BL159</f>
        <v>0</v>
      </c>
      <c r="BV159" s="16" t="n">
        <f aca="false">AU159+BM159</f>
        <v>617.58</v>
      </c>
      <c r="BW159" s="139" t="n">
        <f aca="false">AV159+BN159</f>
        <v>0</v>
      </c>
      <c r="BX159" s="3" t="n">
        <f aca="false">BO159/SUM($BO159:$BW159)</f>
        <v>0.0111940298507463</v>
      </c>
      <c r="BY159" s="3" t="n">
        <f aca="false">BP159/SUM($BO159:$BW159)</f>
        <v>0.0808457711442786</v>
      </c>
      <c r="BZ159" s="3" t="n">
        <f aca="false">BQ159/SUM($BO159:$BW159)</f>
        <v>0</v>
      </c>
      <c r="CA159" s="3" t="n">
        <f aca="false">BR159/SUM($BO159:$BW159)</f>
        <v>0</v>
      </c>
      <c r="CB159" s="3" t="n">
        <f aca="false">BS159/SUM($BO159:$BW159)</f>
        <v>0</v>
      </c>
      <c r="CC159" s="3" t="n">
        <f aca="false">BT159/SUM($BO159:$BW159)</f>
        <v>0</v>
      </c>
      <c r="CD159" s="3" t="n">
        <f aca="false">BU159/SUM($BO159:$BW159)</f>
        <v>0</v>
      </c>
      <c r="CE159" s="3" t="n">
        <f aca="false">BV159/SUM($BO159:$BW159)</f>
        <v>0.907960199004975</v>
      </c>
      <c r="CF159" s="3" t="n">
        <f aca="false">BW159/SUM($BO159:$BW159)</f>
        <v>0</v>
      </c>
      <c r="CG159" s="147" t="n">
        <f aca="false">IF(AND(CE159&gt;=90%,BV159&gt;=2000),BV159,0)</f>
        <v>0</v>
      </c>
      <c r="CI159" s="16" t="n">
        <f aca="false">IF(CG159&lt;&gt;0,SUM(BO159:CG159)-BV159,0)</f>
        <v>0</v>
      </c>
      <c r="CJ159" s="2" t="n">
        <f aca="false">IF(CE159&gt;=90%,BV159,0)</f>
        <v>617.58</v>
      </c>
      <c r="CK159" s="151" t="n">
        <f aca="false">IF(CJ159&lt;&gt;0,1,0)</f>
        <v>1</v>
      </c>
      <c r="CL159" s="2" t="n">
        <f aca="false">IF(CG159&lt;&gt;0,1,0)</f>
        <v>0</v>
      </c>
      <c r="CM159" s="2" t="n">
        <v>0</v>
      </c>
      <c r="CN159" s="151"/>
      <c r="CO159" s="127"/>
      <c r="CP159" s="127"/>
      <c r="CQ159" s="127"/>
      <c r="CR159" s="127"/>
      <c r="CS159" s="127"/>
      <c r="CT159" s="127"/>
      <c r="CU159" s="127"/>
      <c r="CV159" s="127"/>
      <c r="CW159" s="127"/>
      <c r="CX159" s="127"/>
      <c r="CY159" s="127"/>
      <c r="CZ159" s="127"/>
      <c r="DA159" s="127"/>
      <c r="DB159" s="127"/>
      <c r="DC159" s="185"/>
      <c r="DE159" s="37" t="str">
        <f aca="false">B204</f>
        <v>O84</v>
      </c>
      <c r="DF159" s="44"/>
      <c r="DH159" s="44"/>
      <c r="DI159" s="44"/>
      <c r="DJ159" s="44"/>
      <c r="DK159" s="44"/>
      <c r="DL159" s="44"/>
      <c r="DM159" s="127"/>
      <c r="DN159" s="127"/>
      <c r="DO159" s="127"/>
      <c r="DP159" s="127"/>
      <c r="DQ159" s="127"/>
      <c r="DR159" s="127"/>
      <c r="DS159" s="127"/>
      <c r="DT159" s="127"/>
      <c r="DU159" s="127"/>
      <c r="DV159" s="127"/>
      <c r="DW159" s="127"/>
      <c r="DX159" s="127"/>
      <c r="DY159" s="127"/>
      <c r="DZ159" s="127"/>
      <c r="EA159" s="127"/>
      <c r="EB159" s="127"/>
      <c r="EC159" s="127"/>
      <c r="ED159" s="127"/>
      <c r="EE159" s="127"/>
      <c r="EF159" s="127"/>
      <c r="EG159" s="127"/>
      <c r="EH159" s="127"/>
      <c r="EI159" s="127"/>
      <c r="EJ159" s="127"/>
      <c r="EK159" s="127"/>
      <c r="EL159" s="127"/>
      <c r="EM159" s="127"/>
      <c r="EN159" s="127"/>
      <c r="EO159" s="127"/>
      <c r="EP159" s="127"/>
      <c r="EQ159" s="127"/>
      <c r="ER159" s="127"/>
      <c r="ES159" s="127"/>
      <c r="ET159" s="127"/>
      <c r="EU159" s="127"/>
      <c r="EV159" s="127"/>
      <c r="EW159" s="127"/>
      <c r="EX159" s="127"/>
      <c r="EY159" s="127"/>
      <c r="EZ159" s="127"/>
      <c r="FA159" s="127"/>
      <c r="FB159" s="127"/>
      <c r="FC159" s="127"/>
      <c r="FD159" s="127"/>
      <c r="FE159" s="127"/>
      <c r="FF159" s="127"/>
      <c r="FG159" s="127"/>
      <c r="FH159" s="127"/>
      <c r="FI159" s="127"/>
      <c r="FJ159" s="127"/>
      <c r="FK159" s="127"/>
      <c r="FL159" s="127"/>
      <c r="FM159" s="127"/>
      <c r="FN159" s="127"/>
      <c r="FO159" s="127"/>
      <c r="FP159" s="127"/>
      <c r="FQ159" s="127"/>
      <c r="FR159" s="127"/>
      <c r="FS159" s="127"/>
      <c r="FT159" s="127"/>
      <c r="FU159" s="127"/>
      <c r="FV159" s="127"/>
      <c r="FW159" s="127"/>
      <c r="FX159" s="127"/>
      <c r="FY159" s="127"/>
      <c r="FZ159" s="127"/>
      <c r="GA159" s="127"/>
      <c r="GB159" s="127"/>
      <c r="GC159" s="127"/>
      <c r="GD159" s="127"/>
      <c r="GE159" s="127"/>
      <c r="GF159" s="127"/>
      <c r="GG159" s="127"/>
      <c r="GH159" s="127"/>
      <c r="GI159" s="127"/>
      <c r="GJ159" s="127"/>
      <c r="GK159" s="127"/>
      <c r="GL159" s="127"/>
      <c r="GM159" s="127"/>
      <c r="GN159" s="127"/>
      <c r="GO159" s="127"/>
      <c r="GP159" s="167"/>
      <c r="GQ159" s="127" t="s">
        <v>327</v>
      </c>
      <c r="GR159" s="161" t="n">
        <v>0</v>
      </c>
      <c r="GS159" s="127" t="n">
        <v>0</v>
      </c>
      <c r="GT159" s="127" t="n">
        <v>0</v>
      </c>
      <c r="GU159" s="127" t="n">
        <v>0</v>
      </c>
      <c r="GV159" s="127" t="n">
        <v>0</v>
      </c>
      <c r="GW159" s="127" t="n">
        <v>0</v>
      </c>
      <c r="GX159" s="127" t="n">
        <v>1</v>
      </c>
      <c r="GY159" s="135" t="n">
        <v>0</v>
      </c>
      <c r="GZ159" s="161" t="n">
        <v>0</v>
      </c>
      <c r="HA159" s="127" t="s">
        <v>37</v>
      </c>
      <c r="HB159" s="127" t="s">
        <v>37</v>
      </c>
      <c r="HC159" s="127" t="s">
        <v>45</v>
      </c>
      <c r="HD159" s="127" t="n">
        <v>0</v>
      </c>
      <c r="HE159" s="127" t="n">
        <v>80</v>
      </c>
      <c r="HF159" s="127" t="n">
        <v>0.08</v>
      </c>
      <c r="HG159" s="127" t="n">
        <v>0</v>
      </c>
      <c r="HH159" s="127" t="n">
        <v>0</v>
      </c>
      <c r="HI159" s="127" t="n">
        <v>0</v>
      </c>
      <c r="HJ159" s="127" t="n">
        <v>1680</v>
      </c>
      <c r="HK159" s="127" t="n">
        <v>0</v>
      </c>
      <c r="HL159" s="135" t="n">
        <v>0</v>
      </c>
      <c r="HM159" s="161" t="n">
        <v>0</v>
      </c>
      <c r="HN159" s="127" t="n">
        <v>0</v>
      </c>
      <c r="HO159" s="127" t="n">
        <v>0</v>
      </c>
      <c r="HP159" s="127" t="n">
        <v>0</v>
      </c>
      <c r="HQ159" s="127" t="n">
        <v>0</v>
      </c>
      <c r="HR159" s="127" t="n">
        <v>0</v>
      </c>
      <c r="HS159" s="127" t="n">
        <v>0</v>
      </c>
      <c r="HT159" s="127" t="n">
        <v>0</v>
      </c>
      <c r="HU159" s="127" t="n">
        <v>0</v>
      </c>
      <c r="HV159" s="127" t="n">
        <v>0</v>
      </c>
      <c r="HW159" s="127" t="n">
        <v>0</v>
      </c>
      <c r="HX159" s="127" t="n">
        <v>0</v>
      </c>
      <c r="HY159" s="127" t="n">
        <v>0</v>
      </c>
      <c r="HZ159" s="165" t="n">
        <v>0</v>
      </c>
      <c r="IA159" s="127"/>
      <c r="IB159" s="127"/>
      <c r="IC159" s="127"/>
      <c r="ID159" s="127"/>
      <c r="IE159" s="127"/>
      <c r="IF159" s="127"/>
      <c r="IG159" s="127"/>
      <c r="IH159" s="127"/>
      <c r="II159" s="127"/>
      <c r="IJ159" s="127"/>
      <c r="IK159" s="127"/>
      <c r="IL159" s="127"/>
      <c r="IM159" s="127"/>
      <c r="IN159" s="127"/>
      <c r="IO159" s="127"/>
      <c r="IP159" s="127"/>
      <c r="IQ159" s="127"/>
      <c r="IR159" s="127"/>
      <c r="IS159" s="127"/>
      <c r="IT159" s="127"/>
      <c r="IU159" s="127"/>
      <c r="IV159" s="127"/>
      <c r="IW159" s="127"/>
      <c r="IX159" s="127"/>
      <c r="IY159" s="127"/>
      <c r="IZ159" s="127"/>
      <c r="JA159" s="127"/>
      <c r="JB159" s="127"/>
      <c r="JC159" s="127"/>
      <c r="JD159" s="127"/>
      <c r="JE159" s="127"/>
      <c r="JF159" s="127"/>
      <c r="JG159" s="127"/>
      <c r="JH159" s="127"/>
      <c r="JI159" s="127"/>
      <c r="JJ159" s="127"/>
      <c r="JK159" s="127"/>
      <c r="JL159" s="127"/>
      <c r="JM159" s="127"/>
      <c r="JN159" s="127"/>
      <c r="JO159" s="127"/>
      <c r="JP159" s="127"/>
      <c r="JQ159" s="127"/>
      <c r="JR159" s="127"/>
      <c r="JS159" s="127"/>
      <c r="JT159" s="127"/>
      <c r="JU159" s="127"/>
      <c r="JV159" s="127"/>
      <c r="JW159" s="127"/>
      <c r="JX159" s="127"/>
      <c r="JY159" s="127"/>
      <c r="JZ159" s="127"/>
      <c r="KA159" s="127"/>
      <c r="KB159" s="127"/>
      <c r="KC159" s="127"/>
      <c r="KD159" s="127"/>
      <c r="KE159" s="127"/>
      <c r="KF159" s="127"/>
      <c r="KG159" s="127"/>
      <c r="KH159" s="127"/>
      <c r="KI159" s="127"/>
      <c r="KJ159" s="127"/>
      <c r="KK159" s="127"/>
      <c r="KL159" s="127"/>
      <c r="KM159" s="127"/>
      <c r="KN159" s="127"/>
      <c r="KO159" s="127"/>
      <c r="KP159" s="127"/>
      <c r="KQ159" s="127"/>
      <c r="KR159" s="127"/>
      <c r="KS159" s="127"/>
      <c r="KT159" s="127"/>
      <c r="KU159" s="127"/>
      <c r="KV159" s="127"/>
      <c r="KW159" s="127"/>
      <c r="KX159" s="127"/>
      <c r="KY159" s="127"/>
      <c r="KZ159" s="127"/>
      <c r="LA159" s="127"/>
      <c r="LB159" s="127"/>
      <c r="LC159" s="127"/>
      <c r="LD159" s="127"/>
      <c r="LE159" s="127"/>
      <c r="LF159" s="127"/>
      <c r="LG159" s="127"/>
      <c r="LH159" s="127"/>
      <c r="LI159" s="127"/>
      <c r="LJ159" s="127"/>
      <c r="LK159" s="127"/>
      <c r="LL159" s="127"/>
      <c r="LM159" s="127"/>
      <c r="LN159" s="127"/>
      <c r="LO159" s="127"/>
      <c r="LP159" s="127"/>
      <c r="LQ159" s="127"/>
      <c r="LR159" s="127"/>
      <c r="LS159" s="127"/>
      <c r="LT159" s="127"/>
      <c r="LU159" s="127"/>
      <c r="LV159" s="127"/>
      <c r="LW159" s="127"/>
      <c r="LX159" s="127"/>
      <c r="LY159" s="127"/>
      <c r="LZ159" s="127"/>
      <c r="MA159" s="127"/>
      <c r="MB159" s="127"/>
      <c r="MC159" s="127"/>
      <c r="MD159" s="127"/>
      <c r="ME159" s="127"/>
      <c r="MF159" s="127"/>
      <c r="MG159" s="127"/>
      <c r="MH159" s="127"/>
      <c r="MI159" s="127"/>
      <c r="MJ159" s="127"/>
      <c r="MK159" s="127"/>
      <c r="ML159" s="127"/>
      <c r="MM159" s="127"/>
      <c r="MN159" s="127"/>
      <c r="MO159" s="127"/>
      <c r="MP159" s="127"/>
      <c r="MQ159" s="127"/>
      <c r="MR159" s="127"/>
      <c r="MS159" s="127"/>
      <c r="MT159" s="127"/>
      <c r="MU159" s="127"/>
      <c r="MV159" s="127"/>
      <c r="MW159" s="127"/>
      <c r="MX159" s="127"/>
      <c r="MY159" s="127"/>
      <c r="MZ159" s="127"/>
      <c r="NA159" s="127"/>
      <c r="NB159" s="127"/>
      <c r="NC159" s="127"/>
      <c r="ND159" s="127"/>
      <c r="NE159" s="127"/>
      <c r="NF159" s="127"/>
      <c r="NG159" s="127"/>
      <c r="NH159" s="127"/>
      <c r="NI159" s="127"/>
      <c r="NJ159" s="127"/>
      <c r="NK159" s="127"/>
      <c r="NL159" s="127"/>
      <c r="NM159" s="127"/>
      <c r="NN159" s="127"/>
      <c r="NO159" s="127"/>
      <c r="NP159" s="127"/>
      <c r="NQ159" s="127"/>
      <c r="NR159" s="127"/>
      <c r="NS159" s="127"/>
      <c r="NT159" s="127"/>
      <c r="NU159" s="127"/>
      <c r="NV159" s="127"/>
      <c r="NW159" s="127"/>
      <c r="NX159" s="127"/>
      <c r="NY159" s="127"/>
      <c r="NZ159" s="127"/>
      <c r="OA159" s="127"/>
      <c r="OB159" s="127"/>
      <c r="OC159" s="127"/>
      <c r="OD159" s="127"/>
      <c r="OE159" s="127"/>
      <c r="OF159" s="127"/>
      <c r="OG159" s="127"/>
      <c r="OH159" s="127"/>
      <c r="OI159" s="127"/>
      <c r="OJ159" s="127"/>
      <c r="OK159" s="127"/>
      <c r="OL159" s="127"/>
      <c r="OM159" s="127"/>
      <c r="ON159" s="127"/>
      <c r="OO159" s="127"/>
      <c r="OP159" s="127"/>
      <c r="OQ159" s="127"/>
      <c r="OR159" s="127"/>
      <c r="OS159" s="127"/>
      <c r="OT159" s="127"/>
      <c r="OU159" s="127"/>
      <c r="OV159" s="127"/>
      <c r="OW159" s="127"/>
      <c r="OX159" s="127"/>
      <c r="OY159" s="127"/>
      <c r="OZ159" s="127"/>
      <c r="PA159" s="127"/>
      <c r="PB159" s="127"/>
      <c r="PC159" s="127"/>
      <c r="PD159" s="127"/>
      <c r="PE159" s="127"/>
      <c r="PF159" s="127"/>
      <c r="PG159" s="127"/>
      <c r="PH159" s="127"/>
      <c r="PI159" s="127"/>
      <c r="PJ159" s="127"/>
      <c r="PK159" s="127"/>
      <c r="PL159" s="127"/>
      <c r="PM159" s="127"/>
      <c r="PN159" s="127"/>
      <c r="PO159" s="127"/>
      <c r="PP159" s="127"/>
      <c r="PQ159" s="127"/>
      <c r="PR159" s="127"/>
      <c r="PS159" s="127"/>
      <c r="PT159" s="127"/>
      <c r="PU159" s="127"/>
      <c r="PV159" s="127"/>
      <c r="PW159" s="127"/>
      <c r="PX159" s="127"/>
      <c r="PY159" s="127"/>
      <c r="PZ159" s="127"/>
      <c r="QA159" s="127"/>
      <c r="QB159" s="127"/>
      <c r="QC159" s="127"/>
      <c r="QD159" s="127"/>
      <c r="QE159" s="127"/>
      <c r="QF159" s="127"/>
      <c r="QG159" s="127"/>
      <c r="QH159" s="127"/>
      <c r="QI159" s="127"/>
      <c r="QJ159" s="127"/>
      <c r="QK159" s="127"/>
      <c r="QL159" s="127"/>
      <c r="QM159" s="127"/>
      <c r="QN159" s="127"/>
      <c r="QO159" s="127"/>
      <c r="QP159" s="127"/>
    </row>
    <row r="160" s="155" customFormat="true" ht="14.4" hidden="false" customHeight="false" outlineLevel="0" collapsed="false">
      <c r="A160" s="166"/>
      <c r="B160" s="37" t="s">
        <v>332</v>
      </c>
      <c r="C160" s="16" t="n">
        <v>0.02</v>
      </c>
      <c r="D160" s="155" t="n">
        <v>0</v>
      </c>
      <c r="E160" s="155" t="n">
        <v>0</v>
      </c>
      <c r="F160" s="155" t="n">
        <v>0</v>
      </c>
      <c r="G160" s="155" t="n">
        <v>0</v>
      </c>
      <c r="H160" s="155" t="n">
        <v>0</v>
      </c>
      <c r="I160" s="155" t="n">
        <v>0.98</v>
      </c>
      <c r="J160" s="155" t="n">
        <v>0</v>
      </c>
      <c r="K160" s="155" t="n">
        <v>0</v>
      </c>
      <c r="L160" s="155" t="s">
        <v>37</v>
      </c>
      <c r="M160" s="155" t="s">
        <v>37</v>
      </c>
      <c r="N160" s="155" t="s">
        <v>45</v>
      </c>
      <c r="O160" s="155" t="n">
        <v>0</v>
      </c>
      <c r="P160" s="155" t="n">
        <v>10</v>
      </c>
      <c r="Q160" s="155" t="n">
        <v>0.01</v>
      </c>
      <c r="R160" s="155" t="n">
        <v>0</v>
      </c>
      <c r="S160" s="155" t="n">
        <v>0</v>
      </c>
      <c r="T160" s="155" t="n">
        <v>0</v>
      </c>
      <c r="U160" s="155" t="n">
        <v>1488</v>
      </c>
      <c r="V160" s="186" t="n">
        <v>0</v>
      </c>
      <c r="W160" s="155" t="n">
        <v>0</v>
      </c>
      <c r="X160" s="155" t="n">
        <f aca="false">IF(M160=1,O160,0)</f>
        <v>0</v>
      </c>
      <c r="AB160" s="127"/>
      <c r="AC160" s="127"/>
      <c r="AD160" s="127"/>
      <c r="AE160" s="127"/>
      <c r="AF160" s="127"/>
      <c r="AG160" s="128"/>
      <c r="AH160" s="127"/>
      <c r="AI160" s="127"/>
      <c r="AJ160" s="127"/>
      <c r="AK160" s="127"/>
      <c r="AL160" s="127"/>
      <c r="AM160" s="127"/>
      <c r="AN160" s="156" t="n">
        <f aca="false">'Sellia Marina'!BP217</f>
        <v>0</v>
      </c>
      <c r="AO160" s="157" t="n">
        <f aca="false">'Sellia Marina'!BQ217</f>
        <v>0</v>
      </c>
      <c r="AP160" s="157" t="n">
        <f aca="false">'Sellia Marina'!BR217</f>
        <v>0</v>
      </c>
      <c r="AQ160" s="157" t="n">
        <f aca="false">'Sellia Marina'!BS217</f>
        <v>0</v>
      </c>
      <c r="AR160" s="157" t="n">
        <f aca="false">'Sellia Marina'!BT217</f>
        <v>0</v>
      </c>
      <c r="AS160" s="157" t="n">
        <f aca="false">'Sellia Marina'!BU217</f>
        <v>0</v>
      </c>
      <c r="AT160" s="157" t="n">
        <f aca="false">'Sellia Marina'!BV217</f>
        <v>0</v>
      </c>
      <c r="AU160" s="157" t="n">
        <f aca="false">'Sellia Marina'!BW217</f>
        <v>0</v>
      </c>
      <c r="AV160" s="160" t="n">
        <f aca="false">'Sellia Marina'!BX217</f>
        <v>0</v>
      </c>
      <c r="AW160" s="156" t="n">
        <f aca="false">'Sellia Marina'!BP218</f>
        <v>18</v>
      </c>
      <c r="AX160" s="157" t="n">
        <f aca="false">'Sellia Marina'!BQ218</f>
        <v>0</v>
      </c>
      <c r="AY160" s="157" t="n">
        <f aca="false">'Sellia Marina'!BR218</f>
        <v>0</v>
      </c>
      <c r="AZ160" s="157" t="n">
        <f aca="false">'Sellia Marina'!BS218</f>
        <v>0</v>
      </c>
      <c r="BA160" s="157" t="n">
        <f aca="false">'Sellia Marina'!BT218</f>
        <v>0</v>
      </c>
      <c r="BB160" s="157" t="n">
        <f aca="false">'Sellia Marina'!BU218</f>
        <v>0</v>
      </c>
      <c r="BC160" s="157" t="n">
        <f aca="false">'Sellia Marina'!BV218</f>
        <v>0</v>
      </c>
      <c r="BD160" s="157" t="n">
        <f aca="false">'Sellia Marina'!BW218</f>
        <v>1470</v>
      </c>
      <c r="BE160" s="157" t="n">
        <f aca="false">'Sellia Marina'!BX218</f>
        <v>0</v>
      </c>
      <c r="BF160" s="158" t="n">
        <f aca="false">AW160*$T160</f>
        <v>0</v>
      </c>
      <c r="BG160" s="155" t="n">
        <f aca="false">AX160*$T160</f>
        <v>0</v>
      </c>
      <c r="BH160" s="155" t="n">
        <f aca="false">AY160*$T160</f>
        <v>0</v>
      </c>
      <c r="BI160" s="155" t="n">
        <f aca="false">AZ160*$T160</f>
        <v>0</v>
      </c>
      <c r="BJ160" s="155" t="n">
        <f aca="false">BA160*$T160</f>
        <v>0</v>
      </c>
      <c r="BK160" s="155" t="n">
        <f aca="false">BB160*$T160</f>
        <v>0</v>
      </c>
      <c r="BL160" s="155" t="n">
        <f aca="false">BC160*$T160</f>
        <v>0</v>
      </c>
      <c r="BM160" s="155" t="n">
        <f aca="false">BD160*$T160</f>
        <v>0</v>
      </c>
      <c r="BN160" s="159" t="n">
        <f aca="false">BE160*$T160</f>
        <v>0</v>
      </c>
      <c r="BO160" s="156" t="n">
        <f aca="false">AN160+BF160</f>
        <v>0</v>
      </c>
      <c r="BP160" s="157" t="n">
        <f aca="false">AO160+BG160</f>
        <v>0</v>
      </c>
      <c r="BQ160" s="157" t="n">
        <f aca="false">AP160+BH160</f>
        <v>0</v>
      </c>
      <c r="BR160" s="157" t="n">
        <f aca="false">AQ160+BI160</f>
        <v>0</v>
      </c>
      <c r="BS160" s="157" t="n">
        <f aca="false">AR160+BJ160</f>
        <v>0</v>
      </c>
      <c r="BT160" s="157" t="n">
        <f aca="false">AS160+BK160</f>
        <v>0</v>
      </c>
      <c r="BU160" s="157" t="n">
        <f aca="false">AT160+BL160</f>
        <v>0</v>
      </c>
      <c r="BV160" s="157" t="n">
        <f aca="false">AU160+BM160</f>
        <v>0</v>
      </c>
      <c r="BW160" s="160" t="n">
        <f aca="false">AV160+BN160</f>
        <v>0</v>
      </c>
      <c r="BX160" s="3" t="e">
        <f aca="false">BO160/SUM($BO160:$BW160)</f>
        <v>#DIV/0!</v>
      </c>
      <c r="BY160" s="3" t="e">
        <f aca="false">BP160/SUM($BO160:$BW160)</f>
        <v>#DIV/0!</v>
      </c>
      <c r="BZ160" s="3" t="e">
        <f aca="false">BQ160/SUM($BO160:$BW160)</f>
        <v>#DIV/0!</v>
      </c>
      <c r="CA160" s="3" t="e">
        <f aca="false">BR160/SUM($BO160:$BW160)</f>
        <v>#DIV/0!</v>
      </c>
      <c r="CB160" s="3" t="e">
        <f aca="false">BS160/SUM($BO160:$BW160)</f>
        <v>#DIV/0!</v>
      </c>
      <c r="CC160" s="3" t="e">
        <f aca="false">BT160/SUM($BO160:$BW160)</f>
        <v>#DIV/0!</v>
      </c>
      <c r="CD160" s="3" t="e">
        <f aca="false">BU160/SUM($BO160:$BW160)</f>
        <v>#DIV/0!</v>
      </c>
      <c r="CE160" s="3" t="e">
        <f aca="false">BV160/SUM($BO160:$BW160)</f>
        <v>#DIV/0!</v>
      </c>
      <c r="CF160" s="3" t="e">
        <f aca="false">BW160/SUM($BO160:$BW160)</f>
        <v>#DIV/0!</v>
      </c>
      <c r="CG160" s="147"/>
      <c r="CI160" s="16" t="n">
        <f aca="false">IF(CG160&lt;&gt;0,SUM(BO160:CG160)-BV160,0)</f>
        <v>0</v>
      </c>
      <c r="CK160" s="151"/>
      <c r="CL160" s="155" t="n">
        <f aca="false">IF(CG160&lt;&gt;0,1,0)</f>
        <v>0</v>
      </c>
      <c r="CN160" s="151"/>
      <c r="CO160" s="127"/>
      <c r="CP160" s="127"/>
      <c r="CQ160" s="127"/>
      <c r="CR160" s="127"/>
      <c r="CS160" s="127"/>
      <c r="CT160" s="127"/>
      <c r="CU160" s="127"/>
      <c r="CV160" s="127"/>
      <c r="CW160" s="127"/>
      <c r="CX160" s="127"/>
      <c r="CY160" s="127"/>
      <c r="CZ160" s="127"/>
      <c r="DA160" s="127"/>
      <c r="DB160" s="127"/>
      <c r="DC160" s="185"/>
      <c r="DE160" s="37" t="str">
        <f aca="false">B205</f>
        <v>O85</v>
      </c>
      <c r="DF160" s="44"/>
      <c r="DG160" s="155" t="n">
        <f aca="false">W205</f>
        <v>20.58524</v>
      </c>
      <c r="DH160" s="44" t="n">
        <f aca="false">CG205</f>
        <v>0</v>
      </c>
      <c r="DI160" s="44" t="n">
        <f aca="false">O205</f>
        <v>40.3</v>
      </c>
      <c r="DJ160" s="44" t="n">
        <f aca="false">S205</f>
        <v>0.01612</v>
      </c>
      <c r="DK160" s="44" t="n">
        <f aca="false">BW205</f>
        <v>0</v>
      </c>
      <c r="DL160" s="44" t="n">
        <f aca="false">BV205</f>
        <v>0</v>
      </c>
      <c r="DM160" s="127"/>
      <c r="DN160" s="127"/>
      <c r="DO160" s="127"/>
      <c r="DP160" s="127"/>
      <c r="DQ160" s="127"/>
      <c r="DR160" s="127"/>
      <c r="DS160" s="127"/>
      <c r="DT160" s="127"/>
      <c r="DU160" s="127"/>
      <c r="DV160" s="127"/>
      <c r="DW160" s="127"/>
      <c r="DX160" s="127"/>
      <c r="DY160" s="127"/>
      <c r="DZ160" s="127"/>
      <c r="EA160" s="127"/>
      <c r="EB160" s="127"/>
      <c r="EC160" s="127"/>
      <c r="ED160" s="127"/>
      <c r="EE160" s="127"/>
      <c r="EF160" s="127"/>
      <c r="EG160" s="127"/>
      <c r="EH160" s="127"/>
      <c r="EI160" s="127"/>
      <c r="EJ160" s="127"/>
      <c r="EK160" s="127"/>
      <c r="EL160" s="127"/>
      <c r="EM160" s="127"/>
      <c r="EN160" s="127"/>
      <c r="EO160" s="127"/>
      <c r="EP160" s="127"/>
      <c r="EQ160" s="127"/>
      <c r="ER160" s="127"/>
      <c r="ES160" s="127"/>
      <c r="ET160" s="127"/>
      <c r="EU160" s="127"/>
      <c r="EV160" s="127"/>
      <c r="EW160" s="127"/>
      <c r="EX160" s="127"/>
      <c r="EY160" s="127"/>
      <c r="EZ160" s="127"/>
      <c r="FA160" s="127"/>
      <c r="FB160" s="127"/>
      <c r="FC160" s="127"/>
      <c r="FD160" s="127"/>
      <c r="FE160" s="127"/>
      <c r="FF160" s="127"/>
      <c r="FG160" s="127"/>
      <c r="FH160" s="127"/>
      <c r="FI160" s="127"/>
      <c r="FJ160" s="127"/>
      <c r="FK160" s="127"/>
      <c r="FL160" s="127"/>
      <c r="FM160" s="127"/>
      <c r="FN160" s="127"/>
      <c r="FO160" s="127"/>
      <c r="FP160" s="127"/>
      <c r="FQ160" s="127"/>
      <c r="FR160" s="127"/>
      <c r="FS160" s="127"/>
      <c r="FT160" s="127"/>
      <c r="FU160" s="127"/>
      <c r="FV160" s="127"/>
      <c r="FW160" s="127"/>
      <c r="FX160" s="127"/>
      <c r="FY160" s="127"/>
      <c r="FZ160" s="127"/>
      <c r="GA160" s="127"/>
      <c r="GB160" s="127"/>
      <c r="GC160" s="127"/>
      <c r="GD160" s="127"/>
      <c r="GE160" s="127"/>
      <c r="GF160" s="127"/>
      <c r="GG160" s="127"/>
      <c r="GH160" s="127"/>
      <c r="GI160" s="127"/>
      <c r="GJ160" s="127"/>
      <c r="GK160" s="127"/>
      <c r="GL160" s="127"/>
      <c r="GM160" s="127"/>
      <c r="GN160" s="127"/>
      <c r="GO160" s="127"/>
      <c r="GP160" s="167"/>
      <c r="GQ160" s="127" t="s">
        <v>328</v>
      </c>
      <c r="GR160" s="161" t="n">
        <v>0.20406323715874</v>
      </c>
      <c r="GS160" s="127" t="n">
        <v>0.0325731491785036</v>
      </c>
      <c r="GT160" s="127" t="n">
        <v>0.010879947827647</v>
      </c>
      <c r="GU160" s="127" t="n">
        <v>0.0509048218212321</v>
      </c>
      <c r="GV160" s="127" t="n">
        <v>0.0515788440138771</v>
      </c>
      <c r="GW160" s="127" t="n">
        <v>0.2</v>
      </c>
      <c r="GX160" s="127" t="n">
        <v>0.45</v>
      </c>
      <c r="GY160" s="135" t="n">
        <v>0</v>
      </c>
      <c r="GZ160" s="161" t="n">
        <v>0</v>
      </c>
      <c r="HA160" s="127" t="s">
        <v>37</v>
      </c>
      <c r="HB160" s="127" t="s">
        <v>47</v>
      </c>
      <c r="HC160" s="127" t="s">
        <v>45</v>
      </c>
      <c r="HD160" s="127" t="n">
        <v>13.6</v>
      </c>
      <c r="HE160" s="127" t="n">
        <v>100</v>
      </c>
      <c r="HF160" s="127" t="n">
        <v>0.1</v>
      </c>
      <c r="HG160" s="127" t="n">
        <v>0.2</v>
      </c>
      <c r="HH160" s="127" t="n">
        <v>1.36</v>
      </c>
      <c r="HI160" s="127" t="n">
        <v>1.088</v>
      </c>
      <c r="HJ160" s="127" t="n">
        <v>1084.77514612865</v>
      </c>
      <c r="HK160" s="127" t="n">
        <v>60</v>
      </c>
      <c r="HL160" s="135" t="n">
        <v>1240.23535898797</v>
      </c>
      <c r="HM160" s="161" t="n">
        <v>0</v>
      </c>
      <c r="HN160" s="127" t="n">
        <v>0</v>
      </c>
      <c r="HO160" s="127" t="n">
        <v>0</v>
      </c>
      <c r="HP160" s="127" t="n">
        <v>0</v>
      </c>
      <c r="HQ160" s="127" t="n">
        <v>0</v>
      </c>
      <c r="HR160" s="127" t="n">
        <v>0</v>
      </c>
      <c r="HS160" s="127" t="n">
        <v>3</v>
      </c>
      <c r="HT160" s="127" t="n">
        <v>0</v>
      </c>
      <c r="HU160" s="127" t="n">
        <v>0</v>
      </c>
      <c r="HV160" s="127" t="n">
        <v>0</v>
      </c>
      <c r="HW160" s="127" t="n">
        <v>0</v>
      </c>
      <c r="HX160" s="127" t="n">
        <v>0</v>
      </c>
      <c r="HY160" s="127" t="n">
        <v>0</v>
      </c>
      <c r="HZ160" s="165" t="n">
        <v>0</v>
      </c>
      <c r="IA160" s="127"/>
      <c r="IB160" s="127"/>
      <c r="IC160" s="127"/>
      <c r="ID160" s="127"/>
      <c r="IE160" s="127"/>
      <c r="IF160" s="127"/>
      <c r="IG160" s="127"/>
      <c r="IH160" s="127"/>
      <c r="II160" s="127"/>
      <c r="IJ160" s="127"/>
      <c r="IK160" s="127"/>
      <c r="IL160" s="127"/>
      <c r="IM160" s="127"/>
      <c r="IN160" s="127"/>
      <c r="IO160" s="127"/>
      <c r="IP160" s="127"/>
      <c r="IQ160" s="127"/>
      <c r="IR160" s="127"/>
      <c r="IS160" s="127"/>
      <c r="IT160" s="127"/>
      <c r="IU160" s="127"/>
      <c r="IV160" s="127"/>
      <c r="IW160" s="127"/>
      <c r="IX160" s="127"/>
      <c r="IY160" s="127"/>
      <c r="IZ160" s="127"/>
      <c r="JA160" s="127"/>
      <c r="JB160" s="127"/>
      <c r="JC160" s="127"/>
      <c r="JD160" s="127"/>
      <c r="JE160" s="127"/>
      <c r="JF160" s="127"/>
      <c r="JG160" s="127"/>
      <c r="JH160" s="127"/>
      <c r="JI160" s="127"/>
      <c r="JJ160" s="127"/>
      <c r="JK160" s="127"/>
      <c r="JL160" s="127"/>
      <c r="JM160" s="127"/>
      <c r="JN160" s="127"/>
      <c r="JO160" s="127"/>
      <c r="JP160" s="127"/>
      <c r="JQ160" s="127"/>
      <c r="JR160" s="127"/>
      <c r="JS160" s="127"/>
      <c r="JT160" s="127"/>
      <c r="JU160" s="127"/>
      <c r="JV160" s="127"/>
      <c r="JW160" s="127"/>
      <c r="JX160" s="127"/>
      <c r="JY160" s="127"/>
      <c r="JZ160" s="127"/>
      <c r="KA160" s="127"/>
      <c r="KB160" s="127"/>
      <c r="KC160" s="127"/>
      <c r="KD160" s="127"/>
      <c r="KE160" s="127"/>
      <c r="KF160" s="127"/>
      <c r="KG160" s="127"/>
      <c r="KH160" s="127"/>
      <c r="KI160" s="127"/>
      <c r="KJ160" s="127"/>
      <c r="KK160" s="127"/>
      <c r="KL160" s="127"/>
      <c r="KM160" s="127"/>
      <c r="KN160" s="127"/>
      <c r="KO160" s="127"/>
      <c r="KP160" s="127"/>
      <c r="KQ160" s="127"/>
      <c r="KR160" s="127"/>
      <c r="KS160" s="127"/>
      <c r="KT160" s="127"/>
      <c r="KU160" s="127"/>
      <c r="KV160" s="127"/>
      <c r="KW160" s="127"/>
      <c r="KX160" s="127"/>
      <c r="KY160" s="127"/>
      <c r="KZ160" s="127"/>
      <c r="LA160" s="127"/>
      <c r="LB160" s="127"/>
      <c r="LC160" s="127"/>
      <c r="LD160" s="127"/>
      <c r="LE160" s="127"/>
      <c r="LF160" s="127"/>
      <c r="LG160" s="127"/>
      <c r="LH160" s="127"/>
      <c r="LI160" s="127"/>
      <c r="LJ160" s="127"/>
      <c r="LK160" s="127"/>
      <c r="LL160" s="127"/>
      <c r="LM160" s="127"/>
      <c r="LN160" s="127"/>
      <c r="LO160" s="127"/>
      <c r="LP160" s="127"/>
      <c r="LQ160" s="127"/>
      <c r="LR160" s="127"/>
      <c r="LS160" s="127"/>
      <c r="LT160" s="127"/>
      <c r="LU160" s="127"/>
      <c r="LV160" s="127"/>
      <c r="LW160" s="127"/>
      <c r="LX160" s="127"/>
      <c r="LY160" s="127"/>
      <c r="LZ160" s="127"/>
      <c r="MA160" s="127"/>
      <c r="MB160" s="127"/>
      <c r="MC160" s="127"/>
      <c r="MD160" s="127"/>
      <c r="ME160" s="127"/>
      <c r="MF160" s="127"/>
      <c r="MG160" s="127"/>
      <c r="MH160" s="127"/>
      <c r="MI160" s="127"/>
      <c r="MJ160" s="127"/>
      <c r="MK160" s="127"/>
      <c r="ML160" s="127"/>
      <c r="MM160" s="127"/>
      <c r="MN160" s="127"/>
      <c r="MO160" s="127"/>
      <c r="MP160" s="127"/>
      <c r="MQ160" s="127"/>
      <c r="MR160" s="127"/>
      <c r="MS160" s="127"/>
      <c r="MT160" s="127"/>
      <c r="MU160" s="127"/>
      <c r="MV160" s="127"/>
      <c r="MW160" s="127"/>
      <c r="MX160" s="127"/>
      <c r="MY160" s="127"/>
      <c r="MZ160" s="127"/>
      <c r="NA160" s="127"/>
      <c r="NB160" s="127"/>
      <c r="NC160" s="127"/>
      <c r="ND160" s="127"/>
      <c r="NE160" s="127"/>
      <c r="NF160" s="127"/>
      <c r="NG160" s="127"/>
      <c r="NH160" s="127"/>
      <c r="NI160" s="127"/>
      <c r="NJ160" s="127"/>
      <c r="NK160" s="127"/>
      <c r="NL160" s="127"/>
      <c r="NM160" s="127"/>
      <c r="NN160" s="127"/>
      <c r="NO160" s="127"/>
      <c r="NP160" s="127"/>
      <c r="NQ160" s="127"/>
      <c r="NR160" s="127"/>
      <c r="NS160" s="127"/>
      <c r="NT160" s="127"/>
      <c r="NU160" s="127"/>
      <c r="NV160" s="127"/>
      <c r="NW160" s="127"/>
      <c r="NX160" s="127"/>
      <c r="NY160" s="127"/>
      <c r="NZ160" s="127"/>
      <c r="OA160" s="127"/>
      <c r="OB160" s="127"/>
      <c r="OC160" s="127"/>
      <c r="OD160" s="127"/>
      <c r="OE160" s="127"/>
      <c r="OF160" s="127"/>
      <c r="OG160" s="127"/>
      <c r="OH160" s="127"/>
      <c r="OI160" s="127"/>
      <c r="OJ160" s="127"/>
      <c r="OK160" s="127"/>
      <c r="OL160" s="127"/>
      <c r="OM160" s="127"/>
      <c r="ON160" s="127"/>
      <c r="OO160" s="127"/>
      <c r="OP160" s="127"/>
      <c r="OQ160" s="127"/>
      <c r="OR160" s="127"/>
      <c r="OS160" s="127"/>
      <c r="OT160" s="127"/>
      <c r="OU160" s="127"/>
      <c r="OV160" s="127"/>
      <c r="OW160" s="127"/>
      <c r="OX160" s="127"/>
      <c r="OY160" s="127"/>
      <c r="OZ160" s="127"/>
      <c r="PA160" s="127"/>
      <c r="PB160" s="127"/>
      <c r="PC160" s="127"/>
      <c r="PD160" s="127"/>
      <c r="PE160" s="127"/>
      <c r="PF160" s="127"/>
      <c r="PG160" s="127"/>
      <c r="PH160" s="127"/>
      <c r="PI160" s="127"/>
      <c r="PJ160" s="127"/>
      <c r="PK160" s="127"/>
      <c r="PL160" s="127"/>
      <c r="PM160" s="127"/>
      <c r="PN160" s="127"/>
      <c r="PO160" s="127"/>
      <c r="PP160" s="127"/>
      <c r="PQ160" s="127"/>
      <c r="PR160" s="127"/>
      <c r="PS160" s="127"/>
      <c r="PT160" s="127"/>
      <c r="PU160" s="127"/>
      <c r="PV160" s="127"/>
      <c r="PW160" s="127"/>
      <c r="PX160" s="127"/>
      <c r="PY160" s="127"/>
      <c r="PZ160" s="127"/>
      <c r="QA160" s="127"/>
      <c r="QB160" s="127"/>
      <c r="QC160" s="127"/>
      <c r="QD160" s="127"/>
      <c r="QE160" s="127"/>
      <c r="QF160" s="127"/>
      <c r="QG160" s="127"/>
      <c r="QH160" s="127"/>
      <c r="QI160" s="127"/>
      <c r="QJ160" s="127"/>
      <c r="QK160" s="127"/>
      <c r="QL160" s="127"/>
      <c r="QM160" s="127"/>
      <c r="QN160" s="127"/>
      <c r="QO160" s="127"/>
      <c r="QP160" s="127"/>
    </row>
    <row r="161" customFormat="false" ht="14.4" hidden="false" customHeight="false" outlineLevel="0" collapsed="false">
      <c r="A161" s="166"/>
      <c r="B161" s="37" t="s">
        <v>333</v>
      </c>
      <c r="C161" s="16" t="n">
        <v>0.3</v>
      </c>
      <c r="D161" s="2" t="n">
        <v>0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0.7</v>
      </c>
      <c r="J161" s="2" t="n">
        <v>0</v>
      </c>
      <c r="K161" s="2" t="n">
        <v>0</v>
      </c>
      <c r="L161" s="2" t="s">
        <v>140</v>
      </c>
      <c r="M161" s="2" t="n">
        <v>1</v>
      </c>
      <c r="N161" s="2" t="s">
        <v>45</v>
      </c>
      <c r="O161" s="2" t="n">
        <v>8.64</v>
      </c>
      <c r="P161" s="2" t="n">
        <v>10</v>
      </c>
      <c r="Q161" s="2" t="n">
        <v>0.01</v>
      </c>
      <c r="R161" s="2" t="n">
        <v>0</v>
      </c>
      <c r="S161" s="2" t="n">
        <v>0.0864</v>
      </c>
      <c r="T161" s="2" t="n">
        <v>0.0864</v>
      </c>
      <c r="U161" s="2" t="n">
        <v>1130</v>
      </c>
      <c r="V161" s="186" t="n">
        <v>0</v>
      </c>
      <c r="W161" s="2" t="n">
        <v>97.632</v>
      </c>
      <c r="X161" s="2" t="n">
        <f aca="false">IF(M161=1,O161,0)</f>
        <v>8.64</v>
      </c>
      <c r="Z161" s="2" t="s">
        <v>511</v>
      </c>
      <c r="AA161" s="2" t="n">
        <f aca="false">[1]sellia!E51</f>
        <v>3.67269550607623</v>
      </c>
      <c r="AB161" s="127"/>
      <c r="AC161" s="127"/>
      <c r="AD161" s="127"/>
      <c r="AE161" s="127"/>
      <c r="AF161" s="127"/>
      <c r="AG161" s="128"/>
      <c r="AH161" s="127"/>
      <c r="AI161" s="127"/>
      <c r="AJ161" s="127"/>
      <c r="AK161" s="127"/>
      <c r="AL161" s="127"/>
      <c r="AM161" s="127"/>
      <c r="AN161" s="150" t="n">
        <f aca="false">'Sellia Marina'!CA217</f>
        <v>0</v>
      </c>
      <c r="AO161" s="16" t="n">
        <f aca="false">'Sellia Marina'!CB217</f>
        <v>0</v>
      </c>
      <c r="AP161" s="16" t="n">
        <f aca="false">'Sellia Marina'!CC217</f>
        <v>0</v>
      </c>
      <c r="AQ161" s="16" t="n">
        <f aca="false">'Sellia Marina'!CD217</f>
        <v>0</v>
      </c>
      <c r="AR161" s="16" t="n">
        <f aca="false">'Sellia Marina'!CE217</f>
        <v>0</v>
      </c>
      <c r="AS161" s="16" t="n">
        <f aca="false">'Sellia Marina'!CF217</f>
        <v>0</v>
      </c>
      <c r="AT161" s="16" t="n">
        <f aca="false">'Sellia Marina'!CG217</f>
        <v>0</v>
      </c>
      <c r="AU161" s="16" t="n">
        <f aca="false">'Sellia Marina'!CH217</f>
        <v>0</v>
      </c>
      <c r="AV161" s="139" t="n">
        <f aca="false">'Sellia Marina'!CI217</f>
        <v>0</v>
      </c>
      <c r="AW161" s="150" t="n">
        <f aca="false">'Sellia Marina'!CA218</f>
        <v>430</v>
      </c>
      <c r="AX161" s="16" t="n">
        <f aca="false">'Sellia Marina'!CB218</f>
        <v>0</v>
      </c>
      <c r="AY161" s="16" t="n">
        <f aca="false">'Sellia Marina'!CC218</f>
        <v>0</v>
      </c>
      <c r="AZ161" s="16" t="n">
        <f aca="false">'Sellia Marina'!CD218</f>
        <v>0</v>
      </c>
      <c r="BA161" s="16" t="n">
        <f aca="false">'Sellia Marina'!CE218</f>
        <v>0</v>
      </c>
      <c r="BB161" s="16" t="n">
        <f aca="false">'Sellia Marina'!CF218</f>
        <v>0</v>
      </c>
      <c r="BC161" s="16" t="n">
        <f aca="false">'Sellia Marina'!CG218</f>
        <v>0</v>
      </c>
      <c r="BD161" s="16" t="n">
        <f aca="false">'Sellia Marina'!CH218</f>
        <v>700</v>
      </c>
      <c r="BE161" s="16" t="n">
        <f aca="false">'Sellia Marina'!CI218</f>
        <v>0</v>
      </c>
      <c r="BF161" s="20" t="n">
        <f aca="false">AW161*$T161</f>
        <v>37.152</v>
      </c>
      <c r="BG161" s="2" t="n">
        <f aca="false">AX161*$T161</f>
        <v>0</v>
      </c>
      <c r="BH161" s="2" t="n">
        <f aca="false">AY161*$T161</f>
        <v>0</v>
      </c>
      <c r="BI161" s="2" t="n">
        <f aca="false">AZ161*$T161</f>
        <v>0</v>
      </c>
      <c r="BJ161" s="2" t="n">
        <f aca="false">BA161*$T161</f>
        <v>0</v>
      </c>
      <c r="BK161" s="2" t="n">
        <f aca="false">BB161*$T161</f>
        <v>0</v>
      </c>
      <c r="BL161" s="2" t="n">
        <f aca="false">BC161*$T161</f>
        <v>0</v>
      </c>
      <c r="BM161" s="2" t="n">
        <f aca="false">BD161*$T161</f>
        <v>60.48</v>
      </c>
      <c r="BN161" s="44" t="n">
        <f aca="false">BE161*$T161</f>
        <v>0</v>
      </c>
      <c r="BO161" s="150" t="n">
        <f aca="false">AN161+BF161</f>
        <v>37.152</v>
      </c>
      <c r="BP161" s="16" t="n">
        <f aca="false">AO161+BG161</f>
        <v>0</v>
      </c>
      <c r="BQ161" s="16" t="n">
        <f aca="false">AP161+BH161</f>
        <v>0</v>
      </c>
      <c r="BR161" s="16" t="n">
        <f aca="false">AQ161+BI161</f>
        <v>0</v>
      </c>
      <c r="BS161" s="16" t="n">
        <f aca="false">AR161+BJ161</f>
        <v>0</v>
      </c>
      <c r="BT161" s="16" t="n">
        <f aca="false">AS161+BK161</f>
        <v>0</v>
      </c>
      <c r="BU161" s="16" t="n">
        <f aca="false">AT161+BL161</f>
        <v>0</v>
      </c>
      <c r="BV161" s="16" t="n">
        <f aca="false">AU161+BM161</f>
        <v>60.48</v>
      </c>
      <c r="BW161" s="139" t="n">
        <f aca="false">AV161+BN161</f>
        <v>0</v>
      </c>
      <c r="BX161" s="3" t="n">
        <f aca="false">BO161/SUM($BO161:$BW161)</f>
        <v>0.380530973451327</v>
      </c>
      <c r="BY161" s="3" t="n">
        <f aca="false">BP161/SUM($BO161:$BW161)</f>
        <v>0</v>
      </c>
      <c r="BZ161" s="3" t="n">
        <f aca="false">BQ161/SUM($BO161:$BW161)</f>
        <v>0</v>
      </c>
      <c r="CA161" s="3" t="n">
        <f aca="false">BR161/SUM($BO161:$BW161)</f>
        <v>0</v>
      </c>
      <c r="CB161" s="3" t="n">
        <f aca="false">BS161/SUM($BO161:$BW161)</f>
        <v>0</v>
      </c>
      <c r="CC161" s="3" t="n">
        <f aca="false">BT161/SUM($BO161:$BW161)</f>
        <v>0</v>
      </c>
      <c r="CD161" s="3" t="n">
        <f aca="false">BU161/SUM($BO161:$BW161)</f>
        <v>0</v>
      </c>
      <c r="CE161" s="3" t="n">
        <f aca="false">BV161/SUM($BO161:$BW161)</f>
        <v>0.619469026548672</v>
      </c>
      <c r="CF161" s="3" t="n">
        <f aca="false">BW161/SUM($BO161:$BW161)</f>
        <v>0</v>
      </c>
      <c r="CG161" s="147" t="n">
        <f aca="false">IF(AND(CE161&gt;=90%,BV161&gt;=2000),BV161,0)</f>
        <v>0</v>
      </c>
      <c r="CI161" s="16" t="n">
        <f aca="false">IF(CG161&lt;&gt;0,SUM(BO161:CG161)-BV161,0)</f>
        <v>0</v>
      </c>
      <c r="CJ161" s="2" t="n">
        <f aca="false">IF(CE161&gt;=90%,BV161,0)</f>
        <v>0</v>
      </c>
      <c r="CK161" s="151" t="n">
        <f aca="false">IF(CJ161&lt;&gt;0,1,0)</f>
        <v>0</v>
      </c>
      <c r="CL161" s="2" t="n">
        <f aca="false">IF(CG161&lt;&gt;0,1,0)</f>
        <v>0</v>
      </c>
      <c r="CM161" s="2" t="n">
        <v>0</v>
      </c>
      <c r="CN161" s="151"/>
      <c r="CO161" s="127"/>
      <c r="CP161" s="127"/>
      <c r="CQ161" s="127"/>
      <c r="CR161" s="127"/>
      <c r="CS161" s="127"/>
      <c r="CT161" s="127"/>
      <c r="CU161" s="127"/>
      <c r="CV161" s="127"/>
      <c r="CW161" s="127"/>
      <c r="CX161" s="127"/>
      <c r="CY161" s="127"/>
      <c r="CZ161" s="127"/>
      <c r="DA161" s="127"/>
      <c r="DB161" s="127"/>
      <c r="DC161" s="185"/>
      <c r="DE161" s="37" t="str">
        <f aca="false">B206</f>
        <v>O161</v>
      </c>
      <c r="DF161" s="44"/>
      <c r="DG161" s="2" t="n">
        <f aca="false">W206</f>
        <v>11.6886</v>
      </c>
      <c r="DH161" s="44" t="n">
        <f aca="false">CG206</f>
        <v>0</v>
      </c>
      <c r="DI161" s="44" t="n">
        <f aca="false">O206</f>
        <v>52.5</v>
      </c>
      <c r="DJ161" s="44" t="n">
        <f aca="false">S206</f>
        <v>0.0105</v>
      </c>
      <c r="DK161" s="44" t="n">
        <f aca="false">BW206</f>
        <v>0</v>
      </c>
      <c r="DL161" s="44" t="n">
        <f aca="false">BV206</f>
        <v>0</v>
      </c>
      <c r="DM161" s="127"/>
      <c r="DN161" s="127"/>
      <c r="DO161" s="127"/>
      <c r="DP161" s="127"/>
      <c r="DQ161" s="127"/>
      <c r="DR161" s="127"/>
      <c r="DS161" s="127"/>
      <c r="DT161" s="127"/>
      <c r="DU161" s="127"/>
      <c r="DV161" s="127"/>
      <c r="DW161" s="127"/>
      <c r="DX161" s="127"/>
      <c r="DY161" s="127"/>
      <c r="DZ161" s="127"/>
      <c r="EA161" s="127"/>
      <c r="EB161" s="127"/>
      <c r="EC161" s="127"/>
      <c r="ED161" s="127"/>
      <c r="EE161" s="127"/>
      <c r="EF161" s="127"/>
      <c r="EG161" s="127"/>
      <c r="EH161" s="127"/>
      <c r="EI161" s="127"/>
      <c r="EJ161" s="127"/>
      <c r="EK161" s="127"/>
      <c r="EL161" s="127"/>
      <c r="EM161" s="127"/>
      <c r="EN161" s="127"/>
      <c r="EO161" s="127"/>
      <c r="EP161" s="127"/>
      <c r="EQ161" s="127"/>
      <c r="ER161" s="127"/>
      <c r="ES161" s="127"/>
      <c r="ET161" s="127"/>
      <c r="EU161" s="127"/>
      <c r="EV161" s="127"/>
      <c r="EW161" s="127"/>
      <c r="EX161" s="127"/>
      <c r="EY161" s="127"/>
      <c r="EZ161" s="127"/>
      <c r="FA161" s="127"/>
      <c r="FB161" s="127"/>
      <c r="FC161" s="127"/>
      <c r="FD161" s="127"/>
      <c r="FE161" s="127"/>
      <c r="FF161" s="127"/>
      <c r="FG161" s="127"/>
      <c r="FH161" s="127"/>
      <c r="FI161" s="127"/>
      <c r="FJ161" s="127"/>
      <c r="FK161" s="127"/>
      <c r="FL161" s="127"/>
      <c r="FM161" s="127"/>
      <c r="FN161" s="127"/>
      <c r="FO161" s="127"/>
      <c r="FP161" s="127"/>
      <c r="FQ161" s="127"/>
      <c r="FR161" s="127"/>
      <c r="FS161" s="127"/>
      <c r="FT161" s="127"/>
      <c r="FU161" s="127"/>
      <c r="FV161" s="127"/>
      <c r="FW161" s="127"/>
      <c r="FX161" s="127"/>
      <c r="FY161" s="127"/>
      <c r="FZ161" s="127"/>
      <c r="GA161" s="127"/>
      <c r="GB161" s="127"/>
      <c r="GC161" s="127"/>
      <c r="GD161" s="127"/>
      <c r="GE161" s="127"/>
      <c r="GF161" s="127"/>
      <c r="GG161" s="127"/>
      <c r="GH161" s="127"/>
      <c r="GI161" s="127"/>
      <c r="GJ161" s="127"/>
      <c r="GK161" s="127"/>
      <c r="GL161" s="127"/>
      <c r="GM161" s="127"/>
      <c r="GN161" s="127"/>
      <c r="GO161" s="127"/>
      <c r="GP161" s="167"/>
      <c r="GQ161" s="127" t="s">
        <v>329</v>
      </c>
      <c r="GR161" s="161" t="n">
        <v>0.01</v>
      </c>
      <c r="GS161" s="127" t="n">
        <v>0.01</v>
      </c>
      <c r="GT161" s="127" t="n">
        <v>0.04</v>
      </c>
      <c r="GU161" s="127" t="n">
        <v>0</v>
      </c>
      <c r="GV161" s="127" t="n">
        <v>0</v>
      </c>
      <c r="GW161" s="127" t="n">
        <v>0.01</v>
      </c>
      <c r="GX161" s="127" t="n">
        <v>0.93</v>
      </c>
      <c r="GY161" s="135" t="n">
        <v>0</v>
      </c>
      <c r="GZ161" s="161" t="n">
        <v>0</v>
      </c>
      <c r="HA161" s="127" t="s">
        <v>330</v>
      </c>
      <c r="HB161" s="127" t="s">
        <v>37</v>
      </c>
      <c r="HC161" s="127" t="s">
        <v>45</v>
      </c>
      <c r="HD161" s="127" t="n">
        <v>12.7</v>
      </c>
      <c r="HE161" s="127" t="n">
        <v>20</v>
      </c>
      <c r="HF161" s="127" t="n">
        <v>0.02</v>
      </c>
      <c r="HG161" s="127" t="n">
        <v>0</v>
      </c>
      <c r="HH161" s="127" t="n">
        <v>0.254</v>
      </c>
      <c r="HI161" s="127" t="n">
        <v>0.254</v>
      </c>
      <c r="HJ161" s="127" t="n">
        <v>1693.3</v>
      </c>
      <c r="HK161" s="127" t="n">
        <v>0</v>
      </c>
      <c r="HL161" s="135" t="n">
        <v>430.0982</v>
      </c>
      <c r="HM161" s="161" t="n">
        <v>0</v>
      </c>
      <c r="HN161" s="127" t="n">
        <v>0</v>
      </c>
      <c r="HO161" s="127" t="n">
        <v>0</v>
      </c>
      <c r="HP161" s="127" t="n">
        <v>0</v>
      </c>
      <c r="HQ161" s="127" t="n">
        <v>0</v>
      </c>
      <c r="HR161" s="127" t="n">
        <v>0</v>
      </c>
      <c r="HS161" s="127" t="n">
        <v>0</v>
      </c>
      <c r="HT161" s="127" t="n">
        <v>0</v>
      </c>
      <c r="HU161" s="127" t="n">
        <v>0</v>
      </c>
      <c r="HV161" s="127" t="n">
        <v>0</v>
      </c>
      <c r="HW161" s="127" t="n">
        <v>0</v>
      </c>
      <c r="HX161" s="127" t="n">
        <v>0</v>
      </c>
      <c r="HY161" s="127" t="n">
        <v>0</v>
      </c>
      <c r="HZ161" s="165" t="n">
        <v>0</v>
      </c>
      <c r="IA161" s="127"/>
      <c r="IB161" s="127"/>
      <c r="IC161" s="127"/>
      <c r="ID161" s="127"/>
      <c r="IE161" s="127"/>
      <c r="IF161" s="127"/>
      <c r="IG161" s="127"/>
      <c r="IH161" s="127"/>
      <c r="II161" s="127"/>
      <c r="IJ161" s="127"/>
      <c r="IK161" s="127"/>
      <c r="IL161" s="127"/>
      <c r="IM161" s="127"/>
      <c r="IN161" s="127"/>
      <c r="IO161" s="127"/>
      <c r="IP161" s="127"/>
      <c r="IQ161" s="127"/>
      <c r="IR161" s="127"/>
      <c r="IS161" s="127"/>
      <c r="IT161" s="127"/>
      <c r="IU161" s="127"/>
      <c r="IV161" s="127"/>
      <c r="IW161" s="127"/>
      <c r="IX161" s="127"/>
      <c r="IY161" s="127"/>
      <c r="IZ161" s="127"/>
      <c r="JA161" s="127"/>
      <c r="JB161" s="127"/>
      <c r="JC161" s="127"/>
      <c r="JD161" s="127"/>
      <c r="JE161" s="127"/>
      <c r="JF161" s="127"/>
      <c r="JG161" s="127"/>
      <c r="JH161" s="127"/>
      <c r="JI161" s="127"/>
      <c r="JJ161" s="127"/>
      <c r="JK161" s="127"/>
      <c r="JL161" s="127"/>
      <c r="JM161" s="127"/>
      <c r="JN161" s="127"/>
      <c r="JO161" s="127"/>
      <c r="JP161" s="127"/>
      <c r="JQ161" s="127"/>
      <c r="JR161" s="127"/>
      <c r="JS161" s="127"/>
      <c r="JT161" s="127"/>
      <c r="JU161" s="127"/>
      <c r="JV161" s="127"/>
      <c r="JW161" s="127"/>
      <c r="JX161" s="127"/>
      <c r="JY161" s="127"/>
      <c r="JZ161" s="127"/>
      <c r="KA161" s="127"/>
      <c r="KB161" s="127"/>
      <c r="KC161" s="127"/>
      <c r="KD161" s="127"/>
      <c r="KE161" s="127"/>
      <c r="KF161" s="127"/>
      <c r="KG161" s="127"/>
      <c r="KH161" s="127"/>
      <c r="KI161" s="127"/>
      <c r="KJ161" s="127"/>
      <c r="KK161" s="127"/>
      <c r="KL161" s="127"/>
      <c r="KM161" s="127"/>
      <c r="KN161" s="127"/>
      <c r="KO161" s="127"/>
      <c r="KP161" s="127"/>
      <c r="KQ161" s="127"/>
      <c r="KR161" s="127"/>
      <c r="KS161" s="127"/>
      <c r="KT161" s="127"/>
      <c r="KU161" s="127"/>
      <c r="KV161" s="127"/>
      <c r="KW161" s="127"/>
      <c r="KX161" s="127"/>
      <c r="KY161" s="127"/>
      <c r="KZ161" s="127"/>
      <c r="LA161" s="127"/>
      <c r="LB161" s="127"/>
      <c r="LC161" s="127"/>
      <c r="LD161" s="127"/>
      <c r="LE161" s="127"/>
      <c r="LF161" s="127"/>
      <c r="LG161" s="127"/>
      <c r="LH161" s="127"/>
      <c r="LI161" s="127"/>
      <c r="LJ161" s="127"/>
      <c r="LK161" s="127"/>
      <c r="LL161" s="127"/>
      <c r="LM161" s="127"/>
      <c r="LN161" s="127"/>
      <c r="LO161" s="127"/>
      <c r="LP161" s="127"/>
      <c r="LQ161" s="127"/>
      <c r="LR161" s="127"/>
      <c r="LS161" s="127"/>
      <c r="LT161" s="127"/>
      <c r="LU161" s="127"/>
      <c r="LV161" s="127"/>
      <c r="LW161" s="127"/>
      <c r="LX161" s="127"/>
      <c r="LY161" s="127"/>
      <c r="LZ161" s="127"/>
      <c r="MA161" s="127"/>
      <c r="MB161" s="127"/>
      <c r="MC161" s="127"/>
      <c r="MD161" s="127"/>
      <c r="ME161" s="127"/>
      <c r="MF161" s="127"/>
      <c r="MG161" s="127"/>
      <c r="MH161" s="127"/>
      <c r="MI161" s="127"/>
      <c r="MJ161" s="127"/>
      <c r="MK161" s="127"/>
      <c r="ML161" s="127"/>
      <c r="MM161" s="127"/>
      <c r="MN161" s="127"/>
      <c r="MO161" s="127"/>
      <c r="MP161" s="127"/>
      <c r="MQ161" s="127"/>
      <c r="MR161" s="127"/>
      <c r="MS161" s="127"/>
      <c r="MT161" s="127"/>
      <c r="MU161" s="127"/>
      <c r="MV161" s="127"/>
      <c r="MW161" s="127"/>
      <c r="MX161" s="127"/>
      <c r="MY161" s="127"/>
      <c r="MZ161" s="127"/>
      <c r="NA161" s="127"/>
      <c r="NB161" s="127"/>
      <c r="NC161" s="127"/>
      <c r="ND161" s="127"/>
      <c r="NE161" s="127"/>
      <c r="NF161" s="127"/>
      <c r="NG161" s="127"/>
      <c r="NH161" s="127"/>
      <c r="NI161" s="127"/>
      <c r="NJ161" s="127"/>
      <c r="NK161" s="127"/>
      <c r="NL161" s="127"/>
      <c r="NM161" s="127"/>
      <c r="NN161" s="127"/>
      <c r="NO161" s="127"/>
      <c r="NP161" s="127"/>
      <c r="NQ161" s="127"/>
      <c r="NR161" s="127"/>
      <c r="NS161" s="127"/>
      <c r="NT161" s="127"/>
      <c r="NU161" s="127"/>
      <c r="NV161" s="127"/>
      <c r="NW161" s="127"/>
      <c r="NX161" s="127"/>
      <c r="NY161" s="127"/>
      <c r="NZ161" s="127"/>
      <c r="OA161" s="127"/>
      <c r="OB161" s="127"/>
      <c r="OC161" s="127"/>
      <c r="OD161" s="127"/>
      <c r="OE161" s="127"/>
      <c r="OF161" s="127"/>
      <c r="OG161" s="127"/>
      <c r="OH161" s="127"/>
      <c r="OI161" s="127"/>
      <c r="OJ161" s="127"/>
      <c r="OK161" s="127"/>
      <c r="OL161" s="127"/>
      <c r="OM161" s="127"/>
      <c r="ON161" s="127"/>
      <c r="OO161" s="127"/>
      <c r="OP161" s="127"/>
      <c r="OQ161" s="127"/>
      <c r="OR161" s="127"/>
      <c r="OS161" s="127"/>
      <c r="OT161" s="127"/>
      <c r="OU161" s="127"/>
      <c r="OV161" s="127"/>
      <c r="OW161" s="127"/>
      <c r="OX161" s="127"/>
      <c r="OY161" s="127"/>
      <c r="OZ161" s="127"/>
      <c r="PA161" s="127"/>
      <c r="PB161" s="127"/>
      <c r="PC161" s="127"/>
      <c r="PD161" s="127"/>
      <c r="PE161" s="127"/>
      <c r="PF161" s="127"/>
      <c r="PG161" s="127"/>
      <c r="PH161" s="127"/>
      <c r="PI161" s="127"/>
      <c r="PJ161" s="127"/>
      <c r="PK161" s="127"/>
      <c r="PL161" s="127"/>
      <c r="PM161" s="127"/>
      <c r="PN161" s="127"/>
      <c r="PO161" s="127"/>
      <c r="PP161" s="127"/>
      <c r="PQ161" s="127"/>
      <c r="PR161" s="127"/>
      <c r="PS161" s="127"/>
      <c r="PT161" s="127"/>
      <c r="PU161" s="127"/>
      <c r="PV161" s="127"/>
      <c r="PW161" s="127"/>
      <c r="PX161" s="127"/>
      <c r="PY161" s="127"/>
      <c r="PZ161" s="127"/>
      <c r="QA161" s="127"/>
      <c r="QB161" s="127"/>
      <c r="QC161" s="127"/>
      <c r="QD161" s="127"/>
      <c r="QE161" s="127"/>
      <c r="QF161" s="127"/>
      <c r="QG161" s="127"/>
      <c r="QH161" s="127"/>
      <c r="QI161" s="127"/>
      <c r="QJ161" s="127"/>
      <c r="QK161" s="127"/>
      <c r="QL161" s="127"/>
      <c r="QM161" s="127"/>
      <c r="QN161" s="127"/>
      <c r="QO161" s="127"/>
      <c r="QP161" s="127"/>
    </row>
    <row r="162" customFormat="false" ht="14.4" hidden="false" customHeight="false" outlineLevel="0" collapsed="false">
      <c r="A162" s="166"/>
      <c r="B162" s="37" t="s">
        <v>334</v>
      </c>
      <c r="C162" s="16" t="n">
        <v>0.02</v>
      </c>
      <c r="D162" s="2" t="n">
        <v>0.01</v>
      </c>
      <c r="E162" s="2" t="n">
        <v>0.02</v>
      </c>
      <c r="F162" s="2" t="n">
        <v>0</v>
      </c>
      <c r="G162" s="2" t="n">
        <v>0</v>
      </c>
      <c r="H162" s="2" t="n">
        <v>0</v>
      </c>
      <c r="I162" s="2" t="n">
        <v>0.95</v>
      </c>
      <c r="J162" s="2" t="n">
        <v>0</v>
      </c>
      <c r="K162" s="2" t="n">
        <v>0</v>
      </c>
      <c r="L162" s="2" t="s">
        <v>140</v>
      </c>
      <c r="M162" s="2" t="n">
        <v>1</v>
      </c>
      <c r="N162" s="2" t="s">
        <v>45</v>
      </c>
      <c r="O162" s="2" t="n">
        <v>2.27</v>
      </c>
      <c r="P162" s="2" t="n">
        <v>20</v>
      </c>
      <c r="Q162" s="2" t="n">
        <v>0.02</v>
      </c>
      <c r="R162" s="2" t="n">
        <v>0</v>
      </c>
      <c r="S162" s="2" t="n">
        <v>0.0454</v>
      </c>
      <c r="T162" s="2" t="n">
        <v>0.0454</v>
      </c>
      <c r="U162" s="2" t="n">
        <v>1149.8</v>
      </c>
      <c r="V162" s="2" t="n">
        <v>0</v>
      </c>
      <c r="W162" s="2" t="n">
        <v>52.20092</v>
      </c>
      <c r="X162" s="2" t="n">
        <f aca="false">IF(M162=1,O162,0)</f>
        <v>2.27</v>
      </c>
      <c r="Z162" s="2" t="s">
        <v>511</v>
      </c>
      <c r="AA162" s="2" t="n">
        <f aca="false">[1]sellia!E52</f>
        <v>3.76495432189815</v>
      </c>
      <c r="AB162" s="127"/>
      <c r="AC162" s="127"/>
      <c r="AD162" s="127"/>
      <c r="AE162" s="127"/>
      <c r="AF162" s="127"/>
      <c r="AG162" s="128"/>
      <c r="AH162" s="127"/>
      <c r="AI162" s="127"/>
      <c r="AJ162" s="127"/>
      <c r="AK162" s="127"/>
      <c r="AL162" s="127"/>
      <c r="AM162" s="127"/>
      <c r="AN162" s="150" t="n">
        <f aca="false">'Sellia Marina'!CL217</f>
        <v>0</v>
      </c>
      <c r="AO162" s="16" t="n">
        <f aca="false">'Sellia Marina'!CM217</f>
        <v>0</v>
      </c>
      <c r="AP162" s="16" t="n">
        <f aca="false">'Sellia Marina'!CN217</f>
        <v>0</v>
      </c>
      <c r="AQ162" s="16" t="n">
        <f aca="false">'Sellia Marina'!CO217</f>
        <v>0</v>
      </c>
      <c r="AR162" s="16" t="n">
        <f aca="false">'Sellia Marina'!CP217</f>
        <v>0</v>
      </c>
      <c r="AS162" s="16" t="n">
        <f aca="false">'Sellia Marina'!CQ217</f>
        <v>0</v>
      </c>
      <c r="AT162" s="16" t="n">
        <f aca="false">'Sellia Marina'!CR217</f>
        <v>0</v>
      </c>
      <c r="AU162" s="16" t="n">
        <f aca="false">'Sellia Marina'!CS217</f>
        <v>0</v>
      </c>
      <c r="AV162" s="139" t="n">
        <f aca="false">'Sellia Marina'!CT217</f>
        <v>0</v>
      </c>
      <c r="AW162" s="150" t="n">
        <f aca="false">'Sellia Marina'!CL218</f>
        <v>18</v>
      </c>
      <c r="AX162" s="16" t="n">
        <f aca="false">'Sellia Marina'!CM218</f>
        <v>26</v>
      </c>
      <c r="AY162" s="16" t="n">
        <f aca="false">'Sellia Marina'!CN218</f>
        <v>10.8</v>
      </c>
      <c r="AZ162" s="16" t="n">
        <f aca="false">'Sellia Marina'!CO218</f>
        <v>120</v>
      </c>
      <c r="BA162" s="16" t="n">
        <f aca="false">'Sellia Marina'!CP218</f>
        <v>0</v>
      </c>
      <c r="BB162" s="16" t="n">
        <f aca="false">'Sellia Marina'!CQ218</f>
        <v>0</v>
      </c>
      <c r="BC162" s="16" t="n">
        <f aca="false">'Sellia Marina'!CR218</f>
        <v>0</v>
      </c>
      <c r="BD162" s="16" t="n">
        <f aca="false">'Sellia Marina'!CS218</f>
        <v>975</v>
      </c>
      <c r="BE162" s="16" t="n">
        <f aca="false">'Sellia Marina'!CT218</f>
        <v>0</v>
      </c>
      <c r="BF162" s="20" t="n">
        <f aca="false">AW162*$T162</f>
        <v>0.8172</v>
      </c>
      <c r="BG162" s="2" t="n">
        <f aca="false">AX162*$T162</f>
        <v>1.1804</v>
      </c>
      <c r="BH162" s="2" t="n">
        <f aca="false">AY162*$T162</f>
        <v>0.49032</v>
      </c>
      <c r="BI162" s="2" t="n">
        <f aca="false">AZ162*$T162</f>
        <v>5.448</v>
      </c>
      <c r="BJ162" s="2" t="n">
        <f aca="false">BA162*$T162</f>
        <v>0</v>
      </c>
      <c r="BK162" s="2" t="n">
        <f aca="false">BB162*$T162</f>
        <v>0</v>
      </c>
      <c r="BL162" s="2" t="n">
        <f aca="false">BC162*$T162</f>
        <v>0</v>
      </c>
      <c r="BM162" s="2" t="n">
        <f aca="false">BD162*$T162</f>
        <v>44.265</v>
      </c>
      <c r="BN162" s="44" t="n">
        <f aca="false">BE162*$T162</f>
        <v>0</v>
      </c>
      <c r="BO162" s="150" t="n">
        <f aca="false">AN162+BF162</f>
        <v>0.8172</v>
      </c>
      <c r="BP162" s="16" t="n">
        <f aca="false">AO162+BG162</f>
        <v>1.1804</v>
      </c>
      <c r="BQ162" s="16" t="n">
        <f aca="false">AP162+BH162</f>
        <v>0.49032</v>
      </c>
      <c r="BR162" s="16" t="n">
        <f aca="false">AQ162+BI162</f>
        <v>5.448</v>
      </c>
      <c r="BS162" s="16" t="n">
        <f aca="false">AR162+BJ162</f>
        <v>0</v>
      </c>
      <c r="BT162" s="16" t="n">
        <f aca="false">AS162+BK162</f>
        <v>0</v>
      </c>
      <c r="BU162" s="16" t="n">
        <f aca="false">AT162+BL162</f>
        <v>0</v>
      </c>
      <c r="BV162" s="16" t="n">
        <f aca="false">AU162+BM162</f>
        <v>44.265</v>
      </c>
      <c r="BW162" s="139" t="n">
        <f aca="false">AV162+BN162</f>
        <v>0</v>
      </c>
      <c r="BX162" s="3" t="n">
        <f aca="false">BO162/SUM($BO162:$BW162)</f>
        <v>0.0156548965037398</v>
      </c>
      <c r="BY162" s="3" t="n">
        <f aca="false">BP162/SUM($BO162:$BW162)</f>
        <v>0.0226126282831797</v>
      </c>
      <c r="BZ162" s="3" t="n">
        <f aca="false">BQ162/SUM($BO162:$BW162)</f>
        <v>0.00939293790224387</v>
      </c>
      <c r="CA162" s="3" t="n">
        <f aca="false">BR162/SUM($BO162:$BW162)</f>
        <v>0.104365976691599</v>
      </c>
      <c r="CB162" s="3" t="n">
        <f aca="false">BS162/SUM($BO162:$BW162)</f>
        <v>0</v>
      </c>
      <c r="CC162" s="3" t="n">
        <f aca="false">BT162/SUM($BO162:$BW162)</f>
        <v>0</v>
      </c>
      <c r="CD162" s="3" t="n">
        <f aca="false">BU162/SUM($BO162:$BW162)</f>
        <v>0</v>
      </c>
      <c r="CE162" s="3" t="n">
        <f aca="false">BV162/SUM($BO162:$BW162)</f>
        <v>0.847973560619238</v>
      </c>
      <c r="CF162" s="3" t="n">
        <f aca="false">BW162/SUM($BO162:$BW162)</f>
        <v>0</v>
      </c>
      <c r="CG162" s="147" t="n">
        <f aca="false">IF(AND(CE162&gt;=90%,BV162&gt;=2000),BV162,0)</f>
        <v>0</v>
      </c>
      <c r="CI162" s="16" t="n">
        <f aca="false">IF(CG162&lt;&gt;0,SUM(BO162:CG162)-BV162,0)</f>
        <v>0</v>
      </c>
      <c r="CJ162" s="2" t="n">
        <f aca="false">IF(CE162&gt;=90%,BV162,0)</f>
        <v>0</v>
      </c>
      <c r="CK162" s="151" t="n">
        <f aca="false">IF(CJ162&lt;&gt;0,1,0)</f>
        <v>0</v>
      </c>
      <c r="CL162" s="2" t="n">
        <f aca="false">IF(CG162&lt;&gt;0,1,0)</f>
        <v>0</v>
      </c>
      <c r="CM162" s="2" t="n">
        <v>0</v>
      </c>
      <c r="CN162" s="151"/>
      <c r="CO162" s="127"/>
      <c r="CP162" s="127"/>
      <c r="CQ162" s="127"/>
      <c r="CR162" s="127"/>
      <c r="CS162" s="127"/>
      <c r="CT162" s="127"/>
      <c r="CU162" s="127"/>
      <c r="CV162" s="127"/>
      <c r="CW162" s="127"/>
      <c r="CX162" s="127"/>
      <c r="CY162" s="127"/>
      <c r="CZ162" s="127"/>
      <c r="DA162" s="127"/>
      <c r="DB162" s="127"/>
      <c r="DC162" s="185"/>
      <c r="DE162" s="37" t="str">
        <f aca="false">B207</f>
        <v>O162</v>
      </c>
      <c r="DF162" s="44"/>
      <c r="DH162" s="44"/>
      <c r="DI162" s="44"/>
      <c r="DJ162" s="44"/>
      <c r="DK162" s="44"/>
      <c r="DL162" s="44"/>
      <c r="DM162" s="127"/>
      <c r="DN162" s="127"/>
      <c r="DO162" s="127"/>
      <c r="DP162" s="127"/>
      <c r="DQ162" s="127"/>
      <c r="DR162" s="127"/>
      <c r="DS162" s="127"/>
      <c r="DT162" s="127"/>
      <c r="DU162" s="127"/>
      <c r="DV162" s="127"/>
      <c r="DW162" s="127"/>
      <c r="DX162" s="127"/>
      <c r="DY162" s="127"/>
      <c r="DZ162" s="127"/>
      <c r="EA162" s="127"/>
      <c r="EB162" s="127"/>
      <c r="EC162" s="127"/>
      <c r="ED162" s="127"/>
      <c r="EE162" s="127"/>
      <c r="EF162" s="127"/>
      <c r="EG162" s="127"/>
      <c r="EH162" s="127"/>
      <c r="EI162" s="127"/>
      <c r="EJ162" s="127"/>
      <c r="EK162" s="127"/>
      <c r="EL162" s="127"/>
      <c r="EM162" s="127"/>
      <c r="EN162" s="127"/>
      <c r="EO162" s="127"/>
      <c r="EP162" s="127"/>
      <c r="EQ162" s="127"/>
      <c r="ER162" s="127"/>
      <c r="ES162" s="127"/>
      <c r="ET162" s="127"/>
      <c r="EU162" s="127"/>
      <c r="EV162" s="127"/>
      <c r="EW162" s="127"/>
      <c r="EX162" s="127"/>
      <c r="EY162" s="127"/>
      <c r="EZ162" s="127"/>
      <c r="FA162" s="127"/>
      <c r="FB162" s="127"/>
      <c r="FC162" s="127"/>
      <c r="FD162" s="127"/>
      <c r="FE162" s="127"/>
      <c r="FF162" s="127"/>
      <c r="FG162" s="127"/>
      <c r="FH162" s="127"/>
      <c r="FI162" s="127"/>
      <c r="FJ162" s="127"/>
      <c r="FK162" s="127"/>
      <c r="FL162" s="127"/>
      <c r="FM162" s="127"/>
      <c r="FN162" s="127"/>
      <c r="FO162" s="127"/>
      <c r="FP162" s="127"/>
      <c r="FQ162" s="127"/>
      <c r="FR162" s="127"/>
      <c r="FS162" s="127"/>
      <c r="FT162" s="127"/>
      <c r="FU162" s="127"/>
      <c r="FV162" s="127"/>
      <c r="FW162" s="127"/>
      <c r="FX162" s="127"/>
      <c r="FY162" s="127"/>
      <c r="FZ162" s="127"/>
      <c r="GA162" s="127"/>
      <c r="GB162" s="127"/>
      <c r="GC162" s="127"/>
      <c r="GD162" s="127"/>
      <c r="GE162" s="127"/>
      <c r="GF162" s="127"/>
      <c r="GG162" s="127"/>
      <c r="GH162" s="127"/>
      <c r="GI162" s="127"/>
      <c r="GJ162" s="127"/>
      <c r="GK162" s="127"/>
      <c r="GL162" s="127"/>
      <c r="GM162" s="127"/>
      <c r="GN162" s="127"/>
      <c r="GO162" s="127"/>
      <c r="GP162" s="167"/>
      <c r="GQ162" s="127" t="s">
        <v>331</v>
      </c>
      <c r="GR162" s="161" t="n">
        <v>0.02</v>
      </c>
      <c r="GS162" s="127" t="n">
        <v>0.05</v>
      </c>
      <c r="GT162" s="127" t="n">
        <v>0</v>
      </c>
      <c r="GU162" s="127" t="n">
        <v>0</v>
      </c>
      <c r="GV162" s="127" t="n">
        <v>0</v>
      </c>
      <c r="GW162" s="127" t="n">
        <v>0</v>
      </c>
      <c r="GX162" s="127" t="n">
        <v>0.93</v>
      </c>
      <c r="GY162" s="135" t="n">
        <v>0</v>
      </c>
      <c r="GZ162" s="161" t="n">
        <v>0</v>
      </c>
      <c r="HA162" s="127" t="s">
        <v>330</v>
      </c>
      <c r="HB162" s="127" t="s">
        <v>140</v>
      </c>
      <c r="HC162" s="127" t="s">
        <v>45</v>
      </c>
      <c r="HD162" s="127" t="n">
        <v>14.1</v>
      </c>
      <c r="HE162" s="127" t="n">
        <v>30</v>
      </c>
      <c r="HF162" s="127" t="n">
        <v>0.03</v>
      </c>
      <c r="HG162" s="127" t="n">
        <v>0</v>
      </c>
      <c r="HH162" s="127" t="n">
        <v>0.423</v>
      </c>
      <c r="HI162" s="127" t="n">
        <v>0.423</v>
      </c>
      <c r="HJ162" s="127" t="n">
        <v>1608</v>
      </c>
      <c r="HK162" s="127" t="n">
        <v>0</v>
      </c>
      <c r="HL162" s="135" t="n">
        <v>680.184</v>
      </c>
      <c r="HM162" s="161" t="n">
        <v>0</v>
      </c>
      <c r="HN162" s="127" t="n">
        <v>0</v>
      </c>
      <c r="HO162" s="127" t="n">
        <v>0</v>
      </c>
      <c r="HP162" s="127" t="n">
        <v>0</v>
      </c>
      <c r="HQ162" s="127" t="n">
        <v>0</v>
      </c>
      <c r="HR162" s="127" t="n">
        <v>0</v>
      </c>
      <c r="HS162" s="127" t="n">
        <v>0</v>
      </c>
      <c r="HT162" s="127" t="n">
        <v>0</v>
      </c>
      <c r="HU162" s="127" t="n">
        <v>0</v>
      </c>
      <c r="HV162" s="127" t="n">
        <v>0</v>
      </c>
      <c r="HW162" s="127" t="n">
        <v>0</v>
      </c>
      <c r="HX162" s="127" t="n">
        <v>0</v>
      </c>
      <c r="HY162" s="127" t="n">
        <v>0</v>
      </c>
      <c r="HZ162" s="165" t="n">
        <v>0</v>
      </c>
      <c r="IA162" s="127"/>
      <c r="IB162" s="127"/>
      <c r="IC162" s="127"/>
      <c r="ID162" s="127"/>
      <c r="IE162" s="127"/>
      <c r="IF162" s="127"/>
      <c r="IG162" s="127"/>
      <c r="IH162" s="127"/>
      <c r="II162" s="127"/>
      <c r="IJ162" s="127"/>
      <c r="IK162" s="127"/>
      <c r="IL162" s="127"/>
      <c r="IM162" s="127"/>
      <c r="IN162" s="127"/>
      <c r="IO162" s="127"/>
      <c r="IP162" s="127"/>
      <c r="IQ162" s="127"/>
      <c r="IR162" s="127"/>
      <c r="IS162" s="127"/>
      <c r="IT162" s="127"/>
      <c r="IU162" s="127"/>
      <c r="IV162" s="127"/>
      <c r="IW162" s="127"/>
      <c r="IX162" s="127"/>
      <c r="IY162" s="127"/>
      <c r="IZ162" s="127"/>
      <c r="JA162" s="127"/>
      <c r="JB162" s="127"/>
      <c r="JC162" s="127"/>
      <c r="JD162" s="127"/>
      <c r="JE162" s="127"/>
      <c r="JF162" s="127"/>
      <c r="JG162" s="127"/>
      <c r="JH162" s="127"/>
      <c r="JI162" s="127"/>
      <c r="JJ162" s="127"/>
      <c r="JK162" s="127"/>
      <c r="JL162" s="127"/>
      <c r="JM162" s="127"/>
      <c r="JN162" s="127"/>
      <c r="JO162" s="127"/>
      <c r="JP162" s="127"/>
      <c r="JQ162" s="127"/>
      <c r="JR162" s="127"/>
      <c r="JS162" s="127"/>
      <c r="JT162" s="127"/>
      <c r="JU162" s="127"/>
      <c r="JV162" s="127"/>
      <c r="JW162" s="127"/>
      <c r="JX162" s="127"/>
      <c r="JY162" s="127"/>
      <c r="JZ162" s="127"/>
      <c r="KA162" s="127"/>
      <c r="KB162" s="127"/>
      <c r="KC162" s="127"/>
      <c r="KD162" s="127"/>
      <c r="KE162" s="127"/>
      <c r="KF162" s="127"/>
      <c r="KG162" s="127"/>
      <c r="KH162" s="127"/>
      <c r="KI162" s="127"/>
      <c r="KJ162" s="127"/>
      <c r="KK162" s="127"/>
      <c r="KL162" s="127"/>
      <c r="KM162" s="127"/>
      <c r="KN162" s="127"/>
      <c r="KO162" s="127"/>
      <c r="KP162" s="127"/>
      <c r="KQ162" s="127"/>
      <c r="KR162" s="127"/>
      <c r="KS162" s="127"/>
      <c r="KT162" s="127"/>
      <c r="KU162" s="127"/>
      <c r="KV162" s="127"/>
      <c r="KW162" s="127"/>
      <c r="KX162" s="127"/>
      <c r="KY162" s="127"/>
      <c r="KZ162" s="127"/>
      <c r="LA162" s="127"/>
      <c r="LB162" s="127"/>
      <c r="LC162" s="127"/>
      <c r="LD162" s="127"/>
      <c r="LE162" s="127"/>
      <c r="LF162" s="127"/>
      <c r="LG162" s="127"/>
      <c r="LH162" s="127"/>
      <c r="LI162" s="127"/>
      <c r="LJ162" s="127"/>
      <c r="LK162" s="127"/>
      <c r="LL162" s="127"/>
      <c r="LM162" s="127"/>
      <c r="LN162" s="127"/>
      <c r="LO162" s="127"/>
      <c r="LP162" s="127"/>
      <c r="LQ162" s="127"/>
      <c r="LR162" s="127"/>
      <c r="LS162" s="127"/>
      <c r="LT162" s="127"/>
      <c r="LU162" s="127"/>
      <c r="LV162" s="127"/>
      <c r="LW162" s="127"/>
      <c r="LX162" s="127"/>
      <c r="LY162" s="127"/>
      <c r="LZ162" s="127"/>
      <c r="MA162" s="127"/>
      <c r="MB162" s="127"/>
      <c r="MC162" s="127"/>
      <c r="MD162" s="127"/>
      <c r="ME162" s="127"/>
      <c r="MF162" s="127"/>
      <c r="MG162" s="127"/>
      <c r="MH162" s="127"/>
      <c r="MI162" s="127"/>
      <c r="MJ162" s="127"/>
      <c r="MK162" s="127"/>
      <c r="ML162" s="127"/>
      <c r="MM162" s="127"/>
      <c r="MN162" s="127"/>
      <c r="MO162" s="127"/>
      <c r="MP162" s="127"/>
      <c r="MQ162" s="127"/>
      <c r="MR162" s="127"/>
      <c r="MS162" s="127"/>
      <c r="MT162" s="127"/>
      <c r="MU162" s="127"/>
      <c r="MV162" s="127"/>
      <c r="MW162" s="127"/>
      <c r="MX162" s="127"/>
      <c r="MY162" s="127"/>
      <c r="MZ162" s="127"/>
      <c r="NA162" s="127"/>
      <c r="NB162" s="127"/>
      <c r="NC162" s="127"/>
      <c r="ND162" s="127"/>
      <c r="NE162" s="127"/>
      <c r="NF162" s="127"/>
      <c r="NG162" s="127"/>
      <c r="NH162" s="127"/>
      <c r="NI162" s="127"/>
      <c r="NJ162" s="127"/>
      <c r="NK162" s="127"/>
      <c r="NL162" s="127"/>
      <c r="NM162" s="127"/>
      <c r="NN162" s="127"/>
      <c r="NO162" s="127"/>
      <c r="NP162" s="127"/>
      <c r="NQ162" s="127"/>
      <c r="NR162" s="127"/>
      <c r="NS162" s="127"/>
      <c r="NT162" s="127"/>
      <c r="NU162" s="127"/>
      <c r="NV162" s="127"/>
      <c r="NW162" s="127"/>
      <c r="NX162" s="127"/>
      <c r="NY162" s="127"/>
      <c r="NZ162" s="127"/>
      <c r="OA162" s="127"/>
      <c r="OB162" s="127"/>
      <c r="OC162" s="127"/>
      <c r="OD162" s="127"/>
      <c r="OE162" s="127"/>
      <c r="OF162" s="127"/>
      <c r="OG162" s="127"/>
      <c r="OH162" s="127"/>
      <c r="OI162" s="127"/>
      <c r="OJ162" s="127"/>
      <c r="OK162" s="127"/>
      <c r="OL162" s="127"/>
      <c r="OM162" s="127"/>
      <c r="ON162" s="127"/>
      <c r="OO162" s="127"/>
      <c r="OP162" s="127"/>
      <c r="OQ162" s="127"/>
      <c r="OR162" s="127"/>
      <c r="OS162" s="127"/>
      <c r="OT162" s="127"/>
      <c r="OU162" s="127"/>
      <c r="OV162" s="127"/>
      <c r="OW162" s="127"/>
      <c r="OX162" s="127"/>
      <c r="OY162" s="127"/>
      <c r="OZ162" s="127"/>
      <c r="PA162" s="127"/>
      <c r="PB162" s="127"/>
      <c r="PC162" s="127"/>
      <c r="PD162" s="127"/>
      <c r="PE162" s="127"/>
      <c r="PF162" s="127"/>
      <c r="PG162" s="127"/>
      <c r="PH162" s="127"/>
      <c r="PI162" s="127"/>
      <c r="PJ162" s="127"/>
      <c r="PK162" s="127"/>
      <c r="PL162" s="127"/>
      <c r="PM162" s="127"/>
      <c r="PN162" s="127"/>
      <c r="PO162" s="127"/>
      <c r="PP162" s="127"/>
      <c r="PQ162" s="127"/>
      <c r="PR162" s="127"/>
      <c r="PS162" s="127"/>
      <c r="PT162" s="127"/>
      <c r="PU162" s="127"/>
      <c r="PV162" s="127"/>
      <c r="PW162" s="127"/>
      <c r="PX162" s="127"/>
      <c r="PY162" s="127"/>
      <c r="PZ162" s="127"/>
      <c r="QA162" s="127"/>
      <c r="QB162" s="127"/>
      <c r="QC162" s="127"/>
      <c r="QD162" s="127"/>
      <c r="QE162" s="127"/>
      <c r="QF162" s="127"/>
      <c r="QG162" s="127"/>
      <c r="QH162" s="127"/>
      <c r="QI162" s="127"/>
      <c r="QJ162" s="127"/>
      <c r="QK162" s="127"/>
      <c r="QL162" s="127"/>
      <c r="QM162" s="127"/>
      <c r="QN162" s="127"/>
      <c r="QO162" s="127"/>
      <c r="QP162" s="127"/>
    </row>
    <row r="163" customFormat="false" ht="14.4" hidden="false" customHeight="false" outlineLevel="0" collapsed="false">
      <c r="A163" s="166"/>
      <c r="B163" s="37" t="s">
        <v>344</v>
      </c>
      <c r="C163" s="16" t="n">
        <v>0.02</v>
      </c>
      <c r="D163" s="2" t="n">
        <v>0</v>
      </c>
      <c r="E163" s="2" t="n">
        <v>0.68</v>
      </c>
      <c r="F163" s="2" t="n">
        <v>0.15</v>
      </c>
      <c r="G163" s="2" t="n">
        <v>0</v>
      </c>
      <c r="H163" s="2" t="n">
        <v>0</v>
      </c>
      <c r="I163" s="2" t="n">
        <v>0.15</v>
      </c>
      <c r="J163" s="2" t="n">
        <v>0</v>
      </c>
      <c r="K163" s="2" t="n">
        <v>0</v>
      </c>
      <c r="L163" s="2" t="s">
        <v>140</v>
      </c>
      <c r="M163" s="2" t="n">
        <v>1</v>
      </c>
      <c r="N163" s="2" t="s">
        <v>45</v>
      </c>
      <c r="O163" s="2" t="n">
        <v>5.38</v>
      </c>
      <c r="P163" s="2" t="n">
        <v>15</v>
      </c>
      <c r="Q163" s="2" t="n">
        <v>0.015</v>
      </c>
      <c r="R163" s="2" t="n">
        <v>0</v>
      </c>
      <c r="S163" s="2" t="n">
        <v>0.0807</v>
      </c>
      <c r="T163" s="2" t="n">
        <v>0.0807</v>
      </c>
      <c r="U163" s="2" t="n">
        <v>4772.7</v>
      </c>
      <c r="V163" s="2" t="n">
        <v>0</v>
      </c>
      <c r="W163" s="2" t="n">
        <v>385.15689</v>
      </c>
      <c r="X163" s="2" t="n">
        <f aca="false">IF(M163=1,O163,0)</f>
        <v>5.38</v>
      </c>
      <c r="Z163" s="2" t="s">
        <v>511</v>
      </c>
      <c r="AA163" s="2" t="n">
        <f aca="false">[1]sellia!E53</f>
        <v>3.8196781943282</v>
      </c>
      <c r="AB163" s="127"/>
      <c r="AC163" s="127"/>
      <c r="AD163" s="127"/>
      <c r="AE163" s="127"/>
      <c r="AF163" s="127"/>
      <c r="AG163" s="128"/>
      <c r="AH163" s="127"/>
      <c r="AI163" s="127"/>
      <c r="AJ163" s="127"/>
      <c r="AK163" s="127"/>
      <c r="AL163" s="127"/>
      <c r="AM163" s="127"/>
      <c r="AN163" s="150" t="n">
        <f aca="false">'Sellia Marina'!B290</f>
        <v>0</v>
      </c>
      <c r="AO163" s="16" t="n">
        <f aca="false">'Sellia Marina'!C290</f>
        <v>0</v>
      </c>
      <c r="AP163" s="16" t="n">
        <f aca="false">'Sellia Marina'!D290</f>
        <v>0</v>
      </c>
      <c r="AQ163" s="16" t="n">
        <f aca="false">'Sellia Marina'!E290</f>
        <v>0</v>
      </c>
      <c r="AR163" s="16" t="n">
        <f aca="false">'Sellia Marina'!F290</f>
        <v>0</v>
      </c>
      <c r="AS163" s="16" t="n">
        <f aca="false">'Sellia Marina'!G290</f>
        <v>0</v>
      </c>
      <c r="AT163" s="16" t="n">
        <f aca="false">'Sellia Marina'!H290</f>
        <v>0</v>
      </c>
      <c r="AU163" s="16" t="n">
        <f aca="false">'Sellia Marina'!I290</f>
        <v>0</v>
      </c>
      <c r="AV163" s="139" t="n">
        <f aca="false">'Sellia Marina'!J290</f>
        <v>0</v>
      </c>
      <c r="AW163" s="150" t="n">
        <f aca="false">'Sellia Marina'!B291</f>
        <v>18</v>
      </c>
      <c r="AX163" s="16" t="n">
        <f aca="false">'Sellia Marina'!C291</f>
        <v>0</v>
      </c>
      <c r="AY163" s="16" t="n">
        <f aca="false">'Sellia Marina'!D291</f>
        <v>367.2</v>
      </c>
      <c r="AZ163" s="16" t="n">
        <f aca="false">'Sellia Marina'!E291</f>
        <v>4080</v>
      </c>
      <c r="BA163" s="16" t="n">
        <f aca="false">'Sellia Marina'!F291</f>
        <v>82.5</v>
      </c>
      <c r="BB163" s="16" t="n">
        <f aca="false">'Sellia Marina'!G291</f>
        <v>0</v>
      </c>
      <c r="BC163" s="16" t="n">
        <f aca="false">'Sellia Marina'!H291</f>
        <v>0</v>
      </c>
      <c r="BD163" s="16" t="n">
        <f aca="false">'Sellia Marina'!I291</f>
        <v>225</v>
      </c>
      <c r="BE163" s="16" t="n">
        <f aca="false">'Sellia Marina'!J291</f>
        <v>0</v>
      </c>
      <c r="BF163" s="20" t="n">
        <f aca="false">AW163*$T163</f>
        <v>1.4526</v>
      </c>
      <c r="BG163" s="2" t="n">
        <f aca="false">AX163*$T163</f>
        <v>0</v>
      </c>
      <c r="BH163" s="2" t="n">
        <f aca="false">AY163*$T163</f>
        <v>29.63304</v>
      </c>
      <c r="BI163" s="2" t="n">
        <f aca="false">AZ163*$T163</f>
        <v>329.256</v>
      </c>
      <c r="BJ163" s="2" t="n">
        <f aca="false">BA163*$T163</f>
        <v>6.65775</v>
      </c>
      <c r="BK163" s="2" t="n">
        <f aca="false">BB163*$T163</f>
        <v>0</v>
      </c>
      <c r="BL163" s="2" t="n">
        <f aca="false">BC163*$T163</f>
        <v>0</v>
      </c>
      <c r="BM163" s="2" t="n">
        <f aca="false">BD163*$T163</f>
        <v>18.1575</v>
      </c>
      <c r="BN163" s="44" t="n">
        <f aca="false">BE163*$T163</f>
        <v>0</v>
      </c>
      <c r="BO163" s="150" t="n">
        <f aca="false">AN163+BF163</f>
        <v>1.4526</v>
      </c>
      <c r="BP163" s="16" t="n">
        <f aca="false">AO163+BG163</f>
        <v>0</v>
      </c>
      <c r="BQ163" s="16" t="n">
        <f aca="false">AP163+BH163</f>
        <v>29.63304</v>
      </c>
      <c r="BR163" s="16" t="n">
        <f aca="false">AQ163+BI163</f>
        <v>329.256</v>
      </c>
      <c r="BS163" s="16" t="n">
        <f aca="false">AR163+BJ163</f>
        <v>6.65775</v>
      </c>
      <c r="BT163" s="16" t="n">
        <f aca="false">AS163+BK163</f>
        <v>0</v>
      </c>
      <c r="BU163" s="16" t="n">
        <f aca="false">AT163+BL163</f>
        <v>0</v>
      </c>
      <c r="BV163" s="16" t="n">
        <f aca="false">AU163+BM163</f>
        <v>18.1575</v>
      </c>
      <c r="BW163" s="139" t="n">
        <f aca="false">AV163+BN163</f>
        <v>0</v>
      </c>
      <c r="BX163" s="3" t="n">
        <f aca="false">BO163/SUM($BO163:$BW163)</f>
        <v>0.00377145012257213</v>
      </c>
      <c r="BY163" s="3" t="n">
        <f aca="false">BP163/SUM($BO163:$BW163)</f>
        <v>0</v>
      </c>
      <c r="BZ163" s="3" t="n">
        <f aca="false">BQ163/SUM($BO163:$BW163)</f>
        <v>0.0769375825004714</v>
      </c>
      <c r="CA163" s="3" t="n">
        <f aca="false">BR163/SUM($BO163:$BW163)</f>
        <v>0.854862027783016</v>
      </c>
      <c r="CB163" s="3" t="n">
        <f aca="false">BS163/SUM($BO163:$BW163)</f>
        <v>0.0172858130617889</v>
      </c>
      <c r="CC163" s="3" t="n">
        <f aca="false">BT163/SUM($BO163:$BW163)</f>
        <v>0</v>
      </c>
      <c r="CD163" s="3" t="n">
        <f aca="false">BU163/SUM($BO163:$BW163)</f>
        <v>0</v>
      </c>
      <c r="CE163" s="3" t="n">
        <f aca="false">BV163/SUM($BO163:$BW163)</f>
        <v>0.0471431265321516</v>
      </c>
      <c r="CF163" s="3" t="n">
        <f aca="false">BW163/SUM($BO163:$BW163)</f>
        <v>0</v>
      </c>
      <c r="CG163" s="147" t="n">
        <f aca="false">IF(AND(CE163&gt;=90%,BV163&gt;=2000),BV163,0)</f>
        <v>0</v>
      </c>
      <c r="CI163" s="16" t="n">
        <f aca="false">IF(CG163&lt;&gt;0,SUM(BO163:CG163)-BV163,0)</f>
        <v>0</v>
      </c>
      <c r="CJ163" s="2" t="n">
        <f aca="false">IF(CE163&gt;=90%,BV163,0)</f>
        <v>0</v>
      </c>
      <c r="CK163" s="151" t="n">
        <f aca="false">IF(CJ163&lt;&gt;0,1,0)</f>
        <v>0</v>
      </c>
      <c r="CL163" s="2" t="n">
        <f aca="false">IF(CG163&lt;&gt;0,1,0)</f>
        <v>0</v>
      </c>
      <c r="CM163" s="2" t="n">
        <v>0</v>
      </c>
      <c r="CN163" s="151"/>
      <c r="CP163" s="127"/>
      <c r="CQ163" s="127"/>
      <c r="CR163" s="127"/>
      <c r="CS163" s="127"/>
      <c r="CT163" s="127"/>
      <c r="CU163" s="127"/>
      <c r="CV163" s="127"/>
      <c r="CW163" s="127"/>
      <c r="CX163" s="127"/>
      <c r="CY163" s="127"/>
      <c r="CZ163" s="127"/>
      <c r="DA163" s="127"/>
      <c r="DB163" s="127"/>
      <c r="DC163" s="185"/>
      <c r="DE163" s="37" t="str">
        <f aca="false">B208</f>
        <v>O165</v>
      </c>
      <c r="DF163" s="44"/>
      <c r="DG163" s="2" t="n">
        <f aca="false">W208</f>
        <v>265.65</v>
      </c>
      <c r="DH163" s="44" t="n">
        <f aca="false">CG208</f>
        <v>0</v>
      </c>
      <c r="DI163" s="44" t="n">
        <f aca="false">O208</f>
        <v>25.3</v>
      </c>
      <c r="DJ163" s="44" t="n">
        <f aca="false">S208</f>
        <v>0.1771</v>
      </c>
      <c r="DK163" s="44" t="n">
        <f aca="false">BW208</f>
        <v>0</v>
      </c>
      <c r="DL163" s="44" t="n">
        <f aca="false">BV208</f>
        <v>265.65</v>
      </c>
      <c r="DM163" s="127"/>
      <c r="DN163" s="127"/>
      <c r="DO163" s="127"/>
      <c r="DP163" s="127"/>
      <c r="DQ163" s="127"/>
      <c r="DR163" s="127"/>
      <c r="DS163" s="127"/>
      <c r="DT163" s="127"/>
      <c r="DU163" s="127"/>
      <c r="DV163" s="127"/>
      <c r="DW163" s="127"/>
      <c r="DX163" s="127"/>
      <c r="DY163" s="127"/>
      <c r="DZ163" s="127"/>
      <c r="EA163" s="127"/>
      <c r="EB163" s="127"/>
      <c r="EC163" s="127"/>
      <c r="ED163" s="127"/>
      <c r="EE163" s="127"/>
      <c r="EF163" s="127"/>
      <c r="EG163" s="127"/>
      <c r="EH163" s="127"/>
      <c r="EI163" s="127"/>
      <c r="EJ163" s="127"/>
      <c r="EK163" s="127"/>
      <c r="EL163" s="127"/>
      <c r="EM163" s="127"/>
      <c r="EN163" s="127"/>
      <c r="EO163" s="127"/>
      <c r="EP163" s="127"/>
      <c r="EQ163" s="127"/>
      <c r="ER163" s="127"/>
      <c r="ES163" s="127"/>
      <c r="ET163" s="127"/>
      <c r="EU163" s="127"/>
      <c r="EV163" s="127"/>
      <c r="EW163" s="127"/>
      <c r="EX163" s="127"/>
      <c r="EY163" s="127"/>
      <c r="EZ163" s="127"/>
      <c r="FA163" s="127"/>
      <c r="FB163" s="127"/>
      <c r="FC163" s="127"/>
      <c r="FD163" s="127"/>
      <c r="FE163" s="127"/>
      <c r="FF163" s="127"/>
      <c r="FG163" s="127"/>
      <c r="FH163" s="127"/>
      <c r="FI163" s="127"/>
      <c r="FJ163" s="127"/>
      <c r="FK163" s="127"/>
      <c r="FL163" s="127"/>
      <c r="FM163" s="127"/>
      <c r="FN163" s="127"/>
      <c r="FO163" s="127"/>
      <c r="FP163" s="127"/>
      <c r="FQ163" s="127"/>
      <c r="FR163" s="127"/>
      <c r="FS163" s="127"/>
      <c r="FT163" s="127"/>
      <c r="FU163" s="127"/>
      <c r="FV163" s="127"/>
      <c r="FW163" s="127"/>
      <c r="FX163" s="127"/>
      <c r="FY163" s="127"/>
      <c r="FZ163" s="127"/>
      <c r="GA163" s="127"/>
      <c r="GB163" s="127"/>
      <c r="GC163" s="127"/>
      <c r="GD163" s="127"/>
      <c r="GE163" s="127"/>
      <c r="GF163" s="127"/>
      <c r="GG163" s="127"/>
      <c r="GH163" s="127"/>
      <c r="GI163" s="127"/>
      <c r="GJ163" s="127"/>
      <c r="GK163" s="127"/>
      <c r="GL163" s="127"/>
      <c r="GM163" s="127"/>
      <c r="GN163" s="127"/>
      <c r="GO163" s="127"/>
      <c r="GP163" s="167"/>
      <c r="GQ163" s="127" t="s">
        <v>332</v>
      </c>
      <c r="GR163" s="161" t="n">
        <v>0.02</v>
      </c>
      <c r="GS163" s="127" t="n">
        <v>0</v>
      </c>
      <c r="GT163" s="127" t="n">
        <v>0</v>
      </c>
      <c r="GU163" s="127" t="n">
        <v>0</v>
      </c>
      <c r="GV163" s="127" t="n">
        <v>0</v>
      </c>
      <c r="GW163" s="127" t="n">
        <v>0</v>
      </c>
      <c r="GX163" s="127" t="n">
        <v>0.98</v>
      </c>
      <c r="GY163" s="135" t="n">
        <v>0</v>
      </c>
      <c r="GZ163" s="161" t="n">
        <v>0</v>
      </c>
      <c r="HA163" s="127" t="s">
        <v>37</v>
      </c>
      <c r="HB163" s="127" t="s">
        <v>37</v>
      </c>
      <c r="HC163" s="127" t="s">
        <v>45</v>
      </c>
      <c r="HD163" s="127" t="n">
        <v>0</v>
      </c>
      <c r="HE163" s="127" t="n">
        <v>10</v>
      </c>
      <c r="HF163" s="127" t="n">
        <v>0.01</v>
      </c>
      <c r="HG163" s="127" t="n">
        <v>0</v>
      </c>
      <c r="HH163" s="127" t="n">
        <v>0</v>
      </c>
      <c r="HI163" s="127" t="n">
        <v>0</v>
      </c>
      <c r="HJ163" s="127" t="n">
        <v>1488</v>
      </c>
      <c r="HK163" s="127" t="n">
        <v>0</v>
      </c>
      <c r="HL163" s="135" t="n">
        <v>0</v>
      </c>
      <c r="HM163" s="161" t="n">
        <v>0</v>
      </c>
      <c r="HN163" s="127" t="n">
        <v>0</v>
      </c>
      <c r="HO163" s="127" t="n">
        <v>0</v>
      </c>
      <c r="HP163" s="127" t="n">
        <v>0</v>
      </c>
      <c r="HQ163" s="127" t="n">
        <v>0</v>
      </c>
      <c r="HR163" s="127" t="n">
        <v>0</v>
      </c>
      <c r="HS163" s="127" t="n">
        <v>0</v>
      </c>
      <c r="HT163" s="127" t="n">
        <v>0</v>
      </c>
      <c r="HU163" s="127" t="n">
        <v>0</v>
      </c>
      <c r="HV163" s="127" t="n">
        <v>0</v>
      </c>
      <c r="HW163" s="127" t="n">
        <v>0</v>
      </c>
      <c r="HX163" s="127" t="n">
        <v>0</v>
      </c>
      <c r="HY163" s="127" t="n">
        <v>0</v>
      </c>
      <c r="HZ163" s="165" t="n">
        <v>0</v>
      </c>
      <c r="IA163" s="127"/>
      <c r="IB163" s="127"/>
      <c r="IC163" s="127"/>
      <c r="ID163" s="127"/>
      <c r="IE163" s="127"/>
      <c r="IF163" s="127"/>
      <c r="IG163" s="127"/>
      <c r="IH163" s="127"/>
      <c r="II163" s="127"/>
      <c r="IJ163" s="127"/>
      <c r="IK163" s="127"/>
      <c r="IL163" s="127"/>
      <c r="IM163" s="127"/>
      <c r="IN163" s="127"/>
      <c r="IO163" s="127"/>
      <c r="IP163" s="127"/>
      <c r="IQ163" s="127"/>
      <c r="IR163" s="127"/>
      <c r="IS163" s="127"/>
      <c r="IT163" s="127"/>
      <c r="IU163" s="127"/>
      <c r="IV163" s="127"/>
      <c r="IW163" s="127"/>
      <c r="IX163" s="127"/>
      <c r="IY163" s="127"/>
      <c r="IZ163" s="127"/>
      <c r="JA163" s="127"/>
      <c r="JB163" s="127"/>
      <c r="JC163" s="127"/>
      <c r="JD163" s="127"/>
      <c r="JE163" s="127"/>
      <c r="JF163" s="127"/>
      <c r="JG163" s="127"/>
      <c r="JH163" s="127"/>
      <c r="JI163" s="127"/>
      <c r="JJ163" s="127"/>
      <c r="JK163" s="127"/>
      <c r="JL163" s="127"/>
      <c r="JM163" s="127"/>
      <c r="JN163" s="127"/>
      <c r="JO163" s="127"/>
      <c r="JP163" s="127"/>
      <c r="JQ163" s="127"/>
      <c r="JR163" s="127"/>
      <c r="JS163" s="127"/>
      <c r="JT163" s="127"/>
      <c r="JU163" s="127"/>
      <c r="JV163" s="127"/>
      <c r="JW163" s="127"/>
      <c r="JX163" s="127"/>
      <c r="JY163" s="127"/>
      <c r="JZ163" s="127"/>
      <c r="KA163" s="127"/>
      <c r="KB163" s="127"/>
      <c r="KC163" s="127"/>
      <c r="KD163" s="127"/>
      <c r="KE163" s="127"/>
      <c r="KF163" s="127"/>
      <c r="KG163" s="127"/>
      <c r="KH163" s="127"/>
      <c r="KI163" s="127"/>
      <c r="KJ163" s="127"/>
      <c r="KK163" s="127"/>
      <c r="KL163" s="127"/>
      <c r="KM163" s="127"/>
      <c r="KN163" s="127"/>
      <c r="KO163" s="127"/>
      <c r="KP163" s="127"/>
      <c r="KQ163" s="127"/>
      <c r="KR163" s="127"/>
      <c r="KS163" s="127"/>
      <c r="KT163" s="127"/>
      <c r="KU163" s="127"/>
      <c r="KV163" s="127"/>
      <c r="KW163" s="127"/>
      <c r="KX163" s="127"/>
      <c r="KY163" s="127"/>
      <c r="KZ163" s="127"/>
      <c r="LA163" s="127"/>
      <c r="LB163" s="127"/>
      <c r="LC163" s="127"/>
      <c r="LD163" s="127"/>
      <c r="LE163" s="127"/>
      <c r="LF163" s="127"/>
      <c r="LG163" s="127"/>
      <c r="LH163" s="127"/>
      <c r="LI163" s="127"/>
      <c r="LJ163" s="127"/>
      <c r="LK163" s="127"/>
      <c r="LL163" s="127"/>
      <c r="LM163" s="127"/>
      <c r="LN163" s="127"/>
      <c r="LO163" s="127"/>
      <c r="LP163" s="127"/>
      <c r="LQ163" s="127"/>
      <c r="LR163" s="127"/>
      <c r="LS163" s="127"/>
      <c r="LT163" s="127"/>
      <c r="LU163" s="127"/>
      <c r="LV163" s="127"/>
      <c r="LW163" s="127"/>
      <c r="LX163" s="127"/>
      <c r="LY163" s="127"/>
      <c r="LZ163" s="127"/>
      <c r="MA163" s="127"/>
      <c r="MB163" s="127"/>
      <c r="MC163" s="127"/>
      <c r="MD163" s="127"/>
      <c r="ME163" s="127"/>
      <c r="MF163" s="127"/>
      <c r="MG163" s="127"/>
      <c r="MH163" s="127"/>
      <c r="MI163" s="127"/>
      <c r="MJ163" s="127"/>
      <c r="MK163" s="127"/>
      <c r="ML163" s="127"/>
      <c r="MM163" s="127"/>
      <c r="MN163" s="127"/>
      <c r="MO163" s="127"/>
      <c r="MP163" s="127"/>
      <c r="MQ163" s="127"/>
      <c r="MR163" s="127"/>
      <c r="MS163" s="127"/>
      <c r="MT163" s="127"/>
      <c r="MU163" s="127"/>
      <c r="MV163" s="127"/>
      <c r="MW163" s="127"/>
      <c r="MX163" s="127"/>
      <c r="MY163" s="127"/>
      <c r="MZ163" s="127"/>
      <c r="NA163" s="127"/>
      <c r="NB163" s="127"/>
      <c r="NC163" s="127"/>
      <c r="ND163" s="127"/>
      <c r="NE163" s="127"/>
      <c r="NF163" s="127"/>
      <c r="NG163" s="127"/>
      <c r="NH163" s="127"/>
      <c r="NI163" s="127"/>
      <c r="NJ163" s="127"/>
      <c r="NK163" s="127"/>
      <c r="NL163" s="127"/>
      <c r="NM163" s="127"/>
      <c r="NN163" s="127"/>
      <c r="NO163" s="127"/>
      <c r="NP163" s="127"/>
      <c r="NQ163" s="127"/>
      <c r="NR163" s="127"/>
      <c r="NS163" s="127"/>
      <c r="NT163" s="127"/>
      <c r="NU163" s="127"/>
      <c r="NV163" s="127"/>
      <c r="NW163" s="127"/>
      <c r="NX163" s="127"/>
      <c r="NY163" s="127"/>
      <c r="NZ163" s="127"/>
      <c r="OA163" s="127"/>
      <c r="OB163" s="127"/>
      <c r="OC163" s="127"/>
      <c r="OD163" s="127"/>
      <c r="OE163" s="127"/>
      <c r="OF163" s="127"/>
      <c r="OG163" s="127"/>
      <c r="OH163" s="127"/>
      <c r="OI163" s="127"/>
      <c r="OJ163" s="127"/>
      <c r="OK163" s="127"/>
      <c r="OL163" s="127"/>
      <c r="OM163" s="127"/>
      <c r="ON163" s="127"/>
      <c r="OO163" s="127"/>
      <c r="OP163" s="127"/>
      <c r="OQ163" s="127"/>
      <c r="OR163" s="127"/>
      <c r="OS163" s="127"/>
      <c r="OT163" s="127"/>
      <c r="OU163" s="127"/>
      <c r="OV163" s="127"/>
      <c r="OW163" s="127"/>
      <c r="OX163" s="127"/>
      <c r="OY163" s="127"/>
      <c r="OZ163" s="127"/>
      <c r="PA163" s="127"/>
      <c r="PB163" s="127"/>
      <c r="PC163" s="127"/>
      <c r="PD163" s="127"/>
      <c r="PE163" s="127"/>
      <c r="PF163" s="127"/>
      <c r="PG163" s="127"/>
      <c r="PH163" s="127"/>
      <c r="PI163" s="127"/>
      <c r="PJ163" s="127"/>
      <c r="PK163" s="127"/>
      <c r="PL163" s="127"/>
      <c r="PM163" s="127"/>
      <c r="PN163" s="127"/>
      <c r="PO163" s="127"/>
      <c r="PP163" s="127"/>
      <c r="PQ163" s="127"/>
      <c r="PR163" s="127"/>
      <c r="PS163" s="127"/>
      <c r="PT163" s="127"/>
      <c r="PU163" s="127"/>
      <c r="PV163" s="127"/>
      <c r="PW163" s="127"/>
      <c r="PX163" s="127"/>
      <c r="PY163" s="127"/>
      <c r="PZ163" s="127"/>
      <c r="QA163" s="127"/>
      <c r="QB163" s="127"/>
      <c r="QC163" s="127"/>
      <c r="QD163" s="127"/>
      <c r="QE163" s="127"/>
      <c r="QF163" s="127"/>
      <c r="QG163" s="127"/>
      <c r="QH163" s="127"/>
      <c r="QI163" s="127"/>
      <c r="QJ163" s="127"/>
      <c r="QK163" s="127"/>
      <c r="QL163" s="127"/>
      <c r="QM163" s="127"/>
      <c r="QN163" s="127"/>
      <c r="QO163" s="127"/>
      <c r="QP163" s="127"/>
    </row>
    <row r="164" customFormat="false" ht="14.4" hidden="false" customHeight="false" outlineLevel="0" collapsed="false">
      <c r="A164" s="166"/>
      <c r="B164" s="37" t="s">
        <v>345</v>
      </c>
      <c r="C164" s="16" t="n">
        <v>0.1</v>
      </c>
      <c r="D164" s="2" t="n">
        <v>0</v>
      </c>
      <c r="E164" s="2" t="n">
        <v>0</v>
      </c>
      <c r="F164" s="2" t="n">
        <v>0.07</v>
      </c>
      <c r="G164" s="2" t="n">
        <v>0.03</v>
      </c>
      <c r="H164" s="2" t="n">
        <v>0</v>
      </c>
      <c r="I164" s="2" t="n">
        <v>0.8</v>
      </c>
      <c r="J164" s="2" t="n">
        <v>0</v>
      </c>
      <c r="K164" s="2" t="n">
        <v>0</v>
      </c>
      <c r="L164" s="2" t="s">
        <v>346</v>
      </c>
      <c r="M164" s="2" t="n">
        <v>1</v>
      </c>
      <c r="N164" s="2" t="s">
        <v>45</v>
      </c>
      <c r="O164" s="2" t="n">
        <v>4.93</v>
      </c>
      <c r="P164" s="2" t="n">
        <v>15</v>
      </c>
      <c r="Q164" s="2" t="n">
        <v>0.015</v>
      </c>
      <c r="R164" s="2" t="n">
        <v>0</v>
      </c>
      <c r="S164" s="2" t="n">
        <v>0.07395</v>
      </c>
      <c r="T164" s="2" t="n">
        <v>0.07395</v>
      </c>
      <c r="U164" s="2" t="n">
        <v>1478.5</v>
      </c>
      <c r="V164" s="2" t="n">
        <v>0</v>
      </c>
      <c r="W164" s="2" t="n">
        <v>109.335075</v>
      </c>
      <c r="X164" s="2" t="n">
        <f aca="false">IF(M164=1,O164,0)</f>
        <v>4.93</v>
      </c>
      <c r="Z164" s="2" t="s">
        <v>511</v>
      </c>
      <c r="AA164" s="2" t="n">
        <f aca="false">[1]sellia!E54</f>
        <v>3.82563125590126</v>
      </c>
      <c r="AB164" s="127"/>
      <c r="AC164" s="127"/>
      <c r="AD164" s="127"/>
      <c r="AE164" s="127"/>
      <c r="AF164" s="127"/>
      <c r="AG164" s="128"/>
      <c r="AH164" s="127"/>
      <c r="AI164" s="127"/>
      <c r="AJ164" s="127"/>
      <c r="AK164" s="127"/>
      <c r="AL164" s="127"/>
      <c r="AM164" s="127"/>
      <c r="AN164" s="150" t="n">
        <f aca="false">'Sellia Marina'!M290</f>
        <v>0</v>
      </c>
      <c r="AO164" s="16" t="n">
        <f aca="false">'Sellia Marina'!N290</f>
        <v>0</v>
      </c>
      <c r="AP164" s="16" t="n">
        <f aca="false">'Sellia Marina'!O290</f>
        <v>0</v>
      </c>
      <c r="AQ164" s="16" t="n">
        <f aca="false">'Sellia Marina'!P290</f>
        <v>0</v>
      </c>
      <c r="AR164" s="16" t="n">
        <f aca="false">'Sellia Marina'!Q290</f>
        <v>0</v>
      </c>
      <c r="AS164" s="16" t="n">
        <f aca="false">'Sellia Marina'!R290</f>
        <v>0</v>
      </c>
      <c r="AT164" s="16" t="n">
        <f aca="false">'Sellia Marina'!S290</f>
        <v>0</v>
      </c>
      <c r="AU164" s="16" t="n">
        <f aca="false">'Sellia Marina'!T290</f>
        <v>0</v>
      </c>
      <c r="AV164" s="139" t="n">
        <f aca="false">'Sellia Marina'!U290</f>
        <v>0</v>
      </c>
      <c r="AW164" s="150" t="n">
        <f aca="false">'Sellia Marina'!M291</f>
        <v>90</v>
      </c>
      <c r="AX164" s="16" t="n">
        <f aca="false">'Sellia Marina'!N291</f>
        <v>0</v>
      </c>
      <c r="AY164" s="16" t="n">
        <f aca="false">'Sellia Marina'!O291</f>
        <v>0</v>
      </c>
      <c r="AZ164" s="16" t="n">
        <f aca="false">'Sellia Marina'!P291</f>
        <v>0</v>
      </c>
      <c r="BA164" s="16" t="n">
        <f aca="false">'Sellia Marina'!Q291</f>
        <v>38.5</v>
      </c>
      <c r="BB164" s="16" t="n">
        <f aca="false">'Sellia Marina'!R291</f>
        <v>30</v>
      </c>
      <c r="BC164" s="16" t="n">
        <f aca="false">'Sellia Marina'!S291</f>
        <v>0</v>
      </c>
      <c r="BD164" s="16" t="n">
        <f aca="false">'Sellia Marina'!T291</f>
        <v>1320</v>
      </c>
      <c r="BE164" s="16" t="n">
        <f aca="false">'Sellia Marina'!U291</f>
        <v>0</v>
      </c>
      <c r="BF164" s="20" t="n">
        <f aca="false">AW164*$T164</f>
        <v>6.6555</v>
      </c>
      <c r="BG164" s="2" t="n">
        <f aca="false">AX164*$T164</f>
        <v>0</v>
      </c>
      <c r="BH164" s="2" t="n">
        <f aca="false">AY164*$T164</f>
        <v>0</v>
      </c>
      <c r="BI164" s="2" t="n">
        <f aca="false">AZ164*$T164</f>
        <v>0</v>
      </c>
      <c r="BJ164" s="2" t="n">
        <f aca="false">BA164*$T164</f>
        <v>2.847075</v>
      </c>
      <c r="BK164" s="2" t="n">
        <f aca="false">BB164*$T164</f>
        <v>2.2185</v>
      </c>
      <c r="BL164" s="2" t="n">
        <f aca="false">BC164*$T164</f>
        <v>0</v>
      </c>
      <c r="BM164" s="2" t="n">
        <f aca="false">BD164*$T164</f>
        <v>97.614</v>
      </c>
      <c r="BN164" s="44" t="n">
        <f aca="false">BE164*$T164</f>
        <v>0</v>
      </c>
      <c r="BO164" s="150" t="n">
        <f aca="false">AN164+BF164</f>
        <v>6.6555</v>
      </c>
      <c r="BP164" s="16" t="n">
        <f aca="false">AO164+BG164</f>
        <v>0</v>
      </c>
      <c r="BQ164" s="16" t="n">
        <f aca="false">AP164+BH164</f>
        <v>0</v>
      </c>
      <c r="BR164" s="16" t="n">
        <f aca="false">AQ164+BI164</f>
        <v>0</v>
      </c>
      <c r="BS164" s="16" t="n">
        <f aca="false">AR164+BJ164</f>
        <v>2.847075</v>
      </c>
      <c r="BT164" s="16" t="n">
        <f aca="false">AS164+BK164</f>
        <v>2.2185</v>
      </c>
      <c r="BU164" s="16" t="n">
        <f aca="false">AT164+BL164</f>
        <v>0</v>
      </c>
      <c r="BV164" s="16" t="n">
        <f aca="false">AU164+BM164</f>
        <v>97.614</v>
      </c>
      <c r="BW164" s="139" t="n">
        <f aca="false">AV164+BN164</f>
        <v>0</v>
      </c>
      <c r="BX164" s="3" t="n">
        <f aca="false">BO164/SUM($BO164:$BW164)</f>
        <v>0.0608725059181603</v>
      </c>
      <c r="BY164" s="3" t="n">
        <f aca="false">BP164/SUM($BO164:$BW164)</f>
        <v>0</v>
      </c>
      <c r="BZ164" s="3" t="n">
        <f aca="false">BQ164/SUM($BO164:$BW164)</f>
        <v>0</v>
      </c>
      <c r="CA164" s="3" t="n">
        <f aca="false">BR164/SUM($BO164:$BW164)</f>
        <v>0</v>
      </c>
      <c r="CB164" s="3" t="n">
        <f aca="false">BS164/SUM($BO164:$BW164)</f>
        <v>0.0260399053094352</v>
      </c>
      <c r="CC164" s="3" t="n">
        <f aca="false">BT164/SUM($BO164:$BW164)</f>
        <v>0.0202908353060534</v>
      </c>
      <c r="CD164" s="3" t="n">
        <f aca="false">BU164/SUM($BO164:$BW164)</f>
        <v>0</v>
      </c>
      <c r="CE164" s="3" t="n">
        <f aca="false">BV164/SUM($BO164:$BW164)</f>
        <v>0.892796753466351</v>
      </c>
      <c r="CF164" s="3" t="n">
        <f aca="false">BW164/SUM($BO164:$BW164)</f>
        <v>0</v>
      </c>
      <c r="CG164" s="147" t="n">
        <f aca="false">IF(AND(CE164&gt;=90%,BV164&gt;=2000),BV164,0)</f>
        <v>0</v>
      </c>
      <c r="CI164" s="16" t="n">
        <f aca="false">IF(CG164&lt;&gt;0,SUM(BO164:CG164)-BV164,0)</f>
        <v>0</v>
      </c>
      <c r="CJ164" s="2" t="n">
        <f aca="false">IF(CE164&gt;=90%,BV164,0)</f>
        <v>0</v>
      </c>
      <c r="CK164" s="151" t="n">
        <f aca="false">IF(CJ164&lt;&gt;0,1,0)</f>
        <v>0</v>
      </c>
      <c r="CL164" s="2" t="n">
        <f aca="false">IF(CG164&lt;&gt;0,1,0)</f>
        <v>0</v>
      </c>
      <c r="CM164" s="2" t="n">
        <v>0</v>
      </c>
      <c r="CN164" s="151"/>
      <c r="CP164" s="127"/>
      <c r="CQ164" s="127"/>
      <c r="CR164" s="127"/>
      <c r="CS164" s="127"/>
      <c r="CT164" s="127"/>
      <c r="CU164" s="127"/>
      <c r="CV164" s="127"/>
      <c r="CW164" s="127"/>
      <c r="CX164" s="127"/>
      <c r="CY164" s="127"/>
      <c r="CZ164" s="127"/>
      <c r="DA164" s="127"/>
      <c r="DB164" s="127"/>
      <c r="DC164" s="185"/>
      <c r="DD164" s="2" t="s">
        <v>596</v>
      </c>
      <c r="DE164" s="37" t="str">
        <f aca="false">B209</f>
        <v>O86</v>
      </c>
      <c r="DF164" s="44"/>
      <c r="DG164" s="2" t="n">
        <f aca="false">W209</f>
        <v>91.2318</v>
      </c>
      <c r="DH164" s="44" t="n">
        <f aca="false">CG209</f>
        <v>0</v>
      </c>
      <c r="DI164" s="44" t="n">
        <f aca="false">O209</f>
        <v>25.3</v>
      </c>
      <c r="DJ164" s="44" t="n">
        <f aca="false">S209</f>
        <v>0.1265</v>
      </c>
      <c r="DK164" s="44" t="n">
        <f aca="false">BW209</f>
        <v>25.3</v>
      </c>
      <c r="DL164" s="44" t="n">
        <f aca="false">BV209</f>
        <v>0</v>
      </c>
      <c r="DM164" s="127"/>
      <c r="DN164" s="127"/>
      <c r="DO164" s="127"/>
      <c r="DP164" s="127"/>
      <c r="DQ164" s="127"/>
      <c r="DR164" s="127"/>
      <c r="DS164" s="127"/>
      <c r="DT164" s="127"/>
      <c r="DU164" s="127"/>
      <c r="DV164" s="127"/>
      <c r="DW164" s="127"/>
      <c r="DX164" s="127"/>
      <c r="DY164" s="127"/>
      <c r="DZ164" s="127"/>
      <c r="EA164" s="127"/>
      <c r="EB164" s="127"/>
      <c r="EC164" s="127"/>
      <c r="ED164" s="127"/>
      <c r="EE164" s="127"/>
      <c r="EF164" s="127"/>
      <c r="EG164" s="127"/>
      <c r="EH164" s="127"/>
      <c r="EI164" s="127"/>
      <c r="EJ164" s="127"/>
      <c r="EK164" s="127"/>
      <c r="EL164" s="127"/>
      <c r="EM164" s="127"/>
      <c r="EN164" s="127"/>
      <c r="EO164" s="127"/>
      <c r="EP164" s="127"/>
      <c r="EQ164" s="127"/>
      <c r="ER164" s="127"/>
      <c r="ES164" s="127"/>
      <c r="ET164" s="127"/>
      <c r="EU164" s="127"/>
      <c r="EV164" s="127"/>
      <c r="EW164" s="127"/>
      <c r="EX164" s="127"/>
      <c r="EY164" s="127"/>
      <c r="EZ164" s="127"/>
      <c r="FA164" s="127"/>
      <c r="FB164" s="127"/>
      <c r="FC164" s="127"/>
      <c r="FD164" s="127"/>
      <c r="FE164" s="127"/>
      <c r="FF164" s="127"/>
      <c r="FG164" s="127"/>
      <c r="FH164" s="127"/>
      <c r="FI164" s="127"/>
      <c r="FJ164" s="127"/>
      <c r="FK164" s="127"/>
      <c r="FL164" s="127"/>
      <c r="FM164" s="127"/>
      <c r="FN164" s="127"/>
      <c r="FO164" s="127"/>
      <c r="FP164" s="127"/>
      <c r="FQ164" s="127"/>
      <c r="FR164" s="127"/>
      <c r="FS164" s="127"/>
      <c r="FT164" s="127"/>
      <c r="FU164" s="127"/>
      <c r="FV164" s="127"/>
      <c r="FW164" s="127"/>
      <c r="FX164" s="127"/>
      <c r="FY164" s="127"/>
      <c r="FZ164" s="127"/>
      <c r="GA164" s="127"/>
      <c r="GB164" s="127"/>
      <c r="GC164" s="127"/>
      <c r="GD164" s="127"/>
      <c r="GE164" s="127"/>
      <c r="GF164" s="127"/>
      <c r="GG164" s="127"/>
      <c r="GH164" s="127"/>
      <c r="GI164" s="127"/>
      <c r="GJ164" s="127"/>
      <c r="GK164" s="127"/>
      <c r="GL164" s="127"/>
      <c r="GM164" s="127"/>
      <c r="GN164" s="127"/>
      <c r="GO164" s="127"/>
      <c r="GP164" s="167"/>
      <c r="GQ164" s="127" t="s">
        <v>333</v>
      </c>
      <c r="GR164" s="161" t="n">
        <v>0.3</v>
      </c>
      <c r="GS164" s="127" t="n">
        <v>0</v>
      </c>
      <c r="GT164" s="127" t="n">
        <v>0</v>
      </c>
      <c r="GU164" s="127" t="n">
        <v>0</v>
      </c>
      <c r="GV164" s="127" t="n">
        <v>0</v>
      </c>
      <c r="GW164" s="127" t="n">
        <v>0</v>
      </c>
      <c r="GX164" s="127" t="n">
        <v>0.7</v>
      </c>
      <c r="GY164" s="135" t="n">
        <v>0</v>
      </c>
      <c r="GZ164" s="161" t="n">
        <v>0</v>
      </c>
      <c r="HA164" s="127" t="s">
        <v>140</v>
      </c>
      <c r="HB164" s="127" t="s">
        <v>140</v>
      </c>
      <c r="HC164" s="127" t="s">
        <v>45</v>
      </c>
      <c r="HD164" s="127" t="n">
        <v>8.64</v>
      </c>
      <c r="HE164" s="127" t="n">
        <v>10</v>
      </c>
      <c r="HF164" s="127" t="n">
        <v>0.01</v>
      </c>
      <c r="HG164" s="127" t="n">
        <v>0</v>
      </c>
      <c r="HH164" s="127" t="n">
        <v>0.0864</v>
      </c>
      <c r="HI164" s="127" t="n">
        <v>0.0864</v>
      </c>
      <c r="HJ164" s="127" t="n">
        <v>1130</v>
      </c>
      <c r="HK164" s="127" t="n">
        <v>0</v>
      </c>
      <c r="HL164" s="135" t="n">
        <v>97.632</v>
      </c>
      <c r="HM164" s="161" t="n">
        <v>0</v>
      </c>
      <c r="HN164" s="127" t="n">
        <v>0</v>
      </c>
      <c r="HO164" s="127" t="n">
        <v>0</v>
      </c>
      <c r="HP164" s="127" t="n">
        <v>0</v>
      </c>
      <c r="HQ164" s="127" t="n">
        <v>0</v>
      </c>
      <c r="HR164" s="127" t="n">
        <v>0</v>
      </c>
      <c r="HS164" s="127" t="n">
        <v>0</v>
      </c>
      <c r="HT164" s="127" t="n">
        <v>0</v>
      </c>
      <c r="HU164" s="127" t="n">
        <v>0</v>
      </c>
      <c r="HV164" s="127" t="n">
        <v>0</v>
      </c>
      <c r="HW164" s="127" t="n">
        <v>0</v>
      </c>
      <c r="HX164" s="127" t="n">
        <v>0</v>
      </c>
      <c r="HY164" s="127" t="n">
        <v>0</v>
      </c>
      <c r="HZ164" s="165" t="n">
        <v>0</v>
      </c>
      <c r="IA164" s="127"/>
      <c r="IB164" s="127"/>
      <c r="IC164" s="127"/>
      <c r="ID164" s="127"/>
      <c r="IE164" s="127"/>
      <c r="IF164" s="127"/>
      <c r="IG164" s="127"/>
      <c r="IH164" s="127"/>
      <c r="II164" s="127"/>
      <c r="IJ164" s="127"/>
      <c r="IK164" s="127"/>
      <c r="IL164" s="127"/>
      <c r="IM164" s="127"/>
      <c r="IN164" s="127"/>
      <c r="IO164" s="127"/>
      <c r="IP164" s="127"/>
      <c r="IQ164" s="127"/>
      <c r="IR164" s="127"/>
      <c r="IS164" s="127"/>
      <c r="IT164" s="127"/>
      <c r="IU164" s="127"/>
      <c r="IV164" s="127"/>
      <c r="IW164" s="127"/>
      <c r="IX164" s="127"/>
      <c r="IY164" s="127"/>
      <c r="IZ164" s="127"/>
      <c r="JA164" s="127"/>
      <c r="JB164" s="127"/>
      <c r="JC164" s="127"/>
      <c r="JD164" s="127"/>
      <c r="JE164" s="127"/>
      <c r="JF164" s="127"/>
      <c r="JG164" s="127"/>
      <c r="JH164" s="127"/>
      <c r="JI164" s="127"/>
      <c r="JJ164" s="127"/>
      <c r="JK164" s="127"/>
      <c r="JL164" s="127"/>
      <c r="JM164" s="127"/>
      <c r="JN164" s="127"/>
      <c r="JO164" s="127"/>
      <c r="JP164" s="127"/>
      <c r="JQ164" s="127"/>
      <c r="JR164" s="127"/>
      <c r="JS164" s="127"/>
      <c r="JT164" s="127"/>
      <c r="JU164" s="127"/>
      <c r="JV164" s="127"/>
      <c r="JW164" s="127"/>
      <c r="JX164" s="127"/>
      <c r="JY164" s="127"/>
      <c r="JZ164" s="127"/>
      <c r="KA164" s="127"/>
      <c r="KB164" s="127"/>
      <c r="KC164" s="127"/>
      <c r="KD164" s="127"/>
      <c r="KE164" s="127"/>
      <c r="KF164" s="127"/>
      <c r="KG164" s="127"/>
      <c r="KH164" s="127"/>
      <c r="KI164" s="127"/>
      <c r="KJ164" s="127"/>
      <c r="KK164" s="127"/>
      <c r="KL164" s="127"/>
      <c r="KM164" s="127"/>
      <c r="KN164" s="127"/>
      <c r="KO164" s="127"/>
      <c r="KP164" s="127"/>
      <c r="KQ164" s="127"/>
      <c r="KR164" s="127"/>
      <c r="KS164" s="127"/>
      <c r="KT164" s="127"/>
      <c r="KU164" s="127"/>
      <c r="KV164" s="127"/>
      <c r="KW164" s="127"/>
      <c r="KX164" s="127"/>
      <c r="KY164" s="127"/>
      <c r="KZ164" s="127"/>
      <c r="LA164" s="127"/>
      <c r="LB164" s="127"/>
      <c r="LC164" s="127"/>
      <c r="LD164" s="127"/>
      <c r="LE164" s="127"/>
      <c r="LF164" s="127"/>
      <c r="LG164" s="127"/>
      <c r="LH164" s="127"/>
      <c r="LI164" s="127"/>
      <c r="LJ164" s="127"/>
      <c r="LK164" s="127"/>
      <c r="LL164" s="127"/>
      <c r="LM164" s="127"/>
      <c r="LN164" s="127"/>
      <c r="LO164" s="127"/>
      <c r="LP164" s="127"/>
      <c r="LQ164" s="127"/>
      <c r="LR164" s="127"/>
      <c r="LS164" s="127"/>
      <c r="LT164" s="127"/>
      <c r="LU164" s="127"/>
      <c r="LV164" s="127"/>
      <c r="LW164" s="127"/>
      <c r="LX164" s="127"/>
      <c r="LY164" s="127"/>
      <c r="LZ164" s="127"/>
      <c r="MA164" s="127"/>
      <c r="MB164" s="127"/>
      <c r="MC164" s="127"/>
      <c r="MD164" s="127"/>
      <c r="ME164" s="127"/>
      <c r="MF164" s="127"/>
      <c r="MG164" s="127"/>
      <c r="MH164" s="127"/>
      <c r="MI164" s="127"/>
      <c r="MJ164" s="127"/>
      <c r="MK164" s="127"/>
      <c r="ML164" s="127"/>
      <c r="MM164" s="127"/>
      <c r="MN164" s="127"/>
      <c r="MO164" s="127"/>
      <c r="MP164" s="127"/>
      <c r="MQ164" s="127"/>
      <c r="MR164" s="127"/>
      <c r="MS164" s="127"/>
      <c r="MT164" s="127"/>
      <c r="MU164" s="127"/>
      <c r="MV164" s="127"/>
      <c r="MW164" s="127"/>
      <c r="MX164" s="127"/>
      <c r="MY164" s="127"/>
      <c r="MZ164" s="127"/>
      <c r="NA164" s="127"/>
      <c r="NB164" s="127"/>
      <c r="NC164" s="127"/>
      <c r="ND164" s="127"/>
      <c r="NE164" s="127"/>
      <c r="NF164" s="127"/>
      <c r="NG164" s="127"/>
      <c r="NH164" s="127"/>
      <c r="NI164" s="127"/>
      <c r="NJ164" s="127"/>
      <c r="NK164" s="127"/>
      <c r="NL164" s="127"/>
      <c r="NM164" s="127"/>
      <c r="NN164" s="127"/>
      <c r="NO164" s="127"/>
      <c r="NP164" s="127"/>
      <c r="NQ164" s="127"/>
      <c r="NR164" s="127"/>
      <c r="NS164" s="127"/>
      <c r="NT164" s="127"/>
      <c r="NU164" s="127"/>
      <c r="NV164" s="127"/>
      <c r="NW164" s="127"/>
      <c r="NX164" s="127"/>
      <c r="NY164" s="127"/>
      <c r="NZ164" s="127"/>
      <c r="OA164" s="127"/>
      <c r="OB164" s="127"/>
      <c r="OC164" s="127"/>
      <c r="OD164" s="127"/>
      <c r="OE164" s="127"/>
      <c r="OF164" s="127"/>
      <c r="OG164" s="127"/>
      <c r="OH164" s="127"/>
      <c r="OI164" s="127"/>
      <c r="OJ164" s="127"/>
      <c r="OK164" s="127"/>
      <c r="OL164" s="127"/>
      <c r="OM164" s="127"/>
      <c r="ON164" s="127"/>
      <c r="OO164" s="127"/>
      <c r="OP164" s="127"/>
      <c r="OQ164" s="127"/>
      <c r="OR164" s="127"/>
      <c r="OS164" s="127"/>
      <c r="OT164" s="127"/>
      <c r="OU164" s="127"/>
      <c r="OV164" s="127"/>
      <c r="OW164" s="127"/>
      <c r="OX164" s="127"/>
      <c r="OY164" s="127"/>
      <c r="OZ164" s="127"/>
      <c r="PA164" s="127"/>
      <c r="PB164" s="127"/>
      <c r="PC164" s="127"/>
      <c r="PD164" s="127"/>
      <c r="PE164" s="127"/>
      <c r="PF164" s="127"/>
      <c r="PG164" s="127"/>
      <c r="PH164" s="127"/>
      <c r="PI164" s="127"/>
      <c r="PJ164" s="127"/>
      <c r="PK164" s="127"/>
      <c r="PL164" s="127"/>
      <c r="PM164" s="127"/>
      <c r="PN164" s="127"/>
      <c r="PO164" s="127"/>
      <c r="PP164" s="127"/>
      <c r="PQ164" s="127"/>
      <c r="PR164" s="127"/>
      <c r="PS164" s="127"/>
      <c r="PT164" s="127"/>
      <c r="PU164" s="127"/>
      <c r="PV164" s="127"/>
      <c r="PW164" s="127"/>
      <c r="PX164" s="127"/>
      <c r="PY164" s="127"/>
      <c r="PZ164" s="127"/>
      <c r="QA164" s="127"/>
      <c r="QB164" s="127"/>
      <c r="QC164" s="127"/>
      <c r="QD164" s="127"/>
      <c r="QE164" s="127"/>
      <c r="QF164" s="127"/>
      <c r="QG164" s="127"/>
      <c r="QH164" s="127"/>
      <c r="QI164" s="127"/>
      <c r="QJ164" s="127"/>
      <c r="QK164" s="127"/>
      <c r="QL164" s="127"/>
      <c r="QM164" s="127"/>
      <c r="QN164" s="127"/>
      <c r="QO164" s="127"/>
      <c r="QP164" s="127"/>
    </row>
    <row r="165" customFormat="false" ht="14.4" hidden="false" customHeight="false" outlineLevel="0" collapsed="false">
      <c r="A165" s="166"/>
      <c r="B165" s="37" t="s">
        <v>347</v>
      </c>
      <c r="C165" s="16" t="n">
        <v>0.28</v>
      </c>
      <c r="D165" s="2" t="n">
        <v>0.02</v>
      </c>
      <c r="E165" s="2" t="n">
        <v>0.05</v>
      </c>
      <c r="F165" s="2" t="n">
        <v>0.2</v>
      </c>
      <c r="G165" s="2" t="n">
        <v>0</v>
      </c>
      <c r="H165" s="2" t="n">
        <v>0.3</v>
      </c>
      <c r="I165" s="2" t="n">
        <v>0.15</v>
      </c>
      <c r="J165" s="2" t="n">
        <v>0</v>
      </c>
      <c r="K165" s="2" t="n">
        <v>0</v>
      </c>
      <c r="L165" s="2" t="s">
        <v>2</v>
      </c>
      <c r="M165" s="2" t="n">
        <v>1</v>
      </c>
      <c r="N165" s="2" t="s">
        <v>45</v>
      </c>
      <c r="O165" s="2" t="n">
        <v>16.7</v>
      </c>
      <c r="P165" s="2" t="n">
        <v>10</v>
      </c>
      <c r="Q165" s="2" t="n">
        <v>0.01</v>
      </c>
      <c r="R165" s="2" t="n">
        <v>0</v>
      </c>
      <c r="S165" s="2" t="n">
        <v>0.167</v>
      </c>
      <c r="T165" s="2" t="n">
        <v>0.167</v>
      </c>
      <c r="U165" s="2" t="n">
        <v>1017</v>
      </c>
      <c r="V165" s="2" t="n">
        <v>0</v>
      </c>
      <c r="W165" s="2" t="n">
        <v>169.839</v>
      </c>
      <c r="X165" s="2" t="n">
        <f aca="false">IF(M165=1,O165,0)</f>
        <v>16.7</v>
      </c>
      <c r="Z165" s="2" t="s">
        <v>511</v>
      </c>
      <c r="AA165" s="2" t="n">
        <f aca="false">[1]sellia!E55</f>
        <v>3.74807054170511</v>
      </c>
      <c r="AB165" s="127"/>
      <c r="AC165" s="127"/>
      <c r="AD165" s="127"/>
      <c r="AE165" s="127"/>
      <c r="AF165" s="127"/>
      <c r="AG165" s="128"/>
      <c r="AH165" s="127"/>
      <c r="AI165" s="127"/>
      <c r="AJ165" s="127"/>
      <c r="AK165" s="127"/>
      <c r="AL165" s="127"/>
      <c r="AM165" s="127"/>
      <c r="AN165" s="150" t="n">
        <f aca="false">'Sellia Marina'!X290</f>
        <v>0</v>
      </c>
      <c r="AO165" s="16" t="n">
        <f aca="false">'Sellia Marina'!Y290</f>
        <v>0</v>
      </c>
      <c r="AP165" s="16" t="n">
        <f aca="false">'Sellia Marina'!Z290</f>
        <v>0</v>
      </c>
      <c r="AQ165" s="16" t="n">
        <f aca="false">'Sellia Marina'!AA290</f>
        <v>0</v>
      </c>
      <c r="AR165" s="16" t="n">
        <f aca="false">'Sellia Marina'!AB290</f>
        <v>0</v>
      </c>
      <c r="AS165" s="16" t="n">
        <f aca="false">'Sellia Marina'!AC290</f>
        <v>0</v>
      </c>
      <c r="AT165" s="16" t="n">
        <f aca="false">'Sellia Marina'!AD290</f>
        <v>0</v>
      </c>
      <c r="AU165" s="16" t="n">
        <f aca="false">'Sellia Marina'!AE290</f>
        <v>0</v>
      </c>
      <c r="AV165" s="139" t="n">
        <f aca="false">'Sellia Marina'!AF290</f>
        <v>0</v>
      </c>
      <c r="AW165" s="150" t="n">
        <f aca="false">'Sellia Marina'!X291</f>
        <v>252</v>
      </c>
      <c r="AX165" s="16" t="n">
        <f aca="false">'Sellia Marina'!Y291</f>
        <v>52</v>
      </c>
      <c r="AY165" s="16" t="n">
        <f aca="false">'Sellia Marina'!Z291</f>
        <v>27</v>
      </c>
      <c r="AZ165" s="16" t="n">
        <f aca="false">'Sellia Marina'!AA291</f>
        <v>300</v>
      </c>
      <c r="BA165" s="16" t="n">
        <f aca="false">'Sellia Marina'!AB291</f>
        <v>110</v>
      </c>
      <c r="BB165" s="16" t="n">
        <f aca="false">'Sellia Marina'!AC291</f>
        <v>0</v>
      </c>
      <c r="BC165" s="16" t="n">
        <f aca="false">'Sellia Marina'!AD291</f>
        <v>51</v>
      </c>
      <c r="BD165" s="16" t="n">
        <f aca="false">'Sellia Marina'!AE291</f>
        <v>225</v>
      </c>
      <c r="BE165" s="16" t="n">
        <f aca="false">'Sellia Marina'!AF291</f>
        <v>0</v>
      </c>
      <c r="BF165" s="20" t="n">
        <f aca="false">AW165*$T165</f>
        <v>42.084</v>
      </c>
      <c r="BG165" s="2" t="n">
        <f aca="false">AX165*$T165</f>
        <v>8.684</v>
      </c>
      <c r="BH165" s="2" t="n">
        <f aca="false">AY165*$T165</f>
        <v>4.509</v>
      </c>
      <c r="BI165" s="2" t="n">
        <f aca="false">AZ165*$T165</f>
        <v>50.1</v>
      </c>
      <c r="BJ165" s="2" t="n">
        <f aca="false">BA165*$T165</f>
        <v>18.37</v>
      </c>
      <c r="BK165" s="2" t="n">
        <f aca="false">BB165*$T165</f>
        <v>0</v>
      </c>
      <c r="BL165" s="2" t="n">
        <f aca="false">BC165*$T165</f>
        <v>8.517</v>
      </c>
      <c r="BM165" s="2" t="n">
        <f aca="false">BD165*$T165</f>
        <v>37.575</v>
      </c>
      <c r="BN165" s="44" t="n">
        <f aca="false">BE165*$T165</f>
        <v>0</v>
      </c>
      <c r="BO165" s="150" t="n">
        <f aca="false">AN165+BF165</f>
        <v>42.084</v>
      </c>
      <c r="BP165" s="16" t="n">
        <f aca="false">AO165+BG165</f>
        <v>8.684</v>
      </c>
      <c r="BQ165" s="16" t="n">
        <f aca="false">AP165+BH165</f>
        <v>4.509</v>
      </c>
      <c r="BR165" s="16" t="n">
        <f aca="false">AQ165+BI165</f>
        <v>50.1</v>
      </c>
      <c r="BS165" s="16" t="n">
        <f aca="false">AR165+BJ165</f>
        <v>18.37</v>
      </c>
      <c r="BT165" s="16" t="n">
        <f aca="false">AS165+BK165</f>
        <v>0</v>
      </c>
      <c r="BU165" s="16" t="n">
        <f aca="false">AT165+BL165</f>
        <v>8.517</v>
      </c>
      <c r="BV165" s="16" t="n">
        <f aca="false">AU165+BM165</f>
        <v>37.575</v>
      </c>
      <c r="BW165" s="139" t="n">
        <f aca="false">AV165+BN165</f>
        <v>0</v>
      </c>
      <c r="BX165" s="3" t="n">
        <f aca="false">BO165/SUM($BO165:$BW165)</f>
        <v>0.247787610619469</v>
      </c>
      <c r="BY165" s="3" t="n">
        <f aca="false">BP165/SUM($BO165:$BW165)</f>
        <v>0.0511307767944936</v>
      </c>
      <c r="BZ165" s="3" t="n">
        <f aca="false">BQ165/SUM($BO165:$BW165)</f>
        <v>0.0265486725663717</v>
      </c>
      <c r="CA165" s="3" t="n">
        <f aca="false">BR165/SUM($BO165:$BW165)</f>
        <v>0.294985250737463</v>
      </c>
      <c r="CB165" s="3" t="n">
        <f aca="false">BS165/SUM($BO165:$BW165)</f>
        <v>0.108161258603736</v>
      </c>
      <c r="CC165" s="3" t="n">
        <f aca="false">BT165/SUM($BO165:$BW165)</f>
        <v>0</v>
      </c>
      <c r="CD165" s="3" t="n">
        <f aca="false">BU165/SUM($BO165:$BW165)</f>
        <v>0.0501474926253687</v>
      </c>
      <c r="CE165" s="3" t="n">
        <f aca="false">BV165/SUM($BO165:$BW165)</f>
        <v>0.221238938053097</v>
      </c>
      <c r="CF165" s="3" t="n">
        <f aca="false">BW165/SUM($BO165:$BW165)</f>
        <v>0</v>
      </c>
      <c r="CG165" s="147" t="n">
        <f aca="false">IF(AND(CE165&gt;=90%,BV165&gt;=2000),BV165,0)</f>
        <v>0</v>
      </c>
      <c r="CI165" s="16" t="n">
        <f aca="false">IF(CG165&lt;&gt;0,SUM(BO165:CG165)-BV165,0)</f>
        <v>0</v>
      </c>
      <c r="CJ165" s="2" t="n">
        <f aca="false">IF(CE165&gt;=90%,BV165,0)</f>
        <v>0</v>
      </c>
      <c r="CK165" s="151" t="n">
        <f aca="false">IF(CJ165&lt;&gt;0,1,0)</f>
        <v>0</v>
      </c>
      <c r="CL165" s="2" t="n">
        <f aca="false">IF(CG165&lt;&gt;0,1,0)</f>
        <v>0</v>
      </c>
      <c r="CM165" s="2" t="n">
        <v>0</v>
      </c>
      <c r="CN165" s="151"/>
      <c r="CP165" s="127"/>
      <c r="CQ165" s="127"/>
      <c r="CR165" s="127"/>
      <c r="CS165" s="127"/>
      <c r="CT165" s="127"/>
      <c r="CU165" s="127"/>
      <c r="CV165" s="127"/>
      <c r="CW165" s="127"/>
      <c r="CX165" s="127"/>
      <c r="CY165" s="127"/>
      <c r="CZ165" s="127"/>
      <c r="DA165" s="127"/>
      <c r="DB165" s="127"/>
      <c r="DC165" s="185"/>
      <c r="DE165" s="37" t="str">
        <f aca="false">B210</f>
        <v>O87</v>
      </c>
      <c r="DF165" s="44"/>
      <c r="DG165" s="2" t="n">
        <f aca="false">W210</f>
        <v>60.1392</v>
      </c>
      <c r="DH165" s="44" t="n">
        <f aca="false">CG210</f>
        <v>0</v>
      </c>
      <c r="DI165" s="44" t="n">
        <f aca="false">O210</f>
        <v>3.74</v>
      </c>
      <c r="DJ165" s="44" t="n">
        <f aca="false">S210</f>
        <v>0.0748</v>
      </c>
      <c r="DK165" s="44" t="n">
        <f aca="false">BW210</f>
        <v>0</v>
      </c>
      <c r="DL165" s="44" t="n">
        <f aca="false">BV210</f>
        <v>0</v>
      </c>
      <c r="DM165" s="127"/>
      <c r="DN165" s="127"/>
      <c r="DO165" s="127"/>
      <c r="DP165" s="127"/>
      <c r="DQ165" s="127"/>
      <c r="DR165" s="127"/>
      <c r="DS165" s="127"/>
      <c r="DT165" s="127"/>
      <c r="DU165" s="127"/>
      <c r="DV165" s="127"/>
      <c r="DW165" s="127"/>
      <c r="DX165" s="127"/>
      <c r="DY165" s="127"/>
      <c r="DZ165" s="127"/>
      <c r="EA165" s="127"/>
      <c r="EB165" s="127"/>
      <c r="EC165" s="127"/>
      <c r="ED165" s="127"/>
      <c r="EE165" s="127"/>
      <c r="EF165" s="127"/>
      <c r="EG165" s="127"/>
      <c r="EH165" s="127"/>
      <c r="EI165" s="127"/>
      <c r="EJ165" s="127"/>
      <c r="EK165" s="127"/>
      <c r="EL165" s="127"/>
      <c r="EM165" s="127"/>
      <c r="EN165" s="127"/>
      <c r="EO165" s="127"/>
      <c r="EP165" s="127"/>
      <c r="EQ165" s="127"/>
      <c r="ER165" s="127"/>
      <c r="ES165" s="127"/>
      <c r="ET165" s="127"/>
      <c r="EU165" s="127"/>
      <c r="EV165" s="127"/>
      <c r="EW165" s="127"/>
      <c r="EX165" s="127"/>
      <c r="EY165" s="127"/>
      <c r="EZ165" s="127"/>
      <c r="FA165" s="127"/>
      <c r="FB165" s="127"/>
      <c r="FC165" s="127"/>
      <c r="FD165" s="127"/>
      <c r="FE165" s="127"/>
      <c r="FF165" s="127"/>
      <c r="FG165" s="127"/>
      <c r="FH165" s="127"/>
      <c r="FI165" s="127"/>
      <c r="FJ165" s="127"/>
      <c r="FK165" s="127"/>
      <c r="FL165" s="127"/>
      <c r="FM165" s="127"/>
      <c r="FN165" s="127"/>
      <c r="FO165" s="127"/>
      <c r="FP165" s="127"/>
      <c r="FQ165" s="127"/>
      <c r="FR165" s="127"/>
      <c r="FS165" s="127"/>
      <c r="FT165" s="127"/>
      <c r="FU165" s="127"/>
      <c r="FV165" s="127"/>
      <c r="FW165" s="127"/>
      <c r="FX165" s="127"/>
      <c r="FY165" s="127"/>
      <c r="FZ165" s="127"/>
      <c r="GA165" s="127"/>
      <c r="GB165" s="127"/>
      <c r="GC165" s="127"/>
      <c r="GD165" s="127"/>
      <c r="GE165" s="127"/>
      <c r="GF165" s="127"/>
      <c r="GG165" s="127"/>
      <c r="GH165" s="127"/>
      <c r="GI165" s="127"/>
      <c r="GJ165" s="127"/>
      <c r="GK165" s="127"/>
      <c r="GL165" s="127"/>
      <c r="GM165" s="127"/>
      <c r="GN165" s="127"/>
      <c r="GO165" s="127"/>
      <c r="GP165" s="167"/>
      <c r="GQ165" s="127" t="s">
        <v>334</v>
      </c>
      <c r="GR165" s="161" t="n">
        <v>0.02</v>
      </c>
      <c r="GS165" s="127" t="n">
        <v>0.01</v>
      </c>
      <c r="GT165" s="127" t="n">
        <v>0.02</v>
      </c>
      <c r="GU165" s="127" t="n">
        <v>0</v>
      </c>
      <c r="GV165" s="127" t="n">
        <v>0</v>
      </c>
      <c r="GW165" s="127" t="n">
        <v>0</v>
      </c>
      <c r="GX165" s="127" t="n">
        <v>0.95</v>
      </c>
      <c r="GY165" s="135" t="n">
        <v>0</v>
      </c>
      <c r="GZ165" s="161" t="n">
        <v>0</v>
      </c>
      <c r="HA165" s="127" t="s">
        <v>140</v>
      </c>
      <c r="HB165" s="127" t="s">
        <v>140</v>
      </c>
      <c r="HC165" s="127" t="s">
        <v>45</v>
      </c>
      <c r="HD165" s="127" t="n">
        <v>2.27</v>
      </c>
      <c r="HE165" s="127" t="n">
        <v>20</v>
      </c>
      <c r="HF165" s="127" t="n">
        <v>0.02</v>
      </c>
      <c r="HG165" s="127" t="n">
        <v>0</v>
      </c>
      <c r="HH165" s="127" t="n">
        <v>0.0454</v>
      </c>
      <c r="HI165" s="127" t="n">
        <v>0.0454</v>
      </c>
      <c r="HJ165" s="127" t="n">
        <v>1149.8</v>
      </c>
      <c r="HK165" s="127" t="n">
        <v>0</v>
      </c>
      <c r="HL165" s="135" t="n">
        <v>52.20092</v>
      </c>
      <c r="HM165" s="161" t="n">
        <v>0</v>
      </c>
      <c r="HN165" s="127" t="n">
        <v>0</v>
      </c>
      <c r="HO165" s="127" t="n">
        <v>0</v>
      </c>
      <c r="HP165" s="127" t="n">
        <v>0</v>
      </c>
      <c r="HQ165" s="127" t="n">
        <v>0</v>
      </c>
      <c r="HR165" s="127" t="n">
        <v>0</v>
      </c>
      <c r="HS165" s="127" t="n">
        <v>0</v>
      </c>
      <c r="HT165" s="127" t="n">
        <v>0</v>
      </c>
      <c r="HU165" s="127" t="n">
        <v>0</v>
      </c>
      <c r="HV165" s="127" t="n">
        <v>0</v>
      </c>
      <c r="HW165" s="127" t="n">
        <v>0</v>
      </c>
      <c r="HX165" s="127" t="n">
        <v>0</v>
      </c>
      <c r="HY165" s="127" t="n">
        <v>0</v>
      </c>
      <c r="HZ165" s="165" t="n">
        <v>0</v>
      </c>
      <c r="IA165" s="127"/>
      <c r="IB165" s="127"/>
      <c r="IC165" s="127"/>
      <c r="ID165" s="127"/>
      <c r="IE165" s="127"/>
      <c r="IF165" s="127"/>
      <c r="IG165" s="127"/>
      <c r="IH165" s="127"/>
      <c r="II165" s="127"/>
      <c r="IJ165" s="127"/>
      <c r="IK165" s="127"/>
      <c r="IL165" s="127"/>
      <c r="IM165" s="127"/>
      <c r="IN165" s="127"/>
      <c r="IO165" s="127"/>
      <c r="IP165" s="127"/>
      <c r="IQ165" s="127"/>
      <c r="IR165" s="127"/>
      <c r="IS165" s="127"/>
      <c r="IT165" s="127"/>
      <c r="IU165" s="127"/>
      <c r="IV165" s="127"/>
      <c r="IW165" s="127"/>
      <c r="IX165" s="127"/>
      <c r="IY165" s="127"/>
      <c r="IZ165" s="127"/>
      <c r="JA165" s="127"/>
      <c r="JB165" s="127"/>
      <c r="JC165" s="127"/>
      <c r="JD165" s="127"/>
      <c r="JE165" s="127"/>
      <c r="JF165" s="127"/>
      <c r="JG165" s="127"/>
      <c r="JH165" s="127"/>
      <c r="JI165" s="127"/>
      <c r="JJ165" s="127"/>
      <c r="JK165" s="127"/>
      <c r="JL165" s="127"/>
      <c r="JM165" s="127"/>
      <c r="JN165" s="127"/>
      <c r="JO165" s="127"/>
      <c r="JP165" s="127"/>
      <c r="JQ165" s="127"/>
      <c r="JR165" s="127"/>
      <c r="JS165" s="127"/>
      <c r="JT165" s="127"/>
      <c r="JU165" s="127"/>
      <c r="JV165" s="127"/>
      <c r="JW165" s="127"/>
      <c r="JX165" s="127"/>
      <c r="JY165" s="127"/>
      <c r="JZ165" s="127"/>
      <c r="KA165" s="127"/>
      <c r="KB165" s="127"/>
      <c r="KC165" s="127"/>
      <c r="KD165" s="127"/>
      <c r="KE165" s="127"/>
      <c r="KF165" s="127"/>
      <c r="KG165" s="127"/>
      <c r="KH165" s="127"/>
      <c r="KI165" s="127"/>
      <c r="KJ165" s="127"/>
      <c r="KK165" s="127"/>
      <c r="KL165" s="127"/>
      <c r="KM165" s="127"/>
      <c r="KN165" s="127"/>
      <c r="KO165" s="127"/>
      <c r="KP165" s="127"/>
      <c r="KQ165" s="127"/>
      <c r="KR165" s="127"/>
      <c r="KS165" s="127"/>
      <c r="KT165" s="127"/>
      <c r="KU165" s="127"/>
      <c r="KV165" s="127"/>
      <c r="KW165" s="127"/>
      <c r="KX165" s="127"/>
      <c r="KY165" s="127"/>
      <c r="KZ165" s="127"/>
      <c r="LA165" s="127"/>
      <c r="LB165" s="127"/>
      <c r="LC165" s="127"/>
      <c r="LD165" s="127"/>
      <c r="LE165" s="127"/>
      <c r="LF165" s="127"/>
      <c r="LG165" s="127"/>
      <c r="LH165" s="127"/>
      <c r="LI165" s="127"/>
      <c r="LJ165" s="127"/>
      <c r="LK165" s="127"/>
      <c r="LL165" s="127"/>
      <c r="LM165" s="127"/>
      <c r="LN165" s="127"/>
      <c r="LO165" s="127"/>
      <c r="LP165" s="127"/>
      <c r="LQ165" s="127"/>
      <c r="LR165" s="127"/>
      <c r="LS165" s="127"/>
      <c r="LT165" s="127"/>
      <c r="LU165" s="127"/>
      <c r="LV165" s="127"/>
      <c r="LW165" s="127"/>
      <c r="LX165" s="127"/>
      <c r="LY165" s="127"/>
      <c r="LZ165" s="127"/>
      <c r="MA165" s="127"/>
      <c r="MB165" s="127"/>
      <c r="MC165" s="127"/>
      <c r="MD165" s="127"/>
      <c r="ME165" s="127"/>
      <c r="MF165" s="127"/>
      <c r="MG165" s="127"/>
      <c r="MH165" s="127"/>
      <c r="MI165" s="127"/>
      <c r="MJ165" s="127"/>
      <c r="MK165" s="127"/>
      <c r="ML165" s="127"/>
      <c r="MM165" s="127"/>
      <c r="MN165" s="127"/>
      <c r="MO165" s="127"/>
      <c r="MP165" s="127"/>
      <c r="MQ165" s="127"/>
      <c r="MR165" s="127"/>
      <c r="MS165" s="127"/>
      <c r="MT165" s="127"/>
      <c r="MU165" s="127"/>
      <c r="MV165" s="127"/>
      <c r="MW165" s="127"/>
      <c r="MX165" s="127"/>
      <c r="MY165" s="127"/>
      <c r="MZ165" s="127"/>
      <c r="NA165" s="127"/>
      <c r="NB165" s="127"/>
      <c r="NC165" s="127"/>
      <c r="ND165" s="127"/>
      <c r="NE165" s="127"/>
      <c r="NF165" s="127"/>
      <c r="NG165" s="127"/>
      <c r="NH165" s="127"/>
      <c r="NI165" s="127"/>
      <c r="NJ165" s="127"/>
      <c r="NK165" s="127"/>
      <c r="NL165" s="127"/>
      <c r="NM165" s="127"/>
      <c r="NN165" s="127"/>
      <c r="NO165" s="127"/>
      <c r="NP165" s="127"/>
      <c r="NQ165" s="127"/>
      <c r="NR165" s="127"/>
      <c r="NS165" s="127"/>
      <c r="NT165" s="127"/>
      <c r="NU165" s="127"/>
      <c r="NV165" s="127"/>
      <c r="NW165" s="127"/>
      <c r="NX165" s="127"/>
      <c r="NY165" s="127"/>
      <c r="NZ165" s="127"/>
      <c r="OA165" s="127"/>
      <c r="OB165" s="127"/>
      <c r="OC165" s="127"/>
      <c r="OD165" s="127"/>
      <c r="OE165" s="127"/>
      <c r="OF165" s="127"/>
      <c r="OG165" s="127"/>
      <c r="OH165" s="127"/>
      <c r="OI165" s="127"/>
      <c r="OJ165" s="127"/>
      <c r="OK165" s="127"/>
      <c r="OL165" s="127"/>
      <c r="OM165" s="127"/>
      <c r="ON165" s="127"/>
      <c r="OO165" s="127"/>
      <c r="OP165" s="127"/>
      <c r="OQ165" s="127"/>
      <c r="OR165" s="127"/>
      <c r="OS165" s="127"/>
      <c r="OT165" s="127"/>
      <c r="OU165" s="127"/>
      <c r="OV165" s="127"/>
      <c r="OW165" s="127"/>
      <c r="OX165" s="127"/>
      <c r="OY165" s="127"/>
      <c r="OZ165" s="127"/>
      <c r="PA165" s="127"/>
      <c r="PB165" s="127"/>
      <c r="PC165" s="127"/>
      <c r="PD165" s="127"/>
      <c r="PE165" s="127"/>
      <c r="PF165" s="127"/>
      <c r="PG165" s="127"/>
      <c r="PH165" s="127"/>
      <c r="PI165" s="127"/>
      <c r="PJ165" s="127"/>
      <c r="PK165" s="127"/>
      <c r="PL165" s="127"/>
      <c r="PM165" s="127"/>
      <c r="PN165" s="127"/>
      <c r="PO165" s="127"/>
      <c r="PP165" s="127"/>
      <c r="PQ165" s="127"/>
      <c r="PR165" s="127"/>
      <c r="PS165" s="127"/>
      <c r="PT165" s="127"/>
      <c r="PU165" s="127"/>
      <c r="PV165" s="127"/>
      <c r="PW165" s="127"/>
      <c r="PX165" s="127"/>
      <c r="PY165" s="127"/>
      <c r="PZ165" s="127"/>
      <c r="QA165" s="127"/>
      <c r="QB165" s="127"/>
      <c r="QC165" s="127"/>
      <c r="QD165" s="127"/>
      <c r="QE165" s="127"/>
      <c r="QF165" s="127"/>
      <c r="QG165" s="127"/>
      <c r="QH165" s="127"/>
      <c r="QI165" s="127"/>
      <c r="QJ165" s="127"/>
      <c r="QK165" s="127"/>
      <c r="QL165" s="127"/>
      <c r="QM165" s="127"/>
      <c r="QN165" s="127"/>
      <c r="QO165" s="127"/>
      <c r="QP165" s="127"/>
    </row>
    <row r="166" customFormat="false" ht="14.4" hidden="false" customHeight="false" outlineLevel="0" collapsed="false">
      <c r="A166" s="166"/>
      <c r="B166" s="37" t="s">
        <v>348</v>
      </c>
      <c r="C166" s="16" t="n">
        <v>0.1</v>
      </c>
      <c r="D166" s="2" t="n">
        <v>0.05</v>
      </c>
      <c r="E166" s="2" t="n">
        <v>0.03</v>
      </c>
      <c r="F166" s="2" t="n">
        <v>0.07</v>
      </c>
      <c r="G166" s="2" t="n">
        <v>0</v>
      </c>
      <c r="H166" s="2" t="n">
        <v>0.15</v>
      </c>
      <c r="I166" s="2" t="n">
        <v>0.6</v>
      </c>
      <c r="J166" s="2" t="n">
        <v>0</v>
      </c>
      <c r="K166" s="2" t="n">
        <v>0</v>
      </c>
      <c r="L166" s="2" t="s">
        <v>2</v>
      </c>
      <c r="M166" s="2" t="n">
        <v>1</v>
      </c>
      <c r="N166" s="2" t="s">
        <v>45</v>
      </c>
      <c r="O166" s="2" t="n">
        <v>6.2</v>
      </c>
      <c r="P166" s="2" t="n">
        <v>25</v>
      </c>
      <c r="Q166" s="2" t="n">
        <v>0.025</v>
      </c>
      <c r="R166" s="2" t="n">
        <v>0</v>
      </c>
      <c r="S166" s="2" t="n">
        <v>0.155</v>
      </c>
      <c r="T166" s="2" t="n">
        <v>0.155</v>
      </c>
      <c r="U166" s="2" t="n">
        <v>1430.2</v>
      </c>
      <c r="V166" s="2" t="n">
        <v>0</v>
      </c>
      <c r="W166" s="2" t="n">
        <v>221.681</v>
      </c>
      <c r="X166" s="2" t="n">
        <f aca="false">IF(M166=1,O166,0)</f>
        <v>6.2</v>
      </c>
      <c r="Z166" s="2" t="s">
        <v>511</v>
      </c>
      <c r="AA166" s="2" t="n">
        <f aca="false">[1]sellia!E56</f>
        <v>3.71930880097662</v>
      </c>
      <c r="AB166" s="127"/>
      <c r="AC166" s="127"/>
      <c r="AD166" s="127"/>
      <c r="AE166" s="127"/>
      <c r="AF166" s="127"/>
      <c r="AG166" s="128"/>
      <c r="AH166" s="127"/>
      <c r="AI166" s="127"/>
      <c r="AJ166" s="127"/>
      <c r="AK166" s="127"/>
      <c r="AL166" s="127"/>
      <c r="AM166" s="127"/>
      <c r="AN166" s="150" t="n">
        <f aca="false">'Sellia Marina'!AI290</f>
        <v>0</v>
      </c>
      <c r="AO166" s="16" t="n">
        <f aca="false">'Sellia Marina'!AJ290</f>
        <v>0</v>
      </c>
      <c r="AP166" s="16" t="n">
        <f aca="false">'Sellia Marina'!AK290</f>
        <v>0</v>
      </c>
      <c r="AQ166" s="16" t="n">
        <f aca="false">'Sellia Marina'!AL290</f>
        <v>0</v>
      </c>
      <c r="AR166" s="16" t="n">
        <f aca="false">'Sellia Marina'!AM290</f>
        <v>0</v>
      </c>
      <c r="AS166" s="16" t="n">
        <f aca="false">'Sellia Marina'!AN290</f>
        <v>0</v>
      </c>
      <c r="AT166" s="16" t="n">
        <f aca="false">'Sellia Marina'!AO290</f>
        <v>0</v>
      </c>
      <c r="AU166" s="16" t="n">
        <f aca="false">'Sellia Marina'!AP290</f>
        <v>0</v>
      </c>
      <c r="AV166" s="139" t="n">
        <f aca="false">'Sellia Marina'!AQ290</f>
        <v>0</v>
      </c>
      <c r="AW166" s="150" t="n">
        <f aca="false">'Sellia Marina'!AI291</f>
        <v>90</v>
      </c>
      <c r="AX166" s="16" t="n">
        <f aca="false">'Sellia Marina'!AJ291</f>
        <v>130</v>
      </c>
      <c r="AY166" s="16" t="n">
        <f aca="false">'Sellia Marina'!AK291</f>
        <v>16.2</v>
      </c>
      <c r="AZ166" s="16" t="n">
        <f aca="false">'Sellia Marina'!AL291</f>
        <v>180</v>
      </c>
      <c r="BA166" s="16" t="n">
        <f aca="false">'Sellia Marina'!AM291</f>
        <v>38.5</v>
      </c>
      <c r="BB166" s="16" t="n">
        <f aca="false">'Sellia Marina'!AN291</f>
        <v>0</v>
      </c>
      <c r="BC166" s="16" t="n">
        <f aca="false">'Sellia Marina'!AO291</f>
        <v>25.5</v>
      </c>
      <c r="BD166" s="16" t="n">
        <f aca="false">'Sellia Marina'!AP291</f>
        <v>950</v>
      </c>
      <c r="BE166" s="16" t="n">
        <f aca="false">'Sellia Marina'!AQ291</f>
        <v>0</v>
      </c>
      <c r="BF166" s="20" t="n">
        <f aca="false">AW166*$T166</f>
        <v>13.95</v>
      </c>
      <c r="BG166" s="2" t="n">
        <f aca="false">AX166*$T166</f>
        <v>20.15</v>
      </c>
      <c r="BH166" s="2" t="n">
        <f aca="false">AY166*$T166</f>
        <v>2.511</v>
      </c>
      <c r="BI166" s="2" t="n">
        <f aca="false">AZ166*$T166</f>
        <v>27.9</v>
      </c>
      <c r="BJ166" s="2" t="n">
        <f aca="false">BA166*$T166</f>
        <v>5.9675</v>
      </c>
      <c r="BK166" s="2" t="n">
        <f aca="false">BB166*$T166</f>
        <v>0</v>
      </c>
      <c r="BL166" s="2" t="n">
        <f aca="false">BC166*$T166</f>
        <v>3.9525</v>
      </c>
      <c r="BM166" s="2" t="n">
        <f aca="false">BD166*$T166</f>
        <v>147.25</v>
      </c>
      <c r="BN166" s="44" t="n">
        <f aca="false">BE166*$T166</f>
        <v>0</v>
      </c>
      <c r="BO166" s="150" t="n">
        <f aca="false">AN166+BF166</f>
        <v>13.95</v>
      </c>
      <c r="BP166" s="16" t="n">
        <f aca="false">AO166+BG166</f>
        <v>20.15</v>
      </c>
      <c r="BQ166" s="16" t="n">
        <f aca="false">AP166+BH166</f>
        <v>2.511</v>
      </c>
      <c r="BR166" s="16" t="n">
        <f aca="false">AQ166+BI166</f>
        <v>27.9</v>
      </c>
      <c r="BS166" s="16" t="n">
        <f aca="false">AR166+BJ166</f>
        <v>5.9675</v>
      </c>
      <c r="BT166" s="16" t="n">
        <f aca="false">AS166+BK166</f>
        <v>0</v>
      </c>
      <c r="BU166" s="16" t="n">
        <f aca="false">AT166+BL166</f>
        <v>3.9525</v>
      </c>
      <c r="BV166" s="16" t="n">
        <f aca="false">AU166+BM166</f>
        <v>147.25</v>
      </c>
      <c r="BW166" s="139" t="n">
        <f aca="false">AV166+BN166</f>
        <v>0</v>
      </c>
      <c r="BX166" s="3" t="n">
        <f aca="false">BO166/SUM($BO166:$BW166)</f>
        <v>0.062928261781569</v>
      </c>
      <c r="BY166" s="3" t="n">
        <f aca="false">BP166/SUM($BO166:$BW166)</f>
        <v>0.090896378128933</v>
      </c>
      <c r="BZ166" s="3" t="n">
        <f aca="false">BQ166/SUM($BO166:$BW166)</f>
        <v>0.0113270871206824</v>
      </c>
      <c r="CA166" s="3" t="n">
        <f aca="false">BR166/SUM($BO166:$BW166)</f>
        <v>0.125856523563138</v>
      </c>
      <c r="CB166" s="3" t="n">
        <f aca="false">BS166/SUM($BO166:$BW166)</f>
        <v>0.0269193119843379</v>
      </c>
      <c r="CC166" s="3" t="n">
        <f aca="false">BT166/SUM($BO166:$BW166)</f>
        <v>0</v>
      </c>
      <c r="CD166" s="3" t="n">
        <f aca="false">BU166/SUM($BO166:$BW166)</f>
        <v>0.0178296741714446</v>
      </c>
      <c r="CE166" s="3" t="n">
        <f aca="false">BV166/SUM($BO166:$BW166)</f>
        <v>0.664242763249895</v>
      </c>
      <c r="CF166" s="3" t="n">
        <f aca="false">BW166/SUM($BO166:$BW166)</f>
        <v>0</v>
      </c>
      <c r="CG166" s="147" t="n">
        <f aca="false">IF(AND(CE166&gt;=90%,BV166&gt;=2000),BV166,0)</f>
        <v>0</v>
      </c>
      <c r="CI166" s="16" t="n">
        <f aca="false">IF(CG166&lt;&gt;0,SUM(BO166:CG166)-BV166,0)</f>
        <v>0</v>
      </c>
      <c r="CJ166" s="2" t="n">
        <f aca="false">IF(CE166&gt;=90%,BV166,0)</f>
        <v>0</v>
      </c>
      <c r="CK166" s="151" t="n">
        <f aca="false">IF(CJ166&lt;&gt;0,1,0)</f>
        <v>0</v>
      </c>
      <c r="CL166" s="2" t="n">
        <f aca="false">IF(CG166&lt;&gt;0,1,0)</f>
        <v>0</v>
      </c>
      <c r="CM166" s="2" t="n">
        <v>0</v>
      </c>
      <c r="CN166" s="151"/>
      <c r="CP166" s="127"/>
      <c r="CQ166" s="127"/>
      <c r="CR166" s="127"/>
      <c r="CS166" s="127"/>
      <c r="CT166" s="127"/>
      <c r="CU166" s="127"/>
      <c r="CV166" s="127"/>
      <c r="CW166" s="127"/>
      <c r="CX166" s="127"/>
      <c r="CY166" s="127"/>
      <c r="CZ166" s="127"/>
      <c r="DA166" s="127"/>
      <c r="DB166" s="127"/>
      <c r="DC166" s="185"/>
      <c r="DE166" s="37" t="str">
        <f aca="false">B211</f>
        <v>O88</v>
      </c>
      <c r="DF166" s="44"/>
      <c r="DG166" s="2" t="n">
        <f aca="false">W211</f>
        <v>284.488</v>
      </c>
      <c r="DH166" s="44" t="n">
        <f aca="false">CG211</f>
        <v>0</v>
      </c>
      <c r="DI166" s="44" t="n">
        <f aca="false">O211</f>
        <v>17.2</v>
      </c>
      <c r="DJ166" s="44" t="n">
        <f aca="false">S211</f>
        <v>0.172</v>
      </c>
      <c r="DK166" s="44" t="n">
        <f aca="false">BW211</f>
        <v>0</v>
      </c>
      <c r="DL166" s="44" t="n">
        <f aca="false">BV211</f>
        <v>282.94</v>
      </c>
      <c r="DM166" s="127"/>
      <c r="DN166" s="127"/>
      <c r="DO166" s="127"/>
      <c r="DP166" s="127"/>
      <c r="DQ166" s="127"/>
      <c r="DR166" s="127"/>
      <c r="DS166" s="127"/>
      <c r="DT166" s="127"/>
      <c r="DU166" s="127"/>
      <c r="DV166" s="127"/>
      <c r="DW166" s="127"/>
      <c r="DX166" s="127"/>
      <c r="DY166" s="127"/>
      <c r="DZ166" s="127"/>
      <c r="EA166" s="127"/>
      <c r="EB166" s="127"/>
      <c r="EC166" s="127"/>
      <c r="ED166" s="127"/>
      <c r="EE166" s="127"/>
      <c r="EF166" s="127"/>
      <c r="EG166" s="127"/>
      <c r="EH166" s="127"/>
      <c r="EI166" s="127"/>
      <c r="EJ166" s="127"/>
      <c r="EK166" s="127"/>
      <c r="EL166" s="127"/>
      <c r="EM166" s="127"/>
      <c r="EN166" s="127"/>
      <c r="EO166" s="127"/>
      <c r="EP166" s="127"/>
      <c r="EQ166" s="127"/>
      <c r="ER166" s="127"/>
      <c r="ES166" s="127"/>
      <c r="ET166" s="127"/>
      <c r="EU166" s="127"/>
      <c r="EV166" s="127"/>
      <c r="EW166" s="127"/>
      <c r="EX166" s="127"/>
      <c r="EY166" s="127"/>
      <c r="EZ166" s="127"/>
      <c r="FA166" s="127"/>
      <c r="FB166" s="127"/>
      <c r="FC166" s="127"/>
      <c r="FD166" s="127"/>
      <c r="FE166" s="127"/>
      <c r="FF166" s="127"/>
      <c r="FG166" s="127"/>
      <c r="FH166" s="127"/>
      <c r="FI166" s="127"/>
      <c r="FJ166" s="127"/>
      <c r="FK166" s="127"/>
      <c r="FL166" s="127"/>
      <c r="FM166" s="127"/>
      <c r="FN166" s="127"/>
      <c r="FO166" s="127"/>
      <c r="FP166" s="127"/>
      <c r="FQ166" s="127"/>
      <c r="FR166" s="127"/>
      <c r="FS166" s="127"/>
      <c r="FT166" s="127"/>
      <c r="FU166" s="127"/>
      <c r="FV166" s="127"/>
      <c r="FW166" s="127"/>
      <c r="FX166" s="127"/>
      <c r="FY166" s="127"/>
      <c r="FZ166" s="127"/>
      <c r="GA166" s="127"/>
      <c r="GB166" s="127"/>
      <c r="GC166" s="127"/>
      <c r="GD166" s="127"/>
      <c r="GE166" s="127"/>
      <c r="GF166" s="127"/>
      <c r="GG166" s="127"/>
      <c r="GH166" s="127"/>
      <c r="GI166" s="127"/>
      <c r="GJ166" s="127"/>
      <c r="GK166" s="127"/>
      <c r="GL166" s="127"/>
      <c r="GM166" s="127"/>
      <c r="GN166" s="127"/>
      <c r="GO166" s="127"/>
      <c r="GP166" s="167"/>
      <c r="GQ166" s="127" t="s">
        <v>344</v>
      </c>
      <c r="GR166" s="161" t="n">
        <v>0.02</v>
      </c>
      <c r="GS166" s="127" t="n">
        <v>0</v>
      </c>
      <c r="GT166" s="127" t="n">
        <v>0.68</v>
      </c>
      <c r="GU166" s="127" t="n">
        <v>0.15</v>
      </c>
      <c r="GV166" s="127" t="n">
        <v>0</v>
      </c>
      <c r="GW166" s="127" t="n">
        <v>0</v>
      </c>
      <c r="GX166" s="127" t="n">
        <v>0.15</v>
      </c>
      <c r="GY166" s="135" t="n">
        <v>0</v>
      </c>
      <c r="GZ166" s="161" t="n">
        <v>0</v>
      </c>
      <c r="HA166" s="127" t="s">
        <v>140</v>
      </c>
      <c r="HB166" s="127" t="s">
        <v>140</v>
      </c>
      <c r="HC166" s="127" t="s">
        <v>45</v>
      </c>
      <c r="HD166" s="127" t="n">
        <v>5.38</v>
      </c>
      <c r="HE166" s="127" t="n">
        <v>15</v>
      </c>
      <c r="HF166" s="127" t="n">
        <v>0.015</v>
      </c>
      <c r="HG166" s="127" t="n">
        <v>0</v>
      </c>
      <c r="HH166" s="127" t="n">
        <v>0.0807</v>
      </c>
      <c r="HI166" s="127" t="n">
        <v>0.0807</v>
      </c>
      <c r="HJ166" s="127" t="n">
        <v>4772.7</v>
      </c>
      <c r="HK166" s="127" t="n">
        <v>0</v>
      </c>
      <c r="HL166" s="135" t="n">
        <v>385.15689</v>
      </c>
      <c r="HM166" s="161" t="n">
        <v>0</v>
      </c>
      <c r="HN166" s="127" t="n">
        <v>0</v>
      </c>
      <c r="HO166" s="127" t="n">
        <v>0</v>
      </c>
      <c r="HP166" s="127" t="n">
        <v>0</v>
      </c>
      <c r="HQ166" s="127" t="n">
        <v>0</v>
      </c>
      <c r="HR166" s="127" t="n">
        <v>0</v>
      </c>
      <c r="HS166" s="127" t="n">
        <v>0</v>
      </c>
      <c r="HT166" s="127" t="n">
        <v>0</v>
      </c>
      <c r="HU166" s="127" t="n">
        <v>0</v>
      </c>
      <c r="HV166" s="127" t="n">
        <v>0</v>
      </c>
      <c r="HW166" s="127" t="n">
        <v>0</v>
      </c>
      <c r="HX166" s="127" t="n">
        <v>0</v>
      </c>
      <c r="HY166" s="127" t="n">
        <v>0</v>
      </c>
      <c r="HZ166" s="165" t="n">
        <v>0</v>
      </c>
      <c r="IA166" s="127"/>
      <c r="IB166" s="127"/>
      <c r="IC166" s="127"/>
      <c r="ID166" s="127"/>
      <c r="IE166" s="127"/>
      <c r="IF166" s="127"/>
      <c r="IG166" s="127"/>
      <c r="IH166" s="127"/>
      <c r="II166" s="127"/>
      <c r="IJ166" s="127"/>
      <c r="IK166" s="127"/>
      <c r="IL166" s="127"/>
      <c r="IM166" s="127"/>
      <c r="IN166" s="127"/>
      <c r="IO166" s="127"/>
      <c r="IP166" s="127"/>
      <c r="IQ166" s="127"/>
      <c r="IR166" s="127"/>
      <c r="IS166" s="127"/>
      <c r="IT166" s="127"/>
      <c r="IU166" s="127"/>
      <c r="IV166" s="127"/>
      <c r="IW166" s="127"/>
      <c r="IX166" s="127"/>
      <c r="IY166" s="127"/>
      <c r="IZ166" s="127"/>
      <c r="JA166" s="127"/>
      <c r="JB166" s="127"/>
      <c r="JC166" s="127"/>
      <c r="JD166" s="127"/>
      <c r="JE166" s="127"/>
      <c r="JF166" s="127"/>
      <c r="JG166" s="127"/>
      <c r="JH166" s="127"/>
      <c r="JI166" s="127"/>
      <c r="JJ166" s="127"/>
      <c r="JK166" s="127"/>
      <c r="JL166" s="127"/>
      <c r="JM166" s="127"/>
      <c r="JN166" s="127"/>
      <c r="JO166" s="127"/>
      <c r="JP166" s="127"/>
      <c r="JQ166" s="127"/>
      <c r="JR166" s="127"/>
      <c r="JS166" s="127"/>
      <c r="JT166" s="127"/>
      <c r="JU166" s="127"/>
      <c r="JV166" s="127"/>
      <c r="JW166" s="127"/>
      <c r="JX166" s="127"/>
      <c r="JY166" s="127"/>
      <c r="JZ166" s="127"/>
      <c r="KA166" s="127"/>
      <c r="KB166" s="127"/>
      <c r="KC166" s="127"/>
      <c r="KD166" s="127"/>
      <c r="KE166" s="127"/>
      <c r="KF166" s="127"/>
      <c r="KG166" s="127"/>
      <c r="KH166" s="127"/>
      <c r="KI166" s="127"/>
      <c r="KJ166" s="127"/>
      <c r="KK166" s="127"/>
      <c r="KL166" s="127"/>
      <c r="KM166" s="127"/>
      <c r="KN166" s="127"/>
      <c r="KO166" s="127"/>
      <c r="KP166" s="127"/>
      <c r="KQ166" s="127"/>
      <c r="KR166" s="127"/>
      <c r="KS166" s="127"/>
      <c r="KT166" s="127"/>
      <c r="KU166" s="127"/>
      <c r="KV166" s="127"/>
      <c r="KW166" s="127"/>
      <c r="KX166" s="127"/>
      <c r="KY166" s="127"/>
      <c r="KZ166" s="127"/>
      <c r="LA166" s="127"/>
      <c r="LB166" s="127"/>
      <c r="LC166" s="127"/>
      <c r="LD166" s="127"/>
      <c r="LE166" s="127"/>
      <c r="LF166" s="127"/>
      <c r="LG166" s="127"/>
      <c r="LH166" s="127"/>
      <c r="LI166" s="127"/>
      <c r="LJ166" s="127"/>
      <c r="LK166" s="127"/>
      <c r="LL166" s="127"/>
      <c r="LM166" s="127"/>
      <c r="LN166" s="127"/>
      <c r="LO166" s="127"/>
      <c r="LP166" s="127"/>
      <c r="LQ166" s="127"/>
      <c r="LR166" s="127"/>
      <c r="LS166" s="127"/>
      <c r="LT166" s="127"/>
      <c r="LU166" s="127"/>
      <c r="LV166" s="127"/>
      <c r="LW166" s="127"/>
      <c r="LX166" s="127"/>
      <c r="LY166" s="127"/>
      <c r="LZ166" s="127"/>
      <c r="MA166" s="127"/>
      <c r="MB166" s="127"/>
      <c r="MC166" s="127"/>
      <c r="MD166" s="127"/>
      <c r="ME166" s="127"/>
      <c r="MF166" s="127"/>
      <c r="MG166" s="127"/>
      <c r="MH166" s="127"/>
      <c r="MI166" s="127"/>
      <c r="MJ166" s="127"/>
      <c r="MK166" s="127"/>
      <c r="ML166" s="127"/>
      <c r="MM166" s="127"/>
      <c r="MN166" s="127"/>
      <c r="MO166" s="127"/>
      <c r="MP166" s="127"/>
      <c r="MQ166" s="127"/>
      <c r="MR166" s="127"/>
      <c r="MS166" s="127"/>
      <c r="MT166" s="127"/>
      <c r="MU166" s="127"/>
      <c r="MV166" s="127"/>
      <c r="MW166" s="127"/>
      <c r="MX166" s="127"/>
      <c r="MY166" s="127"/>
      <c r="MZ166" s="127"/>
      <c r="NA166" s="127"/>
      <c r="NB166" s="127"/>
      <c r="NC166" s="127"/>
      <c r="ND166" s="127"/>
      <c r="NE166" s="127"/>
      <c r="NF166" s="127"/>
      <c r="NG166" s="127"/>
      <c r="NH166" s="127"/>
      <c r="NI166" s="127"/>
      <c r="NJ166" s="127"/>
      <c r="NK166" s="127"/>
      <c r="NL166" s="127"/>
      <c r="NM166" s="127"/>
      <c r="NN166" s="127"/>
      <c r="NO166" s="127"/>
      <c r="NP166" s="127"/>
      <c r="NQ166" s="127"/>
      <c r="NR166" s="127"/>
      <c r="NS166" s="127"/>
      <c r="NT166" s="127"/>
      <c r="NU166" s="127"/>
      <c r="NV166" s="127"/>
      <c r="NW166" s="127"/>
      <c r="NX166" s="127"/>
      <c r="NY166" s="127"/>
      <c r="NZ166" s="127"/>
      <c r="OA166" s="127"/>
      <c r="OB166" s="127"/>
      <c r="OC166" s="127"/>
      <c r="OD166" s="127"/>
      <c r="OE166" s="127"/>
      <c r="OF166" s="127"/>
      <c r="OG166" s="127"/>
      <c r="OH166" s="127"/>
      <c r="OI166" s="127"/>
      <c r="OJ166" s="127"/>
      <c r="OK166" s="127"/>
      <c r="OL166" s="127"/>
      <c r="OM166" s="127"/>
      <c r="ON166" s="127"/>
      <c r="OO166" s="127"/>
      <c r="OP166" s="127"/>
      <c r="OQ166" s="127"/>
      <c r="OR166" s="127"/>
      <c r="OS166" s="127"/>
      <c r="OT166" s="127"/>
      <c r="OU166" s="127"/>
      <c r="OV166" s="127"/>
      <c r="OW166" s="127"/>
      <c r="OX166" s="127"/>
      <c r="OY166" s="127"/>
      <c r="OZ166" s="127"/>
      <c r="PA166" s="127"/>
      <c r="PB166" s="127"/>
      <c r="PC166" s="127"/>
      <c r="PD166" s="127"/>
      <c r="PE166" s="127"/>
      <c r="PF166" s="127"/>
      <c r="PG166" s="127"/>
      <c r="PH166" s="127"/>
      <c r="PI166" s="127"/>
      <c r="PJ166" s="127"/>
      <c r="PK166" s="127"/>
      <c r="PL166" s="127"/>
      <c r="PM166" s="127"/>
      <c r="PN166" s="127"/>
      <c r="PO166" s="127"/>
      <c r="PP166" s="127"/>
      <c r="PQ166" s="127"/>
      <c r="PR166" s="127"/>
      <c r="PS166" s="127"/>
      <c r="PT166" s="127"/>
      <c r="PU166" s="127"/>
      <c r="PV166" s="127"/>
      <c r="PW166" s="127"/>
      <c r="PX166" s="127"/>
      <c r="PY166" s="127"/>
      <c r="PZ166" s="127"/>
      <c r="QA166" s="127"/>
      <c r="QB166" s="127"/>
      <c r="QC166" s="127"/>
      <c r="QD166" s="127"/>
      <c r="QE166" s="127"/>
      <c r="QF166" s="127"/>
      <c r="QG166" s="127"/>
      <c r="QH166" s="127"/>
      <c r="QI166" s="127"/>
      <c r="QJ166" s="127"/>
      <c r="QK166" s="127"/>
      <c r="QL166" s="127"/>
      <c r="QM166" s="127"/>
      <c r="QN166" s="127"/>
      <c r="QO166" s="127"/>
      <c r="QP166" s="127"/>
    </row>
    <row r="167" customFormat="false" ht="14.4" hidden="false" customHeight="false" outlineLevel="0" collapsed="false">
      <c r="A167" s="166"/>
      <c r="B167" s="37" t="s">
        <v>349</v>
      </c>
      <c r="C167" s="16" t="n">
        <v>0.05</v>
      </c>
      <c r="D167" s="2" t="n">
        <v>0</v>
      </c>
      <c r="E167" s="2" t="n">
        <v>0.1</v>
      </c>
      <c r="F167" s="2" t="n">
        <v>0</v>
      </c>
      <c r="G167" s="2" t="n">
        <v>0</v>
      </c>
      <c r="H167" s="2" t="n">
        <v>0</v>
      </c>
      <c r="I167" s="2" t="n">
        <v>0.85</v>
      </c>
      <c r="J167" s="2" t="n">
        <v>0</v>
      </c>
      <c r="K167" s="2" t="n">
        <v>0</v>
      </c>
      <c r="L167" s="2" t="s">
        <v>330</v>
      </c>
      <c r="M167" s="2" t="n">
        <v>1</v>
      </c>
      <c r="N167" s="2" t="s">
        <v>45</v>
      </c>
      <c r="O167" s="2" t="n">
        <v>6.2</v>
      </c>
      <c r="P167" s="2" t="n">
        <v>15</v>
      </c>
      <c r="Q167" s="2" t="n">
        <v>0.015</v>
      </c>
      <c r="R167" s="2" t="n">
        <v>0</v>
      </c>
      <c r="S167" s="2" t="n">
        <v>0.093</v>
      </c>
      <c r="T167" s="2" t="n">
        <v>0.093</v>
      </c>
      <c r="U167" s="2" t="n">
        <v>1924</v>
      </c>
      <c r="V167" s="2" t="n">
        <v>0</v>
      </c>
      <c r="W167" s="2" t="n">
        <v>178.932</v>
      </c>
      <c r="X167" s="2" t="n">
        <f aca="false">IF(M167=1,O167,0)</f>
        <v>6.2</v>
      </c>
      <c r="Z167" s="2" t="s">
        <v>511</v>
      </c>
      <c r="AA167" s="2" t="n">
        <f aca="false">[1]sellia!E57</f>
        <v>3.50910569794542</v>
      </c>
      <c r="AB167" s="127"/>
      <c r="AC167" s="127"/>
      <c r="AD167" s="127"/>
      <c r="AE167" s="127"/>
      <c r="AF167" s="127"/>
      <c r="AG167" s="128"/>
      <c r="AH167" s="127"/>
      <c r="AI167" s="127"/>
      <c r="AJ167" s="127"/>
      <c r="AK167" s="127"/>
      <c r="AL167" s="127"/>
      <c r="AM167" s="127"/>
      <c r="AN167" s="150" t="n">
        <f aca="false">'Sellia Marina'!AT290</f>
        <v>0</v>
      </c>
      <c r="AO167" s="16" t="n">
        <f aca="false">'Sellia Marina'!AU290</f>
        <v>0</v>
      </c>
      <c r="AP167" s="16" t="n">
        <f aca="false">'Sellia Marina'!AV290</f>
        <v>0</v>
      </c>
      <c r="AQ167" s="16" t="n">
        <f aca="false">'Sellia Marina'!AW290</f>
        <v>0</v>
      </c>
      <c r="AR167" s="16" t="n">
        <f aca="false">'Sellia Marina'!AX290</f>
        <v>0</v>
      </c>
      <c r="AS167" s="16" t="n">
        <f aca="false">'Sellia Marina'!AY290</f>
        <v>0</v>
      </c>
      <c r="AT167" s="16" t="n">
        <f aca="false">'Sellia Marina'!AZ290</f>
        <v>0</v>
      </c>
      <c r="AU167" s="16" t="n">
        <f aca="false">'Sellia Marina'!BA290</f>
        <v>0</v>
      </c>
      <c r="AV167" s="139" t="n">
        <f aca="false">'Sellia Marina'!BB290</f>
        <v>0</v>
      </c>
      <c r="AW167" s="150" t="n">
        <f aca="false">'Sellia Marina'!AT291</f>
        <v>45</v>
      </c>
      <c r="AX167" s="16" t="n">
        <f aca="false">'Sellia Marina'!AU291</f>
        <v>0</v>
      </c>
      <c r="AY167" s="16" t="n">
        <f aca="false">'Sellia Marina'!AV291</f>
        <v>54</v>
      </c>
      <c r="AZ167" s="16" t="n">
        <f aca="false">'Sellia Marina'!AW291</f>
        <v>600</v>
      </c>
      <c r="BA167" s="16" t="n">
        <f aca="false">'Sellia Marina'!AX291</f>
        <v>0</v>
      </c>
      <c r="BB167" s="16" t="n">
        <f aca="false">'Sellia Marina'!AY291</f>
        <v>0</v>
      </c>
      <c r="BC167" s="16" t="n">
        <f aca="false">'Sellia Marina'!AZ291</f>
        <v>0</v>
      </c>
      <c r="BD167" s="16" t="n">
        <f aca="false">'Sellia Marina'!BA291</f>
        <v>1225</v>
      </c>
      <c r="BE167" s="16" t="n">
        <f aca="false">'Sellia Marina'!BB291</f>
        <v>0</v>
      </c>
      <c r="BF167" s="20" t="n">
        <f aca="false">AW167*$T167</f>
        <v>4.185</v>
      </c>
      <c r="BG167" s="2" t="n">
        <f aca="false">AX167*$T167</f>
        <v>0</v>
      </c>
      <c r="BH167" s="2" t="n">
        <f aca="false">AY167*$T167</f>
        <v>5.022</v>
      </c>
      <c r="BI167" s="2" t="n">
        <f aca="false">AZ167*$T167</f>
        <v>55.8</v>
      </c>
      <c r="BJ167" s="2" t="n">
        <f aca="false">BA167*$T167</f>
        <v>0</v>
      </c>
      <c r="BK167" s="2" t="n">
        <f aca="false">BB167*$T167</f>
        <v>0</v>
      </c>
      <c r="BL167" s="2" t="n">
        <f aca="false">BC167*$T167</f>
        <v>0</v>
      </c>
      <c r="BM167" s="2" t="n">
        <f aca="false">BD167*$T167</f>
        <v>113.925</v>
      </c>
      <c r="BN167" s="44" t="n">
        <f aca="false">BE167*$T167</f>
        <v>0</v>
      </c>
      <c r="BO167" s="150" t="n">
        <f aca="false">AN167+BF167</f>
        <v>4.185</v>
      </c>
      <c r="BP167" s="16" t="n">
        <f aca="false">AO167+BG167</f>
        <v>0</v>
      </c>
      <c r="BQ167" s="16" t="n">
        <f aca="false">AP167+BH167</f>
        <v>5.022</v>
      </c>
      <c r="BR167" s="16" t="n">
        <f aca="false">AQ167+BI167</f>
        <v>55.8</v>
      </c>
      <c r="BS167" s="16" t="n">
        <f aca="false">AR167+BJ167</f>
        <v>0</v>
      </c>
      <c r="BT167" s="16" t="n">
        <f aca="false">AS167+BK167</f>
        <v>0</v>
      </c>
      <c r="BU167" s="16" t="n">
        <f aca="false">AT167+BL167</f>
        <v>0</v>
      </c>
      <c r="BV167" s="16" t="n">
        <f aca="false">AU167+BM167</f>
        <v>113.925</v>
      </c>
      <c r="BW167" s="139" t="n">
        <f aca="false">AV167+BN167</f>
        <v>0</v>
      </c>
      <c r="BX167" s="3" t="n">
        <f aca="false">BO167/SUM($BO167:$BW167)</f>
        <v>0.0233887733887734</v>
      </c>
      <c r="BY167" s="3" t="n">
        <f aca="false">BP167/SUM($BO167:$BW167)</f>
        <v>0</v>
      </c>
      <c r="BZ167" s="3" t="n">
        <f aca="false">BQ167/SUM($BO167:$BW167)</f>
        <v>0.0280665280665281</v>
      </c>
      <c r="CA167" s="3" t="n">
        <f aca="false">BR167/SUM($BO167:$BW167)</f>
        <v>0.311850311850312</v>
      </c>
      <c r="CB167" s="3" t="n">
        <f aca="false">BS167/SUM($BO167:$BW167)</f>
        <v>0</v>
      </c>
      <c r="CC167" s="3" t="n">
        <f aca="false">BT167/SUM($BO167:$BW167)</f>
        <v>0</v>
      </c>
      <c r="CD167" s="3" t="n">
        <f aca="false">BU167/SUM($BO167:$BW167)</f>
        <v>0</v>
      </c>
      <c r="CE167" s="3" t="n">
        <f aca="false">BV167/SUM($BO167:$BW167)</f>
        <v>0.636694386694387</v>
      </c>
      <c r="CF167" s="3" t="n">
        <f aca="false">BW167/SUM($BO167:$BW167)</f>
        <v>0</v>
      </c>
      <c r="CG167" s="147" t="n">
        <f aca="false">IF(AND(CE167&gt;=90%,BV167&gt;=2000),BV167,0)</f>
        <v>0</v>
      </c>
      <c r="CI167" s="16" t="n">
        <f aca="false">IF(CG167&lt;&gt;0,SUM(BO167:CG167)-BV167,0)</f>
        <v>0</v>
      </c>
      <c r="CJ167" s="2" t="n">
        <f aca="false">IF(CE167&gt;=90%,BV167,0)</f>
        <v>0</v>
      </c>
      <c r="CK167" s="151" t="n">
        <f aca="false">IF(CJ167&lt;&gt;0,1,0)</f>
        <v>0</v>
      </c>
      <c r="CL167" s="2" t="n">
        <f aca="false">IF(CG167&lt;&gt;0,1,0)</f>
        <v>0</v>
      </c>
      <c r="CM167" s="2" t="n">
        <v>0</v>
      </c>
      <c r="CN167" s="151"/>
      <c r="CP167" s="127"/>
      <c r="CQ167" s="127"/>
      <c r="CR167" s="127"/>
      <c r="CS167" s="127"/>
      <c r="CT167" s="127"/>
      <c r="CU167" s="127"/>
      <c r="CV167" s="127"/>
      <c r="CW167" s="127"/>
      <c r="CX167" s="127"/>
      <c r="CY167" s="127"/>
      <c r="CZ167" s="127"/>
      <c r="DA167" s="127"/>
      <c r="DB167" s="127"/>
      <c r="DC167" s="185"/>
      <c r="DE167" s="37" t="str">
        <f aca="false">B212</f>
        <v>O89</v>
      </c>
      <c r="DF167" s="44"/>
      <c r="DG167" s="2" t="n">
        <f aca="false">W212</f>
        <v>135.9288</v>
      </c>
      <c r="DH167" s="44" t="n">
        <f aca="false">CG212</f>
        <v>0</v>
      </c>
      <c r="DI167" s="44" t="n">
        <f aca="false">O212</f>
        <v>7.56</v>
      </c>
      <c r="DJ167" s="44" t="n">
        <f aca="false">S212</f>
        <v>0.1512</v>
      </c>
      <c r="DK167" s="44" t="n">
        <f aca="false">BW212</f>
        <v>0</v>
      </c>
      <c r="DL167" s="44" t="n">
        <f aca="false">BV212</f>
        <v>0</v>
      </c>
      <c r="DM167" s="127"/>
      <c r="DN167" s="127"/>
      <c r="DO167" s="127"/>
      <c r="DP167" s="127"/>
      <c r="DQ167" s="127"/>
      <c r="DR167" s="127"/>
      <c r="DS167" s="127"/>
      <c r="DT167" s="127"/>
      <c r="DU167" s="127"/>
      <c r="DV167" s="127"/>
      <c r="DW167" s="127"/>
      <c r="DX167" s="127"/>
      <c r="DY167" s="127"/>
      <c r="DZ167" s="127"/>
      <c r="EA167" s="127"/>
      <c r="EB167" s="127"/>
      <c r="EC167" s="127"/>
      <c r="ED167" s="127"/>
      <c r="EE167" s="127"/>
      <c r="EF167" s="127"/>
      <c r="EG167" s="127"/>
      <c r="EH167" s="127"/>
      <c r="EI167" s="127"/>
      <c r="EJ167" s="127"/>
      <c r="EK167" s="127"/>
      <c r="EL167" s="127"/>
      <c r="EM167" s="127"/>
      <c r="EN167" s="127"/>
      <c r="EO167" s="127"/>
      <c r="EP167" s="127"/>
      <c r="EQ167" s="127"/>
      <c r="ER167" s="127"/>
      <c r="ES167" s="127"/>
      <c r="ET167" s="127"/>
      <c r="EU167" s="127"/>
      <c r="EV167" s="127"/>
      <c r="EW167" s="127"/>
      <c r="EX167" s="127"/>
      <c r="EY167" s="127"/>
      <c r="EZ167" s="127"/>
      <c r="FA167" s="127"/>
      <c r="FB167" s="127"/>
      <c r="FC167" s="127"/>
      <c r="FD167" s="127"/>
      <c r="FE167" s="127"/>
      <c r="FF167" s="127"/>
      <c r="FG167" s="127"/>
      <c r="FH167" s="127"/>
      <c r="FI167" s="127"/>
      <c r="FJ167" s="127"/>
      <c r="FK167" s="127"/>
      <c r="FL167" s="127"/>
      <c r="FM167" s="127"/>
      <c r="FN167" s="127"/>
      <c r="FO167" s="127"/>
      <c r="FP167" s="127"/>
      <c r="FQ167" s="127"/>
      <c r="FR167" s="127"/>
      <c r="FS167" s="127"/>
      <c r="FT167" s="127"/>
      <c r="FU167" s="127"/>
      <c r="FV167" s="127"/>
      <c r="FW167" s="127"/>
      <c r="FX167" s="127"/>
      <c r="FY167" s="127"/>
      <c r="FZ167" s="127"/>
      <c r="GA167" s="127"/>
      <c r="GB167" s="127"/>
      <c r="GC167" s="127"/>
      <c r="GD167" s="127"/>
      <c r="GE167" s="127"/>
      <c r="GF167" s="127"/>
      <c r="GG167" s="127"/>
      <c r="GH167" s="127"/>
      <c r="GI167" s="127"/>
      <c r="GJ167" s="127"/>
      <c r="GK167" s="127"/>
      <c r="GL167" s="127"/>
      <c r="GM167" s="127"/>
      <c r="GN167" s="127"/>
      <c r="GO167" s="127"/>
      <c r="GP167" s="167"/>
      <c r="GQ167" s="127" t="s">
        <v>345</v>
      </c>
      <c r="GR167" s="161" t="n">
        <v>0.1</v>
      </c>
      <c r="GS167" s="127" t="n">
        <v>0</v>
      </c>
      <c r="GT167" s="127" t="n">
        <v>0</v>
      </c>
      <c r="GU167" s="127" t="n">
        <v>0.07</v>
      </c>
      <c r="GV167" s="127" t="n">
        <v>0.03</v>
      </c>
      <c r="GW167" s="127" t="n">
        <v>0</v>
      </c>
      <c r="GX167" s="127" t="n">
        <v>0.8</v>
      </c>
      <c r="GY167" s="135" t="n">
        <v>0</v>
      </c>
      <c r="GZ167" s="161" t="n">
        <v>0</v>
      </c>
      <c r="HA167" s="127" t="s">
        <v>346</v>
      </c>
      <c r="HB167" s="127" t="s">
        <v>140</v>
      </c>
      <c r="HC167" s="127" t="s">
        <v>45</v>
      </c>
      <c r="HD167" s="127" t="n">
        <v>4.93</v>
      </c>
      <c r="HE167" s="127" t="n">
        <v>15</v>
      </c>
      <c r="HF167" s="127" t="n">
        <v>0.015</v>
      </c>
      <c r="HG167" s="127" t="n">
        <v>0</v>
      </c>
      <c r="HH167" s="127" t="n">
        <v>0.07395</v>
      </c>
      <c r="HI167" s="127" t="n">
        <v>0.07395</v>
      </c>
      <c r="HJ167" s="127" t="n">
        <v>1478.5</v>
      </c>
      <c r="HK167" s="127" t="n">
        <v>0</v>
      </c>
      <c r="HL167" s="135" t="n">
        <v>109.335075</v>
      </c>
      <c r="HM167" s="161" t="n">
        <v>0</v>
      </c>
      <c r="HN167" s="127" t="n">
        <v>0</v>
      </c>
      <c r="HO167" s="127" t="n">
        <v>0</v>
      </c>
      <c r="HP167" s="127" t="n">
        <v>0</v>
      </c>
      <c r="HQ167" s="127" t="n">
        <v>0</v>
      </c>
      <c r="HR167" s="127" t="n">
        <v>0</v>
      </c>
      <c r="HS167" s="127" t="n">
        <v>0</v>
      </c>
      <c r="HT167" s="127" t="n">
        <v>0</v>
      </c>
      <c r="HU167" s="127" t="n">
        <v>0</v>
      </c>
      <c r="HV167" s="127" t="n">
        <v>0</v>
      </c>
      <c r="HW167" s="127" t="n">
        <v>0</v>
      </c>
      <c r="HX167" s="127" t="n">
        <v>0</v>
      </c>
      <c r="HY167" s="127" t="n">
        <v>0</v>
      </c>
      <c r="HZ167" s="165" t="n">
        <v>0</v>
      </c>
      <c r="IA167" s="127"/>
      <c r="IB167" s="127"/>
      <c r="IC167" s="127"/>
      <c r="ID167" s="127"/>
      <c r="IE167" s="127"/>
      <c r="IF167" s="127"/>
      <c r="IG167" s="127"/>
      <c r="IH167" s="127"/>
      <c r="II167" s="127"/>
      <c r="IJ167" s="127"/>
      <c r="IK167" s="127"/>
      <c r="IL167" s="127"/>
      <c r="IM167" s="127"/>
      <c r="IN167" s="127"/>
      <c r="IO167" s="127"/>
      <c r="IP167" s="127"/>
      <c r="IQ167" s="127"/>
      <c r="IR167" s="127"/>
      <c r="IS167" s="127"/>
      <c r="IT167" s="127"/>
      <c r="IU167" s="127"/>
      <c r="IV167" s="127"/>
      <c r="IW167" s="127"/>
      <c r="IX167" s="127"/>
      <c r="IY167" s="127"/>
      <c r="IZ167" s="127"/>
      <c r="JA167" s="127"/>
      <c r="JB167" s="127"/>
      <c r="JC167" s="127"/>
      <c r="JD167" s="127"/>
      <c r="JE167" s="127"/>
      <c r="JF167" s="127"/>
      <c r="JG167" s="127"/>
      <c r="JH167" s="127"/>
      <c r="JI167" s="127"/>
      <c r="JJ167" s="127"/>
      <c r="JK167" s="127"/>
      <c r="JL167" s="127"/>
      <c r="JM167" s="127"/>
      <c r="JN167" s="127"/>
      <c r="JO167" s="127"/>
      <c r="JP167" s="127"/>
      <c r="JQ167" s="127"/>
      <c r="JR167" s="127"/>
      <c r="JS167" s="127"/>
      <c r="JT167" s="127"/>
      <c r="JU167" s="127"/>
      <c r="JV167" s="127"/>
      <c r="JW167" s="127"/>
      <c r="JX167" s="127"/>
      <c r="JY167" s="127"/>
      <c r="JZ167" s="127"/>
      <c r="KA167" s="127"/>
      <c r="KB167" s="127"/>
      <c r="KC167" s="127"/>
      <c r="KD167" s="127"/>
      <c r="KE167" s="127"/>
      <c r="KF167" s="127"/>
      <c r="KG167" s="127"/>
      <c r="KH167" s="127"/>
      <c r="KI167" s="127"/>
      <c r="KJ167" s="127"/>
      <c r="KK167" s="127"/>
      <c r="KL167" s="127"/>
      <c r="KM167" s="127"/>
      <c r="KN167" s="127"/>
      <c r="KO167" s="127"/>
      <c r="KP167" s="127"/>
      <c r="KQ167" s="127"/>
      <c r="KR167" s="127"/>
      <c r="KS167" s="127"/>
      <c r="KT167" s="127"/>
      <c r="KU167" s="127"/>
      <c r="KV167" s="127"/>
      <c r="KW167" s="127"/>
      <c r="KX167" s="127"/>
      <c r="KY167" s="127"/>
      <c r="KZ167" s="127"/>
      <c r="LA167" s="127"/>
      <c r="LB167" s="127"/>
      <c r="LC167" s="127"/>
      <c r="LD167" s="127"/>
      <c r="LE167" s="127"/>
      <c r="LF167" s="127"/>
      <c r="LG167" s="127"/>
      <c r="LH167" s="127"/>
      <c r="LI167" s="127"/>
      <c r="LJ167" s="127"/>
      <c r="LK167" s="127"/>
      <c r="LL167" s="127"/>
      <c r="LM167" s="127"/>
      <c r="LN167" s="127"/>
      <c r="LO167" s="127"/>
      <c r="LP167" s="127"/>
      <c r="LQ167" s="127"/>
      <c r="LR167" s="127"/>
      <c r="LS167" s="127"/>
      <c r="LT167" s="127"/>
      <c r="LU167" s="127"/>
      <c r="LV167" s="127"/>
      <c r="LW167" s="127"/>
      <c r="LX167" s="127"/>
      <c r="LY167" s="127"/>
      <c r="LZ167" s="127"/>
      <c r="MA167" s="127"/>
      <c r="MB167" s="127"/>
      <c r="MC167" s="127"/>
      <c r="MD167" s="127"/>
      <c r="ME167" s="127"/>
      <c r="MF167" s="127"/>
      <c r="MG167" s="127"/>
      <c r="MH167" s="127"/>
      <c r="MI167" s="127"/>
      <c r="MJ167" s="127"/>
      <c r="MK167" s="127"/>
      <c r="ML167" s="127"/>
      <c r="MM167" s="127"/>
      <c r="MN167" s="127"/>
      <c r="MO167" s="127"/>
      <c r="MP167" s="127"/>
      <c r="MQ167" s="127"/>
      <c r="MR167" s="127"/>
      <c r="MS167" s="127"/>
      <c r="MT167" s="127"/>
      <c r="MU167" s="127"/>
      <c r="MV167" s="127"/>
      <c r="MW167" s="127"/>
      <c r="MX167" s="127"/>
      <c r="MY167" s="127"/>
      <c r="MZ167" s="127"/>
      <c r="NA167" s="127"/>
      <c r="NB167" s="127"/>
      <c r="NC167" s="127"/>
      <c r="ND167" s="127"/>
      <c r="NE167" s="127"/>
      <c r="NF167" s="127"/>
      <c r="NG167" s="127"/>
      <c r="NH167" s="127"/>
      <c r="NI167" s="127"/>
      <c r="NJ167" s="127"/>
      <c r="NK167" s="127"/>
      <c r="NL167" s="127"/>
      <c r="NM167" s="127"/>
      <c r="NN167" s="127"/>
      <c r="NO167" s="127"/>
      <c r="NP167" s="127"/>
      <c r="NQ167" s="127"/>
      <c r="NR167" s="127"/>
      <c r="NS167" s="127"/>
      <c r="NT167" s="127"/>
      <c r="NU167" s="127"/>
      <c r="NV167" s="127"/>
      <c r="NW167" s="127"/>
      <c r="NX167" s="127"/>
      <c r="NY167" s="127"/>
      <c r="NZ167" s="127"/>
      <c r="OA167" s="127"/>
      <c r="OB167" s="127"/>
      <c r="OC167" s="127"/>
      <c r="OD167" s="127"/>
      <c r="OE167" s="127"/>
      <c r="OF167" s="127"/>
      <c r="OG167" s="127"/>
      <c r="OH167" s="127"/>
      <c r="OI167" s="127"/>
      <c r="OJ167" s="127"/>
      <c r="OK167" s="127"/>
      <c r="OL167" s="127"/>
      <c r="OM167" s="127"/>
      <c r="ON167" s="127"/>
      <c r="OO167" s="127"/>
      <c r="OP167" s="127"/>
      <c r="OQ167" s="127"/>
      <c r="OR167" s="127"/>
      <c r="OS167" s="127"/>
      <c r="OT167" s="127"/>
      <c r="OU167" s="127"/>
      <c r="OV167" s="127"/>
      <c r="OW167" s="127"/>
      <c r="OX167" s="127"/>
      <c r="OY167" s="127"/>
      <c r="OZ167" s="127"/>
      <c r="PA167" s="127"/>
      <c r="PB167" s="127"/>
      <c r="PC167" s="127"/>
      <c r="PD167" s="127"/>
      <c r="PE167" s="127"/>
      <c r="PF167" s="127"/>
      <c r="PG167" s="127"/>
      <c r="PH167" s="127"/>
      <c r="PI167" s="127"/>
      <c r="PJ167" s="127"/>
      <c r="PK167" s="127"/>
      <c r="PL167" s="127"/>
      <c r="PM167" s="127"/>
      <c r="PN167" s="127"/>
      <c r="PO167" s="127"/>
      <c r="PP167" s="127"/>
      <c r="PQ167" s="127"/>
      <c r="PR167" s="127"/>
      <c r="PS167" s="127"/>
      <c r="PT167" s="127"/>
      <c r="PU167" s="127"/>
      <c r="PV167" s="127"/>
      <c r="PW167" s="127"/>
      <c r="PX167" s="127"/>
      <c r="PY167" s="127"/>
      <c r="PZ167" s="127"/>
      <c r="QA167" s="127"/>
      <c r="QB167" s="127"/>
      <c r="QC167" s="127"/>
      <c r="QD167" s="127"/>
      <c r="QE167" s="127"/>
      <c r="QF167" s="127"/>
      <c r="QG167" s="127"/>
      <c r="QH167" s="127"/>
      <c r="QI167" s="127"/>
      <c r="QJ167" s="127"/>
      <c r="QK167" s="127"/>
      <c r="QL167" s="127"/>
      <c r="QM167" s="127"/>
      <c r="QN167" s="127"/>
      <c r="QO167" s="127"/>
      <c r="QP167" s="127"/>
    </row>
    <row r="168" customFormat="false" ht="14.4" hidden="false" customHeight="false" outlineLevel="0" collapsed="false">
      <c r="A168" s="166"/>
      <c r="B168" s="37" t="s">
        <v>350</v>
      </c>
      <c r="C168" s="16" t="n">
        <v>0.01</v>
      </c>
      <c r="D168" s="2" t="n">
        <v>0.02</v>
      </c>
      <c r="E168" s="2" t="n">
        <v>0.02</v>
      </c>
      <c r="F168" s="2" t="n">
        <v>0</v>
      </c>
      <c r="G168" s="2" t="n">
        <v>0</v>
      </c>
      <c r="H168" s="2" t="n">
        <v>0</v>
      </c>
      <c r="I168" s="2" t="n">
        <v>0.95</v>
      </c>
      <c r="J168" s="2" t="n">
        <v>0</v>
      </c>
      <c r="K168" s="2" t="n">
        <v>0</v>
      </c>
      <c r="L168" s="2" t="s">
        <v>140</v>
      </c>
      <c r="M168" s="2" t="n">
        <v>1</v>
      </c>
      <c r="N168" s="2" t="s">
        <v>354</v>
      </c>
      <c r="O168" s="2" t="n">
        <v>35.1</v>
      </c>
      <c r="P168" s="2" t="n">
        <v>45</v>
      </c>
      <c r="Q168" s="2" t="n">
        <v>0.045</v>
      </c>
      <c r="R168" s="2" t="n">
        <v>0</v>
      </c>
      <c r="S168" s="2" t="n">
        <v>1.5795</v>
      </c>
      <c r="T168" s="2" t="n">
        <v>1.5795</v>
      </c>
      <c r="U168" s="2" t="n">
        <v>1141.8</v>
      </c>
      <c r="V168" s="2" t="n">
        <v>0</v>
      </c>
      <c r="W168" s="2" t="n">
        <v>1803.4731</v>
      </c>
      <c r="X168" s="2" t="n">
        <f aca="false">IF(M168=1,O168,0)</f>
        <v>35.1</v>
      </c>
      <c r="Z168" s="2" t="s">
        <v>511</v>
      </c>
      <c r="AA168" s="2" t="n">
        <f aca="false">[1]sellia!E58</f>
        <v>3.46519069321221</v>
      </c>
      <c r="AB168" s="127"/>
      <c r="AC168" s="127"/>
      <c r="AD168" s="127"/>
      <c r="AE168" s="127"/>
      <c r="AF168" s="127"/>
      <c r="AG168" s="128"/>
      <c r="AH168" s="127"/>
      <c r="AI168" s="127"/>
      <c r="AJ168" s="127"/>
      <c r="AK168" s="127"/>
      <c r="AL168" s="127"/>
      <c r="AM168" s="127"/>
      <c r="AN168" s="150" t="n">
        <f aca="false">'Sellia Marina'!BE290</f>
        <v>0</v>
      </c>
      <c r="AO168" s="16" t="n">
        <f aca="false">'Sellia Marina'!BF290</f>
        <v>0</v>
      </c>
      <c r="AP168" s="16" t="n">
        <f aca="false">'Sellia Marina'!BG290</f>
        <v>0</v>
      </c>
      <c r="AQ168" s="16" t="n">
        <f aca="false">'Sellia Marina'!BH290</f>
        <v>0</v>
      </c>
      <c r="AR168" s="16" t="n">
        <f aca="false">'Sellia Marina'!BI290</f>
        <v>0</v>
      </c>
      <c r="AS168" s="16" t="n">
        <f aca="false">'Sellia Marina'!BJ290</f>
        <v>0</v>
      </c>
      <c r="AT168" s="16" t="n">
        <f aca="false">'Sellia Marina'!BK290</f>
        <v>0</v>
      </c>
      <c r="AU168" s="16" t="n">
        <f aca="false">'Sellia Marina'!BL290</f>
        <v>0</v>
      </c>
      <c r="AV168" s="139" t="n">
        <f aca="false">'Sellia Marina'!BM290</f>
        <v>0</v>
      </c>
      <c r="AW168" s="150" t="n">
        <f aca="false">'Sellia Marina'!BE291</f>
        <v>9</v>
      </c>
      <c r="AX168" s="16" t="n">
        <f aca="false">'Sellia Marina'!BF291</f>
        <v>52</v>
      </c>
      <c r="AY168" s="16" t="n">
        <f aca="false">'Sellia Marina'!BG291</f>
        <v>10.8</v>
      </c>
      <c r="AZ168" s="16" t="n">
        <f aca="false">'Sellia Marina'!BH291</f>
        <v>120</v>
      </c>
      <c r="BA168" s="16" t="n">
        <f aca="false">'Sellia Marina'!BI291</f>
        <v>0</v>
      </c>
      <c r="BB168" s="16" t="n">
        <f aca="false">'Sellia Marina'!BJ291</f>
        <v>0</v>
      </c>
      <c r="BC168" s="16" t="n">
        <f aca="false">'Sellia Marina'!BK291</f>
        <v>0</v>
      </c>
      <c r="BD168" s="16" t="n">
        <f aca="false">'Sellia Marina'!BL291</f>
        <v>950</v>
      </c>
      <c r="BE168" s="16" t="n">
        <f aca="false">'Sellia Marina'!BM291</f>
        <v>0</v>
      </c>
      <c r="BF168" s="20" t="n">
        <f aca="false">AW168*$T168</f>
        <v>14.2155</v>
      </c>
      <c r="BG168" s="2" t="n">
        <f aca="false">AX168*$T168</f>
        <v>82.134</v>
      </c>
      <c r="BH168" s="2" t="n">
        <f aca="false">AY168*$T168</f>
        <v>17.0586</v>
      </c>
      <c r="BI168" s="2" t="n">
        <f aca="false">AZ168*$T168</f>
        <v>189.54</v>
      </c>
      <c r="BJ168" s="2" t="n">
        <f aca="false">BA168*$T168</f>
        <v>0</v>
      </c>
      <c r="BK168" s="2" t="n">
        <f aca="false">BB168*$T168</f>
        <v>0</v>
      </c>
      <c r="BL168" s="2" t="n">
        <f aca="false">BC168*$T168</f>
        <v>0</v>
      </c>
      <c r="BM168" s="2" t="n">
        <f aca="false">BD168*$T168</f>
        <v>1500.525</v>
      </c>
      <c r="BN168" s="44" t="n">
        <f aca="false">BE168*$T168</f>
        <v>0</v>
      </c>
      <c r="BO168" s="150" t="n">
        <f aca="false">AN168+BF168</f>
        <v>14.2155</v>
      </c>
      <c r="BP168" s="16" t="n">
        <f aca="false">AO168+BG168</f>
        <v>82.134</v>
      </c>
      <c r="BQ168" s="16" t="n">
        <f aca="false">AP168+BH168</f>
        <v>17.0586</v>
      </c>
      <c r="BR168" s="16" t="n">
        <f aca="false">AQ168+BI168</f>
        <v>189.54</v>
      </c>
      <c r="BS168" s="16" t="n">
        <f aca="false">AR168+BJ168</f>
        <v>0</v>
      </c>
      <c r="BT168" s="16" t="n">
        <f aca="false">AS168+BK168</f>
        <v>0</v>
      </c>
      <c r="BU168" s="16" t="n">
        <f aca="false">AT168+BL168</f>
        <v>0</v>
      </c>
      <c r="BV168" s="16" t="n">
        <f aca="false">AU168+BM168</f>
        <v>1500.525</v>
      </c>
      <c r="BW168" s="139" t="n">
        <f aca="false">AV168+BN168</f>
        <v>0</v>
      </c>
      <c r="BX168" s="3" t="n">
        <f aca="false">BO168/SUM($BO168:$BW168)</f>
        <v>0.00788229111928534</v>
      </c>
      <c r="BY168" s="3" t="n">
        <f aca="false">BP168/SUM($BO168:$BW168)</f>
        <v>0.045542126466982</v>
      </c>
      <c r="BZ168" s="3" t="n">
        <f aca="false">BQ168/SUM($BO168:$BW168)</f>
        <v>0.00945874934314241</v>
      </c>
      <c r="CA168" s="3" t="n">
        <f aca="false">BR168/SUM($BO168:$BW168)</f>
        <v>0.105097214923805</v>
      </c>
      <c r="CB168" s="3" t="n">
        <f aca="false">BS168/SUM($BO168:$BW168)</f>
        <v>0</v>
      </c>
      <c r="CC168" s="3" t="n">
        <f aca="false">BT168/SUM($BO168:$BW168)</f>
        <v>0</v>
      </c>
      <c r="CD168" s="3" t="n">
        <f aca="false">BU168/SUM($BO168:$BW168)</f>
        <v>0</v>
      </c>
      <c r="CE168" s="3" t="n">
        <f aca="false">BV168/SUM($BO168:$BW168)</f>
        <v>0.832019618146786</v>
      </c>
      <c r="CF168" s="3" t="n">
        <f aca="false">BW168/SUM($BO168:$BW168)</f>
        <v>0</v>
      </c>
      <c r="CG168" s="147" t="n">
        <f aca="false">IF(AND(CE168&gt;=90%,BV168&gt;=2000),BV168,0)</f>
        <v>0</v>
      </c>
      <c r="CI168" s="16" t="n">
        <f aca="false">IF(CG168&lt;&gt;0,SUM(BO168:CG168)-BV168,0)</f>
        <v>0</v>
      </c>
      <c r="CJ168" s="2" t="n">
        <f aca="false">IF(CE168&gt;=90%,BV168,0)</f>
        <v>0</v>
      </c>
      <c r="CK168" s="151" t="n">
        <f aca="false">IF(CJ168&lt;&gt;0,1,0)</f>
        <v>0</v>
      </c>
      <c r="CL168" s="2" t="n">
        <f aca="false">IF(CG168&lt;&gt;0,1,0)</f>
        <v>0</v>
      </c>
      <c r="CM168" s="2" t="n">
        <v>0</v>
      </c>
      <c r="CN168" s="151"/>
      <c r="CP168" s="127"/>
      <c r="CQ168" s="127"/>
      <c r="CR168" s="127"/>
      <c r="CS168" s="127"/>
      <c r="CT168" s="127"/>
      <c r="CU168" s="127"/>
      <c r="CV168" s="127"/>
      <c r="CW168" s="127"/>
      <c r="CX168" s="127"/>
      <c r="CY168" s="127"/>
      <c r="CZ168" s="127"/>
      <c r="DA168" s="127"/>
      <c r="DB168" s="127"/>
      <c r="DC168" s="185"/>
      <c r="DE168" s="37" t="str">
        <f aca="false">B213</f>
        <v>O90</v>
      </c>
      <c r="DF168" s="44"/>
      <c r="DG168" s="2" t="n">
        <f aca="false">W213</f>
        <v>166.26</v>
      </c>
      <c r="DH168" s="44" t="n">
        <f aca="false">CG213</f>
        <v>0</v>
      </c>
      <c r="DI168" s="44" t="n">
        <f aca="false">O213</f>
        <v>13.6</v>
      </c>
      <c r="DJ168" s="44" t="n">
        <f aca="false">S213</f>
        <v>0.204</v>
      </c>
      <c r="DK168" s="44" t="n">
        <f aca="false">BW213</f>
        <v>36.72</v>
      </c>
      <c r="DL168" s="44" t="n">
        <f aca="false">BV213</f>
        <v>107.1</v>
      </c>
      <c r="DM168" s="127"/>
      <c r="DN168" s="127"/>
      <c r="DO168" s="127"/>
      <c r="DP168" s="127"/>
      <c r="DQ168" s="127"/>
      <c r="DR168" s="127"/>
      <c r="DS168" s="127"/>
      <c r="DT168" s="127"/>
      <c r="DU168" s="127"/>
      <c r="DV168" s="127"/>
      <c r="DW168" s="127"/>
      <c r="DX168" s="127"/>
      <c r="DY168" s="127"/>
      <c r="DZ168" s="127"/>
      <c r="EA168" s="127"/>
      <c r="EB168" s="127"/>
      <c r="EC168" s="127"/>
      <c r="ED168" s="127"/>
      <c r="EE168" s="127"/>
      <c r="EF168" s="127"/>
      <c r="EG168" s="127"/>
      <c r="EH168" s="127"/>
      <c r="EI168" s="127"/>
      <c r="EJ168" s="127"/>
      <c r="EK168" s="127"/>
      <c r="EL168" s="127"/>
      <c r="EM168" s="127"/>
      <c r="EN168" s="127"/>
      <c r="EO168" s="127"/>
      <c r="EP168" s="127"/>
      <c r="EQ168" s="127"/>
      <c r="ER168" s="127"/>
      <c r="ES168" s="127"/>
      <c r="ET168" s="127"/>
      <c r="EU168" s="127"/>
      <c r="EV168" s="127"/>
      <c r="EW168" s="127"/>
      <c r="EX168" s="127"/>
      <c r="EY168" s="127"/>
      <c r="EZ168" s="127"/>
      <c r="FA168" s="127"/>
      <c r="FB168" s="127"/>
      <c r="FC168" s="127"/>
      <c r="FD168" s="127"/>
      <c r="FE168" s="127"/>
      <c r="FF168" s="127"/>
      <c r="FG168" s="127"/>
      <c r="FH168" s="127"/>
      <c r="FI168" s="127"/>
      <c r="FJ168" s="127"/>
      <c r="FK168" s="127"/>
      <c r="FL168" s="127"/>
      <c r="FM168" s="127"/>
      <c r="FN168" s="127"/>
      <c r="FO168" s="127"/>
      <c r="FP168" s="127"/>
      <c r="FQ168" s="127"/>
      <c r="FR168" s="127"/>
      <c r="FS168" s="127"/>
      <c r="FT168" s="127"/>
      <c r="FU168" s="127"/>
      <c r="FV168" s="127"/>
      <c r="FW168" s="127"/>
      <c r="FX168" s="127"/>
      <c r="FY168" s="127"/>
      <c r="FZ168" s="127"/>
      <c r="GA168" s="127"/>
      <c r="GB168" s="127"/>
      <c r="GC168" s="127"/>
      <c r="GD168" s="127"/>
      <c r="GE168" s="127"/>
      <c r="GF168" s="127"/>
      <c r="GG168" s="127"/>
      <c r="GH168" s="127"/>
      <c r="GI168" s="127"/>
      <c r="GJ168" s="127"/>
      <c r="GK168" s="127"/>
      <c r="GL168" s="127"/>
      <c r="GM168" s="127"/>
      <c r="GN168" s="127"/>
      <c r="GO168" s="127"/>
      <c r="GP168" s="167"/>
      <c r="GQ168" s="127" t="s">
        <v>347</v>
      </c>
      <c r="GR168" s="161" t="n">
        <v>0.28</v>
      </c>
      <c r="GS168" s="127" t="n">
        <v>0.02</v>
      </c>
      <c r="GT168" s="127" t="n">
        <v>0.05</v>
      </c>
      <c r="GU168" s="127" t="n">
        <v>0.2</v>
      </c>
      <c r="GV168" s="127" t="n">
        <v>0</v>
      </c>
      <c r="GW168" s="127" t="n">
        <v>0.3</v>
      </c>
      <c r="GX168" s="127" t="n">
        <v>0.15</v>
      </c>
      <c r="GY168" s="135" t="n">
        <v>0</v>
      </c>
      <c r="GZ168" s="161" t="n">
        <v>0</v>
      </c>
      <c r="HA168" s="127" t="s">
        <v>2</v>
      </c>
      <c r="HB168" s="127" t="s">
        <v>140</v>
      </c>
      <c r="HC168" s="127" t="s">
        <v>45</v>
      </c>
      <c r="HD168" s="127" t="n">
        <v>16.7</v>
      </c>
      <c r="HE168" s="127" t="n">
        <v>10</v>
      </c>
      <c r="HF168" s="127" t="n">
        <v>0.01</v>
      </c>
      <c r="HG168" s="127" t="n">
        <v>0</v>
      </c>
      <c r="HH168" s="127" t="n">
        <v>0.167</v>
      </c>
      <c r="HI168" s="127" t="n">
        <v>0.167</v>
      </c>
      <c r="HJ168" s="127" t="n">
        <v>1017</v>
      </c>
      <c r="HK168" s="127" t="n">
        <v>0</v>
      </c>
      <c r="HL168" s="135" t="n">
        <v>169.839</v>
      </c>
      <c r="HM168" s="161" t="n">
        <v>0</v>
      </c>
      <c r="HN168" s="127" t="n">
        <v>0</v>
      </c>
      <c r="HO168" s="127" t="n">
        <v>0</v>
      </c>
      <c r="HP168" s="127" t="n">
        <v>0</v>
      </c>
      <c r="HQ168" s="127" t="n">
        <v>0</v>
      </c>
      <c r="HR168" s="127" t="n">
        <v>0</v>
      </c>
      <c r="HS168" s="127" t="n">
        <v>0</v>
      </c>
      <c r="HT168" s="127" t="n">
        <v>0</v>
      </c>
      <c r="HU168" s="127" t="n">
        <v>0</v>
      </c>
      <c r="HV168" s="127" t="n">
        <v>0</v>
      </c>
      <c r="HW168" s="127" t="n">
        <v>0</v>
      </c>
      <c r="HX168" s="127" t="n">
        <v>0</v>
      </c>
      <c r="HY168" s="127" t="n">
        <v>0</v>
      </c>
      <c r="HZ168" s="165" t="n">
        <v>0</v>
      </c>
      <c r="IA168" s="127"/>
      <c r="IB168" s="127"/>
      <c r="IC168" s="127"/>
      <c r="ID168" s="127"/>
      <c r="IE168" s="127"/>
      <c r="IF168" s="127"/>
      <c r="IG168" s="127"/>
      <c r="IH168" s="127"/>
      <c r="II168" s="127"/>
      <c r="IJ168" s="127"/>
      <c r="IK168" s="127"/>
      <c r="IL168" s="127"/>
      <c r="IM168" s="127"/>
      <c r="IN168" s="127"/>
      <c r="IO168" s="127"/>
      <c r="IP168" s="127"/>
      <c r="IQ168" s="127"/>
      <c r="IR168" s="127"/>
      <c r="IS168" s="127"/>
      <c r="IT168" s="127"/>
      <c r="IU168" s="127"/>
      <c r="IV168" s="127"/>
      <c r="IW168" s="127"/>
      <c r="IX168" s="127"/>
      <c r="IY168" s="127"/>
      <c r="IZ168" s="127"/>
      <c r="JA168" s="127"/>
      <c r="JB168" s="127"/>
      <c r="JC168" s="127"/>
      <c r="JD168" s="127"/>
      <c r="JE168" s="127"/>
      <c r="JF168" s="127"/>
      <c r="JG168" s="127"/>
      <c r="JH168" s="127"/>
      <c r="JI168" s="127"/>
      <c r="JJ168" s="127"/>
      <c r="JK168" s="127"/>
      <c r="JL168" s="127"/>
      <c r="JM168" s="127"/>
      <c r="JN168" s="127"/>
      <c r="JO168" s="127"/>
      <c r="JP168" s="127"/>
      <c r="JQ168" s="127"/>
      <c r="JR168" s="127"/>
      <c r="JS168" s="127"/>
      <c r="JT168" s="127"/>
      <c r="JU168" s="127"/>
      <c r="JV168" s="127"/>
      <c r="JW168" s="127"/>
      <c r="JX168" s="127"/>
      <c r="JY168" s="127"/>
      <c r="JZ168" s="127"/>
      <c r="KA168" s="127"/>
      <c r="KB168" s="127"/>
      <c r="KC168" s="127"/>
      <c r="KD168" s="127"/>
      <c r="KE168" s="127"/>
      <c r="KF168" s="127"/>
      <c r="KG168" s="127"/>
      <c r="KH168" s="127"/>
      <c r="KI168" s="127"/>
      <c r="KJ168" s="127"/>
      <c r="KK168" s="127"/>
      <c r="KL168" s="127"/>
      <c r="KM168" s="127"/>
      <c r="KN168" s="127"/>
      <c r="KO168" s="127"/>
      <c r="KP168" s="127"/>
      <c r="KQ168" s="127"/>
      <c r="KR168" s="127"/>
      <c r="KS168" s="127"/>
      <c r="KT168" s="127"/>
      <c r="KU168" s="127"/>
      <c r="KV168" s="127"/>
      <c r="KW168" s="127"/>
      <c r="KX168" s="127"/>
      <c r="KY168" s="127"/>
      <c r="KZ168" s="127"/>
      <c r="LA168" s="127"/>
      <c r="LB168" s="127"/>
      <c r="LC168" s="127"/>
      <c r="LD168" s="127"/>
      <c r="LE168" s="127"/>
      <c r="LF168" s="127"/>
      <c r="LG168" s="127"/>
      <c r="LH168" s="127"/>
      <c r="LI168" s="127"/>
      <c r="LJ168" s="127"/>
      <c r="LK168" s="127"/>
      <c r="LL168" s="127"/>
      <c r="LM168" s="127"/>
      <c r="LN168" s="127"/>
      <c r="LO168" s="127"/>
      <c r="LP168" s="127"/>
      <c r="LQ168" s="127"/>
      <c r="LR168" s="127"/>
      <c r="LS168" s="127"/>
      <c r="LT168" s="127"/>
      <c r="LU168" s="127"/>
      <c r="LV168" s="127"/>
      <c r="LW168" s="127"/>
      <c r="LX168" s="127"/>
      <c r="LY168" s="127"/>
      <c r="LZ168" s="127"/>
      <c r="MA168" s="127"/>
      <c r="MB168" s="127"/>
      <c r="MC168" s="127"/>
      <c r="MD168" s="127"/>
      <c r="ME168" s="127"/>
      <c r="MF168" s="127"/>
      <c r="MG168" s="127"/>
      <c r="MH168" s="127"/>
      <c r="MI168" s="127"/>
      <c r="MJ168" s="127"/>
      <c r="MK168" s="127"/>
      <c r="ML168" s="127"/>
      <c r="MM168" s="127"/>
      <c r="MN168" s="127"/>
      <c r="MO168" s="127"/>
      <c r="MP168" s="127"/>
      <c r="MQ168" s="127"/>
      <c r="MR168" s="127"/>
      <c r="MS168" s="127"/>
      <c r="MT168" s="127"/>
      <c r="MU168" s="127"/>
      <c r="MV168" s="127"/>
      <c r="MW168" s="127"/>
      <c r="MX168" s="127"/>
      <c r="MY168" s="127"/>
      <c r="MZ168" s="127"/>
      <c r="NA168" s="127"/>
      <c r="NB168" s="127"/>
      <c r="NC168" s="127"/>
      <c r="ND168" s="127"/>
      <c r="NE168" s="127"/>
      <c r="NF168" s="127"/>
      <c r="NG168" s="127"/>
      <c r="NH168" s="127"/>
      <c r="NI168" s="127"/>
      <c r="NJ168" s="127"/>
      <c r="NK168" s="127"/>
      <c r="NL168" s="127"/>
      <c r="NM168" s="127"/>
      <c r="NN168" s="127"/>
      <c r="NO168" s="127"/>
      <c r="NP168" s="127"/>
      <c r="NQ168" s="127"/>
      <c r="NR168" s="127"/>
      <c r="NS168" s="127"/>
      <c r="NT168" s="127"/>
      <c r="NU168" s="127"/>
      <c r="NV168" s="127"/>
      <c r="NW168" s="127"/>
      <c r="NX168" s="127"/>
      <c r="NY168" s="127"/>
      <c r="NZ168" s="127"/>
      <c r="OA168" s="127"/>
      <c r="OB168" s="127"/>
      <c r="OC168" s="127"/>
      <c r="OD168" s="127"/>
      <c r="OE168" s="127"/>
      <c r="OF168" s="127"/>
      <c r="OG168" s="127"/>
      <c r="OH168" s="127"/>
      <c r="OI168" s="127"/>
      <c r="OJ168" s="127"/>
      <c r="OK168" s="127"/>
      <c r="OL168" s="127"/>
      <c r="OM168" s="127"/>
      <c r="ON168" s="127"/>
      <c r="OO168" s="127"/>
      <c r="OP168" s="127"/>
      <c r="OQ168" s="127"/>
      <c r="OR168" s="127"/>
      <c r="OS168" s="127"/>
      <c r="OT168" s="127"/>
      <c r="OU168" s="127"/>
      <c r="OV168" s="127"/>
      <c r="OW168" s="127"/>
      <c r="OX168" s="127"/>
      <c r="OY168" s="127"/>
      <c r="OZ168" s="127"/>
      <c r="PA168" s="127"/>
      <c r="PB168" s="127"/>
      <c r="PC168" s="127"/>
      <c r="PD168" s="127"/>
      <c r="PE168" s="127"/>
      <c r="PF168" s="127"/>
      <c r="PG168" s="127"/>
      <c r="PH168" s="127"/>
      <c r="PI168" s="127"/>
      <c r="PJ168" s="127"/>
      <c r="PK168" s="127"/>
      <c r="PL168" s="127"/>
      <c r="PM168" s="127"/>
      <c r="PN168" s="127"/>
      <c r="PO168" s="127"/>
      <c r="PP168" s="127"/>
      <c r="PQ168" s="127"/>
      <c r="PR168" s="127"/>
      <c r="PS168" s="127"/>
      <c r="PT168" s="127"/>
      <c r="PU168" s="127"/>
      <c r="PV168" s="127"/>
      <c r="PW168" s="127"/>
      <c r="PX168" s="127"/>
      <c r="PY168" s="127"/>
      <c r="PZ168" s="127"/>
      <c r="QA168" s="127"/>
      <c r="QB168" s="127"/>
      <c r="QC168" s="127"/>
      <c r="QD168" s="127"/>
      <c r="QE168" s="127"/>
      <c r="QF168" s="127"/>
      <c r="QG168" s="127"/>
      <c r="QH168" s="127"/>
      <c r="QI168" s="127"/>
      <c r="QJ168" s="127"/>
      <c r="QK168" s="127"/>
      <c r="QL168" s="127"/>
      <c r="QM168" s="127"/>
      <c r="QN168" s="127"/>
      <c r="QO168" s="127"/>
      <c r="QP168" s="127"/>
    </row>
    <row r="169" customFormat="false" ht="14.4" hidden="false" customHeight="false" outlineLevel="0" collapsed="false">
      <c r="A169" s="166"/>
      <c r="B169" s="37" t="s">
        <v>351</v>
      </c>
      <c r="C169" s="16" t="n">
        <v>0</v>
      </c>
      <c r="D169" s="2" t="n">
        <v>0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1</v>
      </c>
      <c r="J169" s="2" t="n">
        <v>0</v>
      </c>
      <c r="K169" s="2" t="n">
        <v>0</v>
      </c>
      <c r="L169" s="2" t="s">
        <v>37</v>
      </c>
      <c r="M169" s="2" t="s">
        <v>37</v>
      </c>
      <c r="N169" s="2" t="s">
        <v>355</v>
      </c>
      <c r="O169" s="2" t="n">
        <v>25.2</v>
      </c>
      <c r="P169" s="2" t="n">
        <v>25</v>
      </c>
      <c r="Q169" s="2" t="n">
        <v>0.025</v>
      </c>
      <c r="R169" s="2" t="n">
        <v>0</v>
      </c>
      <c r="S169" s="2" t="n">
        <v>0.63</v>
      </c>
      <c r="T169" s="2" t="n">
        <v>0.63</v>
      </c>
      <c r="U169" s="2" t="n">
        <v>1500</v>
      </c>
      <c r="V169" s="2" t="n">
        <v>0</v>
      </c>
      <c r="W169" s="2" t="n">
        <v>945</v>
      </c>
      <c r="X169" s="2" t="n">
        <f aca="false">IF(M169=1,O169,0)</f>
        <v>0</v>
      </c>
      <c r="Z169" s="2" t="s">
        <v>511</v>
      </c>
      <c r="AA169" s="2" t="n">
        <f aca="false">[1]sellia!E59</f>
        <v>3.4464816393017</v>
      </c>
      <c r="AB169" s="127"/>
      <c r="AC169" s="127"/>
      <c r="AD169" s="127"/>
      <c r="AE169" s="127"/>
      <c r="AF169" s="127"/>
      <c r="AG169" s="128"/>
      <c r="AH169" s="127"/>
      <c r="AI169" s="127"/>
      <c r="AJ169" s="127"/>
      <c r="AK169" s="127"/>
      <c r="AL169" s="127"/>
      <c r="AM169" s="127"/>
      <c r="AN169" s="150" t="n">
        <f aca="false">'Sellia Marina'!BP290</f>
        <v>0</v>
      </c>
      <c r="AO169" s="16" t="n">
        <f aca="false">'Sellia Marina'!BQ290</f>
        <v>0</v>
      </c>
      <c r="AP169" s="16" t="n">
        <f aca="false">'Sellia Marina'!BR290</f>
        <v>0</v>
      </c>
      <c r="AQ169" s="16" t="n">
        <f aca="false">'Sellia Marina'!BS290</f>
        <v>0</v>
      </c>
      <c r="AR169" s="16" t="n">
        <f aca="false">'Sellia Marina'!BT290</f>
        <v>0</v>
      </c>
      <c r="AS169" s="16" t="n">
        <f aca="false">'Sellia Marina'!BU290</f>
        <v>0</v>
      </c>
      <c r="AT169" s="16" t="n">
        <f aca="false">'Sellia Marina'!BV290</f>
        <v>0</v>
      </c>
      <c r="AU169" s="16" t="n">
        <f aca="false">'Sellia Marina'!BW290</f>
        <v>0</v>
      </c>
      <c r="AV169" s="139" t="n">
        <f aca="false">'Sellia Marina'!BX290</f>
        <v>0</v>
      </c>
      <c r="AW169" s="150" t="n">
        <f aca="false">'Sellia Marina'!BP291</f>
        <v>0</v>
      </c>
      <c r="AX169" s="16" t="n">
        <f aca="false">'Sellia Marina'!BQ291</f>
        <v>0</v>
      </c>
      <c r="AY169" s="16" t="n">
        <f aca="false">'Sellia Marina'!BR291</f>
        <v>0</v>
      </c>
      <c r="AZ169" s="16" t="n">
        <f aca="false">'Sellia Marina'!BS291</f>
        <v>0</v>
      </c>
      <c r="BA169" s="16" t="n">
        <f aca="false">'Sellia Marina'!BT291</f>
        <v>0</v>
      </c>
      <c r="BB169" s="16" t="n">
        <f aca="false">'Sellia Marina'!BU291</f>
        <v>0</v>
      </c>
      <c r="BC169" s="16" t="n">
        <f aca="false">'Sellia Marina'!BV291</f>
        <v>0</v>
      </c>
      <c r="BD169" s="16" t="n">
        <f aca="false">'Sellia Marina'!BW291</f>
        <v>1500</v>
      </c>
      <c r="BE169" s="16" t="n">
        <f aca="false">'Sellia Marina'!BX291</f>
        <v>0</v>
      </c>
      <c r="BF169" s="20" t="n">
        <f aca="false">AW169*$T169</f>
        <v>0</v>
      </c>
      <c r="BG169" s="2" t="n">
        <f aca="false">AX169*$T169</f>
        <v>0</v>
      </c>
      <c r="BH169" s="2" t="n">
        <f aca="false">AY169*$T169</f>
        <v>0</v>
      </c>
      <c r="BI169" s="2" t="n">
        <f aca="false">AZ169*$T169</f>
        <v>0</v>
      </c>
      <c r="BJ169" s="2" t="n">
        <f aca="false">BA169*$T169</f>
        <v>0</v>
      </c>
      <c r="BK169" s="2" t="n">
        <f aca="false">BB169*$T169</f>
        <v>0</v>
      </c>
      <c r="BL169" s="2" t="n">
        <f aca="false">BC169*$T169</f>
        <v>0</v>
      </c>
      <c r="BM169" s="2" t="n">
        <f aca="false">BD169*$T169</f>
        <v>945</v>
      </c>
      <c r="BN169" s="44" t="n">
        <f aca="false">BE169*$T169</f>
        <v>0</v>
      </c>
      <c r="BO169" s="150" t="n">
        <f aca="false">AN169+BF169</f>
        <v>0</v>
      </c>
      <c r="BP169" s="16" t="n">
        <f aca="false">AO169+BG169</f>
        <v>0</v>
      </c>
      <c r="BQ169" s="16" t="n">
        <f aca="false">AP169+BH169</f>
        <v>0</v>
      </c>
      <c r="BR169" s="16" t="n">
        <f aca="false">AQ169+BI169</f>
        <v>0</v>
      </c>
      <c r="BS169" s="16" t="n">
        <f aca="false">AR169+BJ169</f>
        <v>0</v>
      </c>
      <c r="BT169" s="16" t="n">
        <f aca="false">AS169+BK169</f>
        <v>0</v>
      </c>
      <c r="BU169" s="16" t="n">
        <f aca="false">AT169+BL169</f>
        <v>0</v>
      </c>
      <c r="BV169" s="16" t="n">
        <f aca="false">AU169+BM169</f>
        <v>945</v>
      </c>
      <c r="BW169" s="139" t="n">
        <f aca="false">AV169+BN169</f>
        <v>0</v>
      </c>
      <c r="BX169" s="3" t="n">
        <f aca="false">BO169/SUM($BO169:$BW169)</f>
        <v>0</v>
      </c>
      <c r="BY169" s="3" t="n">
        <f aca="false">BP169/SUM($BO169:$BW169)</f>
        <v>0</v>
      </c>
      <c r="BZ169" s="3" t="n">
        <f aca="false">BQ169/SUM($BO169:$BW169)</f>
        <v>0</v>
      </c>
      <c r="CA169" s="3" t="n">
        <f aca="false">BR169/SUM($BO169:$BW169)</f>
        <v>0</v>
      </c>
      <c r="CB169" s="3" t="n">
        <f aca="false">BS169/SUM($BO169:$BW169)</f>
        <v>0</v>
      </c>
      <c r="CC169" s="3" t="n">
        <f aca="false">BT169/SUM($BO169:$BW169)</f>
        <v>0</v>
      </c>
      <c r="CD169" s="3" t="n">
        <f aca="false">BU169/SUM($BO169:$BW169)</f>
        <v>0</v>
      </c>
      <c r="CE169" s="3" t="n">
        <f aca="false">BV169/SUM($BO169:$BW169)</f>
        <v>1</v>
      </c>
      <c r="CF169" s="3" t="n">
        <f aca="false">BW169/SUM($BO169:$BW169)</f>
        <v>0</v>
      </c>
      <c r="CG169" s="147" t="n">
        <f aca="false">IF(AND(CE169&gt;=90%,BV169&gt;=2000),BV169,0)</f>
        <v>0</v>
      </c>
      <c r="CI169" s="16" t="n">
        <f aca="false">IF(CG169&lt;&gt;0,SUM(BO169:CG169)-BV169,0)</f>
        <v>0</v>
      </c>
      <c r="CJ169" s="2" t="n">
        <f aca="false">IF(CE169&gt;=90%,BV169,0)</f>
        <v>945</v>
      </c>
      <c r="CK169" s="151" t="n">
        <f aca="false">IF(CJ169&lt;&gt;0,1,0)</f>
        <v>1</v>
      </c>
      <c r="CL169" s="2" t="n">
        <f aca="false">IF(CG169&lt;&gt;0,1,0)</f>
        <v>0</v>
      </c>
      <c r="CM169" s="2" t="n">
        <v>0</v>
      </c>
      <c r="CN169" s="151"/>
      <c r="CP169" s="127"/>
      <c r="CQ169" s="127"/>
      <c r="CR169" s="127"/>
      <c r="CS169" s="127"/>
      <c r="CT169" s="127"/>
      <c r="CU169" s="127"/>
      <c r="CV169" s="127"/>
      <c r="CW169" s="127"/>
      <c r="CX169" s="127"/>
      <c r="CY169" s="127"/>
      <c r="CZ169" s="127"/>
      <c r="DA169" s="127"/>
      <c r="DB169" s="127"/>
      <c r="DC169" s="185"/>
      <c r="DE169" s="37" t="str">
        <f aca="false">B214</f>
        <v>O91</v>
      </c>
      <c r="DF169" s="44"/>
      <c r="DG169" s="2" t="n">
        <f aca="false">W214</f>
        <v>14.96748</v>
      </c>
      <c r="DH169" s="44" t="n">
        <f aca="false">CG214</f>
        <v>0</v>
      </c>
      <c r="DI169" s="44" t="n">
        <f aca="false">O214</f>
        <v>6.38</v>
      </c>
      <c r="DJ169" s="44" t="n">
        <f aca="false">S214</f>
        <v>0.00957</v>
      </c>
      <c r="DK169" s="44" t="n">
        <f aca="false">BW214</f>
        <v>0</v>
      </c>
      <c r="DL169" s="44" t="n">
        <f aca="false">BV214</f>
        <v>0</v>
      </c>
      <c r="DM169" s="127"/>
      <c r="DN169" s="127"/>
      <c r="DO169" s="127"/>
      <c r="DP169" s="127"/>
      <c r="DQ169" s="127"/>
      <c r="DR169" s="127"/>
      <c r="DS169" s="127"/>
      <c r="DT169" s="127"/>
      <c r="DU169" s="127"/>
      <c r="DV169" s="127"/>
      <c r="DW169" s="127"/>
      <c r="DX169" s="127"/>
      <c r="DY169" s="127"/>
      <c r="DZ169" s="127"/>
      <c r="EA169" s="127"/>
      <c r="EB169" s="127"/>
      <c r="EC169" s="127"/>
      <c r="ED169" s="127"/>
      <c r="EE169" s="127"/>
      <c r="EF169" s="127"/>
      <c r="EG169" s="127"/>
      <c r="EH169" s="127"/>
      <c r="EI169" s="127"/>
      <c r="EJ169" s="127"/>
      <c r="EK169" s="127"/>
      <c r="EL169" s="127"/>
      <c r="EM169" s="127"/>
      <c r="EN169" s="127"/>
      <c r="EO169" s="127"/>
      <c r="EP169" s="127"/>
      <c r="EQ169" s="127"/>
      <c r="ER169" s="127"/>
      <c r="ES169" s="127"/>
      <c r="ET169" s="127"/>
      <c r="EU169" s="127"/>
      <c r="EV169" s="127"/>
      <c r="EW169" s="127"/>
      <c r="EX169" s="127"/>
      <c r="EY169" s="127"/>
      <c r="EZ169" s="127"/>
      <c r="FA169" s="127"/>
      <c r="FB169" s="127"/>
      <c r="FC169" s="127"/>
      <c r="FD169" s="127"/>
      <c r="FE169" s="127"/>
      <c r="FF169" s="127"/>
      <c r="FG169" s="127"/>
      <c r="FH169" s="127"/>
      <c r="FI169" s="127"/>
      <c r="FJ169" s="127"/>
      <c r="FK169" s="127"/>
      <c r="FL169" s="127"/>
      <c r="FM169" s="127"/>
      <c r="FN169" s="127"/>
      <c r="FO169" s="127"/>
      <c r="FP169" s="127"/>
      <c r="FQ169" s="127"/>
      <c r="FR169" s="127"/>
      <c r="FS169" s="127"/>
      <c r="FT169" s="127"/>
      <c r="FU169" s="127"/>
      <c r="FV169" s="127"/>
      <c r="FW169" s="127"/>
      <c r="FX169" s="127"/>
      <c r="FY169" s="127"/>
      <c r="FZ169" s="127"/>
      <c r="GA169" s="127"/>
      <c r="GB169" s="127"/>
      <c r="GC169" s="127"/>
      <c r="GD169" s="127"/>
      <c r="GE169" s="127"/>
      <c r="GF169" s="127"/>
      <c r="GG169" s="127"/>
      <c r="GH169" s="127"/>
      <c r="GI169" s="127"/>
      <c r="GJ169" s="127"/>
      <c r="GK169" s="127"/>
      <c r="GL169" s="127"/>
      <c r="GM169" s="127"/>
      <c r="GN169" s="127"/>
      <c r="GO169" s="127"/>
      <c r="GP169" s="167"/>
      <c r="GQ169" s="127" t="s">
        <v>348</v>
      </c>
      <c r="GR169" s="161" t="n">
        <v>0.1</v>
      </c>
      <c r="GS169" s="127" t="n">
        <v>0.05</v>
      </c>
      <c r="GT169" s="127" t="n">
        <v>0.03</v>
      </c>
      <c r="GU169" s="127" t="n">
        <v>0.07</v>
      </c>
      <c r="GV169" s="127" t="n">
        <v>0</v>
      </c>
      <c r="GW169" s="127" t="n">
        <v>0.15</v>
      </c>
      <c r="GX169" s="127" t="n">
        <v>0.6</v>
      </c>
      <c r="GY169" s="135" t="n">
        <v>0</v>
      </c>
      <c r="GZ169" s="161" t="n">
        <v>0</v>
      </c>
      <c r="HA169" s="127" t="s">
        <v>2</v>
      </c>
      <c r="HB169" s="127" t="s">
        <v>140</v>
      </c>
      <c r="HC169" s="127" t="s">
        <v>45</v>
      </c>
      <c r="HD169" s="127" t="n">
        <v>6.2</v>
      </c>
      <c r="HE169" s="127" t="n">
        <v>25</v>
      </c>
      <c r="HF169" s="127" t="n">
        <v>0.025</v>
      </c>
      <c r="HG169" s="127" t="n">
        <v>0</v>
      </c>
      <c r="HH169" s="127" t="n">
        <v>0.155</v>
      </c>
      <c r="HI169" s="127" t="n">
        <v>0.155</v>
      </c>
      <c r="HJ169" s="127" t="n">
        <v>1430.2</v>
      </c>
      <c r="HK169" s="127" t="n">
        <v>0</v>
      </c>
      <c r="HL169" s="135" t="n">
        <v>221.681</v>
      </c>
      <c r="HM169" s="161" t="n">
        <v>0</v>
      </c>
      <c r="HN169" s="127" t="n">
        <v>0</v>
      </c>
      <c r="HO169" s="127" t="n">
        <v>0</v>
      </c>
      <c r="HP169" s="127" t="n">
        <v>0</v>
      </c>
      <c r="HQ169" s="127" t="n">
        <v>0</v>
      </c>
      <c r="HR169" s="127" t="n">
        <v>0</v>
      </c>
      <c r="HS169" s="127" t="n">
        <v>0</v>
      </c>
      <c r="HT169" s="127" t="n">
        <v>0</v>
      </c>
      <c r="HU169" s="127" t="n">
        <v>0</v>
      </c>
      <c r="HV169" s="127" t="n">
        <v>0</v>
      </c>
      <c r="HW169" s="127" t="n">
        <v>0</v>
      </c>
      <c r="HX169" s="127" t="n">
        <v>0</v>
      </c>
      <c r="HY169" s="127" t="n">
        <v>0</v>
      </c>
      <c r="HZ169" s="165" t="n">
        <v>0</v>
      </c>
      <c r="IA169" s="127"/>
      <c r="IB169" s="127"/>
      <c r="IC169" s="127"/>
      <c r="ID169" s="127"/>
      <c r="IE169" s="127"/>
      <c r="IF169" s="127"/>
      <c r="IG169" s="127"/>
      <c r="IH169" s="127"/>
      <c r="II169" s="127"/>
      <c r="IJ169" s="127"/>
      <c r="IK169" s="127"/>
      <c r="IL169" s="127"/>
      <c r="IM169" s="127"/>
      <c r="IN169" s="127"/>
      <c r="IO169" s="127"/>
      <c r="IP169" s="127"/>
      <c r="IQ169" s="127"/>
      <c r="IR169" s="127"/>
      <c r="IS169" s="127"/>
      <c r="IT169" s="127"/>
      <c r="IU169" s="127"/>
      <c r="IV169" s="127"/>
      <c r="IW169" s="127"/>
      <c r="IX169" s="127"/>
      <c r="IY169" s="127"/>
      <c r="IZ169" s="127"/>
      <c r="JA169" s="127"/>
      <c r="JB169" s="127"/>
      <c r="JC169" s="127"/>
      <c r="JD169" s="127"/>
      <c r="JE169" s="127"/>
      <c r="JF169" s="127"/>
      <c r="JG169" s="127"/>
      <c r="JH169" s="127"/>
      <c r="JI169" s="127"/>
      <c r="JJ169" s="127"/>
      <c r="JK169" s="127"/>
      <c r="JL169" s="127"/>
      <c r="JM169" s="127"/>
      <c r="JN169" s="127"/>
      <c r="JO169" s="127"/>
      <c r="JP169" s="127"/>
      <c r="JQ169" s="127"/>
      <c r="JR169" s="127"/>
      <c r="JS169" s="127"/>
      <c r="JT169" s="127"/>
      <c r="JU169" s="127"/>
      <c r="JV169" s="127"/>
      <c r="JW169" s="127"/>
      <c r="JX169" s="127"/>
      <c r="JY169" s="127"/>
      <c r="JZ169" s="127"/>
      <c r="KA169" s="127"/>
      <c r="KB169" s="127"/>
      <c r="KC169" s="127"/>
      <c r="KD169" s="127"/>
      <c r="KE169" s="127"/>
      <c r="KF169" s="127"/>
      <c r="KG169" s="127"/>
      <c r="KH169" s="127"/>
      <c r="KI169" s="127"/>
      <c r="KJ169" s="127"/>
      <c r="KK169" s="127"/>
      <c r="KL169" s="127"/>
      <c r="KM169" s="127"/>
      <c r="KN169" s="127"/>
      <c r="KO169" s="127"/>
      <c r="KP169" s="127"/>
      <c r="KQ169" s="127"/>
      <c r="KR169" s="127"/>
      <c r="KS169" s="127"/>
      <c r="KT169" s="127"/>
      <c r="KU169" s="127"/>
      <c r="KV169" s="127"/>
      <c r="KW169" s="127"/>
      <c r="KX169" s="127"/>
      <c r="KY169" s="127"/>
      <c r="KZ169" s="127"/>
      <c r="LA169" s="127"/>
      <c r="LB169" s="127"/>
      <c r="LC169" s="127"/>
      <c r="LD169" s="127"/>
      <c r="LE169" s="127"/>
      <c r="LF169" s="127"/>
      <c r="LG169" s="127"/>
      <c r="LH169" s="127"/>
      <c r="LI169" s="127"/>
      <c r="LJ169" s="127"/>
      <c r="LK169" s="127"/>
      <c r="LL169" s="127"/>
      <c r="LM169" s="127"/>
      <c r="LN169" s="127"/>
      <c r="LO169" s="127"/>
      <c r="LP169" s="127"/>
      <c r="LQ169" s="127"/>
      <c r="LR169" s="127"/>
      <c r="LS169" s="127"/>
      <c r="LT169" s="127"/>
      <c r="LU169" s="127"/>
      <c r="LV169" s="127"/>
      <c r="LW169" s="127"/>
      <c r="LX169" s="127"/>
      <c r="LY169" s="127"/>
      <c r="LZ169" s="127"/>
      <c r="MA169" s="127"/>
      <c r="MB169" s="127"/>
      <c r="MC169" s="127"/>
      <c r="MD169" s="127"/>
      <c r="ME169" s="127"/>
      <c r="MF169" s="127"/>
      <c r="MG169" s="127"/>
      <c r="MH169" s="127"/>
      <c r="MI169" s="127"/>
      <c r="MJ169" s="127"/>
      <c r="MK169" s="127"/>
      <c r="ML169" s="127"/>
      <c r="MM169" s="127"/>
      <c r="MN169" s="127"/>
      <c r="MO169" s="127"/>
      <c r="MP169" s="127"/>
      <c r="MQ169" s="127"/>
      <c r="MR169" s="127"/>
      <c r="MS169" s="127"/>
      <c r="MT169" s="127"/>
      <c r="MU169" s="127"/>
      <c r="MV169" s="127"/>
      <c r="MW169" s="127"/>
      <c r="MX169" s="127"/>
      <c r="MY169" s="127"/>
      <c r="MZ169" s="127"/>
      <c r="NA169" s="127"/>
      <c r="NB169" s="127"/>
      <c r="NC169" s="127"/>
      <c r="ND169" s="127"/>
      <c r="NE169" s="127"/>
      <c r="NF169" s="127"/>
      <c r="NG169" s="127"/>
      <c r="NH169" s="127"/>
      <c r="NI169" s="127"/>
      <c r="NJ169" s="127"/>
      <c r="NK169" s="127"/>
      <c r="NL169" s="127"/>
      <c r="NM169" s="127"/>
      <c r="NN169" s="127"/>
      <c r="NO169" s="127"/>
      <c r="NP169" s="127"/>
      <c r="NQ169" s="127"/>
      <c r="NR169" s="127"/>
      <c r="NS169" s="127"/>
      <c r="NT169" s="127"/>
      <c r="NU169" s="127"/>
      <c r="NV169" s="127"/>
      <c r="NW169" s="127"/>
      <c r="NX169" s="127"/>
      <c r="NY169" s="127"/>
      <c r="NZ169" s="127"/>
      <c r="OA169" s="127"/>
      <c r="OB169" s="127"/>
      <c r="OC169" s="127"/>
      <c r="OD169" s="127"/>
      <c r="OE169" s="127"/>
      <c r="OF169" s="127"/>
      <c r="OG169" s="127"/>
      <c r="OH169" s="127"/>
      <c r="OI169" s="127"/>
      <c r="OJ169" s="127"/>
      <c r="OK169" s="127"/>
      <c r="OL169" s="127"/>
      <c r="OM169" s="127"/>
      <c r="ON169" s="127"/>
      <c r="OO169" s="127"/>
      <c r="OP169" s="127"/>
      <c r="OQ169" s="127"/>
      <c r="OR169" s="127"/>
      <c r="OS169" s="127"/>
      <c r="OT169" s="127"/>
      <c r="OU169" s="127"/>
      <c r="OV169" s="127"/>
      <c r="OW169" s="127"/>
      <c r="OX169" s="127"/>
      <c r="OY169" s="127"/>
      <c r="OZ169" s="127"/>
      <c r="PA169" s="127"/>
      <c r="PB169" s="127"/>
      <c r="PC169" s="127"/>
      <c r="PD169" s="127"/>
      <c r="PE169" s="127"/>
      <c r="PF169" s="127"/>
      <c r="PG169" s="127"/>
      <c r="PH169" s="127"/>
      <c r="PI169" s="127"/>
      <c r="PJ169" s="127"/>
      <c r="PK169" s="127"/>
      <c r="PL169" s="127"/>
      <c r="PM169" s="127"/>
      <c r="PN169" s="127"/>
      <c r="PO169" s="127"/>
      <c r="PP169" s="127"/>
      <c r="PQ169" s="127"/>
      <c r="PR169" s="127"/>
      <c r="PS169" s="127"/>
      <c r="PT169" s="127"/>
      <c r="PU169" s="127"/>
      <c r="PV169" s="127"/>
      <c r="PW169" s="127"/>
      <c r="PX169" s="127"/>
      <c r="PY169" s="127"/>
      <c r="PZ169" s="127"/>
      <c r="QA169" s="127"/>
      <c r="QB169" s="127"/>
      <c r="QC169" s="127"/>
      <c r="QD169" s="127"/>
      <c r="QE169" s="127"/>
      <c r="QF169" s="127"/>
      <c r="QG169" s="127"/>
      <c r="QH169" s="127"/>
      <c r="QI169" s="127"/>
      <c r="QJ169" s="127"/>
      <c r="QK169" s="127"/>
      <c r="QL169" s="127"/>
      <c r="QM169" s="127"/>
      <c r="QN169" s="127"/>
      <c r="QO169" s="127"/>
      <c r="QP169" s="127"/>
    </row>
    <row r="170" customFormat="false" ht="14.4" hidden="false" customHeight="false" outlineLevel="0" collapsed="false">
      <c r="A170" s="166"/>
      <c r="B170" s="37" t="s">
        <v>352</v>
      </c>
      <c r="C170" s="16" t="n">
        <v>0</v>
      </c>
      <c r="D170" s="2" t="n">
        <v>0</v>
      </c>
      <c r="E170" s="2" t="n">
        <v>0</v>
      </c>
      <c r="F170" s="2" t="n">
        <v>0.95</v>
      </c>
      <c r="G170" s="2" t="n">
        <v>0.05</v>
      </c>
      <c r="H170" s="2" t="n">
        <v>0</v>
      </c>
      <c r="I170" s="2" t="n">
        <v>0</v>
      </c>
      <c r="J170" s="2" t="n">
        <v>0</v>
      </c>
      <c r="K170" s="2" t="n">
        <v>0</v>
      </c>
      <c r="L170" s="2" t="s">
        <v>37</v>
      </c>
      <c r="M170" s="2" t="s">
        <v>37</v>
      </c>
      <c r="N170" s="2" t="s">
        <v>45</v>
      </c>
      <c r="O170" s="2" t="n">
        <v>7.28</v>
      </c>
      <c r="P170" s="2" t="n">
        <v>15</v>
      </c>
      <c r="Q170" s="2" t="n">
        <v>0.015</v>
      </c>
      <c r="R170" s="2" t="n">
        <v>0</v>
      </c>
      <c r="S170" s="2" t="n">
        <v>0.1092</v>
      </c>
      <c r="T170" s="2" t="n">
        <v>0.1092</v>
      </c>
      <c r="U170" s="2" t="n">
        <v>572.5</v>
      </c>
      <c r="V170" s="2" t="n">
        <v>0</v>
      </c>
      <c r="W170" s="2" t="n">
        <v>62.517</v>
      </c>
      <c r="X170" s="2" t="n">
        <f aca="false">IF(M170=1,O170,0)</f>
        <v>0</v>
      </c>
      <c r="Z170" s="2" t="s">
        <v>511</v>
      </c>
      <c r="AA170" s="2" t="n">
        <f aca="false">[1]sellia!E60</f>
        <v>3.41908632321806</v>
      </c>
      <c r="AB170" s="127"/>
      <c r="AC170" s="127"/>
      <c r="AD170" s="127"/>
      <c r="AE170" s="127"/>
      <c r="AF170" s="127"/>
      <c r="AG170" s="128"/>
      <c r="AH170" s="127"/>
      <c r="AI170" s="127"/>
      <c r="AJ170" s="127"/>
      <c r="AK170" s="127"/>
      <c r="AL170" s="127"/>
      <c r="AM170" s="127"/>
      <c r="AN170" s="150" t="n">
        <f aca="false">'Sellia Marina'!CA290</f>
        <v>0</v>
      </c>
      <c r="AO170" s="16" t="n">
        <f aca="false">'Sellia Marina'!CB290</f>
        <v>0</v>
      </c>
      <c r="AP170" s="16" t="n">
        <f aca="false">'Sellia Marina'!CC290</f>
        <v>0</v>
      </c>
      <c r="AQ170" s="16" t="n">
        <f aca="false">'Sellia Marina'!CD290</f>
        <v>0</v>
      </c>
      <c r="AR170" s="16" t="n">
        <f aca="false">'Sellia Marina'!CE290</f>
        <v>0</v>
      </c>
      <c r="AS170" s="16" t="n">
        <f aca="false">'Sellia Marina'!CF290</f>
        <v>0</v>
      </c>
      <c r="AT170" s="16" t="n">
        <f aca="false">'Sellia Marina'!CG290</f>
        <v>0</v>
      </c>
      <c r="AU170" s="16" t="n">
        <f aca="false">'Sellia Marina'!CH290</f>
        <v>0</v>
      </c>
      <c r="AV170" s="139" t="n">
        <f aca="false">'Sellia Marina'!CI290</f>
        <v>0</v>
      </c>
      <c r="AW170" s="150" t="n">
        <f aca="false">'Sellia Marina'!CA291</f>
        <v>0</v>
      </c>
      <c r="AX170" s="16" t="n">
        <f aca="false">'Sellia Marina'!CB291</f>
        <v>0</v>
      </c>
      <c r="AY170" s="16" t="n">
        <f aca="false">'Sellia Marina'!CC291</f>
        <v>0</v>
      </c>
      <c r="AZ170" s="16" t="n">
        <f aca="false">'Sellia Marina'!CD291</f>
        <v>0</v>
      </c>
      <c r="BA170" s="16" t="n">
        <f aca="false">'Sellia Marina'!CE291</f>
        <v>522.5</v>
      </c>
      <c r="BB170" s="16" t="n">
        <f aca="false">'Sellia Marina'!CF291</f>
        <v>50</v>
      </c>
      <c r="BC170" s="16" t="n">
        <f aca="false">'Sellia Marina'!CG291</f>
        <v>0</v>
      </c>
      <c r="BD170" s="16" t="n">
        <f aca="false">'Sellia Marina'!CH291</f>
        <v>0</v>
      </c>
      <c r="BE170" s="16" t="n">
        <f aca="false">'Sellia Marina'!CI291</f>
        <v>0</v>
      </c>
      <c r="BF170" s="20" t="n">
        <f aca="false">AW170*$T170</f>
        <v>0</v>
      </c>
      <c r="BG170" s="2" t="n">
        <f aca="false">AX170*$T170</f>
        <v>0</v>
      </c>
      <c r="BH170" s="2" t="n">
        <f aca="false">AY170*$T170</f>
        <v>0</v>
      </c>
      <c r="BI170" s="2" t="n">
        <f aca="false">AZ170*$T170</f>
        <v>0</v>
      </c>
      <c r="BJ170" s="2" t="n">
        <f aca="false">BA170*$T170</f>
        <v>57.057</v>
      </c>
      <c r="BK170" s="2" t="n">
        <f aca="false">BB170*$T170</f>
        <v>5.46</v>
      </c>
      <c r="BL170" s="2" t="n">
        <f aca="false">BC170*$T170</f>
        <v>0</v>
      </c>
      <c r="BM170" s="2" t="n">
        <f aca="false">BD170*$T170</f>
        <v>0</v>
      </c>
      <c r="BN170" s="44" t="n">
        <f aca="false">BE170*$T170</f>
        <v>0</v>
      </c>
      <c r="BO170" s="150" t="n">
        <f aca="false">AN170+BF170</f>
        <v>0</v>
      </c>
      <c r="BP170" s="16" t="n">
        <f aca="false">AO170+BG170</f>
        <v>0</v>
      </c>
      <c r="BQ170" s="16" t="n">
        <f aca="false">AP170+BH170</f>
        <v>0</v>
      </c>
      <c r="BR170" s="16" t="n">
        <f aca="false">AQ170+BI170</f>
        <v>0</v>
      </c>
      <c r="BS170" s="16" t="n">
        <f aca="false">AR170+BJ170</f>
        <v>57.057</v>
      </c>
      <c r="BT170" s="16" t="n">
        <f aca="false">AS170+BK170</f>
        <v>5.46</v>
      </c>
      <c r="BU170" s="16" t="n">
        <f aca="false">AT170+BL170</f>
        <v>0</v>
      </c>
      <c r="BV170" s="16" t="n">
        <f aca="false">AU170+BM170</f>
        <v>0</v>
      </c>
      <c r="BW170" s="139" t="n">
        <f aca="false">AV170+BN170</f>
        <v>0</v>
      </c>
      <c r="BX170" s="3" t="n">
        <f aca="false">BO170/SUM($BO170:$BW170)</f>
        <v>0</v>
      </c>
      <c r="BY170" s="3" t="n">
        <f aca="false">BP170/SUM($BO170:$BW170)</f>
        <v>0</v>
      </c>
      <c r="BZ170" s="3" t="n">
        <f aca="false">BQ170/SUM($BO170:$BW170)</f>
        <v>0</v>
      </c>
      <c r="CA170" s="3" t="n">
        <f aca="false">BR170/SUM($BO170:$BW170)</f>
        <v>0</v>
      </c>
      <c r="CB170" s="3" t="n">
        <f aca="false">BS170/SUM($BO170:$BW170)</f>
        <v>0.912663755458515</v>
      </c>
      <c r="CC170" s="3" t="n">
        <f aca="false">BT170/SUM($BO170:$BW170)</f>
        <v>0.0873362445414847</v>
      </c>
      <c r="CD170" s="3" t="n">
        <f aca="false">BU170/SUM($BO170:$BW170)</f>
        <v>0</v>
      </c>
      <c r="CE170" s="3" t="n">
        <f aca="false">BV170/SUM($BO170:$BW170)</f>
        <v>0</v>
      </c>
      <c r="CF170" s="3" t="n">
        <f aca="false">BW170/SUM($BO170:$BW170)</f>
        <v>0</v>
      </c>
      <c r="CG170" s="147" t="n">
        <f aca="false">IF(AND(CE170&gt;=90%,BV170&gt;=2000),BV170,0)</f>
        <v>0</v>
      </c>
      <c r="CI170" s="16" t="n">
        <f aca="false">IF(CG170&lt;&gt;0,SUM(BO170:CG170)-BV170,0)</f>
        <v>0</v>
      </c>
      <c r="CJ170" s="2" t="n">
        <f aca="false">IF(CE170&gt;=90%,BV170,0)</f>
        <v>0</v>
      </c>
      <c r="CK170" s="151" t="n">
        <f aca="false">IF(CJ170&lt;&gt;0,1,0)</f>
        <v>0</v>
      </c>
      <c r="CL170" s="2" t="n">
        <f aca="false">IF(CG170&lt;&gt;0,1,0)</f>
        <v>0</v>
      </c>
      <c r="CM170" s="2" t="n">
        <v>0</v>
      </c>
      <c r="CN170" s="151"/>
      <c r="CP170" s="127"/>
      <c r="CQ170" s="127"/>
      <c r="CR170" s="127"/>
      <c r="CS170" s="127"/>
      <c r="CT170" s="127"/>
      <c r="CU170" s="127"/>
      <c r="CV170" s="127"/>
      <c r="CW170" s="127"/>
      <c r="CX170" s="127"/>
      <c r="CY170" s="127"/>
      <c r="CZ170" s="127"/>
      <c r="DA170" s="127"/>
      <c r="DB170" s="127"/>
      <c r="DC170" s="185"/>
      <c r="DE170" s="37" t="str">
        <f aca="false">B215</f>
        <v>O92</v>
      </c>
      <c r="DF170" s="44"/>
      <c r="DG170" s="2" t="n">
        <f aca="false">W215</f>
        <v>133.8</v>
      </c>
      <c r="DH170" s="44" t="n">
        <f aca="false">CG215</f>
        <v>0</v>
      </c>
      <c r="DI170" s="44" t="n">
        <f aca="false">O215</f>
        <v>4.46</v>
      </c>
      <c r="DJ170" s="44" t="n">
        <f aca="false">S215</f>
        <v>0.0892</v>
      </c>
      <c r="DK170" s="44" t="n">
        <f aca="false">BW215</f>
        <v>0</v>
      </c>
      <c r="DL170" s="44" t="n">
        <f aca="false">BV215</f>
        <v>133.8</v>
      </c>
      <c r="DM170" s="127"/>
      <c r="DN170" s="127"/>
      <c r="DO170" s="127"/>
      <c r="DP170" s="127"/>
      <c r="DQ170" s="127"/>
      <c r="DR170" s="127"/>
      <c r="DS170" s="127"/>
      <c r="DT170" s="127"/>
      <c r="DU170" s="127"/>
      <c r="DV170" s="127"/>
      <c r="DW170" s="127"/>
      <c r="DX170" s="127"/>
      <c r="DY170" s="127"/>
      <c r="DZ170" s="127"/>
      <c r="EA170" s="127"/>
      <c r="EB170" s="127"/>
      <c r="EC170" s="127"/>
      <c r="ED170" s="127"/>
      <c r="EE170" s="127"/>
      <c r="EF170" s="127"/>
      <c r="EG170" s="127"/>
      <c r="EH170" s="127"/>
      <c r="EI170" s="127"/>
      <c r="EJ170" s="127"/>
      <c r="EK170" s="127"/>
      <c r="EL170" s="127"/>
      <c r="EM170" s="127"/>
      <c r="EN170" s="127"/>
      <c r="EO170" s="127"/>
      <c r="EP170" s="127"/>
      <c r="EQ170" s="127"/>
      <c r="ER170" s="127"/>
      <c r="ES170" s="127"/>
      <c r="ET170" s="127"/>
      <c r="EU170" s="127"/>
      <c r="EV170" s="127"/>
      <c r="EW170" s="127"/>
      <c r="EX170" s="127"/>
      <c r="EY170" s="127"/>
      <c r="EZ170" s="127"/>
      <c r="FA170" s="127"/>
      <c r="FB170" s="127"/>
      <c r="FC170" s="127"/>
      <c r="FD170" s="127"/>
      <c r="FE170" s="127"/>
      <c r="FF170" s="127"/>
      <c r="FG170" s="127"/>
      <c r="FH170" s="127"/>
      <c r="FI170" s="127"/>
      <c r="FJ170" s="127"/>
      <c r="FK170" s="127"/>
      <c r="FL170" s="127"/>
      <c r="FM170" s="127"/>
      <c r="FN170" s="127"/>
      <c r="FO170" s="127"/>
      <c r="FP170" s="127"/>
      <c r="FQ170" s="127"/>
      <c r="FR170" s="127"/>
      <c r="FS170" s="127"/>
      <c r="FT170" s="127"/>
      <c r="FU170" s="127"/>
      <c r="FV170" s="127"/>
      <c r="FW170" s="127"/>
      <c r="FX170" s="127"/>
      <c r="FY170" s="127"/>
      <c r="FZ170" s="127"/>
      <c r="GA170" s="127"/>
      <c r="GB170" s="127"/>
      <c r="GC170" s="127"/>
      <c r="GD170" s="127"/>
      <c r="GE170" s="127"/>
      <c r="GF170" s="127"/>
      <c r="GG170" s="127"/>
      <c r="GH170" s="127"/>
      <c r="GI170" s="127"/>
      <c r="GJ170" s="127"/>
      <c r="GK170" s="127"/>
      <c r="GL170" s="127"/>
      <c r="GM170" s="127"/>
      <c r="GN170" s="127"/>
      <c r="GO170" s="127"/>
      <c r="GP170" s="167"/>
      <c r="GQ170" s="127" t="s">
        <v>349</v>
      </c>
      <c r="GR170" s="161" t="n">
        <v>0.05</v>
      </c>
      <c r="GS170" s="127" t="n">
        <v>0</v>
      </c>
      <c r="GT170" s="127" t="n">
        <v>0.1</v>
      </c>
      <c r="GU170" s="127" t="n">
        <v>0</v>
      </c>
      <c r="GV170" s="127" t="n">
        <v>0</v>
      </c>
      <c r="GW170" s="127" t="n">
        <v>0</v>
      </c>
      <c r="GX170" s="127" t="n">
        <v>0.85</v>
      </c>
      <c r="GY170" s="135" t="n">
        <v>0</v>
      </c>
      <c r="GZ170" s="161" t="n">
        <v>0</v>
      </c>
      <c r="HA170" s="127" t="s">
        <v>330</v>
      </c>
      <c r="HB170" s="127" t="s">
        <v>140</v>
      </c>
      <c r="HC170" s="127" t="s">
        <v>45</v>
      </c>
      <c r="HD170" s="127" t="n">
        <v>6.2</v>
      </c>
      <c r="HE170" s="127" t="n">
        <v>15</v>
      </c>
      <c r="HF170" s="127" t="n">
        <v>0.015</v>
      </c>
      <c r="HG170" s="127" t="n">
        <v>0</v>
      </c>
      <c r="HH170" s="127" t="n">
        <v>0.093</v>
      </c>
      <c r="HI170" s="127" t="n">
        <v>0.093</v>
      </c>
      <c r="HJ170" s="127" t="n">
        <v>1924</v>
      </c>
      <c r="HK170" s="127" t="n">
        <v>0</v>
      </c>
      <c r="HL170" s="135" t="n">
        <v>178.932</v>
      </c>
      <c r="HM170" s="161" t="n">
        <v>0</v>
      </c>
      <c r="HN170" s="127" t="n">
        <v>0</v>
      </c>
      <c r="HO170" s="127" t="n">
        <v>0</v>
      </c>
      <c r="HP170" s="127" t="n">
        <v>0</v>
      </c>
      <c r="HQ170" s="127" t="n">
        <v>0</v>
      </c>
      <c r="HR170" s="127" t="n">
        <v>0</v>
      </c>
      <c r="HS170" s="127" t="n">
        <v>0</v>
      </c>
      <c r="HT170" s="127" t="n">
        <v>0</v>
      </c>
      <c r="HU170" s="127" t="n">
        <v>0</v>
      </c>
      <c r="HV170" s="127" t="n">
        <v>0</v>
      </c>
      <c r="HW170" s="127" t="n">
        <v>0</v>
      </c>
      <c r="HX170" s="127" t="n">
        <v>0</v>
      </c>
      <c r="HY170" s="127" t="n">
        <v>0</v>
      </c>
      <c r="HZ170" s="165" t="n">
        <v>0</v>
      </c>
      <c r="IA170" s="127"/>
      <c r="IB170" s="127"/>
      <c r="IC170" s="127"/>
      <c r="ID170" s="127"/>
      <c r="IE170" s="127"/>
      <c r="IF170" s="127"/>
      <c r="IG170" s="127"/>
      <c r="IH170" s="127"/>
      <c r="II170" s="127"/>
      <c r="IJ170" s="127"/>
      <c r="IK170" s="127"/>
      <c r="IL170" s="127"/>
      <c r="IM170" s="127"/>
      <c r="IN170" s="127"/>
      <c r="IO170" s="127"/>
      <c r="IP170" s="127"/>
      <c r="IQ170" s="127"/>
      <c r="IR170" s="127"/>
      <c r="IS170" s="127"/>
      <c r="IT170" s="127"/>
      <c r="IU170" s="127"/>
      <c r="IV170" s="127"/>
      <c r="IW170" s="127"/>
      <c r="IX170" s="127"/>
      <c r="IY170" s="127"/>
      <c r="IZ170" s="127"/>
      <c r="JA170" s="127"/>
      <c r="JB170" s="127"/>
      <c r="JC170" s="127"/>
      <c r="JD170" s="127"/>
      <c r="JE170" s="127"/>
      <c r="JF170" s="127"/>
      <c r="JG170" s="127"/>
      <c r="JH170" s="127"/>
      <c r="JI170" s="127"/>
      <c r="JJ170" s="127"/>
      <c r="JK170" s="127"/>
      <c r="JL170" s="127"/>
      <c r="JM170" s="127"/>
      <c r="JN170" s="127"/>
      <c r="JO170" s="127"/>
      <c r="JP170" s="127"/>
      <c r="JQ170" s="127"/>
      <c r="JR170" s="127"/>
      <c r="JS170" s="127"/>
      <c r="JT170" s="127"/>
      <c r="JU170" s="127"/>
      <c r="JV170" s="127"/>
      <c r="JW170" s="127"/>
      <c r="JX170" s="127"/>
      <c r="JY170" s="127"/>
      <c r="JZ170" s="127"/>
      <c r="KA170" s="127"/>
      <c r="KB170" s="127"/>
      <c r="KC170" s="127"/>
      <c r="KD170" s="127"/>
      <c r="KE170" s="127"/>
      <c r="KF170" s="127"/>
      <c r="KG170" s="127"/>
      <c r="KH170" s="127"/>
      <c r="KI170" s="127"/>
      <c r="KJ170" s="127"/>
      <c r="KK170" s="127"/>
      <c r="KL170" s="127"/>
      <c r="KM170" s="127"/>
      <c r="KN170" s="127"/>
      <c r="KO170" s="127"/>
      <c r="KP170" s="127"/>
      <c r="KQ170" s="127"/>
      <c r="KR170" s="127"/>
      <c r="KS170" s="127"/>
      <c r="KT170" s="127"/>
      <c r="KU170" s="127"/>
      <c r="KV170" s="127"/>
      <c r="KW170" s="127"/>
      <c r="KX170" s="127"/>
      <c r="KY170" s="127"/>
      <c r="KZ170" s="127"/>
      <c r="LA170" s="127"/>
      <c r="LB170" s="127"/>
      <c r="LC170" s="127"/>
      <c r="LD170" s="127"/>
      <c r="LE170" s="127"/>
      <c r="LF170" s="127"/>
      <c r="LG170" s="127"/>
      <c r="LH170" s="127"/>
      <c r="LI170" s="127"/>
      <c r="LJ170" s="127"/>
      <c r="LK170" s="127"/>
      <c r="LL170" s="127"/>
      <c r="LM170" s="127"/>
      <c r="LN170" s="127"/>
      <c r="LO170" s="127"/>
      <c r="LP170" s="127"/>
      <c r="LQ170" s="127"/>
      <c r="LR170" s="127"/>
      <c r="LS170" s="127"/>
      <c r="LT170" s="127"/>
      <c r="LU170" s="127"/>
      <c r="LV170" s="127"/>
      <c r="LW170" s="127"/>
      <c r="LX170" s="127"/>
      <c r="LY170" s="127"/>
      <c r="LZ170" s="127"/>
      <c r="MA170" s="127"/>
      <c r="MB170" s="127"/>
      <c r="MC170" s="127"/>
      <c r="MD170" s="127"/>
      <c r="ME170" s="127"/>
      <c r="MF170" s="127"/>
      <c r="MG170" s="127"/>
      <c r="MH170" s="127"/>
      <c r="MI170" s="127"/>
      <c r="MJ170" s="127"/>
      <c r="MK170" s="127"/>
      <c r="ML170" s="127"/>
      <c r="MM170" s="127"/>
      <c r="MN170" s="127"/>
      <c r="MO170" s="127"/>
      <c r="MP170" s="127"/>
      <c r="MQ170" s="127"/>
      <c r="MR170" s="127"/>
      <c r="MS170" s="127"/>
      <c r="MT170" s="127"/>
      <c r="MU170" s="127"/>
      <c r="MV170" s="127"/>
      <c r="MW170" s="127"/>
      <c r="MX170" s="127"/>
      <c r="MY170" s="127"/>
      <c r="MZ170" s="127"/>
      <c r="NA170" s="127"/>
      <c r="NB170" s="127"/>
      <c r="NC170" s="127"/>
      <c r="ND170" s="127"/>
      <c r="NE170" s="127"/>
      <c r="NF170" s="127"/>
      <c r="NG170" s="127"/>
      <c r="NH170" s="127"/>
      <c r="NI170" s="127"/>
      <c r="NJ170" s="127"/>
      <c r="NK170" s="127"/>
      <c r="NL170" s="127"/>
      <c r="NM170" s="127"/>
      <c r="NN170" s="127"/>
      <c r="NO170" s="127"/>
      <c r="NP170" s="127"/>
      <c r="NQ170" s="127"/>
      <c r="NR170" s="127"/>
      <c r="NS170" s="127"/>
      <c r="NT170" s="127"/>
      <c r="NU170" s="127"/>
      <c r="NV170" s="127"/>
      <c r="NW170" s="127"/>
      <c r="NX170" s="127"/>
      <c r="NY170" s="127"/>
      <c r="NZ170" s="127"/>
      <c r="OA170" s="127"/>
      <c r="OB170" s="127"/>
      <c r="OC170" s="127"/>
      <c r="OD170" s="127"/>
      <c r="OE170" s="127"/>
      <c r="OF170" s="127"/>
      <c r="OG170" s="127"/>
      <c r="OH170" s="127"/>
      <c r="OI170" s="127"/>
      <c r="OJ170" s="127"/>
      <c r="OK170" s="127"/>
      <c r="OL170" s="127"/>
      <c r="OM170" s="127"/>
      <c r="ON170" s="127"/>
      <c r="OO170" s="127"/>
      <c r="OP170" s="127"/>
      <c r="OQ170" s="127"/>
      <c r="OR170" s="127"/>
      <c r="OS170" s="127"/>
      <c r="OT170" s="127"/>
      <c r="OU170" s="127"/>
      <c r="OV170" s="127"/>
      <c r="OW170" s="127"/>
      <c r="OX170" s="127"/>
      <c r="OY170" s="127"/>
      <c r="OZ170" s="127"/>
      <c r="PA170" s="127"/>
      <c r="PB170" s="127"/>
      <c r="PC170" s="127"/>
      <c r="PD170" s="127"/>
      <c r="PE170" s="127"/>
      <c r="PF170" s="127"/>
      <c r="PG170" s="127"/>
      <c r="PH170" s="127"/>
      <c r="PI170" s="127"/>
      <c r="PJ170" s="127"/>
      <c r="PK170" s="127"/>
      <c r="PL170" s="127"/>
      <c r="PM170" s="127"/>
      <c r="PN170" s="127"/>
      <c r="PO170" s="127"/>
      <c r="PP170" s="127"/>
      <c r="PQ170" s="127"/>
      <c r="PR170" s="127"/>
      <c r="PS170" s="127"/>
      <c r="PT170" s="127"/>
      <c r="PU170" s="127"/>
      <c r="PV170" s="127"/>
      <c r="PW170" s="127"/>
      <c r="PX170" s="127"/>
      <c r="PY170" s="127"/>
      <c r="PZ170" s="127"/>
      <c r="QA170" s="127"/>
      <c r="QB170" s="127"/>
      <c r="QC170" s="127"/>
      <c r="QD170" s="127"/>
      <c r="QE170" s="127"/>
      <c r="QF170" s="127"/>
      <c r="QG170" s="127"/>
      <c r="QH170" s="127"/>
      <c r="QI170" s="127"/>
      <c r="QJ170" s="127"/>
      <c r="QK170" s="127"/>
      <c r="QL170" s="127"/>
      <c r="QM170" s="127"/>
      <c r="QN170" s="127"/>
      <c r="QO170" s="127"/>
      <c r="QP170" s="127"/>
    </row>
    <row r="171" customFormat="false" ht="14.4" hidden="false" customHeight="false" outlineLevel="0" collapsed="false">
      <c r="A171" s="166"/>
      <c r="B171" s="37" t="s">
        <v>353</v>
      </c>
      <c r="C171" s="16" t="n">
        <v>0.01</v>
      </c>
      <c r="D171" s="2" t="n">
        <v>0.02</v>
      </c>
      <c r="E171" s="2" t="n">
        <v>0</v>
      </c>
      <c r="F171" s="2" t="n">
        <v>0.02</v>
      </c>
      <c r="G171" s="2" t="n">
        <v>0</v>
      </c>
      <c r="H171" s="2" t="n">
        <v>0</v>
      </c>
      <c r="I171" s="2" t="n">
        <v>0.95</v>
      </c>
      <c r="J171" s="2" t="n">
        <v>0</v>
      </c>
      <c r="K171" s="2" t="n">
        <v>0</v>
      </c>
      <c r="L171" s="2" t="s">
        <v>37</v>
      </c>
      <c r="M171" s="2" t="s">
        <v>37</v>
      </c>
      <c r="N171" s="2" t="s">
        <v>45</v>
      </c>
      <c r="O171" s="2" t="n">
        <v>6.32</v>
      </c>
      <c r="P171" s="2" t="n">
        <v>120</v>
      </c>
      <c r="Q171" s="2" t="n">
        <v>0.12</v>
      </c>
      <c r="R171" s="2" t="n">
        <v>0</v>
      </c>
      <c r="S171" s="2" t="n">
        <v>0.7584</v>
      </c>
      <c r="T171" s="2" t="n">
        <v>0.7584</v>
      </c>
      <c r="U171" s="2" t="n">
        <v>1677</v>
      </c>
      <c r="V171" s="2" t="n">
        <v>0</v>
      </c>
      <c r="W171" s="2" t="n">
        <v>1271.8368</v>
      </c>
      <c r="X171" s="2" t="n">
        <f aca="false">IF(M171=1,O171,0)</f>
        <v>0</v>
      </c>
      <c r="Z171" s="2" t="s">
        <v>511</v>
      </c>
      <c r="AA171" s="2" t="n">
        <f aca="false">[1]sellia!E61</f>
        <v>3.4058164822394</v>
      </c>
      <c r="AB171" s="127"/>
      <c r="AC171" s="127"/>
      <c r="AD171" s="127"/>
      <c r="AE171" s="127"/>
      <c r="AF171" s="127"/>
      <c r="AG171" s="128"/>
      <c r="AH171" s="127"/>
      <c r="AI171" s="127"/>
      <c r="AJ171" s="127"/>
      <c r="AK171" s="127"/>
      <c r="AL171" s="127"/>
      <c r="AM171" s="127"/>
      <c r="AN171" s="150" t="n">
        <f aca="false">'Sellia Marina'!CL290</f>
        <v>0</v>
      </c>
      <c r="AO171" s="16" t="n">
        <f aca="false">'Sellia Marina'!CM290</f>
        <v>0</v>
      </c>
      <c r="AP171" s="16" t="n">
        <f aca="false">'Sellia Marina'!CN290</f>
        <v>0</v>
      </c>
      <c r="AQ171" s="16" t="n">
        <f aca="false">'Sellia Marina'!CO290</f>
        <v>0</v>
      </c>
      <c r="AR171" s="16" t="n">
        <f aca="false">'Sellia Marina'!CP290</f>
        <v>0</v>
      </c>
      <c r="AS171" s="16" t="n">
        <f aca="false">'Sellia Marina'!CQ290</f>
        <v>0</v>
      </c>
      <c r="AT171" s="16" t="n">
        <f aca="false">'Sellia Marina'!CR290</f>
        <v>0</v>
      </c>
      <c r="AU171" s="16" t="n">
        <f aca="false">'Sellia Marina'!CS290</f>
        <v>0</v>
      </c>
      <c r="AV171" s="139" t="n">
        <f aca="false">'Sellia Marina'!CT290</f>
        <v>0</v>
      </c>
      <c r="AW171" s="150" t="n">
        <f aca="false">'Sellia Marina'!CL291</f>
        <v>9</v>
      </c>
      <c r="AX171" s="16" t="n">
        <f aca="false">'Sellia Marina'!CM291</f>
        <v>52</v>
      </c>
      <c r="AY171" s="16" t="n">
        <f aca="false">'Sellia Marina'!CN291</f>
        <v>0</v>
      </c>
      <c r="AZ171" s="16" t="n">
        <f aca="false">'Sellia Marina'!CO291</f>
        <v>0</v>
      </c>
      <c r="BA171" s="16" t="n">
        <f aca="false">'Sellia Marina'!CP291</f>
        <v>11</v>
      </c>
      <c r="BB171" s="16" t="n">
        <f aca="false">'Sellia Marina'!CQ291</f>
        <v>0</v>
      </c>
      <c r="BC171" s="16" t="n">
        <f aca="false">'Sellia Marina'!CR291</f>
        <v>0</v>
      </c>
      <c r="BD171" s="16" t="n">
        <f aca="false">'Sellia Marina'!CS291</f>
        <v>1605</v>
      </c>
      <c r="BE171" s="16" t="n">
        <f aca="false">'Sellia Marina'!CT291</f>
        <v>0</v>
      </c>
      <c r="BF171" s="20" t="n">
        <f aca="false">AW171*$T171</f>
        <v>6.8256</v>
      </c>
      <c r="BG171" s="2" t="n">
        <f aca="false">AX171*$T171</f>
        <v>39.4368</v>
      </c>
      <c r="BH171" s="2" t="n">
        <f aca="false">AY171*$T171</f>
        <v>0</v>
      </c>
      <c r="BI171" s="2" t="n">
        <f aca="false">AZ171*$T171</f>
        <v>0</v>
      </c>
      <c r="BJ171" s="2" t="n">
        <f aca="false">BA171*$T171</f>
        <v>8.3424</v>
      </c>
      <c r="BK171" s="2" t="n">
        <f aca="false">BB171*$T171</f>
        <v>0</v>
      </c>
      <c r="BL171" s="2" t="n">
        <f aca="false">BC171*$T171</f>
        <v>0</v>
      </c>
      <c r="BM171" s="2" t="n">
        <f aca="false">BD171*$T171</f>
        <v>1217.232</v>
      </c>
      <c r="BN171" s="44" t="n">
        <f aca="false">BE171*$T171</f>
        <v>0</v>
      </c>
      <c r="BO171" s="150" t="n">
        <f aca="false">AN171+BF171</f>
        <v>6.8256</v>
      </c>
      <c r="BP171" s="16" t="n">
        <f aca="false">AO171+BG171</f>
        <v>39.4368</v>
      </c>
      <c r="BQ171" s="16" t="n">
        <f aca="false">AP171+BH171</f>
        <v>0</v>
      </c>
      <c r="BR171" s="16" t="n">
        <f aca="false">AQ171+BI171</f>
        <v>0</v>
      </c>
      <c r="BS171" s="16" t="n">
        <f aca="false">AR171+BJ171</f>
        <v>8.3424</v>
      </c>
      <c r="BT171" s="16" t="n">
        <f aca="false">AS171+BK171</f>
        <v>0</v>
      </c>
      <c r="BU171" s="16" t="n">
        <f aca="false">AT171+BL171</f>
        <v>0</v>
      </c>
      <c r="BV171" s="16" t="n">
        <f aca="false">AU171+BM171</f>
        <v>1217.232</v>
      </c>
      <c r="BW171" s="139" t="n">
        <f aca="false">AV171+BN171</f>
        <v>0</v>
      </c>
      <c r="BX171" s="3" t="n">
        <f aca="false">BO171/SUM($BO171:$BW171)</f>
        <v>0.00536672629695886</v>
      </c>
      <c r="BY171" s="3" t="n">
        <f aca="false">BP171/SUM($BO171:$BW171)</f>
        <v>0.0310077519379845</v>
      </c>
      <c r="BZ171" s="3" t="n">
        <f aca="false">BQ171/SUM($BO171:$BW171)</f>
        <v>0</v>
      </c>
      <c r="CA171" s="3" t="n">
        <f aca="false">BR171/SUM($BO171:$BW171)</f>
        <v>0</v>
      </c>
      <c r="CB171" s="3" t="n">
        <f aca="false">BS171/SUM($BO171:$BW171)</f>
        <v>0.00655933214072749</v>
      </c>
      <c r="CC171" s="3" t="n">
        <f aca="false">BT171/SUM($BO171:$BW171)</f>
        <v>0</v>
      </c>
      <c r="CD171" s="3" t="n">
        <f aca="false">BU171/SUM($BO171:$BW171)</f>
        <v>0</v>
      </c>
      <c r="CE171" s="3" t="n">
        <f aca="false">BV171/SUM($BO171:$BW171)</f>
        <v>0.957066189624329</v>
      </c>
      <c r="CF171" s="3" t="n">
        <f aca="false">BW171/SUM($BO171:$BW171)</f>
        <v>0</v>
      </c>
      <c r="CG171" s="147" t="n">
        <f aca="false">IF(AND(CE171&gt;=90%,BV171&gt;=2000),BV171,0)</f>
        <v>0</v>
      </c>
      <c r="CI171" s="16" t="n">
        <f aca="false">IF(CG171&lt;&gt;0,SUM(BO171:CG171)-BV171,0)</f>
        <v>0</v>
      </c>
      <c r="CJ171" s="2" t="n">
        <f aca="false">IF(CE171&gt;=90%,BV171,0)</f>
        <v>1217.232</v>
      </c>
      <c r="CK171" s="151" t="n">
        <f aca="false">IF(CJ171&lt;&gt;0,1,0)</f>
        <v>1</v>
      </c>
      <c r="CL171" s="2" t="n">
        <f aca="false">IF(CG171&lt;&gt;0,1,0)</f>
        <v>0</v>
      </c>
      <c r="CM171" s="2" t="n">
        <v>0</v>
      </c>
      <c r="CN171" s="151"/>
      <c r="CO171" s="127"/>
      <c r="CP171" s="127"/>
      <c r="CQ171" s="127"/>
      <c r="CR171" s="127"/>
      <c r="CS171" s="127"/>
      <c r="CT171" s="127"/>
      <c r="CU171" s="127"/>
      <c r="CV171" s="127"/>
      <c r="CW171" s="127"/>
      <c r="CX171" s="127"/>
      <c r="CY171" s="127"/>
      <c r="CZ171" s="127"/>
      <c r="DA171" s="127"/>
      <c r="DB171" s="127"/>
      <c r="DC171" s="185"/>
      <c r="DE171" s="37" t="str">
        <f aca="false">B216</f>
        <v>O93</v>
      </c>
      <c r="DF171" s="44"/>
      <c r="DG171" s="2" t="n">
        <f aca="false">W216</f>
        <v>99.3569585110697</v>
      </c>
      <c r="DH171" s="44" t="n">
        <f aca="false">CG216</f>
        <v>0</v>
      </c>
      <c r="DI171" s="44" t="n">
        <f aca="false">O216</f>
        <v>2.93</v>
      </c>
      <c r="DJ171" s="44" t="n">
        <f aca="false">S216</f>
        <v>0.07325</v>
      </c>
      <c r="DK171" s="44" t="n">
        <f aca="false">BW216</f>
        <v>0</v>
      </c>
      <c r="DL171" s="44" t="n">
        <f aca="false">BV216</f>
        <v>21.975</v>
      </c>
      <c r="DM171" s="127"/>
      <c r="DN171" s="127"/>
      <c r="DO171" s="127"/>
      <c r="DP171" s="127"/>
      <c r="DQ171" s="127"/>
      <c r="DR171" s="127"/>
      <c r="DS171" s="127"/>
      <c r="DT171" s="127"/>
      <c r="DU171" s="127"/>
      <c r="DV171" s="127"/>
      <c r="DW171" s="127"/>
      <c r="DX171" s="127"/>
      <c r="DY171" s="127"/>
      <c r="DZ171" s="127"/>
      <c r="EA171" s="127"/>
      <c r="EB171" s="127"/>
      <c r="EC171" s="127"/>
      <c r="ED171" s="127"/>
      <c r="EE171" s="127"/>
      <c r="EF171" s="127"/>
      <c r="EG171" s="127"/>
      <c r="EH171" s="127"/>
      <c r="EI171" s="127"/>
      <c r="EJ171" s="127"/>
      <c r="EK171" s="127"/>
      <c r="EL171" s="127"/>
      <c r="EM171" s="127"/>
      <c r="EN171" s="127"/>
      <c r="EO171" s="127"/>
      <c r="EP171" s="127"/>
      <c r="EQ171" s="127"/>
      <c r="ER171" s="127"/>
      <c r="ES171" s="127"/>
      <c r="ET171" s="127"/>
      <c r="EU171" s="127"/>
      <c r="EV171" s="127"/>
      <c r="EW171" s="127"/>
      <c r="EX171" s="127"/>
      <c r="EY171" s="127"/>
      <c r="EZ171" s="127"/>
      <c r="FA171" s="127"/>
      <c r="FB171" s="127"/>
      <c r="FC171" s="127"/>
      <c r="FD171" s="127"/>
      <c r="FE171" s="127"/>
      <c r="FF171" s="127"/>
      <c r="FG171" s="127"/>
      <c r="FH171" s="127"/>
      <c r="FI171" s="127"/>
      <c r="FJ171" s="127"/>
      <c r="FK171" s="127"/>
      <c r="FL171" s="127"/>
      <c r="FM171" s="127"/>
      <c r="FN171" s="127"/>
      <c r="FO171" s="127"/>
      <c r="FP171" s="127"/>
      <c r="FQ171" s="127"/>
      <c r="FR171" s="127"/>
      <c r="FS171" s="127"/>
      <c r="FT171" s="127"/>
      <c r="FU171" s="127"/>
      <c r="FV171" s="127"/>
      <c r="FW171" s="127"/>
      <c r="FX171" s="127"/>
      <c r="FY171" s="127"/>
      <c r="FZ171" s="127"/>
      <c r="GA171" s="127"/>
      <c r="GB171" s="127"/>
      <c r="GC171" s="127"/>
      <c r="GD171" s="127"/>
      <c r="GE171" s="127"/>
      <c r="GF171" s="127"/>
      <c r="GG171" s="127"/>
      <c r="GH171" s="127"/>
      <c r="GI171" s="127"/>
      <c r="GJ171" s="127"/>
      <c r="GK171" s="127"/>
      <c r="GL171" s="127"/>
      <c r="GM171" s="127"/>
      <c r="GN171" s="127"/>
      <c r="GO171" s="127"/>
      <c r="GP171" s="167"/>
      <c r="GQ171" s="127" t="s">
        <v>350</v>
      </c>
      <c r="GR171" s="161" t="n">
        <v>0.01</v>
      </c>
      <c r="GS171" s="127" t="n">
        <v>0.02</v>
      </c>
      <c r="GT171" s="127" t="n">
        <v>0.02</v>
      </c>
      <c r="GU171" s="127" t="n">
        <v>0</v>
      </c>
      <c r="GV171" s="127" t="n">
        <v>0</v>
      </c>
      <c r="GW171" s="127" t="n">
        <v>0</v>
      </c>
      <c r="GX171" s="127" t="n">
        <v>0.95</v>
      </c>
      <c r="GY171" s="135" t="n">
        <v>0</v>
      </c>
      <c r="GZ171" s="161" t="n">
        <v>0</v>
      </c>
      <c r="HA171" s="127" t="s">
        <v>140</v>
      </c>
      <c r="HB171" s="127" t="s">
        <v>140</v>
      </c>
      <c r="HC171" s="127" t="s">
        <v>354</v>
      </c>
      <c r="HD171" s="127" t="n">
        <v>35.1</v>
      </c>
      <c r="HE171" s="127" t="n">
        <v>45</v>
      </c>
      <c r="HF171" s="127" t="n">
        <v>0.045</v>
      </c>
      <c r="HG171" s="127" t="n">
        <v>0</v>
      </c>
      <c r="HH171" s="127" t="n">
        <v>1.5795</v>
      </c>
      <c r="HI171" s="127" t="n">
        <v>1.5795</v>
      </c>
      <c r="HJ171" s="127" t="n">
        <v>1141.8</v>
      </c>
      <c r="HK171" s="127" t="n">
        <v>0</v>
      </c>
      <c r="HL171" s="135" t="n">
        <v>1803.4731</v>
      </c>
      <c r="HM171" s="161" t="n">
        <v>0</v>
      </c>
      <c r="HN171" s="127" t="n">
        <v>0</v>
      </c>
      <c r="HO171" s="127" t="n">
        <v>0</v>
      </c>
      <c r="HP171" s="127" t="n">
        <v>0</v>
      </c>
      <c r="HQ171" s="127" t="n">
        <v>0</v>
      </c>
      <c r="HR171" s="127" t="n">
        <v>0</v>
      </c>
      <c r="HS171" s="127" t="n">
        <v>0</v>
      </c>
      <c r="HT171" s="127" t="n">
        <v>0</v>
      </c>
      <c r="HU171" s="127" t="n">
        <v>0</v>
      </c>
      <c r="HV171" s="127" t="n">
        <v>0</v>
      </c>
      <c r="HW171" s="127" t="n">
        <v>0</v>
      </c>
      <c r="HX171" s="127" t="n">
        <v>0</v>
      </c>
      <c r="HY171" s="127" t="n">
        <v>0</v>
      </c>
      <c r="HZ171" s="165" t="n">
        <v>0</v>
      </c>
      <c r="IA171" s="127"/>
      <c r="IB171" s="127"/>
      <c r="IC171" s="127"/>
      <c r="ID171" s="127"/>
      <c r="IE171" s="127"/>
      <c r="IF171" s="127"/>
      <c r="IG171" s="127"/>
      <c r="IH171" s="127"/>
      <c r="II171" s="127"/>
      <c r="IJ171" s="127"/>
      <c r="IK171" s="127"/>
      <c r="IL171" s="127"/>
      <c r="IM171" s="127"/>
      <c r="IN171" s="127"/>
      <c r="IO171" s="127"/>
      <c r="IP171" s="127"/>
      <c r="IQ171" s="127"/>
      <c r="IR171" s="127"/>
      <c r="IS171" s="127"/>
      <c r="IT171" s="127"/>
      <c r="IU171" s="127"/>
      <c r="IV171" s="127"/>
      <c r="IW171" s="127"/>
      <c r="IX171" s="127"/>
      <c r="IY171" s="127"/>
      <c r="IZ171" s="127"/>
      <c r="JA171" s="127"/>
      <c r="JB171" s="127"/>
      <c r="JC171" s="127"/>
      <c r="JD171" s="127"/>
      <c r="JE171" s="127"/>
      <c r="JF171" s="127"/>
      <c r="JG171" s="127"/>
      <c r="JH171" s="127"/>
      <c r="JI171" s="127"/>
      <c r="JJ171" s="127"/>
      <c r="JK171" s="127"/>
      <c r="JL171" s="127"/>
      <c r="JM171" s="127"/>
      <c r="JN171" s="127"/>
      <c r="JO171" s="127"/>
      <c r="JP171" s="127"/>
      <c r="JQ171" s="127"/>
      <c r="JR171" s="127"/>
      <c r="JS171" s="127"/>
      <c r="JT171" s="127"/>
      <c r="JU171" s="127"/>
      <c r="JV171" s="127"/>
      <c r="JW171" s="127"/>
      <c r="JX171" s="127"/>
      <c r="JY171" s="127"/>
      <c r="JZ171" s="127"/>
      <c r="KA171" s="127"/>
      <c r="KB171" s="127"/>
      <c r="KC171" s="127"/>
      <c r="KD171" s="127"/>
      <c r="KE171" s="127"/>
      <c r="KF171" s="127"/>
      <c r="KG171" s="127"/>
      <c r="KH171" s="127"/>
      <c r="KI171" s="127"/>
      <c r="KJ171" s="127"/>
      <c r="KK171" s="127"/>
      <c r="KL171" s="127"/>
      <c r="KM171" s="127"/>
      <c r="KN171" s="127"/>
      <c r="KO171" s="127"/>
      <c r="KP171" s="127"/>
      <c r="KQ171" s="127"/>
      <c r="KR171" s="127"/>
      <c r="KS171" s="127"/>
      <c r="KT171" s="127"/>
      <c r="KU171" s="127"/>
      <c r="KV171" s="127"/>
      <c r="KW171" s="127"/>
      <c r="KX171" s="127"/>
      <c r="KY171" s="127"/>
      <c r="KZ171" s="127"/>
      <c r="LA171" s="127"/>
      <c r="LB171" s="127"/>
      <c r="LC171" s="127"/>
      <c r="LD171" s="127"/>
      <c r="LE171" s="127"/>
      <c r="LF171" s="127"/>
      <c r="LG171" s="127"/>
      <c r="LH171" s="127"/>
      <c r="LI171" s="127"/>
      <c r="LJ171" s="127"/>
      <c r="LK171" s="127"/>
      <c r="LL171" s="127"/>
      <c r="LM171" s="127"/>
      <c r="LN171" s="127"/>
      <c r="LO171" s="127"/>
      <c r="LP171" s="127"/>
      <c r="LQ171" s="127"/>
      <c r="LR171" s="127"/>
      <c r="LS171" s="127"/>
      <c r="LT171" s="127"/>
      <c r="LU171" s="127"/>
      <c r="LV171" s="127"/>
      <c r="LW171" s="127"/>
      <c r="LX171" s="127"/>
      <c r="LY171" s="127"/>
      <c r="LZ171" s="127"/>
      <c r="MA171" s="127"/>
      <c r="MB171" s="127"/>
      <c r="MC171" s="127"/>
      <c r="MD171" s="127"/>
      <c r="ME171" s="127"/>
      <c r="MF171" s="127"/>
      <c r="MG171" s="127"/>
      <c r="MH171" s="127"/>
      <c r="MI171" s="127"/>
      <c r="MJ171" s="127"/>
      <c r="MK171" s="127"/>
      <c r="ML171" s="127"/>
      <c r="MM171" s="127"/>
      <c r="MN171" s="127"/>
      <c r="MO171" s="127"/>
      <c r="MP171" s="127"/>
      <c r="MQ171" s="127"/>
      <c r="MR171" s="127"/>
      <c r="MS171" s="127"/>
      <c r="MT171" s="127"/>
      <c r="MU171" s="127"/>
      <c r="MV171" s="127"/>
      <c r="MW171" s="127"/>
      <c r="MX171" s="127"/>
      <c r="MY171" s="127"/>
      <c r="MZ171" s="127"/>
      <c r="NA171" s="127"/>
      <c r="NB171" s="127"/>
      <c r="NC171" s="127"/>
      <c r="ND171" s="127"/>
      <c r="NE171" s="127"/>
      <c r="NF171" s="127"/>
      <c r="NG171" s="127"/>
      <c r="NH171" s="127"/>
      <c r="NI171" s="127"/>
      <c r="NJ171" s="127"/>
      <c r="NK171" s="127"/>
      <c r="NL171" s="127"/>
      <c r="NM171" s="127"/>
      <c r="NN171" s="127"/>
      <c r="NO171" s="127"/>
      <c r="NP171" s="127"/>
      <c r="NQ171" s="127"/>
      <c r="NR171" s="127"/>
      <c r="NS171" s="127"/>
      <c r="NT171" s="127"/>
      <c r="NU171" s="127"/>
      <c r="NV171" s="127"/>
      <c r="NW171" s="127"/>
      <c r="NX171" s="127"/>
      <c r="NY171" s="127"/>
      <c r="NZ171" s="127"/>
      <c r="OA171" s="127"/>
      <c r="OB171" s="127"/>
      <c r="OC171" s="127"/>
      <c r="OD171" s="127"/>
      <c r="OE171" s="127"/>
      <c r="OF171" s="127"/>
      <c r="OG171" s="127"/>
      <c r="OH171" s="127"/>
      <c r="OI171" s="127"/>
      <c r="OJ171" s="127"/>
      <c r="OK171" s="127"/>
      <c r="OL171" s="127"/>
      <c r="OM171" s="127"/>
      <c r="ON171" s="127"/>
      <c r="OO171" s="127"/>
      <c r="OP171" s="127"/>
      <c r="OQ171" s="127"/>
      <c r="OR171" s="127"/>
      <c r="OS171" s="127"/>
      <c r="OT171" s="127"/>
      <c r="OU171" s="127"/>
      <c r="OV171" s="127"/>
      <c r="OW171" s="127"/>
      <c r="OX171" s="127"/>
      <c r="OY171" s="127"/>
      <c r="OZ171" s="127"/>
      <c r="PA171" s="127"/>
      <c r="PB171" s="127"/>
      <c r="PC171" s="127"/>
      <c r="PD171" s="127"/>
      <c r="PE171" s="127"/>
      <c r="PF171" s="127"/>
      <c r="PG171" s="127"/>
      <c r="PH171" s="127"/>
      <c r="PI171" s="127"/>
      <c r="PJ171" s="127"/>
      <c r="PK171" s="127"/>
      <c r="PL171" s="127"/>
      <c r="PM171" s="127"/>
      <c r="PN171" s="127"/>
      <c r="PO171" s="127"/>
      <c r="PP171" s="127"/>
      <c r="PQ171" s="127"/>
      <c r="PR171" s="127"/>
      <c r="PS171" s="127"/>
      <c r="PT171" s="127"/>
      <c r="PU171" s="127"/>
      <c r="PV171" s="127"/>
      <c r="PW171" s="127"/>
      <c r="PX171" s="127"/>
      <c r="PY171" s="127"/>
      <c r="PZ171" s="127"/>
      <c r="QA171" s="127"/>
      <c r="QB171" s="127"/>
      <c r="QC171" s="127"/>
      <c r="QD171" s="127"/>
      <c r="QE171" s="127"/>
      <c r="QF171" s="127"/>
      <c r="QG171" s="127"/>
      <c r="QH171" s="127"/>
      <c r="QI171" s="127"/>
      <c r="QJ171" s="127"/>
      <c r="QK171" s="127"/>
      <c r="QL171" s="127"/>
      <c r="QM171" s="127"/>
      <c r="QN171" s="127"/>
      <c r="QO171" s="127"/>
      <c r="QP171" s="127"/>
    </row>
    <row r="172" customFormat="false" ht="14.4" hidden="false" customHeight="false" outlineLevel="0" collapsed="false">
      <c r="A172" s="166"/>
      <c r="B172" s="37" t="s">
        <v>365</v>
      </c>
      <c r="C172" s="16" t="n">
        <v>0.04</v>
      </c>
      <c r="D172" s="2" t="n">
        <v>0.01</v>
      </c>
      <c r="E172" s="2" t="n">
        <v>0.04</v>
      </c>
      <c r="F172" s="2" t="n">
        <v>0</v>
      </c>
      <c r="G172" s="2" t="n">
        <v>0.01</v>
      </c>
      <c r="H172" s="2" t="n">
        <v>0</v>
      </c>
      <c r="I172" s="2" t="n">
        <v>0.9</v>
      </c>
      <c r="J172" s="2" t="n">
        <v>0</v>
      </c>
      <c r="K172" s="2" t="n">
        <v>0</v>
      </c>
      <c r="L172" s="2" t="s">
        <v>330</v>
      </c>
      <c r="M172" s="2" t="n">
        <v>0</v>
      </c>
      <c r="N172" s="2" t="n">
        <v>0</v>
      </c>
      <c r="O172" s="2" t="n">
        <v>16.5</v>
      </c>
      <c r="P172" s="2" t="n">
        <v>35</v>
      </c>
      <c r="Q172" s="2" t="n">
        <v>0.035</v>
      </c>
      <c r="R172" s="2" t="n">
        <v>0</v>
      </c>
      <c r="S172" s="2" t="n">
        <v>0.5775</v>
      </c>
      <c r="T172" s="2" t="n">
        <v>0.5775</v>
      </c>
      <c r="U172" s="2" t="n">
        <v>1853.6</v>
      </c>
      <c r="V172" s="2" t="n">
        <v>0</v>
      </c>
      <c r="W172" s="2" t="n">
        <v>1070.454</v>
      </c>
      <c r="X172" s="2" t="n">
        <f aca="false">IF(M172=1,O172,0)</f>
        <v>0</v>
      </c>
      <c r="Z172" s="2" t="s">
        <v>511</v>
      </c>
      <c r="AA172" s="2" t="n">
        <f aca="false">[1]sellia!E62</f>
        <v>3.36901817942203</v>
      </c>
      <c r="AB172" s="127"/>
      <c r="AC172" s="127"/>
      <c r="AD172" s="127"/>
      <c r="AE172" s="127"/>
      <c r="AF172" s="127"/>
      <c r="AG172" s="128"/>
      <c r="AH172" s="127"/>
      <c r="AI172" s="127"/>
      <c r="AJ172" s="127"/>
      <c r="AK172" s="127"/>
      <c r="AL172" s="127"/>
      <c r="AM172" s="127"/>
      <c r="AN172" s="150" t="n">
        <f aca="false">'Sellia Marina'!B363</f>
        <v>0</v>
      </c>
      <c r="AO172" s="16" t="n">
        <f aca="false">'Sellia Marina'!C363</f>
        <v>0</v>
      </c>
      <c r="AP172" s="16" t="n">
        <f aca="false">'Sellia Marina'!D363</f>
        <v>0</v>
      </c>
      <c r="AQ172" s="16" t="n">
        <f aca="false">'Sellia Marina'!E363</f>
        <v>0</v>
      </c>
      <c r="AR172" s="16" t="n">
        <f aca="false">'Sellia Marina'!F363</f>
        <v>0</v>
      </c>
      <c r="AS172" s="16" t="n">
        <f aca="false">'Sellia Marina'!G363</f>
        <v>0</v>
      </c>
      <c r="AT172" s="16" t="n">
        <f aca="false">'Sellia Marina'!H363</f>
        <v>0</v>
      </c>
      <c r="AU172" s="16" t="n">
        <f aca="false">'Sellia Marina'!I363</f>
        <v>0</v>
      </c>
      <c r="AV172" s="139" t="n">
        <f aca="false">'Sellia Marina'!J363</f>
        <v>0</v>
      </c>
      <c r="AW172" s="150" t="n">
        <f aca="false">'Sellia Marina'!B364</f>
        <v>36</v>
      </c>
      <c r="AX172" s="16" t="n">
        <f aca="false">'Sellia Marina'!C364</f>
        <v>26</v>
      </c>
      <c r="AY172" s="16" t="n">
        <f aca="false">'Sellia Marina'!D364</f>
        <v>21.6</v>
      </c>
      <c r="AZ172" s="16" t="n">
        <f aca="false">'Sellia Marina'!E364</f>
        <v>240</v>
      </c>
      <c r="BA172" s="16" t="n">
        <f aca="false">'Sellia Marina'!F364</f>
        <v>0</v>
      </c>
      <c r="BB172" s="16" t="n">
        <f aca="false">'Sellia Marina'!G364</f>
        <v>10</v>
      </c>
      <c r="BC172" s="16" t="n">
        <f aca="false">'Sellia Marina'!H364</f>
        <v>0</v>
      </c>
      <c r="BD172" s="16" t="n">
        <f aca="false">'Sellia Marina'!I364</f>
        <v>1520</v>
      </c>
      <c r="BE172" s="16" t="n">
        <f aca="false">'Sellia Marina'!J364</f>
        <v>0</v>
      </c>
      <c r="BF172" s="20" t="n">
        <f aca="false">AW172*$T172</f>
        <v>20.79</v>
      </c>
      <c r="BG172" s="2" t="n">
        <f aca="false">AX172*$T172</f>
        <v>15.015</v>
      </c>
      <c r="BH172" s="2" t="n">
        <f aca="false">AY172*$T172</f>
        <v>12.474</v>
      </c>
      <c r="BI172" s="2" t="n">
        <f aca="false">AZ172*$T172</f>
        <v>138.6</v>
      </c>
      <c r="BJ172" s="2" t="n">
        <f aca="false">BA172*$T172</f>
        <v>0</v>
      </c>
      <c r="BK172" s="2" t="n">
        <f aca="false">BB172*$T172</f>
        <v>5.775</v>
      </c>
      <c r="BL172" s="2" t="n">
        <f aca="false">BC172*$T172</f>
        <v>0</v>
      </c>
      <c r="BM172" s="2" t="n">
        <f aca="false">BD172*$T172</f>
        <v>877.8</v>
      </c>
      <c r="BN172" s="44" t="n">
        <f aca="false">BE172*$T172</f>
        <v>0</v>
      </c>
      <c r="BO172" s="150" t="n">
        <f aca="false">AN172+BF172</f>
        <v>20.79</v>
      </c>
      <c r="BP172" s="16" t="n">
        <f aca="false">AO172+BG172</f>
        <v>15.015</v>
      </c>
      <c r="BQ172" s="16" t="n">
        <f aca="false">AP172+BH172</f>
        <v>12.474</v>
      </c>
      <c r="BR172" s="16" t="n">
        <f aca="false">AQ172+BI172</f>
        <v>138.6</v>
      </c>
      <c r="BS172" s="16" t="n">
        <f aca="false">AR172+BJ172</f>
        <v>0</v>
      </c>
      <c r="BT172" s="16" t="n">
        <f aca="false">AS172+BK172</f>
        <v>5.775</v>
      </c>
      <c r="BU172" s="16" t="n">
        <f aca="false">AT172+BL172</f>
        <v>0</v>
      </c>
      <c r="BV172" s="16" t="n">
        <f aca="false">AU172+BM172</f>
        <v>877.8</v>
      </c>
      <c r="BW172" s="139" t="n">
        <f aca="false">AV172+BN172</f>
        <v>0</v>
      </c>
      <c r="BX172" s="3" t="n">
        <f aca="false">BO172/SUM($BO172:$BW172)</f>
        <v>0.0194216659473457</v>
      </c>
      <c r="BY172" s="3" t="n">
        <f aca="false">BP172/SUM($BO172:$BW172)</f>
        <v>0.0140267587397497</v>
      </c>
      <c r="BZ172" s="3" t="n">
        <f aca="false">BQ172/SUM($BO172:$BW172)</f>
        <v>0.0116529995684074</v>
      </c>
      <c r="CA172" s="3" t="n">
        <f aca="false">BR172/SUM($BO172:$BW172)</f>
        <v>0.129477772982305</v>
      </c>
      <c r="CB172" s="3" t="n">
        <f aca="false">BS172/SUM($BO172:$BW172)</f>
        <v>0</v>
      </c>
      <c r="CC172" s="3" t="n">
        <f aca="false">BT172/SUM($BO172:$BW172)</f>
        <v>0.00539490720759603</v>
      </c>
      <c r="CD172" s="3" t="n">
        <f aca="false">BU172/SUM($BO172:$BW172)</f>
        <v>0</v>
      </c>
      <c r="CE172" s="3" t="n">
        <f aca="false">BV172/SUM($BO172:$BW172)</f>
        <v>0.820025895554596</v>
      </c>
      <c r="CF172" s="3" t="n">
        <f aca="false">BW172/SUM($BO172:$BW172)</f>
        <v>0</v>
      </c>
      <c r="CG172" s="147" t="n">
        <f aca="false">IF(AND(CE172&gt;=90%,BV172&gt;=2000),BV172,0)</f>
        <v>0</v>
      </c>
      <c r="CI172" s="16" t="n">
        <f aca="false">IF(CG172&lt;&gt;0,SUM(BO172:CG172)-BV172,0)</f>
        <v>0</v>
      </c>
      <c r="CJ172" s="2" t="n">
        <f aca="false">IF(CE172&gt;=90%,BV172,0)</f>
        <v>0</v>
      </c>
      <c r="CK172" s="151" t="n">
        <f aca="false">IF(CJ172&lt;&gt;0,1,0)</f>
        <v>0</v>
      </c>
      <c r="CL172" s="2" t="n">
        <f aca="false">IF(CG172&lt;&gt;0,1,0)</f>
        <v>0</v>
      </c>
      <c r="CM172" s="2" t="n">
        <v>0</v>
      </c>
      <c r="CN172" s="151"/>
      <c r="CO172" s="127"/>
      <c r="CP172" s="127"/>
      <c r="CQ172" s="127"/>
      <c r="CR172" s="127"/>
      <c r="CS172" s="127"/>
      <c r="CT172" s="127"/>
      <c r="CU172" s="127"/>
      <c r="CV172" s="127"/>
      <c r="CW172" s="127"/>
      <c r="CX172" s="127"/>
      <c r="CY172" s="127"/>
      <c r="CZ172" s="127"/>
      <c r="DA172" s="127"/>
      <c r="DB172" s="127"/>
      <c r="DC172" s="185"/>
      <c r="DE172" s="37" t="str">
        <f aca="false">B217</f>
        <v>O94</v>
      </c>
      <c r="DF172" s="44"/>
      <c r="DG172" s="2" t="n">
        <f aca="false">W217</f>
        <v>56.1408316662909</v>
      </c>
      <c r="DH172" s="44" t="n">
        <f aca="false">CG217</f>
        <v>0</v>
      </c>
      <c r="DI172" s="44" t="n">
        <f aca="false">O217</f>
        <v>8.44</v>
      </c>
      <c r="DJ172" s="44" t="n">
        <f aca="false">S217</f>
        <v>0.03376</v>
      </c>
      <c r="DK172" s="44" t="n">
        <f aca="false">BW217</f>
        <v>0</v>
      </c>
      <c r="DL172" s="44" t="n">
        <f aca="false">BV217</f>
        <v>20.256</v>
      </c>
      <c r="DM172" s="127"/>
      <c r="DN172" s="127"/>
      <c r="DO172" s="127"/>
      <c r="DP172" s="127"/>
      <c r="DQ172" s="127"/>
      <c r="DR172" s="127"/>
      <c r="DS172" s="127"/>
      <c r="DT172" s="127"/>
      <c r="DU172" s="127"/>
      <c r="DV172" s="127"/>
      <c r="DW172" s="127"/>
      <c r="DX172" s="127"/>
      <c r="DY172" s="127"/>
      <c r="DZ172" s="127"/>
      <c r="EA172" s="127"/>
      <c r="EB172" s="127"/>
      <c r="EC172" s="127"/>
      <c r="ED172" s="127"/>
      <c r="EE172" s="127"/>
      <c r="EF172" s="127"/>
      <c r="EG172" s="127"/>
      <c r="EH172" s="127"/>
      <c r="EI172" s="127"/>
      <c r="EJ172" s="127"/>
      <c r="EK172" s="127"/>
      <c r="EL172" s="127"/>
      <c r="EM172" s="127"/>
      <c r="EN172" s="127"/>
      <c r="EO172" s="127"/>
      <c r="EP172" s="127"/>
      <c r="EQ172" s="127"/>
      <c r="ER172" s="127"/>
      <c r="ES172" s="127"/>
      <c r="ET172" s="127"/>
      <c r="EU172" s="127"/>
      <c r="EV172" s="127"/>
      <c r="EW172" s="127"/>
      <c r="EX172" s="127"/>
      <c r="EY172" s="127"/>
      <c r="EZ172" s="127"/>
      <c r="FA172" s="127"/>
      <c r="FB172" s="127"/>
      <c r="FC172" s="127"/>
      <c r="FD172" s="127"/>
      <c r="FE172" s="127"/>
      <c r="FF172" s="127"/>
      <c r="FG172" s="127"/>
      <c r="FH172" s="127"/>
      <c r="FI172" s="127"/>
      <c r="FJ172" s="127"/>
      <c r="FK172" s="127"/>
      <c r="FL172" s="127"/>
      <c r="FM172" s="127"/>
      <c r="FN172" s="127"/>
      <c r="FO172" s="127"/>
      <c r="FP172" s="127"/>
      <c r="FQ172" s="127"/>
      <c r="FR172" s="127"/>
      <c r="FS172" s="127"/>
      <c r="FT172" s="127"/>
      <c r="FU172" s="127"/>
      <c r="FV172" s="127"/>
      <c r="FW172" s="127"/>
      <c r="FX172" s="127"/>
      <c r="FY172" s="127"/>
      <c r="FZ172" s="127"/>
      <c r="GA172" s="127"/>
      <c r="GB172" s="127"/>
      <c r="GC172" s="127"/>
      <c r="GD172" s="127"/>
      <c r="GE172" s="127"/>
      <c r="GF172" s="127"/>
      <c r="GG172" s="127"/>
      <c r="GH172" s="127"/>
      <c r="GI172" s="127"/>
      <c r="GJ172" s="127"/>
      <c r="GK172" s="127"/>
      <c r="GL172" s="127"/>
      <c r="GM172" s="127"/>
      <c r="GN172" s="127"/>
      <c r="GO172" s="127"/>
      <c r="GP172" s="167"/>
      <c r="GQ172" s="127" t="s">
        <v>351</v>
      </c>
      <c r="GR172" s="161" t="n">
        <v>0</v>
      </c>
      <c r="GS172" s="127" t="n">
        <v>0</v>
      </c>
      <c r="GT172" s="127" t="n">
        <v>0</v>
      </c>
      <c r="GU172" s="127" t="n">
        <v>0</v>
      </c>
      <c r="GV172" s="127" t="n">
        <v>0</v>
      </c>
      <c r="GW172" s="127" t="n">
        <v>0</v>
      </c>
      <c r="GX172" s="127" t="n">
        <v>1</v>
      </c>
      <c r="GY172" s="135" t="n">
        <v>0</v>
      </c>
      <c r="GZ172" s="161" t="n">
        <v>0</v>
      </c>
      <c r="HA172" s="127" t="s">
        <v>37</v>
      </c>
      <c r="HB172" s="127" t="s">
        <v>37</v>
      </c>
      <c r="HC172" s="127" t="s">
        <v>355</v>
      </c>
      <c r="HD172" s="127" t="n">
        <v>25.2</v>
      </c>
      <c r="HE172" s="127" t="n">
        <v>25</v>
      </c>
      <c r="HF172" s="127" t="n">
        <v>0.025</v>
      </c>
      <c r="HG172" s="127" t="n">
        <v>0</v>
      </c>
      <c r="HH172" s="127" t="n">
        <v>0.63</v>
      </c>
      <c r="HI172" s="127" t="n">
        <v>0.63</v>
      </c>
      <c r="HJ172" s="127" t="n">
        <v>1500</v>
      </c>
      <c r="HK172" s="127" t="n">
        <v>0</v>
      </c>
      <c r="HL172" s="135" t="n">
        <v>945</v>
      </c>
      <c r="HM172" s="161" t="n">
        <v>0</v>
      </c>
      <c r="HN172" s="127" t="n">
        <v>0</v>
      </c>
      <c r="HO172" s="127" t="n">
        <v>0</v>
      </c>
      <c r="HP172" s="127" t="n">
        <v>0</v>
      </c>
      <c r="HQ172" s="127" t="n">
        <v>0</v>
      </c>
      <c r="HR172" s="127" t="n">
        <v>0</v>
      </c>
      <c r="HS172" s="127" t="n">
        <v>0</v>
      </c>
      <c r="HT172" s="127" t="n">
        <v>0</v>
      </c>
      <c r="HU172" s="127" t="n">
        <v>0</v>
      </c>
      <c r="HV172" s="127" t="n">
        <v>0</v>
      </c>
      <c r="HW172" s="127" t="n">
        <v>0</v>
      </c>
      <c r="HX172" s="127" t="n">
        <v>0</v>
      </c>
      <c r="HY172" s="127" t="n">
        <v>0</v>
      </c>
      <c r="HZ172" s="165" t="n">
        <v>0</v>
      </c>
      <c r="IA172" s="127"/>
      <c r="IB172" s="127"/>
      <c r="IC172" s="127"/>
      <c r="ID172" s="127"/>
      <c r="IE172" s="127"/>
      <c r="IF172" s="127"/>
      <c r="IG172" s="127"/>
      <c r="IH172" s="127"/>
      <c r="II172" s="127"/>
      <c r="IJ172" s="127"/>
      <c r="IK172" s="127"/>
      <c r="IL172" s="127"/>
      <c r="IM172" s="127"/>
      <c r="IN172" s="127"/>
      <c r="IO172" s="127"/>
      <c r="IP172" s="127"/>
      <c r="IQ172" s="127"/>
      <c r="IR172" s="127"/>
      <c r="IS172" s="127"/>
      <c r="IT172" s="127"/>
      <c r="IU172" s="127"/>
      <c r="IV172" s="127"/>
      <c r="IW172" s="127"/>
      <c r="IX172" s="127"/>
      <c r="IY172" s="127"/>
      <c r="IZ172" s="127"/>
      <c r="JA172" s="127"/>
      <c r="JB172" s="127"/>
      <c r="JC172" s="127"/>
      <c r="JD172" s="127"/>
      <c r="JE172" s="127"/>
      <c r="JF172" s="127"/>
      <c r="JG172" s="127"/>
      <c r="JH172" s="127"/>
      <c r="JI172" s="127"/>
      <c r="JJ172" s="127"/>
      <c r="JK172" s="127"/>
      <c r="JL172" s="127"/>
      <c r="JM172" s="127"/>
      <c r="JN172" s="127"/>
      <c r="JO172" s="127"/>
      <c r="JP172" s="127"/>
      <c r="JQ172" s="127"/>
      <c r="JR172" s="127"/>
      <c r="JS172" s="127"/>
      <c r="JT172" s="127"/>
      <c r="JU172" s="127"/>
      <c r="JV172" s="127"/>
      <c r="JW172" s="127"/>
      <c r="JX172" s="127"/>
      <c r="JY172" s="127"/>
      <c r="JZ172" s="127"/>
      <c r="KA172" s="127"/>
      <c r="KB172" s="127"/>
      <c r="KC172" s="127"/>
      <c r="KD172" s="127"/>
      <c r="KE172" s="127"/>
      <c r="KF172" s="127"/>
      <c r="KG172" s="127"/>
      <c r="KH172" s="127"/>
      <c r="KI172" s="127"/>
      <c r="KJ172" s="127"/>
      <c r="KK172" s="127"/>
      <c r="KL172" s="127"/>
      <c r="KM172" s="127"/>
      <c r="KN172" s="127"/>
      <c r="KO172" s="127"/>
      <c r="KP172" s="127"/>
      <c r="KQ172" s="127"/>
      <c r="KR172" s="127"/>
      <c r="KS172" s="127"/>
      <c r="KT172" s="127"/>
      <c r="KU172" s="127"/>
      <c r="KV172" s="127"/>
      <c r="KW172" s="127"/>
      <c r="KX172" s="127"/>
      <c r="KY172" s="127"/>
      <c r="KZ172" s="127"/>
      <c r="LA172" s="127"/>
      <c r="LB172" s="127"/>
      <c r="LC172" s="127"/>
      <c r="LD172" s="127"/>
      <c r="LE172" s="127"/>
      <c r="LF172" s="127"/>
      <c r="LG172" s="127"/>
      <c r="LH172" s="127"/>
      <c r="LI172" s="127"/>
      <c r="LJ172" s="127"/>
      <c r="LK172" s="127"/>
      <c r="LL172" s="127"/>
      <c r="LM172" s="127"/>
      <c r="LN172" s="127"/>
      <c r="LO172" s="127"/>
      <c r="LP172" s="127"/>
      <c r="LQ172" s="127"/>
      <c r="LR172" s="127"/>
      <c r="LS172" s="127"/>
      <c r="LT172" s="127"/>
      <c r="LU172" s="127"/>
      <c r="LV172" s="127"/>
      <c r="LW172" s="127"/>
      <c r="LX172" s="127"/>
      <c r="LY172" s="127"/>
      <c r="LZ172" s="127"/>
      <c r="MA172" s="127"/>
      <c r="MB172" s="127"/>
      <c r="MC172" s="127"/>
      <c r="MD172" s="127"/>
      <c r="ME172" s="127"/>
      <c r="MF172" s="127"/>
      <c r="MG172" s="127"/>
      <c r="MH172" s="127"/>
      <c r="MI172" s="127"/>
      <c r="MJ172" s="127"/>
      <c r="MK172" s="127"/>
      <c r="ML172" s="127"/>
      <c r="MM172" s="127"/>
      <c r="MN172" s="127"/>
      <c r="MO172" s="127"/>
      <c r="MP172" s="127"/>
      <c r="MQ172" s="127"/>
      <c r="MR172" s="127"/>
      <c r="MS172" s="127"/>
      <c r="MT172" s="127"/>
      <c r="MU172" s="127"/>
      <c r="MV172" s="127"/>
      <c r="MW172" s="127"/>
      <c r="MX172" s="127"/>
      <c r="MY172" s="127"/>
      <c r="MZ172" s="127"/>
      <c r="NA172" s="127"/>
      <c r="NB172" s="127"/>
      <c r="NC172" s="127"/>
      <c r="ND172" s="127"/>
      <c r="NE172" s="127"/>
      <c r="NF172" s="127"/>
      <c r="NG172" s="127"/>
      <c r="NH172" s="127"/>
      <c r="NI172" s="127"/>
      <c r="NJ172" s="127"/>
      <c r="NK172" s="127"/>
      <c r="NL172" s="127"/>
      <c r="NM172" s="127"/>
      <c r="NN172" s="127"/>
      <c r="NO172" s="127"/>
      <c r="NP172" s="127"/>
      <c r="NQ172" s="127"/>
      <c r="NR172" s="127"/>
      <c r="NS172" s="127"/>
      <c r="NT172" s="127"/>
      <c r="NU172" s="127"/>
      <c r="NV172" s="127"/>
      <c r="NW172" s="127"/>
      <c r="NX172" s="127"/>
      <c r="NY172" s="127"/>
      <c r="NZ172" s="127"/>
      <c r="OA172" s="127"/>
      <c r="OB172" s="127"/>
      <c r="OC172" s="127"/>
      <c r="OD172" s="127"/>
      <c r="OE172" s="127"/>
      <c r="OF172" s="127"/>
      <c r="OG172" s="127"/>
      <c r="OH172" s="127"/>
      <c r="OI172" s="127"/>
      <c r="OJ172" s="127"/>
      <c r="OK172" s="127"/>
      <c r="OL172" s="127"/>
      <c r="OM172" s="127"/>
      <c r="ON172" s="127"/>
      <c r="OO172" s="127"/>
      <c r="OP172" s="127"/>
      <c r="OQ172" s="127"/>
      <c r="OR172" s="127"/>
      <c r="OS172" s="127"/>
      <c r="OT172" s="127"/>
      <c r="OU172" s="127"/>
      <c r="OV172" s="127"/>
      <c r="OW172" s="127"/>
      <c r="OX172" s="127"/>
      <c r="OY172" s="127"/>
      <c r="OZ172" s="127"/>
      <c r="PA172" s="127"/>
      <c r="PB172" s="127"/>
      <c r="PC172" s="127"/>
      <c r="PD172" s="127"/>
      <c r="PE172" s="127"/>
      <c r="PF172" s="127"/>
      <c r="PG172" s="127"/>
      <c r="PH172" s="127"/>
      <c r="PI172" s="127"/>
      <c r="PJ172" s="127"/>
      <c r="PK172" s="127"/>
      <c r="PL172" s="127"/>
      <c r="PM172" s="127"/>
      <c r="PN172" s="127"/>
      <c r="PO172" s="127"/>
      <c r="PP172" s="127"/>
      <c r="PQ172" s="127"/>
      <c r="PR172" s="127"/>
      <c r="PS172" s="127"/>
      <c r="PT172" s="127"/>
      <c r="PU172" s="127"/>
      <c r="PV172" s="127"/>
      <c r="PW172" s="127"/>
      <c r="PX172" s="127"/>
      <c r="PY172" s="127"/>
      <c r="PZ172" s="127"/>
      <c r="QA172" s="127"/>
      <c r="QB172" s="127"/>
      <c r="QC172" s="127"/>
      <c r="QD172" s="127"/>
      <c r="QE172" s="127"/>
      <c r="QF172" s="127"/>
      <c r="QG172" s="127"/>
      <c r="QH172" s="127"/>
      <c r="QI172" s="127"/>
      <c r="QJ172" s="127"/>
      <c r="QK172" s="127"/>
      <c r="QL172" s="127"/>
      <c r="QM172" s="127"/>
      <c r="QN172" s="127"/>
      <c r="QO172" s="127"/>
      <c r="QP172" s="127"/>
    </row>
    <row r="173" customFormat="false" ht="14.4" hidden="false" customHeight="false" outlineLevel="0" collapsed="false">
      <c r="A173" s="166"/>
      <c r="B173" s="37" t="s">
        <v>366</v>
      </c>
      <c r="C173" s="16" t="n">
        <v>0.65</v>
      </c>
      <c r="D173" s="2" t="n">
        <v>0.08</v>
      </c>
      <c r="E173" s="2" t="n">
        <v>0.1</v>
      </c>
      <c r="F173" s="2" t="n">
        <v>0.05</v>
      </c>
      <c r="G173" s="2" t="n">
        <v>0.07</v>
      </c>
      <c r="H173" s="2" t="n">
        <v>0.05</v>
      </c>
      <c r="I173" s="2" t="n">
        <v>0</v>
      </c>
      <c r="J173" s="2" t="n">
        <v>0</v>
      </c>
      <c r="K173" s="2" t="n">
        <v>0</v>
      </c>
      <c r="L173" s="2" t="s">
        <v>37</v>
      </c>
      <c r="M173" s="2" t="n">
        <v>1</v>
      </c>
      <c r="N173" s="2" t="s">
        <v>200</v>
      </c>
      <c r="O173" s="2" t="n">
        <v>49.6</v>
      </c>
      <c r="P173" s="2" t="n">
        <v>1.5</v>
      </c>
      <c r="Q173" s="2" t="n">
        <v>0.0015</v>
      </c>
      <c r="R173" s="2" t="n">
        <v>0</v>
      </c>
      <c r="S173" s="2" t="n">
        <v>0.0744</v>
      </c>
      <c r="T173" s="2" t="n">
        <v>0.0744</v>
      </c>
      <c r="U173" s="2" t="n">
        <v>1553</v>
      </c>
      <c r="V173" s="2" t="n">
        <v>0</v>
      </c>
      <c r="W173" s="2" t="n">
        <v>115.5432</v>
      </c>
      <c r="X173" s="2" t="n">
        <f aca="false">IF(M173=1,O173,0)</f>
        <v>49.6</v>
      </c>
      <c r="Z173" s="2" t="s">
        <v>511</v>
      </c>
      <c r="AA173" s="2" t="n">
        <f aca="false">[1]sellia!E63</f>
        <v>6.85833182838582</v>
      </c>
      <c r="AB173" s="127"/>
      <c r="AC173" s="127"/>
      <c r="AD173" s="127"/>
      <c r="AE173" s="127"/>
      <c r="AF173" s="127"/>
      <c r="AG173" s="128"/>
      <c r="AH173" s="127"/>
      <c r="AI173" s="127"/>
      <c r="AJ173" s="127"/>
      <c r="AK173" s="127"/>
      <c r="AL173" s="127"/>
      <c r="AM173" s="127"/>
      <c r="AN173" s="150" t="n">
        <f aca="false">'Sellia Marina'!M363</f>
        <v>0</v>
      </c>
      <c r="AO173" s="16" t="n">
        <f aca="false">'Sellia Marina'!N363</f>
        <v>0</v>
      </c>
      <c r="AP173" s="16" t="n">
        <f aca="false">'Sellia Marina'!O363</f>
        <v>0</v>
      </c>
      <c r="AQ173" s="16" t="n">
        <f aca="false">'Sellia Marina'!P363</f>
        <v>0</v>
      </c>
      <c r="AR173" s="16" t="n">
        <f aca="false">'Sellia Marina'!Q363</f>
        <v>0</v>
      </c>
      <c r="AS173" s="16" t="n">
        <f aca="false">'Sellia Marina'!R363</f>
        <v>0</v>
      </c>
      <c r="AT173" s="16" t="n">
        <f aca="false">'Sellia Marina'!S363</f>
        <v>0</v>
      </c>
      <c r="AU173" s="16" t="n">
        <f aca="false">'Sellia Marina'!T363</f>
        <v>0</v>
      </c>
      <c r="AV173" s="139" t="n">
        <f aca="false">'Sellia Marina'!U363</f>
        <v>0</v>
      </c>
      <c r="AW173" s="150" t="n">
        <f aca="false">'Sellia Marina'!M364</f>
        <v>585</v>
      </c>
      <c r="AX173" s="16" t="n">
        <f aca="false">'Sellia Marina'!N364</f>
        <v>208</v>
      </c>
      <c r="AY173" s="16" t="n">
        <f aca="false">'Sellia Marina'!O364</f>
        <v>54</v>
      </c>
      <c r="AZ173" s="16" t="n">
        <f aca="false">'Sellia Marina'!P364</f>
        <v>600</v>
      </c>
      <c r="BA173" s="16" t="n">
        <f aca="false">'Sellia Marina'!Q364</f>
        <v>27.5</v>
      </c>
      <c r="BB173" s="16" t="n">
        <f aca="false">'Sellia Marina'!R364</f>
        <v>70</v>
      </c>
      <c r="BC173" s="16" t="n">
        <f aca="false">'Sellia Marina'!S364</f>
        <v>8.5</v>
      </c>
      <c r="BD173" s="16" t="n">
        <f aca="false">'Sellia Marina'!T364</f>
        <v>0</v>
      </c>
      <c r="BE173" s="16" t="n">
        <f aca="false">'Sellia Marina'!U364</f>
        <v>0</v>
      </c>
      <c r="BF173" s="20" t="n">
        <f aca="false">AW173*$T173</f>
        <v>43.524</v>
      </c>
      <c r="BG173" s="2" t="n">
        <f aca="false">AX173*$T173</f>
        <v>15.4752</v>
      </c>
      <c r="BH173" s="2" t="n">
        <f aca="false">AY173*$T173</f>
        <v>4.0176</v>
      </c>
      <c r="BI173" s="2" t="n">
        <f aca="false">AZ173*$T173</f>
        <v>44.64</v>
      </c>
      <c r="BJ173" s="2" t="n">
        <f aca="false">BA173*$T173</f>
        <v>2.046</v>
      </c>
      <c r="BK173" s="2" t="n">
        <f aca="false">BB173*$T173</f>
        <v>5.208</v>
      </c>
      <c r="BL173" s="2" t="n">
        <f aca="false">BC173*$T173</f>
        <v>0.6324</v>
      </c>
      <c r="BM173" s="2" t="n">
        <f aca="false">BD173*$T173</f>
        <v>0</v>
      </c>
      <c r="BN173" s="44" t="n">
        <f aca="false">BE173*$T173</f>
        <v>0</v>
      </c>
      <c r="BO173" s="150" t="n">
        <f aca="false">AN173+BF173</f>
        <v>43.524</v>
      </c>
      <c r="BP173" s="16" t="n">
        <f aca="false">AO173+BG173</f>
        <v>15.4752</v>
      </c>
      <c r="BQ173" s="16" t="n">
        <f aca="false">AP173+BH173</f>
        <v>4.0176</v>
      </c>
      <c r="BR173" s="16" t="n">
        <f aca="false">AQ173+BI173</f>
        <v>44.64</v>
      </c>
      <c r="BS173" s="16" t="n">
        <f aca="false">AR173+BJ173</f>
        <v>2.046</v>
      </c>
      <c r="BT173" s="16" t="n">
        <f aca="false">AS173+BK173</f>
        <v>5.208</v>
      </c>
      <c r="BU173" s="16" t="n">
        <f aca="false">AT173+BL173</f>
        <v>0.6324</v>
      </c>
      <c r="BV173" s="16" t="n">
        <f aca="false">AU173+BM173</f>
        <v>0</v>
      </c>
      <c r="BW173" s="139" t="n">
        <f aca="false">AV173+BN173</f>
        <v>0</v>
      </c>
      <c r="BX173" s="3" t="n">
        <f aca="false">BO173/SUM($BO173:$BW173)</f>
        <v>0.376690276883451</v>
      </c>
      <c r="BY173" s="3" t="n">
        <f aca="false">BP173/SUM($BO173:$BW173)</f>
        <v>0.133934320669672</v>
      </c>
      <c r="BZ173" s="3" t="n">
        <f aca="false">BQ173/SUM($BO173:$BW173)</f>
        <v>0.0347714101738571</v>
      </c>
      <c r="CA173" s="3" t="n">
        <f aca="false">BR173/SUM($BO173:$BW173)</f>
        <v>0.386349001931745</v>
      </c>
      <c r="CB173" s="3" t="n">
        <f aca="false">BS173/SUM($BO173:$BW173)</f>
        <v>0.0177076625885383</v>
      </c>
      <c r="CC173" s="3" t="n">
        <f aca="false">BT173/SUM($BO173:$BW173)</f>
        <v>0.0450740502253703</v>
      </c>
      <c r="CD173" s="3" t="n">
        <f aca="false">BU173/SUM($BO173:$BW173)</f>
        <v>0.00547327752736639</v>
      </c>
      <c r="CE173" s="3" t="n">
        <f aca="false">BV173/SUM($BO173:$BW173)</f>
        <v>0</v>
      </c>
      <c r="CF173" s="3" t="n">
        <f aca="false">BW173/SUM($BO173:$BW173)</f>
        <v>0</v>
      </c>
      <c r="CG173" s="147" t="n">
        <f aca="false">IF(AND(CE173&gt;=90%,BV173&gt;=2000),BV173,0)</f>
        <v>0</v>
      </c>
      <c r="CI173" s="16" t="n">
        <f aca="false">IF(CG173&lt;&gt;0,SUM(BO173:CG173)-BV173,0)</f>
        <v>0</v>
      </c>
      <c r="CJ173" s="2" t="n">
        <f aca="false">IF(CE173&gt;=90%,BV173,0)</f>
        <v>0</v>
      </c>
      <c r="CK173" s="151" t="n">
        <f aca="false">IF(CJ173&lt;&gt;0,1,0)</f>
        <v>0</v>
      </c>
      <c r="CL173" s="2" t="n">
        <f aca="false">IF(CG173&lt;&gt;0,1,0)</f>
        <v>0</v>
      </c>
      <c r="CM173" s="2" t="n">
        <v>0</v>
      </c>
      <c r="CN173" s="151"/>
      <c r="CO173" s="127"/>
      <c r="CP173" s="127"/>
      <c r="CQ173" s="127"/>
      <c r="CR173" s="127"/>
      <c r="CS173" s="127"/>
      <c r="CT173" s="127"/>
      <c r="CU173" s="127"/>
      <c r="CV173" s="127"/>
      <c r="CW173" s="127"/>
      <c r="CX173" s="127"/>
      <c r="CY173" s="127"/>
      <c r="CZ173" s="127"/>
      <c r="DA173" s="127"/>
      <c r="DB173" s="127"/>
      <c r="DC173" s="185"/>
      <c r="DE173" s="37" t="str">
        <f aca="false">B218</f>
        <v>O95</v>
      </c>
      <c r="DF173" s="44"/>
      <c r="DG173" s="2" t="n">
        <f aca="false">W218</f>
        <v>52.7594341240403</v>
      </c>
      <c r="DH173" s="44" t="n">
        <f aca="false">CG218</f>
        <v>0</v>
      </c>
      <c r="DI173" s="44" t="n">
        <f aca="false">O218</f>
        <v>10.9</v>
      </c>
      <c r="DJ173" s="44" t="n">
        <f aca="false">S218</f>
        <v>0.109</v>
      </c>
      <c r="DK173" s="44" t="n">
        <f aca="false">BW218</f>
        <v>39.24</v>
      </c>
      <c r="DL173" s="44" t="n">
        <f aca="false">BV218</f>
        <v>0</v>
      </c>
      <c r="DM173" s="127"/>
      <c r="DN173" s="127"/>
      <c r="DO173" s="127"/>
      <c r="DP173" s="127"/>
      <c r="DQ173" s="127"/>
      <c r="DR173" s="127"/>
      <c r="DS173" s="127"/>
      <c r="DT173" s="127"/>
      <c r="DU173" s="127"/>
      <c r="DV173" s="127"/>
      <c r="DW173" s="127"/>
      <c r="DX173" s="127"/>
      <c r="DY173" s="127"/>
      <c r="DZ173" s="127"/>
      <c r="EA173" s="127"/>
      <c r="EB173" s="127"/>
      <c r="EC173" s="127"/>
      <c r="ED173" s="127"/>
      <c r="EE173" s="127"/>
      <c r="EF173" s="127"/>
      <c r="EG173" s="127"/>
      <c r="EH173" s="127"/>
      <c r="EI173" s="127"/>
      <c r="EJ173" s="127"/>
      <c r="EK173" s="127"/>
      <c r="EL173" s="127"/>
      <c r="EM173" s="127"/>
      <c r="EN173" s="127"/>
      <c r="EO173" s="127"/>
      <c r="EP173" s="127"/>
      <c r="EQ173" s="127"/>
      <c r="ER173" s="127"/>
      <c r="ES173" s="127"/>
      <c r="ET173" s="127"/>
      <c r="EU173" s="127"/>
      <c r="EV173" s="127"/>
      <c r="EW173" s="127"/>
      <c r="EX173" s="127"/>
      <c r="EY173" s="127"/>
      <c r="EZ173" s="127"/>
      <c r="FA173" s="127"/>
      <c r="FB173" s="127"/>
      <c r="FC173" s="127"/>
      <c r="FD173" s="127"/>
      <c r="FE173" s="127"/>
      <c r="FF173" s="127"/>
      <c r="FG173" s="127"/>
      <c r="FH173" s="127"/>
      <c r="FI173" s="127"/>
      <c r="FJ173" s="127"/>
      <c r="FK173" s="127"/>
      <c r="FL173" s="127"/>
      <c r="FM173" s="127"/>
      <c r="FN173" s="127"/>
      <c r="FO173" s="127"/>
      <c r="FP173" s="127"/>
      <c r="FQ173" s="127"/>
      <c r="FR173" s="127"/>
      <c r="FS173" s="127"/>
      <c r="FT173" s="127"/>
      <c r="FU173" s="127"/>
      <c r="FV173" s="127"/>
      <c r="FW173" s="127"/>
      <c r="FX173" s="127"/>
      <c r="FY173" s="127"/>
      <c r="FZ173" s="127"/>
      <c r="GA173" s="127"/>
      <c r="GB173" s="127"/>
      <c r="GC173" s="127"/>
      <c r="GD173" s="127"/>
      <c r="GE173" s="127"/>
      <c r="GF173" s="127"/>
      <c r="GG173" s="127"/>
      <c r="GH173" s="127"/>
      <c r="GI173" s="127"/>
      <c r="GJ173" s="127"/>
      <c r="GK173" s="127"/>
      <c r="GL173" s="127"/>
      <c r="GM173" s="127"/>
      <c r="GN173" s="127"/>
      <c r="GO173" s="127"/>
      <c r="GP173" s="167"/>
      <c r="GQ173" s="127" t="s">
        <v>352</v>
      </c>
      <c r="GR173" s="161" t="n">
        <v>0</v>
      </c>
      <c r="GS173" s="127" t="n">
        <v>0</v>
      </c>
      <c r="GT173" s="127" t="n">
        <v>0</v>
      </c>
      <c r="GU173" s="127" t="n">
        <v>0.95</v>
      </c>
      <c r="GV173" s="127" t="n">
        <v>0.05</v>
      </c>
      <c r="GW173" s="127" t="n">
        <v>0</v>
      </c>
      <c r="GX173" s="127" t="n">
        <v>0</v>
      </c>
      <c r="GY173" s="135" t="n">
        <v>0</v>
      </c>
      <c r="GZ173" s="161" t="n">
        <v>0</v>
      </c>
      <c r="HA173" s="127" t="s">
        <v>37</v>
      </c>
      <c r="HB173" s="127" t="s">
        <v>37</v>
      </c>
      <c r="HC173" s="127" t="s">
        <v>45</v>
      </c>
      <c r="HD173" s="127" t="n">
        <v>7.28</v>
      </c>
      <c r="HE173" s="127" t="n">
        <v>15</v>
      </c>
      <c r="HF173" s="127" t="n">
        <v>0.015</v>
      </c>
      <c r="HG173" s="127" t="n">
        <v>0</v>
      </c>
      <c r="HH173" s="127" t="n">
        <v>0.1092</v>
      </c>
      <c r="HI173" s="127" t="n">
        <v>0.1092</v>
      </c>
      <c r="HJ173" s="127" t="n">
        <v>572.5</v>
      </c>
      <c r="HK173" s="127" t="n">
        <v>0</v>
      </c>
      <c r="HL173" s="135" t="n">
        <v>62.517</v>
      </c>
      <c r="HM173" s="161" t="n">
        <v>0</v>
      </c>
      <c r="HN173" s="127" t="n">
        <v>0</v>
      </c>
      <c r="HO173" s="127" t="n">
        <v>0</v>
      </c>
      <c r="HP173" s="127" t="n">
        <v>0</v>
      </c>
      <c r="HQ173" s="127" t="n">
        <v>0</v>
      </c>
      <c r="HR173" s="127" t="n">
        <v>0</v>
      </c>
      <c r="HS173" s="127" t="n">
        <v>0</v>
      </c>
      <c r="HT173" s="127" t="n">
        <v>0</v>
      </c>
      <c r="HU173" s="127" t="n">
        <v>0</v>
      </c>
      <c r="HV173" s="127" t="n">
        <v>0</v>
      </c>
      <c r="HW173" s="127" t="n">
        <v>0</v>
      </c>
      <c r="HX173" s="127" t="n">
        <v>0</v>
      </c>
      <c r="HY173" s="127" t="n">
        <v>0</v>
      </c>
      <c r="HZ173" s="165" t="n">
        <v>0</v>
      </c>
      <c r="IA173" s="127"/>
      <c r="IB173" s="127"/>
      <c r="IC173" s="127"/>
      <c r="ID173" s="127"/>
      <c r="IE173" s="127"/>
      <c r="IF173" s="127"/>
      <c r="IG173" s="127"/>
      <c r="IH173" s="127"/>
      <c r="II173" s="127"/>
      <c r="IJ173" s="127"/>
      <c r="IK173" s="127"/>
      <c r="IL173" s="127"/>
      <c r="IM173" s="127"/>
      <c r="IN173" s="127"/>
      <c r="IO173" s="127"/>
      <c r="IP173" s="127"/>
      <c r="IQ173" s="127"/>
      <c r="IR173" s="127"/>
      <c r="IS173" s="127"/>
      <c r="IT173" s="127"/>
      <c r="IU173" s="127"/>
      <c r="IV173" s="127"/>
      <c r="IW173" s="127"/>
      <c r="IX173" s="127"/>
      <c r="IY173" s="127"/>
      <c r="IZ173" s="127"/>
      <c r="JA173" s="127"/>
      <c r="JB173" s="127"/>
      <c r="JC173" s="127"/>
      <c r="JD173" s="127"/>
      <c r="JE173" s="127"/>
      <c r="JF173" s="127"/>
      <c r="JG173" s="127"/>
      <c r="JH173" s="127"/>
      <c r="JI173" s="127"/>
      <c r="JJ173" s="127"/>
      <c r="JK173" s="127"/>
      <c r="JL173" s="127"/>
      <c r="JM173" s="127"/>
      <c r="JN173" s="127"/>
      <c r="JO173" s="127"/>
      <c r="JP173" s="127"/>
      <c r="JQ173" s="127"/>
      <c r="JR173" s="127"/>
      <c r="JS173" s="127"/>
      <c r="JT173" s="127"/>
      <c r="JU173" s="127"/>
      <c r="JV173" s="127"/>
      <c r="JW173" s="127"/>
      <c r="JX173" s="127"/>
      <c r="JY173" s="127"/>
      <c r="JZ173" s="127"/>
      <c r="KA173" s="127"/>
      <c r="KB173" s="127"/>
      <c r="KC173" s="127"/>
      <c r="KD173" s="127"/>
      <c r="KE173" s="127"/>
      <c r="KF173" s="127"/>
      <c r="KG173" s="127"/>
      <c r="KH173" s="127"/>
      <c r="KI173" s="127"/>
      <c r="KJ173" s="127"/>
      <c r="KK173" s="127"/>
      <c r="KL173" s="127"/>
      <c r="KM173" s="127"/>
      <c r="KN173" s="127"/>
      <c r="KO173" s="127"/>
      <c r="KP173" s="127"/>
      <c r="KQ173" s="127"/>
      <c r="KR173" s="127"/>
      <c r="KS173" s="127"/>
      <c r="KT173" s="127"/>
      <c r="KU173" s="127"/>
      <c r="KV173" s="127"/>
      <c r="KW173" s="127"/>
      <c r="KX173" s="127"/>
      <c r="KY173" s="127"/>
      <c r="KZ173" s="127"/>
      <c r="LA173" s="127"/>
      <c r="LB173" s="127"/>
      <c r="LC173" s="127"/>
      <c r="LD173" s="127"/>
      <c r="LE173" s="127"/>
      <c r="LF173" s="127"/>
      <c r="LG173" s="127"/>
      <c r="LH173" s="127"/>
      <c r="LI173" s="127"/>
      <c r="LJ173" s="127"/>
      <c r="LK173" s="127"/>
      <c r="LL173" s="127"/>
      <c r="LM173" s="127"/>
      <c r="LN173" s="127"/>
      <c r="LO173" s="127"/>
      <c r="LP173" s="127"/>
      <c r="LQ173" s="127"/>
      <c r="LR173" s="127"/>
      <c r="LS173" s="127"/>
      <c r="LT173" s="127"/>
      <c r="LU173" s="127"/>
      <c r="LV173" s="127"/>
      <c r="LW173" s="127"/>
      <c r="LX173" s="127"/>
      <c r="LY173" s="127"/>
      <c r="LZ173" s="127"/>
      <c r="MA173" s="127"/>
      <c r="MB173" s="127"/>
      <c r="MC173" s="127"/>
      <c r="MD173" s="127"/>
      <c r="ME173" s="127"/>
      <c r="MF173" s="127"/>
      <c r="MG173" s="127"/>
      <c r="MH173" s="127"/>
      <c r="MI173" s="127"/>
      <c r="MJ173" s="127"/>
      <c r="MK173" s="127"/>
      <c r="ML173" s="127"/>
      <c r="MM173" s="127"/>
      <c r="MN173" s="127"/>
      <c r="MO173" s="127"/>
      <c r="MP173" s="127"/>
      <c r="MQ173" s="127"/>
      <c r="MR173" s="127"/>
      <c r="MS173" s="127"/>
      <c r="MT173" s="127"/>
      <c r="MU173" s="127"/>
      <c r="MV173" s="127"/>
      <c r="MW173" s="127"/>
      <c r="MX173" s="127"/>
      <c r="MY173" s="127"/>
      <c r="MZ173" s="127"/>
      <c r="NA173" s="127"/>
      <c r="NB173" s="127"/>
      <c r="NC173" s="127"/>
      <c r="ND173" s="127"/>
      <c r="NE173" s="127"/>
      <c r="NF173" s="127"/>
      <c r="NG173" s="127"/>
      <c r="NH173" s="127"/>
      <c r="NI173" s="127"/>
      <c r="NJ173" s="127"/>
      <c r="NK173" s="127"/>
      <c r="NL173" s="127"/>
      <c r="NM173" s="127"/>
      <c r="NN173" s="127"/>
      <c r="NO173" s="127"/>
      <c r="NP173" s="127"/>
      <c r="NQ173" s="127"/>
      <c r="NR173" s="127"/>
      <c r="NS173" s="127"/>
      <c r="NT173" s="127"/>
      <c r="NU173" s="127"/>
      <c r="NV173" s="127"/>
      <c r="NW173" s="127"/>
      <c r="NX173" s="127"/>
      <c r="NY173" s="127"/>
      <c r="NZ173" s="127"/>
      <c r="OA173" s="127"/>
      <c r="OB173" s="127"/>
      <c r="OC173" s="127"/>
      <c r="OD173" s="127"/>
      <c r="OE173" s="127"/>
      <c r="OF173" s="127"/>
      <c r="OG173" s="127"/>
      <c r="OH173" s="127"/>
      <c r="OI173" s="127"/>
      <c r="OJ173" s="127"/>
      <c r="OK173" s="127"/>
      <c r="OL173" s="127"/>
      <c r="OM173" s="127"/>
      <c r="ON173" s="127"/>
      <c r="OO173" s="127"/>
      <c r="OP173" s="127"/>
      <c r="OQ173" s="127"/>
      <c r="OR173" s="127"/>
      <c r="OS173" s="127"/>
      <c r="OT173" s="127"/>
      <c r="OU173" s="127"/>
      <c r="OV173" s="127"/>
      <c r="OW173" s="127"/>
      <c r="OX173" s="127"/>
      <c r="OY173" s="127"/>
      <c r="OZ173" s="127"/>
      <c r="PA173" s="127"/>
      <c r="PB173" s="127"/>
      <c r="PC173" s="127"/>
      <c r="PD173" s="127"/>
      <c r="PE173" s="127"/>
      <c r="PF173" s="127"/>
      <c r="PG173" s="127"/>
      <c r="PH173" s="127"/>
      <c r="PI173" s="127"/>
      <c r="PJ173" s="127"/>
      <c r="PK173" s="127"/>
      <c r="PL173" s="127"/>
      <c r="PM173" s="127"/>
      <c r="PN173" s="127"/>
      <c r="PO173" s="127"/>
      <c r="PP173" s="127"/>
      <c r="PQ173" s="127"/>
      <c r="PR173" s="127"/>
      <c r="PS173" s="127"/>
      <c r="PT173" s="127"/>
      <c r="PU173" s="127"/>
      <c r="PV173" s="127"/>
      <c r="PW173" s="127"/>
      <c r="PX173" s="127"/>
      <c r="PY173" s="127"/>
      <c r="PZ173" s="127"/>
      <c r="QA173" s="127"/>
      <c r="QB173" s="127"/>
      <c r="QC173" s="127"/>
      <c r="QD173" s="127"/>
      <c r="QE173" s="127"/>
      <c r="QF173" s="127"/>
      <c r="QG173" s="127"/>
      <c r="QH173" s="127"/>
      <c r="QI173" s="127"/>
      <c r="QJ173" s="127"/>
      <c r="QK173" s="127"/>
      <c r="QL173" s="127"/>
      <c r="QM173" s="127"/>
      <c r="QN173" s="127"/>
      <c r="QO173" s="127"/>
      <c r="QP173" s="127"/>
    </row>
    <row r="174" customFormat="false" ht="14.4" hidden="false" customHeight="false" outlineLevel="0" collapsed="false">
      <c r="A174" s="166"/>
      <c r="B174" s="37" t="s">
        <v>367</v>
      </c>
      <c r="C174" s="16" t="n">
        <v>0.35</v>
      </c>
      <c r="D174" s="2" t="n">
        <v>0.25</v>
      </c>
      <c r="E174" s="2" t="n">
        <v>0.25</v>
      </c>
      <c r="F174" s="2" t="n">
        <v>0</v>
      </c>
      <c r="G174" s="2" t="n">
        <v>0.05</v>
      </c>
      <c r="H174" s="2" t="n">
        <v>0.1</v>
      </c>
      <c r="I174" s="2" t="n">
        <v>0</v>
      </c>
      <c r="J174" s="2" t="n">
        <v>0</v>
      </c>
      <c r="K174" s="2" t="n">
        <v>0</v>
      </c>
      <c r="L174" s="2" t="s">
        <v>37</v>
      </c>
      <c r="M174" s="2" t="s">
        <v>37</v>
      </c>
      <c r="N174" s="2" t="s">
        <v>200</v>
      </c>
      <c r="O174" s="2" t="n">
        <v>2.48</v>
      </c>
      <c r="P174" s="2" t="n">
        <v>10</v>
      </c>
      <c r="Q174" s="2" t="n">
        <v>0.01</v>
      </c>
      <c r="R174" s="2" t="n">
        <v>0</v>
      </c>
      <c r="S174" s="2" t="n">
        <v>0.0248</v>
      </c>
      <c r="T174" s="2" t="n">
        <v>0.0248</v>
      </c>
      <c r="U174" s="2" t="n">
        <v>2667</v>
      </c>
      <c r="V174" s="2" t="n">
        <v>0</v>
      </c>
      <c r="W174" s="2" t="n">
        <v>66.1416</v>
      </c>
      <c r="X174" s="2" t="n">
        <f aca="false">IF(M174=1,O174,0)</f>
        <v>0</v>
      </c>
      <c r="Z174" s="2" t="s">
        <v>511</v>
      </c>
      <c r="AA174" s="2" t="n">
        <f aca="false">[1]sellia!E64</f>
        <v>6.82960926617921</v>
      </c>
      <c r="AB174" s="127"/>
      <c r="AC174" s="127"/>
      <c r="AD174" s="127"/>
      <c r="AE174" s="127"/>
      <c r="AF174" s="127"/>
      <c r="AG174" s="128"/>
      <c r="AH174" s="127"/>
      <c r="AI174" s="127"/>
      <c r="AJ174" s="127"/>
      <c r="AK174" s="127"/>
      <c r="AL174" s="127"/>
      <c r="AM174" s="127"/>
      <c r="AN174" s="150" t="n">
        <f aca="false">'Sellia Marina'!X363</f>
        <v>0</v>
      </c>
      <c r="AO174" s="16" t="n">
        <f aca="false">'Sellia Marina'!Y363</f>
        <v>0</v>
      </c>
      <c r="AP174" s="16" t="n">
        <f aca="false">'Sellia Marina'!Z363</f>
        <v>0</v>
      </c>
      <c r="AQ174" s="16" t="n">
        <f aca="false">'Sellia Marina'!AA363</f>
        <v>0</v>
      </c>
      <c r="AR174" s="16" t="n">
        <f aca="false">'Sellia Marina'!AB363</f>
        <v>0</v>
      </c>
      <c r="AS174" s="16" t="n">
        <f aca="false">'Sellia Marina'!AC363</f>
        <v>0</v>
      </c>
      <c r="AT174" s="16" t="n">
        <f aca="false">'Sellia Marina'!AD363</f>
        <v>0</v>
      </c>
      <c r="AU174" s="16" t="n">
        <f aca="false">'Sellia Marina'!AE363</f>
        <v>0</v>
      </c>
      <c r="AV174" s="139" t="n">
        <f aca="false">'Sellia Marina'!AF363</f>
        <v>0</v>
      </c>
      <c r="AW174" s="150" t="n">
        <f aca="false">'Sellia Marina'!X364</f>
        <v>315</v>
      </c>
      <c r="AX174" s="16" t="n">
        <f aca="false">'Sellia Marina'!Y364</f>
        <v>650</v>
      </c>
      <c r="AY174" s="16" t="n">
        <f aca="false">'Sellia Marina'!Z364</f>
        <v>135</v>
      </c>
      <c r="AZ174" s="16" t="n">
        <f aca="false">'Sellia Marina'!AA364</f>
        <v>1500</v>
      </c>
      <c r="BA174" s="16" t="n">
        <f aca="false">'Sellia Marina'!AB364</f>
        <v>0</v>
      </c>
      <c r="BB174" s="16" t="n">
        <f aca="false">'Sellia Marina'!AC364</f>
        <v>50</v>
      </c>
      <c r="BC174" s="16" t="n">
        <f aca="false">'Sellia Marina'!AD364</f>
        <v>17</v>
      </c>
      <c r="BD174" s="16" t="n">
        <f aca="false">'Sellia Marina'!AE364</f>
        <v>0</v>
      </c>
      <c r="BE174" s="16" t="n">
        <f aca="false">'Sellia Marina'!AF364</f>
        <v>0</v>
      </c>
      <c r="BF174" s="20" t="n">
        <f aca="false">AW174*$T174</f>
        <v>7.812</v>
      </c>
      <c r="BG174" s="2" t="n">
        <f aca="false">AX174*$T174</f>
        <v>16.12</v>
      </c>
      <c r="BH174" s="2" t="n">
        <f aca="false">AY174*$T174</f>
        <v>3.348</v>
      </c>
      <c r="BI174" s="2" t="n">
        <f aca="false">AZ174*$T174</f>
        <v>37.2</v>
      </c>
      <c r="BJ174" s="2" t="n">
        <f aca="false">BA174*$T174</f>
        <v>0</v>
      </c>
      <c r="BK174" s="2" t="n">
        <f aca="false">BB174*$T174</f>
        <v>1.24</v>
      </c>
      <c r="BL174" s="2" t="n">
        <f aca="false">BC174*$T174</f>
        <v>0.4216</v>
      </c>
      <c r="BM174" s="2" t="n">
        <f aca="false">BD174*$T174</f>
        <v>0</v>
      </c>
      <c r="BN174" s="44" t="n">
        <f aca="false">BE174*$T174</f>
        <v>0</v>
      </c>
      <c r="BO174" s="150" t="n">
        <f aca="false">AN174+BF174</f>
        <v>7.812</v>
      </c>
      <c r="BP174" s="16" t="n">
        <f aca="false">AO174+BG174</f>
        <v>16.12</v>
      </c>
      <c r="BQ174" s="16" t="n">
        <f aca="false">AP174+BH174</f>
        <v>3.348</v>
      </c>
      <c r="BR174" s="16" t="n">
        <f aca="false">AQ174+BI174</f>
        <v>37.2</v>
      </c>
      <c r="BS174" s="16" t="n">
        <f aca="false">AR174+BJ174</f>
        <v>0</v>
      </c>
      <c r="BT174" s="16" t="n">
        <f aca="false">AS174+BK174</f>
        <v>1.24</v>
      </c>
      <c r="BU174" s="16" t="n">
        <f aca="false">AT174+BL174</f>
        <v>0.4216</v>
      </c>
      <c r="BV174" s="16" t="n">
        <f aca="false">AU174+BM174</f>
        <v>0</v>
      </c>
      <c r="BW174" s="139" t="n">
        <f aca="false">AV174+BN174</f>
        <v>0</v>
      </c>
      <c r="BX174" s="3" t="n">
        <f aca="false">BO174/SUM($BO174:$BW174)</f>
        <v>0.118110236220472</v>
      </c>
      <c r="BY174" s="3" t="n">
        <f aca="false">BP174/SUM($BO174:$BW174)</f>
        <v>0.243719535058118</v>
      </c>
      <c r="BZ174" s="3" t="n">
        <f aca="false">BQ174/SUM($BO174:$BW174)</f>
        <v>0.0506186726659168</v>
      </c>
      <c r="CA174" s="3" t="n">
        <f aca="false">BR174/SUM($BO174:$BW174)</f>
        <v>0.562429696287964</v>
      </c>
      <c r="CB174" s="3" t="n">
        <f aca="false">BS174/SUM($BO174:$BW174)</f>
        <v>0</v>
      </c>
      <c r="CC174" s="3" t="n">
        <f aca="false">BT174/SUM($BO174:$BW174)</f>
        <v>0.0187476565429321</v>
      </c>
      <c r="CD174" s="3" t="n">
        <f aca="false">BU174/SUM($BO174:$BW174)</f>
        <v>0.00637420322459693</v>
      </c>
      <c r="CE174" s="3" t="n">
        <f aca="false">BV174/SUM($BO174:$BW174)</f>
        <v>0</v>
      </c>
      <c r="CF174" s="3" t="n">
        <f aca="false">BW174/SUM($BO174:$BW174)</f>
        <v>0</v>
      </c>
      <c r="CG174" s="147" t="n">
        <f aca="false">IF(AND(CE174&gt;=90%,BV174&gt;=2000),BV174,0)</f>
        <v>0</v>
      </c>
      <c r="CI174" s="16" t="n">
        <f aca="false">IF(CG174&lt;&gt;0,SUM(BO174:CG174)-BV174,0)</f>
        <v>0</v>
      </c>
      <c r="CJ174" s="2" t="n">
        <f aca="false">IF(CE174&gt;=90%,BV174,0)</f>
        <v>0</v>
      </c>
      <c r="CK174" s="151" t="n">
        <f aca="false">IF(CJ174&lt;&gt;0,1,0)</f>
        <v>0</v>
      </c>
      <c r="CL174" s="2" t="n">
        <f aca="false">IF(CG174&lt;&gt;0,1,0)</f>
        <v>0</v>
      </c>
      <c r="CM174" s="2" t="n">
        <v>0</v>
      </c>
      <c r="CN174" s="151"/>
      <c r="CO174" s="127"/>
      <c r="CP174" s="127"/>
      <c r="CQ174" s="127"/>
      <c r="CR174" s="127"/>
      <c r="CS174" s="127"/>
      <c r="CT174" s="127"/>
      <c r="CU174" s="127"/>
      <c r="CV174" s="127"/>
      <c r="CW174" s="127"/>
      <c r="CX174" s="127"/>
      <c r="CY174" s="127"/>
      <c r="CZ174" s="127"/>
      <c r="DA174" s="127"/>
      <c r="DB174" s="127"/>
      <c r="DC174" s="185"/>
      <c r="DE174" s="37" t="str">
        <f aca="false">B219</f>
        <v>O96</v>
      </c>
      <c r="DF174" s="44"/>
      <c r="DH174" s="44"/>
      <c r="DI174" s="44"/>
      <c r="DJ174" s="44"/>
      <c r="DK174" s="44"/>
      <c r="DL174" s="44"/>
      <c r="DM174" s="127"/>
      <c r="DN174" s="127"/>
      <c r="DO174" s="127"/>
      <c r="DP174" s="127"/>
      <c r="DQ174" s="127"/>
      <c r="DR174" s="127"/>
      <c r="DS174" s="127"/>
      <c r="DT174" s="127"/>
      <c r="DU174" s="127"/>
      <c r="DV174" s="127"/>
      <c r="DW174" s="127"/>
      <c r="DX174" s="127"/>
      <c r="DY174" s="127"/>
      <c r="DZ174" s="127"/>
      <c r="EA174" s="127"/>
      <c r="EB174" s="127"/>
      <c r="EC174" s="127"/>
      <c r="ED174" s="127"/>
      <c r="EE174" s="127"/>
      <c r="EF174" s="127"/>
      <c r="EG174" s="127"/>
      <c r="EH174" s="127"/>
      <c r="EI174" s="127"/>
      <c r="EJ174" s="127"/>
      <c r="EK174" s="127"/>
      <c r="EL174" s="127"/>
      <c r="EM174" s="127"/>
      <c r="EN174" s="127"/>
      <c r="EO174" s="127"/>
      <c r="EP174" s="127"/>
      <c r="EQ174" s="127"/>
      <c r="ER174" s="127"/>
      <c r="ES174" s="127"/>
      <c r="ET174" s="127"/>
      <c r="EU174" s="127"/>
      <c r="EV174" s="127"/>
      <c r="EW174" s="127"/>
      <c r="EX174" s="127"/>
      <c r="EY174" s="127"/>
      <c r="EZ174" s="127"/>
      <c r="FA174" s="127"/>
      <c r="FB174" s="127"/>
      <c r="FC174" s="127"/>
      <c r="FD174" s="127"/>
      <c r="FE174" s="127"/>
      <c r="FF174" s="127"/>
      <c r="FG174" s="127"/>
      <c r="FH174" s="127"/>
      <c r="FI174" s="127"/>
      <c r="FJ174" s="127"/>
      <c r="FK174" s="127"/>
      <c r="FL174" s="127"/>
      <c r="FM174" s="127"/>
      <c r="FN174" s="127"/>
      <c r="FO174" s="127"/>
      <c r="FP174" s="127"/>
      <c r="FQ174" s="127"/>
      <c r="FR174" s="127"/>
      <c r="FS174" s="127"/>
      <c r="FT174" s="127"/>
      <c r="FU174" s="127"/>
      <c r="FV174" s="127"/>
      <c r="FW174" s="127"/>
      <c r="FX174" s="127"/>
      <c r="FY174" s="127"/>
      <c r="FZ174" s="127"/>
      <c r="GA174" s="127"/>
      <c r="GB174" s="127"/>
      <c r="GC174" s="127"/>
      <c r="GD174" s="127"/>
      <c r="GE174" s="127"/>
      <c r="GF174" s="127"/>
      <c r="GG174" s="127"/>
      <c r="GH174" s="127"/>
      <c r="GI174" s="127"/>
      <c r="GJ174" s="127"/>
      <c r="GK174" s="127"/>
      <c r="GL174" s="127"/>
      <c r="GM174" s="127"/>
      <c r="GN174" s="127"/>
      <c r="GO174" s="127"/>
      <c r="GP174" s="167"/>
      <c r="GQ174" s="127" t="s">
        <v>353</v>
      </c>
      <c r="GR174" s="161" t="n">
        <v>0.01</v>
      </c>
      <c r="GS174" s="127" t="n">
        <v>0.02</v>
      </c>
      <c r="GT174" s="127" t="n">
        <v>0</v>
      </c>
      <c r="GU174" s="127" t="n">
        <v>0.02</v>
      </c>
      <c r="GV174" s="127" t="n">
        <v>0</v>
      </c>
      <c r="GW174" s="127" t="n">
        <v>0</v>
      </c>
      <c r="GX174" s="127" t="n">
        <v>0.95</v>
      </c>
      <c r="GY174" s="135" t="n">
        <v>0</v>
      </c>
      <c r="GZ174" s="161" t="n">
        <v>0</v>
      </c>
      <c r="HA174" s="127" t="s">
        <v>37</v>
      </c>
      <c r="HB174" s="127" t="s">
        <v>37</v>
      </c>
      <c r="HC174" s="127" t="s">
        <v>45</v>
      </c>
      <c r="HD174" s="127" t="n">
        <v>6.32</v>
      </c>
      <c r="HE174" s="127" t="n">
        <v>120</v>
      </c>
      <c r="HF174" s="127" t="n">
        <v>0.12</v>
      </c>
      <c r="HG174" s="127" t="n">
        <v>0</v>
      </c>
      <c r="HH174" s="127" t="n">
        <v>0.7584</v>
      </c>
      <c r="HI174" s="127" t="n">
        <v>0.7584</v>
      </c>
      <c r="HJ174" s="127" t="n">
        <v>1677</v>
      </c>
      <c r="HK174" s="127" t="n">
        <v>0</v>
      </c>
      <c r="HL174" s="135" t="n">
        <v>1271.8368</v>
      </c>
      <c r="HM174" s="161" t="n">
        <v>0</v>
      </c>
      <c r="HN174" s="127" t="n">
        <v>0</v>
      </c>
      <c r="HO174" s="127" t="n">
        <v>0</v>
      </c>
      <c r="HP174" s="127" t="n">
        <v>0</v>
      </c>
      <c r="HQ174" s="127" t="n">
        <v>0</v>
      </c>
      <c r="HR174" s="127" t="n">
        <v>0</v>
      </c>
      <c r="HS174" s="127" t="n">
        <v>0</v>
      </c>
      <c r="HT174" s="127" t="n">
        <v>0</v>
      </c>
      <c r="HU174" s="127" t="n">
        <v>0</v>
      </c>
      <c r="HV174" s="127" t="n">
        <v>0</v>
      </c>
      <c r="HW174" s="127" t="n">
        <v>0</v>
      </c>
      <c r="HX174" s="127" t="n">
        <v>0</v>
      </c>
      <c r="HY174" s="127" t="n">
        <v>0</v>
      </c>
      <c r="HZ174" s="165" t="n">
        <v>0</v>
      </c>
      <c r="IA174" s="127"/>
      <c r="IB174" s="127"/>
      <c r="IC174" s="127"/>
      <c r="ID174" s="127"/>
      <c r="IE174" s="127"/>
      <c r="IF174" s="127"/>
      <c r="IG174" s="127"/>
      <c r="IH174" s="127"/>
      <c r="II174" s="127"/>
      <c r="IJ174" s="127"/>
      <c r="IK174" s="127"/>
      <c r="IL174" s="127"/>
      <c r="IM174" s="127"/>
      <c r="IN174" s="127"/>
      <c r="IO174" s="127"/>
      <c r="IP174" s="127"/>
      <c r="IQ174" s="127"/>
      <c r="IR174" s="127"/>
      <c r="IS174" s="127"/>
      <c r="IT174" s="127"/>
      <c r="IU174" s="127"/>
      <c r="IV174" s="127"/>
      <c r="IW174" s="127"/>
      <c r="IX174" s="127"/>
      <c r="IY174" s="127"/>
      <c r="IZ174" s="127"/>
      <c r="JA174" s="127"/>
      <c r="JB174" s="127"/>
      <c r="JC174" s="127"/>
      <c r="JD174" s="127"/>
      <c r="JE174" s="127"/>
      <c r="JF174" s="127"/>
      <c r="JG174" s="127"/>
      <c r="JH174" s="127"/>
      <c r="JI174" s="127"/>
      <c r="JJ174" s="127"/>
      <c r="JK174" s="127"/>
      <c r="JL174" s="127"/>
      <c r="JM174" s="127"/>
      <c r="JN174" s="127"/>
      <c r="JO174" s="127"/>
      <c r="JP174" s="127"/>
      <c r="JQ174" s="127"/>
      <c r="JR174" s="127"/>
      <c r="JS174" s="127"/>
      <c r="JT174" s="127"/>
      <c r="JU174" s="127"/>
      <c r="JV174" s="127"/>
      <c r="JW174" s="127"/>
      <c r="JX174" s="127"/>
      <c r="JY174" s="127"/>
      <c r="JZ174" s="127"/>
      <c r="KA174" s="127"/>
      <c r="KB174" s="127"/>
      <c r="KC174" s="127"/>
      <c r="KD174" s="127"/>
      <c r="KE174" s="127"/>
      <c r="KF174" s="127"/>
      <c r="KG174" s="127"/>
      <c r="KH174" s="127"/>
      <c r="KI174" s="127"/>
      <c r="KJ174" s="127"/>
      <c r="KK174" s="127"/>
      <c r="KL174" s="127"/>
      <c r="KM174" s="127"/>
      <c r="KN174" s="127"/>
      <c r="KO174" s="127"/>
      <c r="KP174" s="127"/>
      <c r="KQ174" s="127"/>
      <c r="KR174" s="127"/>
      <c r="KS174" s="127"/>
      <c r="KT174" s="127"/>
      <c r="KU174" s="127"/>
      <c r="KV174" s="127"/>
      <c r="KW174" s="127"/>
      <c r="KX174" s="127"/>
      <c r="KY174" s="127"/>
      <c r="KZ174" s="127"/>
      <c r="LA174" s="127"/>
      <c r="LB174" s="127"/>
      <c r="LC174" s="127"/>
      <c r="LD174" s="127"/>
      <c r="LE174" s="127"/>
      <c r="LF174" s="127"/>
      <c r="LG174" s="127"/>
      <c r="LH174" s="127"/>
      <c r="LI174" s="127"/>
      <c r="LJ174" s="127"/>
      <c r="LK174" s="127"/>
      <c r="LL174" s="127"/>
      <c r="LM174" s="127"/>
      <c r="LN174" s="127"/>
      <c r="LO174" s="127"/>
      <c r="LP174" s="127"/>
      <c r="LQ174" s="127"/>
      <c r="LR174" s="127"/>
      <c r="LS174" s="127"/>
      <c r="LT174" s="127"/>
      <c r="LU174" s="127"/>
      <c r="LV174" s="127"/>
      <c r="LW174" s="127"/>
      <c r="LX174" s="127"/>
      <c r="LY174" s="127"/>
      <c r="LZ174" s="127"/>
      <c r="MA174" s="127"/>
      <c r="MB174" s="127"/>
      <c r="MC174" s="127"/>
      <c r="MD174" s="127"/>
      <c r="ME174" s="127"/>
      <c r="MF174" s="127"/>
      <c r="MG174" s="127"/>
      <c r="MH174" s="127"/>
      <c r="MI174" s="127"/>
      <c r="MJ174" s="127"/>
      <c r="MK174" s="127"/>
      <c r="ML174" s="127"/>
      <c r="MM174" s="127"/>
      <c r="MN174" s="127"/>
      <c r="MO174" s="127"/>
      <c r="MP174" s="127"/>
      <c r="MQ174" s="127"/>
      <c r="MR174" s="127"/>
      <c r="MS174" s="127"/>
      <c r="MT174" s="127"/>
      <c r="MU174" s="127"/>
      <c r="MV174" s="127"/>
      <c r="MW174" s="127"/>
      <c r="MX174" s="127"/>
      <c r="MY174" s="127"/>
      <c r="MZ174" s="127"/>
      <c r="NA174" s="127"/>
      <c r="NB174" s="127"/>
      <c r="NC174" s="127"/>
      <c r="ND174" s="127"/>
      <c r="NE174" s="127"/>
      <c r="NF174" s="127"/>
      <c r="NG174" s="127"/>
      <c r="NH174" s="127"/>
      <c r="NI174" s="127"/>
      <c r="NJ174" s="127"/>
      <c r="NK174" s="127"/>
      <c r="NL174" s="127"/>
      <c r="NM174" s="127"/>
      <c r="NN174" s="127"/>
      <c r="NO174" s="127"/>
      <c r="NP174" s="127"/>
      <c r="NQ174" s="127"/>
      <c r="NR174" s="127"/>
      <c r="NS174" s="127"/>
      <c r="NT174" s="127"/>
      <c r="NU174" s="127"/>
      <c r="NV174" s="127"/>
      <c r="NW174" s="127"/>
      <c r="NX174" s="127"/>
      <c r="NY174" s="127"/>
      <c r="NZ174" s="127"/>
      <c r="OA174" s="127"/>
      <c r="OB174" s="127"/>
      <c r="OC174" s="127"/>
      <c r="OD174" s="127"/>
      <c r="OE174" s="127"/>
      <c r="OF174" s="127"/>
      <c r="OG174" s="127"/>
      <c r="OH174" s="127"/>
      <c r="OI174" s="127"/>
      <c r="OJ174" s="127"/>
      <c r="OK174" s="127"/>
      <c r="OL174" s="127"/>
      <c r="OM174" s="127"/>
      <c r="ON174" s="127"/>
      <c r="OO174" s="127"/>
      <c r="OP174" s="127"/>
      <c r="OQ174" s="127"/>
      <c r="OR174" s="127"/>
      <c r="OS174" s="127"/>
      <c r="OT174" s="127"/>
      <c r="OU174" s="127"/>
      <c r="OV174" s="127"/>
      <c r="OW174" s="127"/>
      <c r="OX174" s="127"/>
      <c r="OY174" s="127"/>
      <c r="OZ174" s="127"/>
      <c r="PA174" s="127"/>
      <c r="PB174" s="127"/>
      <c r="PC174" s="127"/>
      <c r="PD174" s="127"/>
      <c r="PE174" s="127"/>
      <c r="PF174" s="127"/>
      <c r="PG174" s="127"/>
      <c r="PH174" s="127"/>
      <c r="PI174" s="127"/>
      <c r="PJ174" s="127"/>
      <c r="PK174" s="127"/>
      <c r="PL174" s="127"/>
      <c r="PM174" s="127"/>
      <c r="PN174" s="127"/>
      <c r="PO174" s="127"/>
      <c r="PP174" s="127"/>
      <c r="PQ174" s="127"/>
      <c r="PR174" s="127"/>
      <c r="PS174" s="127"/>
      <c r="PT174" s="127"/>
      <c r="PU174" s="127"/>
      <c r="PV174" s="127"/>
      <c r="PW174" s="127"/>
      <c r="PX174" s="127"/>
      <c r="PY174" s="127"/>
      <c r="PZ174" s="127"/>
      <c r="QA174" s="127"/>
      <c r="QB174" s="127"/>
      <c r="QC174" s="127"/>
      <c r="QD174" s="127"/>
      <c r="QE174" s="127"/>
      <c r="QF174" s="127"/>
      <c r="QG174" s="127"/>
      <c r="QH174" s="127"/>
      <c r="QI174" s="127"/>
      <c r="QJ174" s="127"/>
      <c r="QK174" s="127"/>
      <c r="QL174" s="127"/>
      <c r="QM174" s="127"/>
      <c r="QN174" s="127"/>
      <c r="QO174" s="127"/>
      <c r="QP174" s="127"/>
    </row>
    <row r="175" customFormat="false" ht="14.4" hidden="false" customHeight="false" outlineLevel="0" collapsed="false">
      <c r="A175" s="166"/>
      <c r="B175" s="37" t="s">
        <v>368</v>
      </c>
      <c r="C175" s="16" t="n">
        <v>0.25</v>
      </c>
      <c r="D175" s="2" t="n">
        <v>0.2</v>
      </c>
      <c r="E175" s="2" t="n">
        <v>0.3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0.25</v>
      </c>
      <c r="K175" s="2" t="n">
        <v>0</v>
      </c>
      <c r="L175" s="2" t="s">
        <v>37</v>
      </c>
      <c r="M175" s="2" t="n">
        <v>1</v>
      </c>
      <c r="N175" s="2" t="s">
        <v>200</v>
      </c>
      <c r="O175" s="2" t="n">
        <v>8.03</v>
      </c>
      <c r="P175" s="2" t="n">
        <v>10</v>
      </c>
      <c r="Q175" s="2" t="n">
        <v>0.01</v>
      </c>
      <c r="R175" s="2" t="n">
        <v>0</v>
      </c>
      <c r="S175" s="2" t="n">
        <v>0.0803</v>
      </c>
      <c r="T175" s="2" t="n">
        <v>0.0803</v>
      </c>
      <c r="U175" s="2" t="n">
        <v>2807</v>
      </c>
      <c r="V175" s="2" t="n">
        <v>0</v>
      </c>
      <c r="W175" s="2" t="n">
        <v>225.4021</v>
      </c>
      <c r="X175" s="2" t="n">
        <f aca="false">IF(M175=1,O175,0)</f>
        <v>8.03</v>
      </c>
      <c r="Z175" s="2" t="s">
        <v>511</v>
      </c>
      <c r="AA175" s="2" t="n">
        <f aca="false">[1]sellia!E65</f>
        <v>6.90347879708641</v>
      </c>
      <c r="AB175" s="127"/>
      <c r="AC175" s="127"/>
      <c r="AD175" s="127"/>
      <c r="AE175" s="127"/>
      <c r="AF175" s="127"/>
      <c r="AG175" s="128"/>
      <c r="AH175" s="127"/>
      <c r="AI175" s="127"/>
      <c r="AJ175" s="127"/>
      <c r="AK175" s="127"/>
      <c r="AL175" s="127"/>
      <c r="AM175" s="127"/>
      <c r="AN175" s="150" t="n">
        <f aca="false">'Sellia Marina'!AI363</f>
        <v>0</v>
      </c>
      <c r="AO175" s="16" t="n">
        <f aca="false">'Sellia Marina'!AJ363</f>
        <v>0</v>
      </c>
      <c r="AP175" s="16" t="n">
        <f aca="false">'Sellia Marina'!AK363</f>
        <v>0</v>
      </c>
      <c r="AQ175" s="16" t="n">
        <f aca="false">'Sellia Marina'!AL363</f>
        <v>0</v>
      </c>
      <c r="AR175" s="16" t="n">
        <f aca="false">'Sellia Marina'!AM363</f>
        <v>0</v>
      </c>
      <c r="AS175" s="16" t="n">
        <f aca="false">'Sellia Marina'!AN363</f>
        <v>0</v>
      </c>
      <c r="AT175" s="16" t="n">
        <f aca="false">'Sellia Marina'!AO363</f>
        <v>0</v>
      </c>
      <c r="AU175" s="16" t="n">
        <f aca="false">'Sellia Marina'!AP363</f>
        <v>0</v>
      </c>
      <c r="AV175" s="139" t="n">
        <f aca="false">'Sellia Marina'!AQ363</f>
        <v>0</v>
      </c>
      <c r="AW175" s="150" t="n">
        <f aca="false">'Sellia Marina'!AI364</f>
        <v>225</v>
      </c>
      <c r="AX175" s="16" t="n">
        <f aca="false">'Sellia Marina'!AJ364</f>
        <v>520</v>
      </c>
      <c r="AY175" s="16" t="n">
        <f aca="false">'Sellia Marina'!AK364</f>
        <v>162</v>
      </c>
      <c r="AZ175" s="16" t="n">
        <f aca="false">'Sellia Marina'!AL364</f>
        <v>1800</v>
      </c>
      <c r="BA175" s="16" t="n">
        <f aca="false">'Sellia Marina'!AM364</f>
        <v>0</v>
      </c>
      <c r="BB175" s="16" t="n">
        <f aca="false">'Sellia Marina'!AN364</f>
        <v>0</v>
      </c>
      <c r="BC175" s="16" t="n">
        <f aca="false">'Sellia Marina'!AO364</f>
        <v>0</v>
      </c>
      <c r="BD175" s="16" t="n">
        <f aca="false">'Sellia Marina'!AP364</f>
        <v>0</v>
      </c>
      <c r="BE175" s="16" t="n">
        <f aca="false">'Sellia Marina'!AQ364</f>
        <v>100</v>
      </c>
      <c r="BF175" s="20" t="n">
        <f aca="false">AW175*$T175</f>
        <v>18.0675</v>
      </c>
      <c r="BG175" s="2" t="n">
        <f aca="false">AX175*$T175</f>
        <v>41.756</v>
      </c>
      <c r="BH175" s="2" t="n">
        <f aca="false">AY175*$T175</f>
        <v>13.0086</v>
      </c>
      <c r="BI175" s="2" t="n">
        <f aca="false">AZ175*$T175</f>
        <v>144.54</v>
      </c>
      <c r="BJ175" s="2" t="n">
        <f aca="false">BA175*$T175</f>
        <v>0</v>
      </c>
      <c r="BK175" s="2" t="n">
        <f aca="false">BB175*$T175</f>
        <v>0</v>
      </c>
      <c r="BL175" s="2" t="n">
        <f aca="false">BC175*$T175</f>
        <v>0</v>
      </c>
      <c r="BM175" s="2" t="n">
        <f aca="false">BD175*$T175</f>
        <v>0</v>
      </c>
      <c r="BN175" s="44" t="n">
        <f aca="false">BE175*$T175</f>
        <v>8.03</v>
      </c>
      <c r="BO175" s="150" t="n">
        <f aca="false">AN175+BF175</f>
        <v>18.0675</v>
      </c>
      <c r="BP175" s="16" t="n">
        <f aca="false">AO175+BG175</f>
        <v>41.756</v>
      </c>
      <c r="BQ175" s="16" t="n">
        <f aca="false">AP175+BH175</f>
        <v>13.0086</v>
      </c>
      <c r="BR175" s="16" t="n">
        <f aca="false">AQ175+BI175</f>
        <v>144.54</v>
      </c>
      <c r="BS175" s="16" t="n">
        <f aca="false">AR175+BJ175</f>
        <v>0</v>
      </c>
      <c r="BT175" s="16" t="n">
        <f aca="false">AS175+BK175</f>
        <v>0</v>
      </c>
      <c r="BU175" s="16" t="n">
        <f aca="false">AT175+BL175</f>
        <v>0</v>
      </c>
      <c r="BV175" s="16" t="n">
        <f aca="false">AU175+BM175</f>
        <v>0</v>
      </c>
      <c r="BW175" s="139" t="n">
        <f aca="false">AV175+BN175</f>
        <v>8.03</v>
      </c>
      <c r="BX175" s="3" t="n">
        <f aca="false">BO175/SUM($BO175:$BW175)</f>
        <v>0.0801567509796936</v>
      </c>
      <c r="BY175" s="3" t="n">
        <f aca="false">BP175/SUM($BO175:$BW175)</f>
        <v>0.185251157819736</v>
      </c>
      <c r="BZ175" s="3" t="n">
        <f aca="false">BQ175/SUM($BO175:$BW175)</f>
        <v>0.0577128607053794</v>
      </c>
      <c r="CA175" s="3" t="n">
        <f aca="false">BR175/SUM($BO175:$BW175)</f>
        <v>0.641254007837549</v>
      </c>
      <c r="CB175" s="3" t="n">
        <f aca="false">BS175/SUM($BO175:$BW175)</f>
        <v>0</v>
      </c>
      <c r="CC175" s="3" t="n">
        <f aca="false">BT175/SUM($BO175:$BW175)</f>
        <v>0</v>
      </c>
      <c r="CD175" s="3" t="n">
        <f aca="false">BU175/SUM($BO175:$BW175)</f>
        <v>0</v>
      </c>
      <c r="CE175" s="3" t="n">
        <f aca="false">BV175/SUM($BO175:$BW175)</f>
        <v>0</v>
      </c>
      <c r="CF175" s="3" t="n">
        <f aca="false">BW175/SUM($BO175:$BW175)</f>
        <v>0.0356252226576416</v>
      </c>
      <c r="CG175" s="147" t="n">
        <f aca="false">IF(AND(CE175&gt;=90%,BV175&gt;=2000),BV175,0)</f>
        <v>0</v>
      </c>
      <c r="CI175" s="16" t="n">
        <f aca="false">IF(CG175&lt;&gt;0,SUM(BO175:CG175)-BV175,0)</f>
        <v>0</v>
      </c>
      <c r="CJ175" s="2" t="n">
        <f aca="false">IF(CE175&gt;=90%,BV175,0)</f>
        <v>0</v>
      </c>
      <c r="CK175" s="151" t="n">
        <f aca="false">IF(CJ175&lt;&gt;0,1,0)</f>
        <v>0</v>
      </c>
      <c r="CL175" s="2" t="n">
        <f aca="false">IF(CG175&lt;&gt;0,1,0)</f>
        <v>0</v>
      </c>
      <c r="CM175" s="2" t="n">
        <v>0</v>
      </c>
      <c r="CN175" s="151"/>
      <c r="CO175" s="127"/>
      <c r="CP175" s="127"/>
      <c r="CQ175" s="127"/>
      <c r="CR175" s="127"/>
      <c r="CS175" s="127"/>
      <c r="CT175" s="127"/>
      <c r="CU175" s="127"/>
      <c r="CV175" s="127"/>
      <c r="CW175" s="127"/>
      <c r="CX175" s="127"/>
      <c r="CY175" s="127"/>
      <c r="CZ175" s="127"/>
      <c r="DA175" s="127"/>
      <c r="DB175" s="127"/>
      <c r="DC175" s="185"/>
      <c r="DE175" s="37" t="str">
        <f aca="false">B220</f>
        <v>O97</v>
      </c>
      <c r="DF175" s="44"/>
      <c r="DG175" s="2" t="n">
        <f aca="false">W220</f>
        <v>424.196877351793</v>
      </c>
      <c r="DH175" s="44" t="n">
        <f aca="false">CG220</f>
        <v>0</v>
      </c>
      <c r="DI175" s="44" t="n">
        <f aca="false">O220</f>
        <v>17.1</v>
      </c>
      <c r="DJ175" s="44" t="n">
        <f aca="false">S220</f>
        <v>0.684</v>
      </c>
      <c r="DK175" s="44" t="n">
        <f aca="false">BW220</f>
        <v>10.944</v>
      </c>
      <c r="DL175" s="44" t="n">
        <f aca="false">BV220</f>
        <v>0</v>
      </c>
      <c r="DM175" s="127"/>
      <c r="DN175" s="127"/>
      <c r="DO175" s="127"/>
      <c r="DP175" s="127"/>
      <c r="DQ175" s="127"/>
      <c r="DR175" s="127"/>
      <c r="DS175" s="127"/>
      <c r="DT175" s="127"/>
      <c r="DU175" s="127"/>
      <c r="DV175" s="127"/>
      <c r="DW175" s="127"/>
      <c r="DX175" s="127"/>
      <c r="DY175" s="127"/>
      <c r="DZ175" s="127"/>
      <c r="EA175" s="127"/>
      <c r="EB175" s="127"/>
      <c r="EC175" s="127"/>
      <c r="ED175" s="127"/>
      <c r="EE175" s="127"/>
      <c r="EF175" s="127"/>
      <c r="EG175" s="127"/>
      <c r="EH175" s="127"/>
      <c r="EI175" s="127"/>
      <c r="EJ175" s="127"/>
      <c r="EK175" s="127"/>
      <c r="EL175" s="127"/>
      <c r="EM175" s="127"/>
      <c r="EN175" s="127"/>
      <c r="EO175" s="127"/>
      <c r="EP175" s="127"/>
      <c r="EQ175" s="127"/>
      <c r="ER175" s="127"/>
      <c r="ES175" s="127"/>
      <c r="ET175" s="127"/>
      <c r="EU175" s="127"/>
      <c r="EV175" s="127"/>
      <c r="EW175" s="127"/>
      <c r="EX175" s="127"/>
      <c r="EY175" s="127"/>
      <c r="EZ175" s="127"/>
      <c r="FA175" s="127"/>
      <c r="FB175" s="127"/>
      <c r="FC175" s="127"/>
      <c r="FD175" s="127"/>
      <c r="FE175" s="127"/>
      <c r="FF175" s="127"/>
      <c r="FG175" s="127"/>
      <c r="FH175" s="127"/>
      <c r="FI175" s="127"/>
      <c r="FJ175" s="127"/>
      <c r="FK175" s="127"/>
      <c r="FL175" s="127"/>
      <c r="FM175" s="127"/>
      <c r="FN175" s="127"/>
      <c r="FO175" s="127"/>
      <c r="FP175" s="127"/>
      <c r="FQ175" s="127"/>
      <c r="FR175" s="127"/>
      <c r="FS175" s="127"/>
      <c r="FT175" s="127"/>
      <c r="FU175" s="127"/>
      <c r="FV175" s="127"/>
      <c r="FW175" s="127"/>
      <c r="FX175" s="127"/>
      <c r="FY175" s="127"/>
      <c r="FZ175" s="127"/>
      <c r="GA175" s="127"/>
      <c r="GB175" s="127"/>
      <c r="GC175" s="127"/>
      <c r="GD175" s="127"/>
      <c r="GE175" s="127"/>
      <c r="GF175" s="127"/>
      <c r="GG175" s="127"/>
      <c r="GH175" s="127"/>
      <c r="GI175" s="127"/>
      <c r="GJ175" s="127"/>
      <c r="GK175" s="127"/>
      <c r="GL175" s="127"/>
      <c r="GM175" s="127"/>
      <c r="GN175" s="127"/>
      <c r="GO175" s="127"/>
      <c r="GP175" s="167"/>
      <c r="GQ175" s="127" t="s">
        <v>365</v>
      </c>
      <c r="GR175" s="161" t="n">
        <v>0.04</v>
      </c>
      <c r="GS175" s="127" t="n">
        <v>0.01</v>
      </c>
      <c r="GT175" s="127" t="n">
        <v>0.04</v>
      </c>
      <c r="GU175" s="127" t="n">
        <v>0</v>
      </c>
      <c r="GV175" s="127" t="n">
        <v>0.01</v>
      </c>
      <c r="GW175" s="127" t="n">
        <v>0</v>
      </c>
      <c r="GX175" s="127" t="n">
        <v>0.9</v>
      </c>
      <c r="GY175" s="135" t="n">
        <v>0</v>
      </c>
      <c r="GZ175" s="161" t="n">
        <v>0</v>
      </c>
      <c r="HA175" s="127" t="s">
        <v>330</v>
      </c>
      <c r="HB175" s="127" t="n">
        <v>0</v>
      </c>
      <c r="HC175" s="127" t="n">
        <v>0</v>
      </c>
      <c r="HD175" s="127" t="n">
        <v>16.5</v>
      </c>
      <c r="HE175" s="127" t="n">
        <v>35</v>
      </c>
      <c r="HF175" s="127" t="n">
        <v>0.035</v>
      </c>
      <c r="HG175" s="127" t="n">
        <v>0</v>
      </c>
      <c r="HH175" s="127" t="n">
        <v>0.5775</v>
      </c>
      <c r="HI175" s="127" t="n">
        <v>0.5775</v>
      </c>
      <c r="HJ175" s="127" t="n">
        <v>1853.6</v>
      </c>
      <c r="HK175" s="127" t="n">
        <v>0</v>
      </c>
      <c r="HL175" s="135" t="n">
        <v>1070.454</v>
      </c>
      <c r="HM175" s="161" t="n">
        <v>0</v>
      </c>
      <c r="HN175" s="127" t="n">
        <v>0</v>
      </c>
      <c r="HO175" s="127" t="n">
        <v>0</v>
      </c>
      <c r="HP175" s="127" t="n">
        <v>0</v>
      </c>
      <c r="HQ175" s="127" t="n">
        <v>0</v>
      </c>
      <c r="HR175" s="127" t="n">
        <v>0</v>
      </c>
      <c r="HS175" s="127" t="n">
        <v>0</v>
      </c>
      <c r="HT175" s="127" t="n">
        <v>0</v>
      </c>
      <c r="HU175" s="127" t="n">
        <v>0</v>
      </c>
      <c r="HV175" s="127" t="n">
        <v>0</v>
      </c>
      <c r="HW175" s="127" t="n">
        <v>0</v>
      </c>
      <c r="HX175" s="127" t="n">
        <v>0</v>
      </c>
      <c r="HY175" s="127" t="n">
        <v>0</v>
      </c>
      <c r="HZ175" s="165" t="n">
        <v>0</v>
      </c>
      <c r="IA175" s="127"/>
      <c r="IB175" s="127"/>
      <c r="IC175" s="127"/>
      <c r="ID175" s="127"/>
      <c r="IE175" s="127"/>
      <c r="IF175" s="127"/>
      <c r="IG175" s="127"/>
      <c r="IH175" s="127"/>
      <c r="II175" s="127"/>
      <c r="IJ175" s="127"/>
      <c r="IK175" s="127"/>
      <c r="IL175" s="127"/>
      <c r="IM175" s="127"/>
      <c r="IN175" s="127"/>
      <c r="IO175" s="127"/>
      <c r="IP175" s="127"/>
      <c r="IQ175" s="127"/>
      <c r="IR175" s="127"/>
      <c r="IS175" s="127"/>
      <c r="IT175" s="127"/>
      <c r="IU175" s="127"/>
      <c r="IV175" s="127"/>
      <c r="IW175" s="127"/>
      <c r="IX175" s="127"/>
      <c r="IY175" s="127"/>
      <c r="IZ175" s="127"/>
      <c r="JA175" s="127"/>
      <c r="JB175" s="127"/>
      <c r="JC175" s="127"/>
      <c r="JD175" s="127"/>
      <c r="JE175" s="127"/>
      <c r="JF175" s="127"/>
      <c r="JG175" s="127"/>
      <c r="JH175" s="127"/>
      <c r="JI175" s="127"/>
      <c r="JJ175" s="127"/>
      <c r="JK175" s="127"/>
      <c r="JL175" s="127"/>
      <c r="JM175" s="127"/>
      <c r="JN175" s="127"/>
      <c r="JO175" s="127"/>
      <c r="JP175" s="127"/>
      <c r="JQ175" s="127"/>
      <c r="JR175" s="127"/>
      <c r="JS175" s="127"/>
      <c r="JT175" s="127"/>
      <c r="JU175" s="127"/>
      <c r="JV175" s="127"/>
      <c r="JW175" s="127"/>
      <c r="JX175" s="127"/>
      <c r="JY175" s="127"/>
      <c r="JZ175" s="127"/>
      <c r="KA175" s="127"/>
      <c r="KB175" s="127"/>
      <c r="KC175" s="127"/>
      <c r="KD175" s="127"/>
      <c r="KE175" s="127"/>
      <c r="KF175" s="127"/>
      <c r="KG175" s="127"/>
      <c r="KH175" s="127"/>
      <c r="KI175" s="127"/>
      <c r="KJ175" s="127"/>
      <c r="KK175" s="127"/>
      <c r="KL175" s="127"/>
      <c r="KM175" s="127"/>
      <c r="KN175" s="127"/>
      <c r="KO175" s="127"/>
      <c r="KP175" s="127"/>
      <c r="KQ175" s="127"/>
      <c r="KR175" s="127"/>
      <c r="KS175" s="127"/>
      <c r="KT175" s="127"/>
      <c r="KU175" s="127"/>
      <c r="KV175" s="127"/>
      <c r="KW175" s="127"/>
      <c r="KX175" s="127"/>
      <c r="KY175" s="127"/>
      <c r="KZ175" s="127"/>
      <c r="LA175" s="127"/>
      <c r="LB175" s="127"/>
      <c r="LC175" s="127"/>
      <c r="LD175" s="127"/>
      <c r="LE175" s="127"/>
      <c r="LF175" s="127"/>
      <c r="LG175" s="127"/>
      <c r="LH175" s="127"/>
      <c r="LI175" s="127"/>
      <c r="LJ175" s="127"/>
      <c r="LK175" s="127"/>
      <c r="LL175" s="127"/>
      <c r="LM175" s="127"/>
      <c r="LN175" s="127"/>
      <c r="LO175" s="127"/>
      <c r="LP175" s="127"/>
      <c r="LQ175" s="127"/>
      <c r="LR175" s="127"/>
      <c r="LS175" s="127"/>
      <c r="LT175" s="127"/>
      <c r="LU175" s="127"/>
      <c r="LV175" s="127"/>
      <c r="LW175" s="127"/>
      <c r="LX175" s="127"/>
      <c r="LY175" s="127"/>
      <c r="LZ175" s="127"/>
      <c r="MA175" s="127"/>
      <c r="MB175" s="127"/>
      <c r="MC175" s="127"/>
      <c r="MD175" s="127"/>
      <c r="ME175" s="127"/>
      <c r="MF175" s="127"/>
      <c r="MG175" s="127"/>
      <c r="MH175" s="127"/>
      <c r="MI175" s="127"/>
      <c r="MJ175" s="127"/>
      <c r="MK175" s="127"/>
      <c r="ML175" s="127"/>
      <c r="MM175" s="127"/>
      <c r="MN175" s="127"/>
      <c r="MO175" s="127"/>
      <c r="MP175" s="127"/>
      <c r="MQ175" s="127"/>
      <c r="MR175" s="127"/>
      <c r="MS175" s="127"/>
      <c r="MT175" s="127"/>
      <c r="MU175" s="127"/>
      <c r="MV175" s="127"/>
      <c r="MW175" s="127"/>
      <c r="MX175" s="127"/>
      <c r="MY175" s="127"/>
      <c r="MZ175" s="127"/>
      <c r="NA175" s="127"/>
      <c r="NB175" s="127"/>
      <c r="NC175" s="127"/>
      <c r="ND175" s="127"/>
      <c r="NE175" s="127"/>
      <c r="NF175" s="127"/>
      <c r="NG175" s="127"/>
      <c r="NH175" s="127"/>
      <c r="NI175" s="127"/>
      <c r="NJ175" s="127"/>
      <c r="NK175" s="127"/>
      <c r="NL175" s="127"/>
      <c r="NM175" s="127"/>
      <c r="NN175" s="127"/>
      <c r="NO175" s="127"/>
      <c r="NP175" s="127"/>
      <c r="NQ175" s="127"/>
      <c r="NR175" s="127"/>
      <c r="NS175" s="127"/>
      <c r="NT175" s="127"/>
      <c r="NU175" s="127"/>
      <c r="NV175" s="127"/>
      <c r="NW175" s="127"/>
      <c r="NX175" s="127"/>
      <c r="NY175" s="127"/>
      <c r="NZ175" s="127"/>
      <c r="OA175" s="127"/>
      <c r="OB175" s="127"/>
      <c r="OC175" s="127"/>
      <c r="OD175" s="127"/>
      <c r="OE175" s="127"/>
      <c r="OF175" s="127"/>
      <c r="OG175" s="127"/>
      <c r="OH175" s="127"/>
      <c r="OI175" s="127"/>
      <c r="OJ175" s="127"/>
      <c r="OK175" s="127"/>
      <c r="OL175" s="127"/>
      <c r="OM175" s="127"/>
      <c r="ON175" s="127"/>
      <c r="OO175" s="127"/>
      <c r="OP175" s="127"/>
      <c r="OQ175" s="127"/>
      <c r="OR175" s="127"/>
      <c r="OS175" s="127"/>
      <c r="OT175" s="127"/>
      <c r="OU175" s="127"/>
      <c r="OV175" s="127"/>
      <c r="OW175" s="127"/>
      <c r="OX175" s="127"/>
      <c r="OY175" s="127"/>
      <c r="OZ175" s="127"/>
      <c r="PA175" s="127"/>
      <c r="PB175" s="127"/>
      <c r="PC175" s="127"/>
      <c r="PD175" s="127"/>
      <c r="PE175" s="127"/>
      <c r="PF175" s="127"/>
      <c r="PG175" s="127"/>
      <c r="PH175" s="127"/>
      <c r="PI175" s="127"/>
      <c r="PJ175" s="127"/>
      <c r="PK175" s="127"/>
      <c r="PL175" s="127"/>
      <c r="PM175" s="127"/>
      <c r="PN175" s="127"/>
      <c r="PO175" s="127"/>
      <c r="PP175" s="127"/>
      <c r="PQ175" s="127"/>
      <c r="PR175" s="127"/>
      <c r="PS175" s="127"/>
      <c r="PT175" s="127"/>
      <c r="PU175" s="127"/>
      <c r="PV175" s="127"/>
      <c r="PW175" s="127"/>
      <c r="PX175" s="127"/>
      <c r="PY175" s="127"/>
      <c r="PZ175" s="127"/>
      <c r="QA175" s="127"/>
      <c r="QB175" s="127"/>
      <c r="QC175" s="127"/>
      <c r="QD175" s="127"/>
      <c r="QE175" s="127"/>
      <c r="QF175" s="127"/>
      <c r="QG175" s="127"/>
      <c r="QH175" s="127"/>
      <c r="QI175" s="127"/>
      <c r="QJ175" s="127"/>
      <c r="QK175" s="127"/>
      <c r="QL175" s="127"/>
      <c r="QM175" s="127"/>
      <c r="QN175" s="127"/>
      <c r="QO175" s="127"/>
      <c r="QP175" s="127"/>
    </row>
    <row r="176" customFormat="false" ht="14.4" hidden="false" customHeight="false" outlineLevel="0" collapsed="false">
      <c r="A176" s="166"/>
      <c r="B176" s="37" t="s">
        <v>369</v>
      </c>
      <c r="C176" s="16" t="n">
        <v>0.250790464484253</v>
      </c>
      <c r="D176" s="2" t="n">
        <v>0.157164364731295</v>
      </c>
      <c r="E176" s="2" t="n">
        <v>0.110999347845587</v>
      </c>
      <c r="F176" s="2" t="n">
        <v>0.0113102727654014</v>
      </c>
      <c r="G176" s="2" t="n">
        <v>0.269735550173463</v>
      </c>
      <c r="H176" s="2" t="n">
        <v>0</v>
      </c>
      <c r="I176" s="2" t="n">
        <v>0</v>
      </c>
      <c r="J176" s="2" t="n">
        <v>0.2</v>
      </c>
      <c r="K176" s="2" t="n">
        <v>0</v>
      </c>
      <c r="L176" s="2" t="s">
        <v>37</v>
      </c>
      <c r="M176" s="2" t="s">
        <v>37</v>
      </c>
      <c r="N176" s="2" t="s">
        <v>48</v>
      </c>
      <c r="O176" s="2" t="n">
        <v>1.47</v>
      </c>
      <c r="P176" s="2" t="n">
        <v>3</v>
      </c>
      <c r="Q176" s="2" t="n">
        <v>0.003</v>
      </c>
      <c r="R176" s="2" t="n">
        <v>0</v>
      </c>
      <c r="S176" s="2" t="n">
        <v>0.00441</v>
      </c>
      <c r="T176" s="2" t="n">
        <v>0.00441</v>
      </c>
      <c r="U176" s="2" t="n">
        <v>1599.93932660814</v>
      </c>
      <c r="V176" s="2" t="n">
        <v>0</v>
      </c>
      <c r="W176" s="2" t="n">
        <v>7.05573243034191</v>
      </c>
      <c r="X176" s="2" t="n">
        <f aca="false">IF(M176=1,O176,0)</f>
        <v>0</v>
      </c>
      <c r="Z176" s="2" t="s">
        <v>511</v>
      </c>
      <c r="AA176" s="2" t="n">
        <f aca="false">[1]sellia!E66</f>
        <v>6.23927720785955</v>
      </c>
      <c r="AB176" s="127"/>
      <c r="AC176" s="127"/>
      <c r="AD176" s="127"/>
      <c r="AE176" s="127"/>
      <c r="AF176" s="127"/>
      <c r="AG176" s="128"/>
      <c r="AH176" s="127"/>
      <c r="AI176" s="127"/>
      <c r="AJ176" s="127"/>
      <c r="AK176" s="127"/>
      <c r="AL176" s="127"/>
      <c r="AM176" s="127"/>
      <c r="AN176" s="150" t="n">
        <f aca="false">'Sellia Marina'!AT363</f>
        <v>0</v>
      </c>
      <c r="AO176" s="16" t="n">
        <f aca="false">'Sellia Marina'!AU363</f>
        <v>0</v>
      </c>
      <c r="AP176" s="16" t="n">
        <f aca="false">'Sellia Marina'!AV363</f>
        <v>0</v>
      </c>
      <c r="AQ176" s="16" t="n">
        <f aca="false">'Sellia Marina'!AW363</f>
        <v>0</v>
      </c>
      <c r="AR176" s="16" t="n">
        <f aca="false">'Sellia Marina'!AX363</f>
        <v>0</v>
      </c>
      <c r="AS176" s="16" t="n">
        <f aca="false">'Sellia Marina'!AY363</f>
        <v>0</v>
      </c>
      <c r="AT176" s="16" t="n">
        <f aca="false">'Sellia Marina'!AZ363</f>
        <v>0</v>
      </c>
      <c r="AU176" s="16" t="n">
        <f aca="false">'Sellia Marina'!BA363</f>
        <v>0</v>
      </c>
      <c r="AV176" s="139" t="n">
        <f aca="false">'Sellia Marina'!BB363</f>
        <v>0</v>
      </c>
      <c r="AW176" s="150" t="n">
        <f aca="false">'Sellia Marina'!AT364</f>
        <v>225.711418035827</v>
      </c>
      <c r="AX176" s="16" t="n">
        <f aca="false">'Sellia Marina'!AU364</f>
        <v>408.627348301368</v>
      </c>
      <c r="AY176" s="16" t="n">
        <f aca="false">'Sellia Marina'!AV364</f>
        <v>59.9396478366171</v>
      </c>
      <c r="AZ176" s="16" t="n">
        <f aca="false">'Sellia Marina'!AW364</f>
        <v>665.996087073524</v>
      </c>
      <c r="BA176" s="16" t="n">
        <f aca="false">'Sellia Marina'!AX364</f>
        <v>11.3102727654014</v>
      </c>
      <c r="BB176" s="16" t="n">
        <f aca="false">'Sellia Marina'!AY364</f>
        <v>148.354552595405</v>
      </c>
      <c r="BC176" s="16" t="n">
        <f aca="false">'Sellia Marina'!AZ364</f>
        <v>0</v>
      </c>
      <c r="BD176" s="16" t="n">
        <f aca="false">'Sellia Marina'!BA364</f>
        <v>0</v>
      </c>
      <c r="BE176" s="16" t="n">
        <f aca="false">'Sellia Marina'!BB364</f>
        <v>80</v>
      </c>
      <c r="BF176" s="20" t="n">
        <f aca="false">AW176*$T176</f>
        <v>0.995387353537998</v>
      </c>
      <c r="BG176" s="2" t="n">
        <f aca="false">AX176*$T176</f>
        <v>1.80204660600903</v>
      </c>
      <c r="BH176" s="2" t="n">
        <f aca="false">AY176*$T176</f>
        <v>0.264333846959482</v>
      </c>
      <c r="BI176" s="2" t="n">
        <f aca="false">AZ176*$T176</f>
        <v>2.93704274399424</v>
      </c>
      <c r="BJ176" s="2" t="n">
        <f aca="false">BA176*$T176</f>
        <v>0.0498783028954201</v>
      </c>
      <c r="BK176" s="2" t="n">
        <f aca="false">BB176*$T176</f>
        <v>0.654243576945735</v>
      </c>
      <c r="BL176" s="2" t="n">
        <f aca="false">BC176*$T176</f>
        <v>0</v>
      </c>
      <c r="BM176" s="2" t="n">
        <f aca="false">BD176*$T176</f>
        <v>0</v>
      </c>
      <c r="BN176" s="44" t="n">
        <f aca="false">BE176*$T176</f>
        <v>0.3528</v>
      </c>
      <c r="BO176" s="150" t="n">
        <f aca="false">AN176+BF176</f>
        <v>0.995387353537998</v>
      </c>
      <c r="BP176" s="16" t="n">
        <f aca="false">AO176+BG176</f>
        <v>1.80204660600903</v>
      </c>
      <c r="BQ176" s="16" t="n">
        <f aca="false">AP176+BH176</f>
        <v>0.264333846959482</v>
      </c>
      <c r="BR176" s="16" t="n">
        <f aca="false">AQ176+BI176</f>
        <v>2.93704274399424</v>
      </c>
      <c r="BS176" s="16" t="n">
        <f aca="false">AR176+BJ176</f>
        <v>0.0498783028954201</v>
      </c>
      <c r="BT176" s="16" t="n">
        <f aca="false">AS176+BK176</f>
        <v>0.654243576945735</v>
      </c>
      <c r="BU176" s="16" t="n">
        <f aca="false">AT176+BL176</f>
        <v>0</v>
      </c>
      <c r="BV176" s="16" t="n">
        <f aca="false">AU176+BM176</f>
        <v>0</v>
      </c>
      <c r="BW176" s="139" t="n">
        <f aca="false">AV176+BN176</f>
        <v>0.3528</v>
      </c>
      <c r="BX176" s="3" t="n">
        <f aca="false">BO176/SUM($BO176:$BW176)</f>
        <v>0.141074985958582</v>
      </c>
      <c r="BY176" s="3" t="n">
        <f aca="false">BP176/SUM($BO176:$BW176)</f>
        <v>0.255401777745944</v>
      </c>
      <c r="BZ176" s="3" t="n">
        <f aca="false">BQ176/SUM($BO176:$BW176)</f>
        <v>0.0374637005540008</v>
      </c>
      <c r="CA176" s="3" t="n">
        <f aca="false">BR176/SUM($BO176:$BW176)</f>
        <v>0.416263339488898</v>
      </c>
      <c r="CB176" s="3" t="n">
        <f aca="false">BS176/SUM($BO176:$BW176)</f>
        <v>0.00706918854815518</v>
      </c>
      <c r="CC176" s="3" t="n">
        <f aca="false">BT176/SUM($BO176:$BW176)</f>
        <v>0.0927251115890221</v>
      </c>
      <c r="CD176" s="3" t="n">
        <f aca="false">BU176/SUM($BO176:$BW176)</f>
        <v>0</v>
      </c>
      <c r="CE176" s="3" t="n">
        <f aca="false">BV176/SUM($BO176:$BW176)</f>
        <v>0</v>
      </c>
      <c r="CF176" s="3" t="n">
        <f aca="false">BW176/SUM($BO176:$BW176)</f>
        <v>0.0500018961153979</v>
      </c>
      <c r="CG176" s="147" t="n">
        <f aca="false">IF(AND(CE176&gt;=90%,BV176&gt;=2000),BV176,0)</f>
        <v>0</v>
      </c>
      <c r="CI176" s="16" t="n">
        <f aca="false">IF(CG176&lt;&gt;0,SUM(BO176:CG176)-BV176,0)</f>
        <v>0</v>
      </c>
      <c r="CJ176" s="2" t="n">
        <f aca="false">IF(CE176&gt;=90%,BV176,0)</f>
        <v>0</v>
      </c>
      <c r="CK176" s="151" t="n">
        <f aca="false">IF(CJ176&lt;&gt;0,1,0)</f>
        <v>0</v>
      </c>
      <c r="CL176" s="2" t="n">
        <f aca="false">IF(CG176&lt;&gt;0,1,0)</f>
        <v>0</v>
      </c>
      <c r="CM176" s="2" t="n">
        <v>0</v>
      </c>
      <c r="CN176" s="151"/>
      <c r="CO176" s="127"/>
      <c r="CP176" s="127"/>
      <c r="CQ176" s="127"/>
      <c r="CR176" s="127"/>
      <c r="CS176" s="127"/>
      <c r="CT176" s="127"/>
      <c r="CU176" s="127"/>
      <c r="CV176" s="127"/>
      <c r="CW176" s="127"/>
      <c r="CX176" s="127"/>
      <c r="CY176" s="127"/>
      <c r="CZ176" s="127"/>
      <c r="DA176" s="127"/>
      <c r="DB176" s="127"/>
      <c r="DC176" s="185"/>
      <c r="DE176" s="37" t="str">
        <f aca="false">B221</f>
        <v>O98</v>
      </c>
      <c r="DF176" s="44"/>
      <c r="DG176" s="2" t="n">
        <f aca="false">W221</f>
        <v>80</v>
      </c>
      <c r="DH176" s="44" t="n">
        <f aca="false">CG221</f>
        <v>0</v>
      </c>
      <c r="DI176" s="44" t="n">
        <f aca="false">O221</f>
        <v>33.6</v>
      </c>
      <c r="DJ176" s="44" t="n">
        <f aca="false">S221</f>
        <v>1.344</v>
      </c>
      <c r="DK176" s="44" t="n">
        <f aca="false">BW221</f>
        <v>0</v>
      </c>
      <c r="DL176" s="44" t="n">
        <f aca="false">BV221</f>
        <v>0</v>
      </c>
      <c r="DM176" s="127"/>
      <c r="DN176" s="127"/>
      <c r="DO176" s="127"/>
      <c r="DP176" s="127"/>
      <c r="DQ176" s="127"/>
      <c r="DR176" s="127"/>
      <c r="DS176" s="127"/>
      <c r="DT176" s="127"/>
      <c r="DU176" s="127"/>
      <c r="DV176" s="127"/>
      <c r="DW176" s="127"/>
      <c r="DX176" s="127"/>
      <c r="DY176" s="127"/>
      <c r="DZ176" s="127"/>
      <c r="EA176" s="127"/>
      <c r="EB176" s="127"/>
      <c r="EC176" s="127"/>
      <c r="ED176" s="127"/>
      <c r="EE176" s="127"/>
      <c r="EF176" s="127"/>
      <c r="EG176" s="127"/>
      <c r="EH176" s="127"/>
      <c r="EI176" s="127"/>
      <c r="EJ176" s="127"/>
      <c r="EK176" s="127"/>
      <c r="EL176" s="127"/>
      <c r="EM176" s="127"/>
      <c r="EN176" s="127"/>
      <c r="EO176" s="127"/>
      <c r="EP176" s="127"/>
      <c r="EQ176" s="127"/>
      <c r="ER176" s="127"/>
      <c r="ES176" s="127"/>
      <c r="ET176" s="127"/>
      <c r="EU176" s="127"/>
      <c r="EV176" s="127"/>
      <c r="EW176" s="127"/>
      <c r="EX176" s="127"/>
      <c r="EY176" s="127"/>
      <c r="EZ176" s="127"/>
      <c r="FA176" s="127"/>
      <c r="FB176" s="127"/>
      <c r="FC176" s="127"/>
      <c r="FD176" s="127"/>
      <c r="FE176" s="127"/>
      <c r="FF176" s="127"/>
      <c r="FG176" s="127"/>
      <c r="FH176" s="127"/>
      <c r="FI176" s="127"/>
      <c r="FJ176" s="127"/>
      <c r="FK176" s="127"/>
      <c r="FL176" s="127"/>
      <c r="FM176" s="127"/>
      <c r="FN176" s="127"/>
      <c r="FO176" s="127"/>
      <c r="FP176" s="127"/>
      <c r="FQ176" s="127"/>
      <c r="FR176" s="127"/>
      <c r="FS176" s="127"/>
      <c r="FT176" s="127"/>
      <c r="FU176" s="127"/>
      <c r="FV176" s="127"/>
      <c r="FW176" s="127"/>
      <c r="FX176" s="127"/>
      <c r="FY176" s="127"/>
      <c r="FZ176" s="127"/>
      <c r="GA176" s="127"/>
      <c r="GB176" s="127"/>
      <c r="GC176" s="127"/>
      <c r="GD176" s="127"/>
      <c r="GE176" s="127"/>
      <c r="GF176" s="127"/>
      <c r="GG176" s="127"/>
      <c r="GH176" s="127"/>
      <c r="GI176" s="127"/>
      <c r="GJ176" s="127"/>
      <c r="GK176" s="127"/>
      <c r="GL176" s="127"/>
      <c r="GM176" s="127"/>
      <c r="GN176" s="127"/>
      <c r="GO176" s="127"/>
      <c r="GP176" s="167"/>
      <c r="GQ176" s="127" t="s">
        <v>366</v>
      </c>
      <c r="GR176" s="161" t="n">
        <v>0.65</v>
      </c>
      <c r="GS176" s="127" t="n">
        <v>0.08</v>
      </c>
      <c r="GT176" s="127" t="n">
        <v>0.1</v>
      </c>
      <c r="GU176" s="127" t="n">
        <v>0.05</v>
      </c>
      <c r="GV176" s="127" t="n">
        <v>0.07</v>
      </c>
      <c r="GW176" s="127" t="n">
        <v>0.05</v>
      </c>
      <c r="GX176" s="127" t="n">
        <v>0</v>
      </c>
      <c r="GY176" s="135" t="n">
        <v>0</v>
      </c>
      <c r="GZ176" s="161" t="n">
        <v>0</v>
      </c>
      <c r="HA176" s="127" t="s">
        <v>37</v>
      </c>
      <c r="HB176" s="127" t="s">
        <v>374</v>
      </c>
      <c r="HC176" s="127" t="s">
        <v>200</v>
      </c>
      <c r="HD176" s="127" t="n">
        <v>49.6</v>
      </c>
      <c r="HE176" s="127" t="n">
        <v>1.5</v>
      </c>
      <c r="HF176" s="127" t="n">
        <v>0.0015</v>
      </c>
      <c r="HG176" s="127" t="n">
        <v>0</v>
      </c>
      <c r="HH176" s="127" t="n">
        <v>0.0744</v>
      </c>
      <c r="HI176" s="127" t="n">
        <v>0.0744</v>
      </c>
      <c r="HJ176" s="127" t="n">
        <v>1553</v>
      </c>
      <c r="HK176" s="127" t="n">
        <v>0</v>
      </c>
      <c r="HL176" s="135" t="n">
        <v>115.5432</v>
      </c>
      <c r="HM176" s="161" t="n">
        <v>0</v>
      </c>
      <c r="HN176" s="127" t="n">
        <v>0</v>
      </c>
      <c r="HO176" s="127" t="n">
        <v>0</v>
      </c>
      <c r="HP176" s="127" t="n">
        <v>0</v>
      </c>
      <c r="HQ176" s="127" t="n">
        <v>0</v>
      </c>
      <c r="HR176" s="127" t="n">
        <v>0</v>
      </c>
      <c r="HS176" s="127" t="n">
        <v>0</v>
      </c>
      <c r="HT176" s="127" t="n">
        <v>0</v>
      </c>
      <c r="HU176" s="127" t="n">
        <v>0</v>
      </c>
      <c r="HV176" s="127" t="n">
        <v>0</v>
      </c>
      <c r="HW176" s="127" t="n">
        <v>0</v>
      </c>
      <c r="HX176" s="127" t="n">
        <v>0</v>
      </c>
      <c r="HY176" s="127" t="n">
        <v>0</v>
      </c>
      <c r="HZ176" s="165" t="n">
        <v>0</v>
      </c>
      <c r="IA176" s="127"/>
      <c r="IB176" s="127"/>
      <c r="IC176" s="127"/>
      <c r="ID176" s="127"/>
      <c r="IE176" s="127"/>
      <c r="IF176" s="127"/>
      <c r="IG176" s="127"/>
      <c r="IH176" s="127"/>
      <c r="II176" s="127"/>
      <c r="IJ176" s="127"/>
      <c r="IK176" s="127"/>
      <c r="IL176" s="127"/>
      <c r="IM176" s="127"/>
      <c r="IN176" s="127"/>
      <c r="IO176" s="127"/>
      <c r="IP176" s="127"/>
      <c r="IQ176" s="127"/>
      <c r="IR176" s="127"/>
      <c r="IS176" s="127"/>
      <c r="IT176" s="127"/>
      <c r="IU176" s="127"/>
      <c r="IV176" s="127"/>
      <c r="IW176" s="127"/>
      <c r="IX176" s="127"/>
      <c r="IY176" s="127"/>
      <c r="IZ176" s="127"/>
      <c r="JA176" s="127"/>
      <c r="JB176" s="127"/>
      <c r="JC176" s="127"/>
      <c r="JD176" s="127"/>
      <c r="JE176" s="127"/>
      <c r="JF176" s="127"/>
      <c r="JG176" s="127"/>
      <c r="JH176" s="127"/>
      <c r="JI176" s="127"/>
      <c r="JJ176" s="127"/>
      <c r="JK176" s="127"/>
      <c r="JL176" s="127"/>
      <c r="JM176" s="127"/>
      <c r="JN176" s="127"/>
      <c r="JO176" s="127"/>
      <c r="JP176" s="127"/>
      <c r="JQ176" s="127"/>
      <c r="JR176" s="127"/>
      <c r="JS176" s="127"/>
      <c r="JT176" s="127"/>
      <c r="JU176" s="127"/>
      <c r="JV176" s="127"/>
      <c r="JW176" s="127"/>
      <c r="JX176" s="127"/>
      <c r="JY176" s="127"/>
      <c r="JZ176" s="127"/>
      <c r="KA176" s="127"/>
      <c r="KB176" s="127"/>
      <c r="KC176" s="127"/>
      <c r="KD176" s="127"/>
      <c r="KE176" s="127"/>
      <c r="KF176" s="127"/>
      <c r="KG176" s="127"/>
      <c r="KH176" s="127"/>
      <c r="KI176" s="127"/>
      <c r="KJ176" s="127"/>
      <c r="KK176" s="127"/>
      <c r="KL176" s="127"/>
      <c r="KM176" s="127"/>
      <c r="KN176" s="127"/>
      <c r="KO176" s="127"/>
      <c r="KP176" s="127"/>
      <c r="KQ176" s="127"/>
      <c r="KR176" s="127"/>
      <c r="KS176" s="127"/>
      <c r="KT176" s="127"/>
      <c r="KU176" s="127"/>
      <c r="KV176" s="127"/>
      <c r="KW176" s="127"/>
      <c r="KX176" s="127"/>
      <c r="KY176" s="127"/>
      <c r="KZ176" s="127"/>
      <c r="LA176" s="127"/>
      <c r="LB176" s="127"/>
      <c r="LC176" s="127"/>
      <c r="LD176" s="127"/>
      <c r="LE176" s="127"/>
      <c r="LF176" s="127"/>
      <c r="LG176" s="127"/>
      <c r="LH176" s="127"/>
      <c r="LI176" s="127"/>
      <c r="LJ176" s="127"/>
      <c r="LK176" s="127"/>
      <c r="LL176" s="127"/>
      <c r="LM176" s="127"/>
      <c r="LN176" s="127"/>
      <c r="LO176" s="127"/>
      <c r="LP176" s="127"/>
      <c r="LQ176" s="127"/>
      <c r="LR176" s="127"/>
      <c r="LS176" s="127"/>
      <c r="LT176" s="127"/>
      <c r="LU176" s="127"/>
      <c r="LV176" s="127"/>
      <c r="LW176" s="127"/>
      <c r="LX176" s="127"/>
      <c r="LY176" s="127"/>
      <c r="LZ176" s="127"/>
      <c r="MA176" s="127"/>
      <c r="MB176" s="127"/>
      <c r="MC176" s="127"/>
      <c r="MD176" s="127"/>
      <c r="ME176" s="127"/>
      <c r="MF176" s="127"/>
      <c r="MG176" s="127"/>
      <c r="MH176" s="127"/>
      <c r="MI176" s="127"/>
      <c r="MJ176" s="127"/>
      <c r="MK176" s="127"/>
      <c r="ML176" s="127"/>
      <c r="MM176" s="127"/>
      <c r="MN176" s="127"/>
      <c r="MO176" s="127"/>
      <c r="MP176" s="127"/>
      <c r="MQ176" s="127"/>
      <c r="MR176" s="127"/>
      <c r="MS176" s="127"/>
      <c r="MT176" s="127"/>
      <c r="MU176" s="127"/>
      <c r="MV176" s="127"/>
      <c r="MW176" s="127"/>
      <c r="MX176" s="127"/>
      <c r="MY176" s="127"/>
      <c r="MZ176" s="127"/>
      <c r="NA176" s="127"/>
      <c r="NB176" s="127"/>
      <c r="NC176" s="127"/>
      <c r="ND176" s="127"/>
      <c r="NE176" s="127"/>
      <c r="NF176" s="127"/>
      <c r="NG176" s="127"/>
      <c r="NH176" s="127"/>
      <c r="NI176" s="127"/>
      <c r="NJ176" s="127"/>
      <c r="NK176" s="127"/>
      <c r="NL176" s="127"/>
      <c r="NM176" s="127"/>
      <c r="NN176" s="127"/>
      <c r="NO176" s="127"/>
      <c r="NP176" s="127"/>
      <c r="NQ176" s="127"/>
      <c r="NR176" s="127"/>
      <c r="NS176" s="127"/>
      <c r="NT176" s="127"/>
      <c r="NU176" s="127"/>
      <c r="NV176" s="127"/>
      <c r="NW176" s="127"/>
      <c r="NX176" s="127"/>
      <c r="NY176" s="127"/>
      <c r="NZ176" s="127"/>
      <c r="OA176" s="127"/>
      <c r="OB176" s="127"/>
      <c r="OC176" s="127"/>
      <c r="OD176" s="127"/>
      <c r="OE176" s="127"/>
      <c r="OF176" s="127"/>
      <c r="OG176" s="127"/>
      <c r="OH176" s="127"/>
      <c r="OI176" s="127"/>
      <c r="OJ176" s="127"/>
      <c r="OK176" s="127"/>
      <c r="OL176" s="127"/>
      <c r="OM176" s="127"/>
      <c r="ON176" s="127"/>
      <c r="OO176" s="127"/>
      <c r="OP176" s="127"/>
      <c r="OQ176" s="127"/>
      <c r="OR176" s="127"/>
      <c r="OS176" s="127"/>
      <c r="OT176" s="127"/>
      <c r="OU176" s="127"/>
      <c r="OV176" s="127"/>
      <c r="OW176" s="127"/>
      <c r="OX176" s="127"/>
      <c r="OY176" s="127"/>
      <c r="OZ176" s="127"/>
      <c r="PA176" s="127"/>
      <c r="PB176" s="127"/>
      <c r="PC176" s="127"/>
      <c r="PD176" s="127"/>
      <c r="PE176" s="127"/>
      <c r="PF176" s="127"/>
      <c r="PG176" s="127"/>
      <c r="PH176" s="127"/>
      <c r="PI176" s="127"/>
      <c r="PJ176" s="127"/>
      <c r="PK176" s="127"/>
      <c r="PL176" s="127"/>
      <c r="PM176" s="127"/>
      <c r="PN176" s="127"/>
      <c r="PO176" s="127"/>
      <c r="PP176" s="127"/>
      <c r="PQ176" s="127"/>
      <c r="PR176" s="127"/>
      <c r="PS176" s="127"/>
      <c r="PT176" s="127"/>
      <c r="PU176" s="127"/>
      <c r="PV176" s="127"/>
      <c r="PW176" s="127"/>
      <c r="PX176" s="127"/>
      <c r="PY176" s="127"/>
      <c r="PZ176" s="127"/>
      <c r="QA176" s="127"/>
      <c r="QB176" s="127"/>
      <c r="QC176" s="127"/>
      <c r="QD176" s="127"/>
      <c r="QE176" s="127"/>
      <c r="QF176" s="127"/>
      <c r="QG176" s="127"/>
      <c r="QH176" s="127"/>
      <c r="QI176" s="127"/>
      <c r="QJ176" s="127"/>
      <c r="QK176" s="127"/>
      <c r="QL176" s="127"/>
      <c r="QM176" s="127"/>
      <c r="QN176" s="127"/>
      <c r="QO176" s="127"/>
      <c r="QP176" s="127"/>
    </row>
    <row r="177" s="155" customFormat="true" ht="14.4" hidden="false" customHeight="false" outlineLevel="0" collapsed="false">
      <c r="A177" s="166"/>
      <c r="B177" s="37" t="s">
        <v>370</v>
      </c>
      <c r="C177" s="16" t="n">
        <v>0</v>
      </c>
      <c r="D177" s="155" t="n">
        <v>0</v>
      </c>
      <c r="E177" s="155" t="n">
        <v>0</v>
      </c>
      <c r="F177" s="155" t="n">
        <v>0</v>
      </c>
      <c r="G177" s="155" t="n">
        <v>0</v>
      </c>
      <c r="H177" s="155" t="n">
        <v>0</v>
      </c>
      <c r="I177" s="155" t="n">
        <v>0</v>
      </c>
      <c r="J177" s="155" t="n">
        <v>0</v>
      </c>
      <c r="K177" s="155" t="s">
        <v>41</v>
      </c>
      <c r="L177" s="155" t="n">
        <v>0</v>
      </c>
      <c r="M177" s="155" t="n">
        <v>0</v>
      </c>
      <c r="N177" s="155" t="n">
        <v>0</v>
      </c>
      <c r="O177" s="155" t="n">
        <v>9.28</v>
      </c>
      <c r="P177" s="155" t="n">
        <v>0</v>
      </c>
      <c r="Q177" s="155" t="n">
        <v>0</v>
      </c>
      <c r="R177" s="155" t="n">
        <v>0</v>
      </c>
      <c r="S177" s="155" t="n">
        <v>0</v>
      </c>
      <c r="T177" s="155" t="n">
        <v>0</v>
      </c>
      <c r="U177" s="155" t="n">
        <v>0</v>
      </c>
      <c r="V177" s="155" t="n">
        <v>0</v>
      </c>
      <c r="W177" s="155" t="n">
        <v>0</v>
      </c>
      <c r="X177" s="155" t="n">
        <f aca="false">IF(M177=1,O177,0)</f>
        <v>0</v>
      </c>
      <c r="AB177" s="127"/>
      <c r="AC177" s="127"/>
      <c r="AD177" s="127"/>
      <c r="AE177" s="127"/>
      <c r="AF177" s="127"/>
      <c r="AG177" s="128"/>
      <c r="AH177" s="127"/>
      <c r="AI177" s="127"/>
      <c r="AJ177" s="127"/>
      <c r="AK177" s="127"/>
      <c r="AL177" s="127"/>
      <c r="AM177" s="127"/>
      <c r="AN177" s="156" t="n">
        <f aca="false">'Sellia Marina'!BE363</f>
        <v>0</v>
      </c>
      <c r="AO177" s="157" t="n">
        <f aca="false">'Sellia Marina'!BF363</f>
        <v>0</v>
      </c>
      <c r="AP177" s="157" t="n">
        <f aca="false">'Sellia Marina'!BG363</f>
        <v>0</v>
      </c>
      <c r="AQ177" s="157" t="n">
        <f aca="false">'Sellia Marina'!BH363</f>
        <v>0</v>
      </c>
      <c r="AR177" s="157" t="n">
        <f aca="false">'Sellia Marina'!BI363</f>
        <v>0</v>
      </c>
      <c r="AS177" s="157" t="n">
        <f aca="false">'Sellia Marina'!BJ363</f>
        <v>0</v>
      </c>
      <c r="AT177" s="157" t="n">
        <f aca="false">'Sellia Marina'!BK363</f>
        <v>0</v>
      </c>
      <c r="AU177" s="157" t="n">
        <f aca="false">'Sellia Marina'!BL363</f>
        <v>0</v>
      </c>
      <c r="AV177" s="160" t="n">
        <f aca="false">'Sellia Marina'!BM363</f>
        <v>0</v>
      </c>
      <c r="AW177" s="156" t="n">
        <f aca="false">'Sellia Marina'!BE364</f>
        <v>0</v>
      </c>
      <c r="AX177" s="157" t="n">
        <f aca="false">'Sellia Marina'!BF364</f>
        <v>0</v>
      </c>
      <c r="AY177" s="157" t="n">
        <f aca="false">'Sellia Marina'!BG364</f>
        <v>0</v>
      </c>
      <c r="AZ177" s="157" t="n">
        <f aca="false">'Sellia Marina'!BH364</f>
        <v>0</v>
      </c>
      <c r="BA177" s="157" t="n">
        <f aca="false">'Sellia Marina'!BI364</f>
        <v>0</v>
      </c>
      <c r="BB177" s="157" t="n">
        <f aca="false">'Sellia Marina'!BJ364</f>
        <v>0</v>
      </c>
      <c r="BC177" s="157" t="n">
        <f aca="false">'Sellia Marina'!BK364</f>
        <v>0</v>
      </c>
      <c r="BD177" s="157" t="n">
        <f aca="false">'Sellia Marina'!BL364</f>
        <v>0</v>
      </c>
      <c r="BE177" s="157" t="n">
        <f aca="false">'Sellia Marina'!BM364</f>
        <v>0</v>
      </c>
      <c r="BF177" s="158" t="n">
        <f aca="false">AW177*$T177</f>
        <v>0</v>
      </c>
      <c r="BG177" s="155" t="n">
        <f aca="false">AX177*$T177</f>
        <v>0</v>
      </c>
      <c r="BH177" s="155" t="n">
        <f aca="false">AY177*$T177</f>
        <v>0</v>
      </c>
      <c r="BI177" s="155" t="n">
        <f aca="false">AZ177*$T177</f>
        <v>0</v>
      </c>
      <c r="BJ177" s="155" t="n">
        <f aca="false">BA177*$T177</f>
        <v>0</v>
      </c>
      <c r="BK177" s="155" t="n">
        <f aca="false">BB177*$T177</f>
        <v>0</v>
      </c>
      <c r="BL177" s="155" t="n">
        <f aca="false">BC177*$T177</f>
        <v>0</v>
      </c>
      <c r="BM177" s="155" t="n">
        <f aca="false">BD177*$T177</f>
        <v>0</v>
      </c>
      <c r="BN177" s="159" t="n">
        <f aca="false">BE177*$T177</f>
        <v>0</v>
      </c>
      <c r="BO177" s="156" t="n">
        <f aca="false">AN177+BF177</f>
        <v>0</v>
      </c>
      <c r="BP177" s="157" t="n">
        <f aca="false">AO177+BG177</f>
        <v>0</v>
      </c>
      <c r="BQ177" s="157" t="n">
        <f aca="false">AP177+BH177</f>
        <v>0</v>
      </c>
      <c r="BR177" s="157" t="n">
        <f aca="false">AQ177+BI177</f>
        <v>0</v>
      </c>
      <c r="BS177" s="157" t="n">
        <f aca="false">AR177+BJ177</f>
        <v>0</v>
      </c>
      <c r="BT177" s="157" t="n">
        <f aca="false">AS177+BK177</f>
        <v>0</v>
      </c>
      <c r="BU177" s="157" t="n">
        <f aca="false">AT177+BL177</f>
        <v>0</v>
      </c>
      <c r="BV177" s="157" t="n">
        <f aca="false">AU177+BM177</f>
        <v>0</v>
      </c>
      <c r="BW177" s="160" t="n">
        <f aca="false">AV177+BN177</f>
        <v>0</v>
      </c>
      <c r="BX177" s="3" t="e">
        <f aca="false">BO177/SUM($BO177:$BW177)</f>
        <v>#DIV/0!</v>
      </c>
      <c r="BY177" s="3" t="e">
        <f aca="false">BP177/SUM($BO177:$BW177)</f>
        <v>#DIV/0!</v>
      </c>
      <c r="BZ177" s="3" t="e">
        <f aca="false">BQ177/SUM($BO177:$BW177)</f>
        <v>#DIV/0!</v>
      </c>
      <c r="CA177" s="3" t="e">
        <f aca="false">BR177/SUM($BO177:$BW177)</f>
        <v>#DIV/0!</v>
      </c>
      <c r="CB177" s="3" t="e">
        <f aca="false">BS177/SUM($BO177:$BW177)</f>
        <v>#DIV/0!</v>
      </c>
      <c r="CC177" s="3" t="e">
        <f aca="false">BT177/SUM($BO177:$BW177)</f>
        <v>#DIV/0!</v>
      </c>
      <c r="CD177" s="3" t="e">
        <f aca="false">BU177/SUM($BO177:$BW177)</f>
        <v>#DIV/0!</v>
      </c>
      <c r="CE177" s="3" t="e">
        <f aca="false">BV177/SUM($BO177:$BW177)</f>
        <v>#DIV/0!</v>
      </c>
      <c r="CF177" s="3" t="e">
        <f aca="false">BW177/SUM($BO177:$BW177)</f>
        <v>#DIV/0!</v>
      </c>
      <c r="CG177" s="147"/>
      <c r="CI177" s="16" t="n">
        <f aca="false">IF(CG177&lt;&gt;0,SUM(BO177:CG177)-BV177,0)</f>
        <v>0</v>
      </c>
      <c r="CK177" s="151"/>
      <c r="CL177" s="155" t="n">
        <f aca="false">IF(CG177&lt;&gt;0,1,0)</f>
        <v>0</v>
      </c>
      <c r="CN177" s="151"/>
      <c r="CO177" s="127"/>
      <c r="CP177" s="127"/>
      <c r="CQ177" s="127"/>
      <c r="CR177" s="127"/>
      <c r="CS177" s="127"/>
      <c r="CT177" s="127"/>
      <c r="CU177" s="127"/>
      <c r="CV177" s="127"/>
      <c r="CW177" s="127"/>
      <c r="CX177" s="127"/>
      <c r="CY177" s="127"/>
      <c r="CZ177" s="127"/>
      <c r="DA177" s="127"/>
      <c r="DB177" s="127"/>
      <c r="DC177" s="185"/>
      <c r="DE177" s="37" t="str">
        <f aca="false">B228</f>
        <v>O166</v>
      </c>
      <c r="DF177" s="44"/>
      <c r="DG177" s="155" t="n">
        <f aca="false">W228</f>
        <v>73.00125</v>
      </c>
      <c r="DH177" s="44" t="n">
        <f aca="false">CG228</f>
        <v>0</v>
      </c>
      <c r="DI177" s="44" t="n">
        <f aca="false">O228</f>
        <v>51.5</v>
      </c>
      <c r="DJ177" s="44" t="n">
        <f aca="false">S228</f>
        <v>0.07725</v>
      </c>
      <c r="DK177" s="44" t="n">
        <f aca="false">BW228</f>
        <v>0</v>
      </c>
      <c r="DL177" s="44" t="n">
        <f aca="false">BV228</f>
        <v>54.075</v>
      </c>
      <c r="DM177" s="127"/>
      <c r="DN177" s="127"/>
      <c r="DO177" s="127"/>
      <c r="DP177" s="127"/>
      <c r="DQ177" s="127"/>
      <c r="DR177" s="127"/>
      <c r="DS177" s="127"/>
      <c r="DT177" s="127"/>
      <c r="DU177" s="127"/>
      <c r="DV177" s="127"/>
      <c r="DW177" s="127"/>
      <c r="DX177" s="127"/>
      <c r="DY177" s="127"/>
      <c r="DZ177" s="127"/>
      <c r="EA177" s="127"/>
      <c r="EB177" s="127"/>
      <c r="EC177" s="127"/>
      <c r="ED177" s="127"/>
      <c r="EE177" s="127"/>
      <c r="EF177" s="127"/>
      <c r="EG177" s="127"/>
      <c r="EH177" s="127"/>
      <c r="EI177" s="127"/>
      <c r="EJ177" s="127"/>
      <c r="EK177" s="127"/>
      <c r="EL177" s="127"/>
      <c r="EM177" s="127"/>
      <c r="EN177" s="127"/>
      <c r="EO177" s="127"/>
      <c r="EP177" s="127"/>
      <c r="EQ177" s="127"/>
      <c r="ER177" s="127"/>
      <c r="ES177" s="127"/>
      <c r="ET177" s="127"/>
      <c r="EU177" s="127"/>
      <c r="EV177" s="127"/>
      <c r="EW177" s="127"/>
      <c r="EX177" s="127"/>
      <c r="EY177" s="127"/>
      <c r="EZ177" s="127"/>
      <c r="FA177" s="127"/>
      <c r="FB177" s="127"/>
      <c r="FC177" s="127"/>
      <c r="FD177" s="127"/>
      <c r="FE177" s="127"/>
      <c r="FF177" s="127"/>
      <c r="FG177" s="127"/>
      <c r="FH177" s="127"/>
      <c r="FI177" s="127"/>
      <c r="FJ177" s="127"/>
      <c r="FK177" s="127"/>
      <c r="FL177" s="127"/>
      <c r="FM177" s="127"/>
      <c r="FN177" s="127"/>
      <c r="FO177" s="127"/>
      <c r="FP177" s="127"/>
      <c r="FQ177" s="127"/>
      <c r="FR177" s="127"/>
      <c r="FS177" s="127"/>
      <c r="FT177" s="127"/>
      <c r="FU177" s="127"/>
      <c r="FV177" s="127"/>
      <c r="FW177" s="127"/>
      <c r="FX177" s="127"/>
      <c r="FY177" s="127"/>
      <c r="FZ177" s="127"/>
      <c r="GA177" s="127"/>
      <c r="GB177" s="127"/>
      <c r="GC177" s="127"/>
      <c r="GD177" s="127"/>
      <c r="GE177" s="127"/>
      <c r="GF177" s="127"/>
      <c r="GG177" s="127"/>
      <c r="GH177" s="127"/>
      <c r="GI177" s="127"/>
      <c r="GJ177" s="127"/>
      <c r="GK177" s="127"/>
      <c r="GL177" s="127"/>
      <c r="GM177" s="127"/>
      <c r="GN177" s="127"/>
      <c r="GO177" s="127"/>
      <c r="GP177" s="167"/>
      <c r="GQ177" s="127" t="s">
        <v>367</v>
      </c>
      <c r="GR177" s="161" t="n">
        <v>0.35</v>
      </c>
      <c r="GS177" s="127" t="n">
        <v>0.25</v>
      </c>
      <c r="GT177" s="127" t="n">
        <v>0.25</v>
      </c>
      <c r="GU177" s="127" t="n">
        <v>0</v>
      </c>
      <c r="GV177" s="127" t="n">
        <v>0.05</v>
      </c>
      <c r="GW177" s="127" t="n">
        <v>0.1</v>
      </c>
      <c r="GX177" s="127" t="n">
        <v>0</v>
      </c>
      <c r="GY177" s="135" t="n">
        <v>0</v>
      </c>
      <c r="GZ177" s="161" t="n">
        <v>0</v>
      </c>
      <c r="HA177" s="127" t="s">
        <v>37</v>
      </c>
      <c r="HB177" s="127" t="s">
        <v>37</v>
      </c>
      <c r="HC177" s="127" t="s">
        <v>200</v>
      </c>
      <c r="HD177" s="127" t="n">
        <v>2.48</v>
      </c>
      <c r="HE177" s="127" t="n">
        <v>10</v>
      </c>
      <c r="HF177" s="127" t="n">
        <v>0.01</v>
      </c>
      <c r="HG177" s="127" t="n">
        <v>0</v>
      </c>
      <c r="HH177" s="127" t="n">
        <v>0.0248</v>
      </c>
      <c r="HI177" s="127" t="n">
        <v>0.0248</v>
      </c>
      <c r="HJ177" s="127" t="n">
        <v>2667</v>
      </c>
      <c r="HK177" s="127" t="n">
        <v>0</v>
      </c>
      <c r="HL177" s="135" t="n">
        <v>66.1416</v>
      </c>
      <c r="HM177" s="161" t="n">
        <v>0</v>
      </c>
      <c r="HN177" s="127" t="n">
        <v>0</v>
      </c>
      <c r="HO177" s="127" t="n">
        <v>0</v>
      </c>
      <c r="HP177" s="127" t="n">
        <v>0</v>
      </c>
      <c r="HQ177" s="127" t="n">
        <v>0</v>
      </c>
      <c r="HR177" s="127" t="n">
        <v>0</v>
      </c>
      <c r="HS177" s="127" t="n">
        <v>0</v>
      </c>
      <c r="HT177" s="127" t="n">
        <v>0</v>
      </c>
      <c r="HU177" s="127" t="n">
        <v>0</v>
      </c>
      <c r="HV177" s="127" t="n">
        <v>0</v>
      </c>
      <c r="HW177" s="127" t="n">
        <v>0</v>
      </c>
      <c r="HX177" s="127" t="n">
        <v>0</v>
      </c>
      <c r="HY177" s="127" t="n">
        <v>0</v>
      </c>
      <c r="HZ177" s="165" t="n">
        <v>0</v>
      </c>
      <c r="IA177" s="127"/>
      <c r="IB177" s="127"/>
      <c r="IC177" s="127"/>
      <c r="ID177" s="127"/>
      <c r="IE177" s="127"/>
      <c r="IF177" s="127"/>
      <c r="IG177" s="127"/>
      <c r="IH177" s="127"/>
      <c r="II177" s="127"/>
      <c r="IJ177" s="127"/>
      <c r="IK177" s="127"/>
      <c r="IL177" s="127"/>
      <c r="IM177" s="127"/>
      <c r="IN177" s="127"/>
      <c r="IO177" s="127"/>
      <c r="IP177" s="127"/>
      <c r="IQ177" s="127"/>
      <c r="IR177" s="127"/>
      <c r="IS177" s="127"/>
      <c r="IT177" s="127"/>
      <c r="IU177" s="127"/>
      <c r="IV177" s="127"/>
      <c r="IW177" s="127"/>
      <c r="IX177" s="127"/>
      <c r="IY177" s="127"/>
      <c r="IZ177" s="127"/>
      <c r="JA177" s="127"/>
      <c r="JB177" s="127"/>
      <c r="JC177" s="127"/>
      <c r="JD177" s="127"/>
      <c r="JE177" s="127"/>
      <c r="JF177" s="127"/>
      <c r="JG177" s="127"/>
      <c r="JH177" s="127"/>
      <c r="JI177" s="127"/>
      <c r="JJ177" s="127"/>
      <c r="JK177" s="127"/>
      <c r="JL177" s="127"/>
      <c r="JM177" s="127"/>
      <c r="JN177" s="127"/>
      <c r="JO177" s="127"/>
      <c r="JP177" s="127"/>
      <c r="JQ177" s="127"/>
      <c r="JR177" s="127"/>
      <c r="JS177" s="127"/>
      <c r="JT177" s="127"/>
      <c r="JU177" s="127"/>
      <c r="JV177" s="127"/>
      <c r="JW177" s="127"/>
      <c r="JX177" s="127"/>
      <c r="JY177" s="127"/>
      <c r="JZ177" s="127"/>
      <c r="KA177" s="127"/>
      <c r="KB177" s="127"/>
      <c r="KC177" s="127"/>
      <c r="KD177" s="127"/>
      <c r="KE177" s="127"/>
      <c r="KF177" s="127"/>
      <c r="KG177" s="127"/>
      <c r="KH177" s="127"/>
      <c r="KI177" s="127"/>
      <c r="KJ177" s="127"/>
      <c r="KK177" s="127"/>
      <c r="KL177" s="127"/>
      <c r="KM177" s="127"/>
      <c r="KN177" s="127"/>
      <c r="KO177" s="127"/>
      <c r="KP177" s="127"/>
      <c r="KQ177" s="127"/>
      <c r="KR177" s="127"/>
      <c r="KS177" s="127"/>
      <c r="KT177" s="127"/>
      <c r="KU177" s="127"/>
      <c r="KV177" s="127"/>
      <c r="KW177" s="127"/>
      <c r="KX177" s="127"/>
      <c r="KY177" s="127"/>
      <c r="KZ177" s="127"/>
      <c r="LA177" s="127"/>
      <c r="LB177" s="127"/>
      <c r="LC177" s="127"/>
      <c r="LD177" s="127"/>
      <c r="LE177" s="127"/>
      <c r="LF177" s="127"/>
      <c r="LG177" s="127"/>
      <c r="LH177" s="127"/>
      <c r="LI177" s="127"/>
      <c r="LJ177" s="127"/>
      <c r="LK177" s="127"/>
      <c r="LL177" s="127"/>
      <c r="LM177" s="127"/>
      <c r="LN177" s="127"/>
      <c r="LO177" s="127"/>
      <c r="LP177" s="127"/>
      <c r="LQ177" s="127"/>
      <c r="LR177" s="127"/>
      <c r="LS177" s="127"/>
      <c r="LT177" s="127"/>
      <c r="LU177" s="127"/>
      <c r="LV177" s="127"/>
      <c r="LW177" s="127"/>
      <c r="LX177" s="127"/>
      <c r="LY177" s="127"/>
      <c r="LZ177" s="127"/>
      <c r="MA177" s="127"/>
      <c r="MB177" s="127"/>
      <c r="MC177" s="127"/>
      <c r="MD177" s="127"/>
      <c r="ME177" s="127"/>
      <c r="MF177" s="127"/>
      <c r="MG177" s="127"/>
      <c r="MH177" s="127"/>
      <c r="MI177" s="127"/>
      <c r="MJ177" s="127"/>
      <c r="MK177" s="127"/>
      <c r="ML177" s="127"/>
      <c r="MM177" s="127"/>
      <c r="MN177" s="127"/>
      <c r="MO177" s="127"/>
      <c r="MP177" s="127"/>
      <c r="MQ177" s="127"/>
      <c r="MR177" s="127"/>
      <c r="MS177" s="127"/>
      <c r="MT177" s="127"/>
      <c r="MU177" s="127"/>
      <c r="MV177" s="127"/>
      <c r="MW177" s="127"/>
      <c r="MX177" s="127"/>
      <c r="MY177" s="127"/>
      <c r="MZ177" s="127"/>
      <c r="NA177" s="127"/>
      <c r="NB177" s="127"/>
      <c r="NC177" s="127"/>
      <c r="ND177" s="127"/>
      <c r="NE177" s="127"/>
      <c r="NF177" s="127"/>
      <c r="NG177" s="127"/>
      <c r="NH177" s="127"/>
      <c r="NI177" s="127"/>
      <c r="NJ177" s="127"/>
      <c r="NK177" s="127"/>
      <c r="NL177" s="127"/>
      <c r="NM177" s="127"/>
      <c r="NN177" s="127"/>
      <c r="NO177" s="127"/>
      <c r="NP177" s="127"/>
      <c r="NQ177" s="127"/>
      <c r="NR177" s="127"/>
      <c r="NS177" s="127"/>
      <c r="NT177" s="127"/>
      <c r="NU177" s="127"/>
      <c r="NV177" s="127"/>
      <c r="NW177" s="127"/>
      <c r="NX177" s="127"/>
      <c r="NY177" s="127"/>
      <c r="NZ177" s="127"/>
      <c r="OA177" s="127"/>
      <c r="OB177" s="127"/>
      <c r="OC177" s="127"/>
      <c r="OD177" s="127"/>
      <c r="OE177" s="127"/>
      <c r="OF177" s="127"/>
      <c r="OG177" s="127"/>
      <c r="OH177" s="127"/>
      <c r="OI177" s="127"/>
      <c r="OJ177" s="127"/>
      <c r="OK177" s="127"/>
      <c r="OL177" s="127"/>
      <c r="OM177" s="127"/>
      <c r="ON177" s="127"/>
      <c r="OO177" s="127"/>
      <c r="OP177" s="127"/>
      <c r="OQ177" s="127"/>
      <c r="OR177" s="127"/>
      <c r="OS177" s="127"/>
      <c r="OT177" s="127"/>
      <c r="OU177" s="127"/>
      <c r="OV177" s="127"/>
      <c r="OW177" s="127"/>
      <c r="OX177" s="127"/>
      <c r="OY177" s="127"/>
      <c r="OZ177" s="127"/>
      <c r="PA177" s="127"/>
      <c r="PB177" s="127"/>
      <c r="PC177" s="127"/>
      <c r="PD177" s="127"/>
      <c r="PE177" s="127"/>
      <c r="PF177" s="127"/>
      <c r="PG177" s="127"/>
      <c r="PH177" s="127"/>
      <c r="PI177" s="127"/>
      <c r="PJ177" s="127"/>
      <c r="PK177" s="127"/>
      <c r="PL177" s="127"/>
      <c r="PM177" s="127"/>
      <c r="PN177" s="127"/>
      <c r="PO177" s="127"/>
      <c r="PP177" s="127"/>
      <c r="PQ177" s="127"/>
      <c r="PR177" s="127"/>
      <c r="PS177" s="127"/>
      <c r="PT177" s="127"/>
      <c r="PU177" s="127"/>
      <c r="PV177" s="127"/>
      <c r="PW177" s="127"/>
      <c r="PX177" s="127"/>
      <c r="PY177" s="127"/>
      <c r="PZ177" s="127"/>
      <c r="QA177" s="127"/>
      <c r="QB177" s="127"/>
      <c r="QC177" s="127"/>
      <c r="QD177" s="127"/>
      <c r="QE177" s="127"/>
      <c r="QF177" s="127"/>
      <c r="QG177" s="127"/>
      <c r="QH177" s="127"/>
      <c r="QI177" s="127"/>
      <c r="QJ177" s="127"/>
      <c r="QK177" s="127"/>
      <c r="QL177" s="127"/>
      <c r="QM177" s="127"/>
      <c r="QN177" s="127"/>
      <c r="QO177" s="127"/>
      <c r="QP177" s="127"/>
    </row>
    <row r="178" customFormat="false" ht="14.4" hidden="false" customHeight="false" outlineLevel="0" collapsed="false">
      <c r="A178" s="166"/>
      <c r="B178" s="37" t="s">
        <v>371</v>
      </c>
      <c r="C178" s="16" t="n">
        <v>0.020316185793701</v>
      </c>
      <c r="D178" s="2" t="n">
        <v>0.0628657458925182</v>
      </c>
      <c r="E178" s="2" t="n">
        <v>0.00439973913823492</v>
      </c>
      <c r="F178" s="2" t="n">
        <v>0.00452410910616056</v>
      </c>
      <c r="G178" s="2" t="n">
        <v>0.107894220069385</v>
      </c>
      <c r="H178" s="2" t="n">
        <v>0</v>
      </c>
      <c r="I178" s="2" t="n">
        <v>0.8</v>
      </c>
      <c r="J178" s="2" t="n">
        <v>0</v>
      </c>
      <c r="K178" s="2" t="n">
        <v>0</v>
      </c>
      <c r="L178" s="2" t="s">
        <v>37</v>
      </c>
      <c r="M178" s="2" t="n">
        <v>1</v>
      </c>
      <c r="N178" s="2" t="s">
        <v>354</v>
      </c>
      <c r="O178" s="2" t="n">
        <v>2.63</v>
      </c>
      <c r="P178" s="2" t="n">
        <v>30</v>
      </c>
      <c r="Q178" s="2" t="n">
        <v>0.03</v>
      </c>
      <c r="R178" s="2" t="n">
        <v>0</v>
      </c>
      <c r="S178" s="2" t="n">
        <v>0.0789</v>
      </c>
      <c r="T178" s="2" t="n">
        <v>0.0789</v>
      </c>
      <c r="U178" s="2" t="n">
        <v>1634.37573064326</v>
      </c>
      <c r="V178" s="2" t="n">
        <v>0</v>
      </c>
      <c r="W178" s="2" t="n">
        <v>128.952245147753</v>
      </c>
      <c r="X178" s="2" t="n">
        <f aca="false">IF(M178=1,O178,0)</f>
        <v>2.63</v>
      </c>
      <c r="Z178" s="2" t="s">
        <v>511</v>
      </c>
      <c r="AA178" s="2" t="n">
        <f aca="false">[1]sellia!E70</f>
        <v>4.98823797230821</v>
      </c>
      <c r="AB178" s="127"/>
      <c r="AC178" s="127"/>
      <c r="AD178" s="127"/>
      <c r="AE178" s="127"/>
      <c r="AF178" s="127"/>
      <c r="AG178" s="127"/>
      <c r="AH178" s="127"/>
      <c r="AI178" s="127"/>
      <c r="AJ178" s="127"/>
      <c r="AK178" s="127"/>
      <c r="AL178" s="127"/>
      <c r="AM178" s="127"/>
      <c r="AN178" s="150" t="n">
        <f aca="false">'Sellia Marina'!BP363</f>
        <v>0</v>
      </c>
      <c r="AO178" s="16" t="n">
        <f aca="false">'Sellia Marina'!BQ363</f>
        <v>0</v>
      </c>
      <c r="AP178" s="16" t="n">
        <f aca="false">'Sellia Marina'!BR363</f>
        <v>0</v>
      </c>
      <c r="AQ178" s="16" t="n">
        <f aca="false">'Sellia Marina'!BS363</f>
        <v>0</v>
      </c>
      <c r="AR178" s="16" t="n">
        <f aca="false">'Sellia Marina'!BT363</f>
        <v>0</v>
      </c>
      <c r="AS178" s="16" t="n">
        <f aca="false">'Sellia Marina'!BU363</f>
        <v>0</v>
      </c>
      <c r="AT178" s="16" t="n">
        <f aca="false">'Sellia Marina'!BV363</f>
        <v>0</v>
      </c>
      <c r="AU178" s="16" t="n">
        <f aca="false">'Sellia Marina'!BW363</f>
        <v>0</v>
      </c>
      <c r="AV178" s="139" t="n">
        <f aca="false">'Sellia Marina'!BX363</f>
        <v>0</v>
      </c>
      <c r="AW178" s="150" t="n">
        <f aca="false">'Sellia Marina'!BP364</f>
        <v>18.2845672143309</v>
      </c>
      <c r="AX178" s="16" t="n">
        <f aca="false">'Sellia Marina'!BQ364</f>
        <v>163.450939320547</v>
      </c>
      <c r="AY178" s="16" t="n">
        <f aca="false">'Sellia Marina'!BR364</f>
        <v>2.37585913464686</v>
      </c>
      <c r="AZ178" s="16" t="n">
        <f aca="false">'Sellia Marina'!BS364</f>
        <v>26.3984348294095</v>
      </c>
      <c r="BA178" s="16" t="n">
        <f aca="false">'Sellia Marina'!BT364</f>
        <v>4.52410910616056</v>
      </c>
      <c r="BB178" s="16" t="n">
        <f aca="false">'Sellia Marina'!BU364</f>
        <v>59.341821038162</v>
      </c>
      <c r="BC178" s="16" t="n">
        <f aca="false">'Sellia Marina'!BV364</f>
        <v>0</v>
      </c>
      <c r="BD178" s="16" t="n">
        <f aca="false">'Sellia Marina'!BW364</f>
        <v>1360</v>
      </c>
      <c r="BE178" s="16" t="n">
        <f aca="false">'Sellia Marina'!BX364</f>
        <v>0</v>
      </c>
      <c r="BF178" s="20" t="n">
        <f aca="false">AW178*$T178</f>
        <v>1.44265235321071</v>
      </c>
      <c r="BG178" s="2" t="n">
        <f aca="false">AX178*$T178</f>
        <v>12.8962791123912</v>
      </c>
      <c r="BH178" s="2" t="n">
        <f aca="false">AY178*$T178</f>
        <v>0.187455285723637</v>
      </c>
      <c r="BI178" s="2" t="n">
        <f aca="false">AZ178*$T178</f>
        <v>2.08283650804041</v>
      </c>
      <c r="BJ178" s="2" t="n">
        <f aca="false">BA178*$T178</f>
        <v>0.356952208476068</v>
      </c>
      <c r="BK178" s="2" t="n">
        <f aca="false">BB178*$T178</f>
        <v>4.68206967991098</v>
      </c>
      <c r="BL178" s="2" t="n">
        <f aca="false">BC178*$T178</f>
        <v>0</v>
      </c>
      <c r="BM178" s="2" t="n">
        <f aca="false">BD178*$T178</f>
        <v>107.304</v>
      </c>
      <c r="BN178" s="44" t="n">
        <f aca="false">BE178*$T178</f>
        <v>0</v>
      </c>
      <c r="BO178" s="150" t="n">
        <f aca="false">AN178+BF178</f>
        <v>1.44265235321071</v>
      </c>
      <c r="BP178" s="16" t="n">
        <f aca="false">AO178+BG178</f>
        <v>12.8962791123912</v>
      </c>
      <c r="BQ178" s="16" t="n">
        <f aca="false">AP178+BH178</f>
        <v>0.187455285723637</v>
      </c>
      <c r="BR178" s="16" t="n">
        <f aca="false">AQ178+BI178</f>
        <v>2.08283650804041</v>
      </c>
      <c r="BS178" s="16" t="n">
        <f aca="false">AR178+BJ178</f>
        <v>0.356952208476068</v>
      </c>
      <c r="BT178" s="16" t="n">
        <f aca="false">AS178+BK178</f>
        <v>4.68206967991098</v>
      </c>
      <c r="BU178" s="16" t="n">
        <f aca="false">AT178+BL178</f>
        <v>0</v>
      </c>
      <c r="BV178" s="16" t="n">
        <f aca="false">AU178+BM178</f>
        <v>107.304</v>
      </c>
      <c r="BW178" s="139" t="n">
        <f aca="false">AV178+BN178</f>
        <v>0</v>
      </c>
      <c r="BX178" s="3" t="n">
        <f aca="false">BO178/SUM($BO178:$BW178)</f>
        <v>0.0111874931030299</v>
      </c>
      <c r="BY178" s="3" t="n">
        <f aca="false">BP178/SUM($BO178:$BW178)</f>
        <v>0.100008178202827</v>
      </c>
      <c r="BZ178" s="3" t="n">
        <f aca="false">BQ178/SUM($BO178:$BW178)</f>
        <v>0.00145367989141136</v>
      </c>
      <c r="CA178" s="3" t="n">
        <f aca="false">BR178/SUM($BO178:$BW178)</f>
        <v>0.0161519987934596</v>
      </c>
      <c r="CB178" s="3" t="n">
        <f aca="false">BS178/SUM($BO178:$BW178)</f>
        <v>0.00276809611237923</v>
      </c>
      <c r="CC178" s="3" t="n">
        <f aca="false">BT178/SUM($BO178:$BW178)</f>
        <v>0.0363085549580488</v>
      </c>
      <c r="CD178" s="3" t="n">
        <f aca="false">BU178/SUM($BO178:$BW178)</f>
        <v>0</v>
      </c>
      <c r="CE178" s="3" t="n">
        <f aca="false">BV178/SUM($BO178:$BW178)</f>
        <v>0.832121998938843</v>
      </c>
      <c r="CF178" s="3" t="n">
        <f aca="false">BW178/SUM($BO178:$BW178)</f>
        <v>0</v>
      </c>
      <c r="CG178" s="147" t="n">
        <f aca="false">IF(AND(CE178&gt;=90%,BV178&gt;=2000),BV178,0)</f>
        <v>0</v>
      </c>
      <c r="CI178" s="16" t="n">
        <f aca="false">IF(CG178&lt;&gt;0,SUM(BO178:CG178)-BV178,0)</f>
        <v>0</v>
      </c>
      <c r="CJ178" s="2" t="n">
        <f aca="false">IF(CE178&gt;=90%,BV178,0)</f>
        <v>0</v>
      </c>
      <c r="CK178" s="151" t="n">
        <f aca="false">IF(CJ178&lt;&gt;0,1,0)</f>
        <v>0</v>
      </c>
      <c r="CL178" s="2" t="n">
        <f aca="false">IF(CG178&lt;&gt;0,1,0)</f>
        <v>0</v>
      </c>
      <c r="CM178" s="2" t="n">
        <v>0</v>
      </c>
      <c r="CN178" s="151"/>
      <c r="CO178" s="127"/>
      <c r="CP178" s="127"/>
      <c r="CQ178" s="127"/>
      <c r="CR178" s="127"/>
      <c r="CS178" s="127"/>
      <c r="CT178" s="127"/>
      <c r="CU178" s="127"/>
      <c r="CV178" s="127"/>
      <c r="CW178" s="127"/>
      <c r="CX178" s="127"/>
      <c r="CY178" s="127"/>
      <c r="CZ178" s="127"/>
      <c r="DA178" s="127"/>
      <c r="DB178" s="127"/>
      <c r="DC178" s="185"/>
      <c r="DE178" s="37" t="str">
        <f aca="false">B229</f>
        <v>O167</v>
      </c>
      <c r="DF178" s="44"/>
      <c r="DG178" s="2" t="n">
        <f aca="false">W229</f>
        <v>33.6796209364598</v>
      </c>
      <c r="DH178" s="44" t="n">
        <f aca="false">CG229</f>
        <v>0</v>
      </c>
      <c r="DI178" s="44" t="n">
        <f aca="false">O229</f>
        <v>49.1</v>
      </c>
      <c r="DJ178" s="44" t="n">
        <f aca="false">S229</f>
        <v>0.02455</v>
      </c>
      <c r="DK178" s="44" t="n">
        <f aca="false">BW229</f>
        <v>0</v>
      </c>
      <c r="DL178" s="44" t="n">
        <f aca="false">BV229</f>
        <v>0</v>
      </c>
      <c r="DM178" s="127"/>
      <c r="DN178" s="127"/>
      <c r="DO178" s="127"/>
      <c r="DP178" s="127"/>
      <c r="DQ178" s="127"/>
      <c r="DR178" s="127"/>
      <c r="DS178" s="127"/>
      <c r="DT178" s="127"/>
      <c r="DU178" s="127"/>
      <c r="DV178" s="127"/>
      <c r="DW178" s="127"/>
      <c r="DX178" s="127"/>
      <c r="DY178" s="127"/>
      <c r="DZ178" s="127"/>
      <c r="EA178" s="127"/>
      <c r="EB178" s="127"/>
      <c r="EC178" s="127"/>
      <c r="ED178" s="127"/>
      <c r="EE178" s="127"/>
      <c r="EF178" s="127"/>
      <c r="EG178" s="127"/>
      <c r="EH178" s="127"/>
      <c r="EI178" s="127"/>
      <c r="EJ178" s="127"/>
      <c r="EK178" s="127"/>
      <c r="EL178" s="127"/>
      <c r="EM178" s="127"/>
      <c r="EN178" s="127"/>
      <c r="EO178" s="127"/>
      <c r="EP178" s="127"/>
      <c r="EQ178" s="127"/>
      <c r="ER178" s="127"/>
      <c r="ES178" s="127"/>
      <c r="ET178" s="127"/>
      <c r="EU178" s="127"/>
      <c r="EV178" s="127"/>
      <c r="EW178" s="127"/>
      <c r="EX178" s="127"/>
      <c r="EY178" s="127"/>
      <c r="EZ178" s="127"/>
      <c r="FA178" s="127"/>
      <c r="FB178" s="127"/>
      <c r="FC178" s="127"/>
      <c r="FD178" s="127"/>
      <c r="FE178" s="127"/>
      <c r="FF178" s="127"/>
      <c r="FG178" s="127"/>
      <c r="FH178" s="127"/>
      <c r="FI178" s="127"/>
      <c r="FJ178" s="127"/>
      <c r="FK178" s="127"/>
      <c r="FL178" s="127"/>
      <c r="FM178" s="127"/>
      <c r="FN178" s="127"/>
      <c r="FO178" s="127"/>
      <c r="FP178" s="127"/>
      <c r="FQ178" s="127"/>
      <c r="FR178" s="127"/>
      <c r="FS178" s="127"/>
      <c r="FT178" s="127"/>
      <c r="FU178" s="127"/>
      <c r="FV178" s="127"/>
      <c r="FW178" s="127"/>
      <c r="FX178" s="127"/>
      <c r="FY178" s="127"/>
      <c r="FZ178" s="127"/>
      <c r="GA178" s="127"/>
      <c r="GB178" s="127"/>
      <c r="GC178" s="127"/>
      <c r="GD178" s="127"/>
      <c r="GE178" s="127"/>
      <c r="GF178" s="127"/>
      <c r="GG178" s="127"/>
      <c r="GH178" s="127"/>
      <c r="GI178" s="127"/>
      <c r="GJ178" s="127"/>
      <c r="GK178" s="127"/>
      <c r="GL178" s="127"/>
      <c r="GM178" s="127"/>
      <c r="GN178" s="127"/>
      <c r="GO178" s="127"/>
      <c r="GP178" s="167"/>
      <c r="GQ178" s="127" t="s">
        <v>368</v>
      </c>
      <c r="GR178" s="161" t="n">
        <v>0.25</v>
      </c>
      <c r="GS178" s="127" t="n">
        <v>0.2</v>
      </c>
      <c r="GT178" s="127" t="n">
        <v>0.3</v>
      </c>
      <c r="GU178" s="127" t="n">
        <v>0</v>
      </c>
      <c r="GV178" s="127" t="n">
        <v>0</v>
      </c>
      <c r="GW178" s="127" t="n">
        <v>0</v>
      </c>
      <c r="GX178" s="127" t="n">
        <v>0</v>
      </c>
      <c r="GY178" s="135" t="n">
        <v>0.25</v>
      </c>
      <c r="GZ178" s="161" t="n">
        <v>0</v>
      </c>
      <c r="HA178" s="127" t="s">
        <v>37</v>
      </c>
      <c r="HB178" s="127" t="s">
        <v>140</v>
      </c>
      <c r="HC178" s="127" t="s">
        <v>200</v>
      </c>
      <c r="HD178" s="127" t="n">
        <v>8.03</v>
      </c>
      <c r="HE178" s="127" t="n">
        <v>10</v>
      </c>
      <c r="HF178" s="127" t="n">
        <v>0.01</v>
      </c>
      <c r="HG178" s="127" t="n">
        <v>0</v>
      </c>
      <c r="HH178" s="127" t="n">
        <v>0.0803</v>
      </c>
      <c r="HI178" s="127" t="n">
        <v>0.0803</v>
      </c>
      <c r="HJ178" s="127" t="n">
        <v>2807</v>
      </c>
      <c r="HK178" s="127" t="n">
        <v>0</v>
      </c>
      <c r="HL178" s="135" t="n">
        <v>225.4021</v>
      </c>
      <c r="HM178" s="161" t="n">
        <v>0</v>
      </c>
      <c r="HN178" s="127" t="n">
        <v>0</v>
      </c>
      <c r="HO178" s="127" t="n">
        <v>0</v>
      </c>
      <c r="HP178" s="127" t="n">
        <v>0</v>
      </c>
      <c r="HQ178" s="127" t="n">
        <v>0</v>
      </c>
      <c r="HR178" s="127" t="n">
        <v>0</v>
      </c>
      <c r="HS178" s="127" t="n">
        <v>0</v>
      </c>
      <c r="HT178" s="127" t="n">
        <v>0</v>
      </c>
      <c r="HU178" s="127" t="n">
        <v>0</v>
      </c>
      <c r="HV178" s="127" t="n">
        <v>0</v>
      </c>
      <c r="HW178" s="127" t="n">
        <v>0</v>
      </c>
      <c r="HX178" s="127" t="n">
        <v>0</v>
      </c>
      <c r="HY178" s="127" t="n">
        <v>0</v>
      </c>
      <c r="HZ178" s="165" t="n">
        <v>0</v>
      </c>
      <c r="IA178" s="127"/>
      <c r="IB178" s="127"/>
      <c r="IC178" s="127"/>
      <c r="ID178" s="127"/>
      <c r="IE178" s="127"/>
      <c r="IF178" s="127"/>
      <c r="IG178" s="127"/>
      <c r="IH178" s="127"/>
      <c r="II178" s="127"/>
      <c r="IJ178" s="127"/>
      <c r="IK178" s="127"/>
      <c r="IL178" s="127"/>
      <c r="IM178" s="127"/>
      <c r="IN178" s="127"/>
      <c r="IO178" s="127"/>
      <c r="IP178" s="127"/>
      <c r="IQ178" s="127"/>
      <c r="IR178" s="127"/>
      <c r="IS178" s="127"/>
      <c r="IT178" s="127"/>
      <c r="IU178" s="127"/>
      <c r="IV178" s="127"/>
      <c r="IW178" s="127"/>
      <c r="IX178" s="127"/>
      <c r="IY178" s="127"/>
      <c r="IZ178" s="127"/>
      <c r="JA178" s="127"/>
      <c r="JB178" s="127"/>
      <c r="JC178" s="127"/>
      <c r="JD178" s="127"/>
      <c r="JE178" s="127"/>
      <c r="JF178" s="127"/>
      <c r="JG178" s="127"/>
      <c r="JH178" s="127"/>
      <c r="JI178" s="127"/>
      <c r="JJ178" s="127"/>
      <c r="JK178" s="127"/>
      <c r="JL178" s="127"/>
      <c r="JM178" s="127"/>
      <c r="JN178" s="127"/>
      <c r="JO178" s="127"/>
      <c r="JP178" s="127"/>
      <c r="JQ178" s="127"/>
      <c r="JR178" s="127"/>
      <c r="JS178" s="127"/>
      <c r="JT178" s="127"/>
      <c r="JU178" s="127"/>
      <c r="JV178" s="127"/>
      <c r="JW178" s="127"/>
      <c r="JX178" s="127"/>
      <c r="JY178" s="127"/>
      <c r="JZ178" s="127"/>
      <c r="KA178" s="127"/>
      <c r="KB178" s="127"/>
      <c r="KC178" s="127"/>
      <c r="KD178" s="127"/>
      <c r="KE178" s="127"/>
      <c r="KF178" s="127"/>
      <c r="KG178" s="127"/>
      <c r="KH178" s="127"/>
      <c r="KI178" s="127"/>
      <c r="KJ178" s="127"/>
      <c r="KK178" s="127"/>
      <c r="KL178" s="127"/>
      <c r="KM178" s="127"/>
      <c r="KN178" s="127"/>
      <c r="KO178" s="127"/>
      <c r="KP178" s="127"/>
      <c r="KQ178" s="127"/>
      <c r="KR178" s="127"/>
      <c r="KS178" s="127"/>
      <c r="KT178" s="127"/>
      <c r="KU178" s="127"/>
      <c r="KV178" s="127"/>
      <c r="KW178" s="127"/>
      <c r="KX178" s="127"/>
      <c r="KY178" s="127"/>
      <c r="KZ178" s="127"/>
      <c r="LA178" s="127"/>
      <c r="LB178" s="127"/>
      <c r="LC178" s="127"/>
      <c r="LD178" s="127"/>
      <c r="LE178" s="127"/>
      <c r="LF178" s="127"/>
      <c r="LG178" s="127"/>
      <c r="LH178" s="127"/>
      <c r="LI178" s="127"/>
      <c r="LJ178" s="127"/>
      <c r="LK178" s="127"/>
      <c r="LL178" s="127"/>
      <c r="LM178" s="127"/>
      <c r="LN178" s="127"/>
      <c r="LO178" s="127"/>
      <c r="LP178" s="127"/>
      <c r="LQ178" s="127"/>
      <c r="LR178" s="127"/>
      <c r="LS178" s="127"/>
      <c r="LT178" s="127"/>
      <c r="LU178" s="127"/>
      <c r="LV178" s="127"/>
      <c r="LW178" s="127"/>
      <c r="LX178" s="127"/>
      <c r="LY178" s="127"/>
      <c r="LZ178" s="127"/>
      <c r="MA178" s="127"/>
      <c r="MB178" s="127"/>
      <c r="MC178" s="127"/>
      <c r="MD178" s="127"/>
      <c r="ME178" s="127"/>
      <c r="MF178" s="127"/>
      <c r="MG178" s="127"/>
      <c r="MH178" s="127"/>
      <c r="MI178" s="127"/>
      <c r="MJ178" s="127"/>
      <c r="MK178" s="127"/>
      <c r="ML178" s="127"/>
      <c r="MM178" s="127"/>
      <c r="MN178" s="127"/>
      <c r="MO178" s="127"/>
      <c r="MP178" s="127"/>
      <c r="MQ178" s="127"/>
      <c r="MR178" s="127"/>
      <c r="MS178" s="127"/>
      <c r="MT178" s="127"/>
      <c r="MU178" s="127"/>
      <c r="MV178" s="127"/>
      <c r="MW178" s="127"/>
      <c r="MX178" s="127"/>
      <c r="MY178" s="127"/>
      <c r="MZ178" s="127"/>
      <c r="NA178" s="127"/>
      <c r="NB178" s="127"/>
      <c r="NC178" s="127"/>
      <c r="ND178" s="127"/>
      <c r="NE178" s="127"/>
      <c r="NF178" s="127"/>
      <c r="NG178" s="127"/>
      <c r="NH178" s="127"/>
      <c r="NI178" s="127"/>
      <c r="NJ178" s="127"/>
      <c r="NK178" s="127"/>
      <c r="NL178" s="127"/>
      <c r="NM178" s="127"/>
      <c r="NN178" s="127"/>
      <c r="NO178" s="127"/>
      <c r="NP178" s="127"/>
      <c r="NQ178" s="127"/>
      <c r="NR178" s="127"/>
      <c r="NS178" s="127"/>
      <c r="NT178" s="127"/>
      <c r="NU178" s="127"/>
      <c r="NV178" s="127"/>
      <c r="NW178" s="127"/>
      <c r="NX178" s="127"/>
      <c r="NY178" s="127"/>
      <c r="NZ178" s="127"/>
      <c r="OA178" s="127"/>
      <c r="OB178" s="127"/>
      <c r="OC178" s="127"/>
      <c r="OD178" s="127"/>
      <c r="OE178" s="127"/>
      <c r="OF178" s="127"/>
      <c r="OG178" s="127"/>
      <c r="OH178" s="127"/>
      <c r="OI178" s="127"/>
      <c r="OJ178" s="127"/>
      <c r="OK178" s="127"/>
      <c r="OL178" s="127"/>
      <c r="OM178" s="127"/>
      <c r="ON178" s="127"/>
      <c r="OO178" s="127"/>
      <c r="OP178" s="127"/>
      <c r="OQ178" s="127"/>
      <c r="OR178" s="127"/>
      <c r="OS178" s="127"/>
      <c r="OT178" s="127"/>
      <c r="OU178" s="127"/>
      <c r="OV178" s="127"/>
      <c r="OW178" s="127"/>
      <c r="OX178" s="127"/>
      <c r="OY178" s="127"/>
      <c r="OZ178" s="127"/>
      <c r="PA178" s="127"/>
      <c r="PB178" s="127"/>
      <c r="PC178" s="127"/>
      <c r="PD178" s="127"/>
      <c r="PE178" s="127"/>
      <c r="PF178" s="127"/>
      <c r="PG178" s="127"/>
      <c r="PH178" s="127"/>
      <c r="PI178" s="127"/>
      <c r="PJ178" s="127"/>
      <c r="PK178" s="127"/>
      <c r="PL178" s="127"/>
      <c r="PM178" s="127"/>
      <c r="PN178" s="127"/>
      <c r="PO178" s="127"/>
      <c r="PP178" s="127"/>
      <c r="PQ178" s="127"/>
      <c r="PR178" s="127"/>
      <c r="PS178" s="127"/>
      <c r="PT178" s="127"/>
      <c r="PU178" s="127"/>
      <c r="PV178" s="127"/>
      <c r="PW178" s="127"/>
      <c r="PX178" s="127"/>
      <c r="PY178" s="127"/>
      <c r="PZ178" s="127"/>
      <c r="QA178" s="127"/>
      <c r="QB178" s="127"/>
      <c r="QC178" s="127"/>
      <c r="QD178" s="127"/>
      <c r="QE178" s="127"/>
      <c r="QF178" s="127"/>
      <c r="QG178" s="127"/>
      <c r="QH178" s="127"/>
      <c r="QI178" s="127"/>
      <c r="QJ178" s="127"/>
      <c r="QK178" s="127"/>
      <c r="QL178" s="127"/>
      <c r="QM178" s="127"/>
      <c r="QN178" s="127"/>
      <c r="QO178" s="127"/>
      <c r="QP178" s="127"/>
    </row>
    <row r="179" customFormat="false" ht="14.4" hidden="false" customHeight="false" outlineLevel="0" collapsed="false">
      <c r="A179" s="166"/>
      <c r="B179" s="37" t="s">
        <v>372</v>
      </c>
      <c r="C179" s="16" t="n">
        <v>0.75</v>
      </c>
      <c r="D179" s="2" t="n">
        <v>0</v>
      </c>
      <c r="E179" s="2" t="n">
        <v>0.2</v>
      </c>
      <c r="F179" s="2" t="n">
        <v>0</v>
      </c>
      <c r="G179" s="2" t="n">
        <v>0.05</v>
      </c>
      <c r="H179" s="2" t="n">
        <v>0</v>
      </c>
      <c r="I179" s="2" t="n">
        <v>0</v>
      </c>
      <c r="J179" s="2" t="n">
        <v>0</v>
      </c>
      <c r="K179" s="2" t="n">
        <v>0</v>
      </c>
      <c r="L179" s="2" t="s">
        <v>37</v>
      </c>
      <c r="M179" s="2" t="n">
        <v>1</v>
      </c>
      <c r="N179" s="2" t="s">
        <v>354</v>
      </c>
      <c r="O179" s="2" t="n">
        <v>15.1</v>
      </c>
      <c r="P179" s="2" t="n">
        <v>45</v>
      </c>
      <c r="Q179" s="2" t="n">
        <v>0.045</v>
      </c>
      <c r="R179" s="2" t="n">
        <v>0</v>
      </c>
      <c r="S179" s="2" t="n">
        <v>0.6795</v>
      </c>
      <c r="T179" s="2" t="n">
        <v>0.6795</v>
      </c>
      <c r="U179" s="2" t="n">
        <v>2033</v>
      </c>
      <c r="V179" s="2" t="n">
        <v>0</v>
      </c>
      <c r="W179" s="2" t="n">
        <v>1381.4235</v>
      </c>
      <c r="X179" s="2" t="n">
        <f aca="false">IF(M179=1,O179,0)</f>
        <v>15.1</v>
      </c>
      <c r="Z179" s="2" t="s">
        <v>511</v>
      </c>
      <c r="AA179" s="2" t="n">
        <f aca="false">[1]sellia!E71</f>
        <v>5.12391712950951</v>
      </c>
      <c r="AB179" s="127"/>
      <c r="AC179" s="127"/>
      <c r="AD179" s="127"/>
      <c r="AE179" s="127"/>
      <c r="AF179" s="127"/>
      <c r="AG179" s="127"/>
      <c r="AH179" s="127"/>
      <c r="AI179" s="127"/>
      <c r="AJ179" s="127"/>
      <c r="AK179" s="127"/>
      <c r="AL179" s="127"/>
      <c r="AM179" s="127"/>
      <c r="AN179" s="150" t="n">
        <f aca="false">'Sellia Marina'!CA363</f>
        <v>0</v>
      </c>
      <c r="AO179" s="16" t="n">
        <f aca="false">'Sellia Marina'!CB363</f>
        <v>0</v>
      </c>
      <c r="AP179" s="16" t="n">
        <f aca="false">'Sellia Marina'!CC363</f>
        <v>0</v>
      </c>
      <c r="AQ179" s="16" t="n">
        <f aca="false">'Sellia Marina'!CD363</f>
        <v>0</v>
      </c>
      <c r="AR179" s="16" t="n">
        <f aca="false">'Sellia Marina'!CE363</f>
        <v>0</v>
      </c>
      <c r="AS179" s="16" t="n">
        <f aca="false">'Sellia Marina'!CF363</f>
        <v>0</v>
      </c>
      <c r="AT179" s="16" t="n">
        <f aca="false">'Sellia Marina'!CG363</f>
        <v>0</v>
      </c>
      <c r="AU179" s="16" t="n">
        <f aca="false">'Sellia Marina'!CH363</f>
        <v>0</v>
      </c>
      <c r="AV179" s="139" t="n">
        <f aca="false">'Sellia Marina'!CI363</f>
        <v>0</v>
      </c>
      <c r="AW179" s="150" t="n">
        <f aca="false">'Sellia Marina'!CA364</f>
        <v>675</v>
      </c>
      <c r="AX179" s="16" t="n">
        <f aca="false">'Sellia Marina'!CB364</f>
        <v>0</v>
      </c>
      <c r="AY179" s="16" t="n">
        <f aca="false">'Sellia Marina'!CC364</f>
        <v>108</v>
      </c>
      <c r="AZ179" s="16" t="n">
        <f aca="false">'Sellia Marina'!CD364</f>
        <v>1200</v>
      </c>
      <c r="BA179" s="16" t="n">
        <f aca="false">'Sellia Marina'!CE364</f>
        <v>0</v>
      </c>
      <c r="BB179" s="16" t="n">
        <f aca="false">'Sellia Marina'!CF364</f>
        <v>50</v>
      </c>
      <c r="BC179" s="16" t="n">
        <f aca="false">'Sellia Marina'!CG364</f>
        <v>0</v>
      </c>
      <c r="BD179" s="16" t="n">
        <f aca="false">'Sellia Marina'!CH364</f>
        <v>0</v>
      </c>
      <c r="BE179" s="16" t="n">
        <f aca="false">'Sellia Marina'!CI364</f>
        <v>0</v>
      </c>
      <c r="BF179" s="20" t="n">
        <f aca="false">AW179*$T179</f>
        <v>458.6625</v>
      </c>
      <c r="BG179" s="2" t="n">
        <f aca="false">AX179*$T179</f>
        <v>0</v>
      </c>
      <c r="BH179" s="2" t="n">
        <f aca="false">AY179*$T179</f>
        <v>73.386</v>
      </c>
      <c r="BI179" s="2" t="n">
        <f aca="false">AZ179*$T179</f>
        <v>815.4</v>
      </c>
      <c r="BJ179" s="2" t="n">
        <f aca="false">BA179*$T179</f>
        <v>0</v>
      </c>
      <c r="BK179" s="2" t="n">
        <f aca="false">BB179*$T179</f>
        <v>33.975</v>
      </c>
      <c r="BL179" s="2" t="n">
        <f aca="false">BC179*$T179</f>
        <v>0</v>
      </c>
      <c r="BM179" s="2" t="n">
        <f aca="false">BD179*$T179</f>
        <v>0</v>
      </c>
      <c r="BN179" s="44" t="n">
        <f aca="false">BE179*$T179</f>
        <v>0</v>
      </c>
      <c r="BO179" s="150" t="n">
        <f aca="false">AN179+BF179</f>
        <v>458.6625</v>
      </c>
      <c r="BP179" s="16" t="n">
        <f aca="false">AO179+BG179</f>
        <v>0</v>
      </c>
      <c r="BQ179" s="16" t="n">
        <f aca="false">AP179+BH179</f>
        <v>73.386</v>
      </c>
      <c r="BR179" s="16" t="n">
        <f aca="false">AQ179+BI179</f>
        <v>815.4</v>
      </c>
      <c r="BS179" s="16" t="n">
        <f aca="false">AR179+BJ179</f>
        <v>0</v>
      </c>
      <c r="BT179" s="16" t="n">
        <f aca="false">AS179+BK179</f>
        <v>33.975</v>
      </c>
      <c r="BU179" s="16" t="n">
        <f aca="false">AT179+BL179</f>
        <v>0</v>
      </c>
      <c r="BV179" s="16" t="n">
        <f aca="false">AU179+BM179</f>
        <v>0</v>
      </c>
      <c r="BW179" s="139" t="n">
        <f aca="false">AV179+BN179</f>
        <v>0</v>
      </c>
      <c r="BX179" s="3" t="n">
        <f aca="false">BO179/SUM($BO179:$BW179)</f>
        <v>0.332021642892277</v>
      </c>
      <c r="BY179" s="3" t="n">
        <f aca="false">BP179/SUM($BO179:$BW179)</f>
        <v>0</v>
      </c>
      <c r="BZ179" s="3" t="n">
        <f aca="false">BQ179/SUM($BO179:$BW179)</f>
        <v>0.0531234628627644</v>
      </c>
      <c r="CA179" s="3" t="n">
        <f aca="false">BR179/SUM($BO179:$BW179)</f>
        <v>0.59026069847516</v>
      </c>
      <c r="CB179" s="3" t="n">
        <f aca="false">BS179/SUM($BO179:$BW179)</f>
        <v>0</v>
      </c>
      <c r="CC179" s="3" t="n">
        <f aca="false">BT179/SUM($BO179:$BW179)</f>
        <v>0.0245941957697983</v>
      </c>
      <c r="CD179" s="3" t="n">
        <f aca="false">BU179/SUM($BO179:$BW179)</f>
        <v>0</v>
      </c>
      <c r="CE179" s="3" t="n">
        <f aca="false">BV179/SUM($BO179:$BW179)</f>
        <v>0</v>
      </c>
      <c r="CF179" s="3" t="n">
        <f aca="false">BW179/SUM($BO179:$BW179)</f>
        <v>0</v>
      </c>
      <c r="CG179" s="147" t="n">
        <f aca="false">IF(AND(CE179&gt;=90%,BV179&gt;=2000),BV179,0)</f>
        <v>0</v>
      </c>
      <c r="CI179" s="16" t="n">
        <f aca="false">IF(CG179&lt;&gt;0,SUM(BO179:CG179)-BV179,0)</f>
        <v>0</v>
      </c>
      <c r="CJ179" s="2" t="n">
        <f aca="false">IF(CE179&gt;=90%,BV179,0)</f>
        <v>0</v>
      </c>
      <c r="CK179" s="151" t="n">
        <f aca="false">IF(CJ179&lt;&gt;0,1,0)</f>
        <v>0</v>
      </c>
      <c r="CL179" s="2" t="n">
        <f aca="false">IF(CG179&lt;&gt;0,1,0)</f>
        <v>0</v>
      </c>
      <c r="CM179" s="2" t="n">
        <v>0</v>
      </c>
      <c r="CN179" s="151"/>
      <c r="CO179" s="127"/>
      <c r="CP179" s="127"/>
      <c r="CQ179" s="127"/>
      <c r="CR179" s="127"/>
      <c r="CS179" s="127"/>
      <c r="CT179" s="127"/>
      <c r="CU179" s="127"/>
      <c r="CV179" s="127"/>
      <c r="CW179" s="127"/>
      <c r="CX179" s="127"/>
      <c r="CY179" s="127"/>
      <c r="CZ179" s="127"/>
      <c r="DA179" s="127"/>
      <c r="DB179" s="127"/>
      <c r="DC179" s="185"/>
      <c r="DE179" s="37" t="str">
        <f aca="false">B230</f>
        <v>O168</v>
      </c>
      <c r="DF179" s="44"/>
      <c r="DG179" s="2" t="n">
        <f aca="false">W230</f>
        <v>86.372</v>
      </c>
      <c r="DH179" s="44" t="n">
        <f aca="false">CG230</f>
        <v>0</v>
      </c>
      <c r="DI179" s="44" t="n">
        <f aca="false">O230</f>
        <v>28.6</v>
      </c>
      <c r="DJ179" s="44" t="n">
        <f aca="false">S230</f>
        <v>0.143</v>
      </c>
      <c r="DK179" s="44" t="n">
        <f aca="false">BW230</f>
        <v>0</v>
      </c>
      <c r="DL179" s="44" t="n">
        <f aca="false">BV230</f>
        <v>0</v>
      </c>
      <c r="DM179" s="127"/>
      <c r="DN179" s="127"/>
      <c r="DO179" s="127"/>
      <c r="DP179" s="127"/>
      <c r="DQ179" s="127"/>
      <c r="DR179" s="127"/>
      <c r="DS179" s="127"/>
      <c r="DT179" s="127"/>
      <c r="DU179" s="127"/>
      <c r="DV179" s="127"/>
      <c r="DW179" s="127"/>
      <c r="DX179" s="127"/>
      <c r="DY179" s="127"/>
      <c r="DZ179" s="127"/>
      <c r="EA179" s="127"/>
      <c r="EB179" s="127"/>
      <c r="EC179" s="127"/>
      <c r="ED179" s="127"/>
      <c r="EE179" s="127"/>
      <c r="EF179" s="127"/>
      <c r="EG179" s="127"/>
      <c r="EH179" s="127"/>
      <c r="EI179" s="127"/>
      <c r="EJ179" s="127"/>
      <c r="EK179" s="127"/>
      <c r="EL179" s="127"/>
      <c r="EM179" s="127"/>
      <c r="EN179" s="127"/>
      <c r="EO179" s="127"/>
      <c r="EP179" s="127"/>
      <c r="EQ179" s="127"/>
      <c r="ER179" s="127"/>
      <c r="ES179" s="127"/>
      <c r="ET179" s="127"/>
      <c r="EU179" s="127"/>
      <c r="EV179" s="127"/>
      <c r="EW179" s="127"/>
      <c r="EX179" s="127"/>
      <c r="EY179" s="127"/>
      <c r="EZ179" s="127"/>
      <c r="FA179" s="127"/>
      <c r="FB179" s="127"/>
      <c r="FC179" s="127"/>
      <c r="FD179" s="127"/>
      <c r="FE179" s="127"/>
      <c r="FF179" s="127"/>
      <c r="FG179" s="127"/>
      <c r="FH179" s="127"/>
      <c r="FI179" s="127"/>
      <c r="FJ179" s="127"/>
      <c r="FK179" s="127"/>
      <c r="FL179" s="127"/>
      <c r="FM179" s="127"/>
      <c r="FN179" s="127"/>
      <c r="FO179" s="127"/>
      <c r="FP179" s="127"/>
      <c r="FQ179" s="127"/>
      <c r="FR179" s="127"/>
      <c r="FS179" s="127"/>
      <c r="FT179" s="127"/>
      <c r="FU179" s="127"/>
      <c r="FV179" s="127"/>
      <c r="FW179" s="127"/>
      <c r="FX179" s="127"/>
      <c r="FY179" s="127"/>
      <c r="FZ179" s="127"/>
      <c r="GA179" s="127"/>
      <c r="GB179" s="127"/>
      <c r="GC179" s="127"/>
      <c r="GD179" s="127"/>
      <c r="GE179" s="127"/>
      <c r="GF179" s="127"/>
      <c r="GG179" s="127"/>
      <c r="GH179" s="127"/>
      <c r="GI179" s="127"/>
      <c r="GJ179" s="127"/>
      <c r="GK179" s="127"/>
      <c r="GL179" s="127"/>
      <c r="GM179" s="127"/>
      <c r="GN179" s="127"/>
      <c r="GO179" s="127"/>
      <c r="GP179" s="167"/>
      <c r="GQ179" s="127" t="s">
        <v>369</v>
      </c>
      <c r="GR179" s="161" t="n">
        <v>0.250790464484253</v>
      </c>
      <c r="GS179" s="127" t="n">
        <v>0.157164364731295</v>
      </c>
      <c r="GT179" s="127" t="n">
        <v>0.110999347845587</v>
      </c>
      <c r="GU179" s="127" t="n">
        <v>0.0113102727654014</v>
      </c>
      <c r="GV179" s="127" t="n">
        <v>0.269735550173463</v>
      </c>
      <c r="GW179" s="127" t="n">
        <v>0</v>
      </c>
      <c r="GX179" s="127" t="n">
        <v>0</v>
      </c>
      <c r="GY179" s="135" t="n">
        <v>0.2</v>
      </c>
      <c r="GZ179" s="161" t="n">
        <v>0</v>
      </c>
      <c r="HA179" s="127" t="s">
        <v>37</v>
      </c>
      <c r="HB179" s="127" t="s">
        <v>37</v>
      </c>
      <c r="HC179" s="127" t="s">
        <v>48</v>
      </c>
      <c r="HD179" s="127" t="n">
        <v>1.47</v>
      </c>
      <c r="HE179" s="127" t="n">
        <v>3</v>
      </c>
      <c r="HF179" s="127" t="n">
        <v>0.003</v>
      </c>
      <c r="HG179" s="127" t="n">
        <v>0</v>
      </c>
      <c r="HH179" s="127" t="n">
        <v>0.00441</v>
      </c>
      <c r="HI179" s="127" t="n">
        <v>0.00441</v>
      </c>
      <c r="HJ179" s="127" t="n">
        <v>1599.93932660814</v>
      </c>
      <c r="HK179" s="127" t="n">
        <v>0</v>
      </c>
      <c r="HL179" s="135" t="n">
        <v>7.05573243034191</v>
      </c>
      <c r="HM179" s="161" t="n">
        <v>0</v>
      </c>
      <c r="HN179" s="127" t="n">
        <v>0</v>
      </c>
      <c r="HO179" s="127" t="n">
        <v>0</v>
      </c>
      <c r="HP179" s="127" t="n">
        <v>0</v>
      </c>
      <c r="HQ179" s="127" t="n">
        <v>0</v>
      </c>
      <c r="HR179" s="127" t="n">
        <v>0</v>
      </c>
      <c r="HS179" s="127" t="n">
        <v>0</v>
      </c>
      <c r="HT179" s="127" t="n">
        <v>0</v>
      </c>
      <c r="HU179" s="127" t="n">
        <v>0</v>
      </c>
      <c r="HV179" s="127" t="n">
        <v>0</v>
      </c>
      <c r="HW179" s="127" t="n">
        <v>0</v>
      </c>
      <c r="HX179" s="127" t="n">
        <v>0</v>
      </c>
      <c r="HY179" s="127" t="n">
        <v>0</v>
      </c>
      <c r="HZ179" s="165" t="n">
        <v>0</v>
      </c>
      <c r="IA179" s="127"/>
      <c r="IB179" s="127"/>
      <c r="IC179" s="127"/>
      <c r="ID179" s="127"/>
      <c r="IE179" s="127"/>
      <c r="IF179" s="127"/>
      <c r="IG179" s="127"/>
      <c r="IH179" s="127"/>
      <c r="II179" s="127"/>
      <c r="IJ179" s="127"/>
      <c r="IK179" s="127"/>
      <c r="IL179" s="127"/>
      <c r="IM179" s="127"/>
      <c r="IN179" s="127"/>
      <c r="IO179" s="127"/>
      <c r="IP179" s="127"/>
      <c r="IQ179" s="127"/>
      <c r="IR179" s="127"/>
      <c r="IS179" s="127"/>
      <c r="IT179" s="127"/>
      <c r="IU179" s="127"/>
      <c r="IV179" s="127"/>
      <c r="IW179" s="127"/>
      <c r="IX179" s="127"/>
      <c r="IY179" s="127"/>
      <c r="IZ179" s="127"/>
      <c r="JA179" s="127"/>
      <c r="JB179" s="127"/>
      <c r="JC179" s="127"/>
      <c r="JD179" s="127"/>
      <c r="JE179" s="127"/>
      <c r="JF179" s="127"/>
      <c r="JG179" s="127"/>
      <c r="JH179" s="127"/>
      <c r="JI179" s="127"/>
      <c r="JJ179" s="127"/>
      <c r="JK179" s="127"/>
      <c r="JL179" s="127"/>
      <c r="JM179" s="127"/>
      <c r="JN179" s="127"/>
      <c r="JO179" s="127"/>
      <c r="JP179" s="127"/>
      <c r="JQ179" s="127"/>
      <c r="JR179" s="127"/>
      <c r="JS179" s="127"/>
      <c r="JT179" s="127"/>
      <c r="JU179" s="127"/>
      <c r="JV179" s="127"/>
      <c r="JW179" s="127"/>
      <c r="JX179" s="127"/>
      <c r="JY179" s="127"/>
      <c r="JZ179" s="127"/>
      <c r="KA179" s="127"/>
      <c r="KB179" s="127"/>
      <c r="KC179" s="127"/>
      <c r="KD179" s="127"/>
      <c r="KE179" s="127"/>
      <c r="KF179" s="127"/>
      <c r="KG179" s="127"/>
      <c r="KH179" s="127"/>
      <c r="KI179" s="127"/>
      <c r="KJ179" s="127"/>
      <c r="KK179" s="127"/>
      <c r="KL179" s="127"/>
      <c r="KM179" s="127"/>
      <c r="KN179" s="127"/>
      <c r="KO179" s="127"/>
      <c r="KP179" s="127"/>
      <c r="KQ179" s="127"/>
      <c r="KR179" s="127"/>
      <c r="KS179" s="127"/>
      <c r="KT179" s="127"/>
      <c r="KU179" s="127"/>
      <c r="KV179" s="127"/>
      <c r="KW179" s="127"/>
      <c r="KX179" s="127"/>
      <c r="KY179" s="127"/>
      <c r="KZ179" s="127"/>
      <c r="LA179" s="127"/>
      <c r="LB179" s="127"/>
      <c r="LC179" s="127"/>
      <c r="LD179" s="127"/>
      <c r="LE179" s="127"/>
      <c r="LF179" s="127"/>
      <c r="LG179" s="127"/>
      <c r="LH179" s="127"/>
      <c r="LI179" s="127"/>
      <c r="LJ179" s="127"/>
      <c r="LK179" s="127"/>
      <c r="LL179" s="127"/>
      <c r="LM179" s="127"/>
      <c r="LN179" s="127"/>
      <c r="LO179" s="127"/>
      <c r="LP179" s="127"/>
      <c r="LQ179" s="127"/>
      <c r="LR179" s="127"/>
      <c r="LS179" s="127"/>
      <c r="LT179" s="127"/>
      <c r="LU179" s="127"/>
      <c r="LV179" s="127"/>
      <c r="LW179" s="127"/>
      <c r="LX179" s="127"/>
      <c r="LY179" s="127"/>
      <c r="LZ179" s="127"/>
      <c r="MA179" s="127"/>
      <c r="MB179" s="127"/>
      <c r="MC179" s="127"/>
      <c r="MD179" s="127"/>
      <c r="ME179" s="127"/>
      <c r="MF179" s="127"/>
      <c r="MG179" s="127"/>
      <c r="MH179" s="127"/>
      <c r="MI179" s="127"/>
      <c r="MJ179" s="127"/>
      <c r="MK179" s="127"/>
      <c r="ML179" s="127"/>
      <c r="MM179" s="127"/>
      <c r="MN179" s="127"/>
      <c r="MO179" s="127"/>
      <c r="MP179" s="127"/>
      <c r="MQ179" s="127"/>
      <c r="MR179" s="127"/>
      <c r="MS179" s="127"/>
      <c r="MT179" s="127"/>
      <c r="MU179" s="127"/>
      <c r="MV179" s="127"/>
      <c r="MW179" s="127"/>
      <c r="MX179" s="127"/>
      <c r="MY179" s="127"/>
      <c r="MZ179" s="127"/>
      <c r="NA179" s="127"/>
      <c r="NB179" s="127"/>
      <c r="NC179" s="127"/>
      <c r="ND179" s="127"/>
      <c r="NE179" s="127"/>
      <c r="NF179" s="127"/>
      <c r="NG179" s="127"/>
      <c r="NH179" s="127"/>
      <c r="NI179" s="127"/>
      <c r="NJ179" s="127"/>
      <c r="NK179" s="127"/>
      <c r="NL179" s="127"/>
      <c r="NM179" s="127"/>
      <c r="NN179" s="127"/>
      <c r="NO179" s="127"/>
      <c r="NP179" s="127"/>
      <c r="NQ179" s="127"/>
      <c r="NR179" s="127"/>
      <c r="NS179" s="127"/>
      <c r="NT179" s="127"/>
      <c r="NU179" s="127"/>
      <c r="NV179" s="127"/>
      <c r="NW179" s="127"/>
      <c r="NX179" s="127"/>
      <c r="NY179" s="127"/>
      <c r="NZ179" s="127"/>
      <c r="OA179" s="127"/>
      <c r="OB179" s="127"/>
      <c r="OC179" s="127"/>
      <c r="OD179" s="127"/>
      <c r="OE179" s="127"/>
      <c r="OF179" s="127"/>
      <c r="OG179" s="127"/>
      <c r="OH179" s="127"/>
      <c r="OI179" s="127"/>
      <c r="OJ179" s="127"/>
      <c r="OK179" s="127"/>
      <c r="OL179" s="127"/>
      <c r="OM179" s="127"/>
      <c r="ON179" s="127"/>
      <c r="OO179" s="127"/>
      <c r="OP179" s="127"/>
      <c r="OQ179" s="127"/>
      <c r="OR179" s="127"/>
      <c r="OS179" s="127"/>
      <c r="OT179" s="127"/>
      <c r="OU179" s="127"/>
      <c r="OV179" s="127"/>
      <c r="OW179" s="127"/>
      <c r="OX179" s="127"/>
      <c r="OY179" s="127"/>
      <c r="OZ179" s="127"/>
      <c r="PA179" s="127"/>
      <c r="PB179" s="127"/>
      <c r="PC179" s="127"/>
      <c r="PD179" s="127"/>
      <c r="PE179" s="127"/>
      <c r="PF179" s="127"/>
      <c r="PG179" s="127"/>
      <c r="PH179" s="127"/>
      <c r="PI179" s="127"/>
      <c r="PJ179" s="127"/>
      <c r="PK179" s="127"/>
      <c r="PL179" s="127"/>
      <c r="PM179" s="127"/>
      <c r="PN179" s="127"/>
      <c r="PO179" s="127"/>
      <c r="PP179" s="127"/>
      <c r="PQ179" s="127"/>
      <c r="PR179" s="127"/>
      <c r="PS179" s="127"/>
      <c r="PT179" s="127"/>
      <c r="PU179" s="127"/>
      <c r="PV179" s="127"/>
      <c r="PW179" s="127"/>
      <c r="PX179" s="127"/>
      <c r="PY179" s="127"/>
      <c r="PZ179" s="127"/>
      <c r="QA179" s="127"/>
      <c r="QB179" s="127"/>
      <c r="QC179" s="127"/>
      <c r="QD179" s="127"/>
      <c r="QE179" s="127"/>
      <c r="QF179" s="127"/>
      <c r="QG179" s="127"/>
      <c r="QH179" s="127"/>
      <c r="QI179" s="127"/>
      <c r="QJ179" s="127"/>
      <c r="QK179" s="127"/>
      <c r="QL179" s="127"/>
      <c r="QM179" s="127"/>
      <c r="QN179" s="127"/>
      <c r="QO179" s="127"/>
      <c r="QP179" s="127"/>
    </row>
    <row r="180" customFormat="false" ht="14.4" hidden="false" customHeight="false" outlineLevel="0" collapsed="false">
      <c r="A180" s="166"/>
      <c r="B180" s="37" t="s">
        <v>373</v>
      </c>
      <c r="C180" s="16" t="n">
        <v>0.6</v>
      </c>
      <c r="D180" s="2" t="n">
        <v>0.03</v>
      </c>
      <c r="E180" s="2" t="n">
        <v>0.15</v>
      </c>
      <c r="F180" s="2" t="n">
        <v>0</v>
      </c>
      <c r="G180" s="2" t="n">
        <v>0.02</v>
      </c>
      <c r="H180" s="2" t="n">
        <v>0</v>
      </c>
      <c r="I180" s="2" t="n">
        <v>0.2</v>
      </c>
      <c r="J180" s="2" t="n">
        <v>0</v>
      </c>
      <c r="K180" s="2" t="n">
        <v>0</v>
      </c>
      <c r="L180" s="2" t="s">
        <v>37</v>
      </c>
      <c r="M180" s="2" t="n">
        <v>1</v>
      </c>
      <c r="N180" s="2" t="s">
        <v>200</v>
      </c>
      <c r="O180" s="2" t="n">
        <v>3.9</v>
      </c>
      <c r="P180" s="2" t="n">
        <v>15</v>
      </c>
      <c r="Q180" s="2" t="n">
        <v>0.015</v>
      </c>
      <c r="R180" s="2" t="n">
        <v>0</v>
      </c>
      <c r="S180" s="2" t="n">
        <v>0.0585</v>
      </c>
      <c r="T180" s="2" t="n">
        <v>0.0585</v>
      </c>
      <c r="U180" s="2" t="n">
        <v>1919</v>
      </c>
      <c r="V180" s="2" t="n">
        <v>0</v>
      </c>
      <c r="W180" s="2" t="n">
        <v>112.2615</v>
      </c>
      <c r="X180" s="2" t="n">
        <f aca="false">IF(M180=1,O180,0)</f>
        <v>3.9</v>
      </c>
      <c r="Z180" s="2" t="s">
        <v>511</v>
      </c>
      <c r="AA180" s="2" t="n">
        <f aca="false">[1]sellia!E72</f>
        <v>5.5128604804183</v>
      </c>
      <c r="AB180" s="127"/>
      <c r="AC180" s="127"/>
      <c r="AD180" s="127"/>
      <c r="AE180" s="127"/>
      <c r="AF180" s="127"/>
      <c r="AG180" s="127"/>
      <c r="AH180" s="127"/>
      <c r="AI180" s="127"/>
      <c r="AJ180" s="127"/>
      <c r="AK180" s="127"/>
      <c r="AL180" s="127"/>
      <c r="AM180" s="127"/>
      <c r="AN180" s="150" t="n">
        <f aca="false">'Sellia Marina'!CL363</f>
        <v>0</v>
      </c>
      <c r="AO180" s="16" t="n">
        <f aca="false">'Sellia Marina'!CM363</f>
        <v>0</v>
      </c>
      <c r="AP180" s="16" t="n">
        <f aca="false">'Sellia Marina'!CN363</f>
        <v>0</v>
      </c>
      <c r="AQ180" s="16" t="n">
        <f aca="false">'Sellia Marina'!CO363</f>
        <v>0</v>
      </c>
      <c r="AR180" s="16" t="n">
        <f aca="false">'Sellia Marina'!CP363</f>
        <v>0</v>
      </c>
      <c r="AS180" s="16" t="n">
        <f aca="false">'Sellia Marina'!CQ363</f>
        <v>0</v>
      </c>
      <c r="AT180" s="16" t="n">
        <f aca="false">'Sellia Marina'!CR363</f>
        <v>0</v>
      </c>
      <c r="AU180" s="16" t="n">
        <f aca="false">'Sellia Marina'!CS363</f>
        <v>0</v>
      </c>
      <c r="AV180" s="139" t="n">
        <f aca="false">'Sellia Marina'!CT363</f>
        <v>0</v>
      </c>
      <c r="AW180" s="150" t="n">
        <f aca="false">'Sellia Marina'!CL364</f>
        <v>540</v>
      </c>
      <c r="AX180" s="16" t="n">
        <f aca="false">'Sellia Marina'!CM364</f>
        <v>78</v>
      </c>
      <c r="AY180" s="16" t="n">
        <f aca="false">'Sellia Marina'!CN364</f>
        <v>81</v>
      </c>
      <c r="AZ180" s="16" t="n">
        <f aca="false">'Sellia Marina'!CO364</f>
        <v>900</v>
      </c>
      <c r="BA180" s="16" t="n">
        <f aca="false">'Sellia Marina'!CP364</f>
        <v>0</v>
      </c>
      <c r="BB180" s="16" t="n">
        <f aca="false">'Sellia Marina'!CQ364</f>
        <v>20</v>
      </c>
      <c r="BC180" s="16" t="n">
        <f aca="false">'Sellia Marina'!CR364</f>
        <v>0</v>
      </c>
      <c r="BD180" s="16" t="n">
        <f aca="false">'Sellia Marina'!CS364</f>
        <v>300</v>
      </c>
      <c r="BE180" s="16" t="n">
        <f aca="false">'Sellia Marina'!CT364</f>
        <v>0</v>
      </c>
      <c r="BF180" s="20" t="n">
        <f aca="false">AW180*$T180</f>
        <v>31.59</v>
      </c>
      <c r="BG180" s="2" t="n">
        <f aca="false">AX180*$T180</f>
        <v>4.563</v>
      </c>
      <c r="BH180" s="2" t="n">
        <f aca="false">AY180*$T180</f>
        <v>4.7385</v>
      </c>
      <c r="BI180" s="2" t="n">
        <f aca="false">AZ180*$T180</f>
        <v>52.65</v>
      </c>
      <c r="BJ180" s="2" t="n">
        <f aca="false">BA180*$T180</f>
        <v>0</v>
      </c>
      <c r="BK180" s="2" t="n">
        <f aca="false">BB180*$T180</f>
        <v>1.17</v>
      </c>
      <c r="BL180" s="2" t="n">
        <f aca="false">BC180*$T180</f>
        <v>0</v>
      </c>
      <c r="BM180" s="2" t="n">
        <f aca="false">BD180*$T180</f>
        <v>17.55</v>
      </c>
      <c r="BN180" s="44" t="n">
        <f aca="false">BE180*$T180</f>
        <v>0</v>
      </c>
      <c r="BO180" s="150" t="n">
        <f aca="false">AN180+BF180</f>
        <v>31.59</v>
      </c>
      <c r="BP180" s="16" t="n">
        <f aca="false">AO180+BG180</f>
        <v>4.563</v>
      </c>
      <c r="BQ180" s="16" t="n">
        <f aca="false">AP180+BH180</f>
        <v>4.7385</v>
      </c>
      <c r="BR180" s="16" t="n">
        <f aca="false">AQ180+BI180</f>
        <v>52.65</v>
      </c>
      <c r="BS180" s="16" t="n">
        <f aca="false">AR180+BJ180</f>
        <v>0</v>
      </c>
      <c r="BT180" s="16" t="n">
        <f aca="false">AS180+BK180</f>
        <v>1.17</v>
      </c>
      <c r="BU180" s="16" t="n">
        <f aca="false">AT180+BL180</f>
        <v>0</v>
      </c>
      <c r="BV180" s="16" t="n">
        <f aca="false">AU180+BM180</f>
        <v>17.55</v>
      </c>
      <c r="BW180" s="139" t="n">
        <f aca="false">AV180+BN180</f>
        <v>0</v>
      </c>
      <c r="BX180" s="3" t="n">
        <f aca="false">BO180/SUM($BO180:$BW180)</f>
        <v>0.281396560708702</v>
      </c>
      <c r="BY180" s="3" t="n">
        <f aca="false">BP180/SUM($BO180:$BW180)</f>
        <v>0.0406461698801459</v>
      </c>
      <c r="BZ180" s="3" t="n">
        <f aca="false">BQ180/SUM($BO180:$BW180)</f>
        <v>0.0422094841063054</v>
      </c>
      <c r="CA180" s="3" t="n">
        <f aca="false">BR180/SUM($BO180:$BW180)</f>
        <v>0.468994267847837</v>
      </c>
      <c r="CB180" s="3" t="n">
        <f aca="false">BS180/SUM($BO180:$BW180)</f>
        <v>0</v>
      </c>
      <c r="CC180" s="3" t="n">
        <f aca="false">BT180/SUM($BO180:$BW180)</f>
        <v>0.0104220948410631</v>
      </c>
      <c r="CD180" s="3" t="n">
        <f aca="false">BU180/SUM($BO180:$BW180)</f>
        <v>0</v>
      </c>
      <c r="CE180" s="3" t="n">
        <f aca="false">BV180/SUM($BO180:$BW180)</f>
        <v>0.156331422615946</v>
      </c>
      <c r="CF180" s="3" t="n">
        <f aca="false">BW180/SUM($BO180:$BW180)</f>
        <v>0</v>
      </c>
      <c r="CG180" s="147" t="n">
        <f aca="false">IF(AND(CE180&gt;=90%,BV180&gt;=2000),BV180,0)</f>
        <v>0</v>
      </c>
      <c r="CI180" s="16" t="n">
        <f aca="false">IF(CG180&lt;&gt;0,SUM(BO180:CG180)-BV180,0)</f>
        <v>0</v>
      </c>
      <c r="CJ180" s="2" t="n">
        <f aca="false">IF(CE180&gt;=90%,BV180,0)</f>
        <v>0</v>
      </c>
      <c r="CK180" s="151" t="n">
        <f aca="false">IF(CJ180&lt;&gt;0,1,0)</f>
        <v>0</v>
      </c>
      <c r="CL180" s="2" t="n">
        <f aca="false">IF(CG180&lt;&gt;0,1,0)</f>
        <v>0</v>
      </c>
      <c r="CM180" s="2" t="n">
        <v>0</v>
      </c>
      <c r="CN180" s="151"/>
      <c r="CO180" s="127"/>
      <c r="CP180" s="127"/>
      <c r="CQ180" s="127"/>
      <c r="CR180" s="127"/>
      <c r="CS180" s="127"/>
      <c r="CT180" s="127"/>
      <c r="CU180" s="127"/>
      <c r="CV180" s="127"/>
      <c r="CW180" s="127"/>
      <c r="CX180" s="127"/>
      <c r="CY180" s="127"/>
      <c r="CZ180" s="127"/>
      <c r="DA180" s="127"/>
      <c r="DB180" s="127"/>
      <c r="DC180" s="185"/>
      <c r="DE180" s="37" t="str">
        <f aca="false">B231</f>
        <v>O169</v>
      </c>
      <c r="DF180" s="44" t="n">
        <f aca="false">SUM(DI152:DI182)-SUM(DI154)</f>
        <v>651.71</v>
      </c>
      <c r="DG180" s="2" t="n">
        <f aca="false">W231</f>
        <v>140.868</v>
      </c>
      <c r="DH180" s="44" t="n">
        <f aca="false">CG231</f>
        <v>0</v>
      </c>
      <c r="DI180" s="44" t="n">
        <f aca="false">O231</f>
        <v>30.1</v>
      </c>
      <c r="DJ180" s="44" t="n">
        <f aca="false">S231</f>
        <v>0.2408</v>
      </c>
      <c r="DK180" s="44" t="n">
        <f aca="false">BW231</f>
        <v>0</v>
      </c>
      <c r="DL180" s="44" t="n">
        <f aca="false">BV231</f>
        <v>0</v>
      </c>
      <c r="DM180" s="127"/>
      <c r="DN180" s="127"/>
      <c r="DO180" s="127"/>
      <c r="DP180" s="127"/>
      <c r="DQ180" s="127"/>
      <c r="DR180" s="127"/>
      <c r="DS180" s="127"/>
      <c r="DT180" s="127"/>
      <c r="DU180" s="127"/>
      <c r="DV180" s="127"/>
      <c r="DW180" s="127"/>
      <c r="DX180" s="127"/>
      <c r="DY180" s="127"/>
      <c r="DZ180" s="127"/>
      <c r="EA180" s="127"/>
      <c r="EB180" s="127"/>
      <c r="EC180" s="127"/>
      <c r="ED180" s="127"/>
      <c r="EE180" s="127"/>
      <c r="EF180" s="127"/>
      <c r="EG180" s="127"/>
      <c r="EH180" s="127"/>
      <c r="EI180" s="127"/>
      <c r="EJ180" s="127"/>
      <c r="EK180" s="127"/>
      <c r="EL180" s="127"/>
      <c r="EM180" s="127"/>
      <c r="EN180" s="127"/>
      <c r="EO180" s="127"/>
      <c r="EP180" s="127"/>
      <c r="EQ180" s="127"/>
      <c r="ER180" s="127"/>
      <c r="ES180" s="127"/>
      <c r="ET180" s="127"/>
      <c r="EU180" s="127"/>
      <c r="EV180" s="127"/>
      <c r="EW180" s="127"/>
      <c r="EX180" s="127"/>
      <c r="EY180" s="127"/>
      <c r="EZ180" s="127"/>
      <c r="FA180" s="127"/>
      <c r="FB180" s="127"/>
      <c r="FC180" s="127"/>
      <c r="FD180" s="127"/>
      <c r="FE180" s="127"/>
      <c r="FF180" s="127"/>
      <c r="FG180" s="127"/>
      <c r="FH180" s="127"/>
      <c r="FI180" s="127"/>
      <c r="FJ180" s="127"/>
      <c r="FK180" s="127"/>
      <c r="FL180" s="127"/>
      <c r="FM180" s="127"/>
      <c r="FN180" s="127"/>
      <c r="FO180" s="127"/>
      <c r="FP180" s="127"/>
      <c r="FQ180" s="127"/>
      <c r="FR180" s="127"/>
      <c r="FS180" s="127"/>
      <c r="FT180" s="127"/>
      <c r="FU180" s="127"/>
      <c r="FV180" s="127"/>
      <c r="FW180" s="127"/>
      <c r="FX180" s="127"/>
      <c r="FY180" s="127"/>
      <c r="FZ180" s="127"/>
      <c r="GA180" s="127"/>
      <c r="GB180" s="127"/>
      <c r="GC180" s="127"/>
      <c r="GD180" s="127"/>
      <c r="GE180" s="127"/>
      <c r="GF180" s="127"/>
      <c r="GG180" s="127"/>
      <c r="GH180" s="127"/>
      <c r="GI180" s="127"/>
      <c r="GJ180" s="127"/>
      <c r="GK180" s="127"/>
      <c r="GL180" s="127"/>
      <c r="GM180" s="127"/>
      <c r="GN180" s="127"/>
      <c r="GO180" s="127"/>
      <c r="GP180" s="167"/>
      <c r="GQ180" s="127" t="s">
        <v>370</v>
      </c>
      <c r="GR180" s="161" t="n">
        <v>0</v>
      </c>
      <c r="GS180" s="127" t="n">
        <v>0</v>
      </c>
      <c r="GT180" s="127" t="n">
        <v>0</v>
      </c>
      <c r="GU180" s="127" t="n">
        <v>0</v>
      </c>
      <c r="GV180" s="127" t="n">
        <v>0</v>
      </c>
      <c r="GW180" s="127" t="n">
        <v>0</v>
      </c>
      <c r="GX180" s="127" t="n">
        <v>0</v>
      </c>
      <c r="GY180" s="135" t="n">
        <v>0</v>
      </c>
      <c r="GZ180" s="161" t="s">
        <v>41</v>
      </c>
      <c r="HA180" s="127" t="n">
        <v>0</v>
      </c>
      <c r="HB180" s="127" t="n">
        <v>0</v>
      </c>
      <c r="HC180" s="127" t="n">
        <v>0</v>
      </c>
      <c r="HD180" s="127" t="n">
        <v>9.28</v>
      </c>
      <c r="HE180" s="127" t="n">
        <v>0</v>
      </c>
      <c r="HF180" s="127" t="n">
        <v>0</v>
      </c>
      <c r="HG180" s="127" t="n">
        <v>0</v>
      </c>
      <c r="HH180" s="127" t="n">
        <v>0</v>
      </c>
      <c r="HI180" s="127" t="n">
        <v>0</v>
      </c>
      <c r="HJ180" s="127" t="n">
        <v>0</v>
      </c>
      <c r="HK180" s="127" t="n">
        <v>0</v>
      </c>
      <c r="HL180" s="135" t="n">
        <v>0</v>
      </c>
      <c r="HM180" s="161" t="n">
        <v>0</v>
      </c>
      <c r="HN180" s="127" t="n">
        <v>0</v>
      </c>
      <c r="HO180" s="127" t="n">
        <v>0</v>
      </c>
      <c r="HP180" s="127" t="n">
        <v>0</v>
      </c>
      <c r="HQ180" s="127" t="n">
        <v>0</v>
      </c>
      <c r="HR180" s="127" t="n">
        <v>0</v>
      </c>
      <c r="HS180" s="127" t="n">
        <v>0</v>
      </c>
      <c r="HT180" s="127" t="n">
        <v>0</v>
      </c>
      <c r="HU180" s="127" t="n">
        <v>0</v>
      </c>
      <c r="HV180" s="127" t="n">
        <v>0</v>
      </c>
      <c r="HW180" s="127" t="n">
        <v>0</v>
      </c>
      <c r="HX180" s="127" t="n">
        <v>0</v>
      </c>
      <c r="HY180" s="127" t="n">
        <v>0</v>
      </c>
      <c r="HZ180" s="165" t="n">
        <v>0</v>
      </c>
      <c r="IA180" s="127"/>
      <c r="IB180" s="127"/>
      <c r="IC180" s="127"/>
      <c r="ID180" s="127"/>
      <c r="IE180" s="127"/>
      <c r="IF180" s="127"/>
      <c r="IG180" s="127"/>
      <c r="IH180" s="127"/>
      <c r="II180" s="127"/>
      <c r="IJ180" s="127"/>
      <c r="IK180" s="127"/>
      <c r="IL180" s="127"/>
      <c r="IM180" s="127"/>
      <c r="IN180" s="127"/>
      <c r="IO180" s="127"/>
      <c r="IP180" s="127"/>
      <c r="IQ180" s="127"/>
      <c r="IR180" s="127"/>
      <c r="IS180" s="127"/>
      <c r="IT180" s="127"/>
      <c r="IU180" s="127"/>
      <c r="IV180" s="127"/>
      <c r="IW180" s="127"/>
      <c r="IX180" s="127"/>
      <c r="IY180" s="127"/>
      <c r="IZ180" s="127"/>
      <c r="JA180" s="127"/>
      <c r="JB180" s="127"/>
      <c r="JC180" s="127"/>
      <c r="JD180" s="127"/>
      <c r="JE180" s="127"/>
      <c r="JF180" s="127"/>
      <c r="JG180" s="127"/>
      <c r="JH180" s="127"/>
      <c r="JI180" s="127"/>
      <c r="JJ180" s="127"/>
      <c r="JK180" s="127"/>
      <c r="JL180" s="127"/>
      <c r="JM180" s="127"/>
      <c r="JN180" s="127"/>
      <c r="JO180" s="127"/>
      <c r="JP180" s="127"/>
      <c r="JQ180" s="127"/>
      <c r="JR180" s="127"/>
      <c r="JS180" s="127"/>
      <c r="JT180" s="127"/>
      <c r="JU180" s="127"/>
      <c r="JV180" s="127"/>
      <c r="JW180" s="127"/>
      <c r="JX180" s="127"/>
      <c r="JY180" s="127"/>
      <c r="JZ180" s="127"/>
      <c r="KA180" s="127"/>
      <c r="KB180" s="127"/>
      <c r="KC180" s="127"/>
      <c r="KD180" s="127"/>
      <c r="KE180" s="127"/>
      <c r="KF180" s="127"/>
      <c r="KG180" s="127"/>
      <c r="KH180" s="127"/>
      <c r="KI180" s="127"/>
      <c r="KJ180" s="127"/>
      <c r="KK180" s="127"/>
      <c r="KL180" s="127"/>
      <c r="KM180" s="127"/>
      <c r="KN180" s="127"/>
      <c r="KO180" s="127"/>
      <c r="KP180" s="127"/>
      <c r="KQ180" s="127"/>
      <c r="KR180" s="127"/>
      <c r="KS180" s="127"/>
      <c r="KT180" s="127"/>
      <c r="KU180" s="127"/>
      <c r="KV180" s="127"/>
      <c r="KW180" s="127"/>
      <c r="KX180" s="127"/>
      <c r="KY180" s="127"/>
      <c r="KZ180" s="127"/>
      <c r="LA180" s="127"/>
      <c r="LB180" s="127"/>
      <c r="LC180" s="127"/>
      <c r="LD180" s="127"/>
      <c r="LE180" s="127"/>
      <c r="LF180" s="127"/>
      <c r="LG180" s="127"/>
      <c r="LH180" s="127"/>
      <c r="LI180" s="127"/>
      <c r="LJ180" s="127"/>
      <c r="LK180" s="127"/>
      <c r="LL180" s="127"/>
      <c r="LM180" s="127"/>
      <c r="LN180" s="127"/>
      <c r="LO180" s="127"/>
      <c r="LP180" s="127"/>
      <c r="LQ180" s="127"/>
      <c r="LR180" s="127"/>
      <c r="LS180" s="127"/>
      <c r="LT180" s="127"/>
      <c r="LU180" s="127"/>
      <c r="LV180" s="127"/>
      <c r="LW180" s="127"/>
      <c r="LX180" s="127"/>
      <c r="LY180" s="127"/>
      <c r="LZ180" s="127"/>
      <c r="MA180" s="127"/>
      <c r="MB180" s="127"/>
      <c r="MC180" s="127"/>
      <c r="MD180" s="127"/>
      <c r="ME180" s="127"/>
      <c r="MF180" s="127"/>
      <c r="MG180" s="127"/>
      <c r="MH180" s="127"/>
      <c r="MI180" s="127"/>
      <c r="MJ180" s="127"/>
      <c r="MK180" s="127"/>
      <c r="ML180" s="127"/>
      <c r="MM180" s="127"/>
      <c r="MN180" s="127"/>
      <c r="MO180" s="127"/>
      <c r="MP180" s="127"/>
      <c r="MQ180" s="127"/>
      <c r="MR180" s="127"/>
      <c r="MS180" s="127"/>
      <c r="MT180" s="127"/>
      <c r="MU180" s="127"/>
      <c r="MV180" s="127"/>
      <c r="MW180" s="127"/>
      <c r="MX180" s="127"/>
      <c r="MY180" s="127"/>
      <c r="MZ180" s="127"/>
      <c r="NA180" s="127"/>
      <c r="NB180" s="127"/>
      <c r="NC180" s="127"/>
      <c r="ND180" s="127"/>
      <c r="NE180" s="127"/>
      <c r="NF180" s="127"/>
      <c r="NG180" s="127"/>
      <c r="NH180" s="127"/>
      <c r="NI180" s="127"/>
      <c r="NJ180" s="127"/>
      <c r="NK180" s="127"/>
      <c r="NL180" s="127"/>
      <c r="NM180" s="127"/>
      <c r="NN180" s="127"/>
      <c r="NO180" s="127"/>
      <c r="NP180" s="127"/>
      <c r="NQ180" s="127"/>
      <c r="NR180" s="127"/>
      <c r="NS180" s="127"/>
      <c r="NT180" s="127"/>
      <c r="NU180" s="127"/>
      <c r="NV180" s="127"/>
      <c r="NW180" s="127"/>
      <c r="NX180" s="127"/>
      <c r="NY180" s="127"/>
      <c r="NZ180" s="127"/>
      <c r="OA180" s="127"/>
      <c r="OB180" s="127"/>
      <c r="OC180" s="127"/>
      <c r="OD180" s="127"/>
      <c r="OE180" s="127"/>
      <c r="OF180" s="127"/>
      <c r="OG180" s="127"/>
      <c r="OH180" s="127"/>
      <c r="OI180" s="127"/>
      <c r="OJ180" s="127"/>
      <c r="OK180" s="127"/>
      <c r="OL180" s="127"/>
      <c r="OM180" s="127"/>
      <c r="ON180" s="127"/>
      <c r="OO180" s="127"/>
      <c r="OP180" s="127"/>
      <c r="OQ180" s="127"/>
      <c r="OR180" s="127"/>
      <c r="OS180" s="127"/>
      <c r="OT180" s="127"/>
      <c r="OU180" s="127"/>
      <c r="OV180" s="127"/>
      <c r="OW180" s="127"/>
      <c r="OX180" s="127"/>
      <c r="OY180" s="127"/>
      <c r="OZ180" s="127"/>
      <c r="PA180" s="127"/>
      <c r="PB180" s="127"/>
      <c r="PC180" s="127"/>
      <c r="PD180" s="127"/>
      <c r="PE180" s="127"/>
      <c r="PF180" s="127"/>
      <c r="PG180" s="127"/>
      <c r="PH180" s="127"/>
      <c r="PI180" s="127"/>
      <c r="PJ180" s="127"/>
      <c r="PK180" s="127"/>
      <c r="PL180" s="127"/>
      <c r="PM180" s="127"/>
      <c r="PN180" s="127"/>
      <c r="PO180" s="127"/>
      <c r="PP180" s="127"/>
      <c r="PQ180" s="127"/>
      <c r="PR180" s="127"/>
      <c r="PS180" s="127"/>
      <c r="PT180" s="127"/>
      <c r="PU180" s="127"/>
      <c r="PV180" s="127"/>
      <c r="PW180" s="127"/>
      <c r="PX180" s="127"/>
      <c r="PY180" s="127"/>
      <c r="PZ180" s="127"/>
      <c r="QA180" s="127"/>
      <c r="QB180" s="127"/>
      <c r="QC180" s="127"/>
      <c r="QD180" s="127"/>
      <c r="QE180" s="127"/>
      <c r="QF180" s="127"/>
      <c r="QG180" s="127"/>
      <c r="QH180" s="127"/>
      <c r="QI180" s="127"/>
      <c r="QJ180" s="127"/>
      <c r="QK180" s="127"/>
      <c r="QL180" s="127"/>
      <c r="QM180" s="127"/>
      <c r="QN180" s="127"/>
      <c r="QO180" s="127"/>
      <c r="QP180" s="127"/>
    </row>
    <row r="181" s="155" customFormat="true" ht="14.4" hidden="false" customHeight="false" outlineLevel="0" collapsed="false">
      <c r="A181" s="166"/>
      <c r="B181" s="37" t="s">
        <v>384</v>
      </c>
      <c r="C181" s="16" t="n">
        <v>0</v>
      </c>
      <c r="D181" s="155" t="n">
        <v>0</v>
      </c>
      <c r="E181" s="155" t="n">
        <v>0</v>
      </c>
      <c r="F181" s="155" t="n">
        <v>0</v>
      </c>
      <c r="G181" s="155" t="n">
        <v>0</v>
      </c>
      <c r="H181" s="155" t="n">
        <v>0</v>
      </c>
      <c r="I181" s="155" t="n">
        <v>0</v>
      </c>
      <c r="J181" s="155" t="n">
        <v>0</v>
      </c>
      <c r="K181" s="155" t="s">
        <v>41</v>
      </c>
      <c r="L181" s="155" t="n">
        <v>0</v>
      </c>
      <c r="M181" s="155" t="n">
        <v>0</v>
      </c>
      <c r="N181" s="155" t="n">
        <v>0</v>
      </c>
      <c r="O181" s="155" t="n">
        <v>1.78</v>
      </c>
      <c r="P181" s="155" t="n">
        <v>0</v>
      </c>
      <c r="Q181" s="155" t="n">
        <v>0</v>
      </c>
      <c r="R181" s="155" t="n">
        <v>0</v>
      </c>
      <c r="S181" s="155" t="n">
        <v>0</v>
      </c>
      <c r="T181" s="155" t="n">
        <v>0</v>
      </c>
      <c r="U181" s="155" t="n">
        <v>0</v>
      </c>
      <c r="V181" s="155" t="n">
        <v>0</v>
      </c>
      <c r="W181" s="155" t="n">
        <v>0</v>
      </c>
      <c r="X181" s="155" t="n">
        <f aca="false">IF(M181=1,O181,0)</f>
        <v>0</v>
      </c>
      <c r="AB181" s="127"/>
      <c r="AC181" s="127"/>
      <c r="AD181" s="127"/>
      <c r="AE181" s="127"/>
      <c r="AF181" s="127"/>
      <c r="AG181" s="127"/>
      <c r="AH181" s="127"/>
      <c r="AI181" s="127"/>
      <c r="AJ181" s="127"/>
      <c r="AK181" s="127"/>
      <c r="AL181" s="127"/>
      <c r="AM181" s="127"/>
      <c r="AN181" s="156" t="n">
        <f aca="false">'Sellia Marina'!B436</f>
        <v>0</v>
      </c>
      <c r="AO181" s="157" t="n">
        <f aca="false">'Sellia Marina'!C436</f>
        <v>0</v>
      </c>
      <c r="AP181" s="157" t="n">
        <f aca="false">'Sellia Marina'!D436</f>
        <v>0</v>
      </c>
      <c r="AQ181" s="157" t="n">
        <f aca="false">'Sellia Marina'!E436</f>
        <v>0</v>
      </c>
      <c r="AR181" s="157" t="n">
        <f aca="false">'Sellia Marina'!F436</f>
        <v>0</v>
      </c>
      <c r="AS181" s="157" t="n">
        <f aca="false">'Sellia Marina'!G436</f>
        <v>0</v>
      </c>
      <c r="AT181" s="157" t="n">
        <f aca="false">'Sellia Marina'!H436</f>
        <v>0</v>
      </c>
      <c r="AU181" s="157" t="n">
        <f aca="false">'Sellia Marina'!I436</f>
        <v>0</v>
      </c>
      <c r="AV181" s="160" t="n">
        <f aca="false">'Sellia Marina'!J436</f>
        <v>0</v>
      </c>
      <c r="AW181" s="156" t="n">
        <f aca="false">'Sellia Marina'!B437</f>
        <v>0</v>
      </c>
      <c r="AX181" s="157" t="n">
        <f aca="false">'Sellia Marina'!C437</f>
        <v>0</v>
      </c>
      <c r="AY181" s="157" t="n">
        <f aca="false">'Sellia Marina'!D437</f>
        <v>0</v>
      </c>
      <c r="AZ181" s="157" t="n">
        <f aca="false">'Sellia Marina'!E437</f>
        <v>0</v>
      </c>
      <c r="BA181" s="157" t="n">
        <f aca="false">'Sellia Marina'!F437</f>
        <v>0</v>
      </c>
      <c r="BB181" s="157" t="n">
        <f aca="false">'Sellia Marina'!G437</f>
        <v>0</v>
      </c>
      <c r="BC181" s="157" t="n">
        <f aca="false">'Sellia Marina'!H437</f>
        <v>0</v>
      </c>
      <c r="BD181" s="157" t="n">
        <f aca="false">'Sellia Marina'!I437</f>
        <v>0</v>
      </c>
      <c r="BE181" s="157" t="n">
        <f aca="false">'Sellia Marina'!J437</f>
        <v>0</v>
      </c>
      <c r="BF181" s="158" t="n">
        <f aca="false">AW181*$T181</f>
        <v>0</v>
      </c>
      <c r="BG181" s="155" t="n">
        <f aca="false">AX181*$T181</f>
        <v>0</v>
      </c>
      <c r="BH181" s="155" t="n">
        <f aca="false">AY181*$T181</f>
        <v>0</v>
      </c>
      <c r="BI181" s="155" t="n">
        <f aca="false">AZ181*$T181</f>
        <v>0</v>
      </c>
      <c r="BJ181" s="155" t="n">
        <f aca="false">BA181*$T181</f>
        <v>0</v>
      </c>
      <c r="BK181" s="155" t="n">
        <f aca="false">BB181*$T181</f>
        <v>0</v>
      </c>
      <c r="BL181" s="155" t="n">
        <f aca="false">BC181*$T181</f>
        <v>0</v>
      </c>
      <c r="BM181" s="155" t="n">
        <f aca="false">BD181*$T181</f>
        <v>0</v>
      </c>
      <c r="BN181" s="159" t="n">
        <f aca="false">BE181*$T181</f>
        <v>0</v>
      </c>
      <c r="BO181" s="156" t="n">
        <f aca="false">AN181+BF181</f>
        <v>0</v>
      </c>
      <c r="BP181" s="157" t="n">
        <f aca="false">AO181+BG181</f>
        <v>0</v>
      </c>
      <c r="BQ181" s="157" t="n">
        <f aca="false">AP181+BH181</f>
        <v>0</v>
      </c>
      <c r="BR181" s="157" t="n">
        <f aca="false">AQ181+BI181</f>
        <v>0</v>
      </c>
      <c r="BS181" s="157" t="n">
        <f aca="false">AR181+BJ181</f>
        <v>0</v>
      </c>
      <c r="BT181" s="157" t="n">
        <f aca="false">AS181+BK181</f>
        <v>0</v>
      </c>
      <c r="BU181" s="157" t="n">
        <f aca="false">AT181+BL181</f>
        <v>0</v>
      </c>
      <c r="BV181" s="157" t="n">
        <f aca="false">AU181+BM181</f>
        <v>0</v>
      </c>
      <c r="BW181" s="160" t="n">
        <f aca="false">AV181+BN181</f>
        <v>0</v>
      </c>
      <c r="BX181" s="3" t="e">
        <f aca="false">BO181/SUM($BO181:$BW181)</f>
        <v>#DIV/0!</v>
      </c>
      <c r="BY181" s="3" t="e">
        <f aca="false">BP181/SUM($BO181:$BW181)</f>
        <v>#DIV/0!</v>
      </c>
      <c r="BZ181" s="3" t="e">
        <f aca="false">BQ181/SUM($BO181:$BW181)</f>
        <v>#DIV/0!</v>
      </c>
      <c r="CA181" s="3" t="e">
        <f aca="false">BR181/SUM($BO181:$BW181)</f>
        <v>#DIV/0!</v>
      </c>
      <c r="CB181" s="3" t="e">
        <f aca="false">BS181/SUM($BO181:$BW181)</f>
        <v>#DIV/0!</v>
      </c>
      <c r="CC181" s="3" t="e">
        <f aca="false">BT181/SUM($BO181:$BW181)</f>
        <v>#DIV/0!</v>
      </c>
      <c r="CD181" s="3" t="e">
        <f aca="false">BU181/SUM($BO181:$BW181)</f>
        <v>#DIV/0!</v>
      </c>
      <c r="CE181" s="3" t="e">
        <f aca="false">BV181/SUM($BO181:$BW181)</f>
        <v>#DIV/0!</v>
      </c>
      <c r="CF181" s="3" t="e">
        <f aca="false">BW181/SUM($BO181:$BW181)</f>
        <v>#DIV/0!</v>
      </c>
      <c r="CG181" s="147"/>
      <c r="CI181" s="16" t="n">
        <f aca="false">IF(CG181&lt;&gt;0,SUM(BO181:CG181)-BV181,0)</f>
        <v>0</v>
      </c>
      <c r="CK181" s="151"/>
      <c r="CL181" s="155" t="n">
        <f aca="false">IF(CG181&lt;&gt;0,1,0)</f>
        <v>0</v>
      </c>
      <c r="CN181" s="151"/>
      <c r="CO181" s="127"/>
      <c r="CP181" s="127"/>
      <c r="CQ181" s="127"/>
      <c r="CR181" s="127"/>
      <c r="CS181" s="127"/>
      <c r="CT181" s="127"/>
      <c r="CU181" s="127"/>
      <c r="CV181" s="127"/>
      <c r="CW181" s="127"/>
      <c r="CX181" s="127"/>
      <c r="CY181" s="127"/>
      <c r="CZ181" s="127"/>
      <c r="DA181" s="127"/>
      <c r="DB181" s="127"/>
      <c r="DC181" s="185"/>
      <c r="DE181" s="37" t="str">
        <f aca="false">B232</f>
        <v>O170</v>
      </c>
      <c r="DF181" s="44" t="n">
        <f aca="false">SUM(DJ152:DJ182)-SUM(DJ154)</f>
        <v>5.7486</v>
      </c>
      <c r="DG181" s="155" t="n">
        <f aca="false">W232</f>
        <v>1513.05</v>
      </c>
      <c r="DH181" s="44" t="n">
        <f aca="false">CG232</f>
        <v>0</v>
      </c>
      <c r="DI181" s="44" t="n">
        <f aca="false">O232</f>
        <v>91.7</v>
      </c>
      <c r="DJ181" s="44" t="n">
        <f aca="false">S232</f>
        <v>1.3755</v>
      </c>
      <c r="DK181" s="44" t="n">
        <f aca="false">BW232</f>
        <v>0</v>
      </c>
      <c r="DL181" s="44" t="n">
        <f aca="false">BV232</f>
        <v>1513.05</v>
      </c>
      <c r="DM181" s="127"/>
      <c r="DN181" s="127"/>
      <c r="DO181" s="127"/>
      <c r="DP181" s="127"/>
      <c r="DQ181" s="127"/>
      <c r="DR181" s="127"/>
      <c r="DS181" s="127"/>
      <c r="DT181" s="127"/>
      <c r="DU181" s="127"/>
      <c r="DV181" s="127"/>
      <c r="DW181" s="127"/>
      <c r="DX181" s="127"/>
      <c r="DY181" s="127"/>
      <c r="DZ181" s="127"/>
      <c r="EA181" s="127"/>
      <c r="EB181" s="127"/>
      <c r="EC181" s="127"/>
      <c r="ED181" s="127"/>
      <c r="EE181" s="127"/>
      <c r="EF181" s="127"/>
      <c r="EG181" s="127"/>
      <c r="EH181" s="127"/>
      <c r="EI181" s="127"/>
      <c r="EJ181" s="127"/>
      <c r="EK181" s="127"/>
      <c r="EL181" s="127"/>
      <c r="EM181" s="127"/>
      <c r="EN181" s="127"/>
      <c r="EO181" s="127"/>
      <c r="EP181" s="127"/>
      <c r="EQ181" s="127"/>
      <c r="ER181" s="127"/>
      <c r="ES181" s="127"/>
      <c r="ET181" s="127"/>
      <c r="EU181" s="127"/>
      <c r="EV181" s="127"/>
      <c r="EW181" s="127"/>
      <c r="EX181" s="127"/>
      <c r="EY181" s="127"/>
      <c r="EZ181" s="127"/>
      <c r="FA181" s="127"/>
      <c r="FB181" s="127"/>
      <c r="FC181" s="127"/>
      <c r="FD181" s="127"/>
      <c r="FE181" s="127"/>
      <c r="FF181" s="127"/>
      <c r="FG181" s="127"/>
      <c r="FH181" s="127"/>
      <c r="FI181" s="127"/>
      <c r="FJ181" s="127"/>
      <c r="FK181" s="127"/>
      <c r="FL181" s="127"/>
      <c r="FM181" s="127"/>
      <c r="FN181" s="127"/>
      <c r="FO181" s="127"/>
      <c r="FP181" s="127"/>
      <c r="FQ181" s="127"/>
      <c r="FR181" s="127"/>
      <c r="FS181" s="127"/>
      <c r="FT181" s="127"/>
      <c r="FU181" s="127"/>
      <c r="FV181" s="127"/>
      <c r="FW181" s="127"/>
      <c r="FX181" s="127"/>
      <c r="FY181" s="127"/>
      <c r="FZ181" s="127"/>
      <c r="GA181" s="127"/>
      <c r="GB181" s="127"/>
      <c r="GC181" s="127"/>
      <c r="GD181" s="127"/>
      <c r="GE181" s="127"/>
      <c r="GF181" s="127"/>
      <c r="GG181" s="127"/>
      <c r="GH181" s="127"/>
      <c r="GI181" s="127"/>
      <c r="GJ181" s="127"/>
      <c r="GK181" s="127"/>
      <c r="GL181" s="127"/>
      <c r="GM181" s="127"/>
      <c r="GN181" s="127"/>
      <c r="GO181" s="127"/>
      <c r="GP181" s="167"/>
      <c r="GQ181" s="127" t="s">
        <v>371</v>
      </c>
      <c r="GR181" s="161" t="n">
        <v>0.020316185793701</v>
      </c>
      <c r="GS181" s="127" t="n">
        <v>0.0628657458925182</v>
      </c>
      <c r="GT181" s="127" t="n">
        <v>0.00439973913823492</v>
      </c>
      <c r="GU181" s="127" t="n">
        <v>0.00452410910616056</v>
      </c>
      <c r="GV181" s="127" t="n">
        <v>0.107894220069385</v>
      </c>
      <c r="GW181" s="127" t="n">
        <v>0</v>
      </c>
      <c r="GX181" s="127" t="n">
        <v>0.8</v>
      </c>
      <c r="GY181" s="135" t="n">
        <v>0</v>
      </c>
      <c r="GZ181" s="161" t="n">
        <v>0</v>
      </c>
      <c r="HA181" s="127" t="s">
        <v>37</v>
      </c>
      <c r="HB181" s="127" t="s">
        <v>140</v>
      </c>
      <c r="HC181" s="127" t="s">
        <v>354</v>
      </c>
      <c r="HD181" s="127" t="n">
        <v>2.63</v>
      </c>
      <c r="HE181" s="127" t="n">
        <v>30</v>
      </c>
      <c r="HF181" s="127" t="n">
        <v>0.03</v>
      </c>
      <c r="HG181" s="127" t="n">
        <v>0</v>
      </c>
      <c r="HH181" s="127" t="n">
        <v>0.0789</v>
      </c>
      <c r="HI181" s="127" t="n">
        <v>0.0789</v>
      </c>
      <c r="HJ181" s="127" t="n">
        <v>1634.37573064326</v>
      </c>
      <c r="HK181" s="127" t="n">
        <v>0</v>
      </c>
      <c r="HL181" s="135" t="n">
        <v>128.952245147753</v>
      </c>
      <c r="HM181" s="161" t="n">
        <v>0</v>
      </c>
      <c r="HN181" s="127" t="n">
        <v>0</v>
      </c>
      <c r="HO181" s="127" t="n">
        <v>0</v>
      </c>
      <c r="HP181" s="127" t="n">
        <v>0</v>
      </c>
      <c r="HQ181" s="127" t="n">
        <v>0</v>
      </c>
      <c r="HR181" s="127" t="n">
        <v>0</v>
      </c>
      <c r="HS181" s="127" t="n">
        <v>0</v>
      </c>
      <c r="HT181" s="127" t="n">
        <v>0</v>
      </c>
      <c r="HU181" s="127" t="n">
        <v>0</v>
      </c>
      <c r="HV181" s="127" t="n">
        <v>0</v>
      </c>
      <c r="HW181" s="127" t="n">
        <v>0</v>
      </c>
      <c r="HX181" s="127" t="n">
        <v>0</v>
      </c>
      <c r="HY181" s="127" t="n">
        <v>0</v>
      </c>
      <c r="HZ181" s="165" t="n">
        <v>0</v>
      </c>
      <c r="IA181" s="127"/>
      <c r="IB181" s="127"/>
      <c r="IC181" s="127"/>
      <c r="ID181" s="127"/>
      <c r="IE181" s="127"/>
      <c r="IF181" s="127"/>
      <c r="IG181" s="127"/>
      <c r="IH181" s="127"/>
      <c r="II181" s="127"/>
      <c r="IJ181" s="127"/>
      <c r="IK181" s="127"/>
      <c r="IL181" s="127"/>
      <c r="IM181" s="127"/>
      <c r="IN181" s="127"/>
      <c r="IO181" s="127"/>
      <c r="IP181" s="127"/>
      <c r="IQ181" s="127"/>
      <c r="IR181" s="127"/>
      <c r="IS181" s="127"/>
      <c r="IT181" s="127"/>
      <c r="IU181" s="127"/>
      <c r="IV181" s="127"/>
      <c r="IW181" s="127"/>
      <c r="IX181" s="127"/>
      <c r="IY181" s="127"/>
      <c r="IZ181" s="127"/>
      <c r="JA181" s="127"/>
      <c r="JB181" s="127"/>
      <c r="JC181" s="127"/>
      <c r="JD181" s="127"/>
      <c r="JE181" s="127"/>
      <c r="JF181" s="127"/>
      <c r="JG181" s="127"/>
      <c r="JH181" s="127"/>
      <c r="JI181" s="127"/>
      <c r="JJ181" s="127"/>
      <c r="JK181" s="127"/>
      <c r="JL181" s="127"/>
      <c r="JM181" s="127"/>
      <c r="JN181" s="127"/>
      <c r="JO181" s="127"/>
      <c r="JP181" s="127"/>
      <c r="JQ181" s="127"/>
      <c r="JR181" s="127"/>
      <c r="JS181" s="127"/>
      <c r="JT181" s="127"/>
      <c r="JU181" s="127"/>
      <c r="JV181" s="127"/>
      <c r="JW181" s="127"/>
      <c r="JX181" s="127"/>
      <c r="JY181" s="127"/>
      <c r="JZ181" s="127"/>
      <c r="KA181" s="127"/>
      <c r="KB181" s="127"/>
      <c r="KC181" s="127"/>
      <c r="KD181" s="127"/>
      <c r="KE181" s="127"/>
      <c r="KF181" s="127"/>
      <c r="KG181" s="127"/>
      <c r="KH181" s="127"/>
      <c r="KI181" s="127"/>
      <c r="KJ181" s="127"/>
      <c r="KK181" s="127"/>
      <c r="KL181" s="127"/>
      <c r="KM181" s="127"/>
      <c r="KN181" s="127"/>
      <c r="KO181" s="127"/>
      <c r="KP181" s="127"/>
      <c r="KQ181" s="127"/>
      <c r="KR181" s="127"/>
      <c r="KS181" s="127"/>
      <c r="KT181" s="127"/>
      <c r="KU181" s="127"/>
      <c r="KV181" s="127"/>
      <c r="KW181" s="127"/>
      <c r="KX181" s="127"/>
      <c r="KY181" s="127"/>
      <c r="KZ181" s="127"/>
      <c r="LA181" s="127"/>
      <c r="LB181" s="127"/>
      <c r="LC181" s="127"/>
      <c r="LD181" s="127"/>
      <c r="LE181" s="127"/>
      <c r="LF181" s="127"/>
      <c r="LG181" s="127"/>
      <c r="LH181" s="127"/>
      <c r="LI181" s="127"/>
      <c r="LJ181" s="127"/>
      <c r="LK181" s="127"/>
      <c r="LL181" s="127"/>
      <c r="LM181" s="127"/>
      <c r="LN181" s="127"/>
      <c r="LO181" s="127"/>
      <c r="LP181" s="127"/>
      <c r="LQ181" s="127"/>
      <c r="LR181" s="127"/>
      <c r="LS181" s="127"/>
      <c r="LT181" s="127"/>
      <c r="LU181" s="127"/>
      <c r="LV181" s="127"/>
      <c r="LW181" s="127"/>
      <c r="LX181" s="127"/>
      <c r="LY181" s="127"/>
      <c r="LZ181" s="127"/>
      <c r="MA181" s="127"/>
      <c r="MB181" s="127"/>
      <c r="MC181" s="127"/>
      <c r="MD181" s="127"/>
      <c r="ME181" s="127"/>
      <c r="MF181" s="127"/>
      <c r="MG181" s="127"/>
      <c r="MH181" s="127"/>
      <c r="MI181" s="127"/>
      <c r="MJ181" s="127"/>
      <c r="MK181" s="127"/>
      <c r="ML181" s="127"/>
      <c r="MM181" s="127"/>
      <c r="MN181" s="127"/>
      <c r="MO181" s="127"/>
      <c r="MP181" s="127"/>
      <c r="MQ181" s="127"/>
      <c r="MR181" s="127"/>
      <c r="MS181" s="127"/>
      <c r="MT181" s="127"/>
      <c r="MU181" s="127"/>
      <c r="MV181" s="127"/>
      <c r="MW181" s="127"/>
      <c r="MX181" s="127"/>
      <c r="MY181" s="127"/>
      <c r="MZ181" s="127"/>
      <c r="NA181" s="127"/>
      <c r="NB181" s="127"/>
      <c r="NC181" s="127"/>
      <c r="ND181" s="127"/>
      <c r="NE181" s="127"/>
      <c r="NF181" s="127"/>
      <c r="NG181" s="127"/>
      <c r="NH181" s="127"/>
      <c r="NI181" s="127"/>
      <c r="NJ181" s="127"/>
      <c r="NK181" s="127"/>
      <c r="NL181" s="127"/>
      <c r="NM181" s="127"/>
      <c r="NN181" s="127"/>
      <c r="NO181" s="127"/>
      <c r="NP181" s="127"/>
      <c r="NQ181" s="127"/>
      <c r="NR181" s="127"/>
      <c r="NS181" s="127"/>
      <c r="NT181" s="127"/>
      <c r="NU181" s="127"/>
      <c r="NV181" s="127"/>
      <c r="NW181" s="127"/>
      <c r="NX181" s="127"/>
      <c r="NY181" s="127"/>
      <c r="NZ181" s="127"/>
      <c r="OA181" s="127"/>
      <c r="OB181" s="127"/>
      <c r="OC181" s="127"/>
      <c r="OD181" s="127"/>
      <c r="OE181" s="127"/>
      <c r="OF181" s="127"/>
      <c r="OG181" s="127"/>
      <c r="OH181" s="127"/>
      <c r="OI181" s="127"/>
      <c r="OJ181" s="127"/>
      <c r="OK181" s="127"/>
      <c r="OL181" s="127"/>
      <c r="OM181" s="127"/>
      <c r="ON181" s="127"/>
      <c r="OO181" s="127"/>
      <c r="OP181" s="127"/>
      <c r="OQ181" s="127"/>
      <c r="OR181" s="127"/>
      <c r="OS181" s="127"/>
      <c r="OT181" s="127"/>
      <c r="OU181" s="127"/>
      <c r="OV181" s="127"/>
      <c r="OW181" s="127"/>
      <c r="OX181" s="127"/>
      <c r="OY181" s="127"/>
      <c r="OZ181" s="127"/>
      <c r="PA181" s="127"/>
      <c r="PB181" s="127"/>
      <c r="PC181" s="127"/>
      <c r="PD181" s="127"/>
      <c r="PE181" s="127"/>
      <c r="PF181" s="127"/>
      <c r="PG181" s="127"/>
      <c r="PH181" s="127"/>
      <c r="PI181" s="127"/>
      <c r="PJ181" s="127"/>
      <c r="PK181" s="127"/>
      <c r="PL181" s="127"/>
      <c r="PM181" s="127"/>
      <c r="PN181" s="127"/>
      <c r="PO181" s="127"/>
      <c r="PP181" s="127"/>
      <c r="PQ181" s="127"/>
      <c r="PR181" s="127"/>
      <c r="PS181" s="127"/>
      <c r="PT181" s="127"/>
      <c r="PU181" s="127"/>
      <c r="PV181" s="127"/>
      <c r="PW181" s="127"/>
      <c r="PX181" s="127"/>
      <c r="PY181" s="127"/>
      <c r="PZ181" s="127"/>
      <c r="QA181" s="127"/>
      <c r="QB181" s="127"/>
      <c r="QC181" s="127"/>
      <c r="QD181" s="127"/>
      <c r="QE181" s="127"/>
      <c r="QF181" s="127"/>
      <c r="QG181" s="127"/>
      <c r="QH181" s="127"/>
      <c r="QI181" s="127"/>
      <c r="QJ181" s="127"/>
      <c r="QK181" s="127"/>
      <c r="QL181" s="127"/>
      <c r="QM181" s="127"/>
      <c r="QN181" s="127"/>
      <c r="QO181" s="127"/>
      <c r="QP181" s="127"/>
    </row>
    <row r="182" customFormat="false" ht="14.4" hidden="false" customHeight="false" outlineLevel="0" collapsed="false">
      <c r="A182" s="166"/>
      <c r="B182" s="37" t="s">
        <v>385</v>
      </c>
      <c r="C182" s="16" t="n">
        <v>0</v>
      </c>
      <c r="D182" s="2" t="n">
        <v>0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1</v>
      </c>
      <c r="J182" s="2" t="n">
        <v>0</v>
      </c>
      <c r="K182" s="2" t="n">
        <v>0</v>
      </c>
      <c r="L182" s="2" t="s">
        <v>140</v>
      </c>
      <c r="M182" s="2" t="n">
        <v>1</v>
      </c>
      <c r="N182" s="2" t="s">
        <v>200</v>
      </c>
      <c r="O182" s="2" t="n">
        <v>28.4</v>
      </c>
      <c r="P182" s="2" t="n">
        <v>50</v>
      </c>
      <c r="Q182" s="2" t="n">
        <v>0.05</v>
      </c>
      <c r="R182" s="2" t="n">
        <v>0</v>
      </c>
      <c r="S182" s="2" t="n">
        <v>1.42</v>
      </c>
      <c r="T182" s="2" t="n">
        <v>1.42</v>
      </c>
      <c r="U182" s="2" t="n">
        <v>1410</v>
      </c>
      <c r="V182" s="2" t="n">
        <v>0</v>
      </c>
      <c r="W182" s="2" t="n">
        <v>2002.2</v>
      </c>
      <c r="X182" s="2" t="n">
        <f aca="false">IF(M182=1,O182,0)</f>
        <v>28.4</v>
      </c>
      <c r="Z182" s="2" t="s">
        <v>511</v>
      </c>
      <c r="AA182" s="2" t="n">
        <f aca="false">[1]sellia!E74</f>
        <v>5.10785027355422</v>
      </c>
      <c r="AB182" s="127"/>
      <c r="AC182" s="127"/>
      <c r="AD182" s="127"/>
      <c r="AE182" s="127"/>
      <c r="AF182" s="127"/>
      <c r="AG182" s="127"/>
      <c r="AH182" s="127"/>
      <c r="AI182" s="127"/>
      <c r="AJ182" s="127"/>
      <c r="AK182" s="127"/>
      <c r="AL182" s="127"/>
      <c r="AM182" s="127"/>
      <c r="AN182" s="150" t="n">
        <f aca="false">'Sellia Marina'!M436</f>
        <v>0</v>
      </c>
      <c r="AO182" s="16" t="n">
        <f aca="false">'Sellia Marina'!N436</f>
        <v>0</v>
      </c>
      <c r="AP182" s="16" t="n">
        <f aca="false">'Sellia Marina'!O436</f>
        <v>0</v>
      </c>
      <c r="AQ182" s="16" t="n">
        <f aca="false">'Sellia Marina'!P436</f>
        <v>0</v>
      </c>
      <c r="AR182" s="16" t="n">
        <f aca="false">'Sellia Marina'!Q436</f>
        <v>0</v>
      </c>
      <c r="AS182" s="16" t="n">
        <f aca="false">'Sellia Marina'!R436</f>
        <v>0</v>
      </c>
      <c r="AT182" s="16" t="n">
        <f aca="false">'Sellia Marina'!S436</f>
        <v>0</v>
      </c>
      <c r="AU182" s="16" t="n">
        <f aca="false">'Sellia Marina'!T436</f>
        <v>0</v>
      </c>
      <c r="AV182" s="139" t="n">
        <f aca="false">'Sellia Marina'!U436</f>
        <v>0</v>
      </c>
      <c r="AW182" s="150" t="n">
        <f aca="false">'Sellia Marina'!M437</f>
        <v>0</v>
      </c>
      <c r="AX182" s="16" t="n">
        <f aca="false">'Sellia Marina'!N437</f>
        <v>0</v>
      </c>
      <c r="AY182" s="16" t="n">
        <f aca="false">'Sellia Marina'!O437</f>
        <v>0</v>
      </c>
      <c r="AZ182" s="16" t="n">
        <f aca="false">'Sellia Marina'!P437</f>
        <v>0</v>
      </c>
      <c r="BA182" s="16" t="n">
        <f aca="false">'Sellia Marina'!Q437</f>
        <v>0</v>
      </c>
      <c r="BB182" s="16" t="n">
        <f aca="false">'Sellia Marina'!R437</f>
        <v>0</v>
      </c>
      <c r="BC182" s="16" t="n">
        <f aca="false">'Sellia Marina'!S437</f>
        <v>0</v>
      </c>
      <c r="BD182" s="16" t="n">
        <f aca="false">'Sellia Marina'!T437</f>
        <v>1410</v>
      </c>
      <c r="BE182" s="16" t="n">
        <f aca="false">'Sellia Marina'!U437</f>
        <v>0</v>
      </c>
      <c r="BF182" s="20" t="n">
        <f aca="false">AW182*$T182</f>
        <v>0</v>
      </c>
      <c r="BG182" s="2" t="n">
        <f aca="false">AX182*$T182</f>
        <v>0</v>
      </c>
      <c r="BH182" s="2" t="n">
        <f aca="false">AY182*$T182</f>
        <v>0</v>
      </c>
      <c r="BI182" s="2" t="n">
        <f aca="false">AZ182*$T182</f>
        <v>0</v>
      </c>
      <c r="BJ182" s="2" t="n">
        <f aca="false">BA182*$T182</f>
        <v>0</v>
      </c>
      <c r="BK182" s="2" t="n">
        <f aca="false">BB182*$T182</f>
        <v>0</v>
      </c>
      <c r="BL182" s="2" t="n">
        <f aca="false">BC182*$T182</f>
        <v>0</v>
      </c>
      <c r="BM182" s="2" t="n">
        <f aca="false">BD182*$T182</f>
        <v>2002.2</v>
      </c>
      <c r="BN182" s="44" t="n">
        <f aca="false">BE182*$T182</f>
        <v>0</v>
      </c>
      <c r="BO182" s="150" t="n">
        <f aca="false">AN182+BF182</f>
        <v>0</v>
      </c>
      <c r="BP182" s="16" t="n">
        <f aca="false">AO182+BG182</f>
        <v>0</v>
      </c>
      <c r="BQ182" s="16" t="n">
        <f aca="false">AP182+BH182</f>
        <v>0</v>
      </c>
      <c r="BR182" s="16" t="n">
        <f aca="false">AQ182+BI182</f>
        <v>0</v>
      </c>
      <c r="BS182" s="16" t="n">
        <f aca="false">AR182+BJ182</f>
        <v>0</v>
      </c>
      <c r="BT182" s="16" t="n">
        <f aca="false">AS182+BK182</f>
        <v>0</v>
      </c>
      <c r="BU182" s="16" t="n">
        <f aca="false">AT182+BL182</f>
        <v>0</v>
      </c>
      <c r="BV182" s="16" t="n">
        <f aca="false">AU182+BM182</f>
        <v>2002.2</v>
      </c>
      <c r="BW182" s="139" t="n">
        <f aca="false">AV182+BN182</f>
        <v>0</v>
      </c>
      <c r="BX182" s="3" t="n">
        <f aca="false">BO182/SUM($BO182:$BW182)</f>
        <v>0</v>
      </c>
      <c r="BY182" s="3" t="n">
        <f aca="false">BP182/SUM($BO182:$BW182)</f>
        <v>0</v>
      </c>
      <c r="BZ182" s="3" t="n">
        <f aca="false">BQ182/SUM($BO182:$BW182)</f>
        <v>0</v>
      </c>
      <c r="CA182" s="3" t="n">
        <f aca="false">BR182/SUM($BO182:$BW182)</f>
        <v>0</v>
      </c>
      <c r="CB182" s="3" t="n">
        <f aca="false">BS182/SUM($BO182:$BW182)</f>
        <v>0</v>
      </c>
      <c r="CC182" s="3" t="n">
        <f aca="false">BT182/SUM($BO182:$BW182)</f>
        <v>0</v>
      </c>
      <c r="CD182" s="3" t="n">
        <f aca="false">BU182/SUM($BO182:$BW182)</f>
        <v>0</v>
      </c>
      <c r="CE182" s="3" t="n">
        <f aca="false">BV182/SUM($BO182:$BW182)</f>
        <v>1</v>
      </c>
      <c r="CF182" s="3" t="n">
        <f aca="false">BW182/SUM($BO182:$BW182)</f>
        <v>0</v>
      </c>
      <c r="CG182" s="147" t="n">
        <f aca="false">IF(AND(CE182&gt;=90%,BV182&gt;=2000),BV182,0)</f>
        <v>2002.2</v>
      </c>
      <c r="CI182" s="16" t="n">
        <f aca="false">IF(CG182&lt;&gt;0,SUM(BO182:CG182)-BV182,0)</f>
        <v>2003.2</v>
      </c>
      <c r="CJ182" s="2" t="n">
        <f aca="false">IF(CE182&gt;=90%,BV182,0)</f>
        <v>2002.2</v>
      </c>
      <c r="CK182" s="151" t="n">
        <f aca="false">IF(CJ182&lt;&gt;0,1,0)</f>
        <v>1</v>
      </c>
      <c r="CL182" s="2" t="n">
        <f aca="false">IF(CG182&lt;&gt;0,1,0)</f>
        <v>1</v>
      </c>
      <c r="CM182" s="2" t="n">
        <v>2002.2</v>
      </c>
      <c r="CN182" s="151"/>
      <c r="CO182" s="127"/>
      <c r="CP182" s="127"/>
      <c r="CQ182" s="127"/>
      <c r="CR182" s="127"/>
      <c r="CS182" s="127"/>
      <c r="CT182" s="127"/>
      <c r="CU182" s="127"/>
      <c r="CV182" s="127"/>
      <c r="CW182" s="127"/>
      <c r="CX182" s="127"/>
      <c r="CY182" s="127"/>
      <c r="CZ182" s="127"/>
      <c r="DA182" s="127"/>
      <c r="DB182" s="127"/>
      <c r="DC182" s="185"/>
      <c r="DD182" s="60"/>
      <c r="DE182" s="176" t="str">
        <f aca="false">B233</f>
        <v>O171</v>
      </c>
      <c r="DF182" s="58" t="n">
        <f aca="false">SUM(DG152:DG182)-SUM(DH152:DH182)</f>
        <v>4552.48281271941</v>
      </c>
      <c r="DG182" s="2" t="n">
        <f aca="false">W233</f>
        <v>26.565</v>
      </c>
      <c r="DH182" s="44" t="n">
        <f aca="false">CG233</f>
        <v>0</v>
      </c>
      <c r="DI182" s="44" t="n">
        <f aca="false">O233</f>
        <v>48.3</v>
      </c>
      <c r="DJ182" s="44" t="n">
        <f aca="false">S233</f>
        <v>0.0483</v>
      </c>
      <c r="DK182" s="44" t="n">
        <f aca="false">BW233</f>
        <v>0</v>
      </c>
      <c r="DL182" s="44" t="n">
        <f aca="false">BV233</f>
        <v>0</v>
      </c>
      <c r="DM182" s="127"/>
      <c r="DN182" s="127"/>
      <c r="DO182" s="127"/>
      <c r="DP182" s="127"/>
      <c r="DQ182" s="127"/>
      <c r="DR182" s="127"/>
      <c r="DS182" s="127"/>
      <c r="DT182" s="127"/>
      <c r="DU182" s="127"/>
      <c r="DV182" s="127"/>
      <c r="DW182" s="127"/>
      <c r="DX182" s="127"/>
      <c r="DY182" s="127"/>
      <c r="DZ182" s="127"/>
      <c r="EA182" s="127"/>
      <c r="EB182" s="127"/>
      <c r="EC182" s="127"/>
      <c r="ED182" s="127"/>
      <c r="EE182" s="127"/>
      <c r="EF182" s="127"/>
      <c r="EG182" s="127"/>
      <c r="EH182" s="127"/>
      <c r="EI182" s="127"/>
      <c r="EJ182" s="127"/>
      <c r="EK182" s="127"/>
      <c r="EL182" s="127"/>
      <c r="EM182" s="127"/>
      <c r="EN182" s="127"/>
      <c r="EO182" s="127"/>
      <c r="EP182" s="127"/>
      <c r="EQ182" s="127"/>
      <c r="ER182" s="127"/>
      <c r="ES182" s="127"/>
      <c r="ET182" s="127"/>
      <c r="EU182" s="127"/>
      <c r="EV182" s="127"/>
      <c r="EW182" s="127"/>
      <c r="EX182" s="127"/>
      <c r="EY182" s="127"/>
      <c r="EZ182" s="127"/>
      <c r="FA182" s="127"/>
      <c r="FB182" s="127"/>
      <c r="FC182" s="127"/>
      <c r="FD182" s="127"/>
      <c r="FE182" s="127"/>
      <c r="FF182" s="127"/>
      <c r="FG182" s="127"/>
      <c r="FH182" s="127"/>
      <c r="FI182" s="127"/>
      <c r="FJ182" s="127"/>
      <c r="FK182" s="127"/>
      <c r="FL182" s="127"/>
      <c r="FM182" s="127"/>
      <c r="FN182" s="127"/>
      <c r="FO182" s="127"/>
      <c r="FP182" s="127"/>
      <c r="FQ182" s="127"/>
      <c r="FR182" s="127"/>
      <c r="FS182" s="127"/>
      <c r="FT182" s="127"/>
      <c r="FU182" s="127"/>
      <c r="FV182" s="127"/>
      <c r="FW182" s="127"/>
      <c r="FX182" s="127"/>
      <c r="FY182" s="127"/>
      <c r="FZ182" s="127"/>
      <c r="GA182" s="127"/>
      <c r="GB182" s="127"/>
      <c r="GC182" s="127"/>
      <c r="GD182" s="127"/>
      <c r="GE182" s="127"/>
      <c r="GF182" s="127"/>
      <c r="GG182" s="127"/>
      <c r="GH182" s="127"/>
      <c r="GI182" s="127"/>
      <c r="GJ182" s="127"/>
      <c r="GK182" s="127"/>
      <c r="GL182" s="127"/>
      <c r="GM182" s="127"/>
      <c r="GN182" s="127"/>
      <c r="GO182" s="127"/>
      <c r="GP182" s="167"/>
      <c r="GQ182" s="127" t="s">
        <v>372</v>
      </c>
      <c r="GR182" s="161" t="n">
        <v>0.75</v>
      </c>
      <c r="GS182" s="127" t="n">
        <v>0</v>
      </c>
      <c r="GT182" s="127" t="n">
        <v>0.2</v>
      </c>
      <c r="GU182" s="127" t="n">
        <v>0</v>
      </c>
      <c r="GV182" s="127" t="n">
        <v>0.05</v>
      </c>
      <c r="GW182" s="127" t="n">
        <v>0</v>
      </c>
      <c r="GX182" s="127" t="n">
        <v>0</v>
      </c>
      <c r="GY182" s="135" t="n">
        <v>0</v>
      </c>
      <c r="GZ182" s="161" t="n">
        <v>0</v>
      </c>
      <c r="HA182" s="127" t="s">
        <v>37</v>
      </c>
      <c r="HB182" s="127" t="s">
        <v>140</v>
      </c>
      <c r="HC182" s="127" t="s">
        <v>354</v>
      </c>
      <c r="HD182" s="127" t="n">
        <v>15.1</v>
      </c>
      <c r="HE182" s="127" t="n">
        <v>45</v>
      </c>
      <c r="HF182" s="127" t="n">
        <v>0.045</v>
      </c>
      <c r="HG182" s="127" t="n">
        <v>0</v>
      </c>
      <c r="HH182" s="127" t="n">
        <v>0.6795</v>
      </c>
      <c r="HI182" s="127" t="n">
        <v>0.6795</v>
      </c>
      <c r="HJ182" s="127" t="n">
        <v>2033</v>
      </c>
      <c r="HK182" s="127" t="n">
        <v>0</v>
      </c>
      <c r="HL182" s="135" t="n">
        <v>1381.4235</v>
      </c>
      <c r="HM182" s="161" t="n">
        <v>0</v>
      </c>
      <c r="HN182" s="127" t="n">
        <v>0</v>
      </c>
      <c r="HO182" s="127" t="n">
        <v>0</v>
      </c>
      <c r="HP182" s="127" t="n">
        <v>0</v>
      </c>
      <c r="HQ182" s="127" t="n">
        <v>0</v>
      </c>
      <c r="HR182" s="127" t="n">
        <v>0</v>
      </c>
      <c r="HS182" s="127" t="n">
        <v>0</v>
      </c>
      <c r="HT182" s="127" t="n">
        <v>0</v>
      </c>
      <c r="HU182" s="127" t="n">
        <v>0</v>
      </c>
      <c r="HV182" s="127" t="n">
        <v>0</v>
      </c>
      <c r="HW182" s="127" t="n">
        <v>0</v>
      </c>
      <c r="HX182" s="127" t="n">
        <v>0</v>
      </c>
      <c r="HY182" s="127" t="n">
        <v>0</v>
      </c>
      <c r="HZ182" s="165" t="n">
        <v>0</v>
      </c>
      <c r="IA182" s="127"/>
      <c r="IB182" s="127"/>
      <c r="IC182" s="127"/>
      <c r="ID182" s="127"/>
      <c r="IE182" s="127"/>
      <c r="IF182" s="127"/>
      <c r="IG182" s="127"/>
      <c r="IH182" s="127"/>
      <c r="II182" s="127"/>
      <c r="IJ182" s="127"/>
      <c r="IK182" s="127"/>
      <c r="IL182" s="127"/>
      <c r="IM182" s="127"/>
      <c r="IN182" s="127"/>
      <c r="IO182" s="127"/>
      <c r="IP182" s="127"/>
      <c r="IQ182" s="127"/>
      <c r="IR182" s="127"/>
      <c r="IS182" s="127"/>
      <c r="IT182" s="127"/>
      <c r="IU182" s="127"/>
      <c r="IV182" s="127"/>
      <c r="IW182" s="127"/>
      <c r="IX182" s="127"/>
      <c r="IY182" s="127"/>
      <c r="IZ182" s="127"/>
      <c r="JA182" s="127"/>
      <c r="JB182" s="127"/>
      <c r="JC182" s="127"/>
      <c r="JD182" s="127"/>
      <c r="JE182" s="127"/>
      <c r="JF182" s="127"/>
      <c r="JG182" s="127"/>
      <c r="JH182" s="127"/>
      <c r="JI182" s="127"/>
      <c r="JJ182" s="127"/>
      <c r="JK182" s="127"/>
      <c r="JL182" s="127"/>
      <c r="JM182" s="127"/>
      <c r="JN182" s="127"/>
      <c r="JO182" s="127"/>
      <c r="JP182" s="127"/>
      <c r="JQ182" s="127"/>
      <c r="JR182" s="127"/>
      <c r="JS182" s="127"/>
      <c r="JT182" s="127"/>
      <c r="JU182" s="127"/>
      <c r="JV182" s="127"/>
      <c r="JW182" s="127"/>
      <c r="JX182" s="127"/>
      <c r="JY182" s="127"/>
      <c r="JZ182" s="127"/>
      <c r="KA182" s="127"/>
      <c r="KB182" s="127"/>
      <c r="KC182" s="127"/>
      <c r="KD182" s="127"/>
      <c r="KE182" s="127"/>
      <c r="KF182" s="127"/>
      <c r="KG182" s="127"/>
      <c r="KH182" s="127"/>
      <c r="KI182" s="127"/>
      <c r="KJ182" s="127"/>
      <c r="KK182" s="127"/>
      <c r="KL182" s="127"/>
      <c r="KM182" s="127"/>
      <c r="KN182" s="127"/>
      <c r="KO182" s="127"/>
      <c r="KP182" s="127"/>
      <c r="KQ182" s="127"/>
      <c r="KR182" s="127"/>
      <c r="KS182" s="127"/>
      <c r="KT182" s="127"/>
      <c r="KU182" s="127"/>
      <c r="KV182" s="127"/>
      <c r="KW182" s="127"/>
      <c r="KX182" s="127"/>
      <c r="KY182" s="127"/>
      <c r="KZ182" s="127"/>
      <c r="LA182" s="127"/>
      <c r="LB182" s="127"/>
      <c r="LC182" s="127"/>
      <c r="LD182" s="127"/>
      <c r="LE182" s="127"/>
      <c r="LF182" s="127"/>
      <c r="LG182" s="127"/>
      <c r="LH182" s="127"/>
      <c r="LI182" s="127"/>
      <c r="LJ182" s="127"/>
      <c r="LK182" s="127"/>
      <c r="LL182" s="127"/>
      <c r="LM182" s="127"/>
      <c r="LN182" s="127"/>
      <c r="LO182" s="127"/>
      <c r="LP182" s="127"/>
      <c r="LQ182" s="127"/>
      <c r="LR182" s="127"/>
      <c r="LS182" s="127"/>
      <c r="LT182" s="127"/>
      <c r="LU182" s="127"/>
      <c r="LV182" s="127"/>
      <c r="LW182" s="127"/>
      <c r="LX182" s="127"/>
      <c r="LY182" s="127"/>
      <c r="LZ182" s="127"/>
      <c r="MA182" s="127"/>
      <c r="MB182" s="127"/>
      <c r="MC182" s="127"/>
      <c r="MD182" s="127"/>
      <c r="ME182" s="127"/>
      <c r="MF182" s="127"/>
      <c r="MG182" s="127"/>
      <c r="MH182" s="127"/>
      <c r="MI182" s="127"/>
      <c r="MJ182" s="127"/>
      <c r="MK182" s="127"/>
      <c r="ML182" s="127"/>
      <c r="MM182" s="127"/>
      <c r="MN182" s="127"/>
      <c r="MO182" s="127"/>
      <c r="MP182" s="127"/>
      <c r="MQ182" s="127"/>
      <c r="MR182" s="127"/>
      <c r="MS182" s="127"/>
      <c r="MT182" s="127"/>
      <c r="MU182" s="127"/>
      <c r="MV182" s="127"/>
      <c r="MW182" s="127"/>
      <c r="MX182" s="127"/>
      <c r="MY182" s="127"/>
      <c r="MZ182" s="127"/>
      <c r="NA182" s="127"/>
      <c r="NB182" s="127"/>
      <c r="NC182" s="127"/>
      <c r="ND182" s="127"/>
      <c r="NE182" s="127"/>
      <c r="NF182" s="127"/>
      <c r="NG182" s="127"/>
      <c r="NH182" s="127"/>
      <c r="NI182" s="127"/>
      <c r="NJ182" s="127"/>
      <c r="NK182" s="127"/>
      <c r="NL182" s="127"/>
      <c r="NM182" s="127"/>
      <c r="NN182" s="127"/>
      <c r="NO182" s="127"/>
      <c r="NP182" s="127"/>
      <c r="NQ182" s="127"/>
      <c r="NR182" s="127"/>
      <c r="NS182" s="127"/>
      <c r="NT182" s="127"/>
      <c r="NU182" s="127"/>
      <c r="NV182" s="127"/>
      <c r="NW182" s="127"/>
      <c r="NX182" s="127"/>
      <c r="NY182" s="127"/>
      <c r="NZ182" s="127"/>
      <c r="OA182" s="127"/>
      <c r="OB182" s="127"/>
      <c r="OC182" s="127"/>
      <c r="OD182" s="127"/>
      <c r="OE182" s="127"/>
      <c r="OF182" s="127"/>
      <c r="OG182" s="127"/>
      <c r="OH182" s="127"/>
      <c r="OI182" s="127"/>
      <c r="OJ182" s="127"/>
      <c r="OK182" s="127"/>
      <c r="OL182" s="127"/>
      <c r="OM182" s="127"/>
      <c r="ON182" s="127"/>
      <c r="OO182" s="127"/>
      <c r="OP182" s="127"/>
      <c r="OQ182" s="127"/>
      <c r="OR182" s="127"/>
      <c r="OS182" s="127"/>
      <c r="OT182" s="127"/>
      <c r="OU182" s="127"/>
      <c r="OV182" s="127"/>
      <c r="OW182" s="127"/>
      <c r="OX182" s="127"/>
      <c r="OY182" s="127"/>
      <c r="OZ182" s="127"/>
      <c r="PA182" s="127"/>
      <c r="PB182" s="127"/>
      <c r="PC182" s="127"/>
      <c r="PD182" s="127"/>
      <c r="PE182" s="127"/>
      <c r="PF182" s="127"/>
      <c r="PG182" s="127"/>
      <c r="PH182" s="127"/>
      <c r="PI182" s="127"/>
      <c r="PJ182" s="127"/>
      <c r="PK182" s="127"/>
      <c r="PL182" s="127"/>
      <c r="PM182" s="127"/>
      <c r="PN182" s="127"/>
      <c r="PO182" s="127"/>
      <c r="PP182" s="127"/>
      <c r="PQ182" s="127"/>
      <c r="PR182" s="127"/>
      <c r="PS182" s="127"/>
      <c r="PT182" s="127"/>
      <c r="PU182" s="127"/>
      <c r="PV182" s="127"/>
      <c r="PW182" s="127"/>
      <c r="PX182" s="127"/>
      <c r="PY182" s="127"/>
      <c r="PZ182" s="127"/>
      <c r="QA182" s="127"/>
      <c r="QB182" s="127"/>
      <c r="QC182" s="127"/>
      <c r="QD182" s="127"/>
      <c r="QE182" s="127"/>
      <c r="QF182" s="127"/>
      <c r="QG182" s="127"/>
      <c r="QH182" s="127"/>
      <c r="QI182" s="127"/>
      <c r="QJ182" s="127"/>
      <c r="QK182" s="127"/>
      <c r="QL182" s="127"/>
      <c r="QM182" s="127"/>
      <c r="QN182" s="127"/>
      <c r="QO182" s="127"/>
      <c r="QP182" s="127"/>
    </row>
    <row r="183" customFormat="false" ht="14.4" hidden="false" customHeight="true" outlineLevel="0" collapsed="false">
      <c r="A183" s="166"/>
      <c r="B183" s="37" t="s">
        <v>386</v>
      </c>
      <c r="C183" s="16" t="n">
        <v>0.3</v>
      </c>
      <c r="D183" s="2" t="n">
        <v>0.6</v>
      </c>
      <c r="E183" s="2" t="n">
        <v>0.1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s">
        <v>37</v>
      </c>
      <c r="M183" s="2" t="s">
        <v>37</v>
      </c>
      <c r="N183" s="2" t="s">
        <v>91</v>
      </c>
      <c r="O183" s="2" t="n">
        <v>1.27</v>
      </c>
      <c r="P183" s="2" t="n">
        <v>25</v>
      </c>
      <c r="Q183" s="2" t="n">
        <v>0.025</v>
      </c>
      <c r="R183" s="2" t="n">
        <v>0</v>
      </c>
      <c r="S183" s="2" t="n">
        <v>0.03175</v>
      </c>
      <c r="T183" s="2" t="n">
        <v>0.03175</v>
      </c>
      <c r="U183" s="2" t="n">
        <v>2634</v>
      </c>
      <c r="V183" s="2" t="n">
        <v>0</v>
      </c>
      <c r="W183" s="2" t="n">
        <v>83.6295</v>
      </c>
      <c r="X183" s="2" t="n">
        <f aca="false">IF(M183=1,O183,0)</f>
        <v>0</v>
      </c>
      <c r="Z183" s="2" t="s">
        <v>511</v>
      </c>
      <c r="AA183" s="2" t="n">
        <f aca="false">[1]sellia!E75</f>
        <v>5.88858755528625</v>
      </c>
      <c r="AB183" s="127"/>
      <c r="AC183" s="127"/>
      <c r="AD183" s="127"/>
      <c r="AE183" s="127"/>
      <c r="AF183" s="127"/>
      <c r="AG183" s="127"/>
      <c r="AH183" s="127"/>
      <c r="AI183" s="127"/>
      <c r="AJ183" s="127"/>
      <c r="AK183" s="127"/>
      <c r="AL183" s="127"/>
      <c r="AM183" s="127"/>
      <c r="AN183" s="150" t="n">
        <f aca="false">'Sellia Marina'!X436</f>
        <v>0</v>
      </c>
      <c r="AO183" s="16" t="n">
        <f aca="false">'Sellia Marina'!Y436</f>
        <v>0</v>
      </c>
      <c r="AP183" s="16" t="n">
        <f aca="false">'Sellia Marina'!Z436</f>
        <v>0</v>
      </c>
      <c r="AQ183" s="16" t="n">
        <f aca="false">'Sellia Marina'!AA436</f>
        <v>0</v>
      </c>
      <c r="AR183" s="16" t="n">
        <f aca="false">'Sellia Marina'!AB436</f>
        <v>0</v>
      </c>
      <c r="AS183" s="16" t="n">
        <f aca="false">'Sellia Marina'!AC436</f>
        <v>0</v>
      </c>
      <c r="AT183" s="16" t="n">
        <f aca="false">'Sellia Marina'!AD436</f>
        <v>0</v>
      </c>
      <c r="AU183" s="16" t="n">
        <f aca="false">'Sellia Marina'!AE436</f>
        <v>0</v>
      </c>
      <c r="AV183" s="139" t="n">
        <f aca="false">'Sellia Marina'!AF436</f>
        <v>0</v>
      </c>
      <c r="AW183" s="150" t="n">
        <f aca="false">'Sellia Marina'!X437</f>
        <v>420</v>
      </c>
      <c r="AX183" s="16" t="n">
        <f aca="false">'Sellia Marina'!Y437</f>
        <v>1560</v>
      </c>
      <c r="AY183" s="16" t="n">
        <f aca="false">'Sellia Marina'!Z437</f>
        <v>54</v>
      </c>
      <c r="AZ183" s="16" t="n">
        <f aca="false">'Sellia Marina'!AA437</f>
        <v>600</v>
      </c>
      <c r="BA183" s="16" t="n">
        <f aca="false">'Sellia Marina'!AB437</f>
        <v>0</v>
      </c>
      <c r="BB183" s="16" t="n">
        <f aca="false">'Sellia Marina'!AC437</f>
        <v>0</v>
      </c>
      <c r="BC183" s="16" t="n">
        <f aca="false">'Sellia Marina'!AD437</f>
        <v>0</v>
      </c>
      <c r="BD183" s="16" t="n">
        <f aca="false">'Sellia Marina'!AE437</f>
        <v>0</v>
      </c>
      <c r="BE183" s="16" t="n">
        <f aca="false">'Sellia Marina'!AF437</f>
        <v>0</v>
      </c>
      <c r="BF183" s="20" t="n">
        <f aca="false">AW183*$T183</f>
        <v>13.335</v>
      </c>
      <c r="BG183" s="2" t="n">
        <f aca="false">AX183*$T183</f>
        <v>49.53</v>
      </c>
      <c r="BH183" s="2" t="n">
        <f aca="false">AY183*$T183</f>
        <v>1.7145</v>
      </c>
      <c r="BI183" s="2" t="n">
        <f aca="false">AZ183*$T183</f>
        <v>19.05</v>
      </c>
      <c r="BJ183" s="2" t="n">
        <f aca="false">BA183*$T183</f>
        <v>0</v>
      </c>
      <c r="BK183" s="2" t="n">
        <f aca="false">BB183*$T183</f>
        <v>0</v>
      </c>
      <c r="BL183" s="2" t="n">
        <f aca="false">BC183*$T183</f>
        <v>0</v>
      </c>
      <c r="BM183" s="2" t="n">
        <f aca="false">BD183*$T183</f>
        <v>0</v>
      </c>
      <c r="BN183" s="44" t="n">
        <f aca="false">BE183*$T183</f>
        <v>0</v>
      </c>
      <c r="BO183" s="150" t="n">
        <f aca="false">AN183+BF183</f>
        <v>13.335</v>
      </c>
      <c r="BP183" s="16" t="n">
        <f aca="false">AO183+BG183</f>
        <v>49.53</v>
      </c>
      <c r="BQ183" s="16" t="n">
        <f aca="false">AP183+BH183</f>
        <v>1.7145</v>
      </c>
      <c r="BR183" s="16" t="n">
        <f aca="false">AQ183+BI183</f>
        <v>19.05</v>
      </c>
      <c r="BS183" s="16" t="n">
        <f aca="false">AR183+BJ183</f>
        <v>0</v>
      </c>
      <c r="BT183" s="16" t="n">
        <f aca="false">AS183+BK183</f>
        <v>0</v>
      </c>
      <c r="BU183" s="16" t="n">
        <f aca="false">AT183+BL183</f>
        <v>0</v>
      </c>
      <c r="BV183" s="16" t="n">
        <f aca="false">AU183+BM183</f>
        <v>0</v>
      </c>
      <c r="BW183" s="139" t="n">
        <f aca="false">AV183+BN183</f>
        <v>0</v>
      </c>
      <c r="BX183" s="3" t="n">
        <f aca="false">BO183/SUM($BO183:$BW183)</f>
        <v>0.159453302961276</v>
      </c>
      <c r="BY183" s="3" t="n">
        <f aca="false">BP183/SUM($BO183:$BW183)</f>
        <v>0.592255125284738</v>
      </c>
      <c r="BZ183" s="3" t="n">
        <f aca="false">BQ183/SUM($BO183:$BW183)</f>
        <v>0.020501138952164</v>
      </c>
      <c r="CA183" s="3" t="n">
        <f aca="false">BR183/SUM($BO183:$BW183)</f>
        <v>0.227790432801822</v>
      </c>
      <c r="CB183" s="3" t="n">
        <f aca="false">BS183/SUM($BO183:$BW183)</f>
        <v>0</v>
      </c>
      <c r="CC183" s="3" t="n">
        <f aca="false">BT183/SUM($BO183:$BW183)</f>
        <v>0</v>
      </c>
      <c r="CD183" s="3" t="n">
        <f aca="false">BU183/SUM($BO183:$BW183)</f>
        <v>0</v>
      </c>
      <c r="CE183" s="3" t="n">
        <f aca="false">BV183/SUM($BO183:$BW183)</f>
        <v>0</v>
      </c>
      <c r="CF183" s="3" t="n">
        <f aca="false">BW183/SUM($BO183:$BW183)</f>
        <v>0</v>
      </c>
      <c r="CG183" s="147" t="n">
        <f aca="false">IF(AND(CE183&gt;=90%,BV183&gt;=2000),BV183,0)</f>
        <v>0</v>
      </c>
      <c r="CI183" s="16" t="n">
        <f aca="false">IF(CG183&lt;&gt;0,SUM(BO183:CG183)-BV183,0)</f>
        <v>0</v>
      </c>
      <c r="CJ183" s="2" t="n">
        <f aca="false">IF(CE183&gt;=90%,BV183,0)</f>
        <v>0</v>
      </c>
      <c r="CK183" s="151" t="n">
        <f aca="false">IF(CJ183&lt;&gt;0,1,0)</f>
        <v>0</v>
      </c>
      <c r="CL183" s="2" t="n">
        <f aca="false">IF(CG183&lt;&gt;0,1,0)</f>
        <v>0</v>
      </c>
      <c r="CM183" s="2" t="n">
        <v>0</v>
      </c>
      <c r="CN183" s="151"/>
      <c r="CO183" s="127"/>
      <c r="CP183" s="127"/>
      <c r="CQ183" s="127"/>
      <c r="CR183" s="127"/>
      <c r="CS183" s="127"/>
      <c r="CT183" s="127"/>
      <c r="CU183" s="127"/>
      <c r="CV183" s="127"/>
      <c r="CW183" s="127"/>
      <c r="CX183" s="127"/>
      <c r="CY183" s="127"/>
      <c r="CZ183" s="127"/>
      <c r="DA183" s="127"/>
      <c r="DB183" s="127"/>
      <c r="DC183" s="187" t="s">
        <v>573</v>
      </c>
      <c r="DD183" s="50" t="str">
        <f aca="false">A73</f>
        <v>Cropani</v>
      </c>
      <c r="DE183" s="49" t="str">
        <f aca="false">B112</f>
        <v>O125</v>
      </c>
      <c r="DF183" s="38" t="n">
        <f aca="false">AA112</f>
        <v>14.1676451121288</v>
      </c>
      <c r="DG183" s="2" t="n">
        <f aca="false">W112</f>
        <v>575.668165986632</v>
      </c>
      <c r="DH183" s="44" t="n">
        <f aca="false">CG112</f>
        <v>0</v>
      </c>
      <c r="DI183" s="44" t="n">
        <f aca="false">O112</f>
        <v>64.6</v>
      </c>
      <c r="DJ183" s="44" t="n">
        <f aca="false">S112</f>
        <v>0.646</v>
      </c>
      <c r="DK183" s="44" t="n">
        <f aca="false">BW112</f>
        <v>0</v>
      </c>
      <c r="DL183" s="44" t="n">
        <f aca="false">BV112</f>
        <v>0</v>
      </c>
      <c r="DM183" s="127"/>
      <c r="DN183" s="127"/>
      <c r="DO183" s="127"/>
      <c r="DP183" s="127"/>
      <c r="DQ183" s="127"/>
      <c r="DR183" s="127"/>
      <c r="DS183" s="127"/>
      <c r="DT183" s="127"/>
      <c r="DU183" s="127"/>
      <c r="DV183" s="127"/>
      <c r="DW183" s="127"/>
      <c r="DX183" s="127"/>
      <c r="DY183" s="127"/>
      <c r="DZ183" s="127"/>
      <c r="EA183" s="127"/>
      <c r="EB183" s="127"/>
      <c r="EC183" s="127"/>
      <c r="ED183" s="127"/>
      <c r="EE183" s="127"/>
      <c r="EF183" s="127"/>
      <c r="EG183" s="127"/>
      <c r="EH183" s="127"/>
      <c r="EI183" s="127"/>
      <c r="EJ183" s="127"/>
      <c r="EK183" s="127"/>
      <c r="EL183" s="127"/>
      <c r="EM183" s="127"/>
      <c r="EN183" s="127"/>
      <c r="EO183" s="127"/>
      <c r="EP183" s="127"/>
      <c r="EQ183" s="127"/>
      <c r="ER183" s="127"/>
      <c r="ES183" s="127"/>
      <c r="ET183" s="127"/>
      <c r="EU183" s="127"/>
      <c r="EV183" s="127"/>
      <c r="EW183" s="127"/>
      <c r="EX183" s="127"/>
      <c r="EY183" s="127"/>
      <c r="EZ183" s="127"/>
      <c r="FA183" s="127"/>
      <c r="FB183" s="127"/>
      <c r="FC183" s="127"/>
      <c r="FD183" s="127"/>
      <c r="FE183" s="127"/>
      <c r="FF183" s="127"/>
      <c r="FG183" s="127"/>
      <c r="FH183" s="127"/>
      <c r="FI183" s="127"/>
      <c r="FJ183" s="127"/>
      <c r="FK183" s="127"/>
      <c r="FL183" s="127"/>
      <c r="FM183" s="127"/>
      <c r="FN183" s="127"/>
      <c r="FO183" s="127"/>
      <c r="FP183" s="127"/>
      <c r="FQ183" s="127"/>
      <c r="FR183" s="127"/>
      <c r="FS183" s="127"/>
      <c r="FT183" s="127"/>
      <c r="FU183" s="127"/>
      <c r="FV183" s="127"/>
      <c r="FW183" s="127"/>
      <c r="FX183" s="127"/>
      <c r="FY183" s="127"/>
      <c r="FZ183" s="127"/>
      <c r="GA183" s="127"/>
      <c r="GB183" s="127"/>
      <c r="GC183" s="127"/>
      <c r="GD183" s="127"/>
      <c r="GE183" s="127"/>
      <c r="GF183" s="127"/>
      <c r="GG183" s="127"/>
      <c r="GH183" s="127"/>
      <c r="GI183" s="127"/>
      <c r="GJ183" s="127"/>
      <c r="GK183" s="127"/>
      <c r="GL183" s="127"/>
      <c r="GM183" s="127"/>
      <c r="GN183" s="127"/>
      <c r="GO183" s="127"/>
      <c r="GP183" s="167"/>
      <c r="GQ183" s="127" t="s">
        <v>373</v>
      </c>
      <c r="GR183" s="161" t="n">
        <v>0.6</v>
      </c>
      <c r="GS183" s="127" t="n">
        <v>0.03</v>
      </c>
      <c r="GT183" s="127" t="n">
        <v>0.15</v>
      </c>
      <c r="GU183" s="127" t="n">
        <v>0</v>
      </c>
      <c r="GV183" s="127" t="n">
        <v>0.02</v>
      </c>
      <c r="GW183" s="127" t="n">
        <v>0</v>
      </c>
      <c r="GX183" s="127" t="n">
        <v>0.2</v>
      </c>
      <c r="GY183" s="135" t="n">
        <v>0</v>
      </c>
      <c r="GZ183" s="161" t="n">
        <v>0</v>
      </c>
      <c r="HA183" s="127" t="s">
        <v>37</v>
      </c>
      <c r="HB183" s="127" t="s">
        <v>47</v>
      </c>
      <c r="HC183" s="127" t="s">
        <v>200</v>
      </c>
      <c r="HD183" s="127" t="n">
        <v>3.9</v>
      </c>
      <c r="HE183" s="127" t="n">
        <v>15</v>
      </c>
      <c r="HF183" s="127" t="n">
        <v>0.015</v>
      </c>
      <c r="HG183" s="127" t="n">
        <v>0</v>
      </c>
      <c r="HH183" s="127" t="n">
        <v>0.0585</v>
      </c>
      <c r="HI183" s="127" t="n">
        <v>0.0585</v>
      </c>
      <c r="HJ183" s="127" t="n">
        <v>1919</v>
      </c>
      <c r="HK183" s="127" t="n">
        <v>0</v>
      </c>
      <c r="HL183" s="135" t="n">
        <v>112.2615</v>
      </c>
      <c r="HM183" s="161" t="n">
        <v>0</v>
      </c>
      <c r="HN183" s="127" t="n">
        <v>0</v>
      </c>
      <c r="HO183" s="127" t="n">
        <v>0</v>
      </c>
      <c r="HP183" s="127" t="n">
        <v>0</v>
      </c>
      <c r="HQ183" s="127" t="n">
        <v>0</v>
      </c>
      <c r="HR183" s="127" t="n">
        <v>0</v>
      </c>
      <c r="HS183" s="127" t="n">
        <v>0</v>
      </c>
      <c r="HT183" s="127" t="n">
        <v>0</v>
      </c>
      <c r="HU183" s="127" t="n">
        <v>0</v>
      </c>
      <c r="HV183" s="127" t="n">
        <v>0</v>
      </c>
      <c r="HW183" s="127" t="n">
        <v>0</v>
      </c>
      <c r="HX183" s="127" t="n">
        <v>0</v>
      </c>
      <c r="HY183" s="127" t="n">
        <v>0</v>
      </c>
      <c r="HZ183" s="165" t="n">
        <v>0</v>
      </c>
      <c r="IA183" s="127"/>
      <c r="IB183" s="127"/>
      <c r="IC183" s="127"/>
      <c r="ID183" s="127"/>
      <c r="IE183" s="127"/>
      <c r="IF183" s="127"/>
      <c r="IG183" s="127"/>
      <c r="IH183" s="127"/>
      <c r="II183" s="127"/>
      <c r="IJ183" s="127"/>
      <c r="IK183" s="127"/>
      <c r="IL183" s="127"/>
      <c r="IM183" s="127"/>
      <c r="IN183" s="127"/>
      <c r="IO183" s="127"/>
      <c r="IP183" s="127"/>
      <c r="IQ183" s="127"/>
      <c r="IR183" s="127"/>
      <c r="IS183" s="127"/>
      <c r="IT183" s="127"/>
      <c r="IU183" s="127"/>
      <c r="IV183" s="127"/>
      <c r="IW183" s="127"/>
      <c r="IX183" s="127"/>
      <c r="IY183" s="127"/>
      <c r="IZ183" s="127"/>
      <c r="JA183" s="127"/>
      <c r="JB183" s="127"/>
      <c r="JC183" s="127"/>
      <c r="JD183" s="127"/>
      <c r="JE183" s="127"/>
      <c r="JF183" s="127"/>
      <c r="JG183" s="127"/>
      <c r="JH183" s="127"/>
      <c r="JI183" s="127"/>
      <c r="JJ183" s="127"/>
      <c r="JK183" s="127"/>
      <c r="JL183" s="127"/>
      <c r="JM183" s="127"/>
      <c r="JN183" s="127"/>
      <c r="JO183" s="127"/>
      <c r="JP183" s="127"/>
      <c r="JQ183" s="127"/>
      <c r="JR183" s="127"/>
      <c r="JS183" s="127"/>
      <c r="JT183" s="127"/>
      <c r="JU183" s="127"/>
      <c r="JV183" s="127"/>
      <c r="JW183" s="127"/>
      <c r="JX183" s="127"/>
      <c r="JY183" s="127"/>
      <c r="JZ183" s="127"/>
      <c r="KA183" s="127"/>
      <c r="KB183" s="127"/>
      <c r="KC183" s="127"/>
      <c r="KD183" s="127"/>
      <c r="KE183" s="127"/>
      <c r="KF183" s="127"/>
      <c r="KG183" s="127"/>
      <c r="KH183" s="127"/>
      <c r="KI183" s="127"/>
      <c r="KJ183" s="127"/>
      <c r="KK183" s="127"/>
      <c r="KL183" s="127"/>
      <c r="KM183" s="127"/>
      <c r="KN183" s="127"/>
      <c r="KO183" s="127"/>
      <c r="KP183" s="127"/>
      <c r="KQ183" s="127"/>
      <c r="KR183" s="127"/>
      <c r="KS183" s="127"/>
      <c r="KT183" s="127"/>
      <c r="KU183" s="127"/>
      <c r="KV183" s="127"/>
      <c r="KW183" s="127"/>
      <c r="KX183" s="127"/>
      <c r="KY183" s="127"/>
      <c r="KZ183" s="127"/>
      <c r="LA183" s="127"/>
      <c r="LB183" s="127"/>
      <c r="LC183" s="127"/>
      <c r="LD183" s="127"/>
      <c r="LE183" s="127"/>
      <c r="LF183" s="127"/>
      <c r="LG183" s="127"/>
      <c r="LH183" s="127"/>
      <c r="LI183" s="127"/>
      <c r="LJ183" s="127"/>
      <c r="LK183" s="127"/>
      <c r="LL183" s="127"/>
      <c r="LM183" s="127"/>
      <c r="LN183" s="127"/>
      <c r="LO183" s="127"/>
      <c r="LP183" s="127"/>
      <c r="LQ183" s="127"/>
      <c r="LR183" s="127"/>
      <c r="LS183" s="127"/>
      <c r="LT183" s="127"/>
      <c r="LU183" s="127"/>
      <c r="LV183" s="127"/>
      <c r="LW183" s="127"/>
      <c r="LX183" s="127"/>
      <c r="LY183" s="127"/>
      <c r="LZ183" s="127"/>
      <c r="MA183" s="127"/>
      <c r="MB183" s="127"/>
      <c r="MC183" s="127"/>
      <c r="MD183" s="127"/>
      <c r="ME183" s="127"/>
      <c r="MF183" s="127"/>
      <c r="MG183" s="127"/>
      <c r="MH183" s="127"/>
      <c r="MI183" s="127"/>
      <c r="MJ183" s="127"/>
      <c r="MK183" s="127"/>
      <c r="ML183" s="127"/>
      <c r="MM183" s="127"/>
      <c r="MN183" s="127"/>
      <c r="MO183" s="127"/>
      <c r="MP183" s="127"/>
      <c r="MQ183" s="127"/>
      <c r="MR183" s="127"/>
      <c r="MS183" s="127"/>
      <c r="MT183" s="127"/>
      <c r="MU183" s="127"/>
      <c r="MV183" s="127"/>
      <c r="MW183" s="127"/>
      <c r="MX183" s="127"/>
      <c r="MY183" s="127"/>
      <c r="MZ183" s="127"/>
      <c r="NA183" s="127"/>
      <c r="NB183" s="127"/>
      <c r="NC183" s="127"/>
      <c r="ND183" s="127"/>
      <c r="NE183" s="127"/>
      <c r="NF183" s="127"/>
      <c r="NG183" s="127"/>
      <c r="NH183" s="127"/>
      <c r="NI183" s="127"/>
      <c r="NJ183" s="127"/>
      <c r="NK183" s="127"/>
      <c r="NL183" s="127"/>
      <c r="NM183" s="127"/>
      <c r="NN183" s="127"/>
      <c r="NO183" s="127"/>
      <c r="NP183" s="127"/>
      <c r="NQ183" s="127"/>
      <c r="NR183" s="127"/>
      <c r="NS183" s="127"/>
      <c r="NT183" s="127"/>
      <c r="NU183" s="127"/>
      <c r="NV183" s="127"/>
      <c r="NW183" s="127"/>
      <c r="NX183" s="127"/>
      <c r="NY183" s="127"/>
      <c r="NZ183" s="127"/>
      <c r="OA183" s="127"/>
      <c r="OB183" s="127"/>
      <c r="OC183" s="127"/>
      <c r="OD183" s="127"/>
      <c r="OE183" s="127"/>
      <c r="OF183" s="127"/>
      <c r="OG183" s="127"/>
      <c r="OH183" s="127"/>
      <c r="OI183" s="127"/>
      <c r="OJ183" s="127"/>
      <c r="OK183" s="127"/>
      <c r="OL183" s="127"/>
      <c r="OM183" s="127"/>
      <c r="ON183" s="127"/>
      <c r="OO183" s="127"/>
      <c r="OP183" s="127"/>
      <c r="OQ183" s="127"/>
      <c r="OR183" s="127"/>
      <c r="OS183" s="127"/>
      <c r="OT183" s="127"/>
      <c r="OU183" s="127"/>
      <c r="OV183" s="127"/>
      <c r="OW183" s="127"/>
      <c r="OX183" s="127"/>
      <c r="OY183" s="127"/>
      <c r="OZ183" s="127"/>
      <c r="PA183" s="127"/>
      <c r="PB183" s="127"/>
      <c r="PC183" s="127"/>
      <c r="PD183" s="127"/>
      <c r="PE183" s="127"/>
      <c r="PF183" s="127"/>
      <c r="PG183" s="127"/>
      <c r="PH183" s="127"/>
      <c r="PI183" s="127"/>
      <c r="PJ183" s="127"/>
      <c r="PK183" s="127"/>
      <c r="PL183" s="127"/>
      <c r="PM183" s="127"/>
      <c r="PN183" s="127"/>
      <c r="PO183" s="127"/>
      <c r="PP183" s="127"/>
      <c r="PQ183" s="127"/>
      <c r="PR183" s="127"/>
      <c r="PS183" s="127"/>
      <c r="PT183" s="127"/>
      <c r="PU183" s="127"/>
      <c r="PV183" s="127"/>
      <c r="PW183" s="127"/>
      <c r="PX183" s="127"/>
      <c r="PY183" s="127"/>
      <c r="PZ183" s="127"/>
      <c r="QA183" s="127"/>
      <c r="QB183" s="127"/>
      <c r="QC183" s="127"/>
      <c r="QD183" s="127"/>
      <c r="QE183" s="127"/>
      <c r="QF183" s="127"/>
      <c r="QG183" s="127"/>
      <c r="QH183" s="127"/>
      <c r="QI183" s="127"/>
      <c r="QJ183" s="127"/>
      <c r="QK183" s="127"/>
      <c r="QL183" s="127"/>
      <c r="QM183" s="127"/>
      <c r="QN183" s="127"/>
      <c r="QO183" s="127"/>
      <c r="QP183" s="127"/>
    </row>
    <row r="184" s="155" customFormat="true" ht="14.4" hidden="false" customHeight="false" outlineLevel="0" collapsed="false">
      <c r="A184" s="166"/>
      <c r="B184" s="37" t="s">
        <v>387</v>
      </c>
      <c r="C184" s="16" t="n">
        <v>0</v>
      </c>
      <c r="D184" s="155" t="n">
        <v>0</v>
      </c>
      <c r="E184" s="155" t="n">
        <v>0</v>
      </c>
      <c r="F184" s="155" t="n">
        <v>0</v>
      </c>
      <c r="G184" s="155" t="n">
        <v>0</v>
      </c>
      <c r="H184" s="155" t="n">
        <v>0</v>
      </c>
      <c r="I184" s="155" t="n">
        <v>0</v>
      </c>
      <c r="J184" s="155" t="n">
        <v>0</v>
      </c>
      <c r="K184" s="155" t="s">
        <v>41</v>
      </c>
      <c r="L184" s="155" t="n">
        <v>0</v>
      </c>
      <c r="M184" s="155" t="n">
        <v>0</v>
      </c>
      <c r="N184" s="155" t="n">
        <v>0</v>
      </c>
      <c r="O184" s="155" t="n">
        <v>7.66</v>
      </c>
      <c r="P184" s="155" t="n">
        <v>0</v>
      </c>
      <c r="Q184" s="155" t="n">
        <v>0</v>
      </c>
      <c r="R184" s="155" t="n">
        <v>0</v>
      </c>
      <c r="S184" s="155" t="n">
        <v>0</v>
      </c>
      <c r="T184" s="155" t="n">
        <v>0</v>
      </c>
      <c r="U184" s="155" t="n">
        <v>0</v>
      </c>
      <c r="V184" s="155" t="n">
        <v>0</v>
      </c>
      <c r="W184" s="155" t="n">
        <v>0</v>
      </c>
      <c r="X184" s="155" t="n">
        <f aca="false">IF(M184=1,O184,0)</f>
        <v>0</v>
      </c>
      <c r="AB184" s="127"/>
      <c r="AC184" s="127"/>
      <c r="AD184" s="127"/>
      <c r="AE184" s="127"/>
      <c r="AF184" s="127"/>
      <c r="AG184" s="128"/>
      <c r="AH184" s="127"/>
      <c r="AI184" s="127"/>
      <c r="AJ184" s="127"/>
      <c r="AK184" s="127"/>
      <c r="AL184" s="127"/>
      <c r="AM184" s="127"/>
      <c r="AN184" s="156" t="n">
        <f aca="false">'Sellia Marina'!AI436</f>
        <v>0</v>
      </c>
      <c r="AO184" s="157" t="n">
        <f aca="false">'Sellia Marina'!AJ436</f>
        <v>0</v>
      </c>
      <c r="AP184" s="157" t="n">
        <f aca="false">'Sellia Marina'!AK436</f>
        <v>0</v>
      </c>
      <c r="AQ184" s="157" t="n">
        <f aca="false">'Sellia Marina'!AL436</f>
        <v>0</v>
      </c>
      <c r="AR184" s="157" t="n">
        <f aca="false">'Sellia Marina'!AM436</f>
        <v>0</v>
      </c>
      <c r="AS184" s="157" t="n">
        <f aca="false">'Sellia Marina'!AN436</f>
        <v>0</v>
      </c>
      <c r="AT184" s="157" t="n">
        <f aca="false">'Sellia Marina'!AO436</f>
        <v>0</v>
      </c>
      <c r="AU184" s="157" t="n">
        <f aca="false">'Sellia Marina'!AP436</f>
        <v>0</v>
      </c>
      <c r="AV184" s="160" t="n">
        <f aca="false">'Sellia Marina'!AQ436</f>
        <v>0</v>
      </c>
      <c r="AW184" s="156" t="n">
        <f aca="false">'Sellia Marina'!AI437</f>
        <v>0</v>
      </c>
      <c r="AX184" s="157" t="n">
        <f aca="false">'Sellia Marina'!AJ437</f>
        <v>0</v>
      </c>
      <c r="AY184" s="157" t="n">
        <f aca="false">'Sellia Marina'!AK437</f>
        <v>0</v>
      </c>
      <c r="AZ184" s="157" t="n">
        <f aca="false">'Sellia Marina'!AL437</f>
        <v>0</v>
      </c>
      <c r="BA184" s="157" t="n">
        <f aca="false">'Sellia Marina'!AM437</f>
        <v>0</v>
      </c>
      <c r="BB184" s="157" t="n">
        <f aca="false">'Sellia Marina'!AN437</f>
        <v>0</v>
      </c>
      <c r="BC184" s="157" t="n">
        <f aca="false">'Sellia Marina'!AO437</f>
        <v>0</v>
      </c>
      <c r="BD184" s="157" t="n">
        <f aca="false">'Sellia Marina'!AP437</f>
        <v>0</v>
      </c>
      <c r="BE184" s="157" t="n">
        <f aca="false">'Sellia Marina'!AQ437</f>
        <v>0</v>
      </c>
      <c r="BF184" s="158" t="n">
        <f aca="false">AW184*$T184</f>
        <v>0</v>
      </c>
      <c r="BG184" s="155" t="n">
        <f aca="false">AX184*$T184</f>
        <v>0</v>
      </c>
      <c r="BH184" s="155" t="n">
        <f aca="false">AY184*$T184</f>
        <v>0</v>
      </c>
      <c r="BI184" s="155" t="n">
        <f aca="false">AZ184*$T184</f>
        <v>0</v>
      </c>
      <c r="BJ184" s="155" t="n">
        <f aca="false">BA184*$T184</f>
        <v>0</v>
      </c>
      <c r="BK184" s="155" t="n">
        <f aca="false">BB184*$T184</f>
        <v>0</v>
      </c>
      <c r="BL184" s="155" t="n">
        <f aca="false">BC184*$T184</f>
        <v>0</v>
      </c>
      <c r="BM184" s="155" t="n">
        <f aca="false">BD184*$T184</f>
        <v>0</v>
      </c>
      <c r="BN184" s="159" t="n">
        <f aca="false">BE184*$T184</f>
        <v>0</v>
      </c>
      <c r="BO184" s="156" t="n">
        <f aca="false">AN184+BF184</f>
        <v>0</v>
      </c>
      <c r="BP184" s="157" t="n">
        <f aca="false">AO184+BG184</f>
        <v>0</v>
      </c>
      <c r="BQ184" s="157" t="n">
        <f aca="false">AP184+BH184</f>
        <v>0</v>
      </c>
      <c r="BR184" s="157" t="n">
        <f aca="false">AQ184+BI184</f>
        <v>0</v>
      </c>
      <c r="BS184" s="157" t="n">
        <f aca="false">AR184+BJ184</f>
        <v>0</v>
      </c>
      <c r="BT184" s="157" t="n">
        <f aca="false">AS184+BK184</f>
        <v>0</v>
      </c>
      <c r="BU184" s="157" t="n">
        <f aca="false">AT184+BL184</f>
        <v>0</v>
      </c>
      <c r="BV184" s="157" t="n">
        <f aca="false">AU184+BM184</f>
        <v>0</v>
      </c>
      <c r="BW184" s="160" t="n">
        <f aca="false">AV184+BN184</f>
        <v>0</v>
      </c>
      <c r="BX184" s="3" t="e">
        <f aca="false">BO184/SUM($BO184:$BW184)</f>
        <v>#DIV/0!</v>
      </c>
      <c r="BY184" s="3" t="e">
        <f aca="false">BP184/SUM($BO184:$BW184)</f>
        <v>#DIV/0!</v>
      </c>
      <c r="BZ184" s="3" t="e">
        <f aca="false">BQ184/SUM($BO184:$BW184)</f>
        <v>#DIV/0!</v>
      </c>
      <c r="CA184" s="3" t="e">
        <f aca="false">BR184/SUM($BO184:$BW184)</f>
        <v>#DIV/0!</v>
      </c>
      <c r="CB184" s="3" t="e">
        <f aca="false">BS184/SUM($BO184:$BW184)</f>
        <v>#DIV/0!</v>
      </c>
      <c r="CC184" s="3" t="e">
        <f aca="false">BT184/SUM($BO184:$BW184)</f>
        <v>#DIV/0!</v>
      </c>
      <c r="CD184" s="3" t="e">
        <f aca="false">BU184/SUM($BO184:$BW184)</f>
        <v>#DIV/0!</v>
      </c>
      <c r="CE184" s="3" t="e">
        <f aca="false">BV184/SUM($BO184:$BW184)</f>
        <v>#DIV/0!</v>
      </c>
      <c r="CF184" s="3" t="e">
        <f aca="false">BW184/SUM($BO184:$BW184)</f>
        <v>#DIV/0!</v>
      </c>
      <c r="CG184" s="147"/>
      <c r="CI184" s="16" t="n">
        <f aca="false">IF(CG184&lt;&gt;0,SUM(BO184:CG184)-BV184,0)</f>
        <v>0</v>
      </c>
      <c r="CK184" s="151"/>
      <c r="CL184" s="155" t="n">
        <f aca="false">IF(CG184&lt;&gt;0,1,0)</f>
        <v>0</v>
      </c>
      <c r="CN184" s="151"/>
      <c r="CO184" s="127"/>
      <c r="CP184" s="127"/>
      <c r="CQ184" s="127"/>
      <c r="CR184" s="127"/>
      <c r="CS184" s="127"/>
      <c r="CT184" s="127"/>
      <c r="CU184" s="127"/>
      <c r="CV184" s="127"/>
      <c r="CW184" s="127"/>
      <c r="CX184" s="127"/>
      <c r="CY184" s="127"/>
      <c r="CZ184" s="127"/>
      <c r="DA184" s="127"/>
      <c r="DB184" s="127"/>
      <c r="DC184" s="187"/>
      <c r="DD184" s="155" t="s">
        <v>597</v>
      </c>
      <c r="DE184" s="37" t="str">
        <f aca="false">B113</f>
        <v>O126</v>
      </c>
      <c r="DF184" s="44"/>
      <c r="DG184" s="155" t="n">
        <f aca="false">W113</f>
        <v>7256.7586</v>
      </c>
      <c r="DH184" s="44" t="n">
        <f aca="false">CG113</f>
        <v>0</v>
      </c>
      <c r="DI184" s="44" t="n">
        <f aca="false">O113</f>
        <v>169</v>
      </c>
      <c r="DJ184" s="44" t="n">
        <f aca="false">S113</f>
        <v>11.83</v>
      </c>
      <c r="DK184" s="44" t="n">
        <f aca="false">BW113</f>
        <v>2602.6</v>
      </c>
      <c r="DL184" s="44" t="n">
        <f aca="false">BV113</f>
        <v>0</v>
      </c>
      <c r="DM184" s="127"/>
      <c r="DN184" s="127"/>
      <c r="DO184" s="127"/>
      <c r="DP184" s="127"/>
      <c r="DQ184" s="127"/>
      <c r="DR184" s="127"/>
      <c r="DS184" s="127"/>
      <c r="DT184" s="127"/>
      <c r="DU184" s="127"/>
      <c r="DV184" s="127"/>
      <c r="DW184" s="127"/>
      <c r="DX184" s="127"/>
      <c r="DY184" s="127"/>
      <c r="DZ184" s="127"/>
      <c r="EA184" s="127"/>
      <c r="EB184" s="127"/>
      <c r="EC184" s="127"/>
      <c r="ED184" s="127"/>
      <c r="EE184" s="127"/>
      <c r="EF184" s="127"/>
      <c r="EG184" s="127"/>
      <c r="EH184" s="127"/>
      <c r="EI184" s="127"/>
      <c r="EJ184" s="127"/>
      <c r="EK184" s="127"/>
      <c r="EL184" s="127"/>
      <c r="EM184" s="127"/>
      <c r="EN184" s="127"/>
      <c r="EO184" s="127"/>
      <c r="EP184" s="127"/>
      <c r="EQ184" s="127"/>
      <c r="ER184" s="127"/>
      <c r="ES184" s="127"/>
      <c r="ET184" s="127"/>
      <c r="EU184" s="127"/>
      <c r="EV184" s="127"/>
      <c r="EW184" s="127"/>
      <c r="EX184" s="127"/>
      <c r="EY184" s="127"/>
      <c r="EZ184" s="127"/>
      <c r="FA184" s="127"/>
      <c r="FB184" s="127"/>
      <c r="FC184" s="127"/>
      <c r="FD184" s="127"/>
      <c r="FE184" s="127"/>
      <c r="FF184" s="127"/>
      <c r="FG184" s="127"/>
      <c r="FH184" s="127"/>
      <c r="FI184" s="127"/>
      <c r="FJ184" s="127"/>
      <c r="FK184" s="127"/>
      <c r="FL184" s="127"/>
      <c r="FM184" s="127"/>
      <c r="FN184" s="127"/>
      <c r="FO184" s="127"/>
      <c r="FP184" s="127"/>
      <c r="FQ184" s="127"/>
      <c r="FR184" s="127"/>
      <c r="FS184" s="127"/>
      <c r="FT184" s="127"/>
      <c r="FU184" s="127"/>
      <c r="FV184" s="127"/>
      <c r="FW184" s="127"/>
      <c r="FX184" s="127"/>
      <c r="FY184" s="127"/>
      <c r="FZ184" s="127"/>
      <c r="GA184" s="127"/>
      <c r="GB184" s="127"/>
      <c r="GC184" s="127"/>
      <c r="GD184" s="127"/>
      <c r="GE184" s="127"/>
      <c r="GF184" s="127"/>
      <c r="GG184" s="127"/>
      <c r="GH184" s="127"/>
      <c r="GI184" s="127"/>
      <c r="GJ184" s="127"/>
      <c r="GK184" s="127"/>
      <c r="GL184" s="127"/>
      <c r="GM184" s="127"/>
      <c r="GN184" s="127"/>
      <c r="GO184" s="127"/>
      <c r="GP184" s="167"/>
      <c r="GQ184" s="127" t="s">
        <v>384</v>
      </c>
      <c r="GR184" s="161" t="n">
        <v>0</v>
      </c>
      <c r="GS184" s="127" t="n">
        <v>0</v>
      </c>
      <c r="GT184" s="127" t="n">
        <v>0</v>
      </c>
      <c r="GU184" s="127" t="n">
        <v>0</v>
      </c>
      <c r="GV184" s="127" t="n">
        <v>0</v>
      </c>
      <c r="GW184" s="127" t="n">
        <v>0</v>
      </c>
      <c r="GX184" s="127" t="n">
        <v>0</v>
      </c>
      <c r="GY184" s="135" t="n">
        <v>0</v>
      </c>
      <c r="GZ184" s="161" t="s">
        <v>41</v>
      </c>
      <c r="HA184" s="127" t="n">
        <v>0</v>
      </c>
      <c r="HB184" s="127" t="n">
        <v>0</v>
      </c>
      <c r="HC184" s="127" t="n">
        <v>0</v>
      </c>
      <c r="HD184" s="127" t="n">
        <v>1.78</v>
      </c>
      <c r="HE184" s="127" t="n">
        <v>0</v>
      </c>
      <c r="HF184" s="127" t="n">
        <v>0</v>
      </c>
      <c r="HG184" s="127" t="n">
        <v>0</v>
      </c>
      <c r="HH184" s="127" t="n">
        <v>0</v>
      </c>
      <c r="HI184" s="127" t="n">
        <v>0</v>
      </c>
      <c r="HJ184" s="127" t="n">
        <v>0</v>
      </c>
      <c r="HK184" s="127" t="n">
        <v>0</v>
      </c>
      <c r="HL184" s="135" t="n">
        <v>0</v>
      </c>
      <c r="HM184" s="161" t="n">
        <v>0</v>
      </c>
      <c r="HN184" s="127" t="n">
        <v>0</v>
      </c>
      <c r="HO184" s="127" t="n">
        <v>0</v>
      </c>
      <c r="HP184" s="127" t="n">
        <v>0</v>
      </c>
      <c r="HQ184" s="127" t="n">
        <v>0</v>
      </c>
      <c r="HR184" s="127" t="n">
        <v>0</v>
      </c>
      <c r="HS184" s="127" t="n">
        <v>0</v>
      </c>
      <c r="HT184" s="127" t="n">
        <v>0</v>
      </c>
      <c r="HU184" s="127" t="n">
        <v>0</v>
      </c>
      <c r="HV184" s="127" t="n">
        <v>0</v>
      </c>
      <c r="HW184" s="127" t="n">
        <v>0</v>
      </c>
      <c r="HX184" s="127" t="n">
        <v>0</v>
      </c>
      <c r="HY184" s="127" t="n">
        <v>0</v>
      </c>
      <c r="HZ184" s="165" t="n">
        <v>0</v>
      </c>
      <c r="IA184" s="127"/>
      <c r="IB184" s="127"/>
      <c r="IC184" s="127"/>
      <c r="ID184" s="127"/>
      <c r="IE184" s="127"/>
      <c r="IF184" s="127"/>
      <c r="IG184" s="127"/>
      <c r="IH184" s="127"/>
      <c r="II184" s="127"/>
      <c r="IJ184" s="127"/>
      <c r="IK184" s="127"/>
      <c r="IL184" s="127"/>
      <c r="IM184" s="127"/>
      <c r="IN184" s="127"/>
      <c r="IO184" s="127"/>
      <c r="IP184" s="127"/>
      <c r="IQ184" s="127"/>
      <c r="IR184" s="127"/>
      <c r="IS184" s="127"/>
      <c r="IT184" s="127"/>
      <c r="IU184" s="127"/>
      <c r="IV184" s="127"/>
      <c r="IW184" s="127"/>
      <c r="IX184" s="127"/>
      <c r="IY184" s="127"/>
      <c r="IZ184" s="127"/>
      <c r="JA184" s="127"/>
      <c r="JB184" s="127"/>
      <c r="JC184" s="127"/>
      <c r="JD184" s="127"/>
      <c r="JE184" s="127"/>
      <c r="JF184" s="127"/>
      <c r="JG184" s="127"/>
      <c r="JH184" s="127"/>
      <c r="JI184" s="127"/>
      <c r="JJ184" s="127"/>
      <c r="JK184" s="127"/>
      <c r="JL184" s="127"/>
      <c r="JM184" s="127"/>
      <c r="JN184" s="127"/>
      <c r="JO184" s="127"/>
      <c r="JP184" s="127"/>
      <c r="JQ184" s="127"/>
      <c r="JR184" s="127"/>
      <c r="JS184" s="127"/>
      <c r="JT184" s="127"/>
      <c r="JU184" s="127"/>
      <c r="JV184" s="127"/>
      <c r="JW184" s="127"/>
      <c r="JX184" s="127"/>
      <c r="JY184" s="127"/>
      <c r="JZ184" s="127"/>
      <c r="KA184" s="127"/>
      <c r="KB184" s="127"/>
      <c r="KC184" s="127"/>
      <c r="KD184" s="127"/>
      <c r="KE184" s="127"/>
      <c r="KF184" s="127"/>
      <c r="KG184" s="127"/>
      <c r="KH184" s="127"/>
      <c r="KI184" s="127"/>
      <c r="KJ184" s="127"/>
      <c r="KK184" s="127"/>
      <c r="KL184" s="127"/>
      <c r="KM184" s="127"/>
      <c r="KN184" s="127"/>
      <c r="KO184" s="127"/>
      <c r="KP184" s="127"/>
      <c r="KQ184" s="127"/>
      <c r="KR184" s="127"/>
      <c r="KS184" s="127"/>
      <c r="KT184" s="127"/>
      <c r="KU184" s="127"/>
      <c r="KV184" s="127"/>
      <c r="KW184" s="127"/>
      <c r="KX184" s="127"/>
      <c r="KY184" s="127"/>
      <c r="KZ184" s="127"/>
      <c r="LA184" s="127"/>
      <c r="LB184" s="127"/>
      <c r="LC184" s="127"/>
      <c r="LD184" s="127"/>
      <c r="LE184" s="127"/>
      <c r="LF184" s="127"/>
      <c r="LG184" s="127"/>
      <c r="LH184" s="127"/>
      <c r="LI184" s="127"/>
      <c r="LJ184" s="127"/>
      <c r="LK184" s="127"/>
      <c r="LL184" s="127"/>
      <c r="LM184" s="127"/>
      <c r="LN184" s="127"/>
      <c r="LO184" s="127"/>
      <c r="LP184" s="127"/>
      <c r="LQ184" s="127"/>
      <c r="LR184" s="127"/>
      <c r="LS184" s="127"/>
      <c r="LT184" s="127"/>
      <c r="LU184" s="127"/>
      <c r="LV184" s="127"/>
      <c r="LW184" s="127"/>
      <c r="LX184" s="127"/>
      <c r="LY184" s="127"/>
      <c r="LZ184" s="127"/>
      <c r="MA184" s="127"/>
      <c r="MB184" s="127"/>
      <c r="MC184" s="127"/>
      <c r="MD184" s="127"/>
      <c r="ME184" s="127"/>
      <c r="MF184" s="127"/>
      <c r="MG184" s="127"/>
      <c r="MH184" s="127"/>
      <c r="MI184" s="127"/>
      <c r="MJ184" s="127"/>
      <c r="MK184" s="127"/>
      <c r="ML184" s="127"/>
      <c r="MM184" s="127"/>
      <c r="MN184" s="127"/>
      <c r="MO184" s="127"/>
      <c r="MP184" s="127"/>
      <c r="MQ184" s="127"/>
      <c r="MR184" s="127"/>
      <c r="MS184" s="127"/>
      <c r="MT184" s="127"/>
      <c r="MU184" s="127"/>
      <c r="MV184" s="127"/>
      <c r="MW184" s="127"/>
      <c r="MX184" s="127"/>
      <c r="MY184" s="127"/>
      <c r="MZ184" s="127"/>
      <c r="NA184" s="127"/>
      <c r="NB184" s="127"/>
      <c r="NC184" s="127"/>
      <c r="ND184" s="127"/>
      <c r="NE184" s="127"/>
      <c r="NF184" s="127"/>
      <c r="NG184" s="127"/>
      <c r="NH184" s="127"/>
      <c r="NI184" s="127"/>
      <c r="NJ184" s="127"/>
      <c r="NK184" s="127"/>
      <c r="NL184" s="127"/>
      <c r="NM184" s="127"/>
      <c r="NN184" s="127"/>
      <c r="NO184" s="127"/>
      <c r="NP184" s="127"/>
      <c r="NQ184" s="127"/>
      <c r="NR184" s="127"/>
      <c r="NS184" s="127"/>
      <c r="NT184" s="127"/>
      <c r="NU184" s="127"/>
      <c r="NV184" s="127"/>
      <c r="NW184" s="127"/>
      <c r="NX184" s="127"/>
      <c r="NY184" s="127"/>
      <c r="NZ184" s="127"/>
      <c r="OA184" s="127"/>
      <c r="OB184" s="127"/>
      <c r="OC184" s="127"/>
      <c r="OD184" s="127"/>
      <c r="OE184" s="127"/>
      <c r="OF184" s="127"/>
      <c r="OG184" s="127"/>
      <c r="OH184" s="127"/>
      <c r="OI184" s="127"/>
      <c r="OJ184" s="127"/>
      <c r="OK184" s="127"/>
      <c r="OL184" s="127"/>
      <c r="OM184" s="127"/>
      <c r="ON184" s="127"/>
      <c r="OO184" s="127"/>
      <c r="OP184" s="127"/>
      <c r="OQ184" s="127"/>
      <c r="OR184" s="127"/>
      <c r="OS184" s="127"/>
      <c r="OT184" s="127"/>
      <c r="OU184" s="127"/>
      <c r="OV184" s="127"/>
      <c r="OW184" s="127"/>
      <c r="OX184" s="127"/>
      <c r="OY184" s="127"/>
      <c r="OZ184" s="127"/>
      <c r="PA184" s="127"/>
      <c r="PB184" s="127"/>
      <c r="PC184" s="127"/>
      <c r="PD184" s="127"/>
      <c r="PE184" s="127"/>
      <c r="PF184" s="127"/>
      <c r="PG184" s="127"/>
      <c r="PH184" s="127"/>
      <c r="PI184" s="127"/>
      <c r="PJ184" s="127"/>
      <c r="PK184" s="127"/>
      <c r="PL184" s="127"/>
      <c r="PM184" s="127"/>
      <c r="PN184" s="127"/>
      <c r="PO184" s="127"/>
      <c r="PP184" s="127"/>
      <c r="PQ184" s="127"/>
      <c r="PR184" s="127"/>
      <c r="PS184" s="127"/>
      <c r="PT184" s="127"/>
      <c r="PU184" s="127"/>
      <c r="PV184" s="127"/>
      <c r="PW184" s="127"/>
      <c r="PX184" s="127"/>
      <c r="PY184" s="127"/>
      <c r="PZ184" s="127"/>
      <c r="QA184" s="127"/>
      <c r="QB184" s="127"/>
      <c r="QC184" s="127"/>
      <c r="QD184" s="127"/>
      <c r="QE184" s="127"/>
      <c r="QF184" s="127"/>
      <c r="QG184" s="127"/>
      <c r="QH184" s="127"/>
      <c r="QI184" s="127"/>
      <c r="QJ184" s="127"/>
      <c r="QK184" s="127"/>
      <c r="QL184" s="127"/>
      <c r="QM184" s="127"/>
      <c r="QN184" s="127"/>
      <c r="QO184" s="127"/>
      <c r="QP184" s="127"/>
    </row>
    <row r="185" customFormat="false" ht="14.4" hidden="false" customHeight="false" outlineLevel="0" collapsed="false">
      <c r="A185" s="166"/>
      <c r="B185" s="37" t="s">
        <v>388</v>
      </c>
      <c r="C185" s="16" t="n">
        <v>0</v>
      </c>
      <c r="D185" s="2" t="n">
        <v>0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1</v>
      </c>
      <c r="J185" s="2" t="n">
        <v>0</v>
      </c>
      <c r="K185" s="2" t="n">
        <v>0</v>
      </c>
      <c r="L185" s="2" t="s">
        <v>37</v>
      </c>
      <c r="M185" s="2" t="n">
        <v>1</v>
      </c>
      <c r="N185" s="2" t="s">
        <v>393</v>
      </c>
      <c r="O185" s="2" t="n">
        <v>5.9</v>
      </c>
      <c r="P185" s="2" t="n">
        <v>5</v>
      </c>
      <c r="Q185" s="2" t="n">
        <v>0.005</v>
      </c>
      <c r="R185" s="2" t="n">
        <v>0</v>
      </c>
      <c r="S185" s="2" t="n">
        <v>0.0295</v>
      </c>
      <c r="T185" s="2" t="n">
        <v>0.0295</v>
      </c>
      <c r="U185" s="2" t="n">
        <v>1500</v>
      </c>
      <c r="V185" s="2" t="n">
        <v>0</v>
      </c>
      <c r="W185" s="2" t="n">
        <v>44.25</v>
      </c>
      <c r="X185" s="2" t="n">
        <f aca="false">IF(M185=1,O185,0)</f>
        <v>5.9</v>
      </c>
      <c r="Z185" s="2" t="s">
        <v>511</v>
      </c>
      <c r="AA185" s="2" t="n">
        <f aca="false">[1]sellia!E77</f>
        <v>6.78970512935172</v>
      </c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  <c r="AN185" s="150" t="n">
        <f aca="false">'Sellia Marina'!AT436</f>
        <v>0</v>
      </c>
      <c r="AO185" s="16" t="n">
        <f aca="false">'Sellia Marina'!AU436</f>
        <v>0</v>
      </c>
      <c r="AP185" s="16" t="n">
        <f aca="false">'Sellia Marina'!AV436</f>
        <v>0</v>
      </c>
      <c r="AQ185" s="16" t="n">
        <f aca="false">'Sellia Marina'!AW436</f>
        <v>0</v>
      </c>
      <c r="AR185" s="16" t="n">
        <f aca="false">'Sellia Marina'!AX436</f>
        <v>0</v>
      </c>
      <c r="AS185" s="16" t="n">
        <f aca="false">'Sellia Marina'!AY436</f>
        <v>0</v>
      </c>
      <c r="AT185" s="16" t="n">
        <f aca="false">'Sellia Marina'!AZ436</f>
        <v>0</v>
      </c>
      <c r="AU185" s="16" t="n">
        <f aca="false">'Sellia Marina'!BA436</f>
        <v>0</v>
      </c>
      <c r="AV185" s="139" t="n">
        <f aca="false">'Sellia Marina'!BB436</f>
        <v>0</v>
      </c>
      <c r="AW185" s="150" t="n">
        <f aca="false">'Sellia Marina'!AT437</f>
        <v>0</v>
      </c>
      <c r="AX185" s="16" t="n">
        <f aca="false">'Sellia Marina'!AU437</f>
        <v>0</v>
      </c>
      <c r="AY185" s="16" t="n">
        <f aca="false">'Sellia Marina'!AV437</f>
        <v>0</v>
      </c>
      <c r="AZ185" s="16" t="n">
        <f aca="false">'Sellia Marina'!AW437</f>
        <v>0</v>
      </c>
      <c r="BA185" s="16" t="n">
        <f aca="false">'Sellia Marina'!AX437</f>
        <v>0</v>
      </c>
      <c r="BB185" s="16" t="n">
        <f aca="false">'Sellia Marina'!AY437</f>
        <v>0</v>
      </c>
      <c r="BC185" s="16" t="n">
        <f aca="false">'Sellia Marina'!AZ437</f>
        <v>0</v>
      </c>
      <c r="BD185" s="16" t="n">
        <f aca="false">'Sellia Marina'!BA437</f>
        <v>1500</v>
      </c>
      <c r="BE185" s="16" t="n">
        <f aca="false">'Sellia Marina'!BB437</f>
        <v>0</v>
      </c>
      <c r="BF185" s="20" t="n">
        <f aca="false">AW185*$T185</f>
        <v>0</v>
      </c>
      <c r="BG185" s="2" t="n">
        <f aca="false">AX185*$T185</f>
        <v>0</v>
      </c>
      <c r="BH185" s="2" t="n">
        <f aca="false">AY185*$T185</f>
        <v>0</v>
      </c>
      <c r="BI185" s="2" t="n">
        <f aca="false">AZ185*$T185</f>
        <v>0</v>
      </c>
      <c r="BJ185" s="2" t="n">
        <f aca="false">BA185*$T185</f>
        <v>0</v>
      </c>
      <c r="BK185" s="2" t="n">
        <f aca="false">BB185*$T185</f>
        <v>0</v>
      </c>
      <c r="BL185" s="2" t="n">
        <f aca="false">BC185*$T185</f>
        <v>0</v>
      </c>
      <c r="BM185" s="2" t="n">
        <f aca="false">BD185*$T185</f>
        <v>44.25</v>
      </c>
      <c r="BN185" s="44" t="n">
        <f aca="false">BE185*$T185</f>
        <v>0</v>
      </c>
      <c r="BO185" s="150" t="n">
        <f aca="false">AN185+BF185</f>
        <v>0</v>
      </c>
      <c r="BP185" s="16" t="n">
        <f aca="false">AO185+BG185</f>
        <v>0</v>
      </c>
      <c r="BQ185" s="16" t="n">
        <f aca="false">AP185+BH185</f>
        <v>0</v>
      </c>
      <c r="BR185" s="16" t="n">
        <f aca="false">AQ185+BI185</f>
        <v>0</v>
      </c>
      <c r="BS185" s="16" t="n">
        <f aca="false">AR185+BJ185</f>
        <v>0</v>
      </c>
      <c r="BT185" s="16" t="n">
        <f aca="false">AS185+BK185</f>
        <v>0</v>
      </c>
      <c r="BU185" s="16" t="n">
        <f aca="false">AT185+BL185</f>
        <v>0</v>
      </c>
      <c r="BV185" s="16" t="n">
        <f aca="false">AU185+BM185</f>
        <v>44.25</v>
      </c>
      <c r="BW185" s="139" t="n">
        <f aca="false">AV185+BN185</f>
        <v>0</v>
      </c>
      <c r="BX185" s="3" t="n">
        <f aca="false">BO185/SUM($BO185:$BW185)</f>
        <v>0</v>
      </c>
      <c r="BY185" s="3" t="n">
        <f aca="false">BP185/SUM($BO185:$BW185)</f>
        <v>0</v>
      </c>
      <c r="BZ185" s="3" t="n">
        <f aca="false">BQ185/SUM($BO185:$BW185)</f>
        <v>0</v>
      </c>
      <c r="CA185" s="3" t="n">
        <f aca="false">BR185/SUM($BO185:$BW185)</f>
        <v>0</v>
      </c>
      <c r="CB185" s="3" t="n">
        <f aca="false">BS185/SUM($BO185:$BW185)</f>
        <v>0</v>
      </c>
      <c r="CC185" s="3" t="n">
        <f aca="false">BT185/SUM($BO185:$BW185)</f>
        <v>0</v>
      </c>
      <c r="CD185" s="3" t="n">
        <f aca="false">BU185/SUM($BO185:$BW185)</f>
        <v>0</v>
      </c>
      <c r="CE185" s="3" t="n">
        <f aca="false">BV185/SUM($BO185:$BW185)</f>
        <v>1</v>
      </c>
      <c r="CF185" s="3" t="n">
        <f aca="false">BW185/SUM($BO185:$BW185)</f>
        <v>0</v>
      </c>
      <c r="CG185" s="147" t="n">
        <f aca="false">IF(AND(CE185&gt;=90%,BV185&gt;=2000),BV185,0)</f>
        <v>0</v>
      </c>
      <c r="CI185" s="16" t="n">
        <f aca="false">IF(CG185&lt;&gt;0,SUM(BO185:CG185)-BV185,0)</f>
        <v>0</v>
      </c>
      <c r="CJ185" s="2" t="n">
        <f aca="false">IF(CE185&gt;=90%,BV185,0)</f>
        <v>44.25</v>
      </c>
      <c r="CK185" s="151" t="n">
        <f aca="false">IF(CJ185&lt;&gt;0,1,0)</f>
        <v>1</v>
      </c>
      <c r="CL185" s="2" t="n">
        <f aca="false">IF(CG185&lt;&gt;0,1,0)</f>
        <v>0</v>
      </c>
      <c r="CM185" s="2" t="n">
        <v>0</v>
      </c>
      <c r="CN185" s="151"/>
      <c r="CO185" s="127"/>
      <c r="CP185" s="127"/>
      <c r="CQ185" s="127"/>
      <c r="CR185" s="127"/>
      <c r="CS185" s="127"/>
      <c r="CT185" s="127"/>
      <c r="CU185" s="127"/>
      <c r="CV185" s="127"/>
      <c r="CW185" s="127"/>
      <c r="CX185" s="127"/>
      <c r="CY185" s="127"/>
      <c r="CZ185" s="127"/>
      <c r="DA185" s="127"/>
      <c r="DB185" s="127"/>
      <c r="DC185" s="187"/>
      <c r="DE185" s="37" t="str">
        <f aca="false">B114</f>
        <v>O127</v>
      </c>
      <c r="DF185" s="44"/>
      <c r="DG185" s="2" t="n">
        <f aca="false">W114</f>
        <v>669.335</v>
      </c>
      <c r="DH185" s="44" t="n">
        <f aca="false">CG114</f>
        <v>0</v>
      </c>
      <c r="DI185" s="44" t="n">
        <f aca="false">O114</f>
        <v>50.9</v>
      </c>
      <c r="DJ185" s="44" t="n">
        <f aca="false">S114</f>
        <v>0.509</v>
      </c>
      <c r="DK185" s="44" t="n">
        <f aca="false">BW114</f>
        <v>0</v>
      </c>
      <c r="DL185" s="44" t="n">
        <f aca="false">BV114</f>
        <v>458.1</v>
      </c>
      <c r="DM185" s="127"/>
      <c r="DN185" s="127"/>
      <c r="DO185" s="127"/>
      <c r="DP185" s="127"/>
      <c r="DQ185" s="127"/>
      <c r="DR185" s="127"/>
      <c r="DS185" s="127"/>
      <c r="DT185" s="127"/>
      <c r="DU185" s="127"/>
      <c r="DV185" s="127"/>
      <c r="DW185" s="127"/>
      <c r="DX185" s="127"/>
      <c r="DY185" s="127"/>
      <c r="DZ185" s="127"/>
      <c r="EA185" s="127"/>
      <c r="EB185" s="127"/>
      <c r="EC185" s="127"/>
      <c r="ED185" s="127"/>
      <c r="EE185" s="127"/>
      <c r="EF185" s="127"/>
      <c r="EG185" s="127"/>
      <c r="EH185" s="127"/>
      <c r="EI185" s="127"/>
      <c r="EJ185" s="127"/>
      <c r="EK185" s="127"/>
      <c r="EL185" s="127"/>
      <c r="EM185" s="127"/>
      <c r="EN185" s="127"/>
      <c r="EO185" s="127"/>
      <c r="EP185" s="127"/>
      <c r="EQ185" s="127"/>
      <c r="ER185" s="127"/>
      <c r="ES185" s="127"/>
      <c r="ET185" s="127"/>
      <c r="EU185" s="127"/>
      <c r="EV185" s="127"/>
      <c r="EW185" s="127"/>
      <c r="EX185" s="127"/>
      <c r="EY185" s="127"/>
      <c r="EZ185" s="127"/>
      <c r="FA185" s="127"/>
      <c r="FB185" s="127"/>
      <c r="FC185" s="127"/>
      <c r="FD185" s="127"/>
      <c r="FE185" s="127"/>
      <c r="FF185" s="127"/>
      <c r="FG185" s="127"/>
      <c r="FH185" s="127"/>
      <c r="FI185" s="127"/>
      <c r="FJ185" s="127"/>
      <c r="FK185" s="127"/>
      <c r="FL185" s="127"/>
      <c r="FM185" s="127"/>
      <c r="FN185" s="127"/>
      <c r="FO185" s="127"/>
      <c r="FP185" s="127"/>
      <c r="FQ185" s="127"/>
      <c r="FR185" s="127"/>
      <c r="FS185" s="127"/>
      <c r="FT185" s="127"/>
      <c r="FU185" s="127"/>
      <c r="FV185" s="127"/>
      <c r="FW185" s="127"/>
      <c r="FX185" s="127"/>
      <c r="FY185" s="127"/>
      <c r="FZ185" s="127"/>
      <c r="GA185" s="127"/>
      <c r="GB185" s="127"/>
      <c r="GC185" s="127"/>
      <c r="GD185" s="127"/>
      <c r="GE185" s="127"/>
      <c r="GF185" s="127"/>
      <c r="GG185" s="127"/>
      <c r="GH185" s="127"/>
      <c r="GI185" s="127"/>
      <c r="GJ185" s="127"/>
      <c r="GK185" s="127"/>
      <c r="GL185" s="127"/>
      <c r="GM185" s="127"/>
      <c r="GN185" s="127"/>
      <c r="GO185" s="127"/>
      <c r="GP185" s="167"/>
      <c r="GQ185" s="127" t="s">
        <v>385</v>
      </c>
      <c r="GR185" s="161" t="n">
        <v>0</v>
      </c>
      <c r="GS185" s="127" t="n">
        <v>0</v>
      </c>
      <c r="GT185" s="127" t="n">
        <v>0</v>
      </c>
      <c r="GU185" s="127" t="n">
        <v>0</v>
      </c>
      <c r="GV185" s="127" t="n">
        <v>0</v>
      </c>
      <c r="GW185" s="127" t="n">
        <v>0</v>
      </c>
      <c r="GX185" s="127" t="n">
        <v>1</v>
      </c>
      <c r="GY185" s="135" t="n">
        <v>0</v>
      </c>
      <c r="GZ185" s="161" t="n">
        <v>0</v>
      </c>
      <c r="HA185" s="127" t="s">
        <v>140</v>
      </c>
      <c r="HB185" s="127" t="s">
        <v>140</v>
      </c>
      <c r="HC185" s="127" t="s">
        <v>200</v>
      </c>
      <c r="HD185" s="127" t="n">
        <v>28.4</v>
      </c>
      <c r="HE185" s="127" t="n">
        <v>50</v>
      </c>
      <c r="HF185" s="127" t="n">
        <v>0.05</v>
      </c>
      <c r="HG185" s="127" t="n">
        <v>0</v>
      </c>
      <c r="HH185" s="127" t="n">
        <v>1.42</v>
      </c>
      <c r="HI185" s="127" t="n">
        <v>1.42</v>
      </c>
      <c r="HJ185" s="127" t="n">
        <v>1410</v>
      </c>
      <c r="HK185" s="127" t="n">
        <v>0</v>
      </c>
      <c r="HL185" s="135" t="n">
        <v>2002.2</v>
      </c>
      <c r="HM185" s="161" t="n">
        <v>0</v>
      </c>
      <c r="HN185" s="127" t="n">
        <v>0</v>
      </c>
      <c r="HO185" s="127" t="n">
        <v>0</v>
      </c>
      <c r="HP185" s="127" t="n">
        <v>0</v>
      </c>
      <c r="HQ185" s="127" t="n">
        <v>0</v>
      </c>
      <c r="HR185" s="127" t="n">
        <v>0</v>
      </c>
      <c r="HS185" s="127" t="n">
        <v>0</v>
      </c>
      <c r="HT185" s="127" t="n">
        <v>0</v>
      </c>
      <c r="HU185" s="127" t="n">
        <v>0</v>
      </c>
      <c r="HV185" s="127" t="n">
        <v>0</v>
      </c>
      <c r="HW185" s="127" t="n">
        <v>0</v>
      </c>
      <c r="HX185" s="127" t="n">
        <v>0</v>
      </c>
      <c r="HY185" s="127" t="n">
        <v>0</v>
      </c>
      <c r="HZ185" s="165" t="n">
        <v>0</v>
      </c>
      <c r="IA185" s="127"/>
      <c r="IB185" s="127"/>
      <c r="IC185" s="127"/>
      <c r="ID185" s="127"/>
      <c r="IE185" s="127"/>
      <c r="IF185" s="127"/>
      <c r="IG185" s="127"/>
      <c r="IH185" s="127"/>
      <c r="II185" s="127"/>
      <c r="IJ185" s="127"/>
      <c r="IK185" s="127"/>
      <c r="IL185" s="127"/>
      <c r="IM185" s="127"/>
      <c r="IN185" s="127"/>
      <c r="IO185" s="127"/>
      <c r="IP185" s="127"/>
      <c r="IQ185" s="127"/>
      <c r="IR185" s="127"/>
      <c r="IS185" s="127"/>
      <c r="IT185" s="127"/>
      <c r="IU185" s="127"/>
      <c r="IV185" s="127"/>
      <c r="IW185" s="127"/>
      <c r="IX185" s="127"/>
      <c r="IY185" s="127"/>
      <c r="IZ185" s="127"/>
      <c r="JA185" s="127"/>
      <c r="JB185" s="127"/>
      <c r="JC185" s="127"/>
      <c r="JD185" s="127"/>
      <c r="JE185" s="127"/>
      <c r="JF185" s="127"/>
      <c r="JG185" s="127"/>
      <c r="JH185" s="127"/>
      <c r="JI185" s="127"/>
      <c r="JJ185" s="127"/>
      <c r="JK185" s="127"/>
      <c r="JL185" s="127"/>
      <c r="JM185" s="127"/>
      <c r="JN185" s="127"/>
      <c r="JO185" s="127"/>
      <c r="JP185" s="127"/>
      <c r="JQ185" s="127"/>
      <c r="JR185" s="127"/>
      <c r="JS185" s="127"/>
      <c r="JT185" s="127"/>
      <c r="JU185" s="127"/>
      <c r="JV185" s="127"/>
      <c r="JW185" s="127"/>
      <c r="JX185" s="127"/>
      <c r="JY185" s="127"/>
      <c r="JZ185" s="127"/>
      <c r="KA185" s="127"/>
      <c r="KB185" s="127"/>
      <c r="KC185" s="127"/>
      <c r="KD185" s="127"/>
      <c r="KE185" s="127"/>
      <c r="KF185" s="127"/>
      <c r="KG185" s="127"/>
      <c r="KH185" s="127"/>
      <c r="KI185" s="127"/>
      <c r="KJ185" s="127"/>
      <c r="KK185" s="127"/>
      <c r="KL185" s="127"/>
      <c r="KM185" s="127"/>
      <c r="KN185" s="127"/>
      <c r="KO185" s="127"/>
      <c r="KP185" s="127"/>
      <c r="KQ185" s="127"/>
      <c r="KR185" s="127"/>
      <c r="KS185" s="127"/>
      <c r="KT185" s="127"/>
      <c r="KU185" s="127"/>
      <c r="KV185" s="127"/>
      <c r="KW185" s="127"/>
      <c r="KX185" s="127"/>
      <c r="KY185" s="127"/>
      <c r="KZ185" s="127"/>
      <c r="LA185" s="127"/>
      <c r="LB185" s="127"/>
      <c r="LC185" s="127"/>
      <c r="LD185" s="127"/>
      <c r="LE185" s="127"/>
      <c r="LF185" s="127"/>
      <c r="LG185" s="127"/>
      <c r="LH185" s="127"/>
      <c r="LI185" s="127"/>
      <c r="LJ185" s="127"/>
      <c r="LK185" s="127"/>
      <c r="LL185" s="127"/>
      <c r="LM185" s="127"/>
      <c r="LN185" s="127"/>
      <c r="LO185" s="127"/>
      <c r="LP185" s="127"/>
      <c r="LQ185" s="127"/>
      <c r="LR185" s="127"/>
      <c r="LS185" s="127"/>
      <c r="LT185" s="127"/>
      <c r="LU185" s="127"/>
      <c r="LV185" s="127"/>
      <c r="LW185" s="127"/>
      <c r="LX185" s="127"/>
      <c r="LY185" s="127"/>
      <c r="LZ185" s="127"/>
      <c r="MA185" s="127"/>
      <c r="MB185" s="127"/>
      <c r="MC185" s="127"/>
      <c r="MD185" s="127"/>
      <c r="ME185" s="127"/>
      <c r="MF185" s="127"/>
      <c r="MG185" s="127"/>
      <c r="MH185" s="127"/>
      <c r="MI185" s="127"/>
      <c r="MJ185" s="127"/>
      <c r="MK185" s="127"/>
      <c r="ML185" s="127"/>
      <c r="MM185" s="127"/>
      <c r="MN185" s="127"/>
      <c r="MO185" s="127"/>
      <c r="MP185" s="127"/>
      <c r="MQ185" s="127"/>
      <c r="MR185" s="127"/>
      <c r="MS185" s="127"/>
      <c r="MT185" s="127"/>
      <c r="MU185" s="127"/>
      <c r="MV185" s="127"/>
      <c r="MW185" s="127"/>
      <c r="MX185" s="127"/>
      <c r="MY185" s="127"/>
      <c r="MZ185" s="127"/>
      <c r="NA185" s="127"/>
      <c r="NB185" s="127"/>
      <c r="NC185" s="127"/>
      <c r="ND185" s="127"/>
      <c r="NE185" s="127"/>
      <c r="NF185" s="127"/>
      <c r="NG185" s="127"/>
      <c r="NH185" s="127"/>
      <c r="NI185" s="127"/>
      <c r="NJ185" s="127"/>
      <c r="NK185" s="127"/>
      <c r="NL185" s="127"/>
      <c r="NM185" s="127"/>
      <c r="NN185" s="127"/>
      <c r="NO185" s="127"/>
      <c r="NP185" s="127"/>
      <c r="NQ185" s="127"/>
      <c r="NR185" s="127"/>
      <c r="NS185" s="127"/>
      <c r="NT185" s="127"/>
      <c r="NU185" s="127"/>
      <c r="NV185" s="127"/>
      <c r="NW185" s="127"/>
      <c r="NX185" s="127"/>
      <c r="NY185" s="127"/>
      <c r="NZ185" s="127"/>
      <c r="OA185" s="127"/>
      <c r="OB185" s="127"/>
      <c r="OC185" s="127"/>
      <c r="OD185" s="127"/>
      <c r="OE185" s="127"/>
      <c r="OF185" s="127"/>
      <c r="OG185" s="127"/>
      <c r="OH185" s="127"/>
      <c r="OI185" s="127"/>
      <c r="OJ185" s="127"/>
      <c r="OK185" s="127"/>
      <c r="OL185" s="127"/>
      <c r="OM185" s="127"/>
      <c r="ON185" s="127"/>
      <c r="OO185" s="127"/>
      <c r="OP185" s="127"/>
      <c r="OQ185" s="127"/>
      <c r="OR185" s="127"/>
      <c r="OS185" s="127"/>
      <c r="OT185" s="127"/>
      <c r="OU185" s="127"/>
      <c r="OV185" s="127"/>
      <c r="OW185" s="127"/>
      <c r="OX185" s="127"/>
      <c r="OY185" s="127"/>
      <c r="OZ185" s="127"/>
      <c r="PA185" s="127"/>
      <c r="PB185" s="127"/>
      <c r="PC185" s="127"/>
      <c r="PD185" s="127"/>
      <c r="PE185" s="127"/>
      <c r="PF185" s="127"/>
      <c r="PG185" s="127"/>
      <c r="PH185" s="127"/>
      <c r="PI185" s="127"/>
      <c r="PJ185" s="127"/>
      <c r="PK185" s="127"/>
      <c r="PL185" s="127"/>
      <c r="PM185" s="127"/>
      <c r="PN185" s="127"/>
      <c r="PO185" s="127"/>
      <c r="PP185" s="127"/>
      <c r="PQ185" s="127"/>
      <c r="PR185" s="127"/>
      <c r="PS185" s="127"/>
      <c r="PT185" s="127"/>
      <c r="PU185" s="127"/>
      <c r="PV185" s="127"/>
      <c r="PW185" s="127"/>
      <c r="PX185" s="127"/>
      <c r="PY185" s="127"/>
      <c r="PZ185" s="127"/>
      <c r="QA185" s="127"/>
      <c r="QB185" s="127"/>
      <c r="QC185" s="127"/>
      <c r="QD185" s="127"/>
      <c r="QE185" s="127"/>
      <c r="QF185" s="127"/>
      <c r="QG185" s="127"/>
      <c r="QH185" s="127"/>
      <c r="QI185" s="127"/>
      <c r="QJ185" s="127"/>
      <c r="QK185" s="127"/>
      <c r="QL185" s="127"/>
      <c r="QM185" s="127"/>
      <c r="QN185" s="127"/>
      <c r="QO185" s="127"/>
      <c r="QP185" s="127"/>
    </row>
    <row r="186" customFormat="false" ht="14.4" hidden="false" customHeight="false" outlineLevel="0" collapsed="false">
      <c r="A186" s="166"/>
      <c r="B186" s="37" t="s">
        <v>389</v>
      </c>
      <c r="C186" s="16" t="n">
        <v>0.3</v>
      </c>
      <c r="D186" s="2" t="n">
        <v>0.4</v>
      </c>
      <c r="E186" s="2" t="n">
        <v>0.2</v>
      </c>
      <c r="F186" s="2" t="n">
        <v>0</v>
      </c>
      <c r="G186" s="2" t="n">
        <v>0.1</v>
      </c>
      <c r="H186" s="2" t="n">
        <v>0</v>
      </c>
      <c r="I186" s="2" t="n">
        <v>0</v>
      </c>
      <c r="J186" s="2" t="n">
        <v>0</v>
      </c>
      <c r="K186" s="2" t="n">
        <v>0</v>
      </c>
      <c r="L186" s="2" t="s">
        <v>37</v>
      </c>
      <c r="M186" s="2" t="s">
        <v>37</v>
      </c>
      <c r="N186" s="2" t="s">
        <v>45</v>
      </c>
      <c r="O186" s="2" t="n">
        <v>1.66</v>
      </c>
      <c r="P186" s="2" t="n">
        <v>5</v>
      </c>
      <c r="Q186" s="2" t="n">
        <v>0.005</v>
      </c>
      <c r="R186" s="2" t="n">
        <v>0</v>
      </c>
      <c r="S186" s="2" t="n">
        <v>0.0083</v>
      </c>
      <c r="T186" s="2" t="n">
        <v>0.0083</v>
      </c>
      <c r="U186" s="2" t="n">
        <v>2718</v>
      </c>
      <c r="V186" s="2" t="n">
        <v>0</v>
      </c>
      <c r="W186" s="2" t="n">
        <v>22.5594</v>
      </c>
      <c r="X186" s="2" t="n">
        <f aca="false">IF(M186=1,O186,0)</f>
        <v>0</v>
      </c>
      <c r="Z186" s="2" t="s">
        <v>511</v>
      </c>
      <c r="AA186" s="2" t="n">
        <f aca="false">[1]sellia!E78</f>
        <v>6.25988065121686</v>
      </c>
      <c r="AB186" s="127"/>
      <c r="AC186" s="127"/>
      <c r="AD186" s="127"/>
      <c r="AE186" s="127"/>
      <c r="AF186" s="127"/>
      <c r="AG186" s="128"/>
      <c r="AH186" s="127"/>
      <c r="AI186" s="127"/>
      <c r="AJ186" s="127"/>
      <c r="AK186" s="127"/>
      <c r="AL186" s="127"/>
      <c r="AM186" s="127"/>
      <c r="AN186" s="150" t="n">
        <f aca="false">'Sellia Marina'!BE436</f>
        <v>0</v>
      </c>
      <c r="AO186" s="16" t="n">
        <f aca="false">'Sellia Marina'!BF436</f>
        <v>0</v>
      </c>
      <c r="AP186" s="16" t="n">
        <f aca="false">'Sellia Marina'!BG436</f>
        <v>0</v>
      </c>
      <c r="AQ186" s="16" t="n">
        <f aca="false">'Sellia Marina'!BH436</f>
        <v>0</v>
      </c>
      <c r="AR186" s="16" t="n">
        <f aca="false">'Sellia Marina'!BI436</f>
        <v>0</v>
      </c>
      <c r="AS186" s="16" t="n">
        <f aca="false">'Sellia Marina'!BJ436</f>
        <v>0</v>
      </c>
      <c r="AT186" s="16" t="n">
        <f aca="false">'Sellia Marina'!BK436</f>
        <v>0</v>
      </c>
      <c r="AU186" s="16" t="n">
        <f aca="false">'Sellia Marina'!BL436</f>
        <v>0</v>
      </c>
      <c r="AV186" s="139" t="n">
        <f aca="false">'Sellia Marina'!BM436</f>
        <v>0</v>
      </c>
      <c r="AW186" s="150" t="n">
        <f aca="false">'Sellia Marina'!BE437</f>
        <v>270</v>
      </c>
      <c r="AX186" s="16" t="n">
        <f aca="false">'Sellia Marina'!BF437</f>
        <v>1040</v>
      </c>
      <c r="AY186" s="16" t="n">
        <f aca="false">'Sellia Marina'!BG437</f>
        <v>108</v>
      </c>
      <c r="AZ186" s="16" t="n">
        <f aca="false">'Sellia Marina'!BH437</f>
        <v>1200</v>
      </c>
      <c r="BA186" s="16" t="n">
        <f aca="false">'Sellia Marina'!BI437</f>
        <v>0</v>
      </c>
      <c r="BB186" s="16" t="n">
        <f aca="false">'Sellia Marina'!BJ437</f>
        <v>100</v>
      </c>
      <c r="BC186" s="16" t="n">
        <f aca="false">'Sellia Marina'!BK437</f>
        <v>0</v>
      </c>
      <c r="BD186" s="16" t="n">
        <f aca="false">'Sellia Marina'!BL437</f>
        <v>0</v>
      </c>
      <c r="BE186" s="16" t="n">
        <f aca="false">'Sellia Marina'!BM437</f>
        <v>0</v>
      </c>
      <c r="BF186" s="20" t="n">
        <f aca="false">AW186*$T186</f>
        <v>2.241</v>
      </c>
      <c r="BG186" s="2" t="n">
        <f aca="false">AX186*$T186</f>
        <v>8.632</v>
      </c>
      <c r="BH186" s="2" t="n">
        <f aca="false">AY186*$T186</f>
        <v>0.8964</v>
      </c>
      <c r="BI186" s="2" t="n">
        <f aca="false">AZ186*$T186</f>
        <v>9.96</v>
      </c>
      <c r="BJ186" s="2" t="n">
        <f aca="false">BA186*$T186</f>
        <v>0</v>
      </c>
      <c r="BK186" s="2" t="n">
        <f aca="false">BB186*$T186</f>
        <v>0.83</v>
      </c>
      <c r="BL186" s="2" t="n">
        <f aca="false">BC186*$T186</f>
        <v>0</v>
      </c>
      <c r="BM186" s="2" t="n">
        <f aca="false">BD186*$T186</f>
        <v>0</v>
      </c>
      <c r="BN186" s="44" t="n">
        <f aca="false">BE186*$T186</f>
        <v>0</v>
      </c>
      <c r="BO186" s="150" t="n">
        <f aca="false">AN186+BF186</f>
        <v>2.241</v>
      </c>
      <c r="BP186" s="16" t="n">
        <f aca="false">AO186+BG186</f>
        <v>8.632</v>
      </c>
      <c r="BQ186" s="16" t="n">
        <f aca="false">AP186+BH186</f>
        <v>0.8964</v>
      </c>
      <c r="BR186" s="16" t="n">
        <f aca="false">AQ186+BI186</f>
        <v>9.96</v>
      </c>
      <c r="BS186" s="16" t="n">
        <f aca="false">AR186+BJ186</f>
        <v>0</v>
      </c>
      <c r="BT186" s="16" t="n">
        <f aca="false">AS186+BK186</f>
        <v>0.83</v>
      </c>
      <c r="BU186" s="16" t="n">
        <f aca="false">AT186+BL186</f>
        <v>0</v>
      </c>
      <c r="BV186" s="16" t="n">
        <f aca="false">AU186+BM186</f>
        <v>0</v>
      </c>
      <c r="BW186" s="139" t="n">
        <f aca="false">AV186+BN186</f>
        <v>0</v>
      </c>
      <c r="BX186" s="3" t="n">
        <f aca="false">BO186/SUM($BO186:$BW186)</f>
        <v>0.0993377483443709</v>
      </c>
      <c r="BY186" s="3" t="n">
        <f aca="false">BP186/SUM($BO186:$BW186)</f>
        <v>0.382634289919058</v>
      </c>
      <c r="BZ186" s="3" t="n">
        <f aca="false">BQ186/SUM($BO186:$BW186)</f>
        <v>0.0397350993377483</v>
      </c>
      <c r="CA186" s="3" t="n">
        <f aca="false">BR186/SUM($BO186:$BW186)</f>
        <v>0.441501103752759</v>
      </c>
      <c r="CB186" s="3" t="n">
        <f aca="false">BS186/SUM($BO186:$BW186)</f>
        <v>0</v>
      </c>
      <c r="CC186" s="3" t="n">
        <f aca="false">BT186/SUM($BO186:$BW186)</f>
        <v>0.0367917586460633</v>
      </c>
      <c r="CD186" s="3" t="n">
        <f aca="false">BU186/SUM($BO186:$BW186)</f>
        <v>0</v>
      </c>
      <c r="CE186" s="3" t="n">
        <f aca="false">BV186/SUM($BO186:$BW186)</f>
        <v>0</v>
      </c>
      <c r="CF186" s="3" t="n">
        <f aca="false">BW186/SUM($BO186:$BW186)</f>
        <v>0</v>
      </c>
      <c r="CG186" s="147" t="n">
        <f aca="false">IF(AND(CE186&gt;=90%,BV186&gt;=2000),BV186,0)</f>
        <v>0</v>
      </c>
      <c r="CI186" s="16" t="n">
        <f aca="false">IF(CG186&lt;&gt;0,SUM(BO186:CG186)-BV186,0)</f>
        <v>0</v>
      </c>
      <c r="CJ186" s="2" t="n">
        <f aca="false">IF(CE186&gt;=90%,BV186,0)</f>
        <v>0</v>
      </c>
      <c r="CK186" s="151" t="n">
        <f aca="false">IF(CJ186&lt;&gt;0,1,0)</f>
        <v>0</v>
      </c>
      <c r="CL186" s="2" t="n">
        <f aca="false">IF(CG186&lt;&gt;0,1,0)</f>
        <v>0</v>
      </c>
      <c r="CM186" s="2" t="n">
        <v>0</v>
      </c>
      <c r="CN186" s="151"/>
      <c r="CO186" s="127"/>
      <c r="CP186" s="127"/>
      <c r="CQ186" s="127"/>
      <c r="CR186" s="127"/>
      <c r="CS186" s="127"/>
      <c r="CT186" s="127"/>
      <c r="CU186" s="127"/>
      <c r="CV186" s="127"/>
      <c r="CW186" s="127"/>
      <c r="CX186" s="127"/>
      <c r="CY186" s="127"/>
      <c r="CZ186" s="127"/>
      <c r="DA186" s="127"/>
      <c r="DB186" s="127"/>
      <c r="DC186" s="187"/>
      <c r="DE186" s="37" t="str">
        <f aca="false">B115</f>
        <v>O128</v>
      </c>
      <c r="DF186" s="44"/>
      <c r="DG186" s="2" t="n">
        <f aca="false">W115</f>
        <v>312.014265253504</v>
      </c>
      <c r="DH186" s="44" t="n">
        <f aca="false">CG115</f>
        <v>0</v>
      </c>
      <c r="DI186" s="44" t="n">
        <f aca="false">O115</f>
        <v>37</v>
      </c>
      <c r="DJ186" s="44" t="n">
        <f aca="false">S115</f>
        <v>0.37</v>
      </c>
      <c r="DK186" s="44" t="n">
        <f aca="false">BW115</f>
        <v>0</v>
      </c>
      <c r="DL186" s="44" t="n">
        <f aca="false">BV115</f>
        <v>0</v>
      </c>
      <c r="DM186" s="127"/>
      <c r="DN186" s="127"/>
      <c r="DO186" s="127"/>
      <c r="DP186" s="127"/>
      <c r="DQ186" s="127"/>
      <c r="DR186" s="127"/>
      <c r="DS186" s="127"/>
      <c r="DT186" s="127"/>
      <c r="DU186" s="127"/>
      <c r="DV186" s="127"/>
      <c r="DW186" s="127"/>
      <c r="DX186" s="127"/>
      <c r="DY186" s="127"/>
      <c r="DZ186" s="127"/>
      <c r="EA186" s="127"/>
      <c r="EB186" s="127"/>
      <c r="EC186" s="127"/>
      <c r="ED186" s="127"/>
      <c r="EE186" s="127"/>
      <c r="EF186" s="127"/>
      <c r="EG186" s="127"/>
      <c r="EH186" s="127"/>
      <c r="EI186" s="127"/>
      <c r="EJ186" s="127"/>
      <c r="EK186" s="127"/>
      <c r="EL186" s="127"/>
      <c r="EM186" s="127"/>
      <c r="EN186" s="127"/>
      <c r="EO186" s="127"/>
      <c r="EP186" s="127"/>
      <c r="EQ186" s="127"/>
      <c r="ER186" s="127"/>
      <c r="ES186" s="127"/>
      <c r="ET186" s="127"/>
      <c r="EU186" s="127"/>
      <c r="EV186" s="127"/>
      <c r="EW186" s="127"/>
      <c r="EX186" s="127"/>
      <c r="EY186" s="127"/>
      <c r="EZ186" s="127"/>
      <c r="FA186" s="127"/>
      <c r="FB186" s="127"/>
      <c r="FC186" s="127"/>
      <c r="FD186" s="127"/>
      <c r="FE186" s="127"/>
      <c r="FF186" s="127"/>
      <c r="FG186" s="127"/>
      <c r="FH186" s="127"/>
      <c r="FI186" s="127"/>
      <c r="FJ186" s="127"/>
      <c r="FK186" s="127"/>
      <c r="FL186" s="127"/>
      <c r="FM186" s="127"/>
      <c r="FN186" s="127"/>
      <c r="FO186" s="127"/>
      <c r="FP186" s="127"/>
      <c r="FQ186" s="127"/>
      <c r="FR186" s="127"/>
      <c r="FS186" s="127"/>
      <c r="FT186" s="127"/>
      <c r="FU186" s="127"/>
      <c r="FV186" s="127"/>
      <c r="FW186" s="127"/>
      <c r="FX186" s="127"/>
      <c r="FY186" s="127"/>
      <c r="FZ186" s="127"/>
      <c r="GA186" s="127"/>
      <c r="GB186" s="127"/>
      <c r="GC186" s="127"/>
      <c r="GD186" s="127"/>
      <c r="GE186" s="127"/>
      <c r="GF186" s="127"/>
      <c r="GG186" s="127"/>
      <c r="GH186" s="127"/>
      <c r="GI186" s="127"/>
      <c r="GJ186" s="127"/>
      <c r="GK186" s="127"/>
      <c r="GL186" s="127"/>
      <c r="GM186" s="127"/>
      <c r="GN186" s="127"/>
      <c r="GO186" s="127"/>
      <c r="GP186" s="167"/>
      <c r="GQ186" s="127" t="s">
        <v>386</v>
      </c>
      <c r="GR186" s="161" t="n">
        <v>0.3</v>
      </c>
      <c r="GS186" s="127" t="n">
        <v>0.6</v>
      </c>
      <c r="GT186" s="127" t="n">
        <v>0.1</v>
      </c>
      <c r="GU186" s="127" t="n">
        <v>0</v>
      </c>
      <c r="GV186" s="127" t="n">
        <v>0</v>
      </c>
      <c r="GW186" s="127" t="n">
        <v>0</v>
      </c>
      <c r="GX186" s="127" t="n">
        <v>0</v>
      </c>
      <c r="GY186" s="135" t="n">
        <v>0</v>
      </c>
      <c r="GZ186" s="161" t="n">
        <v>0</v>
      </c>
      <c r="HA186" s="127" t="s">
        <v>37</v>
      </c>
      <c r="HB186" s="127" t="s">
        <v>37</v>
      </c>
      <c r="HC186" s="127" t="s">
        <v>91</v>
      </c>
      <c r="HD186" s="127" t="n">
        <v>1.27</v>
      </c>
      <c r="HE186" s="127" t="n">
        <v>25</v>
      </c>
      <c r="HF186" s="127" t="n">
        <v>0.025</v>
      </c>
      <c r="HG186" s="127" t="n">
        <v>0</v>
      </c>
      <c r="HH186" s="127" t="n">
        <v>0.03175</v>
      </c>
      <c r="HI186" s="127" t="n">
        <v>0.03175</v>
      </c>
      <c r="HJ186" s="127" t="n">
        <v>2634</v>
      </c>
      <c r="HK186" s="127" t="n">
        <v>0</v>
      </c>
      <c r="HL186" s="135" t="n">
        <v>83.6295</v>
      </c>
      <c r="HM186" s="161" t="n">
        <v>0</v>
      </c>
      <c r="HN186" s="127" t="n">
        <v>0</v>
      </c>
      <c r="HO186" s="127" t="n">
        <v>0</v>
      </c>
      <c r="HP186" s="127" t="n">
        <v>0</v>
      </c>
      <c r="HQ186" s="127" t="n">
        <v>0</v>
      </c>
      <c r="HR186" s="127" t="n">
        <v>0</v>
      </c>
      <c r="HS186" s="127" t="n">
        <v>0</v>
      </c>
      <c r="HT186" s="127" t="n">
        <v>0</v>
      </c>
      <c r="HU186" s="127" t="n">
        <v>0</v>
      </c>
      <c r="HV186" s="127" t="n">
        <v>0</v>
      </c>
      <c r="HW186" s="127" t="n">
        <v>0</v>
      </c>
      <c r="HX186" s="127" t="n">
        <v>0</v>
      </c>
      <c r="HY186" s="127" t="n">
        <v>0</v>
      </c>
      <c r="HZ186" s="165" t="n">
        <v>0</v>
      </c>
      <c r="IA186" s="127"/>
      <c r="IB186" s="127"/>
      <c r="IC186" s="127"/>
      <c r="ID186" s="127"/>
      <c r="IE186" s="127"/>
      <c r="IF186" s="127"/>
      <c r="IG186" s="127"/>
      <c r="IH186" s="127"/>
      <c r="II186" s="127"/>
      <c r="IJ186" s="127"/>
      <c r="IK186" s="127"/>
      <c r="IL186" s="127"/>
      <c r="IM186" s="127"/>
      <c r="IN186" s="127"/>
      <c r="IO186" s="127"/>
      <c r="IP186" s="127"/>
      <c r="IQ186" s="127"/>
      <c r="IR186" s="127"/>
      <c r="IS186" s="127"/>
      <c r="IT186" s="127"/>
      <c r="IU186" s="127"/>
      <c r="IV186" s="127"/>
      <c r="IW186" s="127"/>
      <c r="IX186" s="127"/>
      <c r="IY186" s="127"/>
      <c r="IZ186" s="127"/>
      <c r="JA186" s="127"/>
      <c r="JB186" s="127"/>
      <c r="JC186" s="127"/>
      <c r="JD186" s="127"/>
      <c r="JE186" s="127"/>
      <c r="JF186" s="127"/>
      <c r="JG186" s="127"/>
      <c r="JH186" s="127"/>
      <c r="JI186" s="127"/>
      <c r="JJ186" s="127"/>
      <c r="JK186" s="127"/>
      <c r="JL186" s="127"/>
      <c r="JM186" s="127"/>
      <c r="JN186" s="127"/>
      <c r="JO186" s="127"/>
      <c r="JP186" s="127"/>
      <c r="JQ186" s="127"/>
      <c r="JR186" s="127"/>
      <c r="JS186" s="127"/>
      <c r="JT186" s="127"/>
      <c r="JU186" s="127"/>
      <c r="JV186" s="127"/>
      <c r="JW186" s="127"/>
      <c r="JX186" s="127"/>
      <c r="JY186" s="127"/>
      <c r="JZ186" s="127"/>
      <c r="KA186" s="127"/>
      <c r="KB186" s="127"/>
      <c r="KC186" s="127"/>
      <c r="KD186" s="127"/>
      <c r="KE186" s="127"/>
      <c r="KF186" s="127"/>
      <c r="KG186" s="127"/>
      <c r="KH186" s="127"/>
      <c r="KI186" s="127"/>
      <c r="KJ186" s="127"/>
      <c r="KK186" s="127"/>
      <c r="KL186" s="127"/>
      <c r="KM186" s="127"/>
      <c r="KN186" s="127"/>
      <c r="KO186" s="127"/>
      <c r="KP186" s="127"/>
      <c r="KQ186" s="127"/>
      <c r="KR186" s="127"/>
      <c r="KS186" s="127"/>
      <c r="KT186" s="127"/>
      <c r="KU186" s="127"/>
      <c r="KV186" s="127"/>
      <c r="KW186" s="127"/>
      <c r="KX186" s="127"/>
      <c r="KY186" s="127"/>
      <c r="KZ186" s="127"/>
      <c r="LA186" s="127"/>
      <c r="LB186" s="127"/>
      <c r="LC186" s="127"/>
      <c r="LD186" s="127"/>
      <c r="LE186" s="127"/>
      <c r="LF186" s="127"/>
      <c r="LG186" s="127"/>
      <c r="LH186" s="127"/>
      <c r="LI186" s="127"/>
      <c r="LJ186" s="127"/>
      <c r="LK186" s="127"/>
      <c r="LL186" s="127"/>
      <c r="LM186" s="127"/>
      <c r="LN186" s="127"/>
      <c r="LO186" s="127"/>
      <c r="LP186" s="127"/>
      <c r="LQ186" s="127"/>
      <c r="LR186" s="127"/>
      <c r="LS186" s="127"/>
      <c r="LT186" s="127"/>
      <c r="LU186" s="127"/>
      <c r="LV186" s="127"/>
      <c r="LW186" s="127"/>
      <c r="LX186" s="127"/>
      <c r="LY186" s="127"/>
      <c r="LZ186" s="127"/>
      <c r="MA186" s="127"/>
      <c r="MB186" s="127"/>
      <c r="MC186" s="127"/>
      <c r="MD186" s="127"/>
      <c r="ME186" s="127"/>
      <c r="MF186" s="127"/>
      <c r="MG186" s="127"/>
      <c r="MH186" s="127"/>
      <c r="MI186" s="127"/>
      <c r="MJ186" s="127"/>
      <c r="MK186" s="127"/>
      <c r="ML186" s="127"/>
      <c r="MM186" s="127"/>
      <c r="MN186" s="127"/>
      <c r="MO186" s="127"/>
      <c r="MP186" s="127"/>
      <c r="MQ186" s="127"/>
      <c r="MR186" s="127"/>
      <c r="MS186" s="127"/>
      <c r="MT186" s="127"/>
      <c r="MU186" s="127"/>
      <c r="MV186" s="127"/>
      <c r="MW186" s="127"/>
      <c r="MX186" s="127"/>
      <c r="MY186" s="127"/>
      <c r="MZ186" s="127"/>
      <c r="NA186" s="127"/>
      <c r="NB186" s="127"/>
      <c r="NC186" s="127"/>
      <c r="ND186" s="127"/>
      <c r="NE186" s="127"/>
      <c r="NF186" s="127"/>
      <c r="NG186" s="127"/>
      <c r="NH186" s="127"/>
      <c r="NI186" s="127"/>
      <c r="NJ186" s="127"/>
      <c r="NK186" s="127"/>
      <c r="NL186" s="127"/>
      <c r="NM186" s="127"/>
      <c r="NN186" s="127"/>
      <c r="NO186" s="127"/>
      <c r="NP186" s="127"/>
      <c r="NQ186" s="127"/>
      <c r="NR186" s="127"/>
      <c r="NS186" s="127"/>
      <c r="NT186" s="127"/>
      <c r="NU186" s="127"/>
      <c r="NV186" s="127"/>
      <c r="NW186" s="127"/>
      <c r="NX186" s="127"/>
      <c r="NY186" s="127"/>
      <c r="NZ186" s="127"/>
      <c r="OA186" s="127"/>
      <c r="OB186" s="127"/>
      <c r="OC186" s="127"/>
      <c r="OD186" s="127"/>
      <c r="OE186" s="127"/>
      <c r="OF186" s="127"/>
      <c r="OG186" s="127"/>
      <c r="OH186" s="127"/>
      <c r="OI186" s="127"/>
      <c r="OJ186" s="127"/>
      <c r="OK186" s="127"/>
      <c r="OL186" s="127"/>
      <c r="OM186" s="127"/>
      <c r="ON186" s="127"/>
      <c r="OO186" s="127"/>
      <c r="OP186" s="127"/>
      <c r="OQ186" s="127"/>
      <c r="OR186" s="127"/>
      <c r="OS186" s="127"/>
      <c r="OT186" s="127"/>
      <c r="OU186" s="127"/>
      <c r="OV186" s="127"/>
      <c r="OW186" s="127"/>
      <c r="OX186" s="127"/>
      <c r="OY186" s="127"/>
      <c r="OZ186" s="127"/>
      <c r="PA186" s="127"/>
      <c r="PB186" s="127"/>
      <c r="PC186" s="127"/>
      <c r="PD186" s="127"/>
      <c r="PE186" s="127"/>
      <c r="PF186" s="127"/>
      <c r="PG186" s="127"/>
      <c r="PH186" s="127"/>
      <c r="PI186" s="127"/>
      <c r="PJ186" s="127"/>
      <c r="PK186" s="127"/>
      <c r="PL186" s="127"/>
      <c r="PM186" s="127"/>
      <c r="PN186" s="127"/>
      <c r="PO186" s="127"/>
      <c r="PP186" s="127"/>
      <c r="PQ186" s="127"/>
      <c r="PR186" s="127"/>
      <c r="PS186" s="127"/>
      <c r="PT186" s="127"/>
      <c r="PU186" s="127"/>
      <c r="PV186" s="127"/>
      <c r="PW186" s="127"/>
      <c r="PX186" s="127"/>
      <c r="PY186" s="127"/>
      <c r="PZ186" s="127"/>
      <c r="QA186" s="127"/>
      <c r="QB186" s="127"/>
      <c r="QC186" s="127"/>
      <c r="QD186" s="127"/>
      <c r="QE186" s="127"/>
      <c r="QF186" s="127"/>
      <c r="QG186" s="127"/>
      <c r="QH186" s="127"/>
      <c r="QI186" s="127"/>
      <c r="QJ186" s="127"/>
      <c r="QK186" s="127"/>
      <c r="QL186" s="127"/>
      <c r="QM186" s="127"/>
      <c r="QN186" s="127"/>
      <c r="QO186" s="127"/>
      <c r="QP186" s="127"/>
    </row>
    <row r="187" customFormat="false" ht="14.4" hidden="false" customHeight="false" outlineLevel="0" collapsed="false">
      <c r="A187" s="166"/>
      <c r="B187" s="37" t="s">
        <v>390</v>
      </c>
      <c r="C187" s="16" t="n">
        <v>0</v>
      </c>
      <c r="D187" s="2" t="n">
        <v>0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1</v>
      </c>
      <c r="J187" s="2" t="n">
        <v>0</v>
      </c>
      <c r="K187" s="2" t="n">
        <v>0</v>
      </c>
      <c r="L187" s="2" t="s">
        <v>37</v>
      </c>
      <c r="M187" s="2" t="s">
        <v>37</v>
      </c>
      <c r="N187" s="2" t="s">
        <v>394</v>
      </c>
      <c r="O187" s="2" t="n">
        <v>5.85</v>
      </c>
      <c r="P187" s="2" t="n">
        <v>7</v>
      </c>
      <c r="Q187" s="2" t="n">
        <v>0.007</v>
      </c>
      <c r="R187" s="2" t="n">
        <v>0</v>
      </c>
      <c r="S187" s="2" t="n">
        <v>0.04095</v>
      </c>
      <c r="T187" s="2" t="n">
        <v>0.04095</v>
      </c>
      <c r="U187" s="2" t="n">
        <v>1660</v>
      </c>
      <c r="V187" s="2" t="n">
        <v>0</v>
      </c>
      <c r="W187" s="2" t="n">
        <v>67.977</v>
      </c>
      <c r="X187" s="2" t="n">
        <f aca="false">IF(M187=1,O187,0)</f>
        <v>0</v>
      </c>
      <c r="Z187" s="2" t="s">
        <v>511</v>
      </c>
      <c r="AA187" s="2" t="n">
        <f aca="false">[1]sellia!E79</f>
        <v>6.25988065121686</v>
      </c>
      <c r="AB187" s="127"/>
      <c r="AC187" s="127"/>
      <c r="AD187" s="127"/>
      <c r="AE187" s="127"/>
      <c r="AF187" s="127"/>
      <c r="AG187" s="128"/>
      <c r="AH187" s="127"/>
      <c r="AI187" s="127"/>
      <c r="AJ187" s="127"/>
      <c r="AK187" s="127"/>
      <c r="AL187" s="127"/>
      <c r="AM187" s="127"/>
      <c r="AN187" s="150" t="n">
        <f aca="false">'Sellia Marina'!BP436</f>
        <v>0</v>
      </c>
      <c r="AO187" s="16" t="n">
        <f aca="false">'Sellia Marina'!BQ436</f>
        <v>0</v>
      </c>
      <c r="AP187" s="16" t="n">
        <f aca="false">'Sellia Marina'!BR436</f>
        <v>0</v>
      </c>
      <c r="AQ187" s="16" t="n">
        <f aca="false">'Sellia Marina'!BS436</f>
        <v>0</v>
      </c>
      <c r="AR187" s="16" t="n">
        <f aca="false">'Sellia Marina'!BT436</f>
        <v>0</v>
      </c>
      <c r="AS187" s="16" t="n">
        <f aca="false">'Sellia Marina'!BU436</f>
        <v>0</v>
      </c>
      <c r="AT187" s="16" t="n">
        <f aca="false">'Sellia Marina'!BV436</f>
        <v>0</v>
      </c>
      <c r="AU187" s="16" t="n">
        <f aca="false">'Sellia Marina'!BW436</f>
        <v>0</v>
      </c>
      <c r="AV187" s="139" t="n">
        <f aca="false">'Sellia Marina'!BX436</f>
        <v>0</v>
      </c>
      <c r="AW187" s="150" t="n">
        <f aca="false">'Sellia Marina'!BP437</f>
        <v>0</v>
      </c>
      <c r="AX187" s="16" t="n">
        <f aca="false">'Sellia Marina'!BQ437</f>
        <v>0</v>
      </c>
      <c r="AY187" s="16" t="n">
        <f aca="false">'Sellia Marina'!BR437</f>
        <v>0</v>
      </c>
      <c r="AZ187" s="16" t="n">
        <f aca="false">'Sellia Marina'!BS437</f>
        <v>0</v>
      </c>
      <c r="BA187" s="16" t="n">
        <f aca="false">'Sellia Marina'!BT437</f>
        <v>0</v>
      </c>
      <c r="BB187" s="16" t="n">
        <f aca="false">'Sellia Marina'!BU437</f>
        <v>0</v>
      </c>
      <c r="BC187" s="16" t="n">
        <f aca="false">'Sellia Marina'!BV437</f>
        <v>0</v>
      </c>
      <c r="BD187" s="16" t="n">
        <f aca="false">'Sellia Marina'!BW437</f>
        <v>1660</v>
      </c>
      <c r="BE187" s="16" t="n">
        <f aca="false">'Sellia Marina'!BX437</f>
        <v>0</v>
      </c>
      <c r="BF187" s="20" t="n">
        <f aca="false">AW187*$T187</f>
        <v>0</v>
      </c>
      <c r="BG187" s="2" t="n">
        <f aca="false">AX187*$T187</f>
        <v>0</v>
      </c>
      <c r="BH187" s="2" t="n">
        <f aca="false">AY187*$T187</f>
        <v>0</v>
      </c>
      <c r="BI187" s="2" t="n">
        <f aca="false">AZ187*$T187</f>
        <v>0</v>
      </c>
      <c r="BJ187" s="2" t="n">
        <f aca="false">BA187*$T187</f>
        <v>0</v>
      </c>
      <c r="BK187" s="2" t="n">
        <f aca="false">BB187*$T187</f>
        <v>0</v>
      </c>
      <c r="BL187" s="2" t="n">
        <f aca="false">BC187*$T187</f>
        <v>0</v>
      </c>
      <c r="BM187" s="2" t="n">
        <f aca="false">BD187*$T187</f>
        <v>67.977</v>
      </c>
      <c r="BN187" s="44" t="n">
        <f aca="false">BE187*$T187</f>
        <v>0</v>
      </c>
      <c r="BO187" s="150" t="n">
        <f aca="false">AN187+BF187</f>
        <v>0</v>
      </c>
      <c r="BP187" s="16" t="n">
        <f aca="false">AO187+BG187</f>
        <v>0</v>
      </c>
      <c r="BQ187" s="16" t="n">
        <f aca="false">AP187+BH187</f>
        <v>0</v>
      </c>
      <c r="BR187" s="16" t="n">
        <f aca="false">AQ187+BI187</f>
        <v>0</v>
      </c>
      <c r="BS187" s="16" t="n">
        <f aca="false">AR187+BJ187</f>
        <v>0</v>
      </c>
      <c r="BT187" s="16" t="n">
        <f aca="false">AS187+BK187</f>
        <v>0</v>
      </c>
      <c r="BU187" s="16" t="n">
        <f aca="false">AT187+BL187</f>
        <v>0</v>
      </c>
      <c r="BV187" s="16" t="n">
        <f aca="false">AU187+BM187</f>
        <v>67.977</v>
      </c>
      <c r="BW187" s="139" t="n">
        <f aca="false">AV187+BN187</f>
        <v>0</v>
      </c>
      <c r="BX187" s="3" t="n">
        <f aca="false">BO187/SUM($BO187:$BW187)</f>
        <v>0</v>
      </c>
      <c r="BY187" s="3" t="n">
        <f aca="false">BP187/SUM($BO187:$BW187)</f>
        <v>0</v>
      </c>
      <c r="BZ187" s="3" t="n">
        <f aca="false">BQ187/SUM($BO187:$BW187)</f>
        <v>0</v>
      </c>
      <c r="CA187" s="3" t="n">
        <f aca="false">BR187/SUM($BO187:$BW187)</f>
        <v>0</v>
      </c>
      <c r="CB187" s="3" t="n">
        <f aca="false">BS187/SUM($BO187:$BW187)</f>
        <v>0</v>
      </c>
      <c r="CC187" s="3" t="n">
        <f aca="false">BT187/SUM($BO187:$BW187)</f>
        <v>0</v>
      </c>
      <c r="CD187" s="3" t="n">
        <f aca="false">BU187/SUM($BO187:$BW187)</f>
        <v>0</v>
      </c>
      <c r="CE187" s="3" t="n">
        <f aca="false">BV187/SUM($BO187:$BW187)</f>
        <v>1</v>
      </c>
      <c r="CF187" s="3" t="n">
        <f aca="false">BW187/SUM($BO187:$BW187)</f>
        <v>0</v>
      </c>
      <c r="CG187" s="147" t="n">
        <f aca="false">IF(AND(CE187&gt;=90%,BV187&gt;=2000),BV187,0)</f>
        <v>0</v>
      </c>
      <c r="CI187" s="16" t="n">
        <f aca="false">IF(CG187&lt;&gt;0,SUM(BO187:CG187)-BV187,0)</f>
        <v>0</v>
      </c>
      <c r="CJ187" s="2" t="n">
        <f aca="false">IF(CE187&gt;=90%,BV187,0)</f>
        <v>67.977</v>
      </c>
      <c r="CK187" s="151" t="n">
        <f aca="false">IF(CJ187&lt;&gt;0,1,0)</f>
        <v>1</v>
      </c>
      <c r="CL187" s="2" t="n">
        <f aca="false">IF(CG187&lt;&gt;0,1,0)</f>
        <v>0</v>
      </c>
      <c r="CM187" s="2" t="n">
        <v>0</v>
      </c>
      <c r="CN187" s="151"/>
      <c r="CO187" s="127"/>
      <c r="CP187" s="127"/>
      <c r="CQ187" s="127"/>
      <c r="CR187" s="127"/>
      <c r="CS187" s="127"/>
      <c r="CT187" s="127"/>
      <c r="CU187" s="127"/>
      <c r="CV187" s="127"/>
      <c r="CW187" s="127"/>
      <c r="CX187" s="127"/>
      <c r="CY187" s="127"/>
      <c r="CZ187" s="127"/>
      <c r="DA187" s="127"/>
      <c r="DB187" s="127"/>
      <c r="DC187" s="187"/>
      <c r="DE187" s="37" t="str">
        <f aca="false">B116</f>
        <v>O129</v>
      </c>
      <c r="DF187" s="44"/>
      <c r="DH187" s="44"/>
      <c r="DI187" s="44"/>
      <c r="DJ187" s="44"/>
      <c r="DK187" s="44"/>
      <c r="DL187" s="44"/>
      <c r="DM187" s="127"/>
      <c r="DN187" s="127"/>
      <c r="DO187" s="127"/>
      <c r="DP187" s="127"/>
      <c r="DQ187" s="127"/>
      <c r="DR187" s="127"/>
      <c r="DS187" s="127"/>
      <c r="DT187" s="127"/>
      <c r="DU187" s="127"/>
      <c r="DV187" s="127"/>
      <c r="DW187" s="127"/>
      <c r="DX187" s="127"/>
      <c r="DY187" s="127"/>
      <c r="DZ187" s="127"/>
      <c r="EA187" s="127"/>
      <c r="EB187" s="127"/>
      <c r="EC187" s="127"/>
      <c r="ED187" s="127"/>
      <c r="EE187" s="127"/>
      <c r="EF187" s="127"/>
      <c r="EG187" s="127"/>
      <c r="EH187" s="127"/>
      <c r="EI187" s="127"/>
      <c r="EJ187" s="127"/>
      <c r="EK187" s="127"/>
      <c r="EL187" s="127"/>
      <c r="EM187" s="127"/>
      <c r="EN187" s="127"/>
      <c r="EO187" s="127"/>
      <c r="EP187" s="127"/>
      <c r="EQ187" s="127"/>
      <c r="ER187" s="127"/>
      <c r="ES187" s="127"/>
      <c r="ET187" s="127"/>
      <c r="EU187" s="127"/>
      <c r="EV187" s="127"/>
      <c r="EW187" s="127"/>
      <c r="EX187" s="127"/>
      <c r="EY187" s="127"/>
      <c r="EZ187" s="127"/>
      <c r="FA187" s="127"/>
      <c r="FB187" s="127"/>
      <c r="FC187" s="127"/>
      <c r="FD187" s="127"/>
      <c r="FE187" s="127"/>
      <c r="FF187" s="127"/>
      <c r="FG187" s="127"/>
      <c r="FH187" s="127"/>
      <c r="FI187" s="127"/>
      <c r="FJ187" s="127"/>
      <c r="FK187" s="127"/>
      <c r="FL187" s="127"/>
      <c r="FM187" s="127"/>
      <c r="FN187" s="127"/>
      <c r="FO187" s="127"/>
      <c r="FP187" s="127"/>
      <c r="FQ187" s="127"/>
      <c r="FR187" s="127"/>
      <c r="FS187" s="127"/>
      <c r="FT187" s="127"/>
      <c r="FU187" s="127"/>
      <c r="FV187" s="127"/>
      <c r="FW187" s="127"/>
      <c r="FX187" s="127"/>
      <c r="FY187" s="127"/>
      <c r="FZ187" s="127"/>
      <c r="GA187" s="127"/>
      <c r="GB187" s="127"/>
      <c r="GC187" s="127"/>
      <c r="GD187" s="127"/>
      <c r="GE187" s="127"/>
      <c r="GF187" s="127"/>
      <c r="GG187" s="127"/>
      <c r="GH187" s="127"/>
      <c r="GI187" s="127"/>
      <c r="GJ187" s="127"/>
      <c r="GK187" s="127"/>
      <c r="GL187" s="127"/>
      <c r="GM187" s="127"/>
      <c r="GN187" s="127"/>
      <c r="GO187" s="127"/>
      <c r="GP187" s="167"/>
      <c r="GQ187" s="127" t="s">
        <v>387</v>
      </c>
      <c r="GR187" s="161" t="n">
        <v>0</v>
      </c>
      <c r="GS187" s="127" t="n">
        <v>0</v>
      </c>
      <c r="GT187" s="127" t="n">
        <v>0</v>
      </c>
      <c r="GU187" s="127" t="n">
        <v>0</v>
      </c>
      <c r="GV187" s="127" t="n">
        <v>0</v>
      </c>
      <c r="GW187" s="127" t="n">
        <v>0</v>
      </c>
      <c r="GX187" s="127" t="n">
        <v>0</v>
      </c>
      <c r="GY187" s="135" t="n">
        <v>0</v>
      </c>
      <c r="GZ187" s="161" t="s">
        <v>41</v>
      </c>
      <c r="HA187" s="127" t="n">
        <v>0</v>
      </c>
      <c r="HB187" s="127" t="n">
        <v>0</v>
      </c>
      <c r="HC187" s="127" t="n">
        <v>0</v>
      </c>
      <c r="HD187" s="127" t="n">
        <v>7.66</v>
      </c>
      <c r="HE187" s="127" t="n">
        <v>0</v>
      </c>
      <c r="HF187" s="127" t="n">
        <v>0</v>
      </c>
      <c r="HG187" s="127" t="n">
        <v>0</v>
      </c>
      <c r="HH187" s="127" t="n">
        <v>0</v>
      </c>
      <c r="HI187" s="127" t="n">
        <v>0</v>
      </c>
      <c r="HJ187" s="127" t="n">
        <v>0</v>
      </c>
      <c r="HK187" s="127" t="n">
        <v>0</v>
      </c>
      <c r="HL187" s="135" t="n">
        <v>0</v>
      </c>
      <c r="HM187" s="161" t="n">
        <v>0</v>
      </c>
      <c r="HN187" s="127" t="n">
        <v>0</v>
      </c>
      <c r="HO187" s="127" t="n">
        <v>0</v>
      </c>
      <c r="HP187" s="127" t="n">
        <v>0</v>
      </c>
      <c r="HQ187" s="127" t="n">
        <v>0</v>
      </c>
      <c r="HR187" s="127" t="n">
        <v>0</v>
      </c>
      <c r="HS187" s="127" t="n">
        <v>0</v>
      </c>
      <c r="HT187" s="127" t="n">
        <v>0</v>
      </c>
      <c r="HU187" s="127" t="n">
        <v>0</v>
      </c>
      <c r="HV187" s="127" t="n">
        <v>0</v>
      </c>
      <c r="HW187" s="127" t="n">
        <v>0</v>
      </c>
      <c r="HX187" s="127" t="n">
        <v>0</v>
      </c>
      <c r="HY187" s="127" t="n">
        <v>0</v>
      </c>
      <c r="HZ187" s="165" t="n">
        <v>0</v>
      </c>
      <c r="IA187" s="127"/>
      <c r="IB187" s="127"/>
      <c r="IC187" s="127"/>
      <c r="ID187" s="127"/>
      <c r="IE187" s="127"/>
      <c r="IF187" s="127"/>
      <c r="IG187" s="127"/>
      <c r="IH187" s="127"/>
      <c r="II187" s="127"/>
      <c r="IJ187" s="127"/>
      <c r="IK187" s="127"/>
      <c r="IL187" s="127"/>
      <c r="IM187" s="127"/>
      <c r="IN187" s="127"/>
      <c r="IO187" s="127"/>
      <c r="IP187" s="127"/>
      <c r="IQ187" s="127"/>
      <c r="IR187" s="127"/>
      <c r="IS187" s="127"/>
      <c r="IT187" s="127"/>
      <c r="IU187" s="127"/>
      <c r="IV187" s="127"/>
      <c r="IW187" s="127"/>
      <c r="IX187" s="127"/>
      <c r="IY187" s="127"/>
      <c r="IZ187" s="127"/>
      <c r="JA187" s="127"/>
      <c r="JB187" s="127"/>
      <c r="JC187" s="127"/>
      <c r="JD187" s="127"/>
      <c r="JE187" s="127"/>
      <c r="JF187" s="127"/>
      <c r="JG187" s="127"/>
      <c r="JH187" s="127"/>
      <c r="JI187" s="127"/>
      <c r="JJ187" s="127"/>
      <c r="JK187" s="127"/>
      <c r="JL187" s="127"/>
      <c r="JM187" s="127"/>
      <c r="JN187" s="127"/>
      <c r="JO187" s="127"/>
      <c r="JP187" s="127"/>
      <c r="JQ187" s="127"/>
      <c r="JR187" s="127"/>
      <c r="JS187" s="127"/>
      <c r="JT187" s="127"/>
      <c r="JU187" s="127"/>
      <c r="JV187" s="127"/>
      <c r="JW187" s="127"/>
      <c r="JX187" s="127"/>
      <c r="JY187" s="127"/>
      <c r="JZ187" s="127"/>
      <c r="KA187" s="127"/>
      <c r="KB187" s="127"/>
      <c r="KC187" s="127"/>
      <c r="KD187" s="127"/>
      <c r="KE187" s="127"/>
      <c r="KF187" s="127"/>
      <c r="KG187" s="127"/>
      <c r="KH187" s="127"/>
      <c r="KI187" s="127"/>
      <c r="KJ187" s="127"/>
      <c r="KK187" s="127"/>
      <c r="KL187" s="127"/>
      <c r="KM187" s="127"/>
      <c r="KN187" s="127"/>
      <c r="KO187" s="127"/>
      <c r="KP187" s="127"/>
      <c r="KQ187" s="127"/>
      <c r="KR187" s="127"/>
      <c r="KS187" s="127"/>
      <c r="KT187" s="127"/>
      <c r="KU187" s="127"/>
      <c r="KV187" s="127"/>
      <c r="KW187" s="127"/>
      <c r="KX187" s="127"/>
      <c r="KY187" s="127"/>
      <c r="KZ187" s="127"/>
      <c r="LA187" s="127"/>
      <c r="LB187" s="127"/>
      <c r="LC187" s="127"/>
      <c r="LD187" s="127"/>
      <c r="LE187" s="127"/>
      <c r="LF187" s="127"/>
      <c r="LG187" s="127"/>
      <c r="LH187" s="127"/>
      <c r="LI187" s="127"/>
      <c r="LJ187" s="127"/>
      <c r="LK187" s="127"/>
      <c r="LL187" s="127"/>
      <c r="LM187" s="127"/>
      <c r="LN187" s="127"/>
      <c r="LO187" s="127"/>
      <c r="LP187" s="127"/>
      <c r="LQ187" s="127"/>
      <c r="LR187" s="127"/>
      <c r="LS187" s="127"/>
      <c r="LT187" s="127"/>
      <c r="LU187" s="127"/>
      <c r="LV187" s="127"/>
      <c r="LW187" s="127"/>
      <c r="LX187" s="127"/>
      <c r="LY187" s="127"/>
      <c r="LZ187" s="127"/>
      <c r="MA187" s="127"/>
      <c r="MB187" s="127"/>
      <c r="MC187" s="127"/>
      <c r="MD187" s="127"/>
      <c r="ME187" s="127"/>
      <c r="MF187" s="127"/>
      <c r="MG187" s="127"/>
      <c r="MH187" s="127"/>
      <c r="MI187" s="127"/>
      <c r="MJ187" s="127"/>
      <c r="MK187" s="127"/>
      <c r="ML187" s="127"/>
      <c r="MM187" s="127"/>
      <c r="MN187" s="127"/>
      <c r="MO187" s="127"/>
      <c r="MP187" s="127"/>
      <c r="MQ187" s="127"/>
      <c r="MR187" s="127"/>
      <c r="MS187" s="127"/>
      <c r="MT187" s="127"/>
      <c r="MU187" s="127"/>
      <c r="MV187" s="127"/>
      <c r="MW187" s="127"/>
      <c r="MX187" s="127"/>
      <c r="MY187" s="127"/>
      <c r="MZ187" s="127"/>
      <c r="NA187" s="127"/>
      <c r="NB187" s="127"/>
      <c r="NC187" s="127"/>
      <c r="ND187" s="127"/>
      <c r="NE187" s="127"/>
      <c r="NF187" s="127"/>
      <c r="NG187" s="127"/>
      <c r="NH187" s="127"/>
      <c r="NI187" s="127"/>
      <c r="NJ187" s="127"/>
      <c r="NK187" s="127"/>
      <c r="NL187" s="127"/>
      <c r="NM187" s="127"/>
      <c r="NN187" s="127"/>
      <c r="NO187" s="127"/>
      <c r="NP187" s="127"/>
      <c r="NQ187" s="127"/>
      <c r="NR187" s="127"/>
      <c r="NS187" s="127"/>
      <c r="NT187" s="127"/>
      <c r="NU187" s="127"/>
      <c r="NV187" s="127"/>
      <c r="NW187" s="127"/>
      <c r="NX187" s="127"/>
      <c r="NY187" s="127"/>
      <c r="NZ187" s="127"/>
      <c r="OA187" s="127"/>
      <c r="OB187" s="127"/>
      <c r="OC187" s="127"/>
      <c r="OD187" s="127"/>
      <c r="OE187" s="127"/>
      <c r="OF187" s="127"/>
      <c r="OG187" s="127"/>
      <c r="OH187" s="127"/>
      <c r="OI187" s="127"/>
      <c r="OJ187" s="127"/>
      <c r="OK187" s="127"/>
      <c r="OL187" s="127"/>
      <c r="OM187" s="127"/>
      <c r="ON187" s="127"/>
      <c r="OO187" s="127"/>
      <c r="OP187" s="127"/>
      <c r="OQ187" s="127"/>
      <c r="OR187" s="127"/>
      <c r="OS187" s="127"/>
      <c r="OT187" s="127"/>
      <c r="OU187" s="127"/>
      <c r="OV187" s="127"/>
      <c r="OW187" s="127"/>
      <c r="OX187" s="127"/>
      <c r="OY187" s="127"/>
      <c r="OZ187" s="127"/>
      <c r="PA187" s="127"/>
      <c r="PB187" s="127"/>
      <c r="PC187" s="127"/>
      <c r="PD187" s="127"/>
      <c r="PE187" s="127"/>
      <c r="PF187" s="127"/>
      <c r="PG187" s="127"/>
      <c r="PH187" s="127"/>
      <c r="PI187" s="127"/>
      <c r="PJ187" s="127"/>
      <c r="PK187" s="127"/>
      <c r="PL187" s="127"/>
      <c r="PM187" s="127"/>
      <c r="PN187" s="127"/>
      <c r="PO187" s="127"/>
      <c r="PP187" s="127"/>
      <c r="PQ187" s="127"/>
      <c r="PR187" s="127"/>
      <c r="PS187" s="127"/>
      <c r="PT187" s="127"/>
      <c r="PU187" s="127"/>
      <c r="PV187" s="127"/>
      <c r="PW187" s="127"/>
      <c r="PX187" s="127"/>
      <c r="PY187" s="127"/>
      <c r="PZ187" s="127"/>
      <c r="QA187" s="127"/>
      <c r="QB187" s="127"/>
      <c r="QC187" s="127"/>
      <c r="QD187" s="127"/>
      <c r="QE187" s="127"/>
      <c r="QF187" s="127"/>
      <c r="QG187" s="127"/>
      <c r="QH187" s="127"/>
      <c r="QI187" s="127"/>
      <c r="QJ187" s="127"/>
      <c r="QK187" s="127"/>
      <c r="QL187" s="127"/>
      <c r="QM187" s="127"/>
      <c r="QN187" s="127"/>
      <c r="QO187" s="127"/>
      <c r="QP187" s="127"/>
    </row>
    <row r="188" customFormat="false" ht="14.4" hidden="false" customHeight="false" outlineLevel="0" collapsed="false">
      <c r="A188" s="166"/>
      <c r="B188" s="37" t="s">
        <v>391</v>
      </c>
      <c r="C188" s="16" t="n">
        <v>0</v>
      </c>
      <c r="D188" s="2" t="n">
        <v>0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1</v>
      </c>
      <c r="J188" s="2" t="n">
        <v>0</v>
      </c>
      <c r="K188" s="2" t="n">
        <v>0</v>
      </c>
      <c r="L188" s="2" t="s">
        <v>140</v>
      </c>
      <c r="M188" s="2" t="n">
        <v>1</v>
      </c>
      <c r="N188" s="2" t="s">
        <v>45</v>
      </c>
      <c r="O188" s="2" t="n">
        <v>5.85</v>
      </c>
      <c r="P188" s="2" t="n">
        <v>10</v>
      </c>
      <c r="Q188" s="2" t="n">
        <v>0.01</v>
      </c>
      <c r="R188" s="2" t="n">
        <v>0</v>
      </c>
      <c r="S188" s="2" t="n">
        <v>0.0585</v>
      </c>
      <c r="T188" s="2" t="n">
        <v>0.0585</v>
      </c>
      <c r="U188" s="2" t="n">
        <v>1140</v>
      </c>
      <c r="V188" s="2" t="n">
        <v>0</v>
      </c>
      <c r="W188" s="2" t="n">
        <v>66.69</v>
      </c>
      <c r="X188" s="2" t="n">
        <f aca="false">IF(M188=1,O188,0)</f>
        <v>5.85</v>
      </c>
      <c r="AB188" s="127"/>
      <c r="AC188" s="127"/>
      <c r="AD188" s="127"/>
      <c r="AE188" s="127"/>
      <c r="AF188" s="127"/>
      <c r="AG188" s="128"/>
      <c r="AH188" s="127"/>
      <c r="AI188" s="127"/>
      <c r="AJ188" s="127"/>
      <c r="AK188" s="127"/>
      <c r="AL188" s="127"/>
      <c r="AM188" s="127"/>
      <c r="AN188" s="150" t="n">
        <f aca="false">'Sellia Marina'!CA436</f>
        <v>0</v>
      </c>
      <c r="AO188" s="16" t="n">
        <f aca="false">'Sellia Marina'!CB436</f>
        <v>0</v>
      </c>
      <c r="AP188" s="16" t="n">
        <f aca="false">'Sellia Marina'!CC436</f>
        <v>0</v>
      </c>
      <c r="AQ188" s="16" t="n">
        <f aca="false">'Sellia Marina'!CD436</f>
        <v>0</v>
      </c>
      <c r="AR188" s="16" t="n">
        <f aca="false">'Sellia Marina'!CE436</f>
        <v>0</v>
      </c>
      <c r="AS188" s="16" t="n">
        <f aca="false">'Sellia Marina'!CF436</f>
        <v>0</v>
      </c>
      <c r="AT188" s="16" t="n">
        <f aca="false">'Sellia Marina'!CG436</f>
        <v>0</v>
      </c>
      <c r="AU188" s="16" t="n">
        <f aca="false">'Sellia Marina'!CH436</f>
        <v>0</v>
      </c>
      <c r="AV188" s="139" t="n">
        <f aca="false">'Sellia Marina'!CI436</f>
        <v>0</v>
      </c>
      <c r="AW188" s="150" t="n">
        <f aca="false">'Sellia Marina'!CA437</f>
        <v>0</v>
      </c>
      <c r="AX188" s="16" t="n">
        <f aca="false">'Sellia Marina'!CB437</f>
        <v>0</v>
      </c>
      <c r="AY188" s="16" t="n">
        <f aca="false">'Sellia Marina'!CC437</f>
        <v>0</v>
      </c>
      <c r="AZ188" s="16" t="n">
        <f aca="false">'Sellia Marina'!CD437</f>
        <v>0</v>
      </c>
      <c r="BA188" s="16" t="n">
        <f aca="false">'Sellia Marina'!CE437</f>
        <v>0</v>
      </c>
      <c r="BB188" s="16" t="n">
        <f aca="false">'Sellia Marina'!CF437</f>
        <v>0</v>
      </c>
      <c r="BC188" s="16" t="n">
        <f aca="false">'Sellia Marina'!CG437</f>
        <v>0</v>
      </c>
      <c r="BD188" s="16" t="n">
        <f aca="false">'Sellia Marina'!CH437</f>
        <v>1140</v>
      </c>
      <c r="BE188" s="16" t="n">
        <f aca="false">'Sellia Marina'!CI437</f>
        <v>0</v>
      </c>
      <c r="BF188" s="20" t="n">
        <f aca="false">AW188*$T188</f>
        <v>0</v>
      </c>
      <c r="BG188" s="2" t="n">
        <f aca="false">AX188*$T188</f>
        <v>0</v>
      </c>
      <c r="BH188" s="2" t="n">
        <f aca="false">AY188*$T188</f>
        <v>0</v>
      </c>
      <c r="BI188" s="2" t="n">
        <f aca="false">AZ188*$T188</f>
        <v>0</v>
      </c>
      <c r="BJ188" s="2" t="n">
        <f aca="false">BA188*$T188</f>
        <v>0</v>
      </c>
      <c r="BK188" s="2" t="n">
        <f aca="false">BB188*$T188</f>
        <v>0</v>
      </c>
      <c r="BL188" s="2" t="n">
        <f aca="false">BC188*$T188</f>
        <v>0</v>
      </c>
      <c r="BM188" s="2" t="n">
        <f aca="false">BD188*$T188</f>
        <v>66.69</v>
      </c>
      <c r="BN188" s="44" t="n">
        <f aca="false">BE188*$T188</f>
        <v>0</v>
      </c>
      <c r="BO188" s="150" t="n">
        <f aca="false">AN188+BF188</f>
        <v>0</v>
      </c>
      <c r="BP188" s="16" t="n">
        <f aca="false">AO188+BG188</f>
        <v>0</v>
      </c>
      <c r="BQ188" s="16" t="n">
        <f aca="false">AP188+BH188</f>
        <v>0</v>
      </c>
      <c r="BR188" s="16" t="n">
        <f aca="false">AQ188+BI188</f>
        <v>0</v>
      </c>
      <c r="BS188" s="16" t="n">
        <f aca="false">AR188+BJ188</f>
        <v>0</v>
      </c>
      <c r="BT188" s="16" t="n">
        <f aca="false">AS188+BK188</f>
        <v>0</v>
      </c>
      <c r="BU188" s="16" t="n">
        <f aca="false">AT188+BL188</f>
        <v>0</v>
      </c>
      <c r="BV188" s="16" t="n">
        <f aca="false">AU188+BM188</f>
        <v>66.69</v>
      </c>
      <c r="BW188" s="139" t="n">
        <f aca="false">AV188+BN188</f>
        <v>0</v>
      </c>
      <c r="BX188" s="3" t="n">
        <f aca="false">BO188/SUM($BO188:$BW188)</f>
        <v>0</v>
      </c>
      <c r="BY188" s="3" t="n">
        <f aca="false">BP188/SUM($BO188:$BW188)</f>
        <v>0</v>
      </c>
      <c r="BZ188" s="3" t="n">
        <f aca="false">BQ188/SUM($BO188:$BW188)</f>
        <v>0</v>
      </c>
      <c r="CA188" s="3" t="n">
        <f aca="false">BR188/SUM($BO188:$BW188)</f>
        <v>0</v>
      </c>
      <c r="CB188" s="3" t="n">
        <f aca="false">BS188/SUM($BO188:$BW188)</f>
        <v>0</v>
      </c>
      <c r="CC188" s="3" t="n">
        <f aca="false">BT188/SUM($BO188:$BW188)</f>
        <v>0</v>
      </c>
      <c r="CD188" s="3" t="n">
        <f aca="false">BU188/SUM($BO188:$BW188)</f>
        <v>0</v>
      </c>
      <c r="CE188" s="3" t="n">
        <f aca="false">BV188/SUM($BO188:$BW188)</f>
        <v>1</v>
      </c>
      <c r="CF188" s="3" t="n">
        <f aca="false">BW188/SUM($BO188:$BW188)</f>
        <v>0</v>
      </c>
      <c r="CG188" s="147" t="n">
        <f aca="false">IF(AND(CE188&gt;=90%,BV188&gt;=2000),BV188,0)</f>
        <v>0</v>
      </c>
      <c r="CI188" s="16" t="n">
        <f aca="false">IF(CG188&lt;&gt;0,SUM(BO188:CG188)-BV188,0)</f>
        <v>0</v>
      </c>
      <c r="CJ188" s="2" t="n">
        <f aca="false">IF(CE188&gt;=90%,BV188,0)</f>
        <v>66.69</v>
      </c>
      <c r="CK188" s="151" t="n">
        <f aca="false">IF(CJ188&lt;&gt;0,1,0)</f>
        <v>1</v>
      </c>
      <c r="CL188" s="2" t="n">
        <f aca="false">IF(CG188&lt;&gt;0,1,0)</f>
        <v>0</v>
      </c>
      <c r="CM188" s="2" t="n">
        <v>0</v>
      </c>
      <c r="CN188" s="151"/>
      <c r="CO188" s="127"/>
      <c r="CP188" s="127"/>
      <c r="CQ188" s="127"/>
      <c r="CR188" s="127"/>
      <c r="CS188" s="127"/>
      <c r="CT188" s="127"/>
      <c r="CU188" s="127"/>
      <c r="CV188" s="127"/>
      <c r="CW188" s="127"/>
      <c r="CX188" s="127"/>
      <c r="CY188" s="127"/>
      <c r="CZ188" s="127"/>
      <c r="DA188" s="127"/>
      <c r="DB188" s="127"/>
      <c r="DC188" s="187"/>
      <c r="DE188" s="37" t="str">
        <f aca="false">B117</f>
        <v>O130</v>
      </c>
      <c r="DF188" s="44"/>
      <c r="DH188" s="44"/>
      <c r="DI188" s="44"/>
      <c r="DJ188" s="44"/>
      <c r="DK188" s="44"/>
      <c r="DL188" s="44"/>
      <c r="DM188" s="127"/>
      <c r="DN188" s="127"/>
      <c r="DO188" s="127"/>
      <c r="DP188" s="127"/>
      <c r="DQ188" s="127"/>
      <c r="DR188" s="127"/>
      <c r="DS188" s="127"/>
      <c r="DT188" s="127"/>
      <c r="DU188" s="127"/>
      <c r="DV188" s="127"/>
      <c r="DW188" s="127"/>
      <c r="DX188" s="127"/>
      <c r="DY188" s="127"/>
      <c r="DZ188" s="127"/>
      <c r="EA188" s="127"/>
      <c r="EB188" s="127"/>
      <c r="EC188" s="127"/>
      <c r="ED188" s="127"/>
      <c r="EE188" s="127"/>
      <c r="EF188" s="127"/>
      <c r="EG188" s="127"/>
      <c r="EH188" s="127"/>
      <c r="EI188" s="127"/>
      <c r="EJ188" s="127"/>
      <c r="EK188" s="127"/>
      <c r="EL188" s="127"/>
      <c r="EM188" s="127"/>
      <c r="EN188" s="127"/>
      <c r="EO188" s="127"/>
      <c r="EP188" s="127"/>
      <c r="EQ188" s="127"/>
      <c r="ER188" s="127"/>
      <c r="ES188" s="127"/>
      <c r="ET188" s="127"/>
      <c r="EU188" s="127"/>
      <c r="EV188" s="127"/>
      <c r="EW188" s="127"/>
      <c r="EX188" s="127"/>
      <c r="EY188" s="127"/>
      <c r="EZ188" s="127"/>
      <c r="FA188" s="127"/>
      <c r="FB188" s="127"/>
      <c r="FC188" s="127"/>
      <c r="FD188" s="127"/>
      <c r="FE188" s="127"/>
      <c r="FF188" s="127"/>
      <c r="FG188" s="127"/>
      <c r="FH188" s="127"/>
      <c r="FI188" s="127"/>
      <c r="FJ188" s="127"/>
      <c r="FK188" s="127"/>
      <c r="FL188" s="127"/>
      <c r="FM188" s="127"/>
      <c r="FN188" s="127"/>
      <c r="FO188" s="127"/>
      <c r="FP188" s="127"/>
      <c r="FQ188" s="127"/>
      <c r="FR188" s="127"/>
      <c r="FS188" s="127"/>
      <c r="FT188" s="127"/>
      <c r="FU188" s="127"/>
      <c r="FV188" s="127"/>
      <c r="FW188" s="127"/>
      <c r="FX188" s="127"/>
      <c r="FY188" s="127"/>
      <c r="FZ188" s="127"/>
      <c r="GA188" s="127"/>
      <c r="GB188" s="127"/>
      <c r="GC188" s="127"/>
      <c r="GD188" s="127"/>
      <c r="GE188" s="127"/>
      <c r="GF188" s="127"/>
      <c r="GG188" s="127"/>
      <c r="GH188" s="127"/>
      <c r="GI188" s="127"/>
      <c r="GJ188" s="127"/>
      <c r="GK188" s="127"/>
      <c r="GL188" s="127"/>
      <c r="GM188" s="127"/>
      <c r="GN188" s="127"/>
      <c r="GO188" s="127"/>
      <c r="GP188" s="167"/>
      <c r="GQ188" s="127" t="s">
        <v>388</v>
      </c>
      <c r="GR188" s="161" t="n">
        <v>0</v>
      </c>
      <c r="GS188" s="127" t="n">
        <v>0</v>
      </c>
      <c r="GT188" s="127" t="n">
        <v>0</v>
      </c>
      <c r="GU188" s="127" t="n">
        <v>0</v>
      </c>
      <c r="GV188" s="127" t="n">
        <v>0</v>
      </c>
      <c r="GW188" s="127" t="n">
        <v>0</v>
      </c>
      <c r="GX188" s="127" t="n">
        <v>1</v>
      </c>
      <c r="GY188" s="135" t="n">
        <v>0</v>
      </c>
      <c r="GZ188" s="161" t="n">
        <v>0</v>
      </c>
      <c r="HA188" s="127" t="s">
        <v>37</v>
      </c>
      <c r="HB188" s="127" t="s">
        <v>47</v>
      </c>
      <c r="HC188" s="127" t="s">
        <v>393</v>
      </c>
      <c r="HD188" s="127" t="n">
        <v>5.9</v>
      </c>
      <c r="HE188" s="127" t="n">
        <v>5</v>
      </c>
      <c r="HF188" s="127" t="n">
        <v>0.005</v>
      </c>
      <c r="HG188" s="127" t="n">
        <v>0</v>
      </c>
      <c r="HH188" s="127" t="n">
        <v>0.0295</v>
      </c>
      <c r="HI188" s="127" t="n">
        <v>0.0295</v>
      </c>
      <c r="HJ188" s="127" t="n">
        <v>1500</v>
      </c>
      <c r="HK188" s="127" t="n">
        <v>0</v>
      </c>
      <c r="HL188" s="135" t="n">
        <v>44.25</v>
      </c>
      <c r="HM188" s="161" t="n">
        <v>0</v>
      </c>
      <c r="HN188" s="127" t="n">
        <v>0</v>
      </c>
      <c r="HO188" s="127" t="n">
        <v>0</v>
      </c>
      <c r="HP188" s="127" t="n">
        <v>0</v>
      </c>
      <c r="HQ188" s="127" t="n">
        <v>0</v>
      </c>
      <c r="HR188" s="127" t="n">
        <v>0</v>
      </c>
      <c r="HS188" s="127" t="n">
        <v>0</v>
      </c>
      <c r="HT188" s="127" t="n">
        <v>0</v>
      </c>
      <c r="HU188" s="127" t="n">
        <v>0</v>
      </c>
      <c r="HV188" s="127" t="n">
        <v>0</v>
      </c>
      <c r="HW188" s="127" t="n">
        <v>0</v>
      </c>
      <c r="HX188" s="127" t="n">
        <v>0</v>
      </c>
      <c r="HY188" s="127" t="n">
        <v>0</v>
      </c>
      <c r="HZ188" s="165" t="n">
        <v>0</v>
      </c>
      <c r="IA188" s="127"/>
      <c r="IB188" s="127"/>
      <c r="IC188" s="127"/>
      <c r="ID188" s="127"/>
      <c r="IE188" s="127"/>
      <c r="IF188" s="127"/>
      <c r="IG188" s="127"/>
      <c r="IH188" s="127"/>
      <c r="II188" s="127"/>
      <c r="IJ188" s="127"/>
      <c r="IK188" s="127"/>
      <c r="IL188" s="127"/>
      <c r="IM188" s="127"/>
      <c r="IN188" s="127"/>
      <c r="IO188" s="127"/>
      <c r="IP188" s="127"/>
      <c r="IQ188" s="127"/>
      <c r="IR188" s="127"/>
      <c r="IS188" s="127"/>
      <c r="IT188" s="127"/>
      <c r="IU188" s="127"/>
      <c r="IV188" s="127"/>
      <c r="IW188" s="127"/>
      <c r="IX188" s="127"/>
      <c r="IY188" s="127"/>
      <c r="IZ188" s="127"/>
      <c r="JA188" s="127"/>
      <c r="JB188" s="127"/>
      <c r="JC188" s="127"/>
      <c r="JD188" s="127"/>
      <c r="JE188" s="127"/>
      <c r="JF188" s="127"/>
      <c r="JG188" s="127"/>
      <c r="JH188" s="127"/>
      <c r="JI188" s="127"/>
      <c r="JJ188" s="127"/>
      <c r="JK188" s="127"/>
      <c r="JL188" s="127"/>
      <c r="JM188" s="127"/>
      <c r="JN188" s="127"/>
      <c r="JO188" s="127"/>
      <c r="JP188" s="127"/>
      <c r="JQ188" s="127"/>
      <c r="JR188" s="127"/>
      <c r="JS188" s="127"/>
      <c r="JT188" s="127"/>
      <c r="JU188" s="127"/>
      <c r="JV188" s="127"/>
      <c r="JW188" s="127"/>
      <c r="JX188" s="127"/>
      <c r="JY188" s="127"/>
      <c r="JZ188" s="127"/>
      <c r="KA188" s="127"/>
      <c r="KB188" s="127"/>
      <c r="KC188" s="127"/>
      <c r="KD188" s="127"/>
      <c r="KE188" s="127"/>
      <c r="KF188" s="127"/>
      <c r="KG188" s="127"/>
      <c r="KH188" s="127"/>
      <c r="KI188" s="127"/>
      <c r="KJ188" s="127"/>
      <c r="KK188" s="127"/>
      <c r="KL188" s="127"/>
      <c r="KM188" s="127"/>
      <c r="KN188" s="127"/>
      <c r="KO188" s="127"/>
      <c r="KP188" s="127"/>
      <c r="KQ188" s="127"/>
      <c r="KR188" s="127"/>
      <c r="KS188" s="127"/>
      <c r="KT188" s="127"/>
      <c r="KU188" s="127"/>
      <c r="KV188" s="127"/>
      <c r="KW188" s="127"/>
      <c r="KX188" s="127"/>
      <c r="KY188" s="127"/>
      <c r="KZ188" s="127"/>
      <c r="LA188" s="127"/>
      <c r="LB188" s="127"/>
      <c r="LC188" s="127"/>
      <c r="LD188" s="127"/>
      <c r="LE188" s="127"/>
      <c r="LF188" s="127"/>
      <c r="LG188" s="127"/>
      <c r="LH188" s="127"/>
      <c r="LI188" s="127"/>
      <c r="LJ188" s="127"/>
      <c r="LK188" s="127"/>
      <c r="LL188" s="127"/>
      <c r="LM188" s="127"/>
      <c r="LN188" s="127"/>
      <c r="LO188" s="127"/>
      <c r="LP188" s="127"/>
      <c r="LQ188" s="127"/>
      <c r="LR188" s="127"/>
      <c r="LS188" s="127"/>
      <c r="LT188" s="127"/>
      <c r="LU188" s="127"/>
      <c r="LV188" s="127"/>
      <c r="LW188" s="127"/>
      <c r="LX188" s="127"/>
      <c r="LY188" s="127"/>
      <c r="LZ188" s="127"/>
      <c r="MA188" s="127"/>
      <c r="MB188" s="127"/>
      <c r="MC188" s="127"/>
      <c r="MD188" s="127"/>
      <c r="ME188" s="127"/>
      <c r="MF188" s="127"/>
      <c r="MG188" s="127"/>
      <c r="MH188" s="127"/>
      <c r="MI188" s="127"/>
      <c r="MJ188" s="127"/>
      <c r="MK188" s="127"/>
      <c r="ML188" s="127"/>
      <c r="MM188" s="127"/>
      <c r="MN188" s="127"/>
      <c r="MO188" s="127"/>
      <c r="MP188" s="127"/>
      <c r="MQ188" s="127"/>
      <c r="MR188" s="127"/>
      <c r="MS188" s="127"/>
      <c r="MT188" s="127"/>
      <c r="MU188" s="127"/>
      <c r="MV188" s="127"/>
      <c r="MW188" s="127"/>
      <c r="MX188" s="127"/>
      <c r="MY188" s="127"/>
      <c r="MZ188" s="127"/>
      <c r="NA188" s="127"/>
      <c r="NB188" s="127"/>
      <c r="NC188" s="127"/>
      <c r="ND188" s="127"/>
      <c r="NE188" s="127"/>
      <c r="NF188" s="127"/>
      <c r="NG188" s="127"/>
      <c r="NH188" s="127"/>
      <c r="NI188" s="127"/>
      <c r="NJ188" s="127"/>
      <c r="NK188" s="127"/>
      <c r="NL188" s="127"/>
      <c r="NM188" s="127"/>
      <c r="NN188" s="127"/>
      <c r="NO188" s="127"/>
      <c r="NP188" s="127"/>
      <c r="NQ188" s="127"/>
      <c r="NR188" s="127"/>
      <c r="NS188" s="127"/>
      <c r="NT188" s="127"/>
      <c r="NU188" s="127"/>
      <c r="NV188" s="127"/>
      <c r="NW188" s="127"/>
      <c r="NX188" s="127"/>
      <c r="NY188" s="127"/>
      <c r="NZ188" s="127"/>
      <c r="OA188" s="127"/>
      <c r="OB188" s="127"/>
      <c r="OC188" s="127"/>
      <c r="OD188" s="127"/>
      <c r="OE188" s="127"/>
      <c r="OF188" s="127"/>
      <c r="OG188" s="127"/>
      <c r="OH188" s="127"/>
      <c r="OI188" s="127"/>
      <c r="OJ188" s="127"/>
      <c r="OK188" s="127"/>
      <c r="OL188" s="127"/>
      <c r="OM188" s="127"/>
      <c r="ON188" s="127"/>
      <c r="OO188" s="127"/>
      <c r="OP188" s="127"/>
      <c r="OQ188" s="127"/>
      <c r="OR188" s="127"/>
      <c r="OS188" s="127"/>
      <c r="OT188" s="127"/>
      <c r="OU188" s="127"/>
      <c r="OV188" s="127"/>
      <c r="OW188" s="127"/>
      <c r="OX188" s="127"/>
      <c r="OY188" s="127"/>
      <c r="OZ188" s="127"/>
      <c r="PA188" s="127"/>
      <c r="PB188" s="127"/>
      <c r="PC188" s="127"/>
      <c r="PD188" s="127"/>
      <c r="PE188" s="127"/>
      <c r="PF188" s="127"/>
      <c r="PG188" s="127"/>
      <c r="PH188" s="127"/>
      <c r="PI188" s="127"/>
      <c r="PJ188" s="127"/>
      <c r="PK188" s="127"/>
      <c r="PL188" s="127"/>
      <c r="PM188" s="127"/>
      <c r="PN188" s="127"/>
      <c r="PO188" s="127"/>
      <c r="PP188" s="127"/>
      <c r="PQ188" s="127"/>
      <c r="PR188" s="127"/>
      <c r="PS188" s="127"/>
      <c r="PT188" s="127"/>
      <c r="PU188" s="127"/>
      <c r="PV188" s="127"/>
      <c r="PW188" s="127"/>
      <c r="PX188" s="127"/>
      <c r="PY188" s="127"/>
      <c r="PZ188" s="127"/>
      <c r="QA188" s="127"/>
      <c r="QB188" s="127"/>
      <c r="QC188" s="127"/>
      <c r="QD188" s="127"/>
      <c r="QE188" s="127"/>
      <c r="QF188" s="127"/>
      <c r="QG188" s="127"/>
      <c r="QH188" s="127"/>
      <c r="QI188" s="127"/>
      <c r="QJ188" s="127"/>
      <c r="QK188" s="127"/>
      <c r="QL188" s="127"/>
      <c r="QM188" s="127"/>
      <c r="QN188" s="127"/>
      <c r="QO188" s="127"/>
      <c r="QP188" s="127"/>
    </row>
    <row r="189" s="155" customFormat="true" ht="14.4" hidden="false" customHeight="false" outlineLevel="0" collapsed="false">
      <c r="A189" s="166"/>
      <c r="B189" s="37" t="s">
        <v>392</v>
      </c>
      <c r="C189" s="16" t="n">
        <v>0</v>
      </c>
      <c r="D189" s="155" t="n">
        <v>0</v>
      </c>
      <c r="E189" s="155" t="n">
        <v>0</v>
      </c>
      <c r="F189" s="155" t="n">
        <v>0</v>
      </c>
      <c r="G189" s="155" t="n">
        <v>0</v>
      </c>
      <c r="H189" s="155" t="n">
        <v>0</v>
      </c>
      <c r="I189" s="155" t="n">
        <v>0</v>
      </c>
      <c r="J189" s="155" t="n">
        <v>0</v>
      </c>
      <c r="K189" s="155" t="s">
        <v>41</v>
      </c>
      <c r="L189" s="155" t="n">
        <v>0</v>
      </c>
      <c r="M189" s="155" t="n">
        <v>0</v>
      </c>
      <c r="N189" s="155" t="n">
        <v>0</v>
      </c>
      <c r="O189" s="155" t="n">
        <v>0.91</v>
      </c>
      <c r="P189" s="155" t="n">
        <v>0</v>
      </c>
      <c r="Q189" s="155" t="n">
        <v>0</v>
      </c>
      <c r="R189" s="155" t="n">
        <v>0</v>
      </c>
      <c r="S189" s="155" t="n">
        <v>0</v>
      </c>
      <c r="T189" s="155" t="n">
        <v>0</v>
      </c>
      <c r="U189" s="155" t="n">
        <v>0</v>
      </c>
      <c r="V189" s="155" t="n">
        <v>0</v>
      </c>
      <c r="W189" s="155" t="n">
        <v>0</v>
      </c>
      <c r="X189" s="155" t="n">
        <f aca="false">IF(M189=1,O189,0)</f>
        <v>0</v>
      </c>
      <c r="AB189" s="127"/>
      <c r="AC189" s="127"/>
      <c r="AD189" s="127"/>
      <c r="AE189" s="127"/>
      <c r="AF189" s="127"/>
      <c r="AG189" s="128"/>
      <c r="AH189" s="127"/>
      <c r="AI189" s="127"/>
      <c r="AJ189" s="127"/>
      <c r="AK189" s="127"/>
      <c r="AL189" s="127"/>
      <c r="AM189" s="127"/>
      <c r="AN189" s="156" t="n">
        <f aca="false">'Sellia Marina'!CL436</f>
        <v>0</v>
      </c>
      <c r="AO189" s="157" t="n">
        <f aca="false">'Sellia Marina'!CM436</f>
        <v>0</v>
      </c>
      <c r="AP189" s="157" t="n">
        <f aca="false">'Sellia Marina'!CN436</f>
        <v>0</v>
      </c>
      <c r="AQ189" s="157" t="n">
        <f aca="false">'Sellia Marina'!CO436</f>
        <v>0</v>
      </c>
      <c r="AR189" s="157" t="n">
        <f aca="false">'Sellia Marina'!CP436</f>
        <v>0</v>
      </c>
      <c r="AS189" s="157" t="n">
        <f aca="false">'Sellia Marina'!CQ436</f>
        <v>0</v>
      </c>
      <c r="AT189" s="157" t="n">
        <f aca="false">'Sellia Marina'!CR436</f>
        <v>0</v>
      </c>
      <c r="AU189" s="157" t="n">
        <f aca="false">'Sellia Marina'!CS436</f>
        <v>0</v>
      </c>
      <c r="AV189" s="160" t="n">
        <f aca="false">'Sellia Marina'!CT436</f>
        <v>0</v>
      </c>
      <c r="AW189" s="156" t="n">
        <f aca="false">'Sellia Marina'!CL437</f>
        <v>0</v>
      </c>
      <c r="AX189" s="157" t="n">
        <f aca="false">'Sellia Marina'!CM437</f>
        <v>0</v>
      </c>
      <c r="AY189" s="157" t="n">
        <f aca="false">'Sellia Marina'!CN437</f>
        <v>0</v>
      </c>
      <c r="AZ189" s="157" t="n">
        <f aca="false">'Sellia Marina'!CO437</f>
        <v>0</v>
      </c>
      <c r="BA189" s="157" t="n">
        <f aca="false">'Sellia Marina'!CP437</f>
        <v>0</v>
      </c>
      <c r="BB189" s="157" t="n">
        <f aca="false">'Sellia Marina'!CQ437</f>
        <v>0</v>
      </c>
      <c r="BC189" s="157" t="n">
        <f aca="false">'Sellia Marina'!CR437</f>
        <v>0</v>
      </c>
      <c r="BD189" s="157" t="n">
        <f aca="false">'Sellia Marina'!CS437</f>
        <v>0</v>
      </c>
      <c r="BE189" s="157" t="n">
        <f aca="false">'Sellia Marina'!CT437</f>
        <v>0</v>
      </c>
      <c r="BF189" s="158" t="n">
        <f aca="false">AW189*$T189</f>
        <v>0</v>
      </c>
      <c r="BG189" s="155" t="n">
        <f aca="false">AX189*$T189</f>
        <v>0</v>
      </c>
      <c r="BH189" s="155" t="n">
        <f aca="false">AY189*$T189</f>
        <v>0</v>
      </c>
      <c r="BI189" s="155" t="n">
        <f aca="false">AZ189*$T189</f>
        <v>0</v>
      </c>
      <c r="BJ189" s="155" t="n">
        <f aca="false">BA189*$T189</f>
        <v>0</v>
      </c>
      <c r="BK189" s="155" t="n">
        <f aca="false">BB189*$T189</f>
        <v>0</v>
      </c>
      <c r="BL189" s="155" t="n">
        <f aca="false">BC189*$T189</f>
        <v>0</v>
      </c>
      <c r="BM189" s="155" t="n">
        <f aca="false">BD189*$T189</f>
        <v>0</v>
      </c>
      <c r="BN189" s="159" t="n">
        <f aca="false">BE189*$T189</f>
        <v>0</v>
      </c>
      <c r="BO189" s="156" t="n">
        <f aca="false">AN189+BF189</f>
        <v>0</v>
      </c>
      <c r="BP189" s="157" t="n">
        <f aca="false">AO189+BG189</f>
        <v>0</v>
      </c>
      <c r="BQ189" s="157" t="n">
        <f aca="false">AP189+BH189</f>
        <v>0</v>
      </c>
      <c r="BR189" s="157" t="n">
        <f aca="false">AQ189+BI189</f>
        <v>0</v>
      </c>
      <c r="BS189" s="157" t="n">
        <f aca="false">AR189+BJ189</f>
        <v>0</v>
      </c>
      <c r="BT189" s="157" t="n">
        <f aca="false">AS189+BK189</f>
        <v>0</v>
      </c>
      <c r="BU189" s="157" t="n">
        <f aca="false">AT189+BL189</f>
        <v>0</v>
      </c>
      <c r="BV189" s="157" t="n">
        <f aca="false">AU189+BM189</f>
        <v>0</v>
      </c>
      <c r="BW189" s="160" t="n">
        <f aca="false">AV189+BN189</f>
        <v>0</v>
      </c>
      <c r="BX189" s="3" t="e">
        <f aca="false">BO189/SUM($BO189:$BW189)</f>
        <v>#DIV/0!</v>
      </c>
      <c r="BY189" s="3" t="e">
        <f aca="false">BP189/SUM($BO189:$BW189)</f>
        <v>#DIV/0!</v>
      </c>
      <c r="BZ189" s="3" t="e">
        <f aca="false">BQ189/SUM($BO189:$BW189)</f>
        <v>#DIV/0!</v>
      </c>
      <c r="CA189" s="3" t="e">
        <f aca="false">BR189/SUM($BO189:$BW189)</f>
        <v>#DIV/0!</v>
      </c>
      <c r="CB189" s="3" t="e">
        <f aca="false">BS189/SUM($BO189:$BW189)</f>
        <v>#DIV/0!</v>
      </c>
      <c r="CC189" s="3" t="e">
        <f aca="false">BT189/SUM($BO189:$BW189)</f>
        <v>#DIV/0!</v>
      </c>
      <c r="CD189" s="3" t="e">
        <f aca="false">BU189/SUM($BO189:$BW189)</f>
        <v>#DIV/0!</v>
      </c>
      <c r="CE189" s="3" t="e">
        <f aca="false">BV189/SUM($BO189:$BW189)</f>
        <v>#DIV/0!</v>
      </c>
      <c r="CF189" s="3" t="e">
        <f aca="false">BW189/SUM($BO189:$BW189)</f>
        <v>#DIV/0!</v>
      </c>
      <c r="CG189" s="147"/>
      <c r="CI189" s="16" t="n">
        <f aca="false">IF(CG189&lt;&gt;0,SUM(BO189:CG189)-BV189,0)</f>
        <v>0</v>
      </c>
      <c r="CK189" s="151"/>
      <c r="CL189" s="155" t="n">
        <f aca="false">IF(CG189&lt;&gt;0,1,0)</f>
        <v>0</v>
      </c>
      <c r="CN189" s="151"/>
      <c r="CO189" s="127"/>
      <c r="CP189" s="127"/>
      <c r="CQ189" s="127"/>
      <c r="CR189" s="127"/>
      <c r="CS189" s="127"/>
      <c r="CT189" s="127"/>
      <c r="CU189" s="127"/>
      <c r="CV189" s="127"/>
      <c r="CW189" s="127"/>
      <c r="CX189" s="127"/>
      <c r="CY189" s="127"/>
      <c r="CZ189" s="127"/>
      <c r="DA189" s="127"/>
      <c r="DB189" s="127"/>
      <c r="DC189" s="187"/>
      <c r="DE189" s="37" t="str">
        <f aca="false">B118</f>
        <v>O131</v>
      </c>
      <c r="DF189" s="44"/>
      <c r="DH189" s="44"/>
      <c r="DI189" s="44"/>
      <c r="DJ189" s="44"/>
      <c r="DK189" s="44"/>
      <c r="DL189" s="44"/>
      <c r="DM189" s="127"/>
      <c r="DN189" s="127"/>
      <c r="DO189" s="127"/>
      <c r="DP189" s="127"/>
      <c r="DQ189" s="127"/>
      <c r="DR189" s="127"/>
      <c r="DS189" s="127"/>
      <c r="DT189" s="127"/>
      <c r="DU189" s="127"/>
      <c r="DV189" s="127"/>
      <c r="DW189" s="127"/>
      <c r="DX189" s="127"/>
      <c r="DY189" s="127"/>
      <c r="DZ189" s="127"/>
      <c r="EA189" s="127"/>
      <c r="EB189" s="127"/>
      <c r="EC189" s="127"/>
      <c r="ED189" s="127"/>
      <c r="EE189" s="127"/>
      <c r="EF189" s="127"/>
      <c r="EG189" s="127"/>
      <c r="EH189" s="127"/>
      <c r="EI189" s="127"/>
      <c r="EJ189" s="127"/>
      <c r="EK189" s="127"/>
      <c r="EL189" s="127"/>
      <c r="EM189" s="127"/>
      <c r="EN189" s="127"/>
      <c r="EO189" s="127"/>
      <c r="EP189" s="127"/>
      <c r="EQ189" s="127"/>
      <c r="ER189" s="127"/>
      <c r="ES189" s="127"/>
      <c r="ET189" s="127"/>
      <c r="EU189" s="127"/>
      <c r="EV189" s="127"/>
      <c r="EW189" s="127"/>
      <c r="EX189" s="127"/>
      <c r="EY189" s="127"/>
      <c r="EZ189" s="127"/>
      <c r="FA189" s="127"/>
      <c r="FB189" s="127"/>
      <c r="FC189" s="127"/>
      <c r="FD189" s="127"/>
      <c r="FE189" s="127"/>
      <c r="FF189" s="127"/>
      <c r="FG189" s="127"/>
      <c r="FH189" s="127"/>
      <c r="FI189" s="127"/>
      <c r="FJ189" s="127"/>
      <c r="FK189" s="127"/>
      <c r="FL189" s="127"/>
      <c r="FM189" s="127"/>
      <c r="FN189" s="127"/>
      <c r="FO189" s="127"/>
      <c r="FP189" s="127"/>
      <c r="FQ189" s="127"/>
      <c r="FR189" s="127"/>
      <c r="FS189" s="127"/>
      <c r="FT189" s="127"/>
      <c r="FU189" s="127"/>
      <c r="FV189" s="127"/>
      <c r="FW189" s="127"/>
      <c r="FX189" s="127"/>
      <c r="FY189" s="127"/>
      <c r="FZ189" s="127"/>
      <c r="GA189" s="127"/>
      <c r="GB189" s="127"/>
      <c r="GC189" s="127"/>
      <c r="GD189" s="127"/>
      <c r="GE189" s="127"/>
      <c r="GF189" s="127"/>
      <c r="GG189" s="127"/>
      <c r="GH189" s="127"/>
      <c r="GI189" s="127"/>
      <c r="GJ189" s="127"/>
      <c r="GK189" s="127"/>
      <c r="GL189" s="127"/>
      <c r="GM189" s="127"/>
      <c r="GN189" s="127"/>
      <c r="GO189" s="127"/>
      <c r="GP189" s="167"/>
      <c r="GQ189" s="127" t="s">
        <v>389</v>
      </c>
      <c r="GR189" s="161" t="n">
        <v>0.3</v>
      </c>
      <c r="GS189" s="127" t="n">
        <v>0.4</v>
      </c>
      <c r="GT189" s="127" t="n">
        <v>0.2</v>
      </c>
      <c r="GU189" s="127" t="n">
        <v>0</v>
      </c>
      <c r="GV189" s="127" t="n">
        <v>0.1</v>
      </c>
      <c r="GW189" s="127" t="n">
        <v>0</v>
      </c>
      <c r="GX189" s="127" t="n">
        <v>0</v>
      </c>
      <c r="GY189" s="135" t="n">
        <v>0</v>
      </c>
      <c r="GZ189" s="161" t="n">
        <v>0</v>
      </c>
      <c r="HA189" s="127" t="s">
        <v>37</v>
      </c>
      <c r="HB189" s="127" t="s">
        <v>37</v>
      </c>
      <c r="HC189" s="127" t="s">
        <v>45</v>
      </c>
      <c r="HD189" s="127" t="n">
        <v>1.66</v>
      </c>
      <c r="HE189" s="127" t="n">
        <v>5</v>
      </c>
      <c r="HF189" s="127" t="n">
        <v>0.005</v>
      </c>
      <c r="HG189" s="127" t="n">
        <v>0</v>
      </c>
      <c r="HH189" s="127" t="n">
        <v>0.0083</v>
      </c>
      <c r="HI189" s="127" t="n">
        <v>0.0083</v>
      </c>
      <c r="HJ189" s="127" t="n">
        <v>2718</v>
      </c>
      <c r="HK189" s="127" t="n">
        <v>0</v>
      </c>
      <c r="HL189" s="135" t="n">
        <v>22.5594</v>
      </c>
      <c r="HM189" s="161" t="n">
        <v>0</v>
      </c>
      <c r="HN189" s="127" t="n">
        <v>0</v>
      </c>
      <c r="HO189" s="127" t="n">
        <v>0</v>
      </c>
      <c r="HP189" s="127" t="n">
        <v>0</v>
      </c>
      <c r="HQ189" s="127" t="n">
        <v>0</v>
      </c>
      <c r="HR189" s="127" t="n">
        <v>0</v>
      </c>
      <c r="HS189" s="127" t="n">
        <v>0</v>
      </c>
      <c r="HT189" s="127" t="n">
        <v>0</v>
      </c>
      <c r="HU189" s="127" t="n">
        <v>0</v>
      </c>
      <c r="HV189" s="127" t="n">
        <v>0</v>
      </c>
      <c r="HW189" s="127" t="n">
        <v>0</v>
      </c>
      <c r="HX189" s="127" t="n">
        <v>0</v>
      </c>
      <c r="HY189" s="127" t="n">
        <v>0</v>
      </c>
      <c r="HZ189" s="165" t="n">
        <v>3</v>
      </c>
      <c r="IA189" s="127"/>
      <c r="IB189" s="127"/>
      <c r="IC189" s="127"/>
      <c r="ID189" s="127"/>
      <c r="IE189" s="127"/>
      <c r="IF189" s="127"/>
      <c r="IG189" s="127"/>
      <c r="IH189" s="127"/>
      <c r="II189" s="127"/>
      <c r="IJ189" s="127"/>
      <c r="IK189" s="127"/>
      <c r="IL189" s="127"/>
      <c r="IM189" s="127"/>
      <c r="IN189" s="127"/>
      <c r="IO189" s="127"/>
      <c r="IP189" s="127"/>
      <c r="IQ189" s="127"/>
      <c r="IR189" s="127"/>
      <c r="IS189" s="127"/>
      <c r="IT189" s="127"/>
      <c r="IU189" s="127"/>
      <c r="IV189" s="127"/>
      <c r="IW189" s="127"/>
      <c r="IX189" s="127"/>
      <c r="IY189" s="127"/>
      <c r="IZ189" s="127"/>
      <c r="JA189" s="127"/>
      <c r="JB189" s="127"/>
      <c r="JC189" s="127"/>
      <c r="JD189" s="127"/>
      <c r="JE189" s="127"/>
      <c r="JF189" s="127"/>
      <c r="JG189" s="127"/>
      <c r="JH189" s="127"/>
      <c r="JI189" s="127"/>
      <c r="JJ189" s="127"/>
      <c r="JK189" s="127"/>
      <c r="JL189" s="127"/>
      <c r="JM189" s="127"/>
      <c r="JN189" s="127"/>
      <c r="JO189" s="127"/>
      <c r="JP189" s="127"/>
      <c r="JQ189" s="127"/>
      <c r="JR189" s="127"/>
      <c r="JS189" s="127"/>
      <c r="JT189" s="127"/>
      <c r="JU189" s="127"/>
      <c r="JV189" s="127"/>
      <c r="JW189" s="127"/>
      <c r="JX189" s="127"/>
      <c r="JY189" s="127"/>
      <c r="JZ189" s="127"/>
      <c r="KA189" s="127"/>
      <c r="KB189" s="127"/>
      <c r="KC189" s="127"/>
      <c r="KD189" s="127"/>
      <c r="KE189" s="127"/>
      <c r="KF189" s="127"/>
      <c r="KG189" s="127"/>
      <c r="KH189" s="127"/>
      <c r="KI189" s="127"/>
      <c r="KJ189" s="127"/>
      <c r="KK189" s="127"/>
      <c r="KL189" s="127"/>
      <c r="KM189" s="127"/>
      <c r="KN189" s="127"/>
      <c r="KO189" s="127"/>
      <c r="KP189" s="127"/>
      <c r="KQ189" s="127"/>
      <c r="KR189" s="127"/>
      <c r="KS189" s="127"/>
      <c r="KT189" s="127"/>
      <c r="KU189" s="127"/>
      <c r="KV189" s="127"/>
      <c r="KW189" s="127"/>
      <c r="KX189" s="127"/>
      <c r="KY189" s="127"/>
      <c r="KZ189" s="127"/>
      <c r="LA189" s="127"/>
      <c r="LB189" s="127"/>
      <c r="LC189" s="127"/>
      <c r="LD189" s="127"/>
      <c r="LE189" s="127"/>
      <c r="LF189" s="127"/>
      <c r="LG189" s="127"/>
      <c r="LH189" s="127"/>
      <c r="LI189" s="127"/>
      <c r="LJ189" s="127"/>
      <c r="LK189" s="127"/>
      <c r="LL189" s="127"/>
      <c r="LM189" s="127"/>
      <c r="LN189" s="127"/>
      <c r="LO189" s="127"/>
      <c r="LP189" s="127"/>
      <c r="LQ189" s="127"/>
      <c r="LR189" s="127"/>
      <c r="LS189" s="127"/>
      <c r="LT189" s="127"/>
      <c r="LU189" s="127"/>
      <c r="LV189" s="127"/>
      <c r="LW189" s="127"/>
      <c r="LX189" s="127"/>
      <c r="LY189" s="127"/>
      <c r="LZ189" s="127"/>
      <c r="MA189" s="127"/>
      <c r="MB189" s="127"/>
      <c r="MC189" s="127"/>
      <c r="MD189" s="127"/>
      <c r="ME189" s="127"/>
      <c r="MF189" s="127"/>
      <c r="MG189" s="127"/>
      <c r="MH189" s="127"/>
      <c r="MI189" s="127"/>
      <c r="MJ189" s="127"/>
      <c r="MK189" s="127"/>
      <c r="ML189" s="127"/>
      <c r="MM189" s="127"/>
      <c r="MN189" s="127"/>
      <c r="MO189" s="127"/>
      <c r="MP189" s="127"/>
      <c r="MQ189" s="127"/>
      <c r="MR189" s="127"/>
      <c r="MS189" s="127"/>
      <c r="MT189" s="127"/>
      <c r="MU189" s="127"/>
      <c r="MV189" s="127"/>
      <c r="MW189" s="127"/>
      <c r="MX189" s="127"/>
      <c r="MY189" s="127"/>
      <c r="MZ189" s="127"/>
      <c r="NA189" s="127"/>
      <c r="NB189" s="127"/>
      <c r="NC189" s="127"/>
      <c r="ND189" s="127"/>
      <c r="NE189" s="127"/>
      <c r="NF189" s="127"/>
      <c r="NG189" s="127"/>
      <c r="NH189" s="127"/>
      <c r="NI189" s="127"/>
      <c r="NJ189" s="127"/>
      <c r="NK189" s="127"/>
      <c r="NL189" s="127"/>
      <c r="NM189" s="127"/>
      <c r="NN189" s="127"/>
      <c r="NO189" s="127"/>
      <c r="NP189" s="127"/>
      <c r="NQ189" s="127"/>
      <c r="NR189" s="127"/>
      <c r="NS189" s="127"/>
      <c r="NT189" s="127"/>
      <c r="NU189" s="127"/>
      <c r="NV189" s="127"/>
      <c r="NW189" s="127"/>
      <c r="NX189" s="127"/>
      <c r="NY189" s="127"/>
      <c r="NZ189" s="127"/>
      <c r="OA189" s="127"/>
      <c r="OB189" s="127"/>
      <c r="OC189" s="127"/>
      <c r="OD189" s="127"/>
      <c r="OE189" s="127"/>
      <c r="OF189" s="127"/>
      <c r="OG189" s="127"/>
      <c r="OH189" s="127"/>
      <c r="OI189" s="127"/>
      <c r="OJ189" s="127"/>
      <c r="OK189" s="127"/>
      <c r="OL189" s="127"/>
      <c r="OM189" s="127"/>
      <c r="ON189" s="127"/>
      <c r="OO189" s="127"/>
      <c r="OP189" s="127"/>
      <c r="OQ189" s="127"/>
      <c r="OR189" s="127"/>
      <c r="OS189" s="127"/>
      <c r="OT189" s="127"/>
      <c r="OU189" s="127"/>
      <c r="OV189" s="127"/>
      <c r="OW189" s="127"/>
      <c r="OX189" s="127"/>
      <c r="OY189" s="127"/>
      <c r="OZ189" s="127"/>
      <c r="PA189" s="127"/>
      <c r="PB189" s="127"/>
      <c r="PC189" s="127"/>
      <c r="PD189" s="127"/>
      <c r="PE189" s="127"/>
      <c r="PF189" s="127"/>
      <c r="PG189" s="127"/>
      <c r="PH189" s="127"/>
      <c r="PI189" s="127"/>
      <c r="PJ189" s="127"/>
      <c r="PK189" s="127"/>
      <c r="PL189" s="127"/>
      <c r="PM189" s="127"/>
      <c r="PN189" s="127"/>
      <c r="PO189" s="127"/>
      <c r="PP189" s="127"/>
      <c r="PQ189" s="127"/>
      <c r="PR189" s="127"/>
      <c r="PS189" s="127"/>
      <c r="PT189" s="127"/>
      <c r="PU189" s="127"/>
      <c r="PV189" s="127"/>
      <c r="PW189" s="127"/>
      <c r="PX189" s="127"/>
      <c r="PY189" s="127"/>
      <c r="PZ189" s="127"/>
      <c r="QA189" s="127"/>
      <c r="QB189" s="127"/>
      <c r="QC189" s="127"/>
      <c r="QD189" s="127"/>
      <c r="QE189" s="127"/>
      <c r="QF189" s="127"/>
      <c r="QG189" s="127"/>
      <c r="QH189" s="127"/>
      <c r="QI189" s="127"/>
      <c r="QJ189" s="127"/>
      <c r="QK189" s="127"/>
      <c r="QL189" s="127"/>
      <c r="QM189" s="127"/>
      <c r="QN189" s="127"/>
      <c r="QO189" s="127"/>
      <c r="QP189" s="127"/>
    </row>
    <row r="190" customFormat="false" ht="14.4" hidden="false" customHeight="false" outlineLevel="0" collapsed="false">
      <c r="A190" s="166"/>
      <c r="B190" s="37" t="s">
        <v>404</v>
      </c>
      <c r="C190" s="16" t="n">
        <v>0.02</v>
      </c>
      <c r="D190" s="2" t="n">
        <v>0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0.98</v>
      </c>
      <c r="J190" s="2" t="n">
        <v>0</v>
      </c>
      <c r="K190" s="2" t="n">
        <v>0</v>
      </c>
      <c r="L190" s="2" t="s">
        <v>37</v>
      </c>
      <c r="M190" s="2" t="n">
        <v>1</v>
      </c>
      <c r="N190" s="2" t="s">
        <v>45</v>
      </c>
      <c r="O190" s="2" t="n">
        <v>0.48</v>
      </c>
      <c r="P190" s="2" t="n">
        <v>10</v>
      </c>
      <c r="Q190" s="2" t="n">
        <v>0.01</v>
      </c>
      <c r="R190" s="2" t="n">
        <v>0</v>
      </c>
      <c r="S190" s="2" t="n">
        <v>0.0048</v>
      </c>
      <c r="T190" s="2" t="n">
        <v>0.0048</v>
      </c>
      <c r="U190" s="2" t="n">
        <v>1488</v>
      </c>
      <c r="V190" s="2" t="n">
        <v>0</v>
      </c>
      <c r="W190" s="2" t="n">
        <v>7.1424</v>
      </c>
      <c r="X190" s="2" t="n">
        <f aca="false">IF(M190=1,O190,0)</f>
        <v>0.48</v>
      </c>
      <c r="Z190" s="2" t="s">
        <v>511</v>
      </c>
      <c r="AA190" s="2" t="n">
        <f aca="false">[1]sellia!E81</f>
        <v>6.2472766542543</v>
      </c>
      <c r="AB190" s="127"/>
      <c r="AC190" s="127"/>
      <c r="AD190" s="127"/>
      <c r="AE190" s="127"/>
      <c r="AF190" s="127"/>
      <c r="AG190" s="128"/>
      <c r="AH190" s="127"/>
      <c r="AI190" s="127"/>
      <c r="AJ190" s="127"/>
      <c r="AK190" s="127"/>
      <c r="AL190" s="127"/>
      <c r="AM190" s="127"/>
      <c r="AN190" s="150" t="n">
        <f aca="false">'Sellia Marina'!B509</f>
        <v>0</v>
      </c>
      <c r="AO190" s="16" t="n">
        <f aca="false">'Sellia Marina'!C509</f>
        <v>0</v>
      </c>
      <c r="AP190" s="16" t="n">
        <f aca="false">'Sellia Marina'!D509</f>
        <v>0</v>
      </c>
      <c r="AQ190" s="16" t="n">
        <f aca="false">'Sellia Marina'!E509</f>
        <v>0</v>
      </c>
      <c r="AR190" s="16" t="n">
        <f aca="false">'Sellia Marina'!F509</f>
        <v>0</v>
      </c>
      <c r="AS190" s="16" t="n">
        <f aca="false">'Sellia Marina'!G509</f>
        <v>0</v>
      </c>
      <c r="AT190" s="16" t="n">
        <f aca="false">'Sellia Marina'!H509</f>
        <v>0</v>
      </c>
      <c r="AU190" s="16" t="n">
        <f aca="false">'Sellia Marina'!I509</f>
        <v>0</v>
      </c>
      <c r="AV190" s="139" t="n">
        <f aca="false">'Sellia Marina'!J509</f>
        <v>0</v>
      </c>
      <c r="AW190" s="150" t="n">
        <f aca="false">'Sellia Marina'!B510</f>
        <v>18</v>
      </c>
      <c r="AX190" s="16" t="n">
        <f aca="false">'Sellia Marina'!C510</f>
        <v>0</v>
      </c>
      <c r="AY190" s="16" t="n">
        <f aca="false">'Sellia Marina'!D510</f>
        <v>0</v>
      </c>
      <c r="AZ190" s="16" t="n">
        <f aca="false">'Sellia Marina'!E510</f>
        <v>0</v>
      </c>
      <c r="BA190" s="16" t="n">
        <f aca="false">'Sellia Marina'!F510</f>
        <v>0</v>
      </c>
      <c r="BB190" s="16" t="n">
        <f aca="false">'Sellia Marina'!G510</f>
        <v>0</v>
      </c>
      <c r="BC190" s="16" t="n">
        <f aca="false">'Sellia Marina'!H510</f>
        <v>0</v>
      </c>
      <c r="BD190" s="16" t="n">
        <f aca="false">'Sellia Marina'!I510</f>
        <v>1470</v>
      </c>
      <c r="BE190" s="16" t="n">
        <f aca="false">'Sellia Marina'!J510</f>
        <v>0</v>
      </c>
      <c r="BF190" s="20" t="n">
        <f aca="false">AW190*$T190</f>
        <v>0.0864</v>
      </c>
      <c r="BG190" s="2" t="n">
        <f aca="false">AX190*$T190</f>
        <v>0</v>
      </c>
      <c r="BH190" s="2" t="n">
        <f aca="false">AY190*$T190</f>
        <v>0</v>
      </c>
      <c r="BI190" s="2" t="n">
        <f aca="false">AZ190*$T190</f>
        <v>0</v>
      </c>
      <c r="BJ190" s="2" t="n">
        <f aca="false">BA190*$T190</f>
        <v>0</v>
      </c>
      <c r="BK190" s="2" t="n">
        <f aca="false">BB190*$T190</f>
        <v>0</v>
      </c>
      <c r="BL190" s="2" t="n">
        <f aca="false">BC190*$T190</f>
        <v>0</v>
      </c>
      <c r="BM190" s="2" t="n">
        <f aca="false">BD190*$T190</f>
        <v>7.056</v>
      </c>
      <c r="BN190" s="44" t="n">
        <f aca="false">BE190*$T190</f>
        <v>0</v>
      </c>
      <c r="BO190" s="150" t="n">
        <f aca="false">AN190+BF190</f>
        <v>0.0864</v>
      </c>
      <c r="BP190" s="16" t="n">
        <f aca="false">AO190+BG190</f>
        <v>0</v>
      </c>
      <c r="BQ190" s="16" t="n">
        <f aca="false">AP190+BH190</f>
        <v>0</v>
      </c>
      <c r="BR190" s="16" t="n">
        <f aca="false">AQ190+BI190</f>
        <v>0</v>
      </c>
      <c r="BS190" s="16" t="n">
        <f aca="false">AR190+BJ190</f>
        <v>0</v>
      </c>
      <c r="BT190" s="16" t="n">
        <f aca="false">AS190+BK190</f>
        <v>0</v>
      </c>
      <c r="BU190" s="16" t="n">
        <f aca="false">AT190+BL190</f>
        <v>0</v>
      </c>
      <c r="BV190" s="16" t="n">
        <f aca="false">AU190+BM190</f>
        <v>7.056</v>
      </c>
      <c r="BW190" s="139" t="n">
        <f aca="false">AV190+BN190</f>
        <v>0</v>
      </c>
      <c r="BX190" s="3" t="n">
        <f aca="false">BO190/SUM($BO190:$BW190)</f>
        <v>0.0120967741935484</v>
      </c>
      <c r="BY190" s="3" t="n">
        <f aca="false">BP190/SUM($BO190:$BW190)</f>
        <v>0</v>
      </c>
      <c r="BZ190" s="3" t="n">
        <f aca="false">BQ190/SUM($BO190:$BW190)</f>
        <v>0</v>
      </c>
      <c r="CA190" s="3" t="n">
        <f aca="false">BR190/SUM($BO190:$BW190)</f>
        <v>0</v>
      </c>
      <c r="CB190" s="3" t="n">
        <f aca="false">BS190/SUM($BO190:$BW190)</f>
        <v>0</v>
      </c>
      <c r="CC190" s="3" t="n">
        <f aca="false">BT190/SUM($BO190:$BW190)</f>
        <v>0</v>
      </c>
      <c r="CD190" s="3" t="n">
        <f aca="false">BU190/SUM($BO190:$BW190)</f>
        <v>0</v>
      </c>
      <c r="CE190" s="3" t="n">
        <f aca="false">BV190/SUM($BO190:$BW190)</f>
        <v>0.987903225806452</v>
      </c>
      <c r="CF190" s="3" t="n">
        <f aca="false">BW190/SUM($BO190:$BW190)</f>
        <v>0</v>
      </c>
      <c r="CG190" s="147" t="n">
        <f aca="false">IF(AND(CE190&gt;=90%,BV190&gt;=2000),BV190,0)</f>
        <v>0</v>
      </c>
      <c r="CI190" s="16" t="n">
        <f aca="false">IF(CG190&lt;&gt;0,SUM(BO190:CG190)-BV190,0)</f>
        <v>0</v>
      </c>
      <c r="CJ190" s="2" t="n">
        <f aca="false">IF(CE190&gt;=90%,BV190,0)</f>
        <v>7.056</v>
      </c>
      <c r="CK190" s="151" t="n">
        <f aca="false">IF(CJ190&lt;&gt;0,1,0)</f>
        <v>1</v>
      </c>
      <c r="CL190" s="2" t="n">
        <f aca="false">IF(CG190&lt;&gt;0,1,0)</f>
        <v>0</v>
      </c>
      <c r="CM190" s="2" t="n">
        <v>0</v>
      </c>
      <c r="CN190" s="151"/>
      <c r="CO190" s="127"/>
      <c r="CP190" s="127"/>
      <c r="CQ190" s="127"/>
      <c r="CR190" s="127"/>
      <c r="CS190" s="127"/>
      <c r="CT190" s="127"/>
      <c r="CU190" s="127"/>
      <c r="CV190" s="127"/>
      <c r="CW190" s="127"/>
      <c r="CX190" s="127"/>
      <c r="CY190" s="127"/>
      <c r="CZ190" s="127"/>
      <c r="DA190" s="127"/>
      <c r="DB190" s="127"/>
      <c r="DC190" s="187"/>
      <c r="DE190" s="37" t="str">
        <f aca="false">B119</f>
        <v>O132</v>
      </c>
      <c r="DF190" s="44"/>
      <c r="DG190" s="2" t="n">
        <f aca="false">W119</f>
        <v>158.115</v>
      </c>
      <c r="DH190" s="44" t="n">
        <f aca="false">CG119</f>
        <v>0</v>
      </c>
      <c r="DI190" s="44" t="n">
        <f aca="false">O119</f>
        <v>25.4</v>
      </c>
      <c r="DJ190" s="44" t="n">
        <f aca="false">S119</f>
        <v>0.381</v>
      </c>
      <c r="DK190" s="44" t="n">
        <f aca="false">BW119</f>
        <v>147.828</v>
      </c>
      <c r="DL190" s="44" t="n">
        <f aca="false">BV119</f>
        <v>0</v>
      </c>
      <c r="DM190" s="127"/>
      <c r="DN190" s="127"/>
      <c r="DO190" s="127"/>
      <c r="DP190" s="127"/>
      <c r="DQ190" s="127"/>
      <c r="DR190" s="127"/>
      <c r="DS190" s="127"/>
      <c r="DT190" s="127"/>
      <c r="DU190" s="127"/>
      <c r="DV190" s="127"/>
      <c r="DW190" s="127"/>
      <c r="DX190" s="127"/>
      <c r="DY190" s="127"/>
      <c r="DZ190" s="127"/>
      <c r="EA190" s="127"/>
      <c r="EB190" s="127"/>
      <c r="EC190" s="127"/>
      <c r="ED190" s="127"/>
      <c r="EE190" s="127"/>
      <c r="EF190" s="127"/>
      <c r="EG190" s="127"/>
      <c r="EH190" s="127"/>
      <c r="EI190" s="127"/>
      <c r="EJ190" s="127"/>
      <c r="EK190" s="127"/>
      <c r="EL190" s="127"/>
      <c r="EM190" s="127"/>
      <c r="EN190" s="127"/>
      <c r="EO190" s="127"/>
      <c r="EP190" s="127"/>
      <c r="EQ190" s="127"/>
      <c r="ER190" s="127"/>
      <c r="ES190" s="127"/>
      <c r="ET190" s="127"/>
      <c r="EU190" s="127"/>
      <c r="EV190" s="127"/>
      <c r="EW190" s="127"/>
      <c r="EX190" s="127"/>
      <c r="EY190" s="127"/>
      <c r="EZ190" s="127"/>
      <c r="FA190" s="127"/>
      <c r="FB190" s="127"/>
      <c r="FC190" s="127"/>
      <c r="FD190" s="127"/>
      <c r="FE190" s="127"/>
      <c r="FF190" s="127"/>
      <c r="FG190" s="127"/>
      <c r="FH190" s="127"/>
      <c r="FI190" s="127"/>
      <c r="FJ190" s="127"/>
      <c r="FK190" s="127"/>
      <c r="FL190" s="127"/>
      <c r="FM190" s="127"/>
      <c r="FN190" s="127"/>
      <c r="FO190" s="127"/>
      <c r="FP190" s="127"/>
      <c r="FQ190" s="127"/>
      <c r="FR190" s="127"/>
      <c r="FS190" s="127"/>
      <c r="FT190" s="127"/>
      <c r="FU190" s="127"/>
      <c r="FV190" s="127"/>
      <c r="FW190" s="127"/>
      <c r="FX190" s="127"/>
      <c r="FY190" s="127"/>
      <c r="FZ190" s="127"/>
      <c r="GA190" s="127"/>
      <c r="GB190" s="127"/>
      <c r="GC190" s="127"/>
      <c r="GD190" s="127"/>
      <c r="GE190" s="127"/>
      <c r="GF190" s="127"/>
      <c r="GG190" s="127"/>
      <c r="GH190" s="127"/>
      <c r="GI190" s="127"/>
      <c r="GJ190" s="127"/>
      <c r="GK190" s="127"/>
      <c r="GL190" s="127"/>
      <c r="GM190" s="127"/>
      <c r="GN190" s="127"/>
      <c r="GO190" s="127"/>
      <c r="GP190" s="167"/>
      <c r="GQ190" s="127" t="s">
        <v>390</v>
      </c>
      <c r="GR190" s="161" t="n">
        <v>0</v>
      </c>
      <c r="GS190" s="127" t="n">
        <v>0</v>
      </c>
      <c r="GT190" s="127" t="n">
        <v>0</v>
      </c>
      <c r="GU190" s="127" t="n">
        <v>0</v>
      </c>
      <c r="GV190" s="127" t="n">
        <v>0</v>
      </c>
      <c r="GW190" s="127" t="n">
        <v>0</v>
      </c>
      <c r="GX190" s="127" t="n">
        <v>1</v>
      </c>
      <c r="GY190" s="135" t="n">
        <v>0</v>
      </c>
      <c r="GZ190" s="161" t="n">
        <v>0</v>
      </c>
      <c r="HA190" s="127" t="s">
        <v>37</v>
      </c>
      <c r="HB190" s="127" t="s">
        <v>37</v>
      </c>
      <c r="HC190" s="127" t="s">
        <v>394</v>
      </c>
      <c r="HD190" s="127" t="n">
        <v>5.85</v>
      </c>
      <c r="HE190" s="127" t="n">
        <v>7</v>
      </c>
      <c r="HF190" s="127" t="n">
        <v>0.007</v>
      </c>
      <c r="HG190" s="127" t="n">
        <v>0</v>
      </c>
      <c r="HH190" s="127" t="n">
        <v>0.04095</v>
      </c>
      <c r="HI190" s="127" t="n">
        <v>0.04095</v>
      </c>
      <c r="HJ190" s="127" t="n">
        <v>1660</v>
      </c>
      <c r="HK190" s="127" t="n">
        <v>0</v>
      </c>
      <c r="HL190" s="135" t="n">
        <v>67.977</v>
      </c>
      <c r="HM190" s="161" t="n">
        <v>0</v>
      </c>
      <c r="HN190" s="127" t="n">
        <v>0</v>
      </c>
      <c r="HO190" s="127" t="n">
        <v>0</v>
      </c>
      <c r="HP190" s="127" t="n">
        <v>0</v>
      </c>
      <c r="HQ190" s="127" t="n">
        <v>0</v>
      </c>
      <c r="HR190" s="127" t="n">
        <v>0</v>
      </c>
      <c r="HS190" s="127" t="n">
        <v>0</v>
      </c>
      <c r="HT190" s="127" t="n">
        <v>0</v>
      </c>
      <c r="HU190" s="127" t="n">
        <v>0</v>
      </c>
      <c r="HV190" s="127" t="n">
        <v>0</v>
      </c>
      <c r="HW190" s="127" t="n">
        <v>0</v>
      </c>
      <c r="HX190" s="127" t="n">
        <v>0</v>
      </c>
      <c r="HY190" s="127" t="n">
        <v>0</v>
      </c>
      <c r="HZ190" s="165" t="n">
        <v>0</v>
      </c>
      <c r="IA190" s="127"/>
      <c r="IB190" s="127"/>
      <c r="IC190" s="127"/>
      <c r="ID190" s="127"/>
      <c r="IE190" s="127"/>
      <c r="IF190" s="127"/>
      <c r="IG190" s="127"/>
      <c r="IH190" s="127"/>
      <c r="II190" s="127"/>
      <c r="IJ190" s="127"/>
      <c r="IK190" s="127"/>
      <c r="IL190" s="127"/>
      <c r="IM190" s="127"/>
      <c r="IN190" s="127"/>
      <c r="IO190" s="127"/>
      <c r="IP190" s="127"/>
      <c r="IQ190" s="127"/>
      <c r="IR190" s="127"/>
      <c r="IS190" s="127"/>
      <c r="IT190" s="127"/>
      <c r="IU190" s="127"/>
      <c r="IV190" s="127"/>
      <c r="IW190" s="127"/>
      <c r="IX190" s="127"/>
      <c r="IY190" s="127"/>
      <c r="IZ190" s="127"/>
      <c r="JA190" s="127"/>
      <c r="JB190" s="127"/>
      <c r="JC190" s="127"/>
      <c r="JD190" s="127"/>
      <c r="JE190" s="127"/>
      <c r="JF190" s="127"/>
      <c r="JG190" s="127"/>
      <c r="JH190" s="127"/>
      <c r="JI190" s="127"/>
      <c r="JJ190" s="127"/>
      <c r="JK190" s="127"/>
      <c r="JL190" s="127"/>
      <c r="JM190" s="127"/>
      <c r="JN190" s="127"/>
      <c r="JO190" s="127"/>
      <c r="JP190" s="127"/>
      <c r="JQ190" s="127"/>
      <c r="JR190" s="127"/>
      <c r="JS190" s="127"/>
      <c r="JT190" s="127"/>
      <c r="JU190" s="127"/>
      <c r="JV190" s="127"/>
      <c r="JW190" s="127"/>
      <c r="JX190" s="127"/>
      <c r="JY190" s="127"/>
      <c r="JZ190" s="127"/>
      <c r="KA190" s="127"/>
      <c r="KB190" s="127"/>
      <c r="KC190" s="127"/>
      <c r="KD190" s="127"/>
      <c r="KE190" s="127"/>
      <c r="KF190" s="127"/>
      <c r="KG190" s="127"/>
      <c r="KH190" s="127"/>
      <c r="KI190" s="127"/>
      <c r="KJ190" s="127"/>
      <c r="KK190" s="127"/>
      <c r="KL190" s="127"/>
      <c r="KM190" s="127"/>
      <c r="KN190" s="127"/>
      <c r="KO190" s="127"/>
      <c r="KP190" s="127"/>
      <c r="KQ190" s="127"/>
      <c r="KR190" s="127"/>
      <c r="KS190" s="127"/>
      <c r="KT190" s="127"/>
      <c r="KU190" s="127"/>
      <c r="KV190" s="127"/>
      <c r="KW190" s="127"/>
      <c r="KX190" s="127"/>
      <c r="KY190" s="127"/>
      <c r="KZ190" s="127"/>
      <c r="LA190" s="127"/>
      <c r="LB190" s="127"/>
      <c r="LC190" s="127"/>
      <c r="LD190" s="127"/>
      <c r="LE190" s="127"/>
      <c r="LF190" s="127"/>
      <c r="LG190" s="127"/>
      <c r="LH190" s="127"/>
      <c r="LI190" s="127"/>
      <c r="LJ190" s="127"/>
      <c r="LK190" s="127"/>
      <c r="LL190" s="127"/>
      <c r="LM190" s="127"/>
      <c r="LN190" s="127"/>
      <c r="LO190" s="127"/>
      <c r="LP190" s="127"/>
      <c r="LQ190" s="127"/>
      <c r="LR190" s="127"/>
      <c r="LS190" s="127"/>
      <c r="LT190" s="127"/>
      <c r="LU190" s="127"/>
      <c r="LV190" s="127"/>
      <c r="LW190" s="127"/>
      <c r="LX190" s="127"/>
      <c r="LY190" s="127"/>
      <c r="LZ190" s="127"/>
      <c r="MA190" s="127"/>
      <c r="MB190" s="127"/>
      <c r="MC190" s="127"/>
      <c r="MD190" s="127"/>
      <c r="ME190" s="127"/>
      <c r="MF190" s="127"/>
      <c r="MG190" s="127"/>
      <c r="MH190" s="127"/>
      <c r="MI190" s="127"/>
      <c r="MJ190" s="127"/>
      <c r="MK190" s="127"/>
      <c r="ML190" s="127"/>
      <c r="MM190" s="127"/>
      <c r="MN190" s="127"/>
      <c r="MO190" s="127"/>
      <c r="MP190" s="127"/>
      <c r="MQ190" s="127"/>
      <c r="MR190" s="127"/>
      <c r="MS190" s="127"/>
      <c r="MT190" s="127"/>
      <c r="MU190" s="127"/>
      <c r="MV190" s="127"/>
      <c r="MW190" s="127"/>
      <c r="MX190" s="127"/>
      <c r="MY190" s="127"/>
      <c r="MZ190" s="127"/>
      <c r="NA190" s="127"/>
      <c r="NB190" s="127"/>
      <c r="NC190" s="127"/>
      <c r="ND190" s="127"/>
      <c r="NE190" s="127"/>
      <c r="NF190" s="127"/>
      <c r="NG190" s="127"/>
      <c r="NH190" s="127"/>
      <c r="NI190" s="127"/>
      <c r="NJ190" s="127"/>
      <c r="NK190" s="127"/>
      <c r="NL190" s="127"/>
      <c r="NM190" s="127"/>
      <c r="NN190" s="127"/>
      <c r="NO190" s="127"/>
      <c r="NP190" s="127"/>
      <c r="NQ190" s="127"/>
      <c r="NR190" s="127"/>
      <c r="NS190" s="127"/>
      <c r="NT190" s="127"/>
      <c r="NU190" s="127"/>
      <c r="NV190" s="127"/>
      <c r="NW190" s="127"/>
      <c r="NX190" s="127"/>
      <c r="NY190" s="127"/>
      <c r="NZ190" s="127"/>
      <c r="OA190" s="127"/>
      <c r="OB190" s="127"/>
      <c r="OC190" s="127"/>
      <c r="OD190" s="127"/>
      <c r="OE190" s="127"/>
      <c r="OF190" s="127"/>
      <c r="OG190" s="127"/>
      <c r="OH190" s="127"/>
      <c r="OI190" s="127"/>
      <c r="OJ190" s="127"/>
      <c r="OK190" s="127"/>
      <c r="OL190" s="127"/>
      <c r="OM190" s="127"/>
      <c r="ON190" s="127"/>
      <c r="OO190" s="127"/>
      <c r="OP190" s="127"/>
      <c r="OQ190" s="127"/>
      <c r="OR190" s="127"/>
      <c r="OS190" s="127"/>
      <c r="OT190" s="127"/>
      <c r="OU190" s="127"/>
      <c r="OV190" s="127"/>
      <c r="OW190" s="127"/>
      <c r="OX190" s="127"/>
      <c r="OY190" s="127"/>
      <c r="OZ190" s="127"/>
      <c r="PA190" s="127"/>
      <c r="PB190" s="127"/>
      <c r="PC190" s="127"/>
      <c r="PD190" s="127"/>
      <c r="PE190" s="127"/>
      <c r="PF190" s="127"/>
      <c r="PG190" s="127"/>
      <c r="PH190" s="127"/>
      <c r="PI190" s="127"/>
      <c r="PJ190" s="127"/>
      <c r="PK190" s="127"/>
      <c r="PL190" s="127"/>
      <c r="PM190" s="127"/>
      <c r="PN190" s="127"/>
      <c r="PO190" s="127"/>
      <c r="PP190" s="127"/>
      <c r="PQ190" s="127"/>
      <c r="PR190" s="127"/>
      <c r="PS190" s="127"/>
      <c r="PT190" s="127"/>
      <c r="PU190" s="127"/>
      <c r="PV190" s="127"/>
      <c r="PW190" s="127"/>
      <c r="PX190" s="127"/>
      <c r="PY190" s="127"/>
      <c r="PZ190" s="127"/>
      <c r="QA190" s="127"/>
      <c r="QB190" s="127"/>
      <c r="QC190" s="127"/>
      <c r="QD190" s="127"/>
      <c r="QE190" s="127"/>
      <c r="QF190" s="127"/>
      <c r="QG190" s="127"/>
      <c r="QH190" s="127"/>
      <c r="QI190" s="127"/>
      <c r="QJ190" s="127"/>
      <c r="QK190" s="127"/>
      <c r="QL190" s="127"/>
      <c r="QM190" s="127"/>
      <c r="QN190" s="127"/>
      <c r="QO190" s="127"/>
      <c r="QP190" s="127"/>
    </row>
    <row r="191" customFormat="false" ht="14.4" hidden="false" customHeight="false" outlineLevel="0" collapsed="false">
      <c r="A191" s="166"/>
      <c r="B191" s="37" t="s">
        <v>405</v>
      </c>
      <c r="C191" s="16" t="n">
        <v>0.75</v>
      </c>
      <c r="D191" s="2" t="n">
        <v>0.05</v>
      </c>
      <c r="E191" s="2" t="n">
        <v>0.1</v>
      </c>
      <c r="F191" s="2" t="n">
        <v>0</v>
      </c>
      <c r="G191" s="2" t="n">
        <v>0.1</v>
      </c>
      <c r="H191" s="2" t="n">
        <v>0</v>
      </c>
      <c r="I191" s="2" t="n">
        <v>0</v>
      </c>
      <c r="J191" s="2" t="n">
        <v>0</v>
      </c>
      <c r="K191" s="2" t="n">
        <v>0</v>
      </c>
      <c r="L191" s="2" t="s">
        <v>37</v>
      </c>
      <c r="M191" s="2" t="s">
        <v>37</v>
      </c>
      <c r="N191" s="2" t="s">
        <v>48</v>
      </c>
      <c r="O191" s="2" t="n">
        <v>5.64</v>
      </c>
      <c r="P191" s="2" t="n">
        <v>2</v>
      </c>
      <c r="Q191" s="2" t="n">
        <v>0.002</v>
      </c>
      <c r="R191" s="2" t="n">
        <v>0</v>
      </c>
      <c r="S191" s="2" t="n">
        <v>0.01128</v>
      </c>
      <c r="T191" s="2" t="n">
        <v>0.01128</v>
      </c>
      <c r="U191" s="2" t="n">
        <v>1559</v>
      </c>
      <c r="V191" s="2" t="n">
        <v>0</v>
      </c>
      <c r="W191" s="2" t="n">
        <v>17.58552</v>
      </c>
      <c r="X191" s="2" t="n">
        <f aca="false">IF(M191=1,O191,0)</f>
        <v>0</v>
      </c>
      <c r="Z191" s="2" t="s">
        <v>511</v>
      </c>
      <c r="AA191" s="2" t="n">
        <f aca="false">[1]sellia!E82</f>
        <v>4.90430658580991</v>
      </c>
      <c r="AB191" s="127"/>
      <c r="AC191" s="127"/>
      <c r="AD191" s="127"/>
      <c r="AE191" s="127"/>
      <c r="AF191" s="127"/>
      <c r="AG191" s="128"/>
      <c r="AH191" s="127"/>
      <c r="AI191" s="127"/>
      <c r="AJ191" s="127"/>
      <c r="AK191" s="127"/>
      <c r="AL191" s="127"/>
      <c r="AM191" s="127"/>
      <c r="AN191" s="150" t="n">
        <f aca="false">'Sellia Marina'!M509</f>
        <v>0</v>
      </c>
      <c r="AO191" s="16" t="n">
        <f aca="false">'Sellia Marina'!N509</f>
        <v>0</v>
      </c>
      <c r="AP191" s="16" t="n">
        <f aca="false">'Sellia Marina'!O509</f>
        <v>0</v>
      </c>
      <c r="AQ191" s="16" t="n">
        <f aca="false">'Sellia Marina'!P509</f>
        <v>0</v>
      </c>
      <c r="AR191" s="16" t="n">
        <f aca="false">'Sellia Marina'!Q509</f>
        <v>0</v>
      </c>
      <c r="AS191" s="16" t="n">
        <f aca="false">'Sellia Marina'!R509</f>
        <v>0</v>
      </c>
      <c r="AT191" s="16" t="n">
        <f aca="false">'Sellia Marina'!S509</f>
        <v>0</v>
      </c>
      <c r="AU191" s="16" t="n">
        <f aca="false">'Sellia Marina'!T509</f>
        <v>0</v>
      </c>
      <c r="AV191" s="139" t="n">
        <f aca="false">'Sellia Marina'!U509</f>
        <v>0</v>
      </c>
      <c r="AW191" s="150" t="n">
        <f aca="false">'Sellia Marina'!M510</f>
        <v>675</v>
      </c>
      <c r="AX191" s="16" t="n">
        <f aca="false">'Sellia Marina'!N510</f>
        <v>130</v>
      </c>
      <c r="AY191" s="16" t="n">
        <f aca="false">'Sellia Marina'!O510</f>
        <v>54</v>
      </c>
      <c r="AZ191" s="16" t="n">
        <f aca="false">'Sellia Marina'!P510</f>
        <v>600</v>
      </c>
      <c r="BA191" s="16" t="n">
        <f aca="false">'Sellia Marina'!Q510</f>
        <v>0</v>
      </c>
      <c r="BB191" s="16" t="n">
        <f aca="false">'Sellia Marina'!R510</f>
        <v>100</v>
      </c>
      <c r="BC191" s="16" t="n">
        <f aca="false">'Sellia Marina'!S510</f>
        <v>0</v>
      </c>
      <c r="BD191" s="16" t="n">
        <f aca="false">'Sellia Marina'!T510</f>
        <v>0</v>
      </c>
      <c r="BE191" s="16" t="n">
        <f aca="false">'Sellia Marina'!U510</f>
        <v>0</v>
      </c>
      <c r="BF191" s="20" t="n">
        <f aca="false">AW191*$T191</f>
        <v>7.614</v>
      </c>
      <c r="BG191" s="2" t="n">
        <f aca="false">AX191*$T191</f>
        <v>1.4664</v>
      </c>
      <c r="BH191" s="2" t="n">
        <f aca="false">AY191*$T191</f>
        <v>0.60912</v>
      </c>
      <c r="BI191" s="2" t="n">
        <f aca="false">AZ191*$T191</f>
        <v>6.768</v>
      </c>
      <c r="BJ191" s="2" t="n">
        <f aca="false">BA191*$T191</f>
        <v>0</v>
      </c>
      <c r="BK191" s="2" t="n">
        <f aca="false">BB191*$T191</f>
        <v>1.128</v>
      </c>
      <c r="BL191" s="2" t="n">
        <f aca="false">BC191*$T191</f>
        <v>0</v>
      </c>
      <c r="BM191" s="2" t="n">
        <f aca="false">BD191*$T191</f>
        <v>0</v>
      </c>
      <c r="BN191" s="44" t="n">
        <f aca="false">BE191*$T191</f>
        <v>0</v>
      </c>
      <c r="BO191" s="150" t="n">
        <f aca="false">AN191+BF191</f>
        <v>7.614</v>
      </c>
      <c r="BP191" s="16" t="n">
        <f aca="false">AO191+BG191</f>
        <v>1.4664</v>
      </c>
      <c r="BQ191" s="16" t="n">
        <f aca="false">AP191+BH191</f>
        <v>0.60912</v>
      </c>
      <c r="BR191" s="16" t="n">
        <f aca="false">AQ191+BI191</f>
        <v>6.768</v>
      </c>
      <c r="BS191" s="16" t="n">
        <f aca="false">AR191+BJ191</f>
        <v>0</v>
      </c>
      <c r="BT191" s="16" t="n">
        <f aca="false">AS191+BK191</f>
        <v>1.128</v>
      </c>
      <c r="BU191" s="16" t="n">
        <f aca="false">AT191+BL191</f>
        <v>0</v>
      </c>
      <c r="BV191" s="16" t="n">
        <f aca="false">AU191+BM191</f>
        <v>0</v>
      </c>
      <c r="BW191" s="139" t="n">
        <f aca="false">AV191+BN191</f>
        <v>0</v>
      </c>
      <c r="BX191" s="3" t="n">
        <f aca="false">BO191/SUM($BO191:$BW191)</f>
        <v>0.432969852469532</v>
      </c>
      <c r="BY191" s="3" t="n">
        <f aca="false">BP191/SUM($BO191:$BW191)</f>
        <v>0.0833867864015394</v>
      </c>
      <c r="BZ191" s="3" t="n">
        <f aca="false">BQ191/SUM($BO191:$BW191)</f>
        <v>0.0346375881975625</v>
      </c>
      <c r="CA191" s="3" t="n">
        <f aca="false">BR191/SUM($BO191:$BW191)</f>
        <v>0.384862091084028</v>
      </c>
      <c r="CB191" s="3" t="n">
        <f aca="false">BS191/SUM($BO191:$BW191)</f>
        <v>0</v>
      </c>
      <c r="CC191" s="3" t="n">
        <f aca="false">BT191/SUM($BO191:$BW191)</f>
        <v>0.064143681847338</v>
      </c>
      <c r="CD191" s="3" t="n">
        <f aca="false">BU191/SUM($BO191:$BW191)</f>
        <v>0</v>
      </c>
      <c r="CE191" s="3" t="n">
        <f aca="false">BV191/SUM($BO191:$BW191)</f>
        <v>0</v>
      </c>
      <c r="CF191" s="3" t="n">
        <f aca="false">BW191/SUM($BO191:$BW191)</f>
        <v>0</v>
      </c>
      <c r="CG191" s="147" t="n">
        <f aca="false">IF(AND(CE191&gt;=90%,BV191&gt;=2000),BV191,0)</f>
        <v>0</v>
      </c>
      <c r="CI191" s="16" t="n">
        <f aca="false">IF(CG191&lt;&gt;0,SUM(BO191:CG191)-BV191,0)</f>
        <v>0</v>
      </c>
      <c r="CJ191" s="2" t="n">
        <f aca="false">IF(CE191&gt;=90%,BV191,0)</f>
        <v>0</v>
      </c>
      <c r="CK191" s="151" t="n">
        <f aca="false">IF(CJ191&lt;&gt;0,1,0)</f>
        <v>0</v>
      </c>
      <c r="CL191" s="2" t="n">
        <f aca="false">IF(CG191&lt;&gt;0,1,0)</f>
        <v>0</v>
      </c>
      <c r="CM191" s="2" t="n">
        <v>0</v>
      </c>
      <c r="CN191" s="151"/>
      <c r="CO191" s="127"/>
      <c r="CP191" s="127"/>
      <c r="CQ191" s="127"/>
      <c r="CR191" s="127"/>
      <c r="CS191" s="127"/>
      <c r="CT191" s="127"/>
      <c r="CU191" s="127"/>
      <c r="CV191" s="127"/>
      <c r="CW191" s="127"/>
      <c r="CX191" s="127"/>
      <c r="CY191" s="127"/>
      <c r="CZ191" s="127"/>
      <c r="DA191" s="127"/>
      <c r="DB191" s="127"/>
      <c r="DC191" s="187"/>
      <c r="DE191" s="37" t="str">
        <f aca="false">B120</f>
        <v>O133</v>
      </c>
      <c r="DF191" s="44"/>
      <c r="DG191" s="2" t="n">
        <f aca="false">W120</f>
        <v>247.08</v>
      </c>
      <c r="DH191" s="44" t="n">
        <f aca="false">CG120</f>
        <v>0</v>
      </c>
      <c r="DI191" s="44" t="n">
        <f aca="false">O120</f>
        <v>43.5</v>
      </c>
      <c r="DJ191" s="44" t="n">
        <f aca="false">S120</f>
        <v>0.348</v>
      </c>
      <c r="DK191" s="44" t="n">
        <f aca="false">BW120</f>
        <v>0</v>
      </c>
      <c r="DL191" s="44" t="n">
        <f aca="false">BV120</f>
        <v>0</v>
      </c>
      <c r="DM191" s="127"/>
      <c r="DN191" s="127"/>
      <c r="DO191" s="127"/>
      <c r="DP191" s="127"/>
      <c r="DQ191" s="127"/>
      <c r="DR191" s="127"/>
      <c r="DS191" s="127"/>
      <c r="DT191" s="127"/>
      <c r="DU191" s="127"/>
      <c r="DV191" s="127"/>
      <c r="DW191" s="127"/>
      <c r="DX191" s="127"/>
      <c r="DY191" s="127"/>
      <c r="DZ191" s="127"/>
      <c r="EA191" s="127"/>
      <c r="EB191" s="127"/>
      <c r="EC191" s="127"/>
      <c r="ED191" s="127"/>
      <c r="EE191" s="127"/>
      <c r="EF191" s="127"/>
      <c r="EG191" s="127"/>
      <c r="EH191" s="127"/>
      <c r="EI191" s="127"/>
      <c r="EJ191" s="127"/>
      <c r="EK191" s="127"/>
      <c r="EL191" s="127"/>
      <c r="EM191" s="127"/>
      <c r="EN191" s="127"/>
      <c r="EO191" s="127"/>
      <c r="EP191" s="127"/>
      <c r="EQ191" s="127"/>
      <c r="ER191" s="127"/>
      <c r="ES191" s="127"/>
      <c r="ET191" s="127"/>
      <c r="EU191" s="127"/>
      <c r="EV191" s="127"/>
      <c r="EW191" s="127"/>
      <c r="EX191" s="127"/>
      <c r="EY191" s="127"/>
      <c r="EZ191" s="127"/>
      <c r="FA191" s="127"/>
      <c r="FB191" s="127"/>
      <c r="FC191" s="127"/>
      <c r="FD191" s="127"/>
      <c r="FE191" s="127"/>
      <c r="FF191" s="127"/>
      <c r="FG191" s="127"/>
      <c r="FH191" s="127"/>
      <c r="FI191" s="127"/>
      <c r="FJ191" s="127"/>
      <c r="FK191" s="127"/>
      <c r="FL191" s="127"/>
      <c r="FM191" s="127"/>
      <c r="FN191" s="127"/>
      <c r="FO191" s="127"/>
      <c r="FP191" s="127"/>
      <c r="FQ191" s="127"/>
      <c r="FR191" s="127"/>
      <c r="FS191" s="127"/>
      <c r="FT191" s="127"/>
      <c r="FU191" s="127"/>
      <c r="FV191" s="127"/>
      <c r="FW191" s="127"/>
      <c r="FX191" s="127"/>
      <c r="FY191" s="127"/>
      <c r="FZ191" s="127"/>
      <c r="GA191" s="127"/>
      <c r="GB191" s="127"/>
      <c r="GC191" s="127"/>
      <c r="GD191" s="127"/>
      <c r="GE191" s="127"/>
      <c r="GF191" s="127"/>
      <c r="GG191" s="127"/>
      <c r="GH191" s="127"/>
      <c r="GI191" s="127"/>
      <c r="GJ191" s="127"/>
      <c r="GK191" s="127"/>
      <c r="GL191" s="127"/>
      <c r="GM191" s="127"/>
      <c r="GN191" s="127"/>
      <c r="GO191" s="127"/>
      <c r="GP191" s="167"/>
      <c r="GQ191" s="127" t="s">
        <v>391</v>
      </c>
      <c r="GR191" s="161" t="n">
        <v>0</v>
      </c>
      <c r="GS191" s="127" t="n">
        <v>0</v>
      </c>
      <c r="GT191" s="127" t="n">
        <v>0</v>
      </c>
      <c r="GU191" s="127" t="n">
        <v>0</v>
      </c>
      <c r="GV191" s="127" t="n">
        <v>0</v>
      </c>
      <c r="GW191" s="127" t="n">
        <v>0</v>
      </c>
      <c r="GX191" s="127" t="n">
        <v>1</v>
      </c>
      <c r="GY191" s="135" t="n">
        <v>0</v>
      </c>
      <c r="GZ191" s="161" t="n">
        <v>0</v>
      </c>
      <c r="HA191" s="127" t="s">
        <v>140</v>
      </c>
      <c r="HB191" s="127" t="s">
        <v>47</v>
      </c>
      <c r="HC191" s="127" t="s">
        <v>45</v>
      </c>
      <c r="HD191" s="127" t="n">
        <v>5.85</v>
      </c>
      <c r="HE191" s="127" t="n">
        <v>10</v>
      </c>
      <c r="HF191" s="127" t="n">
        <v>0.01</v>
      </c>
      <c r="HG191" s="127" t="n">
        <v>0</v>
      </c>
      <c r="HH191" s="127" t="n">
        <v>0.0585</v>
      </c>
      <c r="HI191" s="127" t="n">
        <v>0.0585</v>
      </c>
      <c r="HJ191" s="127" t="n">
        <v>1140</v>
      </c>
      <c r="HK191" s="127" t="n">
        <v>0</v>
      </c>
      <c r="HL191" s="135" t="n">
        <v>66.69</v>
      </c>
      <c r="HM191" s="161" t="n">
        <v>0</v>
      </c>
      <c r="HN191" s="127" t="n">
        <v>0</v>
      </c>
      <c r="HO191" s="127" t="n">
        <v>0</v>
      </c>
      <c r="HP191" s="127" t="n">
        <v>0</v>
      </c>
      <c r="HQ191" s="127" t="n">
        <v>0</v>
      </c>
      <c r="HR191" s="127" t="n">
        <v>0</v>
      </c>
      <c r="HS191" s="127" t="n">
        <v>0</v>
      </c>
      <c r="HT191" s="127" t="n">
        <v>0</v>
      </c>
      <c r="HU191" s="127" t="n">
        <v>0</v>
      </c>
      <c r="HV191" s="127" t="n">
        <v>0</v>
      </c>
      <c r="HW191" s="127" t="n">
        <v>0</v>
      </c>
      <c r="HX191" s="127" t="n">
        <v>0</v>
      </c>
      <c r="HY191" s="127" t="n">
        <v>0</v>
      </c>
      <c r="HZ191" s="165" t="n">
        <v>0</v>
      </c>
      <c r="IA191" s="127"/>
      <c r="IB191" s="127"/>
      <c r="IC191" s="127"/>
      <c r="ID191" s="127"/>
      <c r="IE191" s="127"/>
      <c r="IF191" s="127"/>
      <c r="IG191" s="127"/>
      <c r="IH191" s="127"/>
      <c r="II191" s="127"/>
      <c r="IJ191" s="127"/>
      <c r="IK191" s="127"/>
      <c r="IL191" s="127"/>
      <c r="IM191" s="127"/>
      <c r="IN191" s="127"/>
      <c r="IO191" s="127"/>
      <c r="IP191" s="127"/>
      <c r="IQ191" s="127"/>
      <c r="IR191" s="127"/>
      <c r="IS191" s="127"/>
      <c r="IT191" s="127"/>
      <c r="IU191" s="127"/>
      <c r="IV191" s="127"/>
      <c r="IW191" s="127"/>
      <c r="IX191" s="127"/>
      <c r="IY191" s="127"/>
      <c r="IZ191" s="127"/>
      <c r="JA191" s="127"/>
      <c r="JB191" s="127"/>
      <c r="JC191" s="127"/>
      <c r="JD191" s="127"/>
      <c r="JE191" s="127"/>
      <c r="JF191" s="127"/>
      <c r="JG191" s="127"/>
      <c r="JH191" s="127"/>
      <c r="JI191" s="127"/>
      <c r="JJ191" s="127"/>
      <c r="JK191" s="127"/>
      <c r="JL191" s="127"/>
      <c r="JM191" s="127"/>
      <c r="JN191" s="127"/>
      <c r="JO191" s="127"/>
      <c r="JP191" s="127"/>
      <c r="JQ191" s="127"/>
      <c r="JR191" s="127"/>
      <c r="JS191" s="127"/>
      <c r="JT191" s="127"/>
      <c r="JU191" s="127"/>
      <c r="JV191" s="127"/>
      <c r="JW191" s="127"/>
      <c r="JX191" s="127"/>
      <c r="JY191" s="127"/>
      <c r="JZ191" s="127"/>
      <c r="KA191" s="127"/>
      <c r="KB191" s="127"/>
      <c r="KC191" s="127"/>
      <c r="KD191" s="127"/>
      <c r="KE191" s="127"/>
      <c r="KF191" s="127"/>
      <c r="KG191" s="127"/>
      <c r="KH191" s="127"/>
      <c r="KI191" s="127"/>
      <c r="KJ191" s="127"/>
      <c r="KK191" s="127"/>
      <c r="KL191" s="127"/>
      <c r="KM191" s="127"/>
      <c r="KN191" s="127"/>
      <c r="KO191" s="127"/>
      <c r="KP191" s="127"/>
      <c r="KQ191" s="127"/>
      <c r="KR191" s="127"/>
      <c r="KS191" s="127"/>
      <c r="KT191" s="127"/>
      <c r="KU191" s="127"/>
      <c r="KV191" s="127"/>
      <c r="KW191" s="127"/>
      <c r="KX191" s="127"/>
      <c r="KY191" s="127"/>
      <c r="KZ191" s="127"/>
      <c r="LA191" s="127"/>
      <c r="LB191" s="127"/>
      <c r="LC191" s="127"/>
      <c r="LD191" s="127"/>
      <c r="LE191" s="127"/>
      <c r="LF191" s="127"/>
      <c r="LG191" s="127"/>
      <c r="LH191" s="127"/>
      <c r="LI191" s="127"/>
      <c r="LJ191" s="127"/>
      <c r="LK191" s="127"/>
      <c r="LL191" s="127"/>
      <c r="LM191" s="127"/>
      <c r="LN191" s="127"/>
      <c r="LO191" s="127"/>
      <c r="LP191" s="127"/>
      <c r="LQ191" s="127"/>
      <c r="LR191" s="127"/>
      <c r="LS191" s="127"/>
      <c r="LT191" s="127"/>
      <c r="LU191" s="127"/>
      <c r="LV191" s="127"/>
      <c r="LW191" s="127"/>
      <c r="LX191" s="127"/>
      <c r="LY191" s="127"/>
      <c r="LZ191" s="127"/>
      <c r="MA191" s="127"/>
      <c r="MB191" s="127"/>
      <c r="MC191" s="127"/>
      <c r="MD191" s="127"/>
      <c r="ME191" s="127"/>
      <c r="MF191" s="127"/>
      <c r="MG191" s="127"/>
      <c r="MH191" s="127"/>
      <c r="MI191" s="127"/>
      <c r="MJ191" s="127"/>
      <c r="MK191" s="127"/>
      <c r="ML191" s="127"/>
      <c r="MM191" s="127"/>
      <c r="MN191" s="127"/>
      <c r="MO191" s="127"/>
      <c r="MP191" s="127"/>
      <c r="MQ191" s="127"/>
      <c r="MR191" s="127"/>
      <c r="MS191" s="127"/>
      <c r="MT191" s="127"/>
      <c r="MU191" s="127"/>
      <c r="MV191" s="127"/>
      <c r="MW191" s="127"/>
      <c r="MX191" s="127"/>
      <c r="MY191" s="127"/>
      <c r="MZ191" s="127"/>
      <c r="NA191" s="127"/>
      <c r="NB191" s="127"/>
      <c r="NC191" s="127"/>
      <c r="ND191" s="127"/>
      <c r="NE191" s="127"/>
      <c r="NF191" s="127"/>
      <c r="NG191" s="127"/>
      <c r="NH191" s="127"/>
      <c r="NI191" s="127"/>
      <c r="NJ191" s="127"/>
      <c r="NK191" s="127"/>
      <c r="NL191" s="127"/>
      <c r="NM191" s="127"/>
      <c r="NN191" s="127"/>
      <c r="NO191" s="127"/>
      <c r="NP191" s="127"/>
      <c r="NQ191" s="127"/>
      <c r="NR191" s="127"/>
      <c r="NS191" s="127"/>
      <c r="NT191" s="127"/>
      <c r="NU191" s="127"/>
      <c r="NV191" s="127"/>
      <c r="NW191" s="127"/>
      <c r="NX191" s="127"/>
      <c r="NY191" s="127"/>
      <c r="NZ191" s="127"/>
      <c r="OA191" s="127"/>
      <c r="OB191" s="127"/>
      <c r="OC191" s="127"/>
      <c r="OD191" s="127"/>
      <c r="OE191" s="127"/>
      <c r="OF191" s="127"/>
      <c r="OG191" s="127"/>
      <c r="OH191" s="127"/>
      <c r="OI191" s="127"/>
      <c r="OJ191" s="127"/>
      <c r="OK191" s="127"/>
      <c r="OL191" s="127"/>
      <c r="OM191" s="127"/>
      <c r="ON191" s="127"/>
      <c r="OO191" s="127"/>
      <c r="OP191" s="127"/>
      <c r="OQ191" s="127"/>
      <c r="OR191" s="127"/>
      <c r="OS191" s="127"/>
      <c r="OT191" s="127"/>
      <c r="OU191" s="127"/>
      <c r="OV191" s="127"/>
      <c r="OW191" s="127"/>
      <c r="OX191" s="127"/>
      <c r="OY191" s="127"/>
      <c r="OZ191" s="127"/>
      <c r="PA191" s="127"/>
      <c r="PB191" s="127"/>
      <c r="PC191" s="127"/>
      <c r="PD191" s="127"/>
      <c r="PE191" s="127"/>
      <c r="PF191" s="127"/>
      <c r="PG191" s="127"/>
      <c r="PH191" s="127"/>
      <c r="PI191" s="127"/>
      <c r="PJ191" s="127"/>
      <c r="PK191" s="127"/>
      <c r="PL191" s="127"/>
      <c r="PM191" s="127"/>
      <c r="PN191" s="127"/>
      <c r="PO191" s="127"/>
      <c r="PP191" s="127"/>
      <c r="PQ191" s="127"/>
      <c r="PR191" s="127"/>
      <c r="PS191" s="127"/>
      <c r="PT191" s="127"/>
      <c r="PU191" s="127"/>
      <c r="PV191" s="127"/>
      <c r="PW191" s="127"/>
      <c r="PX191" s="127"/>
      <c r="PY191" s="127"/>
      <c r="PZ191" s="127"/>
      <c r="QA191" s="127"/>
      <c r="QB191" s="127"/>
      <c r="QC191" s="127"/>
      <c r="QD191" s="127"/>
      <c r="QE191" s="127"/>
      <c r="QF191" s="127"/>
      <c r="QG191" s="127"/>
      <c r="QH191" s="127"/>
      <c r="QI191" s="127"/>
      <c r="QJ191" s="127"/>
      <c r="QK191" s="127"/>
      <c r="QL191" s="127"/>
      <c r="QM191" s="127"/>
      <c r="QN191" s="127"/>
      <c r="QO191" s="127"/>
      <c r="QP191" s="127"/>
    </row>
    <row r="192" customFormat="false" ht="14.4" hidden="false" customHeight="false" outlineLevel="0" collapsed="false">
      <c r="A192" s="166"/>
      <c r="B192" s="37" t="s">
        <v>406</v>
      </c>
      <c r="C192" s="16" t="n">
        <v>0.8</v>
      </c>
      <c r="D192" s="2" t="n">
        <v>0.05</v>
      </c>
      <c r="E192" s="2" t="n">
        <v>0.1</v>
      </c>
      <c r="F192" s="2" t="n">
        <v>0</v>
      </c>
      <c r="G192" s="2" t="n">
        <v>0.02</v>
      </c>
      <c r="H192" s="2" t="n">
        <v>0.03</v>
      </c>
      <c r="I192" s="2" t="n">
        <v>0</v>
      </c>
      <c r="J192" s="2" t="n">
        <v>0</v>
      </c>
      <c r="K192" s="2" t="n">
        <v>0</v>
      </c>
      <c r="L192" s="2" t="s">
        <v>37</v>
      </c>
      <c r="M192" s="2" t="s">
        <v>37</v>
      </c>
      <c r="N192" s="2" t="s">
        <v>48</v>
      </c>
      <c r="O192" s="2" t="n">
        <v>29.3</v>
      </c>
      <c r="P192" s="2" t="n">
        <v>5</v>
      </c>
      <c r="Q192" s="2" t="n">
        <v>0.005</v>
      </c>
      <c r="R192" s="2" t="n">
        <v>0</v>
      </c>
      <c r="S192" s="2" t="n">
        <v>0.1465</v>
      </c>
      <c r="T192" s="2" t="n">
        <v>0.1465</v>
      </c>
      <c r="U192" s="2" t="n">
        <v>1529.1</v>
      </c>
      <c r="V192" s="2" t="n">
        <v>0</v>
      </c>
      <c r="W192" s="2" t="n">
        <v>224.01315</v>
      </c>
      <c r="X192" s="2" t="n">
        <f aca="false">IF(M192=1,O192,0)</f>
        <v>0</v>
      </c>
      <c r="Z192" s="2" t="s">
        <v>511</v>
      </c>
      <c r="AA192" s="2" t="n">
        <f aca="false">[1]sellia!E87</f>
        <v>4.1704802232018</v>
      </c>
      <c r="AB192" s="127"/>
      <c r="AC192" s="127"/>
      <c r="AD192" s="127"/>
      <c r="AE192" s="127"/>
      <c r="AF192" s="127"/>
      <c r="AG192" s="128"/>
      <c r="AH192" s="127"/>
      <c r="AI192" s="127"/>
      <c r="AJ192" s="127"/>
      <c r="AK192" s="127"/>
      <c r="AL192" s="127"/>
      <c r="AM192" s="127"/>
      <c r="AN192" s="150" t="n">
        <f aca="false">'Sellia Marina'!X509</f>
        <v>0</v>
      </c>
      <c r="AO192" s="16" t="n">
        <f aca="false">'Sellia Marina'!Y509</f>
        <v>0</v>
      </c>
      <c r="AP192" s="16" t="n">
        <f aca="false">'Sellia Marina'!Z509</f>
        <v>0</v>
      </c>
      <c r="AQ192" s="16" t="n">
        <f aca="false">'Sellia Marina'!AA509</f>
        <v>0</v>
      </c>
      <c r="AR192" s="16" t="n">
        <f aca="false">'Sellia Marina'!AB509</f>
        <v>0</v>
      </c>
      <c r="AS192" s="16" t="n">
        <f aca="false">'Sellia Marina'!AC509</f>
        <v>0</v>
      </c>
      <c r="AT192" s="16" t="n">
        <f aca="false">'Sellia Marina'!AD509</f>
        <v>0</v>
      </c>
      <c r="AU192" s="16" t="n">
        <f aca="false">'Sellia Marina'!AE509</f>
        <v>0</v>
      </c>
      <c r="AV192" s="139" t="n">
        <f aca="false">'Sellia Marina'!AF509</f>
        <v>0</v>
      </c>
      <c r="AW192" s="150" t="n">
        <f aca="false">'Sellia Marina'!X510</f>
        <v>720</v>
      </c>
      <c r="AX192" s="16" t="n">
        <f aca="false">'Sellia Marina'!Y510</f>
        <v>130</v>
      </c>
      <c r="AY192" s="16" t="n">
        <f aca="false">'Sellia Marina'!Z510</f>
        <v>54</v>
      </c>
      <c r="AZ192" s="16" t="n">
        <f aca="false">'Sellia Marina'!AA510</f>
        <v>600</v>
      </c>
      <c r="BA192" s="16" t="n">
        <f aca="false">'Sellia Marina'!AB510</f>
        <v>0</v>
      </c>
      <c r="BB192" s="16" t="n">
        <f aca="false">'Sellia Marina'!AC510</f>
        <v>20</v>
      </c>
      <c r="BC192" s="16" t="n">
        <f aca="false">'Sellia Marina'!AD510</f>
        <v>5.1</v>
      </c>
      <c r="BD192" s="16" t="n">
        <f aca="false">'Sellia Marina'!AE510</f>
        <v>0</v>
      </c>
      <c r="BE192" s="16" t="n">
        <f aca="false">'Sellia Marina'!AF510</f>
        <v>0</v>
      </c>
      <c r="BF192" s="20" t="n">
        <f aca="false">AW192*$T192</f>
        <v>105.48</v>
      </c>
      <c r="BG192" s="2" t="n">
        <f aca="false">AX192*$T192</f>
        <v>19.045</v>
      </c>
      <c r="BH192" s="2" t="n">
        <f aca="false">AY192*$T192</f>
        <v>7.911</v>
      </c>
      <c r="BI192" s="2" t="n">
        <f aca="false">AZ192*$T192</f>
        <v>87.9</v>
      </c>
      <c r="BJ192" s="2" t="n">
        <f aca="false">BA192*$T192</f>
        <v>0</v>
      </c>
      <c r="BK192" s="2" t="n">
        <f aca="false">BB192*$T192</f>
        <v>2.93</v>
      </c>
      <c r="BL192" s="2" t="n">
        <f aca="false">BC192*$T192</f>
        <v>0.74715</v>
      </c>
      <c r="BM192" s="2" t="n">
        <f aca="false">BD192*$T192</f>
        <v>0</v>
      </c>
      <c r="BN192" s="44" t="n">
        <f aca="false">BE192*$T192</f>
        <v>0</v>
      </c>
      <c r="BO192" s="150" t="n">
        <f aca="false">AN192+BF192</f>
        <v>105.48</v>
      </c>
      <c r="BP192" s="16" t="n">
        <f aca="false">AO192+BG192</f>
        <v>19.045</v>
      </c>
      <c r="BQ192" s="16" t="n">
        <f aca="false">AP192+BH192</f>
        <v>7.911</v>
      </c>
      <c r="BR192" s="16" t="n">
        <f aca="false">AQ192+BI192</f>
        <v>87.9</v>
      </c>
      <c r="BS192" s="16" t="n">
        <f aca="false">AR192+BJ192</f>
        <v>0</v>
      </c>
      <c r="BT192" s="16" t="n">
        <f aca="false">AS192+BK192</f>
        <v>2.93</v>
      </c>
      <c r="BU192" s="16" t="n">
        <f aca="false">AT192+BL192</f>
        <v>0.74715</v>
      </c>
      <c r="BV192" s="16" t="n">
        <f aca="false">AU192+BM192</f>
        <v>0</v>
      </c>
      <c r="BW192" s="139" t="n">
        <f aca="false">AV192+BN192</f>
        <v>0</v>
      </c>
      <c r="BX192" s="3" t="n">
        <f aca="false">BO192/SUM($BO192:$BW192)</f>
        <v>0.470865214832254</v>
      </c>
      <c r="BY192" s="3" t="n">
        <f aca="false">BP192/SUM($BO192:$BW192)</f>
        <v>0.0850173304558237</v>
      </c>
      <c r="BZ192" s="3" t="n">
        <f aca="false">BQ192/SUM($BO192:$BW192)</f>
        <v>0.0353148911124191</v>
      </c>
      <c r="CA192" s="3" t="n">
        <f aca="false">BR192/SUM($BO192:$BW192)</f>
        <v>0.392387679026879</v>
      </c>
      <c r="CB192" s="3" t="n">
        <f aca="false">BS192/SUM($BO192:$BW192)</f>
        <v>0</v>
      </c>
      <c r="CC192" s="3" t="n">
        <f aca="false">BT192/SUM($BO192:$BW192)</f>
        <v>0.013079589300896</v>
      </c>
      <c r="CD192" s="3" t="n">
        <f aca="false">BU192/SUM($BO192:$BW192)</f>
        <v>0.00333529527172847</v>
      </c>
      <c r="CE192" s="3" t="n">
        <f aca="false">BV192/SUM($BO192:$BW192)</f>
        <v>0</v>
      </c>
      <c r="CF192" s="3" t="n">
        <f aca="false">BW192/SUM($BO192:$BW192)</f>
        <v>0</v>
      </c>
      <c r="CG192" s="147" t="n">
        <f aca="false">IF(AND(CE192&gt;=90%,BV192&gt;=2000),BV192,0)</f>
        <v>0</v>
      </c>
      <c r="CI192" s="16" t="n">
        <f aca="false">IF(CG192&lt;&gt;0,SUM(BO192:CG192)-BV192,0)</f>
        <v>0</v>
      </c>
      <c r="CJ192" s="2" t="n">
        <f aca="false">IF(CE192&gt;=90%,BV192,0)</f>
        <v>0</v>
      </c>
      <c r="CK192" s="151" t="n">
        <f aca="false">IF(CJ192&lt;&gt;0,1,0)</f>
        <v>0</v>
      </c>
      <c r="CL192" s="2" t="n">
        <f aca="false">IF(CG192&lt;&gt;0,1,0)</f>
        <v>0</v>
      </c>
      <c r="CM192" s="2" t="n">
        <v>0</v>
      </c>
      <c r="CN192" s="151"/>
      <c r="CO192" s="127"/>
      <c r="CP192" s="127"/>
      <c r="CQ192" s="127"/>
      <c r="CR192" s="127"/>
      <c r="CS192" s="127"/>
      <c r="CT192" s="127"/>
      <c r="CU192" s="127"/>
      <c r="CV192" s="127"/>
      <c r="CW192" s="127"/>
      <c r="CX192" s="127"/>
      <c r="CY192" s="127"/>
      <c r="CZ192" s="127"/>
      <c r="DA192" s="127"/>
      <c r="DB192" s="127"/>
      <c r="DC192" s="187"/>
      <c r="DE192" s="37" t="str">
        <f aca="false">B121</f>
        <v>O134</v>
      </c>
      <c r="DF192" s="44"/>
      <c r="DG192" s="2" t="n">
        <f aca="false">W121</f>
        <v>142.951425</v>
      </c>
      <c r="DH192" s="44" t="n">
        <f aca="false">CG121</f>
        <v>0</v>
      </c>
      <c r="DI192" s="44" t="n">
        <f aca="false">O121</f>
        <v>7.01</v>
      </c>
      <c r="DJ192" s="44" t="n">
        <f aca="false">S121</f>
        <v>0.10515</v>
      </c>
      <c r="DK192" s="44" t="n">
        <f aca="false">BW121</f>
        <v>0</v>
      </c>
      <c r="DL192" s="44" t="n">
        <f aca="false">BV121</f>
        <v>0</v>
      </c>
      <c r="DM192" s="127"/>
      <c r="DN192" s="127"/>
      <c r="DO192" s="127"/>
      <c r="DP192" s="127"/>
      <c r="DQ192" s="127"/>
      <c r="DR192" s="127"/>
      <c r="DS192" s="127"/>
      <c r="DT192" s="127"/>
      <c r="DU192" s="127"/>
      <c r="DV192" s="127"/>
      <c r="DW192" s="127"/>
      <c r="DX192" s="127"/>
      <c r="DY192" s="127"/>
      <c r="DZ192" s="127"/>
      <c r="EA192" s="127"/>
      <c r="EB192" s="127"/>
      <c r="EC192" s="127"/>
      <c r="ED192" s="127"/>
      <c r="EE192" s="127"/>
      <c r="EF192" s="127"/>
      <c r="EG192" s="127"/>
      <c r="EH192" s="127"/>
      <c r="EI192" s="127"/>
      <c r="EJ192" s="127"/>
      <c r="EK192" s="127"/>
      <c r="EL192" s="127"/>
      <c r="EM192" s="127"/>
      <c r="EN192" s="127"/>
      <c r="EO192" s="127"/>
      <c r="EP192" s="127"/>
      <c r="EQ192" s="127"/>
      <c r="ER192" s="127"/>
      <c r="ES192" s="127"/>
      <c r="ET192" s="127"/>
      <c r="EU192" s="127"/>
      <c r="EV192" s="127"/>
      <c r="EW192" s="127"/>
      <c r="EX192" s="127"/>
      <c r="EY192" s="127"/>
      <c r="EZ192" s="127"/>
      <c r="FA192" s="127"/>
      <c r="FB192" s="127"/>
      <c r="FC192" s="127"/>
      <c r="FD192" s="127"/>
      <c r="FE192" s="127"/>
      <c r="FF192" s="127"/>
      <c r="FG192" s="127"/>
      <c r="FH192" s="127"/>
      <c r="FI192" s="127"/>
      <c r="FJ192" s="127"/>
      <c r="FK192" s="127"/>
      <c r="FL192" s="127"/>
      <c r="FM192" s="127"/>
      <c r="FN192" s="127"/>
      <c r="FO192" s="127"/>
      <c r="FP192" s="127"/>
      <c r="FQ192" s="127"/>
      <c r="FR192" s="127"/>
      <c r="FS192" s="127"/>
      <c r="FT192" s="127"/>
      <c r="FU192" s="127"/>
      <c r="FV192" s="127"/>
      <c r="FW192" s="127"/>
      <c r="FX192" s="127"/>
      <c r="FY192" s="127"/>
      <c r="FZ192" s="127"/>
      <c r="GA192" s="127"/>
      <c r="GB192" s="127"/>
      <c r="GC192" s="127"/>
      <c r="GD192" s="127"/>
      <c r="GE192" s="127"/>
      <c r="GF192" s="127"/>
      <c r="GG192" s="127"/>
      <c r="GH192" s="127"/>
      <c r="GI192" s="127"/>
      <c r="GJ192" s="127"/>
      <c r="GK192" s="127"/>
      <c r="GL192" s="127"/>
      <c r="GM192" s="127"/>
      <c r="GN192" s="127"/>
      <c r="GO192" s="127"/>
      <c r="GP192" s="167"/>
      <c r="GQ192" s="127" t="s">
        <v>392</v>
      </c>
      <c r="GR192" s="161" t="n">
        <v>0</v>
      </c>
      <c r="GS192" s="127" t="n">
        <v>0</v>
      </c>
      <c r="GT192" s="127" t="n">
        <v>0</v>
      </c>
      <c r="GU192" s="127" t="n">
        <v>0</v>
      </c>
      <c r="GV192" s="127" t="n">
        <v>0</v>
      </c>
      <c r="GW192" s="127" t="n">
        <v>0</v>
      </c>
      <c r="GX192" s="127" t="n">
        <v>0</v>
      </c>
      <c r="GY192" s="135" t="n">
        <v>0</v>
      </c>
      <c r="GZ192" s="161" t="s">
        <v>41</v>
      </c>
      <c r="HA192" s="127" t="n">
        <v>0</v>
      </c>
      <c r="HB192" s="127" t="n">
        <v>0</v>
      </c>
      <c r="HC192" s="127" t="n">
        <v>0</v>
      </c>
      <c r="HD192" s="127" t="n">
        <v>0.91</v>
      </c>
      <c r="HE192" s="127" t="n">
        <v>0</v>
      </c>
      <c r="HF192" s="127" t="n">
        <v>0</v>
      </c>
      <c r="HG192" s="127" t="n">
        <v>0</v>
      </c>
      <c r="HH192" s="127" t="n">
        <v>0</v>
      </c>
      <c r="HI192" s="127" t="n">
        <v>0</v>
      </c>
      <c r="HJ192" s="127" t="n">
        <v>0</v>
      </c>
      <c r="HK192" s="127" t="n">
        <v>0</v>
      </c>
      <c r="HL192" s="135" t="n">
        <v>0</v>
      </c>
      <c r="HM192" s="161" t="n">
        <v>0</v>
      </c>
      <c r="HN192" s="127" t="n">
        <v>0</v>
      </c>
      <c r="HO192" s="127" t="n">
        <v>0</v>
      </c>
      <c r="HP192" s="127" t="n">
        <v>0</v>
      </c>
      <c r="HQ192" s="127" t="n">
        <v>0</v>
      </c>
      <c r="HR192" s="127" t="n">
        <v>0</v>
      </c>
      <c r="HS192" s="127" t="n">
        <v>0</v>
      </c>
      <c r="HT192" s="127" t="n">
        <v>0</v>
      </c>
      <c r="HU192" s="127" t="n">
        <v>0</v>
      </c>
      <c r="HV192" s="127" t="n">
        <v>0</v>
      </c>
      <c r="HW192" s="127" t="n">
        <v>0</v>
      </c>
      <c r="HX192" s="127" t="n">
        <v>0</v>
      </c>
      <c r="HY192" s="127" t="n">
        <v>0</v>
      </c>
      <c r="HZ192" s="165" t="n">
        <v>0</v>
      </c>
      <c r="IA192" s="127"/>
      <c r="IB192" s="127"/>
      <c r="IC192" s="127"/>
      <c r="ID192" s="127"/>
      <c r="IE192" s="127"/>
      <c r="IF192" s="127"/>
      <c r="IG192" s="127"/>
      <c r="IH192" s="127"/>
      <c r="II192" s="127"/>
      <c r="IJ192" s="127"/>
      <c r="IK192" s="127"/>
      <c r="IL192" s="127"/>
      <c r="IM192" s="127"/>
      <c r="IN192" s="127"/>
      <c r="IO192" s="127"/>
      <c r="IP192" s="127"/>
      <c r="IQ192" s="127"/>
      <c r="IR192" s="127"/>
      <c r="IS192" s="127"/>
      <c r="IT192" s="127"/>
      <c r="IU192" s="127"/>
      <c r="IV192" s="127"/>
      <c r="IW192" s="127"/>
      <c r="IX192" s="127"/>
      <c r="IY192" s="127"/>
      <c r="IZ192" s="127"/>
      <c r="JA192" s="127"/>
      <c r="JB192" s="127"/>
      <c r="JC192" s="127"/>
      <c r="JD192" s="127"/>
      <c r="JE192" s="127"/>
      <c r="JF192" s="127"/>
      <c r="JG192" s="127"/>
      <c r="JH192" s="127"/>
      <c r="JI192" s="127"/>
      <c r="JJ192" s="127"/>
      <c r="JK192" s="127"/>
      <c r="JL192" s="127"/>
      <c r="JM192" s="127"/>
      <c r="JN192" s="127"/>
      <c r="JO192" s="127"/>
      <c r="JP192" s="127"/>
      <c r="JQ192" s="127"/>
      <c r="JR192" s="127"/>
      <c r="JS192" s="127"/>
      <c r="JT192" s="127"/>
      <c r="JU192" s="127"/>
      <c r="JV192" s="127"/>
      <c r="JW192" s="127"/>
      <c r="JX192" s="127"/>
      <c r="JY192" s="127"/>
      <c r="JZ192" s="127"/>
      <c r="KA192" s="127"/>
      <c r="KB192" s="127"/>
      <c r="KC192" s="127"/>
      <c r="KD192" s="127"/>
      <c r="KE192" s="127"/>
      <c r="KF192" s="127"/>
      <c r="KG192" s="127"/>
      <c r="KH192" s="127"/>
      <c r="KI192" s="127"/>
      <c r="KJ192" s="127"/>
      <c r="KK192" s="127"/>
      <c r="KL192" s="127"/>
      <c r="KM192" s="127"/>
      <c r="KN192" s="127"/>
      <c r="KO192" s="127"/>
      <c r="KP192" s="127"/>
      <c r="KQ192" s="127"/>
      <c r="KR192" s="127"/>
      <c r="KS192" s="127"/>
      <c r="KT192" s="127"/>
      <c r="KU192" s="127"/>
      <c r="KV192" s="127"/>
      <c r="KW192" s="127"/>
      <c r="KX192" s="127"/>
      <c r="KY192" s="127"/>
      <c r="KZ192" s="127"/>
      <c r="LA192" s="127"/>
      <c r="LB192" s="127"/>
      <c r="LC192" s="127"/>
      <c r="LD192" s="127"/>
      <c r="LE192" s="127"/>
      <c r="LF192" s="127"/>
      <c r="LG192" s="127"/>
      <c r="LH192" s="127"/>
      <c r="LI192" s="127"/>
      <c r="LJ192" s="127"/>
      <c r="LK192" s="127"/>
      <c r="LL192" s="127"/>
      <c r="LM192" s="127"/>
      <c r="LN192" s="127"/>
      <c r="LO192" s="127"/>
      <c r="LP192" s="127"/>
      <c r="LQ192" s="127"/>
      <c r="LR192" s="127"/>
      <c r="LS192" s="127"/>
      <c r="LT192" s="127"/>
      <c r="LU192" s="127"/>
      <c r="LV192" s="127"/>
      <c r="LW192" s="127"/>
      <c r="LX192" s="127"/>
      <c r="LY192" s="127"/>
      <c r="LZ192" s="127"/>
      <c r="MA192" s="127"/>
      <c r="MB192" s="127"/>
      <c r="MC192" s="127"/>
      <c r="MD192" s="127"/>
      <c r="ME192" s="127"/>
      <c r="MF192" s="127"/>
      <c r="MG192" s="127"/>
      <c r="MH192" s="127"/>
      <c r="MI192" s="127"/>
      <c r="MJ192" s="127"/>
      <c r="MK192" s="127"/>
      <c r="ML192" s="127"/>
      <c r="MM192" s="127"/>
      <c r="MN192" s="127"/>
      <c r="MO192" s="127"/>
      <c r="MP192" s="127"/>
      <c r="MQ192" s="127"/>
      <c r="MR192" s="127"/>
      <c r="MS192" s="127"/>
      <c r="MT192" s="127"/>
      <c r="MU192" s="127"/>
      <c r="MV192" s="127"/>
      <c r="MW192" s="127"/>
      <c r="MX192" s="127"/>
      <c r="MY192" s="127"/>
      <c r="MZ192" s="127"/>
      <c r="NA192" s="127"/>
      <c r="NB192" s="127"/>
      <c r="NC192" s="127"/>
      <c r="ND192" s="127"/>
      <c r="NE192" s="127"/>
      <c r="NF192" s="127"/>
      <c r="NG192" s="127"/>
      <c r="NH192" s="127"/>
      <c r="NI192" s="127"/>
      <c r="NJ192" s="127"/>
      <c r="NK192" s="127"/>
      <c r="NL192" s="127"/>
      <c r="NM192" s="127"/>
      <c r="NN192" s="127"/>
      <c r="NO192" s="127"/>
      <c r="NP192" s="127"/>
      <c r="NQ192" s="127"/>
      <c r="NR192" s="127"/>
      <c r="NS192" s="127"/>
      <c r="NT192" s="127"/>
      <c r="NU192" s="127"/>
      <c r="NV192" s="127"/>
      <c r="NW192" s="127"/>
      <c r="NX192" s="127"/>
      <c r="NY192" s="127"/>
      <c r="NZ192" s="127"/>
      <c r="OA192" s="127"/>
      <c r="OB192" s="127"/>
      <c r="OC192" s="127"/>
      <c r="OD192" s="127"/>
      <c r="OE192" s="127"/>
      <c r="OF192" s="127"/>
      <c r="OG192" s="127"/>
      <c r="OH192" s="127"/>
      <c r="OI192" s="127"/>
      <c r="OJ192" s="127"/>
      <c r="OK192" s="127"/>
      <c r="OL192" s="127"/>
      <c r="OM192" s="127"/>
      <c r="ON192" s="127"/>
      <c r="OO192" s="127"/>
      <c r="OP192" s="127"/>
      <c r="OQ192" s="127"/>
      <c r="OR192" s="127"/>
      <c r="OS192" s="127"/>
      <c r="OT192" s="127"/>
      <c r="OU192" s="127"/>
      <c r="OV192" s="127"/>
      <c r="OW192" s="127"/>
      <c r="OX192" s="127"/>
      <c r="OY192" s="127"/>
      <c r="OZ192" s="127"/>
      <c r="PA192" s="127"/>
      <c r="PB192" s="127"/>
      <c r="PC192" s="127"/>
      <c r="PD192" s="127"/>
      <c r="PE192" s="127"/>
      <c r="PF192" s="127"/>
      <c r="PG192" s="127"/>
      <c r="PH192" s="127"/>
      <c r="PI192" s="127"/>
      <c r="PJ192" s="127"/>
      <c r="PK192" s="127"/>
      <c r="PL192" s="127"/>
      <c r="PM192" s="127"/>
      <c r="PN192" s="127"/>
      <c r="PO192" s="127"/>
      <c r="PP192" s="127"/>
      <c r="PQ192" s="127"/>
      <c r="PR192" s="127"/>
      <c r="PS192" s="127"/>
      <c r="PT192" s="127"/>
      <c r="PU192" s="127"/>
      <c r="PV192" s="127"/>
      <c r="PW192" s="127"/>
      <c r="PX192" s="127"/>
      <c r="PY192" s="127"/>
      <c r="PZ192" s="127"/>
      <c r="QA192" s="127"/>
      <c r="QB192" s="127"/>
      <c r="QC192" s="127"/>
      <c r="QD192" s="127"/>
      <c r="QE192" s="127"/>
      <c r="QF192" s="127"/>
      <c r="QG192" s="127"/>
      <c r="QH192" s="127"/>
      <c r="QI192" s="127"/>
      <c r="QJ192" s="127"/>
      <c r="QK192" s="127"/>
      <c r="QL192" s="127"/>
      <c r="QM192" s="127"/>
      <c r="QN192" s="127"/>
      <c r="QO192" s="127"/>
      <c r="QP192" s="127"/>
    </row>
    <row r="193" customFormat="false" ht="14.4" hidden="false" customHeight="false" outlineLevel="0" collapsed="false">
      <c r="A193" s="166"/>
      <c r="B193" s="37" t="s">
        <v>407</v>
      </c>
      <c r="C193" s="16" t="n">
        <v>0.05</v>
      </c>
      <c r="D193" s="2" t="n">
        <v>0.02</v>
      </c>
      <c r="E193" s="2" t="n">
        <v>0.03</v>
      </c>
      <c r="F193" s="2" t="n">
        <v>0</v>
      </c>
      <c r="G193" s="2" t="n">
        <v>0</v>
      </c>
      <c r="H193" s="2" t="n">
        <v>0</v>
      </c>
      <c r="I193" s="2" t="n">
        <v>0.9</v>
      </c>
      <c r="J193" s="2" t="n">
        <v>0</v>
      </c>
      <c r="K193" s="2" t="n">
        <v>0</v>
      </c>
      <c r="L193" s="2" t="s">
        <v>330</v>
      </c>
      <c r="M193" s="2" t="s">
        <v>37</v>
      </c>
      <c r="N193" s="2" t="s">
        <v>45</v>
      </c>
      <c r="O193" s="2" t="n">
        <v>21.8</v>
      </c>
      <c r="P193" s="2" t="n">
        <v>10</v>
      </c>
      <c r="Q193" s="2" t="n">
        <v>0.01</v>
      </c>
      <c r="R193" s="2" t="n">
        <v>0</v>
      </c>
      <c r="S193" s="2" t="n">
        <v>0.218</v>
      </c>
      <c r="T193" s="2" t="n">
        <v>0.218</v>
      </c>
      <c r="U193" s="2" t="n">
        <v>1618.2</v>
      </c>
      <c r="V193" s="2" t="n">
        <v>0</v>
      </c>
      <c r="W193" s="2" t="n">
        <v>352.7676</v>
      </c>
      <c r="X193" s="2" t="n">
        <f aca="false">IF(M193=1,O193,0)</f>
        <v>0</v>
      </c>
      <c r="Z193" s="2" t="s">
        <v>511</v>
      </c>
      <c r="AA193" s="2" t="n">
        <f aca="false">[1]sellia!E88</f>
        <v>4.31435477586627</v>
      </c>
      <c r="AB193" s="127"/>
      <c r="AC193" s="127"/>
      <c r="AD193" s="127"/>
      <c r="AE193" s="127"/>
      <c r="AF193" s="127"/>
      <c r="AG193" s="128"/>
      <c r="AH193" s="127"/>
      <c r="AI193" s="127"/>
      <c r="AJ193" s="127"/>
      <c r="AK193" s="127"/>
      <c r="AL193" s="127"/>
      <c r="AM193" s="127"/>
      <c r="AN193" s="150" t="n">
        <f aca="false">'Sellia Marina'!AI509</f>
        <v>0</v>
      </c>
      <c r="AO193" s="16" t="n">
        <f aca="false">'Sellia Marina'!AJ509</f>
        <v>0</v>
      </c>
      <c r="AP193" s="16" t="n">
        <f aca="false">'Sellia Marina'!AK509</f>
        <v>0</v>
      </c>
      <c r="AQ193" s="16" t="n">
        <f aca="false">'Sellia Marina'!AL509</f>
        <v>0</v>
      </c>
      <c r="AR193" s="16" t="n">
        <f aca="false">'Sellia Marina'!AM509</f>
        <v>0</v>
      </c>
      <c r="AS193" s="16" t="n">
        <f aca="false">'Sellia Marina'!AN509</f>
        <v>0</v>
      </c>
      <c r="AT193" s="16" t="n">
        <f aca="false">'Sellia Marina'!AO509</f>
        <v>0</v>
      </c>
      <c r="AU193" s="16" t="n">
        <f aca="false">'Sellia Marina'!AP509</f>
        <v>0</v>
      </c>
      <c r="AV193" s="139" t="n">
        <f aca="false">'Sellia Marina'!AQ509</f>
        <v>0</v>
      </c>
      <c r="AW193" s="150" t="n">
        <f aca="false">'Sellia Marina'!AI510</f>
        <v>45</v>
      </c>
      <c r="AX193" s="16" t="n">
        <f aca="false">'Sellia Marina'!AJ510</f>
        <v>52</v>
      </c>
      <c r="AY193" s="16" t="n">
        <f aca="false">'Sellia Marina'!AK510</f>
        <v>16.2</v>
      </c>
      <c r="AZ193" s="16" t="n">
        <f aca="false">'Sellia Marina'!AL510</f>
        <v>180</v>
      </c>
      <c r="BA193" s="16" t="n">
        <f aca="false">'Sellia Marina'!AM510</f>
        <v>0</v>
      </c>
      <c r="BB193" s="16" t="n">
        <f aca="false">'Sellia Marina'!AN510</f>
        <v>0</v>
      </c>
      <c r="BC193" s="16" t="n">
        <f aca="false">'Sellia Marina'!AO510</f>
        <v>0</v>
      </c>
      <c r="BD193" s="16" t="n">
        <f aca="false">'Sellia Marina'!AP510</f>
        <v>1325</v>
      </c>
      <c r="BE193" s="16" t="n">
        <f aca="false">'Sellia Marina'!AQ510</f>
        <v>0</v>
      </c>
      <c r="BF193" s="20" t="n">
        <f aca="false">AW193*$T193</f>
        <v>9.81</v>
      </c>
      <c r="BG193" s="2" t="n">
        <f aca="false">AX193*$T193</f>
        <v>11.336</v>
      </c>
      <c r="BH193" s="2" t="n">
        <f aca="false">AY193*$T193</f>
        <v>3.5316</v>
      </c>
      <c r="BI193" s="2" t="n">
        <f aca="false">AZ193*$T193</f>
        <v>39.24</v>
      </c>
      <c r="BJ193" s="2" t="n">
        <f aca="false">BA193*$T193</f>
        <v>0</v>
      </c>
      <c r="BK193" s="2" t="n">
        <f aca="false">BB193*$T193</f>
        <v>0</v>
      </c>
      <c r="BL193" s="2" t="n">
        <f aca="false">BC193*$T193</f>
        <v>0</v>
      </c>
      <c r="BM193" s="2" t="n">
        <f aca="false">BD193*$T193</f>
        <v>288.85</v>
      </c>
      <c r="BN193" s="44" t="n">
        <f aca="false">BE193*$T193</f>
        <v>0</v>
      </c>
      <c r="BO193" s="150" t="n">
        <f aca="false">AN193+BF193</f>
        <v>9.81</v>
      </c>
      <c r="BP193" s="16" t="n">
        <f aca="false">AO193+BG193</f>
        <v>11.336</v>
      </c>
      <c r="BQ193" s="16" t="n">
        <f aca="false">AP193+BH193</f>
        <v>3.5316</v>
      </c>
      <c r="BR193" s="16" t="n">
        <f aca="false">AQ193+BI193</f>
        <v>39.24</v>
      </c>
      <c r="BS193" s="16" t="n">
        <f aca="false">AR193+BJ193</f>
        <v>0</v>
      </c>
      <c r="BT193" s="16" t="n">
        <f aca="false">AS193+BK193</f>
        <v>0</v>
      </c>
      <c r="BU193" s="16" t="n">
        <f aca="false">AT193+BL193</f>
        <v>0</v>
      </c>
      <c r="BV193" s="16" t="n">
        <f aca="false">AU193+BM193</f>
        <v>288.85</v>
      </c>
      <c r="BW193" s="139" t="n">
        <f aca="false">AV193+BN193</f>
        <v>0</v>
      </c>
      <c r="BX193" s="3" t="n">
        <f aca="false">BO193/SUM($BO193:$BW193)</f>
        <v>0.0278086763070078</v>
      </c>
      <c r="BY193" s="3" t="n">
        <f aca="false">BP193/SUM($BO193:$BW193)</f>
        <v>0.032134470399209</v>
      </c>
      <c r="BZ193" s="3" t="n">
        <f aca="false">BQ193/SUM($BO193:$BW193)</f>
        <v>0.0100111234705228</v>
      </c>
      <c r="CA193" s="3" t="n">
        <f aca="false">BR193/SUM($BO193:$BW193)</f>
        <v>0.111234705228031</v>
      </c>
      <c r="CB193" s="3" t="n">
        <f aca="false">BS193/SUM($BO193:$BW193)</f>
        <v>0</v>
      </c>
      <c r="CC193" s="3" t="n">
        <f aca="false">BT193/SUM($BO193:$BW193)</f>
        <v>0</v>
      </c>
      <c r="CD193" s="3" t="n">
        <f aca="false">BU193/SUM($BO193:$BW193)</f>
        <v>0</v>
      </c>
      <c r="CE193" s="3" t="n">
        <f aca="false">BV193/SUM($BO193:$BW193)</f>
        <v>0.818811024595229</v>
      </c>
      <c r="CF193" s="3" t="n">
        <f aca="false">BW193/SUM($BO193:$BW193)</f>
        <v>0</v>
      </c>
      <c r="CG193" s="147" t="n">
        <f aca="false">IF(AND(CE193&gt;=90%,BV193&gt;=2000),BV193,0)</f>
        <v>0</v>
      </c>
      <c r="CI193" s="16" t="n">
        <f aca="false">IF(CG193&lt;&gt;0,SUM(BO193:CG193)-BV193,0)</f>
        <v>0</v>
      </c>
      <c r="CJ193" s="2" t="n">
        <f aca="false">IF(CE193&gt;=90%,BV193,0)</f>
        <v>0</v>
      </c>
      <c r="CK193" s="151" t="n">
        <f aca="false">IF(CJ193&lt;&gt;0,1,0)</f>
        <v>0</v>
      </c>
      <c r="CL193" s="2" t="n">
        <f aca="false">IF(CG193&lt;&gt;0,1,0)</f>
        <v>0</v>
      </c>
      <c r="CM193" s="2" t="n">
        <v>0</v>
      </c>
      <c r="CN193" s="151"/>
      <c r="CO193" s="127"/>
      <c r="CP193" s="127"/>
      <c r="CQ193" s="127"/>
      <c r="CR193" s="127"/>
      <c r="CS193" s="127"/>
      <c r="CT193" s="127"/>
      <c r="CU193" s="127"/>
      <c r="CV193" s="127"/>
      <c r="CW193" s="127"/>
      <c r="CX193" s="127"/>
      <c r="CY193" s="127"/>
      <c r="CZ193" s="127"/>
      <c r="DA193" s="127"/>
      <c r="DB193" s="127"/>
      <c r="DC193" s="187"/>
      <c r="DE193" s="37" t="str">
        <f aca="false">B122</f>
        <v>O135</v>
      </c>
      <c r="DF193" s="44"/>
      <c r="DH193" s="44"/>
      <c r="DI193" s="44"/>
      <c r="DJ193" s="44"/>
      <c r="DK193" s="44"/>
      <c r="DL193" s="44"/>
      <c r="DM193" s="127"/>
      <c r="DN193" s="127"/>
      <c r="DO193" s="127"/>
      <c r="DP193" s="127"/>
      <c r="DQ193" s="127"/>
      <c r="DR193" s="127"/>
      <c r="DS193" s="127"/>
      <c r="DT193" s="127"/>
      <c r="DU193" s="127"/>
      <c r="DV193" s="127"/>
      <c r="DW193" s="127"/>
      <c r="DX193" s="127"/>
      <c r="DY193" s="127"/>
      <c r="DZ193" s="127"/>
      <c r="EA193" s="127"/>
      <c r="EB193" s="127"/>
      <c r="EC193" s="127"/>
      <c r="ED193" s="127"/>
      <c r="EE193" s="127"/>
      <c r="EF193" s="127"/>
      <c r="EG193" s="127"/>
      <c r="EH193" s="127"/>
      <c r="EI193" s="127"/>
      <c r="EJ193" s="127"/>
      <c r="EK193" s="127"/>
      <c r="EL193" s="127"/>
      <c r="EM193" s="127"/>
      <c r="EN193" s="127"/>
      <c r="EO193" s="127"/>
      <c r="EP193" s="127"/>
      <c r="EQ193" s="127"/>
      <c r="ER193" s="127"/>
      <c r="ES193" s="127"/>
      <c r="ET193" s="127"/>
      <c r="EU193" s="127"/>
      <c r="EV193" s="127"/>
      <c r="EW193" s="127"/>
      <c r="EX193" s="127"/>
      <c r="EY193" s="127"/>
      <c r="EZ193" s="127"/>
      <c r="FA193" s="127"/>
      <c r="FB193" s="127"/>
      <c r="FC193" s="127"/>
      <c r="FD193" s="127"/>
      <c r="FE193" s="127"/>
      <c r="FF193" s="127"/>
      <c r="FG193" s="127"/>
      <c r="FH193" s="127"/>
      <c r="FI193" s="127"/>
      <c r="FJ193" s="127"/>
      <c r="FK193" s="127"/>
      <c r="FL193" s="127"/>
      <c r="FM193" s="127"/>
      <c r="FN193" s="127"/>
      <c r="FO193" s="127"/>
      <c r="FP193" s="127"/>
      <c r="FQ193" s="127"/>
      <c r="FR193" s="127"/>
      <c r="FS193" s="127"/>
      <c r="FT193" s="127"/>
      <c r="FU193" s="127"/>
      <c r="FV193" s="127"/>
      <c r="FW193" s="127"/>
      <c r="FX193" s="127"/>
      <c r="FY193" s="127"/>
      <c r="FZ193" s="127"/>
      <c r="GA193" s="127"/>
      <c r="GB193" s="127"/>
      <c r="GC193" s="127"/>
      <c r="GD193" s="127"/>
      <c r="GE193" s="127"/>
      <c r="GF193" s="127"/>
      <c r="GG193" s="127"/>
      <c r="GH193" s="127"/>
      <c r="GI193" s="127"/>
      <c r="GJ193" s="127"/>
      <c r="GK193" s="127"/>
      <c r="GL193" s="127"/>
      <c r="GM193" s="127"/>
      <c r="GN193" s="127"/>
      <c r="GO193" s="127"/>
      <c r="GP193" s="167"/>
      <c r="GQ193" s="127" t="s">
        <v>404</v>
      </c>
      <c r="GR193" s="161" t="n">
        <v>0.02</v>
      </c>
      <c r="GS193" s="127" t="n">
        <v>0</v>
      </c>
      <c r="GT193" s="127" t="n">
        <v>0</v>
      </c>
      <c r="GU193" s="127" t="n">
        <v>0</v>
      </c>
      <c r="GV193" s="127" t="n">
        <v>0</v>
      </c>
      <c r="GW193" s="127" t="n">
        <v>0</v>
      </c>
      <c r="GX193" s="127" t="n">
        <v>0.98</v>
      </c>
      <c r="GY193" s="135" t="n">
        <v>0</v>
      </c>
      <c r="GZ193" s="161" t="n">
        <v>0</v>
      </c>
      <c r="HA193" s="127" t="s">
        <v>37</v>
      </c>
      <c r="HB193" s="127" t="s">
        <v>47</v>
      </c>
      <c r="HC193" s="127" t="s">
        <v>45</v>
      </c>
      <c r="HD193" s="127" t="n">
        <v>0.48</v>
      </c>
      <c r="HE193" s="127" t="n">
        <v>10</v>
      </c>
      <c r="HF193" s="127" t="n">
        <v>0.01</v>
      </c>
      <c r="HG193" s="127" t="n">
        <v>0</v>
      </c>
      <c r="HH193" s="127" t="n">
        <v>0.0048</v>
      </c>
      <c r="HI193" s="127" t="n">
        <v>0.0048</v>
      </c>
      <c r="HJ193" s="127" t="n">
        <v>1488</v>
      </c>
      <c r="HK193" s="127" t="n">
        <v>0</v>
      </c>
      <c r="HL193" s="135" t="n">
        <v>7.1424</v>
      </c>
      <c r="HM193" s="161" t="n">
        <v>0</v>
      </c>
      <c r="HN193" s="127" t="n">
        <v>0</v>
      </c>
      <c r="HO193" s="127" t="n">
        <v>0</v>
      </c>
      <c r="HP193" s="127" t="n">
        <v>0</v>
      </c>
      <c r="HQ193" s="127" t="n">
        <v>0</v>
      </c>
      <c r="HR193" s="127" t="n">
        <v>0</v>
      </c>
      <c r="HS193" s="127" t="n">
        <v>0</v>
      </c>
      <c r="HT193" s="127" t="n">
        <v>0</v>
      </c>
      <c r="HU193" s="127" t="n">
        <v>0</v>
      </c>
      <c r="HV193" s="127" t="n">
        <v>0</v>
      </c>
      <c r="HW193" s="127" t="n">
        <v>0</v>
      </c>
      <c r="HX193" s="127" t="n">
        <v>0</v>
      </c>
      <c r="HY193" s="127" t="n">
        <v>0</v>
      </c>
      <c r="HZ193" s="165" t="n">
        <v>0</v>
      </c>
      <c r="IA193" s="127"/>
      <c r="IB193" s="127"/>
      <c r="IC193" s="127"/>
      <c r="ID193" s="127"/>
      <c r="IE193" s="127"/>
      <c r="IF193" s="127"/>
      <c r="IG193" s="127"/>
      <c r="IH193" s="127"/>
      <c r="II193" s="127"/>
      <c r="IJ193" s="127"/>
      <c r="IK193" s="127"/>
      <c r="IL193" s="127"/>
      <c r="IM193" s="127"/>
      <c r="IN193" s="127"/>
      <c r="IO193" s="127"/>
      <c r="IP193" s="127"/>
      <c r="IQ193" s="127"/>
      <c r="IR193" s="127"/>
      <c r="IS193" s="127"/>
      <c r="IT193" s="127"/>
      <c r="IU193" s="127"/>
      <c r="IV193" s="127"/>
      <c r="IW193" s="127"/>
      <c r="IX193" s="127"/>
      <c r="IY193" s="127"/>
      <c r="IZ193" s="127"/>
      <c r="JA193" s="127"/>
      <c r="JB193" s="127"/>
      <c r="JC193" s="127"/>
      <c r="JD193" s="127"/>
      <c r="JE193" s="127"/>
      <c r="JF193" s="127"/>
      <c r="JG193" s="127"/>
      <c r="JH193" s="127"/>
      <c r="JI193" s="127"/>
      <c r="JJ193" s="127"/>
      <c r="JK193" s="127"/>
      <c r="JL193" s="127"/>
      <c r="JM193" s="127"/>
      <c r="JN193" s="127"/>
      <c r="JO193" s="127"/>
      <c r="JP193" s="127"/>
      <c r="JQ193" s="127"/>
      <c r="JR193" s="127"/>
      <c r="JS193" s="127"/>
      <c r="JT193" s="127"/>
      <c r="JU193" s="127"/>
      <c r="JV193" s="127"/>
      <c r="JW193" s="127"/>
      <c r="JX193" s="127"/>
      <c r="JY193" s="127"/>
      <c r="JZ193" s="127"/>
      <c r="KA193" s="127"/>
      <c r="KB193" s="127"/>
      <c r="KC193" s="127"/>
      <c r="KD193" s="127"/>
      <c r="KE193" s="127"/>
      <c r="KF193" s="127"/>
      <c r="KG193" s="127"/>
      <c r="KH193" s="127"/>
      <c r="KI193" s="127"/>
      <c r="KJ193" s="127"/>
      <c r="KK193" s="127"/>
      <c r="KL193" s="127"/>
      <c r="KM193" s="127"/>
      <c r="KN193" s="127"/>
      <c r="KO193" s="127"/>
      <c r="KP193" s="127"/>
      <c r="KQ193" s="127"/>
      <c r="KR193" s="127"/>
      <c r="KS193" s="127"/>
      <c r="KT193" s="127"/>
      <c r="KU193" s="127"/>
      <c r="KV193" s="127"/>
      <c r="KW193" s="127"/>
      <c r="KX193" s="127"/>
      <c r="KY193" s="127"/>
      <c r="KZ193" s="127"/>
      <c r="LA193" s="127"/>
      <c r="LB193" s="127"/>
      <c r="LC193" s="127"/>
      <c r="LD193" s="127"/>
      <c r="LE193" s="127"/>
      <c r="LF193" s="127"/>
      <c r="LG193" s="127"/>
      <c r="LH193" s="127"/>
      <c r="LI193" s="127"/>
      <c r="LJ193" s="127"/>
      <c r="LK193" s="127"/>
      <c r="LL193" s="127"/>
      <c r="LM193" s="127"/>
      <c r="LN193" s="127"/>
      <c r="LO193" s="127"/>
      <c r="LP193" s="127"/>
      <c r="LQ193" s="127"/>
      <c r="LR193" s="127"/>
      <c r="LS193" s="127"/>
      <c r="LT193" s="127"/>
      <c r="LU193" s="127"/>
      <c r="LV193" s="127"/>
      <c r="LW193" s="127"/>
      <c r="LX193" s="127"/>
      <c r="LY193" s="127"/>
      <c r="LZ193" s="127"/>
      <c r="MA193" s="127"/>
      <c r="MB193" s="127"/>
      <c r="MC193" s="127"/>
      <c r="MD193" s="127"/>
      <c r="ME193" s="127"/>
      <c r="MF193" s="127"/>
      <c r="MG193" s="127"/>
      <c r="MH193" s="127"/>
      <c r="MI193" s="127"/>
      <c r="MJ193" s="127"/>
      <c r="MK193" s="127"/>
      <c r="ML193" s="127"/>
      <c r="MM193" s="127"/>
      <c r="MN193" s="127"/>
      <c r="MO193" s="127"/>
      <c r="MP193" s="127"/>
      <c r="MQ193" s="127"/>
      <c r="MR193" s="127"/>
      <c r="MS193" s="127"/>
      <c r="MT193" s="127"/>
      <c r="MU193" s="127"/>
      <c r="MV193" s="127"/>
      <c r="MW193" s="127"/>
      <c r="MX193" s="127"/>
      <c r="MY193" s="127"/>
      <c r="MZ193" s="127"/>
      <c r="NA193" s="127"/>
      <c r="NB193" s="127"/>
      <c r="NC193" s="127"/>
      <c r="ND193" s="127"/>
      <c r="NE193" s="127"/>
      <c r="NF193" s="127"/>
      <c r="NG193" s="127"/>
      <c r="NH193" s="127"/>
      <c r="NI193" s="127"/>
      <c r="NJ193" s="127"/>
      <c r="NK193" s="127"/>
      <c r="NL193" s="127"/>
      <c r="NM193" s="127"/>
      <c r="NN193" s="127"/>
      <c r="NO193" s="127"/>
      <c r="NP193" s="127"/>
      <c r="NQ193" s="127"/>
      <c r="NR193" s="127"/>
      <c r="NS193" s="127"/>
      <c r="NT193" s="127"/>
      <c r="NU193" s="127"/>
      <c r="NV193" s="127"/>
      <c r="NW193" s="127"/>
      <c r="NX193" s="127"/>
      <c r="NY193" s="127"/>
      <c r="NZ193" s="127"/>
      <c r="OA193" s="127"/>
      <c r="OB193" s="127"/>
      <c r="OC193" s="127"/>
      <c r="OD193" s="127"/>
      <c r="OE193" s="127"/>
      <c r="OF193" s="127"/>
      <c r="OG193" s="127"/>
      <c r="OH193" s="127"/>
      <c r="OI193" s="127"/>
      <c r="OJ193" s="127"/>
      <c r="OK193" s="127"/>
      <c r="OL193" s="127"/>
      <c r="OM193" s="127"/>
      <c r="ON193" s="127"/>
      <c r="OO193" s="127"/>
      <c r="OP193" s="127"/>
      <c r="OQ193" s="127"/>
      <c r="OR193" s="127"/>
      <c r="OS193" s="127"/>
      <c r="OT193" s="127"/>
      <c r="OU193" s="127"/>
      <c r="OV193" s="127"/>
      <c r="OW193" s="127"/>
      <c r="OX193" s="127"/>
      <c r="OY193" s="127"/>
      <c r="OZ193" s="127"/>
      <c r="PA193" s="127"/>
      <c r="PB193" s="127"/>
      <c r="PC193" s="127"/>
      <c r="PD193" s="127"/>
      <c r="PE193" s="127"/>
      <c r="PF193" s="127"/>
      <c r="PG193" s="127"/>
      <c r="PH193" s="127"/>
      <c r="PI193" s="127"/>
      <c r="PJ193" s="127"/>
      <c r="PK193" s="127"/>
      <c r="PL193" s="127"/>
      <c r="PM193" s="127"/>
      <c r="PN193" s="127"/>
      <c r="PO193" s="127"/>
      <c r="PP193" s="127"/>
      <c r="PQ193" s="127"/>
      <c r="PR193" s="127"/>
      <c r="PS193" s="127"/>
      <c r="PT193" s="127"/>
      <c r="PU193" s="127"/>
      <c r="PV193" s="127"/>
      <c r="PW193" s="127"/>
      <c r="PX193" s="127"/>
      <c r="PY193" s="127"/>
      <c r="PZ193" s="127"/>
      <c r="QA193" s="127"/>
      <c r="QB193" s="127"/>
      <c r="QC193" s="127"/>
      <c r="QD193" s="127"/>
      <c r="QE193" s="127"/>
      <c r="QF193" s="127"/>
      <c r="QG193" s="127"/>
      <c r="QH193" s="127"/>
      <c r="QI193" s="127"/>
      <c r="QJ193" s="127"/>
      <c r="QK193" s="127"/>
      <c r="QL193" s="127"/>
      <c r="QM193" s="127"/>
      <c r="QN193" s="127"/>
      <c r="QO193" s="127"/>
      <c r="QP193" s="127"/>
    </row>
    <row r="194" customFormat="false" ht="14.4" hidden="false" customHeight="false" outlineLevel="0" collapsed="false">
      <c r="A194" s="166"/>
      <c r="B194" s="37" t="s">
        <v>408</v>
      </c>
      <c r="C194" s="16" t="n">
        <v>0.9</v>
      </c>
      <c r="D194" s="2" t="n">
        <v>0</v>
      </c>
      <c r="E194" s="2" t="n">
        <v>0.1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0</v>
      </c>
      <c r="K194" s="2" t="n">
        <v>0</v>
      </c>
      <c r="L194" s="2" t="s">
        <v>37</v>
      </c>
      <c r="M194" s="2" t="s">
        <v>37</v>
      </c>
      <c r="N194" s="2" t="s">
        <v>48</v>
      </c>
      <c r="O194" s="2" t="n">
        <v>18.6</v>
      </c>
      <c r="P194" s="2" t="n">
        <v>10</v>
      </c>
      <c r="Q194" s="2" t="n">
        <v>0.01</v>
      </c>
      <c r="R194" s="2" t="n">
        <v>0</v>
      </c>
      <c r="S194" s="2" t="n">
        <v>0.186</v>
      </c>
      <c r="T194" s="2" t="n">
        <v>0.186</v>
      </c>
      <c r="U194" s="2" t="n">
        <v>1464</v>
      </c>
      <c r="V194" s="2" t="n">
        <v>0</v>
      </c>
      <c r="W194" s="2" t="n">
        <v>272.304</v>
      </c>
      <c r="X194" s="2" t="n">
        <f aca="false">IF(M194=1,O194,0)</f>
        <v>0</v>
      </c>
      <c r="Z194" s="2" t="s">
        <v>511</v>
      </c>
      <c r="AA194" s="2" t="n">
        <f aca="false">[1]sellia!E89</f>
        <v>4.16313878058434</v>
      </c>
      <c r="AB194" s="127"/>
      <c r="AC194" s="127"/>
      <c r="AD194" s="127"/>
      <c r="AE194" s="127"/>
      <c r="AF194" s="127"/>
      <c r="AG194" s="128"/>
      <c r="AH194" s="127"/>
      <c r="AI194" s="127"/>
      <c r="AJ194" s="127"/>
      <c r="AK194" s="127"/>
      <c r="AL194" s="127"/>
      <c r="AM194" s="127"/>
      <c r="AN194" s="150" t="n">
        <f aca="false">'Sellia Marina'!AT509</f>
        <v>0</v>
      </c>
      <c r="AO194" s="16" t="n">
        <f aca="false">'Sellia Marina'!AU509</f>
        <v>0</v>
      </c>
      <c r="AP194" s="16" t="n">
        <f aca="false">'Sellia Marina'!AV509</f>
        <v>0</v>
      </c>
      <c r="AQ194" s="16" t="n">
        <f aca="false">'Sellia Marina'!AW509</f>
        <v>0</v>
      </c>
      <c r="AR194" s="16" t="n">
        <f aca="false">'Sellia Marina'!AX509</f>
        <v>0</v>
      </c>
      <c r="AS194" s="16" t="n">
        <f aca="false">'Sellia Marina'!AY509</f>
        <v>0</v>
      </c>
      <c r="AT194" s="16" t="n">
        <f aca="false">'Sellia Marina'!AZ509</f>
        <v>0</v>
      </c>
      <c r="AU194" s="16" t="n">
        <f aca="false">'Sellia Marina'!BA509</f>
        <v>0</v>
      </c>
      <c r="AV194" s="139" t="n">
        <f aca="false">'Sellia Marina'!BB509</f>
        <v>0</v>
      </c>
      <c r="AW194" s="150" t="n">
        <f aca="false">'Sellia Marina'!AT510</f>
        <v>810</v>
      </c>
      <c r="AX194" s="16" t="n">
        <f aca="false">'Sellia Marina'!AU510</f>
        <v>0</v>
      </c>
      <c r="AY194" s="16" t="n">
        <f aca="false">'Sellia Marina'!AV510</f>
        <v>54</v>
      </c>
      <c r="AZ194" s="16" t="n">
        <f aca="false">'Sellia Marina'!AW510</f>
        <v>600</v>
      </c>
      <c r="BA194" s="16" t="n">
        <f aca="false">'Sellia Marina'!AX510</f>
        <v>0</v>
      </c>
      <c r="BB194" s="16" t="n">
        <f aca="false">'Sellia Marina'!AY510</f>
        <v>0</v>
      </c>
      <c r="BC194" s="16" t="n">
        <f aca="false">'Sellia Marina'!AZ510</f>
        <v>0</v>
      </c>
      <c r="BD194" s="16" t="n">
        <f aca="false">'Sellia Marina'!BA510</f>
        <v>0</v>
      </c>
      <c r="BE194" s="16" t="n">
        <f aca="false">'Sellia Marina'!BB510</f>
        <v>0</v>
      </c>
      <c r="BF194" s="20" t="n">
        <f aca="false">AW194*$T194</f>
        <v>150.66</v>
      </c>
      <c r="BG194" s="2" t="n">
        <f aca="false">AX194*$T194</f>
        <v>0</v>
      </c>
      <c r="BH194" s="2" t="n">
        <f aca="false">AY194*$T194</f>
        <v>10.044</v>
      </c>
      <c r="BI194" s="2" t="n">
        <f aca="false">AZ194*$T194</f>
        <v>111.6</v>
      </c>
      <c r="BJ194" s="2" t="n">
        <f aca="false">BA194*$T194</f>
        <v>0</v>
      </c>
      <c r="BK194" s="2" t="n">
        <f aca="false">BB194*$T194</f>
        <v>0</v>
      </c>
      <c r="BL194" s="2" t="n">
        <f aca="false">BC194*$T194</f>
        <v>0</v>
      </c>
      <c r="BM194" s="2" t="n">
        <f aca="false">BD194*$T194</f>
        <v>0</v>
      </c>
      <c r="BN194" s="44" t="n">
        <f aca="false">BE194*$T194</f>
        <v>0</v>
      </c>
      <c r="BO194" s="150" t="n">
        <f aca="false">AN194+BF194</f>
        <v>150.66</v>
      </c>
      <c r="BP194" s="16" t="n">
        <f aca="false">AO194+BG194</f>
        <v>0</v>
      </c>
      <c r="BQ194" s="16" t="n">
        <f aca="false">AP194+BH194</f>
        <v>10.044</v>
      </c>
      <c r="BR194" s="16" t="n">
        <f aca="false">AQ194+BI194</f>
        <v>111.6</v>
      </c>
      <c r="BS194" s="16" t="n">
        <f aca="false">AR194+BJ194</f>
        <v>0</v>
      </c>
      <c r="BT194" s="16" t="n">
        <f aca="false">AS194+BK194</f>
        <v>0</v>
      </c>
      <c r="BU194" s="16" t="n">
        <f aca="false">AT194+BL194</f>
        <v>0</v>
      </c>
      <c r="BV194" s="16" t="n">
        <f aca="false">AU194+BM194</f>
        <v>0</v>
      </c>
      <c r="BW194" s="139" t="n">
        <f aca="false">AV194+BN194</f>
        <v>0</v>
      </c>
      <c r="BX194" s="3" t="n">
        <f aca="false">BO194/SUM($BO194:$BW194)</f>
        <v>0.55327868852459</v>
      </c>
      <c r="BY194" s="3" t="n">
        <f aca="false">BP194/SUM($BO194:$BW194)</f>
        <v>0</v>
      </c>
      <c r="BZ194" s="3" t="n">
        <f aca="false">BQ194/SUM($BO194:$BW194)</f>
        <v>0.0368852459016394</v>
      </c>
      <c r="CA194" s="3" t="n">
        <f aca="false">BR194/SUM($BO194:$BW194)</f>
        <v>0.40983606557377</v>
      </c>
      <c r="CB194" s="3" t="n">
        <f aca="false">BS194/SUM($BO194:$BW194)</f>
        <v>0</v>
      </c>
      <c r="CC194" s="3" t="n">
        <f aca="false">BT194/SUM($BO194:$BW194)</f>
        <v>0</v>
      </c>
      <c r="CD194" s="3" t="n">
        <f aca="false">BU194/SUM($BO194:$BW194)</f>
        <v>0</v>
      </c>
      <c r="CE194" s="3" t="n">
        <f aca="false">BV194/SUM($BO194:$BW194)</f>
        <v>0</v>
      </c>
      <c r="CF194" s="3" t="n">
        <f aca="false">BW194/SUM($BO194:$BW194)</f>
        <v>0</v>
      </c>
      <c r="CG194" s="147" t="n">
        <f aca="false">IF(AND(CE194&gt;=90%,BV194&gt;=2000),BV194,0)</f>
        <v>0</v>
      </c>
      <c r="CI194" s="16" t="n">
        <f aca="false">IF(CG194&lt;&gt;0,SUM(BO194:CG194)-BV194,0)</f>
        <v>0</v>
      </c>
      <c r="CJ194" s="2" t="n">
        <f aca="false">IF(CE194&gt;=90%,BV194,0)</f>
        <v>0</v>
      </c>
      <c r="CK194" s="151" t="n">
        <f aca="false">IF(CJ194&lt;&gt;0,1,0)</f>
        <v>0</v>
      </c>
      <c r="CL194" s="2" t="n">
        <f aca="false">IF(CG194&lt;&gt;0,1,0)</f>
        <v>0</v>
      </c>
      <c r="CM194" s="2" t="n">
        <v>0</v>
      </c>
      <c r="CN194" s="151"/>
      <c r="CO194" s="127"/>
      <c r="CP194" s="127"/>
      <c r="CQ194" s="127"/>
      <c r="CR194" s="127"/>
      <c r="CS194" s="127"/>
      <c r="CT194" s="127"/>
      <c r="CU194" s="127"/>
      <c r="CV194" s="127"/>
      <c r="CW194" s="127"/>
      <c r="CX194" s="127"/>
      <c r="CY194" s="127"/>
      <c r="CZ194" s="127"/>
      <c r="DA194" s="127"/>
      <c r="DB194" s="127"/>
      <c r="DC194" s="187"/>
      <c r="DE194" s="37" t="str">
        <f aca="false">B123</f>
        <v>O136</v>
      </c>
      <c r="DF194" s="44"/>
      <c r="DH194" s="44"/>
      <c r="DI194" s="44"/>
      <c r="DJ194" s="44"/>
      <c r="DK194" s="44"/>
      <c r="DL194" s="44"/>
      <c r="GP194" s="188"/>
      <c r="GQ194" s="2" t="s">
        <v>405</v>
      </c>
      <c r="GR194" s="20" t="n">
        <v>0.75</v>
      </c>
      <c r="GS194" s="2" t="n">
        <v>0.05</v>
      </c>
      <c r="GT194" s="2" t="n">
        <v>0.1</v>
      </c>
      <c r="GU194" s="2" t="n">
        <v>0</v>
      </c>
      <c r="GV194" s="2" t="n">
        <v>0.1</v>
      </c>
      <c r="GW194" s="2" t="n">
        <v>0</v>
      </c>
      <c r="GX194" s="2" t="n">
        <v>0</v>
      </c>
      <c r="GY194" s="44" t="n">
        <v>0</v>
      </c>
      <c r="GZ194" s="20" t="n">
        <v>0</v>
      </c>
      <c r="HA194" s="2" t="s">
        <v>37</v>
      </c>
      <c r="HB194" s="2" t="s">
        <v>37</v>
      </c>
      <c r="HC194" s="2" t="s">
        <v>48</v>
      </c>
      <c r="HD194" s="2" t="n">
        <v>5.64</v>
      </c>
      <c r="HE194" s="2" t="n">
        <v>2</v>
      </c>
      <c r="HF194" s="2" t="n">
        <v>0.002</v>
      </c>
      <c r="HG194" s="2" t="n">
        <v>0</v>
      </c>
      <c r="HH194" s="2" t="n">
        <v>0.01128</v>
      </c>
      <c r="HI194" s="2" t="n">
        <v>0.01128</v>
      </c>
      <c r="HJ194" s="2" t="n">
        <v>1559</v>
      </c>
      <c r="HK194" s="2" t="n">
        <v>0</v>
      </c>
      <c r="HL194" s="44" t="n">
        <v>17.58552</v>
      </c>
      <c r="HM194" s="20" t="n">
        <v>0</v>
      </c>
      <c r="HN194" s="2" t="n">
        <v>0</v>
      </c>
      <c r="HO194" s="2" t="n">
        <v>0</v>
      </c>
      <c r="HP194" s="2" t="n">
        <v>0</v>
      </c>
      <c r="HQ194" s="2" t="n">
        <v>0</v>
      </c>
      <c r="HR194" s="2" t="n">
        <v>0</v>
      </c>
      <c r="HS194" s="2" t="n">
        <v>0</v>
      </c>
      <c r="HT194" s="2" t="n">
        <v>0</v>
      </c>
      <c r="HU194" s="2" t="n">
        <v>0</v>
      </c>
      <c r="HV194" s="2" t="n">
        <v>0</v>
      </c>
      <c r="HW194" s="2" t="n">
        <v>0</v>
      </c>
      <c r="HX194" s="2" t="n">
        <v>0</v>
      </c>
      <c r="HY194" s="2" t="n">
        <v>0</v>
      </c>
      <c r="HZ194" s="189" t="n">
        <v>0</v>
      </c>
    </row>
    <row r="195" customFormat="false" ht="14.4" hidden="false" customHeight="false" outlineLevel="0" collapsed="false">
      <c r="A195" s="166"/>
      <c r="B195" s="37" t="s">
        <v>409</v>
      </c>
      <c r="C195" s="16" t="n">
        <v>0.101580928968505</v>
      </c>
      <c r="D195" s="2" t="n">
        <v>0.314328729462591</v>
      </c>
      <c r="E195" s="2" t="n">
        <v>0.0219986956911746</v>
      </c>
      <c r="F195" s="2" t="n">
        <v>0.0226205455308028</v>
      </c>
      <c r="G195" s="2" t="n">
        <v>0.539471100346927</v>
      </c>
      <c r="H195" s="2" t="n">
        <v>0</v>
      </c>
      <c r="I195" s="2" t="n">
        <v>0</v>
      </c>
      <c r="J195" s="2" t="n">
        <v>0</v>
      </c>
      <c r="K195" s="2" t="n">
        <v>0</v>
      </c>
      <c r="L195" s="2" t="s">
        <v>37</v>
      </c>
      <c r="M195" s="2" t="s">
        <v>37</v>
      </c>
      <c r="N195" s="2" t="s">
        <v>48</v>
      </c>
      <c r="O195" s="2" t="n">
        <v>9.26</v>
      </c>
      <c r="P195" s="2" t="n">
        <v>10</v>
      </c>
      <c r="Q195" s="2" t="n">
        <v>0.01</v>
      </c>
      <c r="R195" s="2" t="n">
        <v>0</v>
      </c>
      <c r="S195" s="2" t="n">
        <v>0.0926</v>
      </c>
      <c r="T195" s="2" t="n">
        <v>0.0926</v>
      </c>
      <c r="U195" s="2" t="n">
        <v>1371.87865321628</v>
      </c>
      <c r="V195" s="2" t="n">
        <v>0</v>
      </c>
      <c r="W195" s="2" t="n">
        <v>127.035963287828</v>
      </c>
      <c r="X195" s="2" t="n">
        <f aca="false">IF(M195=1,O195,0)</f>
        <v>0</v>
      </c>
      <c r="Z195" s="2" t="s">
        <v>511</v>
      </c>
      <c r="AA195" s="2" t="n">
        <f aca="false">[1]sellia!E90</f>
        <v>3.50792086180959</v>
      </c>
      <c r="AB195" s="127"/>
      <c r="AC195" s="127"/>
      <c r="AD195" s="127"/>
      <c r="AE195" s="127"/>
      <c r="AF195" s="127"/>
      <c r="AG195" s="128"/>
      <c r="AH195" s="127"/>
      <c r="AI195" s="127"/>
      <c r="AJ195" s="127"/>
      <c r="AK195" s="127"/>
      <c r="AL195" s="127"/>
      <c r="AM195" s="127"/>
      <c r="AN195" s="150" t="n">
        <f aca="false">'Sellia Marina'!BE509</f>
        <v>0</v>
      </c>
      <c r="AO195" s="16" t="n">
        <f aca="false">'Sellia Marina'!BF509</f>
        <v>0</v>
      </c>
      <c r="AP195" s="16" t="n">
        <f aca="false">'Sellia Marina'!BG509</f>
        <v>0</v>
      </c>
      <c r="AQ195" s="16" t="n">
        <f aca="false">'Sellia Marina'!BH509</f>
        <v>0</v>
      </c>
      <c r="AR195" s="16" t="n">
        <f aca="false">'Sellia Marina'!BI509</f>
        <v>0</v>
      </c>
      <c r="AS195" s="16" t="n">
        <f aca="false">'Sellia Marina'!BJ509</f>
        <v>0</v>
      </c>
      <c r="AT195" s="16" t="n">
        <f aca="false">'Sellia Marina'!BK509</f>
        <v>0</v>
      </c>
      <c r="AU195" s="16" t="n">
        <f aca="false">'Sellia Marina'!BL509</f>
        <v>0</v>
      </c>
      <c r="AV195" s="139" t="n">
        <f aca="false">'Sellia Marina'!BM509</f>
        <v>0</v>
      </c>
      <c r="AW195" s="150" t="n">
        <f aca="false">'Sellia Marina'!BE510</f>
        <v>91.4228360716546</v>
      </c>
      <c r="AX195" s="16" t="n">
        <f aca="false">'Sellia Marina'!BF510</f>
        <v>817.254696602736</v>
      </c>
      <c r="AY195" s="16" t="n">
        <f aca="false">'Sellia Marina'!BG510</f>
        <v>11.8792956732343</v>
      </c>
      <c r="AZ195" s="16" t="n">
        <f aca="false">'Sellia Marina'!BH510</f>
        <v>131.992174147047</v>
      </c>
      <c r="BA195" s="16" t="n">
        <f aca="false">'Sellia Marina'!BI510</f>
        <v>22.6205455308028</v>
      </c>
      <c r="BB195" s="16" t="n">
        <f aca="false">'Sellia Marina'!BJ510</f>
        <v>296.70910519081</v>
      </c>
      <c r="BC195" s="16" t="n">
        <f aca="false">'Sellia Marina'!BK510</f>
        <v>0</v>
      </c>
      <c r="BD195" s="16" t="n">
        <f aca="false">'Sellia Marina'!BL510</f>
        <v>0</v>
      </c>
      <c r="BE195" s="16" t="n">
        <f aca="false">'Sellia Marina'!BM510</f>
        <v>0</v>
      </c>
      <c r="BF195" s="20" t="n">
        <f aca="false">AW195*$T195</f>
        <v>8.46575462023521</v>
      </c>
      <c r="BG195" s="2" t="n">
        <f aca="false">AX195*$T195</f>
        <v>75.6777849054134</v>
      </c>
      <c r="BH195" s="2" t="n">
        <f aca="false">AY195*$T195</f>
        <v>1.10002277934149</v>
      </c>
      <c r="BI195" s="2" t="n">
        <f aca="false">AZ195*$T195</f>
        <v>12.2224753260166</v>
      </c>
      <c r="BJ195" s="2" t="n">
        <f aca="false">BA195*$T195</f>
        <v>2.09466251615234</v>
      </c>
      <c r="BK195" s="2" t="n">
        <f aca="false">BB195*$T195</f>
        <v>27.475263140669</v>
      </c>
      <c r="BL195" s="2" t="n">
        <f aca="false">BC195*$T195</f>
        <v>0</v>
      </c>
      <c r="BM195" s="2" t="n">
        <f aca="false">BD195*$T195</f>
        <v>0</v>
      </c>
      <c r="BN195" s="44" t="n">
        <f aca="false">BE195*$T195</f>
        <v>0</v>
      </c>
      <c r="BO195" s="150" t="n">
        <f aca="false">AN195+BF195</f>
        <v>8.46575462023521</v>
      </c>
      <c r="BP195" s="16" t="n">
        <f aca="false">AO195+BG195</f>
        <v>75.6777849054134</v>
      </c>
      <c r="BQ195" s="16" t="n">
        <f aca="false">AP195+BH195</f>
        <v>1.10002277934149</v>
      </c>
      <c r="BR195" s="16" t="n">
        <f aca="false">AQ195+BI195</f>
        <v>12.2224753260166</v>
      </c>
      <c r="BS195" s="16" t="n">
        <f aca="false">AR195+BJ195</f>
        <v>2.09466251615234</v>
      </c>
      <c r="BT195" s="16" t="n">
        <f aca="false">AS195+BK195</f>
        <v>27.475263140669</v>
      </c>
      <c r="BU195" s="16" t="n">
        <f aca="false">AT195+BL195</f>
        <v>0</v>
      </c>
      <c r="BV195" s="16" t="n">
        <f aca="false">AU195+BM195</f>
        <v>0</v>
      </c>
      <c r="BW195" s="139" t="n">
        <f aca="false">AV195+BN195</f>
        <v>0</v>
      </c>
      <c r="BX195" s="3" t="n">
        <f aca="false">BO195/SUM($BO195:$BW195)</f>
        <v>0.0666406142098059</v>
      </c>
      <c r="BY195" s="3" t="n">
        <f aca="false">BP195/SUM($BO195:$BW195)</f>
        <v>0.595719376992078</v>
      </c>
      <c r="BZ195" s="3" t="n">
        <f aca="false">BQ195/SUM($BO195:$BW195)</f>
        <v>0.0086591446301639</v>
      </c>
      <c r="CA195" s="3" t="n">
        <f aca="false">BR195/SUM($BO195:$BW195)</f>
        <v>0.0962127181129322</v>
      </c>
      <c r="CB195" s="3" t="n">
        <f aca="false">BS195/SUM($BO195:$BW195)</f>
        <v>0.0164887364328983</v>
      </c>
      <c r="CC195" s="3" t="n">
        <f aca="false">BT195/SUM($BO195:$BW195)</f>
        <v>0.216279409622122</v>
      </c>
      <c r="CD195" s="3" t="n">
        <f aca="false">BU195/SUM($BO195:$BW195)</f>
        <v>0</v>
      </c>
      <c r="CE195" s="3" t="n">
        <f aca="false">BV195/SUM($BO195:$BW195)</f>
        <v>0</v>
      </c>
      <c r="CF195" s="3" t="n">
        <f aca="false">BW195/SUM($BO195:$BW195)</f>
        <v>0</v>
      </c>
      <c r="CG195" s="147" t="n">
        <f aca="false">IF(AND(CE195&gt;=90%,BV195&gt;=2000),BV195,0)</f>
        <v>0</v>
      </c>
      <c r="CI195" s="16" t="n">
        <f aca="false">IF(CG195&lt;&gt;0,SUM(BO195:CG195)-BV195,0)</f>
        <v>0</v>
      </c>
      <c r="CJ195" s="2" t="n">
        <f aca="false">IF(CE195&gt;=90%,BV195,0)</f>
        <v>0</v>
      </c>
      <c r="CK195" s="151" t="n">
        <f aca="false">IF(CJ195&lt;&gt;0,1,0)</f>
        <v>0</v>
      </c>
      <c r="CL195" s="2" t="n">
        <f aca="false">IF(CG195&lt;&gt;0,1,0)</f>
        <v>0</v>
      </c>
      <c r="CM195" s="2" t="n">
        <v>0</v>
      </c>
      <c r="CN195" s="151"/>
      <c r="CO195" s="127"/>
      <c r="CP195" s="127"/>
      <c r="CQ195" s="127"/>
      <c r="CR195" s="127"/>
      <c r="CS195" s="127"/>
      <c r="CT195" s="127"/>
      <c r="CU195" s="127"/>
      <c r="CV195" s="127"/>
      <c r="CW195" s="127"/>
      <c r="CX195" s="127"/>
      <c r="CY195" s="127"/>
      <c r="CZ195" s="127"/>
      <c r="DA195" s="127"/>
      <c r="DB195" s="127"/>
      <c r="DC195" s="187"/>
      <c r="DE195" s="37" t="str">
        <f aca="false">B124</f>
        <v>O137</v>
      </c>
      <c r="DF195" s="44"/>
      <c r="DG195" s="2" t="n">
        <f aca="false">W124</f>
        <v>26.091375</v>
      </c>
      <c r="DH195" s="44" t="n">
        <f aca="false">CG124</f>
        <v>0</v>
      </c>
      <c r="DI195" s="44" t="n">
        <f aca="false">O124</f>
        <v>26.5</v>
      </c>
      <c r="DJ195" s="44" t="n">
        <f aca="false">S124</f>
        <v>0.3975</v>
      </c>
      <c r="DK195" s="44" t="n">
        <f aca="false">BW124</f>
        <v>0</v>
      </c>
      <c r="DL195" s="44" t="n">
        <f aca="false">BV124</f>
        <v>0</v>
      </c>
      <c r="GP195" s="188"/>
      <c r="GQ195" s="2" t="s">
        <v>406</v>
      </c>
      <c r="GR195" s="20" t="n">
        <v>0.8</v>
      </c>
      <c r="GS195" s="2" t="n">
        <v>0.05</v>
      </c>
      <c r="GT195" s="2" t="n">
        <v>0.1</v>
      </c>
      <c r="GU195" s="2" t="n">
        <v>0</v>
      </c>
      <c r="GV195" s="2" t="n">
        <v>0.02</v>
      </c>
      <c r="GW195" s="2" t="n">
        <v>0.03</v>
      </c>
      <c r="GX195" s="2" t="n">
        <v>0</v>
      </c>
      <c r="GY195" s="44" t="n">
        <v>0</v>
      </c>
      <c r="GZ195" s="20" t="n">
        <v>0</v>
      </c>
      <c r="HA195" s="2" t="s">
        <v>37</v>
      </c>
      <c r="HB195" s="2" t="s">
        <v>37</v>
      </c>
      <c r="HC195" s="2" t="s">
        <v>48</v>
      </c>
      <c r="HD195" s="2" t="n">
        <v>29.3</v>
      </c>
      <c r="HE195" s="2" t="n">
        <v>5</v>
      </c>
      <c r="HF195" s="2" t="n">
        <v>0.005</v>
      </c>
      <c r="HG195" s="2" t="n">
        <v>0</v>
      </c>
      <c r="HH195" s="2" t="n">
        <v>0.1465</v>
      </c>
      <c r="HI195" s="2" t="n">
        <v>0.1465</v>
      </c>
      <c r="HJ195" s="2" t="n">
        <v>1529.1</v>
      </c>
      <c r="HK195" s="2" t="n">
        <v>0</v>
      </c>
      <c r="HL195" s="44" t="n">
        <v>224.01315</v>
      </c>
      <c r="HM195" s="20" t="n">
        <v>0</v>
      </c>
      <c r="HN195" s="2" t="n">
        <v>0</v>
      </c>
      <c r="HO195" s="2" t="n">
        <v>0</v>
      </c>
      <c r="HP195" s="2" t="n">
        <v>0</v>
      </c>
      <c r="HQ195" s="2" t="n">
        <v>0</v>
      </c>
      <c r="HR195" s="2" t="n">
        <v>0</v>
      </c>
      <c r="HS195" s="2" t="n">
        <v>0</v>
      </c>
      <c r="HT195" s="2" t="n">
        <v>0</v>
      </c>
      <c r="HU195" s="2" t="n">
        <v>0</v>
      </c>
      <c r="HV195" s="2" t="n">
        <v>0</v>
      </c>
      <c r="HW195" s="2" t="n">
        <v>0</v>
      </c>
      <c r="HX195" s="2" t="n">
        <v>0</v>
      </c>
      <c r="HY195" s="2" t="n">
        <v>0</v>
      </c>
      <c r="HZ195" s="189" t="n">
        <v>0</v>
      </c>
    </row>
    <row r="196" customFormat="false" ht="14.4" hidden="false" customHeight="false" outlineLevel="0" collapsed="false">
      <c r="A196" s="166"/>
      <c r="B196" s="37" t="s">
        <v>410</v>
      </c>
      <c r="C196" s="16" t="n">
        <v>0.33</v>
      </c>
      <c r="D196" s="2" t="n">
        <v>0.1</v>
      </c>
      <c r="E196" s="2" t="n">
        <v>0.02</v>
      </c>
      <c r="F196" s="2" t="n">
        <v>0</v>
      </c>
      <c r="G196" s="2" t="n">
        <v>0.55</v>
      </c>
      <c r="H196" s="2" t="n">
        <v>0</v>
      </c>
      <c r="I196" s="2" t="n">
        <v>0</v>
      </c>
      <c r="J196" s="2" t="n">
        <v>0</v>
      </c>
      <c r="K196" s="2" t="n">
        <v>0</v>
      </c>
      <c r="L196" s="2" t="s">
        <v>37</v>
      </c>
      <c r="M196" s="2" t="s">
        <v>37</v>
      </c>
      <c r="N196" s="2" t="s">
        <v>48</v>
      </c>
      <c r="O196" s="2" t="n">
        <v>14.3</v>
      </c>
      <c r="P196" s="2" t="n">
        <v>60</v>
      </c>
      <c r="Q196" s="2" t="n">
        <v>0.06</v>
      </c>
      <c r="R196" s="2" t="n">
        <v>0</v>
      </c>
      <c r="S196" s="2" t="n">
        <v>0.858</v>
      </c>
      <c r="T196" s="2" t="n">
        <v>0.858</v>
      </c>
      <c r="U196" s="2" t="n">
        <v>1237.8</v>
      </c>
      <c r="V196" s="2" t="n">
        <v>0</v>
      </c>
      <c r="W196" s="2" t="n">
        <v>1062.0324</v>
      </c>
      <c r="X196" s="2" t="n">
        <f aca="false">IF(M196=1,O196,0)</f>
        <v>0</v>
      </c>
      <c r="Z196" s="2" t="s">
        <v>511</v>
      </c>
      <c r="AA196" s="2" t="n">
        <f aca="false">[1]sellia!E91</f>
        <v>3.76165897987504</v>
      </c>
      <c r="AB196" s="127"/>
      <c r="AC196" s="127"/>
      <c r="AD196" s="127"/>
      <c r="AE196" s="127"/>
      <c r="AF196" s="127"/>
      <c r="AG196" s="128"/>
      <c r="AH196" s="127"/>
      <c r="AI196" s="127"/>
      <c r="AJ196" s="127"/>
      <c r="AK196" s="127"/>
      <c r="AL196" s="127"/>
      <c r="AM196" s="127"/>
      <c r="AN196" s="150" t="n">
        <f aca="false">'Sellia Marina'!BP509</f>
        <v>0</v>
      </c>
      <c r="AO196" s="16" t="n">
        <f aca="false">'Sellia Marina'!BQ509</f>
        <v>0</v>
      </c>
      <c r="AP196" s="16" t="n">
        <f aca="false">'Sellia Marina'!BR509</f>
        <v>0</v>
      </c>
      <c r="AQ196" s="16" t="n">
        <f aca="false">'Sellia Marina'!BS509</f>
        <v>0</v>
      </c>
      <c r="AR196" s="16" t="n">
        <f aca="false">'Sellia Marina'!BT509</f>
        <v>0</v>
      </c>
      <c r="AS196" s="16" t="n">
        <f aca="false">'Sellia Marina'!BU509</f>
        <v>0</v>
      </c>
      <c r="AT196" s="16" t="n">
        <f aca="false">'Sellia Marina'!BV509</f>
        <v>0</v>
      </c>
      <c r="AU196" s="16" t="n">
        <f aca="false">'Sellia Marina'!BW509</f>
        <v>0</v>
      </c>
      <c r="AV196" s="139" t="n">
        <f aca="false">'Sellia Marina'!BX509</f>
        <v>0</v>
      </c>
      <c r="AW196" s="150" t="n">
        <f aca="false">'Sellia Marina'!BP510</f>
        <v>297</v>
      </c>
      <c r="AX196" s="16" t="n">
        <f aca="false">'Sellia Marina'!BQ510</f>
        <v>260</v>
      </c>
      <c r="AY196" s="16" t="n">
        <f aca="false">'Sellia Marina'!BR510</f>
        <v>10.8</v>
      </c>
      <c r="AZ196" s="16" t="n">
        <f aca="false">'Sellia Marina'!BS510</f>
        <v>120</v>
      </c>
      <c r="BA196" s="16" t="n">
        <f aca="false">'Sellia Marina'!BT510</f>
        <v>0</v>
      </c>
      <c r="BB196" s="16" t="n">
        <f aca="false">'Sellia Marina'!BU510</f>
        <v>550</v>
      </c>
      <c r="BC196" s="16" t="n">
        <f aca="false">'Sellia Marina'!BV510</f>
        <v>0</v>
      </c>
      <c r="BD196" s="16" t="n">
        <f aca="false">'Sellia Marina'!BW510</f>
        <v>0</v>
      </c>
      <c r="BE196" s="16" t="n">
        <f aca="false">'Sellia Marina'!BX510</f>
        <v>0</v>
      </c>
      <c r="BF196" s="20" t="n">
        <f aca="false">AW196*$T196</f>
        <v>254.826</v>
      </c>
      <c r="BG196" s="2" t="n">
        <f aca="false">AX196*$T196</f>
        <v>223.08</v>
      </c>
      <c r="BH196" s="2" t="n">
        <f aca="false">AY196*$T196</f>
        <v>9.2664</v>
      </c>
      <c r="BI196" s="2" t="n">
        <f aca="false">AZ196*$T196</f>
        <v>102.96</v>
      </c>
      <c r="BJ196" s="2" t="n">
        <f aca="false">BA196*$T196</f>
        <v>0</v>
      </c>
      <c r="BK196" s="2" t="n">
        <f aca="false">BB196*$T196</f>
        <v>471.9</v>
      </c>
      <c r="BL196" s="2" t="n">
        <f aca="false">BC196*$T196</f>
        <v>0</v>
      </c>
      <c r="BM196" s="2" t="n">
        <f aca="false">BD196*$T196</f>
        <v>0</v>
      </c>
      <c r="BN196" s="44" t="n">
        <f aca="false">BE196*$T196</f>
        <v>0</v>
      </c>
      <c r="BO196" s="150" t="n">
        <f aca="false">AN196+BF196</f>
        <v>254.826</v>
      </c>
      <c r="BP196" s="16" t="n">
        <f aca="false">AO196+BG196</f>
        <v>223.08</v>
      </c>
      <c r="BQ196" s="16" t="n">
        <f aca="false">AP196+BH196</f>
        <v>9.2664</v>
      </c>
      <c r="BR196" s="16" t="n">
        <f aca="false">AQ196+BI196</f>
        <v>102.96</v>
      </c>
      <c r="BS196" s="16" t="n">
        <f aca="false">AR196+BJ196</f>
        <v>0</v>
      </c>
      <c r="BT196" s="16" t="n">
        <f aca="false">AS196+BK196</f>
        <v>471.9</v>
      </c>
      <c r="BU196" s="16" t="n">
        <f aca="false">AT196+BL196</f>
        <v>0</v>
      </c>
      <c r="BV196" s="16" t="n">
        <f aca="false">AU196+BM196</f>
        <v>0</v>
      </c>
      <c r="BW196" s="139" t="n">
        <f aca="false">AV196+BN196</f>
        <v>0</v>
      </c>
      <c r="BX196" s="3" t="n">
        <f aca="false">BO196/SUM($BO196:$BW196)</f>
        <v>0.239941832283083</v>
      </c>
      <c r="BY196" s="3" t="n">
        <f aca="false">BP196/SUM($BO196:$BW196)</f>
        <v>0.210050088867345</v>
      </c>
      <c r="BZ196" s="3" t="n">
        <f aca="false">BQ196/SUM($BO196:$BW196)</f>
        <v>0.00872515753756665</v>
      </c>
      <c r="CA196" s="3" t="n">
        <f aca="false">BR196/SUM($BO196:$BW196)</f>
        <v>0.0969461948618517</v>
      </c>
      <c r="CB196" s="3" t="n">
        <f aca="false">BS196/SUM($BO196:$BW196)</f>
        <v>0</v>
      </c>
      <c r="CC196" s="3" t="n">
        <f aca="false">BT196/SUM($BO196:$BW196)</f>
        <v>0.444336726450154</v>
      </c>
      <c r="CD196" s="3" t="n">
        <f aca="false">BU196/SUM($BO196:$BW196)</f>
        <v>0</v>
      </c>
      <c r="CE196" s="3" t="n">
        <f aca="false">BV196/SUM($BO196:$BW196)</f>
        <v>0</v>
      </c>
      <c r="CF196" s="3" t="n">
        <f aca="false">BW196/SUM($BO196:$BW196)</f>
        <v>0</v>
      </c>
      <c r="CG196" s="147" t="n">
        <f aca="false">IF(AND(CE196&gt;=90%,BV196&gt;=2000),BV196,0)</f>
        <v>0</v>
      </c>
      <c r="CI196" s="16" t="n">
        <f aca="false">IF(CG196&lt;&gt;0,SUM(BO196:CG196)-BV196,0)</f>
        <v>0</v>
      </c>
      <c r="CJ196" s="2" t="n">
        <f aca="false">IF(CE196&gt;=90%,BV196,0)</f>
        <v>0</v>
      </c>
      <c r="CK196" s="151" t="n">
        <f aca="false">IF(CJ196&lt;&gt;0,1,0)</f>
        <v>0</v>
      </c>
      <c r="CL196" s="2" t="n">
        <f aca="false">IF(CG196&lt;&gt;0,1,0)</f>
        <v>0</v>
      </c>
      <c r="CM196" s="2" t="n">
        <v>0</v>
      </c>
      <c r="CN196" s="151"/>
      <c r="CO196" s="127"/>
      <c r="CP196" s="127"/>
      <c r="CQ196" s="127"/>
      <c r="CR196" s="127"/>
      <c r="CS196" s="127"/>
      <c r="CT196" s="127"/>
      <c r="CU196" s="127"/>
      <c r="CV196" s="127"/>
      <c r="CW196" s="127"/>
      <c r="CX196" s="127"/>
      <c r="CY196" s="127"/>
      <c r="CZ196" s="127"/>
      <c r="DA196" s="127"/>
      <c r="DB196" s="127"/>
      <c r="DC196" s="187"/>
      <c r="DE196" s="37" t="str">
        <f aca="false">B125</f>
        <v>O138</v>
      </c>
      <c r="DF196" s="44"/>
      <c r="DG196" s="2" t="n">
        <f aca="false">W125</f>
        <v>469.244738950347</v>
      </c>
      <c r="DH196" s="44" t="n">
        <f aca="false">CG125</f>
        <v>0</v>
      </c>
      <c r="DI196" s="44" t="n">
        <f aca="false">O125</f>
        <v>16.1</v>
      </c>
      <c r="DJ196" s="44" t="n">
        <f aca="false">S125</f>
        <v>0.4025</v>
      </c>
      <c r="DK196" s="44" t="n">
        <f aca="false">BW125</f>
        <v>0</v>
      </c>
      <c r="DL196" s="44" t="n">
        <f aca="false">BV125</f>
        <v>0</v>
      </c>
      <c r="DM196" s="155"/>
      <c r="DN196" s="155"/>
      <c r="DO196" s="155"/>
      <c r="DP196" s="155"/>
      <c r="GP196" s="188"/>
      <c r="GQ196" s="2" t="s">
        <v>407</v>
      </c>
      <c r="GR196" s="20" t="n">
        <v>0.05</v>
      </c>
      <c r="GS196" s="2" t="n">
        <v>0.02</v>
      </c>
      <c r="GT196" s="2" t="n">
        <v>0.03</v>
      </c>
      <c r="GU196" s="2" t="n">
        <v>0</v>
      </c>
      <c r="GV196" s="2" t="n">
        <v>0</v>
      </c>
      <c r="GW196" s="2" t="n">
        <v>0</v>
      </c>
      <c r="GX196" s="2" t="n">
        <v>0.9</v>
      </c>
      <c r="GY196" s="44" t="n">
        <v>0</v>
      </c>
      <c r="GZ196" s="20" t="n">
        <v>0</v>
      </c>
      <c r="HA196" s="2" t="s">
        <v>330</v>
      </c>
      <c r="HB196" s="2" t="s">
        <v>37</v>
      </c>
      <c r="HC196" s="2" t="s">
        <v>45</v>
      </c>
      <c r="HD196" s="2" t="n">
        <v>21.8</v>
      </c>
      <c r="HE196" s="2" t="n">
        <v>10</v>
      </c>
      <c r="HF196" s="2" t="n">
        <v>0.01</v>
      </c>
      <c r="HG196" s="2" t="n">
        <v>0</v>
      </c>
      <c r="HH196" s="2" t="n">
        <v>0.218</v>
      </c>
      <c r="HI196" s="2" t="n">
        <v>0.218</v>
      </c>
      <c r="HJ196" s="2" t="n">
        <v>1618.2</v>
      </c>
      <c r="HK196" s="2" t="n">
        <v>0</v>
      </c>
      <c r="HL196" s="44" t="n">
        <v>352.7676</v>
      </c>
      <c r="HM196" s="20" t="n">
        <v>0</v>
      </c>
      <c r="HN196" s="2" t="n">
        <v>0</v>
      </c>
      <c r="HO196" s="2" t="n">
        <v>0</v>
      </c>
      <c r="HP196" s="2" t="n">
        <v>0</v>
      </c>
      <c r="HQ196" s="2" t="n">
        <v>0</v>
      </c>
      <c r="HR196" s="2" t="n">
        <v>0</v>
      </c>
      <c r="HS196" s="2" t="n">
        <v>0</v>
      </c>
      <c r="HT196" s="2" t="n">
        <v>0</v>
      </c>
      <c r="HU196" s="2" t="n">
        <v>0</v>
      </c>
      <c r="HV196" s="2" t="n">
        <v>0</v>
      </c>
      <c r="HW196" s="2" t="n">
        <v>0</v>
      </c>
      <c r="HX196" s="2" t="n">
        <v>0</v>
      </c>
      <c r="HY196" s="2" t="n">
        <v>0</v>
      </c>
      <c r="HZ196" s="189" t="n">
        <v>0</v>
      </c>
    </row>
    <row r="197" s="155" customFormat="true" ht="14.4" hidden="false" customHeight="false" outlineLevel="0" collapsed="false">
      <c r="A197" s="166"/>
      <c r="B197" s="37" t="s">
        <v>411</v>
      </c>
      <c r="C197" s="16" t="n">
        <v>0</v>
      </c>
      <c r="D197" s="155" t="n">
        <v>0</v>
      </c>
      <c r="E197" s="155" t="n">
        <v>0</v>
      </c>
      <c r="F197" s="155" t="n">
        <v>0</v>
      </c>
      <c r="G197" s="155" t="n">
        <v>0</v>
      </c>
      <c r="H197" s="155" t="n">
        <v>0</v>
      </c>
      <c r="I197" s="155" t="n">
        <v>0</v>
      </c>
      <c r="J197" s="155" t="n">
        <v>0</v>
      </c>
      <c r="K197" s="155" t="s">
        <v>41</v>
      </c>
      <c r="L197" s="155" t="n">
        <v>0</v>
      </c>
      <c r="M197" s="155" t="n">
        <v>0</v>
      </c>
      <c r="N197" s="155" t="n">
        <v>0</v>
      </c>
      <c r="O197" s="155" t="n">
        <v>27.4</v>
      </c>
      <c r="P197" s="155" t="n">
        <v>0</v>
      </c>
      <c r="Q197" s="155" t="n">
        <v>0</v>
      </c>
      <c r="R197" s="155" t="n">
        <v>0</v>
      </c>
      <c r="S197" s="155" t="n">
        <v>0</v>
      </c>
      <c r="T197" s="155" t="n">
        <v>0</v>
      </c>
      <c r="U197" s="155" t="n">
        <v>0</v>
      </c>
      <c r="V197" s="155" t="n">
        <v>0</v>
      </c>
      <c r="W197" s="155" t="n">
        <v>0</v>
      </c>
      <c r="X197" s="155" t="n">
        <f aca="false">IF(M197=1,O197,0)</f>
        <v>0</v>
      </c>
      <c r="AB197" s="127"/>
      <c r="AC197" s="127"/>
      <c r="AD197" s="127"/>
      <c r="AE197" s="127"/>
      <c r="AF197" s="127"/>
      <c r="AG197" s="128"/>
      <c r="AH197" s="127"/>
      <c r="AI197" s="127"/>
      <c r="AJ197" s="127"/>
      <c r="AK197" s="127"/>
      <c r="AL197" s="127"/>
      <c r="AM197" s="127"/>
      <c r="AN197" s="156" t="n">
        <f aca="false">'Sellia Marina'!CA509</f>
        <v>0</v>
      </c>
      <c r="AO197" s="157" t="n">
        <f aca="false">'Sellia Marina'!CB509</f>
        <v>0</v>
      </c>
      <c r="AP197" s="157" t="n">
        <f aca="false">'Sellia Marina'!CC509</f>
        <v>0</v>
      </c>
      <c r="AQ197" s="157" t="n">
        <f aca="false">'Sellia Marina'!CD509</f>
        <v>0</v>
      </c>
      <c r="AR197" s="157" t="n">
        <f aca="false">'Sellia Marina'!CE509</f>
        <v>0</v>
      </c>
      <c r="AS197" s="157" t="n">
        <f aca="false">'Sellia Marina'!CF509</f>
        <v>0</v>
      </c>
      <c r="AT197" s="157" t="n">
        <f aca="false">'Sellia Marina'!CG509</f>
        <v>0</v>
      </c>
      <c r="AU197" s="157" t="n">
        <f aca="false">'Sellia Marina'!CH509</f>
        <v>0</v>
      </c>
      <c r="AV197" s="160" t="n">
        <f aca="false">'Sellia Marina'!CI509</f>
        <v>0</v>
      </c>
      <c r="AW197" s="156" t="n">
        <f aca="false">'Sellia Marina'!CA510</f>
        <v>0</v>
      </c>
      <c r="AX197" s="157" t="n">
        <f aca="false">'Sellia Marina'!CB510</f>
        <v>0</v>
      </c>
      <c r="AY197" s="157" t="n">
        <f aca="false">'Sellia Marina'!CC510</f>
        <v>0</v>
      </c>
      <c r="AZ197" s="157" t="n">
        <f aca="false">'Sellia Marina'!CD510</f>
        <v>0</v>
      </c>
      <c r="BA197" s="157" t="n">
        <f aca="false">'Sellia Marina'!CE510</f>
        <v>0</v>
      </c>
      <c r="BB197" s="157" t="n">
        <f aca="false">'Sellia Marina'!CF510</f>
        <v>0</v>
      </c>
      <c r="BC197" s="157" t="n">
        <f aca="false">'Sellia Marina'!CG510</f>
        <v>0</v>
      </c>
      <c r="BD197" s="157" t="n">
        <f aca="false">'Sellia Marina'!CH510</f>
        <v>0</v>
      </c>
      <c r="BE197" s="157" t="n">
        <f aca="false">'Sellia Marina'!CI510</f>
        <v>0</v>
      </c>
      <c r="BF197" s="158" t="n">
        <f aca="false">AW197*$T197</f>
        <v>0</v>
      </c>
      <c r="BG197" s="155" t="n">
        <f aca="false">AX197*$T197</f>
        <v>0</v>
      </c>
      <c r="BH197" s="155" t="n">
        <f aca="false">AY197*$T197</f>
        <v>0</v>
      </c>
      <c r="BI197" s="155" t="n">
        <f aca="false">AZ197*$T197</f>
        <v>0</v>
      </c>
      <c r="BJ197" s="155" t="n">
        <f aca="false">BA197*$T197</f>
        <v>0</v>
      </c>
      <c r="BK197" s="155" t="n">
        <f aca="false">BB197*$T197</f>
        <v>0</v>
      </c>
      <c r="BL197" s="155" t="n">
        <f aca="false">BC197*$T197</f>
        <v>0</v>
      </c>
      <c r="BM197" s="155" t="n">
        <f aca="false">BD197*$T197</f>
        <v>0</v>
      </c>
      <c r="BN197" s="159" t="n">
        <f aca="false">BE197*$T197</f>
        <v>0</v>
      </c>
      <c r="BO197" s="156" t="n">
        <f aca="false">AN197+BF197</f>
        <v>0</v>
      </c>
      <c r="BP197" s="157" t="n">
        <f aca="false">AO197+BG197</f>
        <v>0</v>
      </c>
      <c r="BQ197" s="157" t="n">
        <f aca="false">AP197+BH197</f>
        <v>0</v>
      </c>
      <c r="BR197" s="157" t="n">
        <f aca="false">AQ197+BI197</f>
        <v>0</v>
      </c>
      <c r="BS197" s="157" t="n">
        <f aca="false">AR197+BJ197</f>
        <v>0</v>
      </c>
      <c r="BT197" s="157" t="n">
        <f aca="false">AS197+BK197</f>
        <v>0</v>
      </c>
      <c r="BU197" s="157" t="n">
        <f aca="false">AT197+BL197</f>
        <v>0</v>
      </c>
      <c r="BV197" s="157" t="n">
        <f aca="false">AU197+BM197</f>
        <v>0</v>
      </c>
      <c r="BW197" s="160" t="n">
        <f aca="false">AV197+BN197</f>
        <v>0</v>
      </c>
      <c r="BX197" s="3" t="e">
        <f aca="false">BO197/SUM($BO197:$BW197)</f>
        <v>#DIV/0!</v>
      </c>
      <c r="BY197" s="3" t="e">
        <f aca="false">BP197/SUM($BO197:$BW197)</f>
        <v>#DIV/0!</v>
      </c>
      <c r="BZ197" s="3" t="e">
        <f aca="false">BQ197/SUM($BO197:$BW197)</f>
        <v>#DIV/0!</v>
      </c>
      <c r="CA197" s="3" t="e">
        <f aca="false">BR197/SUM($BO197:$BW197)</f>
        <v>#DIV/0!</v>
      </c>
      <c r="CB197" s="3" t="e">
        <f aca="false">BS197/SUM($BO197:$BW197)</f>
        <v>#DIV/0!</v>
      </c>
      <c r="CC197" s="3" t="e">
        <f aca="false">BT197/SUM($BO197:$BW197)</f>
        <v>#DIV/0!</v>
      </c>
      <c r="CD197" s="3" t="e">
        <f aca="false">BU197/SUM($BO197:$BW197)</f>
        <v>#DIV/0!</v>
      </c>
      <c r="CE197" s="3" t="e">
        <f aca="false">BV197/SUM($BO197:$BW197)</f>
        <v>#DIV/0!</v>
      </c>
      <c r="CF197" s="3" t="e">
        <f aca="false">BW197/SUM($BO197:$BW197)</f>
        <v>#DIV/0!</v>
      </c>
      <c r="CG197" s="147"/>
      <c r="CI197" s="16" t="n">
        <f aca="false">IF(CG197&lt;&gt;0,SUM(BO197:CG197)-BV197,0)</f>
        <v>0</v>
      </c>
      <c r="CK197" s="151"/>
      <c r="CL197" s="155" t="n">
        <f aca="false">IF(CG197&lt;&gt;0,1,0)</f>
        <v>0</v>
      </c>
      <c r="CN197" s="151"/>
      <c r="CO197" s="127"/>
      <c r="CP197" s="127"/>
      <c r="CQ197" s="127"/>
      <c r="CR197" s="127"/>
      <c r="CS197" s="127"/>
      <c r="CT197" s="127"/>
      <c r="CU197" s="127"/>
      <c r="CV197" s="127"/>
      <c r="CW197" s="127"/>
      <c r="CX197" s="127"/>
      <c r="CY197" s="127"/>
      <c r="CZ197" s="127"/>
      <c r="DA197" s="127"/>
      <c r="DB197" s="127"/>
      <c r="DC197" s="187"/>
      <c r="DE197" s="37" t="str">
        <f aca="false">B126</f>
        <v>O139</v>
      </c>
      <c r="DF197" s="44"/>
      <c r="DG197" s="155" t="n">
        <f aca="false">W126</f>
        <v>221.0149</v>
      </c>
      <c r="DH197" s="44" t="n">
        <f aca="false">CG126</f>
        <v>0</v>
      </c>
      <c r="DI197" s="44" t="n">
        <f aca="false">O126</f>
        <v>11.9</v>
      </c>
      <c r="DJ197" s="44" t="n">
        <f aca="false">S126</f>
        <v>0.238</v>
      </c>
      <c r="DK197" s="44" t="n">
        <f aca="false">BW126</f>
        <v>0</v>
      </c>
      <c r="DL197" s="44" t="n">
        <f aca="false">BV126</f>
        <v>0</v>
      </c>
      <c r="GP197" s="188"/>
      <c r="GQ197" s="155" t="s">
        <v>408</v>
      </c>
      <c r="GR197" s="20" t="n">
        <v>0.9</v>
      </c>
      <c r="GS197" s="155" t="n">
        <v>0</v>
      </c>
      <c r="GT197" s="155" t="n">
        <v>0.1</v>
      </c>
      <c r="GU197" s="155" t="n">
        <v>0</v>
      </c>
      <c r="GV197" s="155" t="n">
        <v>0</v>
      </c>
      <c r="GW197" s="155" t="n">
        <v>0</v>
      </c>
      <c r="GX197" s="155" t="n">
        <v>0</v>
      </c>
      <c r="GY197" s="44" t="n">
        <v>0</v>
      </c>
      <c r="GZ197" s="20" t="n">
        <v>0</v>
      </c>
      <c r="HA197" s="155" t="s">
        <v>37</v>
      </c>
      <c r="HB197" s="155" t="s">
        <v>37</v>
      </c>
      <c r="HC197" s="155" t="s">
        <v>48</v>
      </c>
      <c r="HD197" s="155" t="n">
        <v>18.6</v>
      </c>
      <c r="HE197" s="155" t="n">
        <v>10</v>
      </c>
      <c r="HF197" s="155" t="n">
        <v>0.01</v>
      </c>
      <c r="HG197" s="155" t="n">
        <v>0</v>
      </c>
      <c r="HH197" s="155" t="n">
        <v>0.186</v>
      </c>
      <c r="HI197" s="155" t="n">
        <v>0.186</v>
      </c>
      <c r="HJ197" s="155" t="n">
        <v>1464</v>
      </c>
      <c r="HK197" s="155" t="n">
        <v>0</v>
      </c>
      <c r="HL197" s="44" t="n">
        <v>272.304</v>
      </c>
      <c r="HM197" s="20" t="n">
        <v>0</v>
      </c>
      <c r="HN197" s="155" t="n">
        <v>0</v>
      </c>
      <c r="HO197" s="155" t="n">
        <v>0</v>
      </c>
      <c r="HP197" s="155" t="n">
        <v>0</v>
      </c>
      <c r="HQ197" s="155" t="n">
        <v>0</v>
      </c>
      <c r="HR197" s="155" t="n">
        <v>0</v>
      </c>
      <c r="HS197" s="155" t="n">
        <v>0</v>
      </c>
      <c r="HT197" s="155" t="n">
        <v>0</v>
      </c>
      <c r="HU197" s="155" t="n">
        <v>0</v>
      </c>
      <c r="HV197" s="155" t="n">
        <v>0</v>
      </c>
      <c r="HW197" s="155" t="n">
        <v>0</v>
      </c>
      <c r="HX197" s="155" t="n">
        <v>0</v>
      </c>
      <c r="HY197" s="155" t="n">
        <v>0</v>
      </c>
      <c r="HZ197" s="189" t="n">
        <v>0</v>
      </c>
    </row>
    <row r="198" s="155" customFormat="true" ht="14.4" hidden="false" customHeight="false" outlineLevel="0" collapsed="false">
      <c r="A198" s="166"/>
      <c r="B198" s="37" t="s">
        <v>412</v>
      </c>
      <c r="C198" s="16" t="n">
        <v>0</v>
      </c>
      <c r="D198" s="155" t="n">
        <v>0</v>
      </c>
      <c r="E198" s="155" t="n">
        <v>0</v>
      </c>
      <c r="F198" s="155" t="n">
        <v>0</v>
      </c>
      <c r="G198" s="155" t="n">
        <v>0</v>
      </c>
      <c r="H198" s="155" t="n">
        <v>0</v>
      </c>
      <c r="I198" s="155" t="n">
        <v>0</v>
      </c>
      <c r="J198" s="155" t="n">
        <v>0</v>
      </c>
      <c r="K198" s="155" t="s">
        <v>41</v>
      </c>
      <c r="L198" s="155" t="n">
        <v>0</v>
      </c>
      <c r="M198" s="155" t="n">
        <v>0</v>
      </c>
      <c r="N198" s="155" t="n">
        <v>0</v>
      </c>
      <c r="O198" s="155" t="n">
        <v>35</v>
      </c>
      <c r="P198" s="155" t="n">
        <v>0</v>
      </c>
      <c r="Q198" s="155" t="n">
        <v>0</v>
      </c>
      <c r="R198" s="155" t="n">
        <v>0</v>
      </c>
      <c r="S198" s="155" t="n">
        <v>0</v>
      </c>
      <c r="T198" s="155" t="n">
        <v>0</v>
      </c>
      <c r="U198" s="155" t="n">
        <v>0</v>
      </c>
      <c r="V198" s="155" t="n">
        <v>0</v>
      </c>
      <c r="W198" s="155" t="n">
        <v>0</v>
      </c>
      <c r="X198" s="155" t="n">
        <f aca="false">IF(M198=1,O198,0)</f>
        <v>0</v>
      </c>
      <c r="AB198" s="127"/>
      <c r="AC198" s="127"/>
      <c r="AD198" s="127"/>
      <c r="AE198" s="127"/>
      <c r="AF198" s="127"/>
      <c r="AG198" s="128"/>
      <c r="AH198" s="127"/>
      <c r="AI198" s="127"/>
      <c r="AJ198" s="127"/>
      <c r="AK198" s="127"/>
      <c r="AL198" s="127"/>
      <c r="AM198" s="127"/>
      <c r="AN198" s="156" t="n">
        <f aca="false">'Sellia Marina'!CL509</f>
        <v>0</v>
      </c>
      <c r="AO198" s="157" t="n">
        <f aca="false">'Sellia Marina'!CM509</f>
        <v>0</v>
      </c>
      <c r="AP198" s="157" t="n">
        <f aca="false">'Sellia Marina'!CN509</f>
        <v>0</v>
      </c>
      <c r="AQ198" s="157" t="n">
        <f aca="false">'Sellia Marina'!CO509</f>
        <v>0</v>
      </c>
      <c r="AR198" s="157" t="n">
        <f aca="false">'Sellia Marina'!CP509</f>
        <v>0</v>
      </c>
      <c r="AS198" s="157" t="n">
        <f aca="false">'Sellia Marina'!CQ509</f>
        <v>0</v>
      </c>
      <c r="AT198" s="157" t="n">
        <f aca="false">'Sellia Marina'!CR509</f>
        <v>0</v>
      </c>
      <c r="AU198" s="157" t="n">
        <f aca="false">'Sellia Marina'!CS509</f>
        <v>0</v>
      </c>
      <c r="AV198" s="160" t="n">
        <f aca="false">'Sellia Marina'!CT509</f>
        <v>0</v>
      </c>
      <c r="AW198" s="156" t="n">
        <f aca="false">'Sellia Marina'!CL510</f>
        <v>0</v>
      </c>
      <c r="AX198" s="157" t="n">
        <f aca="false">'Sellia Marina'!CM510</f>
        <v>0</v>
      </c>
      <c r="AY198" s="157" t="n">
        <f aca="false">'Sellia Marina'!CN510</f>
        <v>0</v>
      </c>
      <c r="AZ198" s="157" t="n">
        <f aca="false">'Sellia Marina'!CO510</f>
        <v>0</v>
      </c>
      <c r="BA198" s="157" t="n">
        <f aca="false">'Sellia Marina'!CP510</f>
        <v>0</v>
      </c>
      <c r="BB198" s="157" t="n">
        <f aca="false">'Sellia Marina'!CQ510</f>
        <v>0</v>
      </c>
      <c r="BC198" s="157" t="n">
        <f aca="false">'Sellia Marina'!CR510</f>
        <v>0</v>
      </c>
      <c r="BD198" s="157" t="n">
        <f aca="false">'Sellia Marina'!CS510</f>
        <v>0</v>
      </c>
      <c r="BE198" s="157" t="n">
        <f aca="false">'Sellia Marina'!CT510</f>
        <v>0</v>
      </c>
      <c r="BF198" s="158" t="n">
        <f aca="false">AW198*$T198</f>
        <v>0</v>
      </c>
      <c r="BG198" s="155" t="n">
        <f aca="false">AX198*$T198</f>
        <v>0</v>
      </c>
      <c r="BH198" s="155" t="n">
        <f aca="false">AY198*$T198</f>
        <v>0</v>
      </c>
      <c r="BI198" s="155" t="n">
        <f aca="false">AZ198*$T198</f>
        <v>0</v>
      </c>
      <c r="BJ198" s="155" t="n">
        <f aca="false">BA198*$T198</f>
        <v>0</v>
      </c>
      <c r="BK198" s="155" t="n">
        <f aca="false">BB198*$T198</f>
        <v>0</v>
      </c>
      <c r="BL198" s="155" t="n">
        <f aca="false">BC198*$T198</f>
        <v>0</v>
      </c>
      <c r="BM198" s="155" t="n">
        <f aca="false">BD198*$T198</f>
        <v>0</v>
      </c>
      <c r="BN198" s="159" t="n">
        <f aca="false">BE198*$T198</f>
        <v>0</v>
      </c>
      <c r="BO198" s="156" t="n">
        <f aca="false">AN198+BF198</f>
        <v>0</v>
      </c>
      <c r="BP198" s="157" t="n">
        <f aca="false">AO198+BG198</f>
        <v>0</v>
      </c>
      <c r="BQ198" s="157" t="n">
        <f aca="false">AP198+BH198</f>
        <v>0</v>
      </c>
      <c r="BR198" s="157" t="n">
        <f aca="false">AQ198+BI198</f>
        <v>0</v>
      </c>
      <c r="BS198" s="157" t="n">
        <f aca="false">AR198+BJ198</f>
        <v>0</v>
      </c>
      <c r="BT198" s="157" t="n">
        <f aca="false">AS198+BK198</f>
        <v>0</v>
      </c>
      <c r="BU198" s="157" t="n">
        <f aca="false">AT198+BL198</f>
        <v>0</v>
      </c>
      <c r="BV198" s="157" t="n">
        <f aca="false">AU198+BM198</f>
        <v>0</v>
      </c>
      <c r="BW198" s="160" t="n">
        <f aca="false">AV198+BN198</f>
        <v>0</v>
      </c>
      <c r="BX198" s="3" t="e">
        <f aca="false">BO198/SUM($BO198:$BW198)</f>
        <v>#DIV/0!</v>
      </c>
      <c r="BY198" s="3" t="e">
        <f aca="false">BP198/SUM($BO198:$BW198)</f>
        <v>#DIV/0!</v>
      </c>
      <c r="BZ198" s="3" t="e">
        <f aca="false">BQ198/SUM($BO198:$BW198)</f>
        <v>#DIV/0!</v>
      </c>
      <c r="CA198" s="3" t="e">
        <f aca="false">BR198/SUM($BO198:$BW198)</f>
        <v>#DIV/0!</v>
      </c>
      <c r="CB198" s="3" t="e">
        <f aca="false">BS198/SUM($BO198:$BW198)</f>
        <v>#DIV/0!</v>
      </c>
      <c r="CC198" s="3" t="e">
        <f aca="false">BT198/SUM($BO198:$BW198)</f>
        <v>#DIV/0!</v>
      </c>
      <c r="CD198" s="3" t="e">
        <f aca="false">BU198/SUM($BO198:$BW198)</f>
        <v>#DIV/0!</v>
      </c>
      <c r="CE198" s="3" t="e">
        <f aca="false">BV198/SUM($BO198:$BW198)</f>
        <v>#DIV/0!</v>
      </c>
      <c r="CF198" s="3" t="e">
        <f aca="false">BW198/SUM($BO198:$BW198)</f>
        <v>#DIV/0!</v>
      </c>
      <c r="CG198" s="147"/>
      <c r="CI198" s="16" t="n">
        <f aca="false">IF(CG198&lt;&gt;0,SUM(BO198:CG198)-BV198,0)</f>
        <v>0</v>
      </c>
      <c r="CK198" s="151"/>
      <c r="CL198" s="155" t="n">
        <f aca="false">IF(CG198&lt;&gt;0,1,0)</f>
        <v>0</v>
      </c>
      <c r="CN198" s="151"/>
      <c r="CO198" s="127"/>
      <c r="CP198" s="127"/>
      <c r="CQ198" s="127"/>
      <c r="CR198" s="127"/>
      <c r="CS198" s="127"/>
      <c r="CT198" s="127"/>
      <c r="CU198" s="127"/>
      <c r="CV198" s="127"/>
      <c r="CW198" s="127"/>
      <c r="CX198" s="127"/>
      <c r="CY198" s="127"/>
      <c r="CZ198" s="127"/>
      <c r="DA198" s="127"/>
      <c r="DB198" s="127"/>
      <c r="DC198" s="187"/>
      <c r="DE198" s="37" t="str">
        <f aca="false">B127</f>
        <v>O140</v>
      </c>
      <c r="DF198" s="44"/>
      <c r="DG198" s="155" t="n">
        <f aca="false">W127</f>
        <v>447.942</v>
      </c>
      <c r="DH198" s="44" t="n">
        <f aca="false">CG127</f>
        <v>0</v>
      </c>
      <c r="DI198" s="44" t="n">
        <f aca="false">O127</f>
        <v>12.1</v>
      </c>
      <c r="DJ198" s="44" t="n">
        <f aca="false">S127</f>
        <v>0.726</v>
      </c>
      <c r="DK198" s="44" t="n">
        <f aca="false">BW127</f>
        <v>217.8</v>
      </c>
      <c r="DL198" s="44" t="n">
        <f aca="false">BV127</f>
        <v>185.13</v>
      </c>
      <c r="GP198" s="188"/>
      <c r="GQ198" s="155" t="s">
        <v>409</v>
      </c>
      <c r="GR198" s="20" t="n">
        <v>0.101580928968505</v>
      </c>
      <c r="GS198" s="155" t="n">
        <v>0.314328729462591</v>
      </c>
      <c r="GT198" s="155" t="n">
        <v>0.0219986956911746</v>
      </c>
      <c r="GU198" s="155" t="n">
        <v>0.0226205455308028</v>
      </c>
      <c r="GV198" s="155" t="n">
        <v>0.539471100346927</v>
      </c>
      <c r="GW198" s="155" t="n">
        <v>0</v>
      </c>
      <c r="GX198" s="155" t="n">
        <v>0</v>
      </c>
      <c r="GY198" s="44" t="n">
        <v>0</v>
      </c>
      <c r="GZ198" s="20" t="n">
        <v>0</v>
      </c>
      <c r="HA198" s="155" t="s">
        <v>37</v>
      </c>
      <c r="HB198" s="155" t="s">
        <v>37</v>
      </c>
      <c r="HC198" s="155" t="s">
        <v>48</v>
      </c>
      <c r="HD198" s="155" t="n">
        <v>9.26</v>
      </c>
      <c r="HE198" s="155" t="n">
        <v>10</v>
      </c>
      <c r="HF198" s="155" t="n">
        <v>0.01</v>
      </c>
      <c r="HG198" s="155" t="n">
        <v>0</v>
      </c>
      <c r="HH198" s="155" t="n">
        <v>0.0926</v>
      </c>
      <c r="HI198" s="155" t="n">
        <v>0.0926</v>
      </c>
      <c r="HJ198" s="155" t="n">
        <v>1371.87865321628</v>
      </c>
      <c r="HK198" s="155" t="n">
        <v>0</v>
      </c>
      <c r="HL198" s="44" t="n">
        <v>127.035963287828</v>
      </c>
      <c r="HM198" s="20" t="n">
        <v>0</v>
      </c>
      <c r="HN198" s="155" t="n">
        <v>0</v>
      </c>
      <c r="HO198" s="155" t="n">
        <v>0</v>
      </c>
      <c r="HP198" s="155" t="n">
        <v>0</v>
      </c>
      <c r="HQ198" s="155" t="n">
        <v>0</v>
      </c>
      <c r="HR198" s="155" t="n">
        <v>0</v>
      </c>
      <c r="HS198" s="155" t="n">
        <v>0</v>
      </c>
      <c r="HT198" s="155" t="n">
        <v>0</v>
      </c>
      <c r="HU198" s="155" t="n">
        <v>0</v>
      </c>
      <c r="HV198" s="155" t="n">
        <v>0</v>
      </c>
      <c r="HW198" s="155" t="n">
        <v>0</v>
      </c>
      <c r="HX198" s="155" t="n">
        <v>0</v>
      </c>
      <c r="HY198" s="155" t="n">
        <v>0</v>
      </c>
      <c r="HZ198" s="189" t="n">
        <v>2</v>
      </c>
    </row>
    <row r="199" customFormat="false" ht="14.4" hidden="false" customHeight="false" outlineLevel="0" collapsed="false">
      <c r="A199" s="166"/>
      <c r="B199" s="37" t="s">
        <v>416</v>
      </c>
      <c r="C199" s="16" t="n">
        <v>0</v>
      </c>
      <c r="D199" s="2" t="n">
        <v>0</v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1</v>
      </c>
      <c r="J199" s="2" t="n">
        <v>0</v>
      </c>
      <c r="K199" s="2" t="n">
        <v>0</v>
      </c>
      <c r="L199" s="2" t="s">
        <v>37</v>
      </c>
      <c r="M199" s="2" t="s">
        <v>37</v>
      </c>
      <c r="N199" s="2" t="s">
        <v>45</v>
      </c>
      <c r="O199" s="2" t="n">
        <v>187</v>
      </c>
      <c r="P199" s="2" t="n">
        <v>15</v>
      </c>
      <c r="Q199" s="2" t="n">
        <v>0.015</v>
      </c>
      <c r="R199" s="2" t="n">
        <v>0</v>
      </c>
      <c r="S199" s="2" t="n">
        <v>2.805</v>
      </c>
      <c r="T199" s="2" t="n">
        <v>2.805</v>
      </c>
      <c r="U199" s="2" t="n">
        <v>1500</v>
      </c>
      <c r="V199" s="2" t="n">
        <v>0</v>
      </c>
      <c r="W199" s="2" t="n">
        <v>4207.5</v>
      </c>
      <c r="X199" s="2" t="n">
        <f aca="false">IF(M199=1,O199,0)</f>
        <v>0</v>
      </c>
      <c r="Z199" s="2" t="s">
        <v>511</v>
      </c>
      <c r="AA199" s="2" t="n">
        <f aca="false">[1]sellia!E94</f>
        <v>3.43377933985727</v>
      </c>
      <c r="AB199" s="127"/>
      <c r="AC199" s="127"/>
      <c r="AD199" s="127"/>
      <c r="AE199" s="127"/>
      <c r="AF199" s="127"/>
      <c r="AG199" s="128"/>
      <c r="AH199" s="127"/>
      <c r="AI199" s="127"/>
      <c r="AJ199" s="127"/>
      <c r="AK199" s="127"/>
      <c r="AL199" s="127"/>
      <c r="AM199" s="127"/>
      <c r="AN199" s="150" t="n">
        <f aca="false">'Sellia Marina'!B582</f>
        <v>0</v>
      </c>
      <c r="AO199" s="16" t="n">
        <f aca="false">'Sellia Marina'!C582</f>
        <v>0</v>
      </c>
      <c r="AP199" s="16" t="n">
        <f aca="false">'Sellia Marina'!D582</f>
        <v>0</v>
      </c>
      <c r="AQ199" s="16" t="n">
        <f aca="false">'Sellia Marina'!E582</f>
        <v>0</v>
      </c>
      <c r="AR199" s="16" t="n">
        <f aca="false">'Sellia Marina'!F582</f>
        <v>0</v>
      </c>
      <c r="AS199" s="16" t="n">
        <f aca="false">'Sellia Marina'!G582</f>
        <v>0</v>
      </c>
      <c r="AT199" s="16" t="n">
        <f aca="false">'Sellia Marina'!H582</f>
        <v>0</v>
      </c>
      <c r="AU199" s="16" t="n">
        <f aca="false">'Sellia Marina'!I582</f>
        <v>0</v>
      </c>
      <c r="AV199" s="139" t="n">
        <f aca="false">'Sellia Marina'!J582</f>
        <v>0</v>
      </c>
      <c r="AW199" s="150" t="n">
        <f aca="false">'Sellia Marina'!B583</f>
        <v>0</v>
      </c>
      <c r="AX199" s="16" t="n">
        <f aca="false">'Sellia Marina'!C583</f>
        <v>0</v>
      </c>
      <c r="AY199" s="16" t="n">
        <f aca="false">'Sellia Marina'!D583</f>
        <v>0</v>
      </c>
      <c r="AZ199" s="16" t="n">
        <f aca="false">'Sellia Marina'!E583</f>
        <v>0</v>
      </c>
      <c r="BA199" s="16" t="n">
        <f aca="false">'Sellia Marina'!F583</f>
        <v>0</v>
      </c>
      <c r="BB199" s="16" t="n">
        <f aca="false">'Sellia Marina'!G583</f>
        <v>0</v>
      </c>
      <c r="BC199" s="16" t="n">
        <f aca="false">'Sellia Marina'!H583</f>
        <v>0</v>
      </c>
      <c r="BD199" s="16" t="n">
        <f aca="false">'Sellia Marina'!I583</f>
        <v>1500</v>
      </c>
      <c r="BE199" s="16" t="n">
        <f aca="false">'Sellia Marina'!J583</f>
        <v>0</v>
      </c>
      <c r="BF199" s="20" t="n">
        <f aca="false">AW199*$T199</f>
        <v>0</v>
      </c>
      <c r="BG199" s="2" t="n">
        <f aca="false">AX199*$T199</f>
        <v>0</v>
      </c>
      <c r="BH199" s="2" t="n">
        <f aca="false">AY199*$T199</f>
        <v>0</v>
      </c>
      <c r="BI199" s="2" t="n">
        <f aca="false">AZ199*$T199</f>
        <v>0</v>
      </c>
      <c r="BJ199" s="2" t="n">
        <f aca="false">BA199*$T199</f>
        <v>0</v>
      </c>
      <c r="BK199" s="2" t="n">
        <f aca="false">BB199*$T199</f>
        <v>0</v>
      </c>
      <c r="BL199" s="2" t="n">
        <f aca="false">BC199*$T199</f>
        <v>0</v>
      </c>
      <c r="BM199" s="2" t="n">
        <f aca="false">BD199*$T199</f>
        <v>4207.5</v>
      </c>
      <c r="BN199" s="44" t="n">
        <f aca="false">BE199*$T199</f>
        <v>0</v>
      </c>
      <c r="BO199" s="150" t="n">
        <f aca="false">AN199+BF199</f>
        <v>0</v>
      </c>
      <c r="BP199" s="16" t="n">
        <f aca="false">AO199+BG199</f>
        <v>0</v>
      </c>
      <c r="BQ199" s="16" t="n">
        <f aca="false">AP199+BH199</f>
        <v>0</v>
      </c>
      <c r="BR199" s="16" t="n">
        <f aca="false">AQ199+BI199</f>
        <v>0</v>
      </c>
      <c r="BS199" s="16" t="n">
        <f aca="false">AR199+BJ199</f>
        <v>0</v>
      </c>
      <c r="BT199" s="16" t="n">
        <f aca="false">AS199+BK199</f>
        <v>0</v>
      </c>
      <c r="BU199" s="16" t="n">
        <f aca="false">AT199+BL199</f>
        <v>0</v>
      </c>
      <c r="BV199" s="16" t="n">
        <f aca="false">AU199+BM199</f>
        <v>4207.5</v>
      </c>
      <c r="BW199" s="139" t="n">
        <f aca="false">AV199+BN199</f>
        <v>0</v>
      </c>
      <c r="BX199" s="3" t="n">
        <f aca="false">BO199/SUM($BO199:$BW199)</f>
        <v>0</v>
      </c>
      <c r="BY199" s="3" t="n">
        <f aca="false">BP199/SUM($BO199:$BW199)</f>
        <v>0</v>
      </c>
      <c r="BZ199" s="3" t="n">
        <f aca="false">BQ199/SUM($BO199:$BW199)</f>
        <v>0</v>
      </c>
      <c r="CA199" s="3" t="n">
        <f aca="false">BR199/SUM($BO199:$BW199)</f>
        <v>0</v>
      </c>
      <c r="CB199" s="3" t="n">
        <f aca="false">BS199/SUM($BO199:$BW199)</f>
        <v>0</v>
      </c>
      <c r="CC199" s="3" t="n">
        <f aca="false">BT199/SUM($BO199:$BW199)</f>
        <v>0</v>
      </c>
      <c r="CD199" s="3" t="n">
        <f aca="false">BU199/SUM($BO199:$BW199)</f>
        <v>0</v>
      </c>
      <c r="CE199" s="3" t="n">
        <f aca="false">BV199/SUM($BO199:$BW199)</f>
        <v>1</v>
      </c>
      <c r="CF199" s="3" t="n">
        <f aca="false">BW199/SUM($BO199:$BW199)</f>
        <v>0</v>
      </c>
      <c r="CG199" s="147" t="n">
        <f aca="false">IF(AND(CE199&gt;=90%,BV199&gt;=2000),BV199,0)</f>
        <v>4207.5</v>
      </c>
      <c r="CI199" s="16" t="n">
        <f aca="false">IF(CG199&lt;&gt;0,SUM(BO199:CG199)-BV199,0)</f>
        <v>4208.5</v>
      </c>
      <c r="CJ199" s="2" t="n">
        <f aca="false">IF(CE199&gt;=90%,BV199,0)</f>
        <v>4207.5</v>
      </c>
      <c r="CK199" s="151" t="n">
        <f aca="false">IF(CJ199&lt;&gt;0,1,0)</f>
        <v>1</v>
      </c>
      <c r="CL199" s="2" t="n">
        <f aca="false">IF(CG199&lt;&gt;0,1,0)</f>
        <v>1</v>
      </c>
      <c r="CM199" s="2" t="n">
        <v>4207.5</v>
      </c>
      <c r="CN199" s="151"/>
      <c r="CO199" s="127"/>
      <c r="CP199" s="127"/>
      <c r="CQ199" s="127"/>
      <c r="CR199" s="127"/>
      <c r="CS199" s="127"/>
      <c r="CT199" s="127"/>
      <c r="CU199" s="127"/>
      <c r="CV199" s="127"/>
      <c r="CW199" s="127"/>
      <c r="CX199" s="127"/>
      <c r="CY199" s="127"/>
      <c r="CZ199" s="127"/>
      <c r="DA199" s="127"/>
      <c r="DB199" s="127"/>
      <c r="DC199" s="187"/>
      <c r="DE199" s="37" t="str">
        <f aca="false">B128</f>
        <v>O141</v>
      </c>
      <c r="DF199" s="44"/>
      <c r="DG199" s="2" t="n">
        <f aca="false">W128</f>
        <v>47.152</v>
      </c>
      <c r="DH199" s="44" t="n">
        <f aca="false">CG128</f>
        <v>0</v>
      </c>
      <c r="DI199" s="44" t="n">
        <f aca="false">O128</f>
        <v>11.2</v>
      </c>
      <c r="DJ199" s="44" t="n">
        <f aca="false">S128</f>
        <v>0.0224</v>
      </c>
      <c r="DK199" s="44" t="n">
        <f aca="false">BW128</f>
        <v>0</v>
      </c>
      <c r="DL199" s="44" t="n">
        <f aca="false">BV128</f>
        <v>43.792</v>
      </c>
      <c r="GP199" s="188"/>
      <c r="GQ199" s="2" t="s">
        <v>410</v>
      </c>
      <c r="GR199" s="20" t="n">
        <v>0.33</v>
      </c>
      <c r="GS199" s="2" t="n">
        <v>0.1</v>
      </c>
      <c r="GT199" s="2" t="n">
        <v>0.02</v>
      </c>
      <c r="GU199" s="2" t="n">
        <v>0</v>
      </c>
      <c r="GV199" s="2" t="n">
        <v>0.55</v>
      </c>
      <c r="GW199" s="2" t="n">
        <v>0</v>
      </c>
      <c r="GX199" s="2" t="n">
        <v>0</v>
      </c>
      <c r="GY199" s="44" t="n">
        <v>0</v>
      </c>
      <c r="GZ199" s="20" t="n">
        <v>0</v>
      </c>
      <c r="HA199" s="2" t="s">
        <v>37</v>
      </c>
      <c r="HB199" s="2" t="s">
        <v>37</v>
      </c>
      <c r="HC199" s="2" t="s">
        <v>48</v>
      </c>
      <c r="HD199" s="2" t="n">
        <v>14.3</v>
      </c>
      <c r="HE199" s="2" t="n">
        <v>60</v>
      </c>
      <c r="HF199" s="2" t="n">
        <v>0.06</v>
      </c>
      <c r="HG199" s="2" t="n">
        <v>0</v>
      </c>
      <c r="HH199" s="2" t="n">
        <v>0.858</v>
      </c>
      <c r="HI199" s="2" t="n">
        <v>0.858</v>
      </c>
      <c r="HJ199" s="2" t="n">
        <v>1237.8</v>
      </c>
      <c r="HK199" s="2" t="n">
        <v>0</v>
      </c>
      <c r="HL199" s="44" t="n">
        <v>1062.0324</v>
      </c>
      <c r="HM199" s="20" t="n">
        <v>0</v>
      </c>
      <c r="HN199" s="2" t="n">
        <v>0</v>
      </c>
      <c r="HO199" s="2" t="n">
        <v>0</v>
      </c>
      <c r="HP199" s="2" t="n">
        <v>0</v>
      </c>
      <c r="HQ199" s="2" t="n">
        <v>0</v>
      </c>
      <c r="HR199" s="2" t="n">
        <v>0</v>
      </c>
      <c r="HS199" s="2" t="n">
        <v>0</v>
      </c>
      <c r="HT199" s="2" t="n">
        <v>0</v>
      </c>
      <c r="HU199" s="2" t="n">
        <v>0</v>
      </c>
      <c r="HV199" s="2" t="n">
        <v>0</v>
      </c>
      <c r="HW199" s="2" t="n">
        <v>0</v>
      </c>
      <c r="HX199" s="2" t="n">
        <v>0</v>
      </c>
      <c r="HY199" s="2" t="n">
        <v>0</v>
      </c>
      <c r="HZ199" s="189" t="n">
        <v>11</v>
      </c>
    </row>
    <row r="200" customFormat="false" ht="14.4" hidden="false" customHeight="false" outlineLevel="0" collapsed="false">
      <c r="A200" s="166"/>
      <c r="B200" s="37" t="s">
        <v>417</v>
      </c>
      <c r="C200" s="16" t="n">
        <v>0</v>
      </c>
      <c r="D200" s="2" t="n">
        <v>0</v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1</v>
      </c>
      <c r="K200" s="2" t="n">
        <v>0</v>
      </c>
      <c r="L200" s="2" t="s">
        <v>37</v>
      </c>
      <c r="M200" s="2" t="s">
        <v>37</v>
      </c>
      <c r="N200" s="2" t="s">
        <v>48</v>
      </c>
      <c r="O200" s="2" t="n">
        <v>17.8</v>
      </c>
      <c r="P200" s="2" t="n">
        <v>7</v>
      </c>
      <c r="Q200" s="2" t="n">
        <v>0.007</v>
      </c>
      <c r="R200" s="2" t="n">
        <v>0</v>
      </c>
      <c r="S200" s="2" t="n">
        <v>0.1246</v>
      </c>
      <c r="T200" s="2" t="n">
        <v>0.1246</v>
      </c>
      <c r="U200" s="2" t="n">
        <v>400</v>
      </c>
      <c r="V200" s="2" t="n">
        <v>0</v>
      </c>
      <c r="W200" s="2" t="n">
        <v>49.84</v>
      </c>
      <c r="X200" s="2" t="n">
        <f aca="false">IF(M200=1,O200,0)</f>
        <v>0</v>
      </c>
      <c r="Z200" s="2" t="s">
        <v>511</v>
      </c>
      <c r="AA200" s="2" t="n">
        <f aca="false">[1]sellia!E95</f>
        <v>3.37761737199634</v>
      </c>
      <c r="AB200" s="127"/>
      <c r="AC200" s="127"/>
      <c r="AD200" s="127"/>
      <c r="AE200" s="127"/>
      <c r="AF200" s="127"/>
      <c r="AG200" s="128"/>
      <c r="AH200" s="127"/>
      <c r="AI200" s="127"/>
      <c r="AJ200" s="127"/>
      <c r="AK200" s="127"/>
      <c r="AL200" s="127"/>
      <c r="AM200" s="127"/>
      <c r="AN200" s="150" t="n">
        <f aca="false">'Sellia Marina'!M582</f>
        <v>0</v>
      </c>
      <c r="AO200" s="16" t="n">
        <f aca="false">'Sellia Marina'!N582</f>
        <v>0</v>
      </c>
      <c r="AP200" s="16" t="n">
        <f aca="false">'Sellia Marina'!O582</f>
        <v>0</v>
      </c>
      <c r="AQ200" s="16" t="n">
        <f aca="false">'Sellia Marina'!P582</f>
        <v>0</v>
      </c>
      <c r="AR200" s="16" t="n">
        <f aca="false">'Sellia Marina'!Q582</f>
        <v>0</v>
      </c>
      <c r="AS200" s="16" t="n">
        <f aca="false">'Sellia Marina'!R582</f>
        <v>0</v>
      </c>
      <c r="AT200" s="16" t="n">
        <f aca="false">'Sellia Marina'!S582</f>
        <v>0</v>
      </c>
      <c r="AU200" s="16" t="n">
        <f aca="false">'Sellia Marina'!T582</f>
        <v>0</v>
      </c>
      <c r="AV200" s="139" t="n">
        <f aca="false">'Sellia Marina'!U582</f>
        <v>0</v>
      </c>
      <c r="AW200" s="150" t="n">
        <f aca="false">'Sellia Marina'!M583</f>
        <v>0</v>
      </c>
      <c r="AX200" s="16" t="n">
        <f aca="false">'Sellia Marina'!N583</f>
        <v>0</v>
      </c>
      <c r="AY200" s="16" t="n">
        <f aca="false">'Sellia Marina'!O583</f>
        <v>0</v>
      </c>
      <c r="AZ200" s="16" t="n">
        <f aca="false">'Sellia Marina'!P583</f>
        <v>0</v>
      </c>
      <c r="BA200" s="16" t="n">
        <f aca="false">'Sellia Marina'!Q583</f>
        <v>0</v>
      </c>
      <c r="BB200" s="16" t="n">
        <f aca="false">'Sellia Marina'!R583</f>
        <v>0</v>
      </c>
      <c r="BC200" s="16" t="n">
        <f aca="false">'Sellia Marina'!S583</f>
        <v>0</v>
      </c>
      <c r="BD200" s="16" t="n">
        <f aca="false">'Sellia Marina'!T583</f>
        <v>0</v>
      </c>
      <c r="BE200" s="16" t="n">
        <f aca="false">'Sellia Marina'!U583</f>
        <v>400</v>
      </c>
      <c r="BF200" s="20" t="n">
        <f aca="false">AW200*$T200</f>
        <v>0</v>
      </c>
      <c r="BG200" s="2" t="n">
        <f aca="false">AX200*$T200</f>
        <v>0</v>
      </c>
      <c r="BH200" s="2" t="n">
        <f aca="false">AY200*$T200</f>
        <v>0</v>
      </c>
      <c r="BI200" s="2" t="n">
        <f aca="false">AZ200*$T200</f>
        <v>0</v>
      </c>
      <c r="BJ200" s="2" t="n">
        <f aca="false">BA200*$T200</f>
        <v>0</v>
      </c>
      <c r="BK200" s="2" t="n">
        <f aca="false">BB200*$T200</f>
        <v>0</v>
      </c>
      <c r="BL200" s="2" t="n">
        <f aca="false">BC200*$T200</f>
        <v>0</v>
      </c>
      <c r="BM200" s="2" t="n">
        <f aca="false">BD200*$T200</f>
        <v>0</v>
      </c>
      <c r="BN200" s="44" t="n">
        <f aca="false">BE200*$T200</f>
        <v>49.84</v>
      </c>
      <c r="BO200" s="150" t="n">
        <f aca="false">AN200+BF200</f>
        <v>0</v>
      </c>
      <c r="BP200" s="16" t="n">
        <f aca="false">AO200+BG200</f>
        <v>0</v>
      </c>
      <c r="BQ200" s="16" t="n">
        <f aca="false">AP200+BH200</f>
        <v>0</v>
      </c>
      <c r="BR200" s="16" t="n">
        <f aca="false">AQ200+BI200</f>
        <v>0</v>
      </c>
      <c r="BS200" s="16" t="n">
        <f aca="false">AR200+BJ200</f>
        <v>0</v>
      </c>
      <c r="BT200" s="16" t="n">
        <f aca="false">AS200+BK200</f>
        <v>0</v>
      </c>
      <c r="BU200" s="16" t="n">
        <f aca="false">AT200+BL200</f>
        <v>0</v>
      </c>
      <c r="BV200" s="16" t="n">
        <f aca="false">AU200+BM200</f>
        <v>0</v>
      </c>
      <c r="BW200" s="139" t="n">
        <f aca="false">AV200+BN200</f>
        <v>49.84</v>
      </c>
      <c r="BX200" s="3" t="n">
        <f aca="false">BO200/SUM($BO200:$BW200)</f>
        <v>0</v>
      </c>
      <c r="BY200" s="3" t="n">
        <f aca="false">BP200/SUM($BO200:$BW200)</f>
        <v>0</v>
      </c>
      <c r="BZ200" s="3" t="n">
        <f aca="false">BQ200/SUM($BO200:$BW200)</f>
        <v>0</v>
      </c>
      <c r="CA200" s="3" t="n">
        <f aca="false">BR200/SUM($BO200:$BW200)</f>
        <v>0</v>
      </c>
      <c r="CB200" s="3" t="n">
        <f aca="false">BS200/SUM($BO200:$BW200)</f>
        <v>0</v>
      </c>
      <c r="CC200" s="3" t="n">
        <f aca="false">BT200/SUM($BO200:$BW200)</f>
        <v>0</v>
      </c>
      <c r="CD200" s="3" t="n">
        <f aca="false">BU200/SUM($BO200:$BW200)</f>
        <v>0</v>
      </c>
      <c r="CE200" s="3" t="n">
        <f aca="false">BV200/SUM($BO200:$BW200)</f>
        <v>0</v>
      </c>
      <c r="CF200" s="3" t="n">
        <f aca="false">BW200/SUM($BO200:$BW200)</f>
        <v>1</v>
      </c>
      <c r="CG200" s="147" t="n">
        <f aca="false">IF(AND(CE200&gt;=90%,BV200&gt;=2000),BV200,0)</f>
        <v>0</v>
      </c>
      <c r="CI200" s="16" t="n">
        <f aca="false">IF(CG200&lt;&gt;0,SUM(BO200:CG200)-BV200,0)</f>
        <v>0</v>
      </c>
      <c r="CJ200" s="2" t="n">
        <f aca="false">IF(CE200&gt;=90%,BV200,0)</f>
        <v>0</v>
      </c>
      <c r="CK200" s="151" t="n">
        <f aca="false">IF(CJ200&lt;&gt;0,1,0)</f>
        <v>0</v>
      </c>
      <c r="CL200" s="2" t="n">
        <f aca="false">IF(CG200&lt;&gt;0,1,0)</f>
        <v>0</v>
      </c>
      <c r="CM200" s="2" t="n">
        <v>0</v>
      </c>
      <c r="CN200" s="151"/>
      <c r="CO200" s="127"/>
      <c r="CP200" s="127"/>
      <c r="CQ200" s="127"/>
      <c r="CR200" s="127"/>
      <c r="CS200" s="127"/>
      <c r="CT200" s="127"/>
      <c r="CU200" s="127"/>
      <c r="CV200" s="127"/>
      <c r="CW200" s="127"/>
      <c r="CX200" s="127"/>
      <c r="CY200" s="127"/>
      <c r="CZ200" s="127"/>
      <c r="DA200" s="127"/>
      <c r="DB200" s="127"/>
      <c r="DC200" s="187"/>
      <c r="DE200" s="37" t="str">
        <f aca="false">B129</f>
        <v>O142</v>
      </c>
      <c r="DF200" s="44"/>
      <c r="DG200" s="2" t="n">
        <f aca="false">W129</f>
        <v>100.24</v>
      </c>
      <c r="DH200" s="44" t="n">
        <f aca="false">CG129</f>
        <v>0</v>
      </c>
      <c r="DI200" s="44" t="n">
        <f aca="false">O129</f>
        <v>3.58</v>
      </c>
      <c r="DJ200" s="44" t="n">
        <f aca="false">S129</f>
        <v>0.0716</v>
      </c>
      <c r="DK200" s="44" t="n">
        <f aca="false">BW129</f>
        <v>0</v>
      </c>
      <c r="DL200" s="44" t="n">
        <f aca="false">BV129</f>
        <v>0</v>
      </c>
      <c r="GP200" s="188"/>
      <c r="GQ200" s="2" t="s">
        <v>411</v>
      </c>
      <c r="GR200" s="20" t="n">
        <v>0</v>
      </c>
      <c r="GS200" s="2" t="n">
        <v>0</v>
      </c>
      <c r="GT200" s="2" t="n">
        <v>0</v>
      </c>
      <c r="GU200" s="2" t="n">
        <v>0</v>
      </c>
      <c r="GV200" s="2" t="n">
        <v>0</v>
      </c>
      <c r="GW200" s="2" t="n">
        <v>0</v>
      </c>
      <c r="GX200" s="2" t="n">
        <v>0</v>
      </c>
      <c r="GY200" s="44" t="n">
        <v>0</v>
      </c>
      <c r="GZ200" s="20" t="s">
        <v>41</v>
      </c>
      <c r="HA200" s="2" t="n">
        <v>0</v>
      </c>
      <c r="HB200" s="2" t="n">
        <v>0</v>
      </c>
      <c r="HC200" s="2" t="n">
        <v>0</v>
      </c>
      <c r="HD200" s="2" t="n">
        <v>27.4</v>
      </c>
      <c r="HE200" s="2" t="n">
        <v>0</v>
      </c>
      <c r="HF200" s="2" t="n">
        <v>0</v>
      </c>
      <c r="HG200" s="2" t="n">
        <v>0</v>
      </c>
      <c r="HH200" s="2" t="n">
        <v>0</v>
      </c>
      <c r="HI200" s="2" t="n">
        <v>0</v>
      </c>
      <c r="HJ200" s="2" t="n">
        <v>0</v>
      </c>
      <c r="HK200" s="2" t="n">
        <v>0</v>
      </c>
      <c r="HL200" s="44" t="n">
        <v>0</v>
      </c>
      <c r="HM200" s="20" t="n">
        <v>0</v>
      </c>
      <c r="HN200" s="2" t="n">
        <v>0</v>
      </c>
      <c r="HO200" s="2" t="n">
        <v>0</v>
      </c>
      <c r="HP200" s="2" t="n">
        <v>0</v>
      </c>
      <c r="HQ200" s="2" t="n">
        <v>0</v>
      </c>
      <c r="HR200" s="2" t="n">
        <v>0</v>
      </c>
      <c r="HS200" s="2" t="n">
        <v>0</v>
      </c>
      <c r="HT200" s="2" t="n">
        <v>0</v>
      </c>
      <c r="HU200" s="2" t="n">
        <v>0</v>
      </c>
      <c r="HV200" s="2" t="n">
        <v>0</v>
      </c>
      <c r="HW200" s="2" t="n">
        <v>0</v>
      </c>
      <c r="HX200" s="2" t="n">
        <v>0</v>
      </c>
      <c r="HY200" s="2" t="n">
        <v>0</v>
      </c>
      <c r="HZ200" s="189" t="n">
        <v>0</v>
      </c>
    </row>
    <row r="201" customFormat="false" ht="15" hidden="false" customHeight="false" outlineLevel="0" collapsed="false">
      <c r="A201" s="166"/>
      <c r="B201" s="37" t="s">
        <v>418</v>
      </c>
      <c r="C201" s="16" t="n">
        <v>0</v>
      </c>
      <c r="D201" s="2" t="n">
        <v>0</v>
      </c>
      <c r="E201" s="2" t="n">
        <v>1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s">
        <v>37</v>
      </c>
      <c r="M201" s="2" t="s">
        <v>37</v>
      </c>
      <c r="N201" s="2" t="s">
        <v>48</v>
      </c>
      <c r="O201" s="2" t="n">
        <v>10.7</v>
      </c>
      <c r="P201" s="2" t="n">
        <v>0.5</v>
      </c>
      <c r="Q201" s="2" t="n">
        <v>0.0005</v>
      </c>
      <c r="R201" s="2" t="n">
        <v>0</v>
      </c>
      <c r="S201" s="2" t="n">
        <v>0.00535</v>
      </c>
      <c r="T201" s="2" t="n">
        <v>0.00535</v>
      </c>
      <c r="U201" s="2" t="n">
        <v>6540</v>
      </c>
      <c r="V201" s="2" t="n">
        <v>0</v>
      </c>
      <c r="W201" s="2" t="n">
        <v>34.989</v>
      </c>
      <c r="X201" s="2" t="n">
        <f aca="false">IF(M201=1,O201,0)</f>
        <v>0</v>
      </c>
      <c r="Z201" s="2" t="s">
        <v>511</v>
      </c>
      <c r="AA201" s="2" t="n">
        <f aca="false">[1]sellia!E96</f>
        <v>8.3863414301743</v>
      </c>
      <c r="AB201" s="127"/>
      <c r="AC201" s="127"/>
      <c r="AD201" s="127"/>
      <c r="AE201" s="127"/>
      <c r="AF201" s="127"/>
      <c r="AG201" s="128"/>
      <c r="AH201" s="127"/>
      <c r="AI201" s="127"/>
      <c r="AJ201" s="127"/>
      <c r="AK201" s="127"/>
      <c r="AL201" s="127"/>
      <c r="AM201" s="127"/>
      <c r="AN201" s="171" t="n">
        <f aca="false">'Sellia Marina'!X582</f>
        <v>0</v>
      </c>
      <c r="AO201" s="61" t="n">
        <f aca="false">'Sellia Marina'!Y582</f>
        <v>0</v>
      </c>
      <c r="AP201" s="61" t="n">
        <f aca="false">'Sellia Marina'!Z582</f>
        <v>0</v>
      </c>
      <c r="AQ201" s="61" t="n">
        <f aca="false">'Sellia Marina'!AA582</f>
        <v>0</v>
      </c>
      <c r="AR201" s="61" t="n">
        <f aca="false">'Sellia Marina'!AB582</f>
        <v>0</v>
      </c>
      <c r="AS201" s="61" t="n">
        <f aca="false">'Sellia Marina'!AC582</f>
        <v>0</v>
      </c>
      <c r="AT201" s="61" t="n">
        <f aca="false">'Sellia Marina'!AD582</f>
        <v>0</v>
      </c>
      <c r="AU201" s="61" t="n">
        <f aca="false">'Sellia Marina'!AE582</f>
        <v>0</v>
      </c>
      <c r="AV201" s="62" t="n">
        <f aca="false">'Sellia Marina'!AF582</f>
        <v>0</v>
      </c>
      <c r="AW201" s="150" t="n">
        <f aca="false">'Sellia Marina'!X583</f>
        <v>0</v>
      </c>
      <c r="AX201" s="16" t="n">
        <f aca="false">'Sellia Marina'!Y583</f>
        <v>0</v>
      </c>
      <c r="AY201" s="16" t="n">
        <f aca="false">'Sellia Marina'!Z583</f>
        <v>540</v>
      </c>
      <c r="AZ201" s="16" t="n">
        <f aca="false">'Sellia Marina'!AA583</f>
        <v>6000</v>
      </c>
      <c r="BA201" s="16" t="n">
        <f aca="false">'Sellia Marina'!AB583</f>
        <v>0</v>
      </c>
      <c r="BB201" s="16" t="n">
        <f aca="false">'Sellia Marina'!AC583</f>
        <v>0</v>
      </c>
      <c r="BC201" s="16" t="n">
        <f aca="false">'Sellia Marina'!AD583</f>
        <v>0</v>
      </c>
      <c r="BD201" s="16" t="n">
        <f aca="false">'Sellia Marina'!AE583</f>
        <v>0</v>
      </c>
      <c r="BE201" s="16" t="n">
        <f aca="false">'Sellia Marina'!AF583</f>
        <v>0</v>
      </c>
      <c r="BF201" s="20" t="n">
        <f aca="false">AW201*$T201</f>
        <v>0</v>
      </c>
      <c r="BG201" s="2" t="n">
        <f aca="false">AX201*$T201</f>
        <v>0</v>
      </c>
      <c r="BH201" s="2" t="n">
        <f aca="false">AY201*$T201</f>
        <v>2.889</v>
      </c>
      <c r="BI201" s="2" t="n">
        <f aca="false">AZ201*$T201</f>
        <v>32.1</v>
      </c>
      <c r="BJ201" s="2" t="n">
        <f aca="false">BA201*$T201</f>
        <v>0</v>
      </c>
      <c r="BK201" s="2" t="n">
        <f aca="false">BB201*$T201</f>
        <v>0</v>
      </c>
      <c r="BL201" s="2" t="n">
        <f aca="false">BC201*$T201</f>
        <v>0</v>
      </c>
      <c r="BM201" s="2" t="n">
        <f aca="false">BD201*$T201</f>
        <v>0</v>
      </c>
      <c r="BN201" s="44" t="n">
        <f aca="false">BE201*$T201</f>
        <v>0</v>
      </c>
      <c r="BO201" s="150" t="n">
        <f aca="false">AN201+BF201</f>
        <v>0</v>
      </c>
      <c r="BP201" s="16" t="n">
        <f aca="false">AO201+BG201</f>
        <v>0</v>
      </c>
      <c r="BQ201" s="16" t="n">
        <f aca="false">AP201+BH201</f>
        <v>2.889</v>
      </c>
      <c r="BR201" s="16" t="n">
        <f aca="false">AQ201+BI201</f>
        <v>32.1</v>
      </c>
      <c r="BS201" s="16" t="n">
        <f aca="false">AR201+BJ201</f>
        <v>0</v>
      </c>
      <c r="BT201" s="16" t="n">
        <f aca="false">AS201+BK201</f>
        <v>0</v>
      </c>
      <c r="BU201" s="16" t="n">
        <f aca="false">AT201+BL201</f>
        <v>0</v>
      </c>
      <c r="BV201" s="16" t="n">
        <f aca="false">AU201+BM201</f>
        <v>0</v>
      </c>
      <c r="BW201" s="139" t="n">
        <f aca="false">AV201+BN201</f>
        <v>0</v>
      </c>
      <c r="BX201" s="3" t="n">
        <f aca="false">BO201/SUM($BO201:$BW201)</f>
        <v>0</v>
      </c>
      <c r="BY201" s="3" t="n">
        <f aca="false">BP201/SUM($BO201:$BW201)</f>
        <v>0</v>
      </c>
      <c r="BZ201" s="3" t="n">
        <f aca="false">BQ201/SUM($BO201:$BW201)</f>
        <v>0.0825688073394495</v>
      </c>
      <c r="CA201" s="3" t="n">
        <f aca="false">BR201/SUM($BO201:$BW201)</f>
        <v>0.91743119266055</v>
      </c>
      <c r="CB201" s="3" t="n">
        <f aca="false">BS201/SUM($BO201:$BW201)</f>
        <v>0</v>
      </c>
      <c r="CC201" s="3" t="n">
        <f aca="false">BT201/SUM($BO201:$BW201)</f>
        <v>0</v>
      </c>
      <c r="CD201" s="3" t="n">
        <f aca="false">BU201/SUM($BO201:$BW201)</f>
        <v>0</v>
      </c>
      <c r="CE201" s="3" t="n">
        <f aca="false">BV201/SUM($BO201:$BW201)</f>
        <v>0</v>
      </c>
      <c r="CF201" s="3" t="n">
        <f aca="false">BW201/SUM($BO201:$BW201)</f>
        <v>0</v>
      </c>
      <c r="CG201" s="147" t="n">
        <f aca="false">IF(AND(CE201&gt;=90%,BV201&gt;=2000),BV201,0)</f>
        <v>0</v>
      </c>
      <c r="CI201" s="16" t="n">
        <f aca="false">IF(CG201&lt;&gt;0,SUM(BO201:CG201)-BV201,0)</f>
        <v>0</v>
      </c>
      <c r="CJ201" s="2" t="n">
        <f aca="false">IF(CE201&gt;=90%,BV201,0)</f>
        <v>0</v>
      </c>
      <c r="CK201" s="151" t="n">
        <f aca="false">IF(CJ201&lt;&gt;0,1,0)</f>
        <v>0</v>
      </c>
      <c r="CL201" s="2" t="n">
        <f aca="false">IF(CG201&lt;&gt;0,1,0)</f>
        <v>0</v>
      </c>
      <c r="CM201" s="2" t="n">
        <v>0</v>
      </c>
      <c r="CN201" s="151"/>
      <c r="CO201" s="127"/>
      <c r="CP201" s="127"/>
      <c r="CQ201" s="127"/>
      <c r="CR201" s="127"/>
      <c r="CS201" s="127"/>
      <c r="CT201" s="127"/>
      <c r="CU201" s="127"/>
      <c r="CV201" s="127"/>
      <c r="CW201" s="127"/>
      <c r="CX201" s="127"/>
      <c r="CY201" s="127"/>
      <c r="CZ201" s="127"/>
      <c r="DA201" s="127"/>
      <c r="DB201" s="127"/>
      <c r="DC201" s="187"/>
      <c r="DE201" s="37" t="str">
        <f aca="false">B130</f>
        <v>O143</v>
      </c>
      <c r="DF201" s="44"/>
      <c r="DG201" s="2" t="n">
        <f aca="false">W130</f>
        <v>451.217200154644</v>
      </c>
      <c r="DH201" s="44" t="n">
        <f aca="false">CG130</f>
        <v>0</v>
      </c>
      <c r="DI201" s="44" t="n">
        <f aca="false">O130</f>
        <v>7.47</v>
      </c>
      <c r="DJ201" s="44" t="n">
        <f aca="false">S130</f>
        <v>0.18675</v>
      </c>
      <c r="DK201" s="44" t="n">
        <f aca="false">BW130</f>
        <v>0</v>
      </c>
      <c r="DL201" s="44" t="n">
        <f aca="false">BV130</f>
        <v>443.53125</v>
      </c>
      <c r="GP201" s="188"/>
      <c r="GQ201" s="2" t="s">
        <v>412</v>
      </c>
      <c r="GR201" s="20" t="n">
        <v>0</v>
      </c>
      <c r="GS201" s="2" t="n">
        <v>0</v>
      </c>
      <c r="GT201" s="2" t="n">
        <v>0</v>
      </c>
      <c r="GU201" s="2" t="n">
        <v>0</v>
      </c>
      <c r="GV201" s="2" t="n">
        <v>0</v>
      </c>
      <c r="GW201" s="2" t="n">
        <v>0</v>
      </c>
      <c r="GX201" s="2" t="n">
        <v>0</v>
      </c>
      <c r="GY201" s="44" t="n">
        <v>0</v>
      </c>
      <c r="GZ201" s="20" t="s">
        <v>41</v>
      </c>
      <c r="HA201" s="2" t="n">
        <v>0</v>
      </c>
      <c r="HB201" s="2" t="n">
        <v>0</v>
      </c>
      <c r="HC201" s="2" t="n">
        <v>0</v>
      </c>
      <c r="HD201" s="2" t="n">
        <v>35</v>
      </c>
      <c r="HE201" s="2" t="n">
        <v>0</v>
      </c>
      <c r="HF201" s="2" t="n">
        <v>0</v>
      </c>
      <c r="HG201" s="2" t="n">
        <v>0</v>
      </c>
      <c r="HH201" s="2" t="n">
        <v>0</v>
      </c>
      <c r="HI201" s="2" t="n">
        <v>0</v>
      </c>
      <c r="HJ201" s="2" t="n">
        <v>0</v>
      </c>
      <c r="HK201" s="2" t="n">
        <v>0</v>
      </c>
      <c r="HL201" s="44" t="n">
        <v>0</v>
      </c>
      <c r="HM201" s="20" t="n">
        <v>0</v>
      </c>
      <c r="HN201" s="2" t="n">
        <v>0</v>
      </c>
      <c r="HO201" s="2" t="n">
        <v>0</v>
      </c>
      <c r="HP201" s="2" t="n">
        <v>0</v>
      </c>
      <c r="HQ201" s="2" t="n">
        <v>0</v>
      </c>
      <c r="HR201" s="2" t="n">
        <v>0</v>
      </c>
      <c r="HS201" s="2" t="n">
        <v>0</v>
      </c>
      <c r="HT201" s="2" t="n">
        <v>0</v>
      </c>
      <c r="HU201" s="2" t="n">
        <v>0</v>
      </c>
      <c r="HV201" s="2" t="n">
        <v>0</v>
      </c>
      <c r="HW201" s="2" t="n">
        <v>0</v>
      </c>
      <c r="HX201" s="2" t="n">
        <v>0</v>
      </c>
      <c r="HY201" s="2" t="n">
        <v>0</v>
      </c>
      <c r="HZ201" s="189" t="n">
        <v>0</v>
      </c>
    </row>
    <row r="202" customFormat="false" ht="14.4" hidden="false" customHeight="true" outlineLevel="0" collapsed="false">
      <c r="A202" s="190" t="s">
        <v>426</v>
      </c>
      <c r="B202" s="37" t="s">
        <v>427</v>
      </c>
      <c r="C202" s="16" t="n">
        <v>0.45</v>
      </c>
      <c r="D202" s="2" t="n">
        <v>0.07</v>
      </c>
      <c r="E202" s="2" t="n">
        <v>0.08</v>
      </c>
      <c r="F202" s="2" t="n">
        <v>0</v>
      </c>
      <c r="G202" s="2" t="n">
        <v>0.1</v>
      </c>
      <c r="H202" s="2" t="n">
        <v>0</v>
      </c>
      <c r="I202" s="2" t="n">
        <v>0.3</v>
      </c>
      <c r="J202" s="2" t="n">
        <v>0</v>
      </c>
      <c r="K202" s="2" t="n">
        <v>0</v>
      </c>
      <c r="L202" s="2" t="s">
        <v>37</v>
      </c>
      <c r="M202" s="2" t="s">
        <v>37</v>
      </c>
      <c r="N202" s="2" t="s">
        <v>48</v>
      </c>
      <c r="O202" s="2" t="n">
        <v>21</v>
      </c>
      <c r="P202" s="2" t="n">
        <v>0.5</v>
      </c>
      <c r="Q202" s="2" t="n">
        <v>0.0005</v>
      </c>
      <c r="R202" s="2" t="n">
        <v>0</v>
      </c>
      <c r="S202" s="2" t="n">
        <v>0.0105</v>
      </c>
      <c r="T202" s="2" t="n">
        <v>0.0105</v>
      </c>
      <c r="U202" s="2" t="n">
        <v>1660.2</v>
      </c>
      <c r="V202" s="2" t="n">
        <v>0</v>
      </c>
      <c r="W202" s="2" t="n">
        <v>17.4321</v>
      </c>
      <c r="X202" s="2" t="n">
        <f aca="false">IF(M202=1,O202,0)</f>
        <v>0</v>
      </c>
      <c r="Z202" s="2" t="s">
        <v>564</v>
      </c>
      <c r="AA202" s="2" t="n">
        <f aca="false">[3]cutro!$E$2</f>
        <v>6.49154994580132</v>
      </c>
      <c r="AB202" s="127"/>
      <c r="AC202" s="127"/>
      <c r="AD202" s="127"/>
      <c r="AE202" s="127"/>
      <c r="AF202" s="127"/>
      <c r="AG202" s="128"/>
      <c r="AH202" s="127"/>
      <c r="AI202" s="127"/>
      <c r="AJ202" s="127"/>
      <c r="AK202" s="127"/>
      <c r="AL202" s="127"/>
      <c r="AM202" s="127"/>
      <c r="AN202" s="149" t="n">
        <f aca="false">Belcastro!B71</f>
        <v>0</v>
      </c>
      <c r="AO202" s="125" t="n">
        <f aca="false">Belcastro!C71</f>
        <v>0</v>
      </c>
      <c r="AP202" s="125" t="n">
        <f aca="false">Belcastro!D71</f>
        <v>0</v>
      </c>
      <c r="AQ202" s="125" t="n">
        <f aca="false">Belcastro!E71</f>
        <v>0</v>
      </c>
      <c r="AR202" s="125" t="n">
        <f aca="false">Belcastro!F71</f>
        <v>0</v>
      </c>
      <c r="AS202" s="125" t="n">
        <f aca="false">Belcastro!G71</f>
        <v>0</v>
      </c>
      <c r="AT202" s="125" t="n">
        <f aca="false">Belcastro!H71</f>
        <v>0</v>
      </c>
      <c r="AU202" s="125" t="n">
        <f aca="false">Belcastro!I71</f>
        <v>0</v>
      </c>
      <c r="AV202" s="172" t="n">
        <f aca="false">Belcastro!J71</f>
        <v>0</v>
      </c>
      <c r="AW202" s="149" t="n">
        <f aca="false">Belcastro!B72</f>
        <v>405</v>
      </c>
      <c r="AX202" s="125" t="n">
        <f aca="false">Belcastro!C72</f>
        <v>182</v>
      </c>
      <c r="AY202" s="125" t="n">
        <f aca="false">Belcastro!D72</f>
        <v>43.2</v>
      </c>
      <c r="AZ202" s="125" t="n">
        <f aca="false">Belcastro!E72</f>
        <v>480</v>
      </c>
      <c r="BA202" s="125" t="n">
        <f aca="false">Belcastro!F72</f>
        <v>0</v>
      </c>
      <c r="BB202" s="125" t="n">
        <f aca="false">Belcastro!G72</f>
        <v>100</v>
      </c>
      <c r="BC202" s="125" t="n">
        <f aca="false">Belcastro!H72</f>
        <v>0</v>
      </c>
      <c r="BD202" s="125" t="n">
        <f aca="false">Belcastro!I72</f>
        <v>450</v>
      </c>
      <c r="BE202" s="125" t="n">
        <f aca="false">Belcastro!J72</f>
        <v>0</v>
      </c>
      <c r="BF202" s="20" t="n">
        <f aca="false">AW202*$T202</f>
        <v>4.2525</v>
      </c>
      <c r="BG202" s="2" t="n">
        <f aca="false">AX202*$T202</f>
        <v>1.911</v>
      </c>
      <c r="BH202" s="2" t="n">
        <f aca="false">AY202*$T202</f>
        <v>0.4536</v>
      </c>
      <c r="BI202" s="2" t="n">
        <f aca="false">AZ202*$T202</f>
        <v>5.04</v>
      </c>
      <c r="BJ202" s="2" t="n">
        <f aca="false">BA202*$T202</f>
        <v>0</v>
      </c>
      <c r="BK202" s="2" t="n">
        <f aca="false">BB202*$T202</f>
        <v>1.05</v>
      </c>
      <c r="BL202" s="2" t="n">
        <f aca="false">BC202*$T202</f>
        <v>0</v>
      </c>
      <c r="BM202" s="2" t="n">
        <f aca="false">BD202*$T202</f>
        <v>4.725</v>
      </c>
      <c r="BN202" s="44" t="n">
        <f aca="false">BE202*$T202</f>
        <v>0</v>
      </c>
      <c r="BO202" s="150" t="n">
        <f aca="false">AN202+BF202</f>
        <v>4.2525</v>
      </c>
      <c r="BP202" s="16" t="n">
        <f aca="false">AO202+BG202</f>
        <v>1.911</v>
      </c>
      <c r="BQ202" s="16" t="n">
        <f aca="false">AP202+BH202</f>
        <v>0.4536</v>
      </c>
      <c r="BR202" s="16" t="n">
        <f aca="false">AQ202+BI202</f>
        <v>5.04</v>
      </c>
      <c r="BS202" s="16" t="n">
        <f aca="false">AR202+BJ202</f>
        <v>0</v>
      </c>
      <c r="BT202" s="16" t="n">
        <f aca="false">AS202+BK202</f>
        <v>1.05</v>
      </c>
      <c r="BU202" s="16" t="n">
        <f aca="false">AT202+BL202</f>
        <v>0</v>
      </c>
      <c r="BV202" s="16" t="n">
        <f aca="false">AU202+BM202</f>
        <v>4.725</v>
      </c>
      <c r="BW202" s="139" t="n">
        <f aca="false">AV202+BN202</f>
        <v>0</v>
      </c>
      <c r="BX202" s="3" t="n">
        <f aca="false">BO202/SUM($BO202:$BW202)</f>
        <v>0.243946512468377</v>
      </c>
      <c r="BY202" s="3" t="n">
        <f aca="false">BP202/SUM($BO202:$BW202)</f>
        <v>0.109625346343814</v>
      </c>
      <c r="BZ202" s="3" t="n">
        <f aca="false">BQ202/SUM($BO202:$BW202)</f>
        <v>0.0260209613299602</v>
      </c>
      <c r="CA202" s="3" t="n">
        <f aca="false">BR202/SUM($BO202:$BW202)</f>
        <v>0.289121792555114</v>
      </c>
      <c r="CB202" s="3" t="n">
        <f aca="false">BS202/SUM($BO202:$BW202)</f>
        <v>0</v>
      </c>
      <c r="CC202" s="3" t="n">
        <f aca="false">BT202/SUM($BO202:$BW202)</f>
        <v>0.0602337067823154</v>
      </c>
      <c r="CD202" s="3" t="n">
        <f aca="false">BU202/SUM($BO202:$BW202)</f>
        <v>0</v>
      </c>
      <c r="CE202" s="3" t="n">
        <f aca="false">BV202/SUM($BO202:$BW202)</f>
        <v>0.271051680520419</v>
      </c>
      <c r="CF202" s="3" t="n">
        <f aca="false">BW202/SUM($BO202:$BW202)</f>
        <v>0</v>
      </c>
      <c r="CG202" s="147" t="n">
        <f aca="false">IF(AND(CE202&gt;=90%,BV202&gt;=2000),BV202,0)</f>
        <v>0</v>
      </c>
      <c r="CI202" s="16" t="n">
        <f aca="false">IF(CG202&lt;&gt;0,SUM(BO202:CG202)-BV202,0)</f>
        <v>0</v>
      </c>
      <c r="CJ202" s="2" t="n">
        <f aca="false">IF(CE202&gt;=90%,BV202,0)</f>
        <v>0</v>
      </c>
      <c r="CK202" s="151" t="n">
        <f aca="false">IF(CJ202&lt;&gt;0,1,0)</f>
        <v>0</v>
      </c>
      <c r="CL202" s="2" t="n">
        <f aca="false">IF(CG202&lt;&gt;0,1,0)</f>
        <v>0</v>
      </c>
      <c r="CM202" s="2" t="n">
        <v>0</v>
      </c>
      <c r="CN202" s="151"/>
      <c r="CO202" s="127"/>
      <c r="CP202" s="127"/>
      <c r="CQ202" s="127"/>
      <c r="CR202" s="127"/>
      <c r="CS202" s="127"/>
      <c r="CT202" s="127"/>
      <c r="CU202" s="127"/>
      <c r="CV202" s="127"/>
      <c r="CW202" s="127"/>
      <c r="CX202" s="127"/>
      <c r="CY202" s="127"/>
      <c r="CZ202" s="127"/>
      <c r="DA202" s="127"/>
      <c r="DB202" s="127"/>
      <c r="DC202" s="187"/>
      <c r="DE202" s="37" t="str">
        <f aca="false">B131</f>
        <v>O144</v>
      </c>
      <c r="DF202" s="44" t="n">
        <f aca="false">SUM(DI183:DI204)</f>
        <v>669.56</v>
      </c>
      <c r="DG202" s="2" t="n">
        <f aca="false">W131</f>
        <v>1383.75</v>
      </c>
      <c r="DH202" s="44" t="n">
        <f aca="false">CG131</f>
        <v>0</v>
      </c>
      <c r="DI202" s="44" t="n">
        <f aca="false">O131</f>
        <v>67.5</v>
      </c>
      <c r="DJ202" s="44" t="n">
        <f aca="false">S131</f>
        <v>0.675</v>
      </c>
      <c r="DK202" s="44" t="n">
        <f aca="false">BW131</f>
        <v>0</v>
      </c>
      <c r="DL202" s="44" t="n">
        <f aca="false">BV131</f>
        <v>168.75</v>
      </c>
      <c r="DM202" s="155"/>
      <c r="DN202" s="155"/>
      <c r="DO202" s="155"/>
      <c r="DP202" s="155"/>
      <c r="GP202" s="188"/>
      <c r="GQ202" s="2" t="s">
        <v>416</v>
      </c>
      <c r="GR202" s="20" t="n">
        <v>0</v>
      </c>
      <c r="GS202" s="2" t="n">
        <v>0</v>
      </c>
      <c r="GT202" s="2" t="n">
        <v>0</v>
      </c>
      <c r="GU202" s="2" t="n">
        <v>0</v>
      </c>
      <c r="GV202" s="2" t="n">
        <v>0</v>
      </c>
      <c r="GW202" s="2" t="n">
        <v>0</v>
      </c>
      <c r="GX202" s="2" t="n">
        <v>1</v>
      </c>
      <c r="GY202" s="44" t="n">
        <v>0</v>
      </c>
      <c r="GZ202" s="20" t="n">
        <v>0</v>
      </c>
      <c r="HA202" s="2" t="s">
        <v>37</v>
      </c>
      <c r="HB202" s="2" t="s">
        <v>37</v>
      </c>
      <c r="HC202" s="2" t="s">
        <v>45</v>
      </c>
      <c r="HD202" s="2" t="n">
        <v>187</v>
      </c>
      <c r="HE202" s="2" t="n">
        <v>15</v>
      </c>
      <c r="HF202" s="2" t="n">
        <v>0.015</v>
      </c>
      <c r="HG202" s="2" t="n">
        <v>0</v>
      </c>
      <c r="HH202" s="2" t="n">
        <v>2.805</v>
      </c>
      <c r="HI202" s="2" t="n">
        <v>2.805</v>
      </c>
      <c r="HJ202" s="2" t="n">
        <v>1500</v>
      </c>
      <c r="HK202" s="2" t="n">
        <v>0</v>
      </c>
      <c r="HL202" s="44" t="n">
        <v>4207.5</v>
      </c>
      <c r="HM202" s="20" t="n">
        <v>0</v>
      </c>
      <c r="HN202" s="2" t="n">
        <v>0</v>
      </c>
      <c r="HO202" s="2" t="n">
        <v>0</v>
      </c>
      <c r="HP202" s="2" t="n">
        <v>0</v>
      </c>
      <c r="HQ202" s="2" t="n">
        <v>0</v>
      </c>
      <c r="HR202" s="2" t="n">
        <v>0</v>
      </c>
      <c r="HS202" s="2" t="n">
        <v>0</v>
      </c>
      <c r="HT202" s="2" t="n">
        <v>0</v>
      </c>
      <c r="HU202" s="2" t="n">
        <v>0</v>
      </c>
      <c r="HV202" s="2" t="n">
        <v>0</v>
      </c>
      <c r="HW202" s="2" t="n">
        <v>0</v>
      </c>
      <c r="HX202" s="2" t="n">
        <v>0</v>
      </c>
      <c r="HY202" s="2" t="n">
        <v>0</v>
      </c>
      <c r="HZ202" s="189" t="n">
        <v>0</v>
      </c>
    </row>
    <row r="203" s="155" customFormat="true" ht="14.4" hidden="false" customHeight="false" outlineLevel="0" collapsed="false">
      <c r="A203" s="190"/>
      <c r="B203" s="37" t="s">
        <v>428</v>
      </c>
      <c r="C203" s="16" t="n">
        <v>0</v>
      </c>
      <c r="D203" s="155" t="n">
        <v>0</v>
      </c>
      <c r="E203" s="155" t="n">
        <v>0</v>
      </c>
      <c r="F203" s="155" t="n">
        <v>0</v>
      </c>
      <c r="G203" s="155" t="n">
        <v>0</v>
      </c>
      <c r="H203" s="155" t="n">
        <v>0</v>
      </c>
      <c r="I203" s="155" t="n">
        <v>0</v>
      </c>
      <c r="J203" s="155" t="n">
        <v>0</v>
      </c>
      <c r="K203" s="155" t="s">
        <v>41</v>
      </c>
      <c r="L203" s="155" t="n">
        <v>0</v>
      </c>
      <c r="M203" s="155" t="n">
        <v>0</v>
      </c>
      <c r="N203" s="155" t="n">
        <v>0</v>
      </c>
      <c r="O203" s="155" t="n">
        <v>22.9</v>
      </c>
      <c r="P203" s="155" t="n">
        <v>0</v>
      </c>
      <c r="Q203" s="155" t="n">
        <v>0</v>
      </c>
      <c r="R203" s="155" t="n">
        <v>0</v>
      </c>
      <c r="S203" s="155" t="n">
        <v>0</v>
      </c>
      <c r="T203" s="155" t="n">
        <v>0</v>
      </c>
      <c r="U203" s="155" t="n">
        <v>0</v>
      </c>
      <c r="V203" s="155" t="n">
        <v>0</v>
      </c>
      <c r="W203" s="155" t="n">
        <v>0</v>
      </c>
      <c r="X203" s="155" t="n">
        <f aca="false">IF(M203=1,O203,0)</f>
        <v>0</v>
      </c>
      <c r="AB203" s="127"/>
      <c r="AC203" s="127"/>
      <c r="AD203" s="127"/>
      <c r="AE203" s="127"/>
      <c r="AF203" s="127"/>
      <c r="AG203" s="128"/>
      <c r="AH203" s="127"/>
      <c r="AI203" s="127"/>
      <c r="AJ203" s="127"/>
      <c r="AK203" s="127"/>
      <c r="AL203" s="127"/>
      <c r="AM203" s="127"/>
      <c r="AN203" s="156" t="n">
        <f aca="false">Belcastro!M71</f>
        <v>0</v>
      </c>
      <c r="AO203" s="157" t="n">
        <f aca="false">Belcastro!N71</f>
        <v>0</v>
      </c>
      <c r="AP203" s="157" t="n">
        <f aca="false">Belcastro!O71</f>
        <v>0</v>
      </c>
      <c r="AQ203" s="157" t="n">
        <f aca="false">Belcastro!P71</f>
        <v>0</v>
      </c>
      <c r="AR203" s="157" t="n">
        <f aca="false">Belcastro!Q71</f>
        <v>0</v>
      </c>
      <c r="AS203" s="157" t="n">
        <f aca="false">Belcastro!R71</f>
        <v>0</v>
      </c>
      <c r="AT203" s="157" t="n">
        <f aca="false">Belcastro!S71</f>
        <v>0</v>
      </c>
      <c r="AU203" s="157" t="n">
        <f aca="false">Belcastro!T71</f>
        <v>0</v>
      </c>
      <c r="AV203" s="160" t="n">
        <f aca="false">Belcastro!U71</f>
        <v>0</v>
      </c>
      <c r="AW203" s="156" t="n">
        <f aca="false">Belcastro!M72</f>
        <v>0</v>
      </c>
      <c r="AX203" s="157" t="n">
        <f aca="false">Belcastro!N72</f>
        <v>0</v>
      </c>
      <c r="AY203" s="157" t="n">
        <f aca="false">Belcastro!O72</f>
        <v>0</v>
      </c>
      <c r="AZ203" s="157" t="n">
        <f aca="false">Belcastro!P72</f>
        <v>0</v>
      </c>
      <c r="BA203" s="157" t="n">
        <f aca="false">Belcastro!Q72</f>
        <v>0</v>
      </c>
      <c r="BB203" s="157" t="n">
        <f aca="false">Belcastro!R72</f>
        <v>0</v>
      </c>
      <c r="BC203" s="157" t="n">
        <f aca="false">Belcastro!S72</f>
        <v>0</v>
      </c>
      <c r="BD203" s="157" t="n">
        <f aca="false">Belcastro!T72</f>
        <v>0</v>
      </c>
      <c r="BE203" s="157" t="n">
        <f aca="false">Belcastro!U72</f>
        <v>0</v>
      </c>
      <c r="BF203" s="158" t="n">
        <f aca="false">AW203*$T203</f>
        <v>0</v>
      </c>
      <c r="BG203" s="155" t="n">
        <f aca="false">AX203*$T203</f>
        <v>0</v>
      </c>
      <c r="BH203" s="155" t="n">
        <f aca="false">AY203*$T203</f>
        <v>0</v>
      </c>
      <c r="BI203" s="155" t="n">
        <f aca="false">AZ203*$T203</f>
        <v>0</v>
      </c>
      <c r="BJ203" s="155" t="n">
        <f aca="false">BA203*$T203</f>
        <v>0</v>
      </c>
      <c r="BK203" s="155" t="n">
        <f aca="false">BB203*$T203</f>
        <v>0</v>
      </c>
      <c r="BL203" s="155" t="n">
        <f aca="false">BC203*$T203</f>
        <v>0</v>
      </c>
      <c r="BM203" s="155" t="n">
        <f aca="false">BD203*$T203</f>
        <v>0</v>
      </c>
      <c r="BN203" s="159" t="n">
        <f aca="false">BE203*$T203</f>
        <v>0</v>
      </c>
      <c r="BO203" s="156" t="n">
        <f aca="false">AN203+BF203</f>
        <v>0</v>
      </c>
      <c r="BP203" s="157" t="n">
        <f aca="false">AO203+BG203</f>
        <v>0</v>
      </c>
      <c r="BQ203" s="157" t="n">
        <f aca="false">AP203+BH203</f>
        <v>0</v>
      </c>
      <c r="BR203" s="157" t="n">
        <f aca="false">AQ203+BI203</f>
        <v>0</v>
      </c>
      <c r="BS203" s="157" t="n">
        <f aca="false">AR203+BJ203</f>
        <v>0</v>
      </c>
      <c r="BT203" s="157" t="n">
        <f aca="false">AS203+BK203</f>
        <v>0</v>
      </c>
      <c r="BU203" s="157" t="n">
        <f aca="false">AT203+BL203</f>
        <v>0</v>
      </c>
      <c r="BV203" s="157" t="n">
        <f aca="false">AU203+BM203</f>
        <v>0</v>
      </c>
      <c r="BW203" s="160" t="n">
        <f aca="false">AV203+BN203</f>
        <v>0</v>
      </c>
      <c r="BX203" s="3" t="e">
        <f aca="false">BO203/SUM($BO203:$BW203)</f>
        <v>#DIV/0!</v>
      </c>
      <c r="BY203" s="3" t="e">
        <f aca="false">BP203/SUM($BO203:$BW203)</f>
        <v>#DIV/0!</v>
      </c>
      <c r="BZ203" s="3" t="e">
        <f aca="false">BQ203/SUM($BO203:$BW203)</f>
        <v>#DIV/0!</v>
      </c>
      <c r="CA203" s="3" t="e">
        <f aca="false">BR203/SUM($BO203:$BW203)</f>
        <v>#DIV/0!</v>
      </c>
      <c r="CB203" s="3" t="e">
        <f aca="false">BS203/SUM($BO203:$BW203)</f>
        <v>#DIV/0!</v>
      </c>
      <c r="CC203" s="3" t="e">
        <f aca="false">BT203/SUM($BO203:$BW203)</f>
        <v>#DIV/0!</v>
      </c>
      <c r="CD203" s="3" t="e">
        <f aca="false">BU203/SUM($BO203:$BW203)</f>
        <v>#DIV/0!</v>
      </c>
      <c r="CE203" s="3" t="e">
        <f aca="false">BV203/SUM($BO203:$BW203)</f>
        <v>#DIV/0!</v>
      </c>
      <c r="CF203" s="3" t="e">
        <f aca="false">BW203/SUM($BO203:$BW203)</f>
        <v>#DIV/0!</v>
      </c>
      <c r="CG203" s="147"/>
      <c r="CI203" s="16" t="n">
        <f aca="false">IF(CG203&lt;&gt;0,SUM(BO203:CG203)-BV203,0)</f>
        <v>0</v>
      </c>
      <c r="CK203" s="151"/>
      <c r="CL203" s="155" t="n">
        <f aca="false">IF(CG203&lt;&gt;0,1,0)</f>
        <v>0</v>
      </c>
      <c r="CN203" s="151"/>
      <c r="CO203" s="127"/>
      <c r="CP203" s="127"/>
      <c r="CQ203" s="127"/>
      <c r="CR203" s="127"/>
      <c r="CS203" s="127"/>
      <c r="CT203" s="127"/>
      <c r="CU203" s="127"/>
      <c r="CV203" s="127"/>
      <c r="CW203" s="127"/>
      <c r="CX203" s="127"/>
      <c r="CY203" s="127"/>
      <c r="CZ203" s="127"/>
      <c r="DA203" s="127"/>
      <c r="DB203" s="127"/>
      <c r="DC203" s="187"/>
      <c r="DE203" s="37" t="str">
        <f aca="false">B132</f>
        <v>O145</v>
      </c>
      <c r="DF203" s="44" t="n">
        <f aca="false">SUM(DJ183:DJ204)</f>
        <v>18.4129</v>
      </c>
      <c r="DG203" s="155" t="n">
        <f aca="false">W132</f>
        <v>1136.8</v>
      </c>
      <c r="DH203" s="44" t="n">
        <f aca="false">CG132</f>
        <v>0</v>
      </c>
      <c r="DI203" s="44" t="n">
        <f aca="false">O132</f>
        <v>81.2</v>
      </c>
      <c r="DJ203" s="44" t="n">
        <f aca="false">S132</f>
        <v>0.812</v>
      </c>
      <c r="DK203" s="44" t="n">
        <f aca="false">BW132</f>
        <v>0</v>
      </c>
      <c r="DL203" s="44" t="n">
        <f aca="false">BV132</f>
        <v>0</v>
      </c>
      <c r="GP203" s="188"/>
      <c r="GQ203" s="155" t="s">
        <v>417</v>
      </c>
      <c r="GR203" s="20" t="n">
        <v>0</v>
      </c>
      <c r="GS203" s="155" t="n">
        <v>0</v>
      </c>
      <c r="GT203" s="155" t="n">
        <v>0</v>
      </c>
      <c r="GU203" s="155" t="n">
        <v>0</v>
      </c>
      <c r="GV203" s="155" t="n">
        <v>0</v>
      </c>
      <c r="GW203" s="155" t="n">
        <v>0</v>
      </c>
      <c r="GX203" s="155" t="n">
        <v>0</v>
      </c>
      <c r="GY203" s="44" t="n">
        <v>1</v>
      </c>
      <c r="GZ203" s="20" t="n">
        <v>0</v>
      </c>
      <c r="HA203" s="155" t="s">
        <v>37</v>
      </c>
      <c r="HB203" s="155" t="s">
        <v>37</v>
      </c>
      <c r="HC203" s="155" t="s">
        <v>48</v>
      </c>
      <c r="HD203" s="155" t="n">
        <v>17.8</v>
      </c>
      <c r="HE203" s="155" t="n">
        <v>7</v>
      </c>
      <c r="HF203" s="155" t="n">
        <v>0.007</v>
      </c>
      <c r="HG203" s="155" t="n">
        <v>0</v>
      </c>
      <c r="HH203" s="155" t="n">
        <v>0.1246</v>
      </c>
      <c r="HI203" s="155" t="n">
        <v>0.1246</v>
      </c>
      <c r="HJ203" s="155" t="n">
        <v>400</v>
      </c>
      <c r="HK203" s="155" t="n">
        <v>0</v>
      </c>
      <c r="HL203" s="44" t="n">
        <v>49.84</v>
      </c>
      <c r="HM203" s="20" t="n">
        <v>0</v>
      </c>
      <c r="HN203" s="155" t="n">
        <v>0</v>
      </c>
      <c r="HO203" s="155" t="n">
        <v>0</v>
      </c>
      <c r="HP203" s="155" t="n">
        <v>0</v>
      </c>
      <c r="HQ203" s="155" t="n">
        <v>0</v>
      </c>
      <c r="HR203" s="155" t="n">
        <v>0</v>
      </c>
      <c r="HS203" s="155" t="n">
        <v>0</v>
      </c>
      <c r="HT203" s="155" t="n">
        <v>0</v>
      </c>
      <c r="HU203" s="155" t="n">
        <v>0</v>
      </c>
      <c r="HV203" s="155" t="n">
        <v>0</v>
      </c>
      <c r="HW203" s="155" t="n">
        <v>0</v>
      </c>
      <c r="HX203" s="155" t="n">
        <v>0</v>
      </c>
      <c r="HY203" s="155" t="n">
        <v>0</v>
      </c>
      <c r="HZ203" s="189" t="n">
        <v>0</v>
      </c>
    </row>
    <row r="204" s="155" customFormat="true" ht="14.4" hidden="false" customHeight="false" outlineLevel="0" collapsed="false">
      <c r="A204" s="190"/>
      <c r="B204" s="37" t="s">
        <v>429</v>
      </c>
      <c r="C204" s="16" t="n">
        <v>0</v>
      </c>
      <c r="D204" s="155" t="n">
        <v>0</v>
      </c>
      <c r="E204" s="155" t="n">
        <v>0</v>
      </c>
      <c r="F204" s="155" t="n">
        <v>0</v>
      </c>
      <c r="G204" s="155" t="n">
        <v>0</v>
      </c>
      <c r="H204" s="155" t="n">
        <v>0</v>
      </c>
      <c r="I204" s="155" t="n">
        <v>0</v>
      </c>
      <c r="J204" s="155" t="n">
        <v>0</v>
      </c>
      <c r="K204" s="155" t="s">
        <v>41</v>
      </c>
      <c r="L204" s="155" t="n">
        <v>0</v>
      </c>
      <c r="M204" s="155" t="n">
        <v>0</v>
      </c>
      <c r="N204" s="155" t="n">
        <v>0</v>
      </c>
      <c r="O204" s="155" t="n">
        <v>15.1</v>
      </c>
      <c r="P204" s="155" t="n">
        <v>0</v>
      </c>
      <c r="Q204" s="155" t="n">
        <v>0</v>
      </c>
      <c r="R204" s="155" t="n">
        <v>0</v>
      </c>
      <c r="S204" s="155" t="n">
        <v>0</v>
      </c>
      <c r="T204" s="155" t="n">
        <v>0</v>
      </c>
      <c r="U204" s="155" t="n">
        <v>0</v>
      </c>
      <c r="V204" s="155" t="n">
        <v>0</v>
      </c>
      <c r="W204" s="155" t="n">
        <v>0</v>
      </c>
      <c r="X204" s="155" t="n">
        <f aca="false">IF(M204=1,O204,0)</f>
        <v>0</v>
      </c>
      <c r="AB204" s="127"/>
      <c r="AC204" s="127"/>
      <c r="AD204" s="127"/>
      <c r="AE204" s="127"/>
      <c r="AF204" s="127"/>
      <c r="AG204" s="128"/>
      <c r="AH204" s="127"/>
      <c r="AI204" s="127"/>
      <c r="AJ204" s="127"/>
      <c r="AK204" s="127"/>
      <c r="AL204" s="127"/>
      <c r="AM204" s="127"/>
      <c r="AN204" s="156" t="n">
        <f aca="false">Belcastro!X71</f>
        <v>0</v>
      </c>
      <c r="AO204" s="157" t="n">
        <f aca="false">Belcastro!Y71</f>
        <v>0</v>
      </c>
      <c r="AP204" s="157" t="n">
        <f aca="false">Belcastro!Z71</f>
        <v>0</v>
      </c>
      <c r="AQ204" s="157" t="n">
        <f aca="false">Belcastro!AA71</f>
        <v>0</v>
      </c>
      <c r="AR204" s="157" t="n">
        <f aca="false">Belcastro!AB71</f>
        <v>0</v>
      </c>
      <c r="AS204" s="157" t="n">
        <f aca="false">Belcastro!AC71</f>
        <v>0</v>
      </c>
      <c r="AT204" s="157" t="n">
        <f aca="false">Belcastro!AD71</f>
        <v>0</v>
      </c>
      <c r="AU204" s="157" t="n">
        <f aca="false">Belcastro!AE71</f>
        <v>0</v>
      </c>
      <c r="AV204" s="160" t="n">
        <f aca="false">Belcastro!AF71</f>
        <v>0</v>
      </c>
      <c r="AW204" s="156" t="n">
        <f aca="false">Belcastro!X72</f>
        <v>0</v>
      </c>
      <c r="AX204" s="157" t="n">
        <f aca="false">Belcastro!Y72</f>
        <v>0</v>
      </c>
      <c r="AY204" s="157" t="n">
        <f aca="false">Belcastro!Z72</f>
        <v>0</v>
      </c>
      <c r="AZ204" s="157" t="n">
        <f aca="false">Belcastro!AA72</f>
        <v>0</v>
      </c>
      <c r="BA204" s="157" t="n">
        <f aca="false">Belcastro!AB72</f>
        <v>0</v>
      </c>
      <c r="BB204" s="157" t="n">
        <f aca="false">Belcastro!AC72</f>
        <v>0</v>
      </c>
      <c r="BC204" s="157" t="n">
        <f aca="false">Belcastro!AD72</f>
        <v>0</v>
      </c>
      <c r="BD204" s="157" t="n">
        <f aca="false">Belcastro!AE72</f>
        <v>0</v>
      </c>
      <c r="BE204" s="157" t="n">
        <f aca="false">Belcastro!AF72</f>
        <v>0</v>
      </c>
      <c r="BF204" s="158" t="n">
        <f aca="false">AW204*$T204</f>
        <v>0</v>
      </c>
      <c r="BG204" s="155" t="n">
        <f aca="false">AX204*$T204</f>
        <v>0</v>
      </c>
      <c r="BH204" s="155" t="n">
        <f aca="false">AY204*$T204</f>
        <v>0</v>
      </c>
      <c r="BI204" s="155" t="n">
        <f aca="false">AZ204*$T204</f>
        <v>0</v>
      </c>
      <c r="BJ204" s="155" t="n">
        <f aca="false">BA204*$T204</f>
        <v>0</v>
      </c>
      <c r="BK204" s="155" t="n">
        <f aca="false">BB204*$T204</f>
        <v>0</v>
      </c>
      <c r="BL204" s="155" t="n">
        <f aca="false">BC204*$T204</f>
        <v>0</v>
      </c>
      <c r="BM204" s="155" t="n">
        <f aca="false">BD204*$T204</f>
        <v>0</v>
      </c>
      <c r="BN204" s="159" t="n">
        <f aca="false">BE204*$T204</f>
        <v>0</v>
      </c>
      <c r="BO204" s="156" t="n">
        <f aca="false">AN204+BF204</f>
        <v>0</v>
      </c>
      <c r="BP204" s="157" t="n">
        <f aca="false">AO204+BG204</f>
        <v>0</v>
      </c>
      <c r="BQ204" s="157" t="n">
        <f aca="false">AP204+BH204</f>
        <v>0</v>
      </c>
      <c r="BR204" s="157" t="n">
        <f aca="false">AQ204+BI204</f>
        <v>0</v>
      </c>
      <c r="BS204" s="157" t="n">
        <f aca="false">AR204+BJ204</f>
        <v>0</v>
      </c>
      <c r="BT204" s="157" t="n">
        <f aca="false">AS204+BK204</f>
        <v>0</v>
      </c>
      <c r="BU204" s="157" t="n">
        <f aca="false">AT204+BL204</f>
        <v>0</v>
      </c>
      <c r="BV204" s="157" t="n">
        <f aca="false">AU204+BM204</f>
        <v>0</v>
      </c>
      <c r="BW204" s="160" t="n">
        <f aca="false">AV204+BN204</f>
        <v>0</v>
      </c>
      <c r="BX204" s="3" t="e">
        <f aca="false">BO204/SUM($BO204:$BW204)</f>
        <v>#DIV/0!</v>
      </c>
      <c r="BY204" s="3" t="e">
        <f aca="false">BP204/SUM($BO204:$BW204)</f>
        <v>#DIV/0!</v>
      </c>
      <c r="BZ204" s="3" t="e">
        <f aca="false">BQ204/SUM($BO204:$BW204)</f>
        <v>#DIV/0!</v>
      </c>
      <c r="CA204" s="3" t="e">
        <f aca="false">BR204/SUM($BO204:$BW204)</f>
        <v>#DIV/0!</v>
      </c>
      <c r="CB204" s="3" t="e">
        <f aca="false">BS204/SUM($BO204:$BW204)</f>
        <v>#DIV/0!</v>
      </c>
      <c r="CC204" s="3" t="e">
        <f aca="false">BT204/SUM($BO204:$BW204)</f>
        <v>#DIV/0!</v>
      </c>
      <c r="CD204" s="3" t="e">
        <f aca="false">BU204/SUM($BO204:$BW204)</f>
        <v>#DIV/0!</v>
      </c>
      <c r="CE204" s="3" t="e">
        <f aca="false">BV204/SUM($BO204:$BW204)</f>
        <v>#DIV/0!</v>
      </c>
      <c r="CF204" s="3" t="e">
        <f aca="false">BW204/SUM($BO204:$BW204)</f>
        <v>#DIV/0!</v>
      </c>
      <c r="CG204" s="147"/>
      <c r="CI204" s="16" t="n">
        <f aca="false">IF(CG204&lt;&gt;0,SUM(BO204:CG204)-BV204,0)</f>
        <v>0</v>
      </c>
      <c r="CK204" s="151"/>
      <c r="CL204" s="155" t="n">
        <f aca="false">IF(CG204&lt;&gt;0,1,0)</f>
        <v>0</v>
      </c>
      <c r="CN204" s="151"/>
      <c r="CO204" s="127"/>
      <c r="CP204" s="127"/>
      <c r="CQ204" s="127"/>
      <c r="CR204" s="127"/>
      <c r="CS204" s="127"/>
      <c r="CT204" s="127"/>
      <c r="CU204" s="127"/>
      <c r="CV204" s="127"/>
      <c r="CW204" s="127"/>
      <c r="CX204" s="127"/>
      <c r="CY204" s="127"/>
      <c r="CZ204" s="127"/>
      <c r="DA204" s="127"/>
      <c r="DB204" s="127"/>
      <c r="DC204" s="187"/>
      <c r="DD204" s="60"/>
      <c r="DE204" s="176" t="str">
        <f aca="false">B133</f>
        <v>O146</v>
      </c>
      <c r="DF204" s="58" t="n">
        <f aca="false">SUM(DG183:DG204)</f>
        <v>14594.7146983708</v>
      </c>
      <c r="DG204" s="155" t="n">
        <f aca="false">W133</f>
        <v>949.340028025669</v>
      </c>
      <c r="DH204" s="44" t="n">
        <f aca="false">CG133</f>
        <v>0</v>
      </c>
      <c r="DI204" s="44" t="n">
        <f aca="false">O133</f>
        <v>34.6</v>
      </c>
      <c r="DJ204" s="44" t="n">
        <f aca="false">S133</f>
        <v>0.692</v>
      </c>
      <c r="DK204" s="44" t="n">
        <f aca="false">BW133</f>
        <v>0</v>
      </c>
      <c r="DL204" s="44" t="n">
        <f aca="false">BV133</f>
        <v>0</v>
      </c>
      <c r="GP204" s="188"/>
      <c r="GQ204" s="155" t="s">
        <v>418</v>
      </c>
      <c r="GR204" s="20" t="n">
        <v>0</v>
      </c>
      <c r="GS204" s="155" t="n">
        <v>0</v>
      </c>
      <c r="GT204" s="155" t="n">
        <v>1</v>
      </c>
      <c r="GU204" s="155" t="n">
        <v>0</v>
      </c>
      <c r="GV204" s="155" t="n">
        <v>0</v>
      </c>
      <c r="GW204" s="155" t="n">
        <v>0</v>
      </c>
      <c r="GX204" s="155" t="n">
        <v>0</v>
      </c>
      <c r="GY204" s="44" t="n">
        <v>0</v>
      </c>
      <c r="GZ204" s="20" t="n">
        <v>0</v>
      </c>
      <c r="HA204" s="155" t="s">
        <v>37</v>
      </c>
      <c r="HB204" s="155" t="s">
        <v>37</v>
      </c>
      <c r="HC204" s="155" t="s">
        <v>48</v>
      </c>
      <c r="HD204" s="155" t="n">
        <v>10.7</v>
      </c>
      <c r="HE204" s="155" t="n">
        <v>0.5</v>
      </c>
      <c r="HF204" s="155" t="n">
        <v>0.0005</v>
      </c>
      <c r="HG204" s="155" t="n">
        <v>0</v>
      </c>
      <c r="HH204" s="155" t="n">
        <v>0.00535</v>
      </c>
      <c r="HI204" s="155" t="n">
        <v>0.00535</v>
      </c>
      <c r="HJ204" s="155" t="n">
        <v>6540</v>
      </c>
      <c r="HK204" s="155" t="n">
        <v>0</v>
      </c>
      <c r="HL204" s="44" t="n">
        <v>34.989</v>
      </c>
      <c r="HM204" s="20" t="n">
        <v>0</v>
      </c>
      <c r="HN204" s="155" t="n">
        <v>0</v>
      </c>
      <c r="HO204" s="155" t="n">
        <v>0</v>
      </c>
      <c r="HP204" s="155" t="n">
        <v>0</v>
      </c>
      <c r="HQ204" s="155" t="n">
        <v>0</v>
      </c>
      <c r="HR204" s="155" t="n">
        <v>0</v>
      </c>
      <c r="HS204" s="155" t="n">
        <v>0</v>
      </c>
      <c r="HT204" s="155" t="n">
        <v>0</v>
      </c>
      <c r="HU204" s="155" t="n">
        <v>0</v>
      </c>
      <c r="HV204" s="155" t="n">
        <v>0</v>
      </c>
      <c r="HW204" s="155" t="n">
        <v>0</v>
      </c>
      <c r="HX204" s="155" t="n">
        <v>0</v>
      </c>
      <c r="HY204" s="155" t="n">
        <v>0</v>
      </c>
      <c r="HZ204" s="189" t="n">
        <v>0</v>
      </c>
    </row>
    <row r="205" customFormat="false" ht="14.4" hidden="false" customHeight="false" outlineLevel="0" collapsed="false">
      <c r="A205" s="190"/>
      <c r="B205" s="37" t="s">
        <v>430</v>
      </c>
      <c r="C205" s="16" t="n">
        <v>0.8</v>
      </c>
      <c r="D205" s="2" t="n">
        <v>0.05</v>
      </c>
      <c r="E205" s="2" t="n">
        <v>0.05</v>
      </c>
      <c r="F205" s="2" t="n">
        <v>0</v>
      </c>
      <c r="G205" s="2" t="n">
        <v>0.1</v>
      </c>
      <c r="H205" s="2" t="n">
        <v>0</v>
      </c>
      <c r="I205" s="2" t="n">
        <v>0</v>
      </c>
      <c r="J205" s="2" t="n">
        <v>0</v>
      </c>
      <c r="K205" s="2" t="n">
        <v>0</v>
      </c>
      <c r="L205" s="2" t="s">
        <v>37</v>
      </c>
      <c r="M205" s="2" t="s">
        <v>37</v>
      </c>
      <c r="N205" s="2" t="s">
        <v>434</v>
      </c>
      <c r="O205" s="2" t="n">
        <v>40.3</v>
      </c>
      <c r="P205" s="2" t="n">
        <v>0.4</v>
      </c>
      <c r="Q205" s="2" t="n">
        <v>0.0004</v>
      </c>
      <c r="R205" s="2" t="n">
        <v>0</v>
      </c>
      <c r="S205" s="2" t="n">
        <v>0.01612</v>
      </c>
      <c r="T205" s="2" t="n">
        <v>0.01612</v>
      </c>
      <c r="U205" s="2" t="n">
        <v>1277</v>
      </c>
      <c r="V205" s="2" t="n">
        <v>0</v>
      </c>
      <c r="W205" s="2" t="n">
        <v>20.58524</v>
      </c>
      <c r="X205" s="2" t="n">
        <f aca="false">IF(M205=1,O205,0)</f>
        <v>0</v>
      </c>
      <c r="Z205" s="2" t="s">
        <v>564</v>
      </c>
      <c r="AA205" s="2" t="n">
        <f aca="false">[3]cutro!E10</f>
        <v>8.55116883172667</v>
      </c>
      <c r="AB205" s="127"/>
      <c r="AC205" s="127"/>
      <c r="AD205" s="127"/>
      <c r="AE205" s="127"/>
      <c r="AF205" s="127"/>
      <c r="AG205" s="128"/>
      <c r="AH205" s="127"/>
      <c r="AI205" s="127"/>
      <c r="AJ205" s="127"/>
      <c r="AK205" s="127"/>
      <c r="AL205" s="127"/>
      <c r="AM205" s="127"/>
      <c r="AN205" s="150" t="n">
        <f aca="false">Belcastro!AI71</f>
        <v>0</v>
      </c>
      <c r="AO205" s="16" t="n">
        <f aca="false">Belcastro!AJ71</f>
        <v>0</v>
      </c>
      <c r="AP205" s="16" t="n">
        <f aca="false">Belcastro!AK71</f>
        <v>0</v>
      </c>
      <c r="AQ205" s="16" t="n">
        <f aca="false">Belcastro!AL71</f>
        <v>0</v>
      </c>
      <c r="AR205" s="16" t="n">
        <f aca="false">Belcastro!AM71</f>
        <v>0</v>
      </c>
      <c r="AS205" s="16" t="n">
        <f aca="false">Belcastro!AN71</f>
        <v>0</v>
      </c>
      <c r="AT205" s="16" t="n">
        <f aca="false">Belcastro!AO71</f>
        <v>0</v>
      </c>
      <c r="AU205" s="16" t="n">
        <f aca="false">Belcastro!AP71</f>
        <v>0</v>
      </c>
      <c r="AV205" s="139" t="n">
        <f aca="false">Belcastro!AQ71</f>
        <v>0</v>
      </c>
      <c r="AW205" s="150" t="n">
        <f aca="false">Belcastro!AI72</f>
        <v>720</v>
      </c>
      <c r="AX205" s="16" t="n">
        <f aca="false">Belcastro!AJ72</f>
        <v>130</v>
      </c>
      <c r="AY205" s="16" t="n">
        <f aca="false">Belcastro!AK72</f>
        <v>27</v>
      </c>
      <c r="AZ205" s="16" t="n">
        <f aca="false">Belcastro!AL72</f>
        <v>300</v>
      </c>
      <c r="BA205" s="16" t="n">
        <f aca="false">Belcastro!AM72</f>
        <v>0</v>
      </c>
      <c r="BB205" s="16" t="n">
        <f aca="false">Belcastro!AN72</f>
        <v>100</v>
      </c>
      <c r="BC205" s="16" t="n">
        <f aca="false">Belcastro!AO72</f>
        <v>0</v>
      </c>
      <c r="BD205" s="16" t="n">
        <f aca="false">Belcastro!AP72</f>
        <v>0</v>
      </c>
      <c r="BE205" s="16" t="n">
        <f aca="false">Belcastro!AQ72</f>
        <v>0</v>
      </c>
      <c r="BF205" s="20" t="n">
        <f aca="false">AW205*$T205</f>
        <v>11.6064</v>
      </c>
      <c r="BG205" s="2" t="n">
        <f aca="false">AX205*$T205</f>
        <v>2.0956</v>
      </c>
      <c r="BH205" s="2" t="n">
        <f aca="false">AY205*$T205</f>
        <v>0.43524</v>
      </c>
      <c r="BI205" s="2" t="n">
        <f aca="false">AZ205*$T205</f>
        <v>4.836</v>
      </c>
      <c r="BJ205" s="2" t="n">
        <f aca="false">BA205*$T205</f>
        <v>0</v>
      </c>
      <c r="BK205" s="2" t="n">
        <f aca="false">BB205*$T205</f>
        <v>1.612</v>
      </c>
      <c r="BL205" s="2" t="n">
        <f aca="false">BC205*$T205</f>
        <v>0</v>
      </c>
      <c r="BM205" s="2" t="n">
        <f aca="false">BD205*$T205</f>
        <v>0</v>
      </c>
      <c r="BN205" s="44" t="n">
        <f aca="false">BE205*$T205</f>
        <v>0</v>
      </c>
      <c r="BO205" s="150" t="n">
        <f aca="false">AN205+BF205</f>
        <v>11.6064</v>
      </c>
      <c r="BP205" s="16" t="n">
        <f aca="false">AO205+BG205</f>
        <v>2.0956</v>
      </c>
      <c r="BQ205" s="16" t="n">
        <f aca="false">AP205+BH205</f>
        <v>0.43524</v>
      </c>
      <c r="BR205" s="16" t="n">
        <f aca="false">AQ205+BI205</f>
        <v>4.836</v>
      </c>
      <c r="BS205" s="16" t="n">
        <f aca="false">AR205+BJ205</f>
        <v>0</v>
      </c>
      <c r="BT205" s="16" t="n">
        <f aca="false">AS205+BK205</f>
        <v>1.612</v>
      </c>
      <c r="BU205" s="16" t="n">
        <f aca="false">AT205+BL205</f>
        <v>0</v>
      </c>
      <c r="BV205" s="16" t="n">
        <f aca="false">AU205+BM205</f>
        <v>0</v>
      </c>
      <c r="BW205" s="139" t="n">
        <f aca="false">AV205+BN205</f>
        <v>0</v>
      </c>
      <c r="BX205" s="3" t="n">
        <f aca="false">BO205/SUM($BO205:$BW205)</f>
        <v>0.563821456538763</v>
      </c>
      <c r="BY205" s="3" t="n">
        <f aca="false">BP205/SUM($BO205:$BW205)</f>
        <v>0.101801096319499</v>
      </c>
      <c r="BZ205" s="3" t="n">
        <f aca="false">BQ205/SUM($BO205:$BW205)</f>
        <v>0.0211433046202036</v>
      </c>
      <c r="CA205" s="3" t="n">
        <f aca="false">BR205/SUM($BO205:$BW205)</f>
        <v>0.234925606891151</v>
      </c>
      <c r="CB205" s="3" t="n">
        <f aca="false">BS205/SUM($BO205:$BW205)</f>
        <v>0</v>
      </c>
      <c r="CC205" s="3" t="n">
        <f aca="false">BT205/SUM($BO205:$BW205)</f>
        <v>0.0783085356303837</v>
      </c>
      <c r="CD205" s="3" t="n">
        <f aca="false">BU205/SUM($BO205:$BW205)</f>
        <v>0</v>
      </c>
      <c r="CE205" s="3" t="n">
        <f aca="false">BV205/SUM($BO205:$BW205)</f>
        <v>0</v>
      </c>
      <c r="CF205" s="3" t="n">
        <f aca="false">BW205/SUM($BO205:$BW205)</f>
        <v>0</v>
      </c>
      <c r="CG205" s="147" t="n">
        <f aca="false">IF(AND(CE205&gt;=90%,BV205&gt;=2000),BV205,0)</f>
        <v>0</v>
      </c>
      <c r="CI205" s="16" t="n">
        <f aca="false">IF(CG205&lt;&gt;0,SUM(BO205:CG205)-BV205,0)</f>
        <v>0</v>
      </c>
      <c r="CJ205" s="2" t="n">
        <f aca="false">IF(CE205&gt;=90%,BV205,0)</f>
        <v>0</v>
      </c>
      <c r="CK205" s="151" t="n">
        <f aca="false">IF(CJ205&lt;&gt;0,1,0)</f>
        <v>0</v>
      </c>
      <c r="CL205" s="2" t="n">
        <f aca="false">IF(CG205&lt;&gt;0,1,0)</f>
        <v>0</v>
      </c>
      <c r="CM205" s="2" t="n">
        <v>0</v>
      </c>
      <c r="CN205" s="151"/>
      <c r="CO205" s="127"/>
      <c r="CP205" s="127"/>
      <c r="CQ205" s="127"/>
      <c r="CR205" s="127"/>
      <c r="CS205" s="127"/>
      <c r="CT205" s="127"/>
      <c r="CU205" s="127"/>
      <c r="CV205" s="127"/>
      <c r="CW205" s="127"/>
      <c r="CX205" s="127"/>
      <c r="CY205" s="127"/>
      <c r="CZ205" s="127"/>
      <c r="DA205" s="127"/>
      <c r="DB205" s="127"/>
      <c r="DC205" s="187"/>
      <c r="DD205" s="50" t="s">
        <v>114</v>
      </c>
      <c r="DE205" s="49" t="str">
        <f aca="false">B134</f>
        <v>O152</v>
      </c>
      <c r="DF205" s="38" t="n">
        <f aca="false">AA134+AA69</f>
        <v>15.6911542218946</v>
      </c>
      <c r="DG205" s="2" t="n">
        <f aca="false">W134</f>
        <v>806.222</v>
      </c>
      <c r="DH205" s="44" t="n">
        <f aca="false">CG134</f>
        <v>0</v>
      </c>
      <c r="DI205" s="44" t="n">
        <f aca="false">O134</f>
        <v>49.1</v>
      </c>
      <c r="DJ205" s="44" t="n">
        <f aca="false">S134</f>
        <v>0.491</v>
      </c>
      <c r="DK205" s="44" t="n">
        <f aca="false">BW134</f>
        <v>0</v>
      </c>
      <c r="DL205" s="44" t="n">
        <f aca="false">BV134</f>
        <v>491</v>
      </c>
      <c r="GP205" s="188" t="s">
        <v>426</v>
      </c>
      <c r="GQ205" s="2" t="s">
        <v>427</v>
      </c>
      <c r="GR205" s="20" t="n">
        <v>0.45</v>
      </c>
      <c r="GS205" s="2" t="n">
        <v>0.07</v>
      </c>
      <c r="GT205" s="2" t="n">
        <v>0.08</v>
      </c>
      <c r="GU205" s="2" t="n">
        <v>0</v>
      </c>
      <c r="GV205" s="2" t="n">
        <v>0.1</v>
      </c>
      <c r="GW205" s="2" t="n">
        <v>0</v>
      </c>
      <c r="GX205" s="2" t="n">
        <v>0.3</v>
      </c>
      <c r="GY205" s="44" t="n">
        <v>0</v>
      </c>
      <c r="GZ205" s="20" t="n">
        <v>0</v>
      </c>
      <c r="HA205" s="2" t="s">
        <v>37</v>
      </c>
      <c r="HB205" s="2" t="s">
        <v>37</v>
      </c>
      <c r="HC205" s="2" t="s">
        <v>48</v>
      </c>
      <c r="HD205" s="2" t="n">
        <v>21</v>
      </c>
      <c r="HE205" s="2" t="n">
        <v>0.5</v>
      </c>
      <c r="HF205" s="2" t="n">
        <v>0.0005</v>
      </c>
      <c r="HG205" s="2" t="n">
        <v>0</v>
      </c>
      <c r="HH205" s="2" t="n">
        <v>0.0105</v>
      </c>
      <c r="HI205" s="2" t="n">
        <v>0.0105</v>
      </c>
      <c r="HJ205" s="2" t="n">
        <v>1660.2</v>
      </c>
      <c r="HK205" s="2" t="n">
        <v>0</v>
      </c>
      <c r="HL205" s="44" t="n">
        <v>17.4321</v>
      </c>
      <c r="HM205" s="20" t="n">
        <v>0</v>
      </c>
      <c r="HN205" s="2" t="n">
        <v>0</v>
      </c>
      <c r="HO205" s="2" t="n">
        <v>0</v>
      </c>
      <c r="HP205" s="2" t="n">
        <v>0</v>
      </c>
      <c r="HQ205" s="2" t="n">
        <v>0</v>
      </c>
      <c r="HR205" s="2" t="n">
        <v>0</v>
      </c>
      <c r="HS205" s="2" t="n">
        <v>0</v>
      </c>
      <c r="HT205" s="2" t="n">
        <v>0</v>
      </c>
      <c r="HU205" s="2" t="n">
        <v>0</v>
      </c>
      <c r="HV205" s="2" t="n">
        <v>0</v>
      </c>
      <c r="HW205" s="2" t="n">
        <v>0</v>
      </c>
      <c r="HX205" s="2" t="n">
        <v>0</v>
      </c>
      <c r="HY205" s="2" t="n">
        <v>0</v>
      </c>
      <c r="HZ205" s="189" t="n">
        <v>0</v>
      </c>
    </row>
    <row r="206" customFormat="false" ht="14.4" hidden="false" customHeight="false" outlineLevel="0" collapsed="false">
      <c r="A206" s="190"/>
      <c r="B206" s="37" t="s">
        <v>431</v>
      </c>
      <c r="C206" s="16" t="n">
        <v>0.85</v>
      </c>
      <c r="D206" s="2" t="n">
        <v>0.02</v>
      </c>
      <c r="E206" s="2" t="n">
        <v>0.03</v>
      </c>
      <c r="F206" s="2" t="n">
        <v>0</v>
      </c>
      <c r="G206" s="2" t="n">
        <v>0.1</v>
      </c>
      <c r="H206" s="2" t="n">
        <v>0</v>
      </c>
      <c r="I206" s="2" t="n">
        <v>0</v>
      </c>
      <c r="J206" s="2" t="n">
        <v>0</v>
      </c>
      <c r="K206" s="2" t="n">
        <v>0</v>
      </c>
      <c r="L206" s="2" t="s">
        <v>37</v>
      </c>
      <c r="M206" s="2" t="s">
        <v>37</v>
      </c>
      <c r="N206" s="2" t="s">
        <v>45</v>
      </c>
      <c r="O206" s="2" t="n">
        <v>52.5</v>
      </c>
      <c r="P206" s="2" t="n">
        <v>0.2</v>
      </c>
      <c r="Q206" s="2" t="n">
        <v>0.0002</v>
      </c>
      <c r="R206" s="2" t="n">
        <v>0</v>
      </c>
      <c r="S206" s="2" t="n">
        <v>0.0105</v>
      </c>
      <c r="T206" s="2" t="n">
        <v>0.0105</v>
      </c>
      <c r="U206" s="2" t="n">
        <v>1113.2</v>
      </c>
      <c r="V206" s="2" t="n">
        <v>0</v>
      </c>
      <c r="W206" s="2" t="n">
        <v>11.6886</v>
      </c>
      <c r="X206" s="2" t="n">
        <f aca="false">IF(M206=1,O206,0)</f>
        <v>0</v>
      </c>
      <c r="Z206" s="2" t="s">
        <v>564</v>
      </c>
      <c r="AA206" s="2" t="n">
        <f aca="false">[3]cutro!E32</f>
        <v>8.29519270686317</v>
      </c>
      <c r="AB206" s="127"/>
      <c r="AC206" s="127"/>
      <c r="AD206" s="127"/>
      <c r="AE206" s="127"/>
      <c r="AF206" s="127"/>
      <c r="AG206" s="128"/>
      <c r="AH206" s="127"/>
      <c r="AI206" s="127"/>
      <c r="AJ206" s="127"/>
      <c r="AK206" s="127"/>
      <c r="AL206" s="127"/>
      <c r="AM206" s="127"/>
      <c r="AN206" s="150" t="n">
        <f aca="false">Belcastro!AT71</f>
        <v>0</v>
      </c>
      <c r="AO206" s="16" t="n">
        <f aca="false">Belcastro!AU71</f>
        <v>0</v>
      </c>
      <c r="AP206" s="16" t="n">
        <f aca="false">Belcastro!AV71</f>
        <v>0</v>
      </c>
      <c r="AQ206" s="16" t="n">
        <f aca="false">Belcastro!AW71</f>
        <v>0</v>
      </c>
      <c r="AR206" s="16" t="n">
        <f aca="false">Belcastro!AX71</f>
        <v>0</v>
      </c>
      <c r="AS206" s="16" t="n">
        <f aca="false">Belcastro!AY71</f>
        <v>0</v>
      </c>
      <c r="AT206" s="16" t="n">
        <f aca="false">Belcastro!AZ71</f>
        <v>0</v>
      </c>
      <c r="AU206" s="16" t="n">
        <f aca="false">Belcastro!BA71</f>
        <v>0</v>
      </c>
      <c r="AV206" s="139" t="n">
        <f aca="false">Belcastro!BB71</f>
        <v>0</v>
      </c>
      <c r="AW206" s="150" t="n">
        <f aca="false">Belcastro!AT72</f>
        <v>765</v>
      </c>
      <c r="AX206" s="16" t="n">
        <f aca="false">Belcastro!AU72</f>
        <v>52</v>
      </c>
      <c r="AY206" s="16" t="n">
        <f aca="false">Belcastro!AV72</f>
        <v>16.2</v>
      </c>
      <c r="AZ206" s="16" t="n">
        <f aca="false">Belcastro!AW72</f>
        <v>180</v>
      </c>
      <c r="BA206" s="16" t="n">
        <f aca="false">Belcastro!AX72</f>
        <v>0</v>
      </c>
      <c r="BB206" s="16" t="n">
        <f aca="false">Belcastro!AY72</f>
        <v>100</v>
      </c>
      <c r="BC206" s="16" t="n">
        <f aca="false">Belcastro!AZ72</f>
        <v>0</v>
      </c>
      <c r="BD206" s="16" t="n">
        <f aca="false">Belcastro!BA72</f>
        <v>0</v>
      </c>
      <c r="BE206" s="16" t="n">
        <f aca="false">Belcastro!BB72</f>
        <v>0</v>
      </c>
      <c r="BF206" s="20" t="n">
        <f aca="false">AW206*$T206</f>
        <v>8.0325</v>
      </c>
      <c r="BG206" s="2" t="n">
        <f aca="false">AX206*$T206</f>
        <v>0.546</v>
      </c>
      <c r="BH206" s="2" t="n">
        <f aca="false">AY206*$T206</f>
        <v>0.1701</v>
      </c>
      <c r="BI206" s="2" t="n">
        <f aca="false">AZ206*$T206</f>
        <v>1.89</v>
      </c>
      <c r="BJ206" s="2" t="n">
        <f aca="false">BA206*$T206</f>
        <v>0</v>
      </c>
      <c r="BK206" s="2" t="n">
        <f aca="false">BB206*$T206</f>
        <v>1.05</v>
      </c>
      <c r="BL206" s="2" t="n">
        <f aca="false">BC206*$T206</f>
        <v>0</v>
      </c>
      <c r="BM206" s="2" t="n">
        <f aca="false">BD206*$T206</f>
        <v>0</v>
      </c>
      <c r="BN206" s="44" t="n">
        <f aca="false">BE206*$T206</f>
        <v>0</v>
      </c>
      <c r="BO206" s="150" t="n">
        <f aca="false">AN206+BF206</f>
        <v>8.0325</v>
      </c>
      <c r="BP206" s="16" t="n">
        <f aca="false">AO206+BG206</f>
        <v>0.546</v>
      </c>
      <c r="BQ206" s="16" t="n">
        <f aca="false">AP206+BH206</f>
        <v>0.1701</v>
      </c>
      <c r="BR206" s="16" t="n">
        <f aca="false">AQ206+BI206</f>
        <v>1.89</v>
      </c>
      <c r="BS206" s="16" t="n">
        <f aca="false">AR206+BJ206</f>
        <v>0</v>
      </c>
      <c r="BT206" s="16" t="n">
        <f aca="false">AS206+BK206</f>
        <v>1.05</v>
      </c>
      <c r="BU206" s="16" t="n">
        <f aca="false">AT206+BL206</f>
        <v>0</v>
      </c>
      <c r="BV206" s="16" t="n">
        <f aca="false">AU206+BM206</f>
        <v>0</v>
      </c>
      <c r="BW206" s="139" t="n">
        <f aca="false">AV206+BN206</f>
        <v>0</v>
      </c>
      <c r="BX206" s="3" t="n">
        <f aca="false">BO206/SUM($BO206:$BW206)</f>
        <v>0.687208048868128</v>
      </c>
      <c r="BY206" s="3" t="n">
        <f aca="false">BP206/SUM($BO206:$BW206)</f>
        <v>0.0467121810995329</v>
      </c>
      <c r="BZ206" s="3" t="n">
        <f aca="false">BQ206/SUM($BO206:$BW206)</f>
        <v>0.0145526410348545</v>
      </c>
      <c r="CA206" s="3" t="n">
        <f aca="false">BR206/SUM($BO206:$BW206)</f>
        <v>0.161696011498383</v>
      </c>
      <c r="CB206" s="3" t="n">
        <f aca="false">BS206/SUM($BO206:$BW206)</f>
        <v>0</v>
      </c>
      <c r="CC206" s="3" t="n">
        <f aca="false">BT206/SUM($BO206:$BW206)</f>
        <v>0.0898311174991017</v>
      </c>
      <c r="CD206" s="3" t="n">
        <f aca="false">BU206/SUM($BO206:$BW206)</f>
        <v>0</v>
      </c>
      <c r="CE206" s="3" t="n">
        <f aca="false">BV206/SUM($BO206:$BW206)</f>
        <v>0</v>
      </c>
      <c r="CF206" s="3" t="n">
        <f aca="false">BW206/SUM($BO206:$BW206)</f>
        <v>0</v>
      </c>
      <c r="CG206" s="147" t="n">
        <f aca="false">IF(AND(CE206&gt;=90%,BV206&gt;=2000),BV206,0)</f>
        <v>0</v>
      </c>
      <c r="CI206" s="16" t="n">
        <f aca="false">IF(CG206&lt;&gt;0,SUM(BO206:CG206)-BV206,0)</f>
        <v>0</v>
      </c>
      <c r="CJ206" s="2" t="n">
        <f aca="false">IF(CE206&gt;=90%,BV206,0)</f>
        <v>0</v>
      </c>
      <c r="CK206" s="151" t="n">
        <f aca="false">IF(CJ206&lt;&gt;0,1,0)</f>
        <v>0</v>
      </c>
      <c r="CL206" s="2" t="n">
        <f aca="false">IF(CG206&lt;&gt;0,1,0)</f>
        <v>0</v>
      </c>
      <c r="CM206" s="2" t="n">
        <v>0</v>
      </c>
      <c r="CN206" s="151"/>
      <c r="CO206" s="127"/>
      <c r="CP206" s="127"/>
      <c r="CQ206" s="127"/>
      <c r="CR206" s="127"/>
      <c r="CS206" s="127"/>
      <c r="CT206" s="127"/>
      <c r="CU206" s="127"/>
      <c r="CV206" s="127"/>
      <c r="CW206" s="127"/>
      <c r="CX206" s="127"/>
      <c r="CY206" s="127"/>
      <c r="CZ206" s="127"/>
      <c r="DA206" s="127"/>
      <c r="DB206" s="127"/>
      <c r="DC206" s="187"/>
      <c r="DD206" s="2" t="s">
        <v>57</v>
      </c>
      <c r="DE206" s="37" t="str">
        <f aca="false">B68</f>
        <v>O147</v>
      </c>
      <c r="DF206" s="44"/>
      <c r="DG206" s="2" t="n">
        <f aca="false">W68</f>
        <v>145.660010973195</v>
      </c>
      <c r="DH206" s="44" t="n">
        <f aca="false">CG68</f>
        <v>0</v>
      </c>
      <c r="DI206" s="44" t="n">
        <f aca="false">O68</f>
        <v>65.5</v>
      </c>
      <c r="DJ206" s="44" t="n">
        <f aca="false">S68</f>
        <v>0.3275</v>
      </c>
      <c r="DK206" s="44" t="n">
        <f aca="false">BW68</f>
        <v>104.8</v>
      </c>
      <c r="DL206" s="44" t="n">
        <f aca="false">BV68</f>
        <v>0</v>
      </c>
      <c r="DM206" s="155"/>
      <c r="DN206" s="155"/>
      <c r="DO206" s="155"/>
      <c r="DP206" s="155"/>
      <c r="GP206" s="188"/>
      <c r="GQ206" s="2" t="s">
        <v>428</v>
      </c>
      <c r="GR206" s="20" t="n">
        <v>0</v>
      </c>
      <c r="GS206" s="2" t="n">
        <v>0</v>
      </c>
      <c r="GT206" s="2" t="n">
        <v>0</v>
      </c>
      <c r="GU206" s="2" t="n">
        <v>0</v>
      </c>
      <c r="GV206" s="2" t="n">
        <v>0</v>
      </c>
      <c r="GW206" s="2" t="n">
        <v>0</v>
      </c>
      <c r="GX206" s="2" t="n">
        <v>0</v>
      </c>
      <c r="GY206" s="44" t="n">
        <v>0</v>
      </c>
      <c r="GZ206" s="20" t="s">
        <v>41</v>
      </c>
      <c r="HA206" s="2" t="n">
        <v>0</v>
      </c>
      <c r="HB206" s="2" t="n">
        <v>0</v>
      </c>
      <c r="HC206" s="2" t="n">
        <v>0</v>
      </c>
      <c r="HD206" s="2" t="n">
        <v>22.9</v>
      </c>
      <c r="HE206" s="2" t="n">
        <v>0</v>
      </c>
      <c r="HF206" s="2" t="n">
        <v>0</v>
      </c>
      <c r="HG206" s="2" t="n">
        <v>0</v>
      </c>
      <c r="HH206" s="2" t="n">
        <v>0</v>
      </c>
      <c r="HI206" s="2" t="n">
        <v>0</v>
      </c>
      <c r="HJ206" s="2" t="n">
        <v>0</v>
      </c>
      <c r="HK206" s="2" t="n">
        <v>0</v>
      </c>
      <c r="HL206" s="44" t="n">
        <v>0</v>
      </c>
      <c r="HM206" s="20" t="n">
        <v>0</v>
      </c>
      <c r="HN206" s="2" t="n">
        <v>0</v>
      </c>
      <c r="HO206" s="2" t="n">
        <v>0</v>
      </c>
      <c r="HP206" s="2" t="n">
        <v>0</v>
      </c>
      <c r="HQ206" s="2" t="n">
        <v>0</v>
      </c>
      <c r="HR206" s="2" t="n">
        <v>0</v>
      </c>
      <c r="HS206" s="2" t="n">
        <v>0</v>
      </c>
      <c r="HT206" s="2" t="n">
        <v>0</v>
      </c>
      <c r="HU206" s="2" t="n">
        <v>0</v>
      </c>
      <c r="HV206" s="2" t="n">
        <v>0</v>
      </c>
      <c r="HW206" s="2" t="n">
        <v>0</v>
      </c>
      <c r="HX206" s="2" t="n">
        <v>0</v>
      </c>
      <c r="HY206" s="2" t="n">
        <v>0</v>
      </c>
      <c r="HZ206" s="189" t="n">
        <v>0</v>
      </c>
    </row>
    <row r="207" s="155" customFormat="true" ht="14.4" hidden="false" customHeight="false" outlineLevel="0" collapsed="false">
      <c r="A207" s="190"/>
      <c r="B207" s="37" t="s">
        <v>432</v>
      </c>
      <c r="C207" s="16" t="n">
        <v>0</v>
      </c>
      <c r="D207" s="155" t="n">
        <v>0</v>
      </c>
      <c r="E207" s="155" t="n">
        <v>0</v>
      </c>
      <c r="F207" s="155" t="n">
        <v>0</v>
      </c>
      <c r="G207" s="155" t="n">
        <v>0</v>
      </c>
      <c r="H207" s="155" t="n">
        <v>0</v>
      </c>
      <c r="I207" s="155" t="n">
        <v>0</v>
      </c>
      <c r="J207" s="155" t="n">
        <v>0</v>
      </c>
      <c r="K207" s="155" t="s">
        <v>41</v>
      </c>
      <c r="L207" s="155" t="n">
        <v>0</v>
      </c>
      <c r="M207" s="155" t="n">
        <v>0</v>
      </c>
      <c r="N207" s="155" t="n">
        <v>0</v>
      </c>
      <c r="O207" s="155" t="n">
        <v>53.8</v>
      </c>
      <c r="P207" s="155" t="n">
        <v>0</v>
      </c>
      <c r="Q207" s="155" t="n">
        <v>0</v>
      </c>
      <c r="R207" s="155" t="n">
        <v>0</v>
      </c>
      <c r="S207" s="155" t="n">
        <v>0</v>
      </c>
      <c r="T207" s="155" t="n">
        <v>0</v>
      </c>
      <c r="U207" s="155" t="n">
        <v>0</v>
      </c>
      <c r="V207" s="155" t="n">
        <v>0</v>
      </c>
      <c r="W207" s="155" t="n">
        <v>0</v>
      </c>
      <c r="X207" s="155" t="n">
        <f aca="false">IF(M207=1,O207,0)</f>
        <v>0</v>
      </c>
      <c r="AB207" s="127"/>
      <c r="AC207" s="127"/>
      <c r="AD207" s="127"/>
      <c r="AE207" s="127"/>
      <c r="AF207" s="127"/>
      <c r="AG207" s="128"/>
      <c r="AH207" s="127"/>
      <c r="AI207" s="127"/>
      <c r="AJ207" s="127"/>
      <c r="AK207" s="127"/>
      <c r="AL207" s="127"/>
      <c r="AM207" s="127"/>
      <c r="AN207" s="156" t="n">
        <f aca="false">Belcastro!BE71</f>
        <v>0</v>
      </c>
      <c r="AO207" s="157" t="n">
        <f aca="false">Belcastro!BF71</f>
        <v>0</v>
      </c>
      <c r="AP207" s="157" t="n">
        <f aca="false">Belcastro!BG71</f>
        <v>0</v>
      </c>
      <c r="AQ207" s="157" t="n">
        <f aca="false">Belcastro!BH71</f>
        <v>0</v>
      </c>
      <c r="AR207" s="157" t="n">
        <f aca="false">Belcastro!BI71</f>
        <v>0</v>
      </c>
      <c r="AS207" s="157" t="n">
        <f aca="false">Belcastro!BJ71</f>
        <v>0</v>
      </c>
      <c r="AT207" s="157" t="n">
        <f aca="false">Belcastro!BK71</f>
        <v>0</v>
      </c>
      <c r="AU207" s="157" t="n">
        <f aca="false">Belcastro!BL71</f>
        <v>0</v>
      </c>
      <c r="AV207" s="160" t="n">
        <f aca="false">Belcastro!BM71</f>
        <v>0</v>
      </c>
      <c r="AW207" s="156" t="n">
        <f aca="false">Belcastro!BE72</f>
        <v>0</v>
      </c>
      <c r="AX207" s="157" t="n">
        <f aca="false">Belcastro!BF72</f>
        <v>0</v>
      </c>
      <c r="AY207" s="157" t="n">
        <f aca="false">Belcastro!BG72</f>
        <v>0</v>
      </c>
      <c r="AZ207" s="157" t="n">
        <f aca="false">Belcastro!BH72</f>
        <v>0</v>
      </c>
      <c r="BA207" s="157" t="n">
        <f aca="false">Belcastro!BI72</f>
        <v>0</v>
      </c>
      <c r="BB207" s="157" t="n">
        <f aca="false">Belcastro!BJ72</f>
        <v>0</v>
      </c>
      <c r="BC207" s="157" t="n">
        <f aca="false">Belcastro!BK72</f>
        <v>0</v>
      </c>
      <c r="BD207" s="157" t="n">
        <f aca="false">Belcastro!BL72</f>
        <v>0</v>
      </c>
      <c r="BE207" s="157" t="n">
        <f aca="false">Belcastro!BM72</f>
        <v>0</v>
      </c>
      <c r="BF207" s="158" t="n">
        <f aca="false">AW207*$T207</f>
        <v>0</v>
      </c>
      <c r="BG207" s="155" t="n">
        <f aca="false">AX207*$T207</f>
        <v>0</v>
      </c>
      <c r="BH207" s="155" t="n">
        <f aca="false">AY207*$T207</f>
        <v>0</v>
      </c>
      <c r="BI207" s="155" t="n">
        <f aca="false">AZ207*$T207</f>
        <v>0</v>
      </c>
      <c r="BJ207" s="155" t="n">
        <f aca="false">BA207*$T207</f>
        <v>0</v>
      </c>
      <c r="BK207" s="155" t="n">
        <f aca="false">BB207*$T207</f>
        <v>0</v>
      </c>
      <c r="BL207" s="155" t="n">
        <f aca="false">BC207*$T207</f>
        <v>0</v>
      </c>
      <c r="BM207" s="155" t="n">
        <f aca="false">BD207*$T207</f>
        <v>0</v>
      </c>
      <c r="BN207" s="159" t="n">
        <f aca="false">BE207*$T207</f>
        <v>0</v>
      </c>
      <c r="BO207" s="156" t="n">
        <f aca="false">AN207+BF207</f>
        <v>0</v>
      </c>
      <c r="BP207" s="157" t="n">
        <f aca="false">AO207+BG207</f>
        <v>0</v>
      </c>
      <c r="BQ207" s="157" t="n">
        <f aca="false">AP207+BH207</f>
        <v>0</v>
      </c>
      <c r="BR207" s="157" t="n">
        <f aca="false">AQ207+BI207</f>
        <v>0</v>
      </c>
      <c r="BS207" s="157" t="n">
        <f aca="false">AR207+BJ207</f>
        <v>0</v>
      </c>
      <c r="BT207" s="157" t="n">
        <f aca="false">AS207+BK207</f>
        <v>0</v>
      </c>
      <c r="BU207" s="157" t="n">
        <f aca="false">AT207+BL207</f>
        <v>0</v>
      </c>
      <c r="BV207" s="157" t="n">
        <f aca="false">AU207+BM207</f>
        <v>0</v>
      </c>
      <c r="BW207" s="160" t="n">
        <f aca="false">AV207+BN207</f>
        <v>0</v>
      </c>
      <c r="BX207" s="3" t="e">
        <f aca="false">BO207/SUM($BO207:$BW207)</f>
        <v>#DIV/0!</v>
      </c>
      <c r="BY207" s="3" t="e">
        <f aca="false">BP207/SUM($BO207:$BW207)</f>
        <v>#DIV/0!</v>
      </c>
      <c r="BZ207" s="3" t="e">
        <f aca="false">BQ207/SUM($BO207:$BW207)</f>
        <v>#DIV/0!</v>
      </c>
      <c r="CA207" s="3" t="e">
        <f aca="false">BR207/SUM($BO207:$BW207)</f>
        <v>#DIV/0!</v>
      </c>
      <c r="CB207" s="3" t="e">
        <f aca="false">BS207/SUM($BO207:$BW207)</f>
        <v>#DIV/0!</v>
      </c>
      <c r="CC207" s="3" t="e">
        <f aca="false">BT207/SUM($BO207:$BW207)</f>
        <v>#DIV/0!</v>
      </c>
      <c r="CD207" s="3" t="e">
        <f aca="false">BU207/SUM($BO207:$BW207)</f>
        <v>#DIV/0!</v>
      </c>
      <c r="CE207" s="3" t="e">
        <f aca="false">BV207/SUM($BO207:$BW207)</f>
        <v>#DIV/0!</v>
      </c>
      <c r="CF207" s="3" t="e">
        <f aca="false">BW207/SUM($BO207:$BW207)</f>
        <v>#DIV/0!</v>
      </c>
      <c r="CG207" s="147"/>
      <c r="CI207" s="16" t="n">
        <f aca="false">IF(CG207&lt;&gt;0,SUM(BO207:CG207)-BV207,0)</f>
        <v>0</v>
      </c>
      <c r="CK207" s="151"/>
      <c r="CL207" s="155" t="n">
        <f aca="false">IF(CG207&lt;&gt;0,1,0)</f>
        <v>0</v>
      </c>
      <c r="CN207" s="151"/>
      <c r="CO207" s="127"/>
      <c r="CP207" s="127"/>
      <c r="CQ207" s="127"/>
      <c r="CR207" s="127"/>
      <c r="CS207" s="127"/>
      <c r="CT207" s="127"/>
      <c r="CU207" s="127"/>
      <c r="CV207" s="127"/>
      <c r="CW207" s="127"/>
      <c r="CX207" s="127"/>
      <c r="CY207" s="127"/>
      <c r="CZ207" s="127"/>
      <c r="DA207" s="127"/>
      <c r="DB207" s="127"/>
      <c r="DC207" s="187"/>
      <c r="DE207" s="37" t="str">
        <f aca="false">B69</f>
        <v>O148</v>
      </c>
      <c r="DF207" s="44"/>
      <c r="DG207" s="155" t="n">
        <f aca="false">W69</f>
        <v>80.976</v>
      </c>
      <c r="DH207" s="44" t="n">
        <f aca="false">CG69</f>
        <v>0</v>
      </c>
      <c r="DI207" s="44" t="n">
        <f aca="false">O69</f>
        <v>44.8</v>
      </c>
      <c r="DJ207" s="44" t="n">
        <f aca="false">S69</f>
        <v>0.1344</v>
      </c>
      <c r="DK207" s="44" t="n">
        <f aca="false">BW69</f>
        <v>0</v>
      </c>
      <c r="DL207" s="44" t="n">
        <f aca="false">BV69</f>
        <v>0</v>
      </c>
      <c r="GP207" s="188"/>
      <c r="GQ207" s="155" t="s">
        <v>429</v>
      </c>
      <c r="GR207" s="20" t="n">
        <v>0</v>
      </c>
      <c r="GS207" s="155" t="n">
        <v>0</v>
      </c>
      <c r="GT207" s="155" t="n">
        <v>0</v>
      </c>
      <c r="GU207" s="155" t="n">
        <v>0</v>
      </c>
      <c r="GV207" s="155" t="n">
        <v>0</v>
      </c>
      <c r="GW207" s="155" t="n">
        <v>0</v>
      </c>
      <c r="GX207" s="155" t="n">
        <v>0</v>
      </c>
      <c r="GY207" s="44" t="n">
        <v>0</v>
      </c>
      <c r="GZ207" s="20" t="s">
        <v>41</v>
      </c>
      <c r="HA207" s="155" t="n">
        <v>0</v>
      </c>
      <c r="HB207" s="155" t="n">
        <v>0</v>
      </c>
      <c r="HC207" s="155" t="n">
        <v>0</v>
      </c>
      <c r="HD207" s="155" t="n">
        <v>15.1</v>
      </c>
      <c r="HE207" s="155" t="n">
        <v>0</v>
      </c>
      <c r="HF207" s="155" t="n">
        <v>0</v>
      </c>
      <c r="HG207" s="155" t="n">
        <v>0</v>
      </c>
      <c r="HH207" s="155" t="n">
        <v>0</v>
      </c>
      <c r="HI207" s="155" t="n">
        <v>0</v>
      </c>
      <c r="HJ207" s="155" t="n">
        <v>0</v>
      </c>
      <c r="HK207" s="155" t="n">
        <v>0</v>
      </c>
      <c r="HL207" s="44" t="n">
        <v>0</v>
      </c>
      <c r="HM207" s="20" t="n">
        <v>0</v>
      </c>
      <c r="HN207" s="155" t="n">
        <v>0</v>
      </c>
      <c r="HO207" s="155" t="n">
        <v>0</v>
      </c>
      <c r="HP207" s="155" t="n">
        <v>0</v>
      </c>
      <c r="HQ207" s="155" t="n">
        <v>0</v>
      </c>
      <c r="HR207" s="155" t="n">
        <v>0</v>
      </c>
      <c r="HS207" s="155" t="n">
        <v>0</v>
      </c>
      <c r="HT207" s="155" t="n">
        <v>0</v>
      </c>
      <c r="HU207" s="155" t="n">
        <v>0</v>
      </c>
      <c r="HV207" s="155" t="n">
        <v>0</v>
      </c>
      <c r="HW207" s="155" t="n">
        <v>0</v>
      </c>
      <c r="HX207" s="155" t="n">
        <v>0</v>
      </c>
      <c r="HY207" s="155" t="n">
        <v>0</v>
      </c>
      <c r="HZ207" s="189" t="n">
        <v>0</v>
      </c>
    </row>
    <row r="208" customFormat="false" ht="15" hidden="false" customHeight="false" outlineLevel="0" collapsed="false">
      <c r="A208" s="190"/>
      <c r="B208" s="37" t="s">
        <v>433</v>
      </c>
      <c r="C208" s="16" t="n">
        <v>0</v>
      </c>
      <c r="D208" s="2" t="n">
        <v>0</v>
      </c>
      <c r="E208" s="2" t="n">
        <v>0</v>
      </c>
      <c r="F208" s="2" t="n">
        <v>0</v>
      </c>
      <c r="G208" s="2" t="n">
        <v>0</v>
      </c>
      <c r="H208" s="2" t="n">
        <v>0</v>
      </c>
      <c r="I208" s="2" t="n">
        <v>1</v>
      </c>
      <c r="J208" s="2" t="n">
        <v>0</v>
      </c>
      <c r="K208" s="2" t="n">
        <v>0</v>
      </c>
      <c r="L208" s="2" t="s">
        <v>37</v>
      </c>
      <c r="M208" s="2" t="s">
        <v>37</v>
      </c>
      <c r="N208" s="2" t="s">
        <v>48</v>
      </c>
      <c r="O208" s="2" t="n">
        <v>25.3</v>
      </c>
      <c r="P208" s="2" t="n">
        <v>7</v>
      </c>
      <c r="Q208" s="2" t="n">
        <v>0.007</v>
      </c>
      <c r="R208" s="2" t="n">
        <v>0</v>
      </c>
      <c r="S208" s="2" t="n">
        <v>0.1771</v>
      </c>
      <c r="T208" s="2" t="n">
        <v>0.1771</v>
      </c>
      <c r="U208" s="2" t="n">
        <v>1500</v>
      </c>
      <c r="V208" s="2" t="n">
        <v>0</v>
      </c>
      <c r="W208" s="2" t="n">
        <v>265.65</v>
      </c>
      <c r="X208" s="2" t="n">
        <f aca="false">IF(M208=1,O208,0)</f>
        <v>0</v>
      </c>
      <c r="Z208" s="2" t="s">
        <v>564</v>
      </c>
      <c r="AA208" s="2" t="n">
        <f aca="false">[3]cutro!E36</f>
        <v>7.47076126261165</v>
      </c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  <c r="AN208" s="150" t="n">
        <f aca="false">Belcastro!BP71</f>
        <v>0</v>
      </c>
      <c r="AO208" s="16" t="n">
        <f aca="false">Belcastro!BQ71</f>
        <v>0</v>
      </c>
      <c r="AP208" s="16" t="n">
        <f aca="false">Belcastro!BR71</f>
        <v>0</v>
      </c>
      <c r="AQ208" s="16" t="n">
        <f aca="false">Belcastro!BS71</f>
        <v>0</v>
      </c>
      <c r="AR208" s="16" t="n">
        <f aca="false">Belcastro!BT71</f>
        <v>0</v>
      </c>
      <c r="AS208" s="16" t="n">
        <f aca="false">Belcastro!BU71</f>
        <v>0</v>
      </c>
      <c r="AT208" s="16" t="n">
        <f aca="false">Belcastro!BV71</f>
        <v>0</v>
      </c>
      <c r="AU208" s="16" t="n">
        <f aca="false">Belcastro!BW71</f>
        <v>0</v>
      </c>
      <c r="AV208" s="139" t="n">
        <f aca="false">Belcastro!BX71</f>
        <v>0</v>
      </c>
      <c r="AW208" s="171" t="n">
        <f aca="false">Belcastro!BP72</f>
        <v>0</v>
      </c>
      <c r="AX208" s="61" t="n">
        <f aca="false">Belcastro!BQ72</f>
        <v>0</v>
      </c>
      <c r="AY208" s="61" t="n">
        <f aca="false">Belcastro!BR72</f>
        <v>0</v>
      </c>
      <c r="AZ208" s="61" t="n">
        <f aca="false">Belcastro!BS72</f>
        <v>0</v>
      </c>
      <c r="BA208" s="61" t="n">
        <f aca="false">Belcastro!BT72</f>
        <v>0</v>
      </c>
      <c r="BB208" s="61" t="n">
        <f aca="false">Belcastro!BU72</f>
        <v>0</v>
      </c>
      <c r="BC208" s="61" t="n">
        <f aca="false">Belcastro!BV72</f>
        <v>0</v>
      </c>
      <c r="BD208" s="61" t="n">
        <f aca="false">Belcastro!BW72</f>
        <v>1500</v>
      </c>
      <c r="BE208" s="61" t="n">
        <f aca="false">Belcastro!BX72</f>
        <v>0</v>
      </c>
      <c r="BF208" s="20" t="n">
        <f aca="false">AW208*$T208</f>
        <v>0</v>
      </c>
      <c r="BG208" s="2" t="n">
        <f aca="false">AX208*$T208</f>
        <v>0</v>
      </c>
      <c r="BH208" s="2" t="n">
        <f aca="false">AY208*$T208</f>
        <v>0</v>
      </c>
      <c r="BI208" s="2" t="n">
        <f aca="false">AZ208*$T208</f>
        <v>0</v>
      </c>
      <c r="BJ208" s="2" t="n">
        <f aca="false">BA208*$T208</f>
        <v>0</v>
      </c>
      <c r="BK208" s="2" t="n">
        <f aca="false">BB208*$T208</f>
        <v>0</v>
      </c>
      <c r="BL208" s="2" t="n">
        <f aca="false">BC208*$T208</f>
        <v>0</v>
      </c>
      <c r="BM208" s="2" t="n">
        <f aca="false">BD208*$T208</f>
        <v>265.65</v>
      </c>
      <c r="BN208" s="44" t="n">
        <f aca="false">BE208*$T208</f>
        <v>0</v>
      </c>
      <c r="BO208" s="150" t="n">
        <f aca="false">AN208+BF208</f>
        <v>0</v>
      </c>
      <c r="BP208" s="16" t="n">
        <f aca="false">AO208+BG208</f>
        <v>0</v>
      </c>
      <c r="BQ208" s="16" t="n">
        <f aca="false">AP208+BH208</f>
        <v>0</v>
      </c>
      <c r="BR208" s="16" t="n">
        <f aca="false">AQ208+BI208</f>
        <v>0</v>
      </c>
      <c r="BS208" s="16" t="n">
        <f aca="false">AR208+BJ208</f>
        <v>0</v>
      </c>
      <c r="BT208" s="16" t="n">
        <f aca="false">AS208+BK208</f>
        <v>0</v>
      </c>
      <c r="BU208" s="16" t="n">
        <f aca="false">AT208+BL208</f>
        <v>0</v>
      </c>
      <c r="BV208" s="16" t="n">
        <f aca="false">AU208+BM208</f>
        <v>265.65</v>
      </c>
      <c r="BW208" s="139" t="n">
        <f aca="false">AV208+BN208</f>
        <v>0</v>
      </c>
      <c r="BX208" s="3" t="n">
        <f aca="false">BO208/SUM($BO208:$BW208)</f>
        <v>0</v>
      </c>
      <c r="BY208" s="3" t="n">
        <f aca="false">BP208/SUM($BO208:$BW208)</f>
        <v>0</v>
      </c>
      <c r="BZ208" s="3" t="n">
        <f aca="false">BQ208/SUM($BO208:$BW208)</f>
        <v>0</v>
      </c>
      <c r="CA208" s="3" t="n">
        <f aca="false">BR208/SUM($BO208:$BW208)</f>
        <v>0</v>
      </c>
      <c r="CB208" s="3" t="n">
        <f aca="false">BS208/SUM($BO208:$BW208)</f>
        <v>0</v>
      </c>
      <c r="CC208" s="3" t="n">
        <f aca="false">BT208/SUM($BO208:$BW208)</f>
        <v>0</v>
      </c>
      <c r="CD208" s="3" t="n">
        <f aca="false">BU208/SUM($BO208:$BW208)</f>
        <v>0</v>
      </c>
      <c r="CE208" s="3" t="n">
        <f aca="false">BV208/SUM($BO208:$BW208)</f>
        <v>1</v>
      </c>
      <c r="CF208" s="3" t="n">
        <f aca="false">BW208/SUM($BO208:$BW208)</f>
        <v>0</v>
      </c>
      <c r="CG208" s="147" t="n">
        <f aca="false">IF(AND(CE208&gt;=90%,BV208&gt;=2000),BV208,0)</f>
        <v>0</v>
      </c>
      <c r="CI208" s="16" t="n">
        <f aca="false">IF(CG208&lt;&gt;0,SUM(BO208:CG208)-BV208,0)</f>
        <v>0</v>
      </c>
      <c r="CJ208" s="2" t="n">
        <f aca="false">IF(CE208&gt;=90%,BV208,0)</f>
        <v>265.65</v>
      </c>
      <c r="CK208" s="151" t="n">
        <f aca="false">IF(CJ208&lt;&gt;0,1,0)</f>
        <v>1</v>
      </c>
      <c r="CL208" s="2" t="n">
        <f aca="false">IF(CG208&lt;&gt;0,1,0)</f>
        <v>0</v>
      </c>
      <c r="CM208" s="2" t="n">
        <v>0</v>
      </c>
      <c r="CN208" s="151"/>
      <c r="CO208" s="127"/>
      <c r="CP208" s="127"/>
      <c r="CQ208" s="127"/>
      <c r="CR208" s="127"/>
      <c r="CS208" s="127"/>
      <c r="CT208" s="127"/>
      <c r="CU208" s="127"/>
      <c r="CV208" s="127"/>
      <c r="CW208" s="127"/>
      <c r="CX208" s="127"/>
      <c r="CY208" s="127"/>
      <c r="CZ208" s="127"/>
      <c r="DA208" s="127"/>
      <c r="DB208" s="127"/>
      <c r="DC208" s="187"/>
      <c r="DE208" s="37" t="str">
        <f aca="false">B70</f>
        <v>O149</v>
      </c>
      <c r="DF208" s="44" t="n">
        <f aca="false">SUM(DI205:DI210)</f>
        <v>248.8</v>
      </c>
      <c r="DH208" s="44"/>
      <c r="DI208" s="44"/>
      <c r="DJ208" s="44"/>
      <c r="DK208" s="44"/>
      <c r="DL208" s="44"/>
      <c r="GP208" s="188"/>
      <c r="GQ208" s="2" t="s">
        <v>430</v>
      </c>
      <c r="GR208" s="20" t="n">
        <v>0.8</v>
      </c>
      <c r="GS208" s="2" t="n">
        <v>0.05</v>
      </c>
      <c r="GT208" s="2" t="n">
        <v>0.05</v>
      </c>
      <c r="GU208" s="2" t="n">
        <v>0</v>
      </c>
      <c r="GV208" s="2" t="n">
        <v>0.1</v>
      </c>
      <c r="GW208" s="2" t="n">
        <v>0</v>
      </c>
      <c r="GX208" s="2" t="n">
        <v>0</v>
      </c>
      <c r="GY208" s="44" t="n">
        <v>0</v>
      </c>
      <c r="GZ208" s="20" t="n">
        <v>0</v>
      </c>
      <c r="HA208" s="2" t="s">
        <v>37</v>
      </c>
      <c r="HB208" s="2" t="s">
        <v>37</v>
      </c>
      <c r="HC208" s="2" t="s">
        <v>434</v>
      </c>
      <c r="HD208" s="2" t="n">
        <v>40.3</v>
      </c>
      <c r="HE208" s="2" t="n">
        <v>0.4</v>
      </c>
      <c r="HF208" s="2" t="n">
        <v>0.0004</v>
      </c>
      <c r="HG208" s="2" t="n">
        <v>0</v>
      </c>
      <c r="HH208" s="2" t="n">
        <v>0.01612</v>
      </c>
      <c r="HI208" s="2" t="n">
        <v>0.01612</v>
      </c>
      <c r="HJ208" s="2" t="n">
        <v>1277</v>
      </c>
      <c r="HK208" s="2" t="n">
        <v>0</v>
      </c>
      <c r="HL208" s="44" t="n">
        <v>20.58524</v>
      </c>
      <c r="HM208" s="20" t="n">
        <v>0</v>
      </c>
      <c r="HN208" s="2" t="n">
        <v>0</v>
      </c>
      <c r="HO208" s="2" t="n">
        <v>0</v>
      </c>
      <c r="HP208" s="2" t="n">
        <v>0</v>
      </c>
      <c r="HQ208" s="2" t="n">
        <v>0</v>
      </c>
      <c r="HR208" s="2" t="n">
        <v>0</v>
      </c>
      <c r="HS208" s="2" t="n">
        <v>0</v>
      </c>
      <c r="HT208" s="2" t="n">
        <v>0</v>
      </c>
      <c r="HU208" s="2" t="n">
        <v>0</v>
      </c>
      <c r="HV208" s="2" t="n">
        <v>0</v>
      </c>
      <c r="HW208" s="2" t="n">
        <v>0</v>
      </c>
      <c r="HX208" s="2" t="n">
        <v>0</v>
      </c>
      <c r="HY208" s="2" t="n">
        <v>0</v>
      </c>
      <c r="HZ208" s="189" t="n">
        <v>0</v>
      </c>
    </row>
    <row r="209" customFormat="false" ht="14.4" hidden="false" customHeight="true" outlineLevel="0" collapsed="false">
      <c r="A209" s="166" t="s">
        <v>446</v>
      </c>
      <c r="B209" s="37" t="s">
        <v>447</v>
      </c>
      <c r="C209" s="16" t="n">
        <v>0.1</v>
      </c>
      <c r="D209" s="2" t="n">
        <v>0</v>
      </c>
      <c r="E209" s="2" t="n">
        <v>0.03</v>
      </c>
      <c r="F209" s="2" t="n">
        <v>0.3</v>
      </c>
      <c r="G209" s="2" t="n">
        <v>0.07</v>
      </c>
      <c r="H209" s="2" t="n">
        <v>0</v>
      </c>
      <c r="I209" s="2" t="n">
        <v>0</v>
      </c>
      <c r="J209" s="2" t="n">
        <v>0.5</v>
      </c>
      <c r="K209" s="2" t="n">
        <v>0</v>
      </c>
      <c r="L209" s="2" t="s">
        <v>37</v>
      </c>
      <c r="M209" s="2" t="s">
        <v>37</v>
      </c>
      <c r="N209" s="2" t="s">
        <v>45</v>
      </c>
      <c r="O209" s="2" t="n">
        <v>25.3</v>
      </c>
      <c r="P209" s="2" t="n">
        <v>5</v>
      </c>
      <c r="Q209" s="2" t="n">
        <v>0.005</v>
      </c>
      <c r="R209" s="2" t="n">
        <v>0</v>
      </c>
      <c r="S209" s="2" t="n">
        <v>0.1265</v>
      </c>
      <c r="T209" s="2" t="n">
        <v>0.1265</v>
      </c>
      <c r="U209" s="2" t="n">
        <v>721.2</v>
      </c>
      <c r="V209" s="2" t="n">
        <v>0</v>
      </c>
      <c r="W209" s="2" t="n">
        <v>91.2318</v>
      </c>
      <c r="X209" s="2" t="n">
        <f aca="false">IF(M209=1,O209,0)</f>
        <v>0</v>
      </c>
      <c r="Z209" s="2" t="s">
        <v>564</v>
      </c>
      <c r="AA209" s="2" t="n">
        <f aca="false">[3]cutro!E11</f>
        <v>8.89226213737473</v>
      </c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  <c r="AN209" s="149" t="n">
        <f aca="false">Botricello!B71</f>
        <v>0</v>
      </c>
      <c r="AO209" s="125" t="n">
        <f aca="false">Botricello!C71</f>
        <v>0</v>
      </c>
      <c r="AP209" s="125" t="n">
        <f aca="false">Botricello!D71</f>
        <v>0</v>
      </c>
      <c r="AQ209" s="125" t="n">
        <f aca="false">Botricello!E71</f>
        <v>0</v>
      </c>
      <c r="AR209" s="125" t="n">
        <f aca="false">Botricello!F71</f>
        <v>0</v>
      </c>
      <c r="AS209" s="125" t="n">
        <f aca="false">Botricello!G71</f>
        <v>0</v>
      </c>
      <c r="AT209" s="125" t="n">
        <f aca="false">Botricello!H71</f>
        <v>0</v>
      </c>
      <c r="AU209" s="125" t="n">
        <f aca="false">Botricello!I71</f>
        <v>0</v>
      </c>
      <c r="AV209" s="172" t="n">
        <f aca="false">Botricello!J71</f>
        <v>0</v>
      </c>
      <c r="AW209" s="150" t="n">
        <f aca="false">Botricello!B72</f>
        <v>90</v>
      </c>
      <c r="AX209" s="16" t="n">
        <f aca="false">Botricello!C72</f>
        <v>0</v>
      </c>
      <c r="AY209" s="16" t="n">
        <f aca="false">Botricello!D72</f>
        <v>16.2</v>
      </c>
      <c r="AZ209" s="16" t="n">
        <f aca="false">Botricello!E72</f>
        <v>180</v>
      </c>
      <c r="BA209" s="16" t="n">
        <f aca="false">Botricello!F72</f>
        <v>165</v>
      </c>
      <c r="BB209" s="16" t="n">
        <f aca="false">Botricello!G72</f>
        <v>70</v>
      </c>
      <c r="BC209" s="16" t="n">
        <f aca="false">Botricello!H72</f>
        <v>0</v>
      </c>
      <c r="BD209" s="16" t="n">
        <f aca="false">Botricello!I72</f>
        <v>0</v>
      </c>
      <c r="BE209" s="16" t="n">
        <f aca="false">Botricello!J72</f>
        <v>200</v>
      </c>
      <c r="BF209" s="20" t="n">
        <f aca="false">AW209*$T209</f>
        <v>11.385</v>
      </c>
      <c r="BG209" s="2" t="n">
        <f aca="false">AX209*$T209</f>
        <v>0</v>
      </c>
      <c r="BH209" s="2" t="n">
        <f aca="false">AY209*$T209</f>
        <v>2.0493</v>
      </c>
      <c r="BI209" s="2" t="n">
        <f aca="false">AZ209*$T209</f>
        <v>22.77</v>
      </c>
      <c r="BJ209" s="2" t="n">
        <f aca="false">BA209*$T209</f>
        <v>20.8725</v>
      </c>
      <c r="BK209" s="2" t="n">
        <f aca="false">BB209*$T209</f>
        <v>8.855</v>
      </c>
      <c r="BL209" s="2" t="n">
        <f aca="false">BC209*$T209</f>
        <v>0</v>
      </c>
      <c r="BM209" s="2" t="n">
        <f aca="false">BD209*$T209</f>
        <v>0</v>
      </c>
      <c r="BN209" s="44" t="n">
        <f aca="false">BE209*$T209</f>
        <v>25.3</v>
      </c>
      <c r="BO209" s="150" t="n">
        <f aca="false">AN209+BF209</f>
        <v>11.385</v>
      </c>
      <c r="BP209" s="16" t="n">
        <f aca="false">AO209+BG209</f>
        <v>0</v>
      </c>
      <c r="BQ209" s="16" t="n">
        <f aca="false">AP209+BH209</f>
        <v>2.0493</v>
      </c>
      <c r="BR209" s="16" t="n">
        <f aca="false">AQ209+BI209</f>
        <v>22.77</v>
      </c>
      <c r="BS209" s="16" t="n">
        <f aca="false">AR209+BJ209</f>
        <v>20.8725</v>
      </c>
      <c r="BT209" s="16" t="n">
        <f aca="false">AS209+BK209</f>
        <v>8.855</v>
      </c>
      <c r="BU209" s="16" t="n">
        <f aca="false">AT209+BL209</f>
        <v>0</v>
      </c>
      <c r="BV209" s="16" t="n">
        <f aca="false">AU209+BM209</f>
        <v>0</v>
      </c>
      <c r="BW209" s="139" t="n">
        <f aca="false">AV209+BN209</f>
        <v>25.3</v>
      </c>
      <c r="BX209" s="3" t="n">
        <f aca="false">BO209/SUM($BO209:$BW209)</f>
        <v>0.124792013311148</v>
      </c>
      <c r="BY209" s="3" t="n">
        <f aca="false">BP209/SUM($BO209:$BW209)</f>
        <v>0</v>
      </c>
      <c r="BZ209" s="3" t="n">
        <f aca="false">BQ209/SUM($BO209:$BW209)</f>
        <v>0.0224625623960067</v>
      </c>
      <c r="CA209" s="3" t="n">
        <f aca="false">BR209/SUM($BO209:$BW209)</f>
        <v>0.249584026622296</v>
      </c>
      <c r="CB209" s="3" t="n">
        <f aca="false">BS209/SUM($BO209:$BW209)</f>
        <v>0.228785357737105</v>
      </c>
      <c r="CC209" s="3" t="n">
        <f aca="false">BT209/SUM($BO209:$BW209)</f>
        <v>0.0970604547975596</v>
      </c>
      <c r="CD209" s="3" t="n">
        <f aca="false">BU209/SUM($BO209:$BW209)</f>
        <v>0</v>
      </c>
      <c r="CE209" s="3" t="n">
        <f aca="false">BV209/SUM($BO209:$BW209)</f>
        <v>0</v>
      </c>
      <c r="CF209" s="3" t="n">
        <f aca="false">BW209/SUM($BO209:$BW209)</f>
        <v>0.277315585135885</v>
      </c>
      <c r="CG209" s="147" t="n">
        <f aca="false">IF(AND(CE209&gt;=90%,BV209&gt;=2000),BV209,0)</f>
        <v>0</v>
      </c>
      <c r="CI209" s="16" t="n">
        <f aca="false">IF(CG209&lt;&gt;0,SUM(BO209:CG209)-BV209,0)</f>
        <v>0</v>
      </c>
      <c r="CJ209" s="2" t="n">
        <f aca="false">IF(CE209&gt;=90%,BV209,0)</f>
        <v>0</v>
      </c>
      <c r="CK209" s="151" t="n">
        <f aca="false">IF(CJ209&lt;&gt;0,1,0)</f>
        <v>0</v>
      </c>
      <c r="CL209" s="2" t="n">
        <f aca="false">IF(CG209&lt;&gt;0,1,0)</f>
        <v>0</v>
      </c>
      <c r="CM209" s="2" t="n">
        <v>0</v>
      </c>
      <c r="CN209" s="151"/>
      <c r="CO209" s="127"/>
      <c r="CP209" s="127"/>
      <c r="CQ209" s="127"/>
      <c r="CR209" s="127"/>
      <c r="CS209" s="127"/>
      <c r="CT209" s="127"/>
      <c r="CU209" s="127"/>
      <c r="CV209" s="127"/>
      <c r="CW209" s="127"/>
      <c r="CX209" s="127"/>
      <c r="CY209" s="127"/>
      <c r="CZ209" s="127"/>
      <c r="DA209" s="127"/>
      <c r="DB209" s="127"/>
      <c r="DC209" s="187"/>
      <c r="DE209" s="37" t="str">
        <f aca="false">B71</f>
        <v>O150</v>
      </c>
      <c r="DF209" s="44" t="n">
        <f aca="false">SUM(DJ205:DJ210)</f>
        <v>2.5474</v>
      </c>
      <c r="DG209" s="2" t="n">
        <f aca="false">W71</f>
        <v>467.625</v>
      </c>
      <c r="DH209" s="44" t="n">
        <f aca="false">CG71</f>
        <v>0</v>
      </c>
      <c r="DI209" s="44" t="n">
        <f aca="false">O71</f>
        <v>72.5</v>
      </c>
      <c r="DJ209" s="44" t="n">
        <f aca="false">S71</f>
        <v>1.0875</v>
      </c>
      <c r="DK209" s="44" t="n">
        <f aca="false">BW71</f>
        <v>348</v>
      </c>
      <c r="DL209" s="44" t="n">
        <f aca="false">BV71</f>
        <v>0</v>
      </c>
      <c r="GP209" s="188"/>
      <c r="GQ209" s="2" t="s">
        <v>431</v>
      </c>
      <c r="GR209" s="20" t="n">
        <v>0.85</v>
      </c>
      <c r="GS209" s="2" t="n">
        <v>0.02</v>
      </c>
      <c r="GT209" s="2" t="n">
        <v>0.03</v>
      </c>
      <c r="GU209" s="2" t="n">
        <v>0</v>
      </c>
      <c r="GV209" s="2" t="n">
        <v>0.1</v>
      </c>
      <c r="GW209" s="2" t="n">
        <v>0</v>
      </c>
      <c r="GX209" s="2" t="n">
        <v>0</v>
      </c>
      <c r="GY209" s="44" t="n">
        <v>0</v>
      </c>
      <c r="GZ209" s="20" t="n">
        <v>0</v>
      </c>
      <c r="HA209" s="2" t="s">
        <v>37</v>
      </c>
      <c r="HB209" s="2" t="s">
        <v>37</v>
      </c>
      <c r="HC209" s="2" t="s">
        <v>45</v>
      </c>
      <c r="HD209" s="2" t="n">
        <v>52.5</v>
      </c>
      <c r="HE209" s="2" t="n">
        <v>0.2</v>
      </c>
      <c r="HF209" s="2" t="n">
        <v>0.0002</v>
      </c>
      <c r="HG209" s="2" t="n">
        <v>0</v>
      </c>
      <c r="HH209" s="2" t="n">
        <v>0.0105</v>
      </c>
      <c r="HI209" s="2" t="n">
        <v>0.0105</v>
      </c>
      <c r="HJ209" s="2" t="n">
        <v>1113.2</v>
      </c>
      <c r="HK209" s="2" t="n">
        <v>0</v>
      </c>
      <c r="HL209" s="44" t="n">
        <v>11.6886</v>
      </c>
      <c r="HM209" s="20" t="n">
        <v>0</v>
      </c>
      <c r="HN209" s="2" t="n">
        <v>0</v>
      </c>
      <c r="HO209" s="2" t="n">
        <v>0</v>
      </c>
      <c r="HP209" s="2" t="n">
        <v>0</v>
      </c>
      <c r="HQ209" s="2" t="n">
        <v>0</v>
      </c>
      <c r="HR209" s="2" t="n">
        <v>0</v>
      </c>
      <c r="HS209" s="2" t="n">
        <v>0</v>
      </c>
      <c r="HT209" s="2" t="n">
        <v>0</v>
      </c>
      <c r="HU209" s="2" t="n">
        <v>0</v>
      </c>
      <c r="HV209" s="2" t="n">
        <v>0</v>
      </c>
      <c r="HW209" s="2" t="n">
        <v>0</v>
      </c>
      <c r="HX209" s="2" t="n">
        <v>0</v>
      </c>
      <c r="HY209" s="2" t="n">
        <v>0</v>
      </c>
      <c r="HZ209" s="189" t="n">
        <v>0</v>
      </c>
    </row>
    <row r="210" customFormat="false" ht="15" hidden="false" customHeight="false" outlineLevel="0" collapsed="false">
      <c r="A210" s="166"/>
      <c r="B210" s="37" t="s">
        <v>448</v>
      </c>
      <c r="C210" s="16" t="n">
        <v>0.25</v>
      </c>
      <c r="D210" s="2" t="n">
        <v>0</v>
      </c>
      <c r="E210" s="2" t="n">
        <v>0.05</v>
      </c>
      <c r="F210" s="2" t="n">
        <v>0.35</v>
      </c>
      <c r="G210" s="2" t="n">
        <v>0</v>
      </c>
      <c r="H210" s="2" t="n">
        <v>0.35</v>
      </c>
      <c r="I210" s="2" t="n">
        <v>0</v>
      </c>
      <c r="J210" s="2" t="n">
        <v>0</v>
      </c>
      <c r="K210" s="2" t="n">
        <v>0</v>
      </c>
      <c r="L210" s="2" t="s">
        <v>37</v>
      </c>
      <c r="M210" s="2" t="s">
        <v>37</v>
      </c>
      <c r="N210" s="2" t="s">
        <v>91</v>
      </c>
      <c r="O210" s="2" t="n">
        <v>3.74</v>
      </c>
      <c r="P210" s="2" t="n">
        <v>20</v>
      </c>
      <c r="Q210" s="2" t="n">
        <v>0.02</v>
      </c>
      <c r="R210" s="2" t="n">
        <v>0</v>
      </c>
      <c r="S210" s="2" t="n">
        <v>0.0748</v>
      </c>
      <c r="T210" s="2" t="n">
        <v>0.0748</v>
      </c>
      <c r="U210" s="2" t="n">
        <v>804</v>
      </c>
      <c r="V210" s="2" t="n">
        <v>0</v>
      </c>
      <c r="W210" s="2" t="n">
        <v>60.1392</v>
      </c>
      <c r="X210" s="2" t="n">
        <f aca="false">IF(M210=1,O210,0)</f>
        <v>0</v>
      </c>
      <c r="Z210" s="2" t="s">
        <v>564</v>
      </c>
      <c r="AA210" s="2" t="n">
        <f aca="false">[3]cutro!E12</f>
        <v>9.00458456488621</v>
      </c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  <c r="AN210" s="150" t="n">
        <f aca="false">Botricello!M71</f>
        <v>0</v>
      </c>
      <c r="AO210" s="16" t="n">
        <f aca="false">Botricello!N71</f>
        <v>0</v>
      </c>
      <c r="AP210" s="16" t="n">
        <f aca="false">Botricello!O71</f>
        <v>0</v>
      </c>
      <c r="AQ210" s="16" t="n">
        <f aca="false">Botricello!P71</f>
        <v>0</v>
      </c>
      <c r="AR210" s="16" t="n">
        <f aca="false">Botricello!Q71</f>
        <v>0</v>
      </c>
      <c r="AS210" s="16" t="n">
        <f aca="false">Botricello!R71</f>
        <v>0</v>
      </c>
      <c r="AT210" s="16" t="n">
        <f aca="false">Botricello!S71</f>
        <v>0</v>
      </c>
      <c r="AU210" s="16" t="n">
        <f aca="false">Botricello!T71</f>
        <v>0</v>
      </c>
      <c r="AV210" s="139" t="n">
        <f aca="false">Botricello!U71</f>
        <v>0</v>
      </c>
      <c r="AW210" s="150" t="n">
        <f aca="false">Botricello!M72</f>
        <v>225</v>
      </c>
      <c r="AX210" s="16" t="n">
        <f aca="false">Botricello!N72</f>
        <v>0</v>
      </c>
      <c r="AY210" s="16" t="n">
        <f aca="false">Botricello!O72</f>
        <v>27</v>
      </c>
      <c r="AZ210" s="16" t="n">
        <f aca="false">Botricello!P72</f>
        <v>300</v>
      </c>
      <c r="BA210" s="16" t="n">
        <f aca="false">Botricello!Q72</f>
        <v>192.5</v>
      </c>
      <c r="BB210" s="16" t="n">
        <f aca="false">Botricello!R72</f>
        <v>0</v>
      </c>
      <c r="BC210" s="16" t="n">
        <f aca="false">Botricello!S72</f>
        <v>59.5</v>
      </c>
      <c r="BD210" s="16" t="n">
        <f aca="false">Botricello!T72</f>
        <v>0</v>
      </c>
      <c r="BE210" s="16" t="n">
        <f aca="false">Botricello!U72</f>
        <v>0</v>
      </c>
      <c r="BF210" s="20" t="n">
        <f aca="false">AW210*$T210</f>
        <v>16.83</v>
      </c>
      <c r="BG210" s="2" t="n">
        <f aca="false">AX210*$T210</f>
        <v>0</v>
      </c>
      <c r="BH210" s="2" t="n">
        <f aca="false">AY210*$T210</f>
        <v>2.0196</v>
      </c>
      <c r="BI210" s="2" t="n">
        <f aca="false">AZ210*$T210</f>
        <v>22.44</v>
      </c>
      <c r="BJ210" s="2" t="n">
        <f aca="false">BA210*$T210</f>
        <v>14.399</v>
      </c>
      <c r="BK210" s="2" t="n">
        <f aca="false">BB210*$T210</f>
        <v>0</v>
      </c>
      <c r="BL210" s="2" t="n">
        <f aca="false">BC210*$T210</f>
        <v>4.4506</v>
      </c>
      <c r="BM210" s="2" t="n">
        <f aca="false">BD210*$T210</f>
        <v>0</v>
      </c>
      <c r="BN210" s="44" t="n">
        <f aca="false">BE210*$T210</f>
        <v>0</v>
      </c>
      <c r="BO210" s="150" t="n">
        <f aca="false">AN210+BF210</f>
        <v>16.83</v>
      </c>
      <c r="BP210" s="16" t="n">
        <f aca="false">AO210+BG210</f>
        <v>0</v>
      </c>
      <c r="BQ210" s="16" t="n">
        <f aca="false">AP210+BH210</f>
        <v>2.0196</v>
      </c>
      <c r="BR210" s="16" t="n">
        <f aca="false">AQ210+BI210</f>
        <v>22.44</v>
      </c>
      <c r="BS210" s="16" t="n">
        <f aca="false">AR210+BJ210</f>
        <v>14.399</v>
      </c>
      <c r="BT210" s="16" t="n">
        <f aca="false">AS210+BK210</f>
        <v>0</v>
      </c>
      <c r="BU210" s="16" t="n">
        <f aca="false">AT210+BL210</f>
        <v>4.4506</v>
      </c>
      <c r="BV210" s="16" t="n">
        <f aca="false">AU210+BM210</f>
        <v>0</v>
      </c>
      <c r="BW210" s="139" t="n">
        <f aca="false">AV210+BN210</f>
        <v>0</v>
      </c>
      <c r="BX210" s="3" t="n">
        <f aca="false">BO210/SUM($BO210:$BW210)</f>
        <v>0.279850746268657</v>
      </c>
      <c r="BY210" s="3" t="n">
        <f aca="false">BP210/SUM($BO210:$BW210)</f>
        <v>0</v>
      </c>
      <c r="BZ210" s="3" t="n">
        <f aca="false">BQ210/SUM($BO210:$BW210)</f>
        <v>0.0335820895522388</v>
      </c>
      <c r="CA210" s="3" t="n">
        <f aca="false">BR210/SUM($BO210:$BW210)</f>
        <v>0.373134328358209</v>
      </c>
      <c r="CB210" s="3" t="n">
        <f aca="false">BS210/SUM($BO210:$BW210)</f>
        <v>0.239427860696517</v>
      </c>
      <c r="CC210" s="3" t="n">
        <f aca="false">BT210/SUM($BO210:$BW210)</f>
        <v>0</v>
      </c>
      <c r="CD210" s="3" t="n">
        <f aca="false">BU210/SUM($BO210:$BW210)</f>
        <v>0.0740049751243781</v>
      </c>
      <c r="CE210" s="3" t="n">
        <f aca="false">BV210/SUM($BO210:$BW210)</f>
        <v>0</v>
      </c>
      <c r="CF210" s="3" t="n">
        <f aca="false">BW210/SUM($BO210:$BW210)</f>
        <v>0</v>
      </c>
      <c r="CG210" s="147" t="n">
        <f aca="false">IF(AND(CE210&gt;=90%,BV210&gt;=2000),BV210,0)</f>
        <v>0</v>
      </c>
      <c r="CI210" s="16" t="n">
        <f aca="false">IF(CG210&lt;&gt;0,SUM(BO210:CG210)-BV210,0)</f>
        <v>0</v>
      </c>
      <c r="CJ210" s="2" t="n">
        <f aca="false">IF(CE210&gt;=90%,BV210,0)</f>
        <v>0</v>
      </c>
      <c r="CK210" s="151" t="n">
        <f aca="false">IF(CJ210&lt;&gt;0,1,0)</f>
        <v>0</v>
      </c>
      <c r="CL210" s="2" t="n">
        <f aca="false">IF(CG210&lt;&gt;0,1,0)</f>
        <v>0</v>
      </c>
      <c r="CM210" s="2" t="n">
        <v>0</v>
      </c>
      <c r="CN210" s="151"/>
      <c r="CO210" s="127"/>
      <c r="CP210" s="127"/>
      <c r="CQ210" s="127"/>
      <c r="CR210" s="127"/>
      <c r="CS210" s="127"/>
      <c r="CT210" s="127"/>
      <c r="CU210" s="127"/>
      <c r="CV210" s="127"/>
      <c r="CW210" s="127"/>
      <c r="CX210" s="127"/>
      <c r="CY210" s="127"/>
      <c r="CZ210" s="127"/>
      <c r="DA210" s="127"/>
      <c r="DB210" s="127"/>
      <c r="DC210" s="187"/>
      <c r="DD210" s="60"/>
      <c r="DE210" s="176" t="str">
        <f aca="false">B72</f>
        <v>O151</v>
      </c>
      <c r="DF210" s="58" t="n">
        <f aca="false">SUM(DG205:DG210)</f>
        <v>2230.5630109732</v>
      </c>
      <c r="DG210" s="2" t="n">
        <f aca="false">W72</f>
        <v>730.08</v>
      </c>
      <c r="DH210" s="44" t="n">
        <f aca="false">CG72</f>
        <v>0</v>
      </c>
      <c r="DI210" s="44" t="n">
        <f aca="false">O72</f>
        <v>16.9</v>
      </c>
      <c r="DJ210" s="44" t="n">
        <f aca="false">S72</f>
        <v>0.507</v>
      </c>
      <c r="DK210" s="44" t="n">
        <f aca="false">BW72</f>
        <v>0</v>
      </c>
      <c r="DL210" s="44" t="n">
        <f aca="false">BV72</f>
        <v>684.45</v>
      </c>
      <c r="GP210" s="188"/>
      <c r="GQ210" s="2" t="s">
        <v>432</v>
      </c>
      <c r="GR210" s="20" t="n">
        <v>0</v>
      </c>
      <c r="GS210" s="2" t="n">
        <v>0</v>
      </c>
      <c r="GT210" s="2" t="n">
        <v>0</v>
      </c>
      <c r="GU210" s="2" t="n">
        <v>0</v>
      </c>
      <c r="GV210" s="2" t="n">
        <v>0</v>
      </c>
      <c r="GW210" s="2" t="n">
        <v>0</v>
      </c>
      <c r="GX210" s="2" t="n">
        <v>0</v>
      </c>
      <c r="GY210" s="44" t="n">
        <v>0</v>
      </c>
      <c r="GZ210" s="20" t="s">
        <v>41</v>
      </c>
      <c r="HA210" s="2" t="n">
        <v>0</v>
      </c>
      <c r="HB210" s="2" t="n">
        <v>0</v>
      </c>
      <c r="HC210" s="2" t="n">
        <v>0</v>
      </c>
      <c r="HD210" s="2" t="n">
        <v>53.8</v>
      </c>
      <c r="HE210" s="2" t="n">
        <v>0</v>
      </c>
      <c r="HF210" s="2" t="n">
        <v>0</v>
      </c>
      <c r="HG210" s="2" t="n">
        <v>0</v>
      </c>
      <c r="HH210" s="2" t="n">
        <v>0</v>
      </c>
      <c r="HI210" s="2" t="n">
        <v>0</v>
      </c>
      <c r="HJ210" s="2" t="n">
        <v>0</v>
      </c>
      <c r="HK210" s="2" t="n">
        <v>0</v>
      </c>
      <c r="HL210" s="44" t="n">
        <v>0</v>
      </c>
      <c r="HM210" s="20" t="n">
        <v>0</v>
      </c>
      <c r="HN210" s="2" t="n">
        <v>0</v>
      </c>
      <c r="HO210" s="2" t="n">
        <v>0</v>
      </c>
      <c r="HP210" s="2" t="n">
        <v>0</v>
      </c>
      <c r="HQ210" s="2" t="n">
        <v>0</v>
      </c>
      <c r="HR210" s="2" t="n">
        <v>0</v>
      </c>
      <c r="HS210" s="2" t="n">
        <v>0</v>
      </c>
      <c r="HT210" s="2" t="n">
        <v>0</v>
      </c>
      <c r="HU210" s="2" t="n">
        <v>0</v>
      </c>
      <c r="HV210" s="2" t="n">
        <v>0</v>
      </c>
      <c r="HW210" s="2" t="n">
        <v>0</v>
      </c>
      <c r="HX210" s="2" t="n">
        <v>0</v>
      </c>
      <c r="HY210" s="2" t="n">
        <v>0</v>
      </c>
      <c r="HZ210" s="189" t="n">
        <v>0</v>
      </c>
    </row>
    <row r="211" customFormat="false" ht="14.4" hidden="false" customHeight="false" outlineLevel="0" collapsed="false">
      <c r="A211" s="166"/>
      <c r="B211" s="37" t="s">
        <v>449</v>
      </c>
      <c r="C211" s="16" t="n">
        <v>0.01</v>
      </c>
      <c r="D211" s="2" t="n">
        <v>0</v>
      </c>
      <c r="E211" s="2" t="n">
        <v>0</v>
      </c>
      <c r="F211" s="2" t="n">
        <v>0</v>
      </c>
      <c r="G211" s="2" t="n">
        <v>0</v>
      </c>
      <c r="H211" s="2" t="n">
        <v>0</v>
      </c>
      <c r="I211" s="2" t="n">
        <v>0.99</v>
      </c>
      <c r="J211" s="2" t="n">
        <v>0</v>
      </c>
      <c r="K211" s="2" t="n">
        <v>0</v>
      </c>
      <c r="L211" s="2" t="s">
        <v>37</v>
      </c>
      <c r="M211" s="2" t="s">
        <v>37</v>
      </c>
      <c r="N211" s="2" t="s">
        <v>91</v>
      </c>
      <c r="O211" s="2" t="n">
        <v>17.2</v>
      </c>
      <c r="P211" s="2" t="n">
        <v>10</v>
      </c>
      <c r="Q211" s="2" t="n">
        <v>0.01</v>
      </c>
      <c r="R211" s="2" t="n">
        <v>0</v>
      </c>
      <c r="S211" s="2" t="n">
        <v>0.172</v>
      </c>
      <c r="T211" s="2" t="n">
        <v>0.172</v>
      </c>
      <c r="U211" s="2" t="n">
        <v>1654</v>
      </c>
      <c r="V211" s="2" t="n">
        <v>0</v>
      </c>
      <c r="W211" s="2" t="n">
        <v>284.488</v>
      </c>
      <c r="X211" s="2" t="n">
        <f aca="false">IF(M211=1,O211,0)</f>
        <v>0</v>
      </c>
      <c r="Z211" s="2" t="s">
        <v>564</v>
      </c>
      <c r="AA211" s="2" t="n">
        <f aca="false">[3]cutro!E13</f>
        <v>9.53319936079406</v>
      </c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  <c r="AN211" s="150" t="n">
        <f aca="false">Botricello!X71</f>
        <v>0</v>
      </c>
      <c r="AO211" s="16" t="n">
        <f aca="false">Botricello!Y71</f>
        <v>0</v>
      </c>
      <c r="AP211" s="16" t="n">
        <f aca="false">Botricello!Z71</f>
        <v>0</v>
      </c>
      <c r="AQ211" s="16" t="n">
        <f aca="false">Botricello!AA71</f>
        <v>0</v>
      </c>
      <c r="AR211" s="16" t="n">
        <f aca="false">Botricello!AB71</f>
        <v>0</v>
      </c>
      <c r="AS211" s="16" t="n">
        <f aca="false">Botricello!AC71</f>
        <v>0</v>
      </c>
      <c r="AT211" s="16" t="n">
        <f aca="false">Botricello!AD71</f>
        <v>0</v>
      </c>
      <c r="AU211" s="16" t="n">
        <f aca="false">Botricello!AE71</f>
        <v>0</v>
      </c>
      <c r="AV211" s="139" t="n">
        <f aca="false">Botricello!AF71</f>
        <v>0</v>
      </c>
      <c r="AW211" s="150" t="n">
        <f aca="false">Botricello!X72</f>
        <v>9</v>
      </c>
      <c r="AX211" s="16" t="n">
        <f aca="false">Botricello!Y72</f>
        <v>0</v>
      </c>
      <c r="AY211" s="16" t="n">
        <f aca="false">Botricello!Z72</f>
        <v>0</v>
      </c>
      <c r="AZ211" s="16" t="n">
        <f aca="false">Botricello!AA72</f>
        <v>0</v>
      </c>
      <c r="BA211" s="16" t="n">
        <f aca="false">Botricello!AB72</f>
        <v>0</v>
      </c>
      <c r="BB211" s="16" t="n">
        <f aca="false">Botricello!AC72</f>
        <v>0</v>
      </c>
      <c r="BC211" s="16" t="n">
        <f aca="false">Botricello!AD72</f>
        <v>0</v>
      </c>
      <c r="BD211" s="16" t="n">
        <f aca="false">Botricello!AE72</f>
        <v>1645</v>
      </c>
      <c r="BE211" s="16" t="n">
        <f aca="false">Botricello!AF72</f>
        <v>0</v>
      </c>
      <c r="BF211" s="20" t="n">
        <f aca="false">AW211*$T211</f>
        <v>1.548</v>
      </c>
      <c r="BG211" s="2" t="n">
        <f aca="false">AX211*$T211</f>
        <v>0</v>
      </c>
      <c r="BH211" s="2" t="n">
        <f aca="false">AY211*$T211</f>
        <v>0</v>
      </c>
      <c r="BI211" s="2" t="n">
        <f aca="false">AZ211*$T211</f>
        <v>0</v>
      </c>
      <c r="BJ211" s="2" t="n">
        <f aca="false">BA211*$T211</f>
        <v>0</v>
      </c>
      <c r="BK211" s="2" t="n">
        <f aca="false">BB211*$T211</f>
        <v>0</v>
      </c>
      <c r="BL211" s="2" t="n">
        <f aca="false">BC211*$T211</f>
        <v>0</v>
      </c>
      <c r="BM211" s="2" t="n">
        <f aca="false">BD211*$T211</f>
        <v>282.94</v>
      </c>
      <c r="BN211" s="44" t="n">
        <f aca="false">BE211*$T211</f>
        <v>0</v>
      </c>
      <c r="BO211" s="150" t="n">
        <f aca="false">AN211+BF211</f>
        <v>1.548</v>
      </c>
      <c r="BP211" s="16" t="n">
        <f aca="false">AO211+BG211</f>
        <v>0</v>
      </c>
      <c r="BQ211" s="16" t="n">
        <f aca="false">AP211+BH211</f>
        <v>0</v>
      </c>
      <c r="BR211" s="16" t="n">
        <f aca="false">AQ211+BI211</f>
        <v>0</v>
      </c>
      <c r="BS211" s="16" t="n">
        <f aca="false">AR211+BJ211</f>
        <v>0</v>
      </c>
      <c r="BT211" s="16" t="n">
        <f aca="false">AS211+BK211</f>
        <v>0</v>
      </c>
      <c r="BU211" s="16" t="n">
        <f aca="false">AT211+BL211</f>
        <v>0</v>
      </c>
      <c r="BV211" s="16" t="n">
        <f aca="false">AU211+BM211</f>
        <v>282.94</v>
      </c>
      <c r="BW211" s="139" t="n">
        <f aca="false">AV211+BN211</f>
        <v>0</v>
      </c>
      <c r="BX211" s="3" t="n">
        <f aca="false">BO211/SUM($BO211:$BW211)</f>
        <v>0.00544135429262394</v>
      </c>
      <c r="BY211" s="3" t="n">
        <f aca="false">BP211/SUM($BO211:$BW211)</f>
        <v>0</v>
      </c>
      <c r="BZ211" s="3" t="n">
        <f aca="false">BQ211/SUM($BO211:$BW211)</f>
        <v>0</v>
      </c>
      <c r="CA211" s="3" t="n">
        <f aca="false">BR211/SUM($BO211:$BW211)</f>
        <v>0</v>
      </c>
      <c r="CB211" s="3" t="n">
        <f aca="false">BS211/SUM($BO211:$BW211)</f>
        <v>0</v>
      </c>
      <c r="CC211" s="3" t="n">
        <f aca="false">BT211/SUM($BO211:$BW211)</f>
        <v>0</v>
      </c>
      <c r="CD211" s="3" t="n">
        <f aca="false">BU211/SUM($BO211:$BW211)</f>
        <v>0</v>
      </c>
      <c r="CE211" s="3" t="n">
        <f aca="false">BV211/SUM($BO211:$BW211)</f>
        <v>0.994558645707376</v>
      </c>
      <c r="CF211" s="3" t="n">
        <f aca="false">BW211/SUM($BO211:$BW211)</f>
        <v>0</v>
      </c>
      <c r="CG211" s="147" t="n">
        <f aca="false">IF(AND(CE211&gt;=90%,BV211&gt;=2000),BV211,0)</f>
        <v>0</v>
      </c>
      <c r="CI211" s="16" t="n">
        <f aca="false">IF(CG211&lt;&gt;0,SUM(BO211:CG211)-BV211,0)</f>
        <v>0</v>
      </c>
      <c r="CJ211" s="2" t="n">
        <f aca="false">IF(CE211&gt;=90%,BV211,0)</f>
        <v>282.94</v>
      </c>
      <c r="CK211" s="151" t="n">
        <f aca="false">IF(CJ211&lt;&gt;0,1,0)</f>
        <v>1</v>
      </c>
      <c r="CL211" s="2" t="n">
        <f aca="false">IF(CG211&lt;&gt;0,1,0)</f>
        <v>0</v>
      </c>
      <c r="CM211" s="2" t="n">
        <v>0</v>
      </c>
      <c r="CN211" s="151"/>
      <c r="CO211" s="127"/>
      <c r="CP211" s="127"/>
      <c r="CQ211" s="127"/>
      <c r="CR211" s="127"/>
      <c r="CS211" s="127"/>
      <c r="CT211" s="127"/>
      <c r="CU211" s="127"/>
      <c r="CV211" s="127"/>
      <c r="CW211" s="127"/>
      <c r="CX211" s="127"/>
      <c r="CY211" s="127"/>
      <c r="CZ211" s="127"/>
      <c r="DA211" s="127"/>
      <c r="DB211" s="127"/>
      <c r="DG211" s="16" t="n">
        <f aca="false">SUM(DG62:DG210)</f>
        <v>503540.367710642</v>
      </c>
      <c r="DH211" s="139" t="n">
        <f aca="false">SUM(DH62:DH210)</f>
        <v>449400.6</v>
      </c>
      <c r="DJ211" s="139" t="n">
        <f aca="false">SUM(DJ62:DJ210)</f>
        <v>325.04911</v>
      </c>
      <c r="DK211" s="139" t="n">
        <f aca="false">SUM(DK62:DK210)</f>
        <v>4469.0028</v>
      </c>
      <c r="DL211" s="139" t="n">
        <f aca="false">SUM(DL62:DL210)</f>
        <v>468276.19845</v>
      </c>
      <c r="GP211" s="188"/>
      <c r="GQ211" s="2" t="s">
        <v>433</v>
      </c>
      <c r="GR211" s="20" t="n">
        <v>0</v>
      </c>
      <c r="GS211" s="2" t="n">
        <v>0</v>
      </c>
      <c r="GT211" s="2" t="n">
        <v>0</v>
      </c>
      <c r="GU211" s="2" t="n">
        <v>0</v>
      </c>
      <c r="GV211" s="2" t="n">
        <v>0</v>
      </c>
      <c r="GW211" s="2" t="n">
        <v>0</v>
      </c>
      <c r="GX211" s="2" t="n">
        <v>1</v>
      </c>
      <c r="GY211" s="44" t="n">
        <v>0</v>
      </c>
      <c r="GZ211" s="20" t="n">
        <v>0</v>
      </c>
      <c r="HA211" s="2" t="s">
        <v>37</v>
      </c>
      <c r="HB211" s="2" t="s">
        <v>37</v>
      </c>
      <c r="HC211" s="2" t="s">
        <v>48</v>
      </c>
      <c r="HD211" s="2" t="n">
        <v>25.3</v>
      </c>
      <c r="HE211" s="2" t="n">
        <v>7</v>
      </c>
      <c r="HF211" s="2" t="n">
        <v>0.007</v>
      </c>
      <c r="HG211" s="2" t="n">
        <v>0</v>
      </c>
      <c r="HH211" s="2" t="n">
        <v>0.1771</v>
      </c>
      <c r="HI211" s="2" t="n">
        <v>0.1771</v>
      </c>
      <c r="HJ211" s="2" t="n">
        <v>1500</v>
      </c>
      <c r="HK211" s="2" t="n">
        <v>0</v>
      </c>
      <c r="HL211" s="44" t="n">
        <v>265.65</v>
      </c>
      <c r="HM211" s="20" t="n">
        <v>0</v>
      </c>
      <c r="HN211" s="2" t="n">
        <v>0</v>
      </c>
      <c r="HO211" s="2" t="n">
        <v>0</v>
      </c>
      <c r="HP211" s="2" t="n">
        <v>0</v>
      </c>
      <c r="HQ211" s="2" t="n">
        <v>0</v>
      </c>
      <c r="HR211" s="2" t="n">
        <v>0</v>
      </c>
      <c r="HS211" s="2" t="n">
        <v>0</v>
      </c>
      <c r="HT211" s="2" t="n">
        <v>0</v>
      </c>
      <c r="HU211" s="2" t="n">
        <v>0</v>
      </c>
      <c r="HV211" s="2" t="n">
        <v>0</v>
      </c>
      <c r="HW211" s="2" t="n">
        <v>0</v>
      </c>
      <c r="HX211" s="2" t="n">
        <v>0</v>
      </c>
      <c r="HY211" s="2" t="n">
        <v>0</v>
      </c>
      <c r="HZ211" s="189" t="n">
        <v>0</v>
      </c>
    </row>
    <row r="212" customFormat="false" ht="14.4" hidden="false" customHeight="false" outlineLevel="0" collapsed="false">
      <c r="A212" s="166"/>
      <c r="B212" s="37" t="s">
        <v>450</v>
      </c>
      <c r="C212" s="16" t="n">
        <v>0.88</v>
      </c>
      <c r="D212" s="2" t="n">
        <v>0.02</v>
      </c>
      <c r="E212" s="2" t="n">
        <v>0</v>
      </c>
      <c r="F212" s="2" t="n">
        <v>0.1</v>
      </c>
      <c r="G212" s="2" t="n">
        <v>0</v>
      </c>
      <c r="H212" s="2" t="n">
        <v>0</v>
      </c>
      <c r="I212" s="2" t="n">
        <v>0</v>
      </c>
      <c r="J212" s="2" t="n">
        <v>0</v>
      </c>
      <c r="K212" s="2" t="n">
        <v>0</v>
      </c>
      <c r="L212" s="2" t="s">
        <v>37</v>
      </c>
      <c r="M212" s="2" t="s">
        <v>37</v>
      </c>
      <c r="N212" s="2" t="s">
        <v>434</v>
      </c>
      <c r="O212" s="2" t="n">
        <v>7.56</v>
      </c>
      <c r="P212" s="2" t="n">
        <v>20</v>
      </c>
      <c r="Q212" s="2" t="n">
        <v>0.02</v>
      </c>
      <c r="R212" s="2" t="n">
        <v>0</v>
      </c>
      <c r="S212" s="2" t="n">
        <v>0.1512</v>
      </c>
      <c r="T212" s="2" t="n">
        <v>0.1512</v>
      </c>
      <c r="U212" s="2" t="n">
        <v>899</v>
      </c>
      <c r="V212" s="2" t="n">
        <v>0</v>
      </c>
      <c r="W212" s="2" t="n">
        <v>135.9288</v>
      </c>
      <c r="X212" s="2" t="n">
        <f aca="false">IF(M212=1,O212,0)</f>
        <v>0</v>
      </c>
      <c r="Z212" s="2" t="s">
        <v>564</v>
      </c>
      <c r="AA212" s="2" t="n">
        <f aca="false">[3]cutro!E14</f>
        <v>9.5760516438872</v>
      </c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  <c r="AN212" s="150" t="n">
        <f aca="false">Botricello!AI71</f>
        <v>0</v>
      </c>
      <c r="AO212" s="16" t="n">
        <f aca="false">Botricello!AJ71</f>
        <v>0</v>
      </c>
      <c r="AP212" s="16" t="n">
        <f aca="false">Botricello!AK71</f>
        <v>0</v>
      </c>
      <c r="AQ212" s="16" t="n">
        <f aca="false">Botricello!AL71</f>
        <v>0</v>
      </c>
      <c r="AR212" s="16" t="n">
        <f aca="false">Botricello!AM71</f>
        <v>0</v>
      </c>
      <c r="AS212" s="16" t="n">
        <f aca="false">Botricello!AN71</f>
        <v>0</v>
      </c>
      <c r="AT212" s="16" t="n">
        <f aca="false">Botricello!AO71</f>
        <v>0</v>
      </c>
      <c r="AU212" s="16" t="n">
        <f aca="false">Botricello!AP71</f>
        <v>0</v>
      </c>
      <c r="AV212" s="139" t="n">
        <f aca="false">Botricello!AQ71</f>
        <v>0</v>
      </c>
      <c r="AW212" s="150" t="n">
        <f aca="false">Botricello!AI72</f>
        <v>792</v>
      </c>
      <c r="AX212" s="16" t="n">
        <f aca="false">Botricello!AJ72</f>
        <v>52</v>
      </c>
      <c r="AY212" s="16" t="n">
        <f aca="false">Botricello!AK72</f>
        <v>0</v>
      </c>
      <c r="AZ212" s="16" t="n">
        <f aca="false">Botricello!AL72</f>
        <v>0</v>
      </c>
      <c r="BA212" s="16" t="n">
        <f aca="false">Botricello!AM72</f>
        <v>55</v>
      </c>
      <c r="BB212" s="16" t="n">
        <f aca="false">Botricello!AN72</f>
        <v>0</v>
      </c>
      <c r="BC212" s="16" t="n">
        <f aca="false">Botricello!AO72</f>
        <v>0</v>
      </c>
      <c r="BD212" s="16" t="n">
        <f aca="false">Botricello!AP72</f>
        <v>0</v>
      </c>
      <c r="BE212" s="16" t="n">
        <f aca="false">Botricello!AQ72</f>
        <v>0</v>
      </c>
      <c r="BF212" s="20" t="n">
        <f aca="false">AW212*$T212</f>
        <v>119.7504</v>
      </c>
      <c r="BG212" s="2" t="n">
        <f aca="false">AX212*$T212</f>
        <v>7.8624</v>
      </c>
      <c r="BH212" s="2" t="n">
        <f aca="false">AY212*$T212</f>
        <v>0</v>
      </c>
      <c r="BI212" s="2" t="n">
        <f aca="false">AZ212*$T212</f>
        <v>0</v>
      </c>
      <c r="BJ212" s="2" t="n">
        <f aca="false">BA212*$T212</f>
        <v>8.316</v>
      </c>
      <c r="BK212" s="2" t="n">
        <f aca="false">BB212*$T212</f>
        <v>0</v>
      </c>
      <c r="BL212" s="2" t="n">
        <f aca="false">BC212*$T212</f>
        <v>0</v>
      </c>
      <c r="BM212" s="2" t="n">
        <f aca="false">BD212*$T212</f>
        <v>0</v>
      </c>
      <c r="BN212" s="44" t="n">
        <f aca="false">BE212*$T212</f>
        <v>0</v>
      </c>
      <c r="BO212" s="150" t="n">
        <f aca="false">AN212+BF212</f>
        <v>119.7504</v>
      </c>
      <c r="BP212" s="16" t="n">
        <f aca="false">AO212+BG212</f>
        <v>7.8624</v>
      </c>
      <c r="BQ212" s="16" t="n">
        <f aca="false">AP212+BH212</f>
        <v>0</v>
      </c>
      <c r="BR212" s="16" t="n">
        <f aca="false">AQ212+BI212</f>
        <v>0</v>
      </c>
      <c r="BS212" s="16" t="n">
        <f aca="false">AR212+BJ212</f>
        <v>8.316</v>
      </c>
      <c r="BT212" s="16" t="n">
        <f aca="false">AS212+BK212</f>
        <v>0</v>
      </c>
      <c r="BU212" s="16" t="n">
        <f aca="false">AT212+BL212</f>
        <v>0</v>
      </c>
      <c r="BV212" s="16" t="n">
        <f aca="false">AU212+BM212</f>
        <v>0</v>
      </c>
      <c r="BW212" s="139" t="n">
        <f aca="false">AV212+BN212</f>
        <v>0</v>
      </c>
      <c r="BX212" s="3" t="n">
        <f aca="false">BO212/SUM($BO212:$BW212)</f>
        <v>0.880978865406007</v>
      </c>
      <c r="BY212" s="3" t="n">
        <f aca="false">BP212/SUM($BO212:$BW212)</f>
        <v>0.0578420467185762</v>
      </c>
      <c r="BZ212" s="3" t="n">
        <f aca="false">BQ212/SUM($BO212:$BW212)</f>
        <v>0</v>
      </c>
      <c r="CA212" s="3" t="n">
        <f aca="false">BR212/SUM($BO212:$BW212)</f>
        <v>0</v>
      </c>
      <c r="CB212" s="3" t="n">
        <f aca="false">BS212/SUM($BO212:$BW212)</f>
        <v>0.0611790878754171</v>
      </c>
      <c r="CC212" s="3" t="n">
        <f aca="false">BT212/SUM($BO212:$BW212)</f>
        <v>0</v>
      </c>
      <c r="CD212" s="3" t="n">
        <f aca="false">BU212/SUM($BO212:$BW212)</f>
        <v>0</v>
      </c>
      <c r="CE212" s="3" t="n">
        <f aca="false">BV212/SUM($BO212:$BW212)</f>
        <v>0</v>
      </c>
      <c r="CF212" s="3" t="n">
        <f aca="false">BW212/SUM($BO212:$BW212)</f>
        <v>0</v>
      </c>
      <c r="CG212" s="147" t="n">
        <f aca="false">IF(AND(CE212&gt;=90%,BV212&gt;=2000),BV212,0)</f>
        <v>0</v>
      </c>
      <c r="CI212" s="16" t="n">
        <f aca="false">IF(CG212&lt;&gt;0,SUM(BO212:CG212)-BV212,0)</f>
        <v>0</v>
      </c>
      <c r="CJ212" s="2" t="n">
        <f aca="false">IF(CE212&gt;=90%,BV212,0)</f>
        <v>0</v>
      </c>
      <c r="CK212" s="151" t="n">
        <f aca="false">IF(CJ212&lt;&gt;0,1,0)</f>
        <v>0</v>
      </c>
      <c r="CL212" s="2" t="n">
        <f aca="false">IF(CG212&lt;&gt;0,1,0)</f>
        <v>0</v>
      </c>
      <c r="CM212" s="2" t="n">
        <v>0</v>
      </c>
      <c r="CN212" s="151"/>
      <c r="CO212" s="127"/>
      <c r="CP212" s="127"/>
      <c r="CQ212" s="127"/>
      <c r="CR212" s="127"/>
      <c r="CS212" s="127"/>
      <c r="CT212" s="127"/>
      <c r="CU212" s="127"/>
      <c r="CV212" s="127"/>
      <c r="CW212" s="127"/>
      <c r="CX212" s="127"/>
      <c r="CY212" s="127"/>
      <c r="CZ212" s="127"/>
      <c r="DA212" s="127"/>
      <c r="DB212" s="127"/>
      <c r="DD212" s="60"/>
      <c r="DE212" s="60"/>
      <c r="DF212" s="60"/>
      <c r="DG212" s="61" t="n">
        <f aca="false">W234-DG211</f>
        <v>6.44020399992587</v>
      </c>
      <c r="DH212" s="58"/>
      <c r="DI212" s="16"/>
      <c r="GP212" s="188" t="s">
        <v>446</v>
      </c>
      <c r="GQ212" s="2" t="s">
        <v>447</v>
      </c>
      <c r="GR212" s="20" t="n">
        <v>0.1</v>
      </c>
      <c r="GS212" s="2" t="n">
        <v>0</v>
      </c>
      <c r="GT212" s="2" t="n">
        <v>0.03</v>
      </c>
      <c r="GU212" s="2" t="n">
        <v>0.3</v>
      </c>
      <c r="GV212" s="2" t="n">
        <v>0.07</v>
      </c>
      <c r="GW212" s="2" t="n">
        <v>0</v>
      </c>
      <c r="GX212" s="2" t="n">
        <v>0</v>
      </c>
      <c r="GY212" s="44" t="n">
        <v>0.5</v>
      </c>
      <c r="GZ212" s="20" t="n">
        <v>0</v>
      </c>
      <c r="HA212" s="2" t="s">
        <v>37</v>
      </c>
      <c r="HB212" s="2" t="s">
        <v>37</v>
      </c>
      <c r="HC212" s="2" t="s">
        <v>45</v>
      </c>
      <c r="HD212" s="2" t="n">
        <v>25.3</v>
      </c>
      <c r="HE212" s="2" t="n">
        <v>5</v>
      </c>
      <c r="HF212" s="2" t="n">
        <v>0.005</v>
      </c>
      <c r="HG212" s="2" t="n">
        <v>0</v>
      </c>
      <c r="HH212" s="2" t="n">
        <v>0.1265</v>
      </c>
      <c r="HI212" s="2" t="n">
        <v>0.1265</v>
      </c>
      <c r="HJ212" s="2" t="n">
        <v>721.2</v>
      </c>
      <c r="HK212" s="2" t="n">
        <v>0</v>
      </c>
      <c r="HL212" s="44" t="n">
        <v>91.2318</v>
      </c>
      <c r="HM212" s="20" t="n">
        <v>0</v>
      </c>
      <c r="HN212" s="2" t="n">
        <v>0</v>
      </c>
      <c r="HO212" s="2" t="n">
        <v>0</v>
      </c>
      <c r="HP212" s="2" t="n">
        <v>0</v>
      </c>
      <c r="HQ212" s="2" t="n">
        <v>0</v>
      </c>
      <c r="HR212" s="2" t="n">
        <v>0</v>
      </c>
      <c r="HS212" s="2" t="n">
        <v>0</v>
      </c>
      <c r="HT212" s="2" t="n">
        <v>0</v>
      </c>
      <c r="HU212" s="2" t="n">
        <v>0</v>
      </c>
      <c r="HV212" s="2" t="n">
        <v>0</v>
      </c>
      <c r="HW212" s="2" t="n">
        <v>0</v>
      </c>
      <c r="HX212" s="2" t="n">
        <v>0</v>
      </c>
      <c r="HY212" s="2" t="n">
        <v>0</v>
      </c>
      <c r="HZ212" s="189" t="n">
        <v>0</v>
      </c>
    </row>
    <row r="213" customFormat="false" ht="14.4" hidden="false" customHeight="false" outlineLevel="0" collapsed="false">
      <c r="A213" s="166"/>
      <c r="B213" s="37" t="s">
        <v>451</v>
      </c>
      <c r="C213" s="16" t="n">
        <v>0</v>
      </c>
      <c r="D213" s="2" t="n">
        <v>0</v>
      </c>
      <c r="E213" s="2" t="n">
        <v>0</v>
      </c>
      <c r="F213" s="2" t="n">
        <v>0.2</v>
      </c>
      <c r="G213" s="2" t="n">
        <v>0</v>
      </c>
      <c r="H213" s="2" t="n">
        <v>0</v>
      </c>
      <c r="I213" s="2" t="n">
        <v>0.35</v>
      </c>
      <c r="J213" s="2" t="n">
        <v>0.45</v>
      </c>
      <c r="K213" s="2" t="n">
        <v>0</v>
      </c>
      <c r="L213" s="2" t="s">
        <v>37</v>
      </c>
      <c r="M213" s="2" t="s">
        <v>37</v>
      </c>
      <c r="N213" s="2" t="s">
        <v>45</v>
      </c>
      <c r="O213" s="2" t="n">
        <v>13.6</v>
      </c>
      <c r="P213" s="2" t="n">
        <v>15</v>
      </c>
      <c r="Q213" s="2" t="n">
        <v>0.015</v>
      </c>
      <c r="R213" s="2" t="n">
        <v>0</v>
      </c>
      <c r="S213" s="2" t="n">
        <v>0.204</v>
      </c>
      <c r="T213" s="2" t="n">
        <v>0.204</v>
      </c>
      <c r="U213" s="2" t="n">
        <v>815</v>
      </c>
      <c r="V213" s="2" t="n">
        <v>0</v>
      </c>
      <c r="W213" s="2" t="n">
        <v>166.26</v>
      </c>
      <c r="X213" s="2" t="n">
        <f aca="false">IF(M213=1,O213,0)</f>
        <v>0</v>
      </c>
      <c r="Z213" s="2" t="s">
        <v>564</v>
      </c>
      <c r="AA213" s="2" t="n">
        <f aca="false">[3]cutro!E15</f>
        <v>9.68400476889345</v>
      </c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  <c r="AN213" s="150" t="n">
        <f aca="false">Botricello!AT71</f>
        <v>0</v>
      </c>
      <c r="AO213" s="16" t="n">
        <f aca="false">Botricello!AU71</f>
        <v>0</v>
      </c>
      <c r="AP213" s="16" t="n">
        <f aca="false">Botricello!AV71</f>
        <v>0</v>
      </c>
      <c r="AQ213" s="16" t="n">
        <f aca="false">Botricello!AW71</f>
        <v>0</v>
      </c>
      <c r="AR213" s="16" t="n">
        <f aca="false">Botricello!AX71</f>
        <v>0</v>
      </c>
      <c r="AS213" s="16" t="n">
        <f aca="false">Botricello!AY71</f>
        <v>0</v>
      </c>
      <c r="AT213" s="16" t="n">
        <f aca="false">Botricello!AZ71</f>
        <v>0</v>
      </c>
      <c r="AU213" s="16" t="n">
        <f aca="false">Botricello!BA71</f>
        <v>0</v>
      </c>
      <c r="AV213" s="139" t="n">
        <f aca="false">Botricello!BB71</f>
        <v>0</v>
      </c>
      <c r="AW213" s="150" t="n">
        <f aca="false">Botricello!AT72</f>
        <v>0</v>
      </c>
      <c r="AX213" s="16" t="n">
        <f aca="false">Botricello!AU72</f>
        <v>0</v>
      </c>
      <c r="AY213" s="16" t="n">
        <f aca="false">Botricello!AV72</f>
        <v>0</v>
      </c>
      <c r="AZ213" s="16" t="n">
        <f aca="false">Botricello!AW72</f>
        <v>0</v>
      </c>
      <c r="BA213" s="16" t="n">
        <f aca="false">Botricello!AX72</f>
        <v>110</v>
      </c>
      <c r="BB213" s="16" t="n">
        <f aca="false">Botricello!AY72</f>
        <v>0</v>
      </c>
      <c r="BC213" s="16" t="n">
        <f aca="false">Botricello!AZ72</f>
        <v>0</v>
      </c>
      <c r="BD213" s="16" t="n">
        <f aca="false">Botricello!BA72</f>
        <v>525</v>
      </c>
      <c r="BE213" s="16" t="n">
        <f aca="false">Botricello!BB72</f>
        <v>180</v>
      </c>
      <c r="BF213" s="20" t="n">
        <f aca="false">AW213*$T213</f>
        <v>0</v>
      </c>
      <c r="BG213" s="2" t="n">
        <f aca="false">AX213*$T213</f>
        <v>0</v>
      </c>
      <c r="BH213" s="2" t="n">
        <f aca="false">AY213*$T213</f>
        <v>0</v>
      </c>
      <c r="BI213" s="2" t="n">
        <f aca="false">AZ213*$T213</f>
        <v>0</v>
      </c>
      <c r="BJ213" s="2" t="n">
        <f aca="false">BA213*$T213</f>
        <v>22.44</v>
      </c>
      <c r="BK213" s="2" t="n">
        <f aca="false">BB213*$T213</f>
        <v>0</v>
      </c>
      <c r="BL213" s="2" t="n">
        <f aca="false">BC213*$T213</f>
        <v>0</v>
      </c>
      <c r="BM213" s="2" t="n">
        <f aca="false">BD213*$T213</f>
        <v>107.1</v>
      </c>
      <c r="BN213" s="44" t="n">
        <f aca="false">BE213*$T213</f>
        <v>36.72</v>
      </c>
      <c r="BO213" s="150" t="n">
        <f aca="false">AN213+BF213</f>
        <v>0</v>
      </c>
      <c r="BP213" s="16" t="n">
        <f aca="false">AO213+BG213</f>
        <v>0</v>
      </c>
      <c r="BQ213" s="16" t="n">
        <f aca="false">AP213+BH213</f>
        <v>0</v>
      </c>
      <c r="BR213" s="16" t="n">
        <f aca="false">AQ213+BI213</f>
        <v>0</v>
      </c>
      <c r="BS213" s="16" t="n">
        <f aca="false">AR213+BJ213</f>
        <v>22.44</v>
      </c>
      <c r="BT213" s="16" t="n">
        <f aca="false">AS213+BK213</f>
        <v>0</v>
      </c>
      <c r="BU213" s="16" t="n">
        <f aca="false">AT213+BL213</f>
        <v>0</v>
      </c>
      <c r="BV213" s="16" t="n">
        <f aca="false">AU213+BM213</f>
        <v>107.1</v>
      </c>
      <c r="BW213" s="139" t="n">
        <f aca="false">AV213+BN213</f>
        <v>36.72</v>
      </c>
      <c r="BX213" s="3" t="n">
        <f aca="false">BO213/SUM($BO213:$BW213)</f>
        <v>0</v>
      </c>
      <c r="BY213" s="3" t="n">
        <f aca="false">BP213/SUM($BO213:$BW213)</f>
        <v>0</v>
      </c>
      <c r="BZ213" s="3" t="n">
        <f aca="false">BQ213/SUM($BO213:$BW213)</f>
        <v>0</v>
      </c>
      <c r="CA213" s="3" t="n">
        <f aca="false">BR213/SUM($BO213:$BW213)</f>
        <v>0</v>
      </c>
      <c r="CB213" s="3" t="n">
        <f aca="false">BS213/SUM($BO213:$BW213)</f>
        <v>0.134969325153374</v>
      </c>
      <c r="CC213" s="3" t="n">
        <f aca="false">BT213/SUM($BO213:$BW213)</f>
        <v>0</v>
      </c>
      <c r="CD213" s="3" t="n">
        <f aca="false">BU213/SUM($BO213:$BW213)</f>
        <v>0</v>
      </c>
      <c r="CE213" s="3" t="n">
        <f aca="false">BV213/SUM($BO213:$BW213)</f>
        <v>0.644171779141104</v>
      </c>
      <c r="CF213" s="3" t="n">
        <f aca="false">BW213/SUM($BO213:$BW213)</f>
        <v>0.220858895705521</v>
      </c>
      <c r="CG213" s="147" t="n">
        <f aca="false">IF(AND(CE213&gt;=90%,BV213&gt;=2000),BV213,0)</f>
        <v>0</v>
      </c>
      <c r="CI213" s="16" t="n">
        <f aca="false">IF(CG213&lt;&gt;0,SUM(BO213:CG213)-BV213,0)</f>
        <v>0</v>
      </c>
      <c r="CJ213" s="2" t="n">
        <f aca="false">IF(CE213&gt;=90%,BV213,0)</f>
        <v>0</v>
      </c>
      <c r="CK213" s="151" t="n">
        <f aca="false">IF(CJ213&lt;&gt;0,1,0)</f>
        <v>0</v>
      </c>
      <c r="CL213" s="2" t="n">
        <f aca="false">IF(CG213&lt;&gt;0,1,0)</f>
        <v>0</v>
      </c>
      <c r="CM213" s="2" t="n">
        <v>0</v>
      </c>
      <c r="CN213" s="151"/>
      <c r="CO213" s="127"/>
      <c r="CP213" s="127"/>
      <c r="CQ213" s="127"/>
      <c r="CR213" s="127"/>
      <c r="CS213" s="127"/>
      <c r="CT213" s="127"/>
      <c r="CU213" s="127"/>
      <c r="CV213" s="127"/>
      <c r="CW213" s="127"/>
      <c r="CX213" s="127"/>
      <c r="CY213" s="127"/>
      <c r="CZ213" s="127"/>
      <c r="DA213" s="127"/>
      <c r="DB213" s="127"/>
      <c r="DG213" s="16" t="n">
        <f aca="false">DG211-DH211</f>
        <v>54139.7677106424</v>
      </c>
      <c r="DH213" s="16" t="n">
        <f aca="false">DL211-DH211</f>
        <v>18875.5984499999</v>
      </c>
      <c r="DI213" s="16"/>
      <c r="GP213" s="188"/>
      <c r="GQ213" s="2" t="s">
        <v>448</v>
      </c>
      <c r="GR213" s="20" t="n">
        <v>0.25</v>
      </c>
      <c r="GS213" s="2" t="n">
        <v>0</v>
      </c>
      <c r="GT213" s="2" t="n">
        <v>0.05</v>
      </c>
      <c r="GU213" s="2" t="n">
        <v>0.35</v>
      </c>
      <c r="GV213" s="2" t="n">
        <v>0</v>
      </c>
      <c r="GW213" s="2" t="n">
        <v>0.35</v>
      </c>
      <c r="GX213" s="2" t="n">
        <v>0</v>
      </c>
      <c r="GY213" s="44" t="n">
        <v>0</v>
      </c>
      <c r="GZ213" s="20" t="n">
        <v>0</v>
      </c>
      <c r="HA213" s="2" t="s">
        <v>37</v>
      </c>
      <c r="HB213" s="2" t="s">
        <v>37</v>
      </c>
      <c r="HC213" s="2" t="s">
        <v>91</v>
      </c>
      <c r="HD213" s="2" t="n">
        <v>3.74</v>
      </c>
      <c r="HE213" s="2" t="n">
        <v>20</v>
      </c>
      <c r="HF213" s="2" t="n">
        <v>0.02</v>
      </c>
      <c r="HG213" s="2" t="n">
        <v>0</v>
      </c>
      <c r="HH213" s="2" t="n">
        <v>0.0748</v>
      </c>
      <c r="HI213" s="2" t="n">
        <v>0.0748</v>
      </c>
      <c r="HJ213" s="2" t="n">
        <v>804</v>
      </c>
      <c r="HK213" s="2" t="n">
        <v>0</v>
      </c>
      <c r="HL213" s="44" t="n">
        <v>60.1392</v>
      </c>
      <c r="HM213" s="20" t="n">
        <v>0</v>
      </c>
      <c r="HN213" s="2" t="n">
        <v>0</v>
      </c>
      <c r="HO213" s="2" t="n">
        <v>0</v>
      </c>
      <c r="HP213" s="2" t="n">
        <v>0</v>
      </c>
      <c r="HQ213" s="2" t="n">
        <v>0</v>
      </c>
      <c r="HR213" s="2" t="n">
        <v>0</v>
      </c>
      <c r="HS213" s="2" t="n">
        <v>0</v>
      </c>
      <c r="HT213" s="2" t="n">
        <v>0</v>
      </c>
      <c r="HU213" s="2" t="n">
        <v>0</v>
      </c>
      <c r="HV213" s="2" t="n">
        <v>0</v>
      </c>
      <c r="HW213" s="2" t="n">
        <v>0</v>
      </c>
      <c r="HX213" s="2" t="n">
        <v>0</v>
      </c>
      <c r="HY213" s="2" t="n">
        <v>0</v>
      </c>
      <c r="HZ213" s="189" t="n">
        <v>0</v>
      </c>
    </row>
    <row r="214" customFormat="false" ht="14.4" hidden="false" customHeight="false" outlineLevel="0" collapsed="false">
      <c r="A214" s="166"/>
      <c r="B214" s="37" t="s">
        <v>452</v>
      </c>
      <c r="C214" s="16" t="n">
        <v>0.7</v>
      </c>
      <c r="D214" s="2" t="n">
        <v>0.05</v>
      </c>
      <c r="E214" s="2" t="n">
        <v>0.1</v>
      </c>
      <c r="F214" s="2" t="n">
        <v>0</v>
      </c>
      <c r="G214" s="2" t="n">
        <v>0.15</v>
      </c>
      <c r="H214" s="2" t="n">
        <v>0</v>
      </c>
      <c r="I214" s="2" t="n">
        <v>0</v>
      </c>
      <c r="J214" s="2" t="n">
        <v>0</v>
      </c>
      <c r="K214" s="2" t="n">
        <v>0</v>
      </c>
      <c r="L214" s="2" t="s">
        <v>37</v>
      </c>
      <c r="M214" s="2" t="s">
        <v>37</v>
      </c>
      <c r="N214" s="2" t="s">
        <v>91</v>
      </c>
      <c r="O214" s="2" t="n">
        <v>6.38</v>
      </c>
      <c r="P214" s="2" t="n">
        <v>1.5</v>
      </c>
      <c r="Q214" s="2" t="n">
        <v>0.0015</v>
      </c>
      <c r="R214" s="2" t="n">
        <v>0</v>
      </c>
      <c r="S214" s="2" t="n">
        <v>0.00957</v>
      </c>
      <c r="T214" s="2" t="n">
        <v>0.00957</v>
      </c>
      <c r="U214" s="2" t="n">
        <v>1564</v>
      </c>
      <c r="V214" s="2" t="n">
        <v>0</v>
      </c>
      <c r="W214" s="2" t="n">
        <v>14.96748</v>
      </c>
      <c r="X214" s="2" t="n">
        <f aca="false">IF(M214=1,O214,0)</f>
        <v>0</v>
      </c>
      <c r="Z214" s="2" t="s">
        <v>564</v>
      </c>
      <c r="AA214" s="2" t="n">
        <f aca="false">[3]cutro!E16</f>
        <v>9.74015258840917</v>
      </c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  <c r="AN214" s="150" t="n">
        <f aca="false">Botricello!BE71</f>
        <v>0</v>
      </c>
      <c r="AO214" s="16" t="n">
        <f aca="false">Botricello!BF71</f>
        <v>0</v>
      </c>
      <c r="AP214" s="16" t="n">
        <f aca="false">Botricello!BG71</f>
        <v>0</v>
      </c>
      <c r="AQ214" s="16" t="n">
        <f aca="false">Botricello!BH71</f>
        <v>0</v>
      </c>
      <c r="AR214" s="16" t="n">
        <f aca="false">Botricello!BI71</f>
        <v>0</v>
      </c>
      <c r="AS214" s="16" t="n">
        <f aca="false">Botricello!BJ71</f>
        <v>0</v>
      </c>
      <c r="AT214" s="16" t="n">
        <f aca="false">Botricello!BK71</f>
        <v>0</v>
      </c>
      <c r="AU214" s="16" t="n">
        <f aca="false">Botricello!BL71</f>
        <v>0</v>
      </c>
      <c r="AV214" s="139" t="n">
        <f aca="false">Botricello!BM71</f>
        <v>0</v>
      </c>
      <c r="AW214" s="150" t="n">
        <f aca="false">Botricello!BE72</f>
        <v>630</v>
      </c>
      <c r="AX214" s="16" t="n">
        <f aca="false">Botricello!BF72</f>
        <v>130</v>
      </c>
      <c r="AY214" s="16" t="n">
        <f aca="false">Botricello!BG72</f>
        <v>54</v>
      </c>
      <c r="AZ214" s="16" t="n">
        <f aca="false">Botricello!BH72</f>
        <v>600</v>
      </c>
      <c r="BA214" s="16" t="n">
        <f aca="false">Botricello!BI72</f>
        <v>0</v>
      </c>
      <c r="BB214" s="16" t="n">
        <f aca="false">Botricello!BJ72</f>
        <v>150</v>
      </c>
      <c r="BC214" s="16" t="n">
        <f aca="false">Botricello!BK72</f>
        <v>0</v>
      </c>
      <c r="BD214" s="16" t="n">
        <f aca="false">Botricello!BL72</f>
        <v>0</v>
      </c>
      <c r="BE214" s="16" t="n">
        <f aca="false">Botricello!BM72</f>
        <v>0</v>
      </c>
      <c r="BF214" s="20" t="n">
        <f aca="false">AW214*$T214</f>
        <v>6.0291</v>
      </c>
      <c r="BG214" s="2" t="n">
        <f aca="false">AX214*$T214</f>
        <v>1.2441</v>
      </c>
      <c r="BH214" s="2" t="n">
        <f aca="false">AY214*$T214</f>
        <v>0.51678</v>
      </c>
      <c r="BI214" s="2" t="n">
        <f aca="false">AZ214*$T214</f>
        <v>5.742</v>
      </c>
      <c r="BJ214" s="2" t="n">
        <f aca="false">BA214*$T214</f>
        <v>0</v>
      </c>
      <c r="BK214" s="2" t="n">
        <f aca="false">BB214*$T214</f>
        <v>1.4355</v>
      </c>
      <c r="BL214" s="2" t="n">
        <f aca="false">BC214*$T214</f>
        <v>0</v>
      </c>
      <c r="BM214" s="2" t="n">
        <f aca="false">BD214*$T214</f>
        <v>0</v>
      </c>
      <c r="BN214" s="44" t="n">
        <f aca="false">BE214*$T214</f>
        <v>0</v>
      </c>
      <c r="BO214" s="150" t="n">
        <f aca="false">AN214+BF214</f>
        <v>6.0291</v>
      </c>
      <c r="BP214" s="16" t="n">
        <f aca="false">AO214+BG214</f>
        <v>1.2441</v>
      </c>
      <c r="BQ214" s="16" t="n">
        <f aca="false">AP214+BH214</f>
        <v>0.51678</v>
      </c>
      <c r="BR214" s="16" t="n">
        <f aca="false">AQ214+BI214</f>
        <v>5.742</v>
      </c>
      <c r="BS214" s="16" t="n">
        <f aca="false">AR214+BJ214</f>
        <v>0</v>
      </c>
      <c r="BT214" s="16" t="n">
        <f aca="false">AS214+BK214</f>
        <v>1.4355</v>
      </c>
      <c r="BU214" s="16" t="n">
        <f aca="false">AT214+BL214</f>
        <v>0</v>
      </c>
      <c r="BV214" s="16" t="n">
        <f aca="false">AU214+BM214</f>
        <v>0</v>
      </c>
      <c r="BW214" s="139" t="n">
        <f aca="false">AV214+BN214</f>
        <v>0</v>
      </c>
      <c r="BX214" s="3" t="n">
        <f aca="false">BO214/SUM($BO214:$BW214)</f>
        <v>0.402813299232737</v>
      </c>
      <c r="BY214" s="3" t="n">
        <f aca="false">BP214/SUM($BO214:$BW214)</f>
        <v>0.0831202046035805</v>
      </c>
      <c r="BZ214" s="3" t="n">
        <f aca="false">BQ214/SUM($BO214:$BW214)</f>
        <v>0.0345268542199489</v>
      </c>
      <c r="CA214" s="3" t="n">
        <f aca="false">BR214/SUM($BO214:$BW214)</f>
        <v>0.383631713554987</v>
      </c>
      <c r="CB214" s="3" t="n">
        <f aca="false">BS214/SUM($BO214:$BW214)</f>
        <v>0</v>
      </c>
      <c r="CC214" s="3" t="n">
        <f aca="false">BT214/SUM($BO214:$BW214)</f>
        <v>0.0959079283887468</v>
      </c>
      <c r="CD214" s="3" t="n">
        <f aca="false">BU214/SUM($BO214:$BW214)</f>
        <v>0</v>
      </c>
      <c r="CE214" s="3" t="n">
        <f aca="false">BV214/SUM($BO214:$BW214)</f>
        <v>0</v>
      </c>
      <c r="CF214" s="3" t="n">
        <f aca="false">BW214/SUM($BO214:$BW214)</f>
        <v>0</v>
      </c>
      <c r="CG214" s="147" t="n">
        <f aca="false">IF(AND(CE214&gt;=90%,BV214&gt;=2000),BV214,0)</f>
        <v>0</v>
      </c>
      <c r="CI214" s="16" t="n">
        <f aca="false">IF(CG214&lt;&gt;0,SUM(BO214:CG214)-BV214,0)</f>
        <v>0</v>
      </c>
      <c r="CJ214" s="2" t="n">
        <f aca="false">IF(CE214&gt;=90%,BV214,0)</f>
        <v>0</v>
      </c>
      <c r="CK214" s="151" t="n">
        <f aca="false">IF(CJ214&lt;&gt;0,1,0)</f>
        <v>0</v>
      </c>
      <c r="CL214" s="2" t="n">
        <f aca="false">IF(CG214&lt;&gt;0,1,0)</f>
        <v>0</v>
      </c>
      <c r="CM214" s="2" t="n">
        <v>0</v>
      </c>
      <c r="CN214" s="151"/>
      <c r="CO214" s="127"/>
      <c r="CP214" s="127"/>
      <c r="CQ214" s="127"/>
      <c r="CR214" s="127"/>
      <c r="CS214" s="127"/>
      <c r="CT214" s="127"/>
      <c r="CU214" s="127"/>
      <c r="CV214" s="127"/>
      <c r="CW214" s="127"/>
      <c r="CX214" s="127"/>
      <c r="CY214" s="127"/>
      <c r="CZ214" s="127"/>
      <c r="DA214" s="127"/>
      <c r="DB214" s="127"/>
      <c r="DC214" s="127"/>
      <c r="DD214" s="127"/>
      <c r="DE214" s="127"/>
      <c r="DF214" s="127"/>
      <c r="DG214" s="127"/>
      <c r="DH214" s="127"/>
      <c r="DI214" s="148"/>
      <c r="GP214" s="188"/>
      <c r="GQ214" s="2" t="s">
        <v>449</v>
      </c>
      <c r="GR214" s="20" t="n">
        <v>0.01</v>
      </c>
      <c r="GS214" s="2" t="n">
        <v>0</v>
      </c>
      <c r="GT214" s="2" t="n">
        <v>0</v>
      </c>
      <c r="GU214" s="2" t="n">
        <v>0</v>
      </c>
      <c r="GV214" s="2" t="n">
        <v>0</v>
      </c>
      <c r="GW214" s="2" t="n">
        <v>0</v>
      </c>
      <c r="GX214" s="2" t="n">
        <v>0.99</v>
      </c>
      <c r="GY214" s="44" t="n">
        <v>0</v>
      </c>
      <c r="GZ214" s="20" t="n">
        <v>0</v>
      </c>
      <c r="HA214" s="2" t="s">
        <v>37</v>
      </c>
      <c r="HB214" s="2" t="s">
        <v>37</v>
      </c>
      <c r="HC214" s="2" t="s">
        <v>91</v>
      </c>
      <c r="HD214" s="2" t="n">
        <v>17.2</v>
      </c>
      <c r="HE214" s="2" t="n">
        <v>10</v>
      </c>
      <c r="HF214" s="2" t="n">
        <v>0.01</v>
      </c>
      <c r="HG214" s="2" t="n">
        <v>0</v>
      </c>
      <c r="HH214" s="2" t="n">
        <v>0.172</v>
      </c>
      <c r="HI214" s="2" t="n">
        <v>0.172</v>
      </c>
      <c r="HJ214" s="2" t="n">
        <v>1654</v>
      </c>
      <c r="HK214" s="2" t="n">
        <v>0</v>
      </c>
      <c r="HL214" s="44" t="n">
        <v>284.488</v>
      </c>
      <c r="HM214" s="20" t="n">
        <v>0</v>
      </c>
      <c r="HN214" s="2" t="n">
        <v>0</v>
      </c>
      <c r="HO214" s="2" t="n">
        <v>0</v>
      </c>
      <c r="HP214" s="2" t="n">
        <v>0</v>
      </c>
      <c r="HQ214" s="2" t="n">
        <v>0</v>
      </c>
      <c r="HR214" s="2" t="n">
        <v>0</v>
      </c>
      <c r="HS214" s="2" t="n">
        <v>0</v>
      </c>
      <c r="HT214" s="2" t="n">
        <v>0</v>
      </c>
      <c r="HU214" s="2" t="n">
        <v>0</v>
      </c>
      <c r="HV214" s="2" t="n">
        <v>0</v>
      </c>
      <c r="HW214" s="2" t="n">
        <v>0</v>
      </c>
      <c r="HX214" s="2" t="n">
        <v>0</v>
      </c>
      <c r="HY214" s="2" t="n">
        <v>0</v>
      </c>
      <c r="HZ214" s="189" t="n">
        <v>0</v>
      </c>
    </row>
    <row r="215" customFormat="false" ht="14.4" hidden="false" customHeight="false" outlineLevel="0" collapsed="false">
      <c r="A215" s="166"/>
      <c r="B215" s="37" t="s">
        <v>453</v>
      </c>
      <c r="C215" s="16" t="n">
        <v>0</v>
      </c>
      <c r="D215" s="2" t="n">
        <v>0</v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1</v>
      </c>
      <c r="J215" s="2" t="n">
        <v>0</v>
      </c>
      <c r="K215" s="2" t="s">
        <v>41</v>
      </c>
      <c r="L215" s="2" t="s">
        <v>37</v>
      </c>
      <c r="M215" s="2" t="s">
        <v>37</v>
      </c>
      <c r="N215" s="2" t="s">
        <v>48</v>
      </c>
      <c r="O215" s="2" t="n">
        <v>4.46</v>
      </c>
      <c r="P215" s="2" t="n">
        <v>20</v>
      </c>
      <c r="Q215" s="2" t="n">
        <v>0.02</v>
      </c>
      <c r="R215" s="2" t="n">
        <v>0</v>
      </c>
      <c r="S215" s="2" t="n">
        <v>0.0892</v>
      </c>
      <c r="T215" s="2" t="n">
        <v>0.0892</v>
      </c>
      <c r="U215" s="2" t="n">
        <v>1500</v>
      </c>
      <c r="V215" s="2" t="n">
        <v>0</v>
      </c>
      <c r="W215" s="2" t="n">
        <v>133.8</v>
      </c>
      <c r="X215" s="2" t="n">
        <f aca="false">IF(M215=1,O215,0)</f>
        <v>0</v>
      </c>
      <c r="Z215" s="2" t="s">
        <v>564</v>
      </c>
      <c r="AA215" s="2" t="n">
        <f aca="false">[3]cutro!E17</f>
        <v>9.69127317180755</v>
      </c>
      <c r="AB215" s="127"/>
      <c r="AC215" s="127"/>
      <c r="AD215" s="127"/>
      <c r="AE215" s="127"/>
      <c r="AF215" s="148"/>
      <c r="AG215" s="127"/>
      <c r="AH215" s="127"/>
      <c r="AI215" s="127"/>
      <c r="AJ215" s="127"/>
      <c r="AK215" s="127"/>
      <c r="AL215" s="127"/>
      <c r="AM215" s="127"/>
      <c r="AN215" s="150" t="n">
        <f aca="false">Botricello!BP71</f>
        <v>0</v>
      </c>
      <c r="AO215" s="16" t="n">
        <f aca="false">Botricello!BQ71</f>
        <v>0</v>
      </c>
      <c r="AP215" s="16" t="n">
        <f aca="false">Botricello!BR71</f>
        <v>0</v>
      </c>
      <c r="AQ215" s="16" t="n">
        <f aca="false">Botricello!BS71</f>
        <v>0</v>
      </c>
      <c r="AR215" s="16" t="n">
        <f aca="false">Botricello!BT71</f>
        <v>0</v>
      </c>
      <c r="AS215" s="16" t="n">
        <f aca="false">Botricello!BU71</f>
        <v>0</v>
      </c>
      <c r="AT215" s="16" t="n">
        <f aca="false">Botricello!BV71</f>
        <v>0</v>
      </c>
      <c r="AU215" s="16" t="n">
        <f aca="false">Botricello!BW71</f>
        <v>0</v>
      </c>
      <c r="AV215" s="139" t="n">
        <f aca="false">Botricello!BX71</f>
        <v>0</v>
      </c>
      <c r="AW215" s="150" t="n">
        <f aca="false">Botricello!BP72</f>
        <v>0</v>
      </c>
      <c r="AX215" s="16" t="n">
        <f aca="false">Botricello!BQ72</f>
        <v>0</v>
      </c>
      <c r="AY215" s="16" t="n">
        <f aca="false">Botricello!BR72</f>
        <v>0</v>
      </c>
      <c r="AZ215" s="16" t="n">
        <f aca="false">Botricello!BS72</f>
        <v>0</v>
      </c>
      <c r="BA215" s="16" t="n">
        <f aca="false">Botricello!BT72</f>
        <v>0</v>
      </c>
      <c r="BB215" s="16" t="n">
        <f aca="false">Botricello!BU72</f>
        <v>0</v>
      </c>
      <c r="BC215" s="16" t="n">
        <f aca="false">Botricello!BV72</f>
        <v>0</v>
      </c>
      <c r="BD215" s="16" t="n">
        <f aca="false">Botricello!BW72</f>
        <v>1500</v>
      </c>
      <c r="BE215" s="16" t="n">
        <f aca="false">Botricello!BX72</f>
        <v>0</v>
      </c>
      <c r="BF215" s="20" t="n">
        <f aca="false">AW215*$T215</f>
        <v>0</v>
      </c>
      <c r="BG215" s="2" t="n">
        <f aca="false">AX215*$T215</f>
        <v>0</v>
      </c>
      <c r="BH215" s="2" t="n">
        <f aca="false">AY215*$T215</f>
        <v>0</v>
      </c>
      <c r="BI215" s="2" t="n">
        <f aca="false">AZ215*$T215</f>
        <v>0</v>
      </c>
      <c r="BJ215" s="2" t="n">
        <f aca="false">BA215*$T215</f>
        <v>0</v>
      </c>
      <c r="BK215" s="2" t="n">
        <f aca="false">BB215*$T215</f>
        <v>0</v>
      </c>
      <c r="BL215" s="2" t="n">
        <f aca="false">BC215*$T215</f>
        <v>0</v>
      </c>
      <c r="BM215" s="2" t="n">
        <f aca="false">BD215*$T215</f>
        <v>133.8</v>
      </c>
      <c r="BN215" s="44" t="n">
        <f aca="false">BE215*$T215</f>
        <v>0</v>
      </c>
      <c r="BO215" s="150" t="n">
        <f aca="false">AN215+BF215</f>
        <v>0</v>
      </c>
      <c r="BP215" s="16" t="n">
        <f aca="false">AO215+BG215</f>
        <v>0</v>
      </c>
      <c r="BQ215" s="16" t="n">
        <f aca="false">AP215+BH215</f>
        <v>0</v>
      </c>
      <c r="BR215" s="16" t="n">
        <f aca="false">AQ215+BI215</f>
        <v>0</v>
      </c>
      <c r="BS215" s="16" t="n">
        <f aca="false">AR215+BJ215</f>
        <v>0</v>
      </c>
      <c r="BT215" s="16" t="n">
        <f aca="false">AS215+BK215</f>
        <v>0</v>
      </c>
      <c r="BU215" s="16" t="n">
        <f aca="false">AT215+BL215</f>
        <v>0</v>
      </c>
      <c r="BV215" s="16" t="n">
        <f aca="false">AU215+BM215</f>
        <v>133.8</v>
      </c>
      <c r="BW215" s="139" t="n">
        <f aca="false">AV215+BN215</f>
        <v>0</v>
      </c>
      <c r="BX215" s="3" t="n">
        <f aca="false">BO215/SUM($BO215:$BW215)</f>
        <v>0</v>
      </c>
      <c r="BY215" s="3" t="n">
        <f aca="false">BP215/SUM($BO215:$BW215)</f>
        <v>0</v>
      </c>
      <c r="BZ215" s="3" t="n">
        <f aca="false">BQ215/SUM($BO215:$BW215)</f>
        <v>0</v>
      </c>
      <c r="CA215" s="3" t="n">
        <f aca="false">BR215/SUM($BO215:$BW215)</f>
        <v>0</v>
      </c>
      <c r="CB215" s="3" t="n">
        <f aca="false">BS215/SUM($BO215:$BW215)</f>
        <v>0</v>
      </c>
      <c r="CC215" s="3" t="n">
        <f aca="false">BT215/SUM($BO215:$BW215)</f>
        <v>0</v>
      </c>
      <c r="CD215" s="3" t="n">
        <f aca="false">BU215/SUM($BO215:$BW215)</f>
        <v>0</v>
      </c>
      <c r="CE215" s="3" t="n">
        <f aca="false">BV215/SUM($BO215:$BW215)</f>
        <v>1</v>
      </c>
      <c r="CF215" s="3" t="n">
        <f aca="false">BW215/SUM($BO215:$BW215)</f>
        <v>0</v>
      </c>
      <c r="CG215" s="147" t="n">
        <f aca="false">IF(AND(CE215&gt;=90%,BV215&gt;=2000),BV215,0)</f>
        <v>0</v>
      </c>
      <c r="CI215" s="16" t="n">
        <f aca="false">IF(CG215&lt;&gt;0,SUM(BO215:CG215)-BV215,0)</f>
        <v>0</v>
      </c>
      <c r="CJ215" s="2" t="n">
        <f aca="false">IF(CE215&gt;=90%,BV215,0)</f>
        <v>133.8</v>
      </c>
      <c r="CK215" s="151" t="n">
        <f aca="false">IF(CJ215&lt;&gt;0,1,0)</f>
        <v>1</v>
      </c>
      <c r="CL215" s="2" t="n">
        <f aca="false">IF(CG215&lt;&gt;0,1,0)</f>
        <v>0</v>
      </c>
      <c r="CM215" s="2" t="n">
        <v>0</v>
      </c>
      <c r="CN215" s="151"/>
      <c r="CO215" s="127"/>
      <c r="CP215" s="127"/>
      <c r="CQ215" s="127"/>
      <c r="CR215" s="127"/>
      <c r="CS215" s="127"/>
      <c r="CT215" s="127"/>
      <c r="CU215" s="127"/>
      <c r="CV215" s="127"/>
      <c r="CW215" s="127"/>
      <c r="CX215" s="127"/>
      <c r="CY215" s="127"/>
      <c r="CZ215" s="127"/>
      <c r="DA215" s="127"/>
      <c r="DB215" s="127"/>
      <c r="DC215" s="127"/>
      <c r="DD215" s="127"/>
      <c r="DE215" s="127"/>
      <c r="DF215" s="127"/>
      <c r="DG215" s="127"/>
      <c r="DH215" s="127"/>
      <c r="DI215" s="148"/>
      <c r="GP215" s="188"/>
      <c r="GQ215" s="2" t="s">
        <v>450</v>
      </c>
      <c r="GR215" s="20" t="n">
        <v>0.88</v>
      </c>
      <c r="GS215" s="2" t="n">
        <v>0.02</v>
      </c>
      <c r="GT215" s="2" t="n">
        <v>0</v>
      </c>
      <c r="GU215" s="2" t="n">
        <v>0.1</v>
      </c>
      <c r="GV215" s="2" t="n">
        <v>0</v>
      </c>
      <c r="GW215" s="2" t="n">
        <v>0</v>
      </c>
      <c r="GX215" s="2" t="n">
        <v>0</v>
      </c>
      <c r="GY215" s="44" t="n">
        <v>0</v>
      </c>
      <c r="GZ215" s="20" t="n">
        <v>0</v>
      </c>
      <c r="HA215" s="2" t="s">
        <v>37</v>
      </c>
      <c r="HB215" s="2" t="s">
        <v>37</v>
      </c>
      <c r="HC215" s="2" t="s">
        <v>434</v>
      </c>
      <c r="HD215" s="2" t="n">
        <v>7.56</v>
      </c>
      <c r="HE215" s="2" t="n">
        <v>20</v>
      </c>
      <c r="HF215" s="2" t="n">
        <v>0.02</v>
      </c>
      <c r="HG215" s="2" t="n">
        <v>0</v>
      </c>
      <c r="HH215" s="2" t="n">
        <v>0.1512</v>
      </c>
      <c r="HI215" s="2" t="n">
        <v>0.1512</v>
      </c>
      <c r="HJ215" s="2" t="n">
        <v>899</v>
      </c>
      <c r="HK215" s="2" t="n">
        <v>0</v>
      </c>
      <c r="HL215" s="44" t="n">
        <v>135.9288</v>
      </c>
      <c r="HM215" s="20" t="n">
        <v>0</v>
      </c>
      <c r="HN215" s="2" t="n">
        <v>0</v>
      </c>
      <c r="HO215" s="2" t="n">
        <v>0</v>
      </c>
      <c r="HP215" s="2" t="n">
        <v>0</v>
      </c>
      <c r="HQ215" s="2" t="n">
        <v>0</v>
      </c>
      <c r="HR215" s="2" t="n">
        <v>0</v>
      </c>
      <c r="HS215" s="2" t="n">
        <v>0</v>
      </c>
      <c r="HT215" s="2" t="n">
        <v>0</v>
      </c>
      <c r="HU215" s="2" t="n">
        <v>0</v>
      </c>
      <c r="HV215" s="2" t="n">
        <v>0</v>
      </c>
      <c r="HW215" s="2" t="n">
        <v>0</v>
      </c>
      <c r="HX215" s="2" t="n">
        <v>0</v>
      </c>
      <c r="HY215" s="2" t="n">
        <v>0</v>
      </c>
      <c r="HZ215" s="189" t="n">
        <v>0</v>
      </c>
    </row>
    <row r="216" customFormat="false" ht="14.4" hidden="false" customHeight="false" outlineLevel="0" collapsed="false">
      <c r="A216" s="166"/>
      <c r="B216" s="37" t="s">
        <v>454</v>
      </c>
      <c r="C216" s="16" t="n">
        <v>0.0761856967263788</v>
      </c>
      <c r="D216" s="2" t="n">
        <v>0.235746547096943</v>
      </c>
      <c r="E216" s="2" t="n">
        <v>0.0164990217683809</v>
      </c>
      <c r="F216" s="2" t="n">
        <v>0.0669654091481021</v>
      </c>
      <c r="G216" s="2" t="n">
        <v>0.404603325260195</v>
      </c>
      <c r="H216" s="2" t="n">
        <v>0</v>
      </c>
      <c r="I216" s="2" t="n">
        <v>0.2</v>
      </c>
      <c r="J216" s="2" t="n">
        <v>0</v>
      </c>
      <c r="K216" s="2" t="n">
        <v>0</v>
      </c>
      <c r="L216" s="2" t="s">
        <v>37</v>
      </c>
      <c r="M216" s="2" t="s">
        <v>37</v>
      </c>
      <c r="N216" s="2" t="s">
        <v>91</v>
      </c>
      <c r="O216" s="2" t="n">
        <v>2.93</v>
      </c>
      <c r="P216" s="2" t="n">
        <v>25</v>
      </c>
      <c r="Q216" s="2" t="n">
        <v>0.025</v>
      </c>
      <c r="R216" s="2" t="n">
        <v>0</v>
      </c>
      <c r="S216" s="2" t="n">
        <v>0.07325</v>
      </c>
      <c r="T216" s="2" t="n">
        <v>0.07325</v>
      </c>
      <c r="U216" s="2" t="n">
        <v>1356.40898991221</v>
      </c>
      <c r="V216" s="2" t="n">
        <v>0</v>
      </c>
      <c r="W216" s="2" t="n">
        <v>99.3569585110697</v>
      </c>
      <c r="X216" s="2" t="n">
        <f aca="false">IF(M216=1,O216,0)</f>
        <v>0</v>
      </c>
      <c r="Z216" s="2" t="s">
        <v>564</v>
      </c>
      <c r="AA216" s="2" t="n">
        <f aca="false">[3]cutro!E18</f>
        <v>9.81438030352415</v>
      </c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  <c r="AN216" s="150" t="n">
        <f aca="false">Botricello!CA71</f>
        <v>0</v>
      </c>
      <c r="AO216" s="16" t="n">
        <f aca="false">Botricello!CB71</f>
        <v>0</v>
      </c>
      <c r="AP216" s="16" t="n">
        <f aca="false">Botricello!CC71</f>
        <v>0</v>
      </c>
      <c r="AQ216" s="16" t="n">
        <f aca="false">Botricello!CD71</f>
        <v>0</v>
      </c>
      <c r="AR216" s="16" t="n">
        <f aca="false">Botricello!CE71</f>
        <v>0</v>
      </c>
      <c r="AS216" s="16" t="n">
        <f aca="false">Botricello!CF71</f>
        <v>0</v>
      </c>
      <c r="AT216" s="16" t="n">
        <f aca="false">Botricello!CG71</f>
        <v>0</v>
      </c>
      <c r="AU216" s="16" t="n">
        <f aca="false">Botricello!CH71</f>
        <v>0</v>
      </c>
      <c r="AV216" s="139" t="n">
        <f aca="false">Botricello!CI71</f>
        <v>0</v>
      </c>
      <c r="AW216" s="150" t="n">
        <f aca="false">Botricello!CA72</f>
        <v>68.5671270537409</v>
      </c>
      <c r="AX216" s="16" t="n">
        <f aca="false">Botricello!CB72</f>
        <v>612.941022452052</v>
      </c>
      <c r="AY216" s="16" t="n">
        <f aca="false">Botricello!CC72</f>
        <v>8.90947175492571</v>
      </c>
      <c r="AZ216" s="16" t="n">
        <f aca="false">Botricello!CD72</f>
        <v>98.9941306102856</v>
      </c>
      <c r="BA216" s="16" t="n">
        <f aca="false">Botricello!CE72</f>
        <v>44.4654091481021</v>
      </c>
      <c r="BB216" s="16" t="n">
        <f aca="false">Botricello!CF72</f>
        <v>222.531828893107</v>
      </c>
      <c r="BC216" s="16" t="n">
        <f aca="false">Botricello!CG72</f>
        <v>0</v>
      </c>
      <c r="BD216" s="16" t="n">
        <f aca="false">Botricello!CH72</f>
        <v>300</v>
      </c>
      <c r="BE216" s="16" t="n">
        <f aca="false">Botricello!CI72</f>
        <v>0</v>
      </c>
      <c r="BF216" s="20" t="n">
        <f aca="false">AW216*$T216</f>
        <v>5.02254205668652</v>
      </c>
      <c r="BG216" s="2" t="n">
        <f aca="false">AX216*$T216</f>
        <v>44.8979298946128</v>
      </c>
      <c r="BH216" s="2" t="n">
        <f aca="false">AY216*$T216</f>
        <v>0.652618806048308</v>
      </c>
      <c r="BI216" s="2" t="n">
        <f aca="false">AZ216*$T216</f>
        <v>7.25132006720342</v>
      </c>
      <c r="BJ216" s="2" t="n">
        <f aca="false">BA216*$T216</f>
        <v>3.25709122009848</v>
      </c>
      <c r="BK216" s="2" t="n">
        <f aca="false">BB216*$T216</f>
        <v>16.3004564664201</v>
      </c>
      <c r="BL216" s="2" t="n">
        <f aca="false">BC216*$T216</f>
        <v>0</v>
      </c>
      <c r="BM216" s="2" t="n">
        <f aca="false">BD216*$T216</f>
        <v>21.975</v>
      </c>
      <c r="BN216" s="44" t="n">
        <f aca="false">BE216*$T216</f>
        <v>0</v>
      </c>
      <c r="BO216" s="150" t="n">
        <f aca="false">AN216+BF216</f>
        <v>5.02254205668652</v>
      </c>
      <c r="BP216" s="16" t="n">
        <f aca="false">AO216+BG216</f>
        <v>44.8979298946128</v>
      </c>
      <c r="BQ216" s="16" t="n">
        <f aca="false">AP216+BH216</f>
        <v>0.652618806048308</v>
      </c>
      <c r="BR216" s="16" t="n">
        <f aca="false">AQ216+BI216</f>
        <v>7.25132006720342</v>
      </c>
      <c r="BS216" s="16" t="n">
        <f aca="false">AR216+BJ216</f>
        <v>3.25709122009848</v>
      </c>
      <c r="BT216" s="16" t="n">
        <f aca="false">AS216+BK216</f>
        <v>16.3004564664201</v>
      </c>
      <c r="BU216" s="16" t="n">
        <f aca="false">AT216+BL216</f>
        <v>0</v>
      </c>
      <c r="BV216" s="16" t="n">
        <f aca="false">AU216+BM216</f>
        <v>21.975</v>
      </c>
      <c r="BW216" s="139" t="n">
        <f aca="false">AV216+BN216</f>
        <v>0</v>
      </c>
      <c r="BX216" s="3" t="n">
        <f aca="false">BO216/SUM($BO216:$BW216)</f>
        <v>0.0505504811334069</v>
      </c>
      <c r="BY216" s="3" t="n">
        <f aca="false">BP216/SUM($BO216:$BW216)</f>
        <v>0.451885107670749</v>
      </c>
      <c r="BZ216" s="3" t="n">
        <f aca="false">BQ216/SUM($BO216:$BW216)</f>
        <v>0.00656842576331076</v>
      </c>
      <c r="CA216" s="3" t="n">
        <f aca="false">BR216/SUM($BO216:$BW216)</f>
        <v>0.0729825084812306</v>
      </c>
      <c r="CB216" s="3" t="n">
        <f aca="false">BS216/SUM($BO216:$BW216)</f>
        <v>0.0327817122112851</v>
      </c>
      <c r="CC216" s="3" t="n">
        <f aca="false">BT216/SUM($BO216:$BW216)</f>
        <v>0.164059535544297</v>
      </c>
      <c r="CD216" s="3" t="n">
        <f aca="false">BU216/SUM($BO216:$BW216)</f>
        <v>0</v>
      </c>
      <c r="CE216" s="3" t="n">
        <f aca="false">BV216/SUM($BO216:$BW216)</f>
        <v>0.221172229195721</v>
      </c>
      <c r="CF216" s="3" t="n">
        <f aca="false">BW216/SUM($BO216:$BW216)</f>
        <v>0</v>
      </c>
      <c r="CG216" s="147" t="n">
        <f aca="false">IF(AND(CE216&gt;=90%,BV216&gt;=2000),BV216,0)</f>
        <v>0</v>
      </c>
      <c r="CI216" s="16" t="n">
        <f aca="false">IF(CG216&lt;&gt;0,SUM(BO216:CG216)-BV216,0)</f>
        <v>0</v>
      </c>
      <c r="CJ216" s="2" t="n">
        <f aca="false">IF(CE216&gt;=90%,BV216,0)</f>
        <v>0</v>
      </c>
      <c r="CK216" s="151" t="n">
        <f aca="false">IF(CJ216&lt;&gt;0,1,0)</f>
        <v>0</v>
      </c>
      <c r="CL216" s="2" t="n">
        <f aca="false">IF(CG216&lt;&gt;0,1,0)</f>
        <v>0</v>
      </c>
      <c r="CM216" s="2" t="n">
        <v>0</v>
      </c>
      <c r="CN216" s="151"/>
      <c r="CO216" s="127"/>
      <c r="CP216" s="127"/>
      <c r="CQ216" s="127"/>
      <c r="CR216" s="127"/>
      <c r="CS216" s="127"/>
      <c r="CT216" s="127"/>
      <c r="CU216" s="127"/>
      <c r="CV216" s="127"/>
      <c r="CW216" s="127"/>
      <c r="CX216" s="127"/>
      <c r="CY216" s="127"/>
      <c r="CZ216" s="127"/>
      <c r="DA216" s="127"/>
      <c r="DB216" s="127"/>
      <c r="DC216" s="127"/>
      <c r="DD216" s="127"/>
      <c r="DE216" s="127"/>
      <c r="DF216" s="127"/>
      <c r="DG216" s="127"/>
      <c r="DH216" s="127"/>
      <c r="DI216" s="148"/>
      <c r="GP216" s="188"/>
      <c r="GQ216" s="2" t="s">
        <v>451</v>
      </c>
      <c r="GR216" s="20" t="n">
        <v>0</v>
      </c>
      <c r="GS216" s="2" t="n">
        <v>0</v>
      </c>
      <c r="GT216" s="2" t="n">
        <v>0</v>
      </c>
      <c r="GU216" s="2" t="n">
        <v>0.2</v>
      </c>
      <c r="GV216" s="2" t="n">
        <v>0</v>
      </c>
      <c r="GW216" s="2" t="n">
        <v>0</v>
      </c>
      <c r="GX216" s="2" t="n">
        <v>0.35</v>
      </c>
      <c r="GY216" s="44" t="n">
        <v>0.45</v>
      </c>
      <c r="GZ216" s="20" t="n">
        <v>0</v>
      </c>
      <c r="HA216" s="2" t="s">
        <v>37</v>
      </c>
      <c r="HB216" s="2" t="s">
        <v>37</v>
      </c>
      <c r="HC216" s="2" t="s">
        <v>45</v>
      </c>
      <c r="HD216" s="2" t="n">
        <v>13.6</v>
      </c>
      <c r="HE216" s="2" t="n">
        <v>15</v>
      </c>
      <c r="HF216" s="2" t="n">
        <v>0.015</v>
      </c>
      <c r="HG216" s="2" t="n">
        <v>0</v>
      </c>
      <c r="HH216" s="2" t="n">
        <v>0.204</v>
      </c>
      <c r="HI216" s="2" t="n">
        <v>0.204</v>
      </c>
      <c r="HJ216" s="2" t="n">
        <v>815</v>
      </c>
      <c r="HK216" s="2" t="n">
        <v>0</v>
      </c>
      <c r="HL216" s="44" t="n">
        <v>166.26</v>
      </c>
      <c r="HM216" s="20" t="n">
        <v>0</v>
      </c>
      <c r="HN216" s="2" t="n">
        <v>0</v>
      </c>
      <c r="HO216" s="2" t="n">
        <v>0</v>
      </c>
      <c r="HP216" s="2" t="n">
        <v>0</v>
      </c>
      <c r="HQ216" s="2" t="n">
        <v>0</v>
      </c>
      <c r="HR216" s="2" t="n">
        <v>0</v>
      </c>
      <c r="HS216" s="2" t="n">
        <v>0</v>
      </c>
      <c r="HT216" s="2" t="n">
        <v>0</v>
      </c>
      <c r="HU216" s="2" t="n">
        <v>0</v>
      </c>
      <c r="HV216" s="2" t="n">
        <v>0</v>
      </c>
      <c r="HW216" s="2" t="n">
        <v>0</v>
      </c>
      <c r="HX216" s="2" t="n">
        <v>0</v>
      </c>
      <c r="HY216" s="2" t="n">
        <v>0</v>
      </c>
      <c r="HZ216" s="189" t="n">
        <v>0</v>
      </c>
    </row>
    <row r="217" customFormat="false" ht="14.4" hidden="false" customHeight="false" outlineLevel="0" collapsed="false">
      <c r="A217" s="166"/>
      <c r="B217" s="37" t="s">
        <v>463</v>
      </c>
      <c r="C217" s="16" t="n">
        <v>0.0507904644842525</v>
      </c>
      <c r="D217" s="2" t="n">
        <v>0.157164364731295</v>
      </c>
      <c r="E217" s="2" t="n">
        <v>0.0609993478455873</v>
      </c>
      <c r="F217" s="2" t="n">
        <v>0.0113102727654014</v>
      </c>
      <c r="G217" s="2" t="n">
        <v>0.319735550173463</v>
      </c>
      <c r="H217" s="2" t="n">
        <v>0</v>
      </c>
      <c r="I217" s="2" t="n">
        <v>0.4</v>
      </c>
      <c r="J217" s="2" t="n">
        <v>0</v>
      </c>
      <c r="K217" s="2" t="n">
        <v>0</v>
      </c>
      <c r="L217" s="2" t="s">
        <v>37</v>
      </c>
      <c r="M217" s="2" t="s">
        <v>37</v>
      </c>
      <c r="N217" s="2" t="s">
        <v>48</v>
      </c>
      <c r="O217" s="2" t="n">
        <v>8.44</v>
      </c>
      <c r="P217" s="2" t="n">
        <v>4</v>
      </c>
      <c r="Q217" s="2" t="n">
        <v>0.004</v>
      </c>
      <c r="R217" s="2" t="n">
        <v>0</v>
      </c>
      <c r="S217" s="2" t="n">
        <v>0.03376</v>
      </c>
      <c r="T217" s="2" t="n">
        <v>0.03376</v>
      </c>
      <c r="U217" s="2" t="n">
        <v>1662.93932660814</v>
      </c>
      <c r="V217" s="2" t="n">
        <v>0</v>
      </c>
      <c r="W217" s="2" t="n">
        <v>56.1408316662909</v>
      </c>
      <c r="X217" s="2" t="n">
        <f aca="false">IF(M217=1,O217,0)</f>
        <v>0</v>
      </c>
      <c r="Z217" s="2" t="s">
        <v>564</v>
      </c>
      <c r="AA217" s="2" t="n">
        <f aca="false">[3]cutro!E19</f>
        <v>10.1159562113963</v>
      </c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  <c r="AN217" s="150" t="n">
        <f aca="false">Botricello!B144</f>
        <v>0</v>
      </c>
      <c r="AO217" s="16" t="n">
        <f aca="false">Botricello!C144</f>
        <v>0</v>
      </c>
      <c r="AP217" s="16" t="n">
        <f aca="false">Botricello!D144</f>
        <v>0</v>
      </c>
      <c r="AQ217" s="16" t="n">
        <f aca="false">Botricello!E144</f>
        <v>0</v>
      </c>
      <c r="AR217" s="16" t="n">
        <f aca="false">Botricello!F144</f>
        <v>0</v>
      </c>
      <c r="AS217" s="16" t="n">
        <f aca="false">Botricello!G144</f>
        <v>0</v>
      </c>
      <c r="AT217" s="16" t="n">
        <f aca="false">Botricello!H144</f>
        <v>0</v>
      </c>
      <c r="AU217" s="16" t="n">
        <f aca="false">Botricello!I144</f>
        <v>0</v>
      </c>
      <c r="AV217" s="139" t="n">
        <f aca="false">Botricello!J144</f>
        <v>0</v>
      </c>
      <c r="AW217" s="150" t="n">
        <f aca="false">Botricello!B145</f>
        <v>45.7114180358273</v>
      </c>
      <c r="AX217" s="16" t="n">
        <f aca="false">Botricello!C145</f>
        <v>408.627348301368</v>
      </c>
      <c r="AY217" s="16" t="n">
        <f aca="false">Botricello!D145</f>
        <v>32.9396478366171</v>
      </c>
      <c r="AZ217" s="16" t="n">
        <f aca="false">Botricello!E145</f>
        <v>365.996087073524</v>
      </c>
      <c r="BA217" s="16" t="n">
        <f aca="false">Botricello!F145</f>
        <v>11.3102727654014</v>
      </c>
      <c r="BB217" s="16" t="n">
        <f aca="false">Botricello!G145</f>
        <v>198.354552595405</v>
      </c>
      <c r="BC217" s="16" t="n">
        <f aca="false">Botricello!H145</f>
        <v>0</v>
      </c>
      <c r="BD217" s="16" t="n">
        <f aca="false">Botricello!I145</f>
        <v>600</v>
      </c>
      <c r="BE217" s="16" t="n">
        <f aca="false">Botricello!J145</f>
        <v>0</v>
      </c>
      <c r="BF217" s="20" t="n">
        <f aca="false">AW217*$T217</f>
        <v>1.54321747288953</v>
      </c>
      <c r="BG217" s="2" t="n">
        <f aca="false">AX217*$T217</f>
        <v>13.7952592786542</v>
      </c>
      <c r="BH217" s="2" t="n">
        <f aca="false">AY217*$T217</f>
        <v>1.11204251096419</v>
      </c>
      <c r="BI217" s="2" t="n">
        <f aca="false">AZ217*$T217</f>
        <v>12.3560278996022</v>
      </c>
      <c r="BJ217" s="2" t="n">
        <f aca="false">BA217*$T217</f>
        <v>0.381834808559951</v>
      </c>
      <c r="BK217" s="2" t="n">
        <f aca="false">BB217*$T217</f>
        <v>6.69644969562087</v>
      </c>
      <c r="BL217" s="2" t="n">
        <f aca="false">BC217*$T217</f>
        <v>0</v>
      </c>
      <c r="BM217" s="2" t="n">
        <f aca="false">BD217*$T217</f>
        <v>20.256</v>
      </c>
      <c r="BN217" s="44" t="n">
        <f aca="false">BE217*$T217</f>
        <v>0</v>
      </c>
      <c r="BO217" s="150" t="n">
        <f aca="false">AN217+BF217</f>
        <v>1.54321747288953</v>
      </c>
      <c r="BP217" s="16" t="n">
        <f aca="false">AO217+BG217</f>
        <v>13.7952592786542</v>
      </c>
      <c r="BQ217" s="16" t="n">
        <f aca="false">AP217+BH217</f>
        <v>1.11204251096419</v>
      </c>
      <c r="BR217" s="16" t="n">
        <f aca="false">AQ217+BI217</f>
        <v>12.3560278996022</v>
      </c>
      <c r="BS217" s="16" t="n">
        <f aca="false">AR217+BJ217</f>
        <v>0.381834808559951</v>
      </c>
      <c r="BT217" s="16" t="n">
        <f aca="false">AS217+BK217</f>
        <v>6.69644969562087</v>
      </c>
      <c r="BU217" s="16" t="n">
        <f aca="false">AT217+BL217</f>
        <v>0</v>
      </c>
      <c r="BV217" s="16" t="n">
        <f aca="false">AU217+BM217</f>
        <v>20.256</v>
      </c>
      <c r="BW217" s="139" t="n">
        <f aca="false">AV217+BN217</f>
        <v>0</v>
      </c>
      <c r="BX217" s="3" t="n">
        <f aca="false">BO217/SUM($BO217:$BW217)</f>
        <v>0.0274883258242883</v>
      </c>
      <c r="BY217" s="3" t="n">
        <f aca="false">BP217/SUM($BO217:$BW217)</f>
        <v>0.245725951490266</v>
      </c>
      <c r="BZ217" s="3" t="n">
        <f aca="false">BQ217/SUM($BO217:$BW217)</f>
        <v>0.0198080875889822</v>
      </c>
      <c r="CA217" s="3" t="n">
        <f aca="false">BR217/SUM($BO217:$BW217)</f>
        <v>0.220089862099802</v>
      </c>
      <c r="CB217" s="3" t="n">
        <f aca="false">BS217/SUM($BO217:$BW217)</f>
        <v>0.00680137428012523</v>
      </c>
      <c r="CC217" s="3" t="n">
        <f aca="false">BT217/SUM($BO217:$BW217)</f>
        <v>0.119279488687049</v>
      </c>
      <c r="CD217" s="3" t="n">
        <f aca="false">BU217/SUM($BO217:$BW217)</f>
        <v>0</v>
      </c>
      <c r="CE217" s="3" t="n">
        <f aca="false">BV217/SUM($BO217:$BW217)</f>
        <v>0.360806910029487</v>
      </c>
      <c r="CF217" s="3" t="n">
        <f aca="false">BW217/SUM($BO217:$BW217)</f>
        <v>0</v>
      </c>
      <c r="CG217" s="147" t="n">
        <f aca="false">IF(AND(CE217&gt;=90%,BV217&gt;=2000),BV217,0)</f>
        <v>0</v>
      </c>
      <c r="CI217" s="16" t="n">
        <f aca="false">IF(CG217&lt;&gt;0,SUM(BO217:CG217)-BV217,0)</f>
        <v>0</v>
      </c>
      <c r="CJ217" s="2" t="n">
        <f aca="false">IF(CE217&gt;=90%,BV217,0)</f>
        <v>0</v>
      </c>
      <c r="CK217" s="151" t="n">
        <f aca="false">IF(CJ217&lt;&gt;0,1,0)</f>
        <v>0</v>
      </c>
      <c r="CL217" s="2" t="n">
        <f aca="false">IF(CG217&lt;&gt;0,1,0)</f>
        <v>0</v>
      </c>
      <c r="CM217" s="2" t="n">
        <v>0</v>
      </c>
      <c r="CN217" s="151"/>
      <c r="CO217" s="127"/>
      <c r="CP217" s="127"/>
      <c r="CQ217" s="127"/>
      <c r="CR217" s="127"/>
      <c r="CS217" s="127"/>
      <c r="CT217" s="127"/>
      <c r="CU217" s="127"/>
      <c r="CV217" s="127"/>
      <c r="CW217" s="127"/>
      <c r="CX217" s="127"/>
      <c r="CY217" s="127"/>
      <c r="CZ217" s="127" t="n">
        <v>14333.8480013329</v>
      </c>
      <c r="DA217" s="127" t="n">
        <v>4548.61114301758</v>
      </c>
      <c r="DB217" s="127" t="n">
        <v>426.168953743747</v>
      </c>
      <c r="DC217" s="127" t="n">
        <v>4604.48932333397</v>
      </c>
      <c r="DD217" s="127" t="n">
        <v>2658.45779570396</v>
      </c>
      <c r="DE217" s="127" t="n">
        <v>3187.73259123355</v>
      </c>
      <c r="DF217" s="127" t="n">
        <v>830.14323</v>
      </c>
      <c r="DG217" s="148" t="n">
        <f aca="false">DH213</f>
        <v>18875.5984499999</v>
      </c>
      <c r="DH217" s="127" t="n">
        <v>4469.0028</v>
      </c>
      <c r="DI217" s="148"/>
      <c r="GP217" s="188"/>
      <c r="GQ217" s="2" t="s">
        <v>452</v>
      </c>
      <c r="GR217" s="20" t="n">
        <v>0.7</v>
      </c>
      <c r="GS217" s="2" t="n">
        <v>0.05</v>
      </c>
      <c r="GT217" s="2" t="n">
        <v>0.1</v>
      </c>
      <c r="GU217" s="2" t="n">
        <v>0</v>
      </c>
      <c r="GV217" s="2" t="n">
        <v>0.15</v>
      </c>
      <c r="GW217" s="2" t="n">
        <v>0</v>
      </c>
      <c r="GX217" s="2" t="n">
        <v>0</v>
      </c>
      <c r="GY217" s="44" t="n">
        <v>0</v>
      </c>
      <c r="GZ217" s="20" t="n">
        <v>0</v>
      </c>
      <c r="HA217" s="2" t="s">
        <v>37</v>
      </c>
      <c r="HB217" s="2" t="s">
        <v>37</v>
      </c>
      <c r="HC217" s="2" t="s">
        <v>91</v>
      </c>
      <c r="HD217" s="2" t="n">
        <v>6.38</v>
      </c>
      <c r="HE217" s="2" t="n">
        <v>1.5</v>
      </c>
      <c r="HF217" s="2" t="n">
        <v>0.0015</v>
      </c>
      <c r="HG217" s="2" t="n">
        <v>0</v>
      </c>
      <c r="HH217" s="2" t="n">
        <v>0.00957</v>
      </c>
      <c r="HI217" s="2" t="n">
        <v>0.00957</v>
      </c>
      <c r="HJ217" s="2" t="n">
        <v>1564</v>
      </c>
      <c r="HK217" s="2" t="n">
        <v>0</v>
      </c>
      <c r="HL217" s="44" t="n">
        <v>14.96748</v>
      </c>
      <c r="HM217" s="20" t="n">
        <v>0</v>
      </c>
      <c r="HN217" s="2" t="n">
        <v>0</v>
      </c>
      <c r="HO217" s="2" t="n">
        <v>0</v>
      </c>
      <c r="HP217" s="2" t="n">
        <v>0</v>
      </c>
      <c r="HQ217" s="2" t="n">
        <v>0</v>
      </c>
      <c r="HR217" s="2" t="n">
        <v>0</v>
      </c>
      <c r="HS217" s="2" t="n">
        <v>0</v>
      </c>
      <c r="HT217" s="2" t="n">
        <v>0</v>
      </c>
      <c r="HU217" s="2" t="n">
        <v>0</v>
      </c>
      <c r="HV217" s="2" t="n">
        <v>0</v>
      </c>
      <c r="HW217" s="2" t="n">
        <v>0</v>
      </c>
      <c r="HX217" s="2" t="n">
        <v>0</v>
      </c>
      <c r="HY217" s="2" t="n">
        <v>0</v>
      </c>
      <c r="HZ217" s="189" t="n">
        <v>0</v>
      </c>
    </row>
    <row r="218" customFormat="false" ht="14.4" hidden="false" customHeight="false" outlineLevel="0" collapsed="false">
      <c r="A218" s="166"/>
      <c r="B218" s="37" t="s">
        <v>464</v>
      </c>
      <c r="C218" s="16" t="n">
        <v>0.0271106650277954</v>
      </c>
      <c r="D218" s="2" t="n">
        <v>0.0220030110623814</v>
      </c>
      <c r="E218" s="2" t="n">
        <v>0.00153990869838222</v>
      </c>
      <c r="F218" s="2" t="n">
        <v>0.0015834381871562</v>
      </c>
      <c r="G218" s="2" t="n">
        <v>0.0477629770242849</v>
      </c>
      <c r="H218" s="2" t="n">
        <v>0</v>
      </c>
      <c r="I218" s="2" t="n">
        <v>0</v>
      </c>
      <c r="J218" s="2" t="n">
        <v>0.9</v>
      </c>
      <c r="K218" s="2" t="n">
        <v>0</v>
      </c>
      <c r="L218" s="2" t="s">
        <v>37</v>
      </c>
      <c r="M218" s="2" t="s">
        <v>37</v>
      </c>
      <c r="N218" s="2" t="s">
        <v>48</v>
      </c>
      <c r="O218" s="2" t="n">
        <v>10.9</v>
      </c>
      <c r="P218" s="2" t="n">
        <v>10</v>
      </c>
      <c r="Q218" s="2" t="n">
        <v>0.01</v>
      </c>
      <c r="R218" s="2" t="n">
        <v>0</v>
      </c>
      <c r="S218" s="2" t="n">
        <v>0.109</v>
      </c>
      <c r="T218" s="2" t="n">
        <v>0.109</v>
      </c>
      <c r="U218" s="2" t="n">
        <v>484.03150572514</v>
      </c>
      <c r="V218" s="2" t="n">
        <v>0</v>
      </c>
      <c r="W218" s="2" t="n">
        <v>52.7594341240403</v>
      </c>
      <c r="X218" s="2" t="n">
        <f aca="false">IF(M218=1,O218,0)</f>
        <v>0</v>
      </c>
      <c r="Z218" s="2" t="s">
        <v>564</v>
      </c>
      <c r="AA218" s="2" t="n">
        <f aca="false">[3]cutro!E20</f>
        <v>10.1920604720957</v>
      </c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  <c r="AN218" s="150" t="n">
        <f aca="false">Botricello!M144</f>
        <v>0</v>
      </c>
      <c r="AO218" s="16" t="n">
        <f aca="false">Botricello!N144</f>
        <v>0</v>
      </c>
      <c r="AP218" s="16" t="n">
        <f aca="false">Botricello!O144</f>
        <v>0</v>
      </c>
      <c r="AQ218" s="16" t="n">
        <f aca="false">Botricello!P144</f>
        <v>0</v>
      </c>
      <c r="AR218" s="16" t="n">
        <f aca="false">Botricello!Q144</f>
        <v>0</v>
      </c>
      <c r="AS218" s="16" t="n">
        <f aca="false">Botricello!R144</f>
        <v>0</v>
      </c>
      <c r="AT218" s="16" t="n">
        <f aca="false">Botricello!S144</f>
        <v>0</v>
      </c>
      <c r="AU218" s="16" t="n">
        <f aca="false">Botricello!T144</f>
        <v>0</v>
      </c>
      <c r="AV218" s="139" t="n">
        <f aca="false">Botricello!U144</f>
        <v>0</v>
      </c>
      <c r="AW218" s="150" t="n">
        <f aca="false">Botricello!M145</f>
        <v>24.3995985250158</v>
      </c>
      <c r="AX218" s="16" t="n">
        <f aca="false">Botricello!N145</f>
        <v>57.2078287621915</v>
      </c>
      <c r="AY218" s="16" t="n">
        <f aca="false">Botricello!O145</f>
        <v>0.831550697126399</v>
      </c>
      <c r="AZ218" s="16" t="n">
        <f aca="false">Botricello!P145</f>
        <v>9.23945219029332</v>
      </c>
      <c r="BA218" s="16" t="n">
        <f aca="false">Botricello!Q145</f>
        <v>1.5834381871562</v>
      </c>
      <c r="BB218" s="16" t="n">
        <f aca="false">Botricello!R145</f>
        <v>30.7696373633567</v>
      </c>
      <c r="BC218" s="16" t="n">
        <f aca="false">Botricello!S145</f>
        <v>0</v>
      </c>
      <c r="BD218" s="16" t="n">
        <f aca="false">Botricello!T145</f>
        <v>0</v>
      </c>
      <c r="BE218" s="16" t="n">
        <f aca="false">Botricello!U145</f>
        <v>360</v>
      </c>
      <c r="BF218" s="20" t="n">
        <f aca="false">AW218*$T218</f>
        <v>2.65955623922672</v>
      </c>
      <c r="BG218" s="2" t="n">
        <f aca="false">AX218*$T218</f>
        <v>6.23565333507888</v>
      </c>
      <c r="BH218" s="2" t="n">
        <f aca="false">AY218*$T218</f>
        <v>0.0906390259867775</v>
      </c>
      <c r="BI218" s="2" t="n">
        <f aca="false">AZ218*$T218</f>
        <v>1.00710028874197</v>
      </c>
      <c r="BJ218" s="2" t="n">
        <f aca="false">BA218*$T218</f>
        <v>0.172594762400025</v>
      </c>
      <c r="BK218" s="2" t="n">
        <f aca="false">BB218*$T218</f>
        <v>3.35389047260588</v>
      </c>
      <c r="BL218" s="2" t="n">
        <f aca="false">BC218*$T218</f>
        <v>0</v>
      </c>
      <c r="BM218" s="2" t="n">
        <f aca="false">BD218*$T218</f>
        <v>0</v>
      </c>
      <c r="BN218" s="44" t="n">
        <f aca="false">BE218*$T218</f>
        <v>39.24</v>
      </c>
      <c r="BO218" s="150" t="n">
        <f aca="false">AN218+BF218</f>
        <v>2.65955623922672</v>
      </c>
      <c r="BP218" s="16" t="n">
        <f aca="false">AO218+BG218</f>
        <v>6.23565333507888</v>
      </c>
      <c r="BQ218" s="16" t="n">
        <f aca="false">AP218+BH218</f>
        <v>0.0906390259867775</v>
      </c>
      <c r="BR218" s="16" t="n">
        <f aca="false">AQ218+BI218</f>
        <v>1.00710028874197</v>
      </c>
      <c r="BS218" s="16" t="n">
        <f aca="false">AR218+BJ218</f>
        <v>0.172594762400025</v>
      </c>
      <c r="BT218" s="16" t="n">
        <f aca="false">AS218+BK218</f>
        <v>3.35389047260588</v>
      </c>
      <c r="BU218" s="16" t="n">
        <f aca="false">AT218+BL218</f>
        <v>0</v>
      </c>
      <c r="BV218" s="16" t="n">
        <f aca="false">AU218+BM218</f>
        <v>0</v>
      </c>
      <c r="BW218" s="139" t="n">
        <f aca="false">AV218+BN218</f>
        <v>39.24</v>
      </c>
      <c r="BX218" s="3" t="n">
        <f aca="false">BO218/SUM($BO218:$BW218)</f>
        <v>0.0504091122921062</v>
      </c>
      <c r="BY218" s="3" t="n">
        <f aca="false">BP218/SUM($BO218:$BW218)</f>
        <v>0.118190299774985</v>
      </c>
      <c r="BZ218" s="3" t="n">
        <f aca="false">BQ218/SUM($BO218:$BW218)</f>
        <v>0.00171796812251019</v>
      </c>
      <c r="CA218" s="3" t="n">
        <f aca="false">BR218/SUM($BO218:$BW218)</f>
        <v>0.0190885346945577</v>
      </c>
      <c r="CB218" s="3" t="n">
        <f aca="false">BS218/SUM($BO218:$BW218)</f>
        <v>0.00327135355535175</v>
      </c>
      <c r="CC218" s="3" t="n">
        <f aca="false">BT218/SUM($BO218:$BW218)</f>
        <v>0.0635694928933601</v>
      </c>
      <c r="CD218" s="3" t="n">
        <f aca="false">BU218/SUM($BO218:$BW218)</f>
        <v>0</v>
      </c>
      <c r="CE218" s="3" t="n">
        <f aca="false">BV218/SUM($BO218:$BW218)</f>
        <v>0</v>
      </c>
      <c r="CF218" s="3" t="n">
        <f aca="false">BW218/SUM($BO218:$BW218)</f>
        <v>0.743753238667129</v>
      </c>
      <c r="CG218" s="147" t="n">
        <f aca="false">IF(AND(CE218&gt;=90%,BV218&gt;=2000),BV218,0)</f>
        <v>0</v>
      </c>
      <c r="CI218" s="16" t="n">
        <f aca="false">IF(CG218&lt;&gt;0,SUM(BO218:CG218)-BV218,0)</f>
        <v>0</v>
      </c>
      <c r="CJ218" s="2" t="n">
        <f aca="false">IF(CE218&gt;=90%,BV218,0)</f>
        <v>0</v>
      </c>
      <c r="CK218" s="151" t="n">
        <f aca="false">IF(CJ218&lt;&gt;0,1,0)</f>
        <v>0</v>
      </c>
      <c r="CL218" s="2" t="n">
        <f aca="false">IF(CG218&lt;&gt;0,1,0)</f>
        <v>0</v>
      </c>
      <c r="CM218" s="2" t="n">
        <v>0</v>
      </c>
      <c r="CN218" s="151"/>
      <c r="CO218" s="127"/>
      <c r="CP218" s="127"/>
      <c r="CQ218" s="127"/>
      <c r="CR218" s="127"/>
      <c r="CS218" s="127"/>
      <c r="CT218" s="127"/>
      <c r="CU218" s="127"/>
      <c r="CV218" s="127"/>
      <c r="CW218" s="127"/>
      <c r="CX218" s="127"/>
      <c r="CY218" s="127"/>
      <c r="CZ218" s="191" t="n">
        <f aca="false">CZ217/SUM($CZ$217:$DH$217)</f>
        <v>0.26576619766479</v>
      </c>
      <c r="DA218" s="191" t="n">
        <f aca="false">DA217/SUM($CZ$217:$DH$217)</f>
        <v>0.0843365360106416</v>
      </c>
      <c r="DB218" s="191" t="n">
        <f aca="false">DB217/SUM($CZ$217:$DH$217)</f>
        <v>0.00790166760445103</v>
      </c>
      <c r="DC218" s="191" t="n">
        <f aca="false">DC217/SUM($CZ$217:$DH$217)</f>
        <v>0.0853725824033293</v>
      </c>
      <c r="DD218" s="191" t="n">
        <f aca="false">DD217/SUM($CZ$217:$DH$217)</f>
        <v>0.049290896621121</v>
      </c>
      <c r="DE218" s="191" t="n">
        <f aca="false">DE217/SUM($CZ$217:$DH$217)</f>
        <v>0.0591042663397498</v>
      </c>
      <c r="DF218" s="191" t="n">
        <f aca="false">DF217/SUM($CZ$217:$DH$217)</f>
        <v>0.0153918200983959</v>
      </c>
      <c r="DG218" s="191" t="n">
        <f aca="false">DG217/SUM($CZ$217:$DH$217)</f>
        <v>0.349975528430146</v>
      </c>
      <c r="DH218" s="191" t="n">
        <f aca="false">DH217/SUM($CZ$217:$DH$217)</f>
        <v>0.0828605048273748</v>
      </c>
      <c r="DI218" s="148"/>
      <c r="GP218" s="188"/>
      <c r="GQ218" s="2" t="s">
        <v>453</v>
      </c>
      <c r="GR218" s="20" t="n">
        <v>0</v>
      </c>
      <c r="GS218" s="2" t="n">
        <v>0</v>
      </c>
      <c r="GT218" s="2" t="n">
        <v>0</v>
      </c>
      <c r="GU218" s="2" t="n">
        <v>0</v>
      </c>
      <c r="GV218" s="2" t="n">
        <v>0</v>
      </c>
      <c r="GW218" s="2" t="n">
        <v>0</v>
      </c>
      <c r="GX218" s="2" t="n">
        <v>1</v>
      </c>
      <c r="GY218" s="44" t="n">
        <v>0</v>
      </c>
      <c r="GZ218" s="20" t="s">
        <v>41</v>
      </c>
      <c r="HA218" s="2" t="s">
        <v>37</v>
      </c>
      <c r="HB218" s="2" t="s">
        <v>37</v>
      </c>
      <c r="HC218" s="2" t="s">
        <v>48</v>
      </c>
      <c r="HD218" s="2" t="n">
        <v>4.46</v>
      </c>
      <c r="HE218" s="2" t="n">
        <v>20</v>
      </c>
      <c r="HF218" s="2" t="n">
        <v>0.02</v>
      </c>
      <c r="HG218" s="2" t="n">
        <v>0</v>
      </c>
      <c r="HH218" s="2" t="n">
        <v>0.0892</v>
      </c>
      <c r="HI218" s="2" t="n">
        <v>0.0892</v>
      </c>
      <c r="HJ218" s="2" t="n">
        <v>1500</v>
      </c>
      <c r="HK218" s="2" t="n">
        <v>0</v>
      </c>
      <c r="HL218" s="44" t="n">
        <v>133.8</v>
      </c>
      <c r="HM218" s="20" t="n">
        <v>0</v>
      </c>
      <c r="HN218" s="2" t="n">
        <v>0</v>
      </c>
      <c r="HO218" s="2" t="n">
        <v>0</v>
      </c>
      <c r="HP218" s="2" t="n">
        <v>0</v>
      </c>
      <c r="HQ218" s="2" t="n">
        <v>0</v>
      </c>
      <c r="HR218" s="2" t="n">
        <v>0</v>
      </c>
      <c r="HS218" s="2" t="n">
        <v>0</v>
      </c>
      <c r="HT218" s="2" t="n">
        <v>0</v>
      </c>
      <c r="HU218" s="2" t="n">
        <v>0</v>
      </c>
      <c r="HV218" s="2" t="n">
        <v>0</v>
      </c>
      <c r="HW218" s="2" t="n">
        <v>0</v>
      </c>
      <c r="HX218" s="2" t="n">
        <v>0</v>
      </c>
      <c r="HY218" s="2" t="n">
        <v>0</v>
      </c>
      <c r="HZ218" s="189" t="n">
        <v>0</v>
      </c>
    </row>
    <row r="219" s="155" customFormat="true" ht="14.4" hidden="false" customHeight="false" outlineLevel="0" collapsed="false">
      <c r="A219" s="166"/>
      <c r="B219" s="37" t="s">
        <v>465</v>
      </c>
      <c r="C219" s="16" t="n">
        <v>0</v>
      </c>
      <c r="D219" s="155" t="n">
        <v>0</v>
      </c>
      <c r="E219" s="155" t="n">
        <v>0</v>
      </c>
      <c r="F219" s="155" t="n">
        <v>0</v>
      </c>
      <c r="G219" s="155" t="n">
        <v>0</v>
      </c>
      <c r="H219" s="155" t="n">
        <v>0</v>
      </c>
      <c r="I219" s="155" t="n">
        <v>0</v>
      </c>
      <c r="J219" s="155" t="n">
        <v>0</v>
      </c>
      <c r="K219" s="155" t="s">
        <v>41</v>
      </c>
      <c r="L219" s="155" t="n">
        <v>0</v>
      </c>
      <c r="M219" s="155" t="n">
        <v>0</v>
      </c>
      <c r="N219" s="155" t="n">
        <v>0</v>
      </c>
      <c r="O219" s="155" t="n">
        <v>21.9</v>
      </c>
      <c r="P219" s="155" t="n">
        <v>0</v>
      </c>
      <c r="Q219" s="155" t="n">
        <v>0</v>
      </c>
      <c r="R219" s="155" t="n">
        <v>0</v>
      </c>
      <c r="S219" s="155" t="n">
        <v>0</v>
      </c>
      <c r="T219" s="155" t="n">
        <v>0</v>
      </c>
      <c r="U219" s="155" t="n">
        <v>0</v>
      </c>
      <c r="V219" s="155" t="n">
        <v>0</v>
      </c>
      <c r="W219" s="155" t="n">
        <v>0</v>
      </c>
      <c r="X219" s="155" t="n">
        <f aca="false">IF(M219=1,O219,0)</f>
        <v>0</v>
      </c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  <c r="AN219" s="156" t="n">
        <f aca="false">Botricello!X144</f>
        <v>0</v>
      </c>
      <c r="AO219" s="157" t="n">
        <f aca="false">Botricello!Y144</f>
        <v>0</v>
      </c>
      <c r="AP219" s="157" t="n">
        <f aca="false">Botricello!Z144</f>
        <v>0</v>
      </c>
      <c r="AQ219" s="157" t="n">
        <f aca="false">Botricello!AA144</f>
        <v>0</v>
      </c>
      <c r="AR219" s="157" t="n">
        <f aca="false">Botricello!AB144</f>
        <v>0</v>
      </c>
      <c r="AS219" s="157" t="n">
        <f aca="false">Botricello!AC144</f>
        <v>0</v>
      </c>
      <c r="AT219" s="157" t="n">
        <f aca="false">Botricello!AD144</f>
        <v>0</v>
      </c>
      <c r="AU219" s="157" t="n">
        <f aca="false">Botricello!AE144</f>
        <v>0</v>
      </c>
      <c r="AV219" s="160" t="n">
        <f aca="false">Botricello!AF144</f>
        <v>0</v>
      </c>
      <c r="AW219" s="156" t="n">
        <f aca="false">Botricello!X145</f>
        <v>0</v>
      </c>
      <c r="AX219" s="157" t="n">
        <f aca="false">Botricello!Y145</f>
        <v>0</v>
      </c>
      <c r="AY219" s="157" t="n">
        <f aca="false">Botricello!Z145</f>
        <v>0</v>
      </c>
      <c r="AZ219" s="157" t="n">
        <f aca="false">Botricello!AA145</f>
        <v>0</v>
      </c>
      <c r="BA219" s="157" t="n">
        <f aca="false">Botricello!AB145</f>
        <v>0</v>
      </c>
      <c r="BB219" s="157" t="n">
        <f aca="false">Botricello!AC145</f>
        <v>0</v>
      </c>
      <c r="BC219" s="157" t="n">
        <f aca="false">Botricello!AD145</f>
        <v>0</v>
      </c>
      <c r="BD219" s="157" t="n">
        <f aca="false">Botricello!AE145</f>
        <v>0</v>
      </c>
      <c r="BE219" s="157" t="n">
        <f aca="false">Botricello!AF145</f>
        <v>0</v>
      </c>
      <c r="BF219" s="158" t="n">
        <f aca="false">AW219*$T219</f>
        <v>0</v>
      </c>
      <c r="BG219" s="155" t="n">
        <f aca="false">AX219*$T219</f>
        <v>0</v>
      </c>
      <c r="BH219" s="155" t="n">
        <f aca="false">AY219*$T219</f>
        <v>0</v>
      </c>
      <c r="BI219" s="155" t="n">
        <f aca="false">AZ219*$T219</f>
        <v>0</v>
      </c>
      <c r="BJ219" s="155" t="n">
        <f aca="false">BA219*$T219</f>
        <v>0</v>
      </c>
      <c r="BK219" s="155" t="n">
        <f aca="false">BB219*$T219</f>
        <v>0</v>
      </c>
      <c r="BL219" s="155" t="n">
        <f aca="false">BC219*$T219</f>
        <v>0</v>
      </c>
      <c r="BM219" s="155" t="n">
        <f aca="false">BD219*$T219</f>
        <v>0</v>
      </c>
      <c r="BN219" s="159" t="n">
        <f aca="false">BE219*$T219</f>
        <v>0</v>
      </c>
      <c r="BO219" s="156" t="n">
        <f aca="false">AN219+BF219</f>
        <v>0</v>
      </c>
      <c r="BP219" s="157" t="n">
        <f aca="false">AO219+BG219</f>
        <v>0</v>
      </c>
      <c r="BQ219" s="157" t="n">
        <f aca="false">AP219+BH219</f>
        <v>0</v>
      </c>
      <c r="BR219" s="157" t="n">
        <f aca="false">AQ219+BI219</f>
        <v>0</v>
      </c>
      <c r="BS219" s="157" t="n">
        <f aca="false">AR219+BJ219</f>
        <v>0</v>
      </c>
      <c r="BT219" s="157" t="n">
        <f aca="false">AS219+BK219</f>
        <v>0</v>
      </c>
      <c r="BU219" s="157" t="n">
        <f aca="false">AT219+BL219</f>
        <v>0</v>
      </c>
      <c r="BV219" s="157" t="n">
        <f aca="false">AU219+BM219</f>
        <v>0</v>
      </c>
      <c r="BW219" s="160" t="n">
        <f aca="false">AV219+BN219</f>
        <v>0</v>
      </c>
      <c r="BX219" s="3" t="e">
        <f aca="false">BO219/SUM($BO219:$BW219)</f>
        <v>#DIV/0!</v>
      </c>
      <c r="BY219" s="3" t="e">
        <f aca="false">BP219/SUM($BO219:$BW219)</f>
        <v>#DIV/0!</v>
      </c>
      <c r="BZ219" s="3" t="e">
        <f aca="false">BQ219/SUM($BO219:$BW219)</f>
        <v>#DIV/0!</v>
      </c>
      <c r="CA219" s="3" t="e">
        <f aca="false">BR219/SUM($BO219:$BW219)</f>
        <v>#DIV/0!</v>
      </c>
      <c r="CB219" s="3" t="e">
        <f aca="false">BS219/SUM($BO219:$BW219)</f>
        <v>#DIV/0!</v>
      </c>
      <c r="CC219" s="3" t="e">
        <f aca="false">BT219/SUM($BO219:$BW219)</f>
        <v>#DIV/0!</v>
      </c>
      <c r="CD219" s="3" t="e">
        <f aca="false">BU219/SUM($BO219:$BW219)</f>
        <v>#DIV/0!</v>
      </c>
      <c r="CE219" s="3" t="e">
        <f aca="false">BV219/SUM($BO219:$BW219)</f>
        <v>#DIV/0!</v>
      </c>
      <c r="CF219" s="3" t="e">
        <f aca="false">BW219/SUM($BO219:$BW219)</f>
        <v>#DIV/0!</v>
      </c>
      <c r="CG219" s="147"/>
      <c r="CI219" s="16" t="n">
        <f aca="false">IF(CG219&lt;&gt;0,SUM(BO219:CG219)-BV219,0)</f>
        <v>0</v>
      </c>
      <c r="CK219" s="151"/>
      <c r="CL219" s="155" t="n">
        <f aca="false">IF(CG219&lt;&gt;0,1,0)</f>
        <v>0</v>
      </c>
      <c r="CN219" s="151"/>
      <c r="CO219" s="127"/>
      <c r="CP219" s="127"/>
      <c r="CQ219" s="127"/>
      <c r="CR219" s="127"/>
      <c r="CS219" s="127"/>
      <c r="CT219" s="127"/>
      <c r="CU219" s="127"/>
      <c r="CV219" s="127"/>
      <c r="CW219" s="127"/>
      <c r="CX219" s="127"/>
      <c r="CY219" s="127"/>
      <c r="CZ219" s="127" t="s">
        <v>492</v>
      </c>
      <c r="DA219" s="127" t="s">
        <v>493</v>
      </c>
      <c r="DB219" s="127" t="s">
        <v>548</v>
      </c>
      <c r="DC219" s="127" t="s">
        <v>12</v>
      </c>
      <c r="DD219" s="127" t="s">
        <v>495</v>
      </c>
      <c r="DE219" s="127" t="s">
        <v>496</v>
      </c>
      <c r="DF219" s="127" t="s">
        <v>497</v>
      </c>
      <c r="DG219" s="127" t="s">
        <v>498</v>
      </c>
      <c r="DH219" s="127" t="s">
        <v>499</v>
      </c>
      <c r="DI219" s="148"/>
      <c r="GP219" s="188"/>
      <c r="GQ219" s="155" t="s">
        <v>454</v>
      </c>
      <c r="GR219" s="20" t="n">
        <v>0.0761856967263788</v>
      </c>
      <c r="GS219" s="155" t="n">
        <v>0.235746547096943</v>
      </c>
      <c r="GT219" s="155" t="n">
        <v>0.0164990217683809</v>
      </c>
      <c r="GU219" s="155" t="n">
        <v>0.0669654091481021</v>
      </c>
      <c r="GV219" s="155" t="n">
        <v>0.404603325260195</v>
      </c>
      <c r="GW219" s="155" t="n">
        <v>0</v>
      </c>
      <c r="GX219" s="155" t="n">
        <v>0.2</v>
      </c>
      <c r="GY219" s="44" t="n">
        <v>0</v>
      </c>
      <c r="GZ219" s="20" t="n">
        <v>0</v>
      </c>
      <c r="HA219" s="155" t="s">
        <v>37</v>
      </c>
      <c r="HB219" s="155" t="s">
        <v>37</v>
      </c>
      <c r="HC219" s="155" t="s">
        <v>91</v>
      </c>
      <c r="HD219" s="155" t="n">
        <v>2.93</v>
      </c>
      <c r="HE219" s="155" t="n">
        <v>25</v>
      </c>
      <c r="HF219" s="155" t="n">
        <v>0.025</v>
      </c>
      <c r="HG219" s="155" t="n">
        <v>0</v>
      </c>
      <c r="HH219" s="155" t="n">
        <v>0.07325</v>
      </c>
      <c r="HI219" s="155" t="n">
        <v>0.07325</v>
      </c>
      <c r="HJ219" s="155" t="n">
        <v>1356.40898991221</v>
      </c>
      <c r="HK219" s="155" t="n">
        <v>0</v>
      </c>
      <c r="HL219" s="44" t="n">
        <v>99.3569585110697</v>
      </c>
      <c r="HM219" s="20" t="n">
        <v>0</v>
      </c>
      <c r="HN219" s="155" t="n">
        <v>0</v>
      </c>
      <c r="HO219" s="155" t="n">
        <v>0</v>
      </c>
      <c r="HP219" s="155" t="n">
        <v>0</v>
      </c>
      <c r="HQ219" s="155" t="n">
        <v>0</v>
      </c>
      <c r="HR219" s="155" t="n">
        <v>0</v>
      </c>
      <c r="HS219" s="155" t="n">
        <v>0</v>
      </c>
      <c r="HT219" s="155" t="n">
        <v>0</v>
      </c>
      <c r="HU219" s="155" t="n">
        <v>0</v>
      </c>
      <c r="HV219" s="155" t="n">
        <v>0</v>
      </c>
      <c r="HW219" s="155" t="n">
        <v>0</v>
      </c>
      <c r="HX219" s="155" t="n">
        <v>0</v>
      </c>
      <c r="HY219" s="155" t="n">
        <v>0</v>
      </c>
      <c r="HZ219" s="189" t="n">
        <v>3</v>
      </c>
    </row>
    <row r="220" customFormat="false" ht="14.4" hidden="false" customHeight="false" outlineLevel="0" collapsed="false">
      <c r="A220" s="166"/>
      <c r="B220" s="37" t="s">
        <v>466</v>
      </c>
      <c r="C220" s="16" t="n">
        <v>0.0132055207659057</v>
      </c>
      <c r="D220" s="2" t="n">
        <v>0.0408627348301368</v>
      </c>
      <c r="E220" s="2" t="n">
        <v>0.0528598304398527</v>
      </c>
      <c r="F220" s="2" t="n">
        <v>0.802940670919005</v>
      </c>
      <c r="G220" s="2" t="n">
        <v>0.0701312430451005</v>
      </c>
      <c r="H220" s="2" t="n">
        <v>0</v>
      </c>
      <c r="I220" s="2" t="n">
        <v>0</v>
      </c>
      <c r="J220" s="2" t="n">
        <v>0.02</v>
      </c>
      <c r="K220" s="2" t="n">
        <v>0</v>
      </c>
      <c r="L220" s="2" t="s">
        <v>37</v>
      </c>
      <c r="M220" s="2" t="s">
        <v>37</v>
      </c>
      <c r="N220" s="2" t="s">
        <v>91</v>
      </c>
      <c r="O220" s="2" t="n">
        <v>17.1</v>
      </c>
      <c r="P220" s="2" t="n">
        <v>40</v>
      </c>
      <c r="Q220" s="2" t="n">
        <v>0.04</v>
      </c>
      <c r="R220" s="2" t="n">
        <v>0.05</v>
      </c>
      <c r="S220" s="2" t="n">
        <v>0.684</v>
      </c>
      <c r="T220" s="2" t="n">
        <v>0.6498</v>
      </c>
      <c r="U220" s="2" t="n">
        <v>634.344224918117</v>
      </c>
      <c r="V220" s="2" t="n">
        <v>12</v>
      </c>
      <c r="W220" s="2" t="n">
        <v>424.196877351793</v>
      </c>
      <c r="X220" s="2" t="n">
        <f aca="false">IF(M220=1,O220,0)</f>
        <v>0</v>
      </c>
      <c r="Z220" s="2" t="s">
        <v>564</v>
      </c>
      <c r="AA220" s="2" t="n">
        <f aca="false">[3]cutro!E22</f>
        <v>10.3376200507871</v>
      </c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  <c r="AN220" s="150" t="n">
        <f aca="false">Botricello!AI144</f>
        <v>0</v>
      </c>
      <c r="AO220" s="16" t="n">
        <f aca="false">Botricello!AJ144</f>
        <v>0</v>
      </c>
      <c r="AP220" s="16" t="n">
        <f aca="false">Botricello!AK144</f>
        <v>2.4</v>
      </c>
      <c r="AQ220" s="16" t="n">
        <f aca="false">Botricello!AL144</f>
        <v>9.6</v>
      </c>
      <c r="AR220" s="16" t="n">
        <f aca="false">Botricello!AM144</f>
        <v>0</v>
      </c>
      <c r="AS220" s="16" t="n">
        <f aca="false">Botricello!AN144</f>
        <v>0</v>
      </c>
      <c r="AT220" s="16" t="n">
        <f aca="false">Botricello!AO144</f>
        <v>0</v>
      </c>
      <c r="AU220" s="16" t="n">
        <f aca="false">Botricello!AP144</f>
        <v>0</v>
      </c>
      <c r="AV220" s="139" t="n">
        <f aca="false">Botricello!AQ144</f>
        <v>0</v>
      </c>
      <c r="AW220" s="150" t="n">
        <f aca="false">Botricello!AI145</f>
        <v>12.5104933571738</v>
      </c>
      <c r="AX220" s="16" t="n">
        <f aca="false">Botricello!AJ145</f>
        <v>111.834853219322</v>
      </c>
      <c r="AY220" s="16" t="n">
        <f aca="false">Botricello!AK145</f>
        <v>1.6255878289689</v>
      </c>
      <c r="AZ220" s="16" t="n">
        <f aca="false">Botricello!AL145</f>
        <v>18.0620869885433</v>
      </c>
      <c r="BA220" s="16" t="n">
        <f aca="false">Botricello!AM145</f>
        <v>466.253337809478</v>
      </c>
      <c r="BB220" s="16" t="n">
        <f aca="false">Botricello!AN145</f>
        <v>40.6022986050582</v>
      </c>
      <c r="BC220" s="16" t="n">
        <f aca="false">Botricello!AO145</f>
        <v>0</v>
      </c>
      <c r="BD220" s="16" t="n">
        <f aca="false">Botricello!AP145</f>
        <v>0</v>
      </c>
      <c r="BE220" s="16" t="n">
        <f aca="false">Botricello!AQ145</f>
        <v>16.8421052631579</v>
      </c>
      <c r="BF220" s="20" t="n">
        <f aca="false">AW220*$T220</f>
        <v>8.12931858349153</v>
      </c>
      <c r="BG220" s="2" t="n">
        <f aca="false">AX220*$T220</f>
        <v>72.6702876219153</v>
      </c>
      <c r="BH220" s="2" t="n">
        <f aca="false">AY220*$T220</f>
        <v>1.05630697126399</v>
      </c>
      <c r="BI220" s="2" t="n">
        <f aca="false">AZ220*$T220</f>
        <v>11.7367441251555</v>
      </c>
      <c r="BJ220" s="2" t="n">
        <f aca="false">BA220*$T220</f>
        <v>302.971418908599</v>
      </c>
      <c r="BK220" s="2" t="n">
        <f aca="false">BB220*$T220</f>
        <v>26.3833736335668</v>
      </c>
      <c r="BL220" s="2" t="n">
        <f aca="false">BC220*$T220</f>
        <v>0</v>
      </c>
      <c r="BM220" s="2" t="n">
        <f aca="false">BD220*$T220</f>
        <v>0</v>
      </c>
      <c r="BN220" s="44" t="n">
        <f aca="false">BE220*$T220</f>
        <v>10.944</v>
      </c>
      <c r="BO220" s="150" t="n">
        <f aca="false">AN220+BF220</f>
        <v>8.12931858349153</v>
      </c>
      <c r="BP220" s="16" t="n">
        <f aca="false">AO220+BG220</f>
        <v>72.6702876219153</v>
      </c>
      <c r="BQ220" s="16" t="n">
        <f aca="false">AP220+BH220</f>
        <v>3.45630697126399</v>
      </c>
      <c r="BR220" s="16" t="n">
        <f aca="false">AQ220+BI220</f>
        <v>21.3367441251555</v>
      </c>
      <c r="BS220" s="16" t="n">
        <f aca="false">AR220+BJ220</f>
        <v>302.971418908599</v>
      </c>
      <c r="BT220" s="16" t="n">
        <f aca="false">AS220+BK220</f>
        <v>26.3833736335668</v>
      </c>
      <c r="BU220" s="16" t="n">
        <f aca="false">AT220+BL220</f>
        <v>0</v>
      </c>
      <c r="BV220" s="16" t="n">
        <f aca="false">AU220+BM220</f>
        <v>0</v>
      </c>
      <c r="BW220" s="139" t="n">
        <f aca="false">AV220+BN220</f>
        <v>10.944</v>
      </c>
      <c r="BX220" s="3" t="n">
        <f aca="false">BO220/SUM($BO220:$BW220)</f>
        <v>0.0182316090302602</v>
      </c>
      <c r="BY220" s="3" t="n">
        <f aca="false">BP220/SUM($BO220:$BW220)</f>
        <v>0.162977531072509</v>
      </c>
      <c r="BZ220" s="3" t="n">
        <f aca="false">BQ220/SUM($BO220:$BW220)</f>
        <v>0.00775145379547708</v>
      </c>
      <c r="CA220" s="3" t="n">
        <f aca="false">BR220/SUM($BO220:$BW220)</f>
        <v>0.0478518799421266</v>
      </c>
      <c r="CB220" s="3" t="n">
        <f aca="false">BS220/SUM($BO220:$BW220)</f>
        <v>0.67947348847932</v>
      </c>
      <c r="CC220" s="3" t="n">
        <f aca="false">BT220/SUM($BO220:$BW220)</f>
        <v>0.0591699474004218</v>
      </c>
      <c r="CD220" s="3" t="n">
        <f aca="false">BU220/SUM($BO220:$BW220)</f>
        <v>0</v>
      </c>
      <c r="CE220" s="3" t="n">
        <f aca="false">BV220/SUM($BO220:$BW220)</f>
        <v>0</v>
      </c>
      <c r="CF220" s="3" t="n">
        <f aca="false">BW220/SUM($BO220:$BW220)</f>
        <v>0.0245440902798855</v>
      </c>
      <c r="CG220" s="147" t="n">
        <f aca="false">IF(AND(CE220&gt;=90%,BV220&gt;=2000),BV220,0)</f>
        <v>0</v>
      </c>
      <c r="CI220" s="16" t="n">
        <f aca="false">IF(CG220&lt;&gt;0,SUM(BO220:CG220)-BV220,0)</f>
        <v>0</v>
      </c>
      <c r="CJ220" s="2" t="n">
        <f aca="false">IF(CE220&gt;=90%,BV220,0)</f>
        <v>0</v>
      </c>
      <c r="CK220" s="151" t="n">
        <f aca="false">IF(CJ220&lt;&gt;0,1,0)</f>
        <v>0</v>
      </c>
      <c r="CL220" s="2" t="n">
        <f aca="false">IF(CG220&lt;&gt;0,1,0)</f>
        <v>0</v>
      </c>
      <c r="CM220" s="2" t="n">
        <v>0</v>
      </c>
      <c r="CN220" s="151"/>
      <c r="CO220" s="127"/>
      <c r="CP220" s="127"/>
      <c r="CQ220" s="127"/>
      <c r="CR220" s="127"/>
      <c r="CS220" s="127"/>
      <c r="CT220" s="127"/>
      <c r="CU220" s="127"/>
      <c r="CV220" s="127"/>
      <c r="CW220" s="127"/>
      <c r="CX220" s="127"/>
      <c r="CY220" s="127"/>
      <c r="CZ220" s="127"/>
      <c r="DA220" s="127"/>
      <c r="DB220" s="127"/>
      <c r="DC220" s="127"/>
      <c r="DD220" s="127"/>
      <c r="DE220" s="127"/>
      <c r="DF220" s="127"/>
      <c r="DG220" s="127"/>
      <c r="DH220" s="127"/>
      <c r="DI220" s="148"/>
      <c r="GP220" s="188"/>
      <c r="GQ220" s="2" t="s">
        <v>463</v>
      </c>
      <c r="GR220" s="20" t="n">
        <v>0.0507904644842525</v>
      </c>
      <c r="GS220" s="2" t="n">
        <v>0.157164364731295</v>
      </c>
      <c r="GT220" s="2" t="n">
        <v>0.0609993478455873</v>
      </c>
      <c r="GU220" s="2" t="n">
        <v>0.0113102727654014</v>
      </c>
      <c r="GV220" s="2" t="n">
        <v>0.319735550173463</v>
      </c>
      <c r="GW220" s="2" t="n">
        <v>0</v>
      </c>
      <c r="GX220" s="2" t="n">
        <v>0.4</v>
      </c>
      <c r="GY220" s="44" t="n">
        <v>0</v>
      </c>
      <c r="GZ220" s="20" t="n">
        <v>0</v>
      </c>
      <c r="HA220" s="2" t="s">
        <v>37</v>
      </c>
      <c r="HB220" s="2" t="s">
        <v>37</v>
      </c>
      <c r="HC220" s="2" t="s">
        <v>48</v>
      </c>
      <c r="HD220" s="2" t="n">
        <v>8.44</v>
      </c>
      <c r="HE220" s="2" t="n">
        <v>4</v>
      </c>
      <c r="HF220" s="2" t="n">
        <v>0.004</v>
      </c>
      <c r="HG220" s="2" t="n">
        <v>0</v>
      </c>
      <c r="HH220" s="2" t="n">
        <v>0.03376</v>
      </c>
      <c r="HI220" s="2" t="n">
        <v>0.03376</v>
      </c>
      <c r="HJ220" s="2" t="n">
        <v>1662.93932660814</v>
      </c>
      <c r="HK220" s="2" t="n">
        <v>0</v>
      </c>
      <c r="HL220" s="44" t="n">
        <v>56.1408316662909</v>
      </c>
      <c r="HM220" s="20" t="n">
        <v>0</v>
      </c>
      <c r="HN220" s="2" t="n">
        <v>0</v>
      </c>
      <c r="HO220" s="2" t="n">
        <v>0</v>
      </c>
      <c r="HP220" s="2" t="n">
        <v>0</v>
      </c>
      <c r="HQ220" s="2" t="n">
        <v>0</v>
      </c>
      <c r="HR220" s="2" t="n">
        <v>0</v>
      </c>
      <c r="HS220" s="2" t="n">
        <v>0</v>
      </c>
      <c r="HT220" s="2" t="n">
        <v>0</v>
      </c>
      <c r="HU220" s="2" t="n">
        <v>0</v>
      </c>
      <c r="HV220" s="2" t="n">
        <v>0</v>
      </c>
      <c r="HW220" s="2" t="n">
        <v>0</v>
      </c>
      <c r="HX220" s="2" t="n">
        <v>0</v>
      </c>
      <c r="HY220" s="2" t="n">
        <v>0</v>
      </c>
      <c r="HZ220" s="189" t="n">
        <v>2</v>
      </c>
    </row>
    <row r="221" customFormat="false" ht="14.4" hidden="false" customHeight="false" outlineLevel="0" collapsed="false">
      <c r="A221" s="166"/>
      <c r="B221" s="37" t="s">
        <v>467</v>
      </c>
      <c r="C221" s="16" t="n">
        <v>0</v>
      </c>
      <c r="D221" s="2" t="n">
        <v>0</v>
      </c>
      <c r="E221" s="2" t="n">
        <v>0</v>
      </c>
      <c r="F221" s="2" t="n">
        <v>0</v>
      </c>
      <c r="G221" s="2" t="n">
        <v>0</v>
      </c>
      <c r="H221" s="2" t="n">
        <v>1</v>
      </c>
      <c r="I221" s="2" t="n">
        <v>0</v>
      </c>
      <c r="J221" s="2" t="n">
        <v>0</v>
      </c>
      <c r="K221" s="2" t="n">
        <v>0</v>
      </c>
      <c r="L221" s="2" t="s">
        <v>37</v>
      </c>
      <c r="M221" s="2" t="s">
        <v>37</v>
      </c>
      <c r="N221" s="2" t="s">
        <v>45</v>
      </c>
      <c r="O221" s="2" t="n">
        <v>33.6</v>
      </c>
      <c r="P221" s="2" t="n">
        <v>40</v>
      </c>
      <c r="Q221" s="2" t="n">
        <v>0.04</v>
      </c>
      <c r="R221" s="2" t="n">
        <v>1</v>
      </c>
      <c r="S221" s="2" t="n">
        <v>1.344</v>
      </c>
      <c r="T221" s="2" t="n">
        <v>0</v>
      </c>
      <c r="U221" s="2" t="n">
        <v>0</v>
      </c>
      <c r="V221" s="2" t="n">
        <v>80</v>
      </c>
      <c r="W221" s="2" t="n">
        <v>80</v>
      </c>
      <c r="X221" s="2" t="n">
        <f aca="false">IF(M221=1,O221,0)</f>
        <v>0</v>
      </c>
      <c r="Z221" s="2" t="s">
        <v>564</v>
      </c>
      <c r="AA221" s="2" t="n">
        <f aca="false">[3]cutro!E23</f>
        <v>10.4078055017094</v>
      </c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  <c r="AN221" s="150" t="n">
        <f aca="false">Botricello!AT144</f>
        <v>0</v>
      </c>
      <c r="AO221" s="16" t="n">
        <f aca="false">Botricello!AU144</f>
        <v>0</v>
      </c>
      <c r="AP221" s="16" t="n">
        <f aca="false">Botricello!AV144</f>
        <v>0</v>
      </c>
      <c r="AQ221" s="16" t="n">
        <f aca="false">Botricello!AW144</f>
        <v>0</v>
      </c>
      <c r="AR221" s="16" t="n">
        <f aca="false">Botricello!AX144</f>
        <v>0</v>
      </c>
      <c r="AS221" s="16" t="n">
        <f aca="false">Botricello!AY144</f>
        <v>0</v>
      </c>
      <c r="AT221" s="16" t="n">
        <f aca="false">Botricello!AZ144</f>
        <v>80</v>
      </c>
      <c r="AU221" s="16" t="n">
        <f aca="false">Botricello!BA144</f>
        <v>0</v>
      </c>
      <c r="AV221" s="139" t="n">
        <f aca="false">Botricello!BB144</f>
        <v>0</v>
      </c>
      <c r="AW221" s="150" t="n">
        <f aca="false">Botricello!AT145</f>
        <v>0</v>
      </c>
      <c r="AX221" s="16" t="n">
        <f aca="false">Botricello!AU145</f>
        <v>0</v>
      </c>
      <c r="AY221" s="16" t="n">
        <f aca="false">Botricello!AV145</f>
        <v>0</v>
      </c>
      <c r="AZ221" s="16" t="n">
        <f aca="false">Botricello!AW145</f>
        <v>0</v>
      </c>
      <c r="BA221" s="16" t="n">
        <f aca="false">Botricello!AX145</f>
        <v>0</v>
      </c>
      <c r="BB221" s="16" t="n">
        <f aca="false">Botricello!AY145</f>
        <v>0</v>
      </c>
      <c r="BC221" s="16" t="n">
        <f aca="false">Botricello!AZ145</f>
        <v>0</v>
      </c>
      <c r="BD221" s="16" t="n">
        <f aca="false">Botricello!BA145</f>
        <v>0</v>
      </c>
      <c r="BE221" s="16" t="n">
        <f aca="false">Botricello!BB145</f>
        <v>0</v>
      </c>
      <c r="BF221" s="20" t="n">
        <f aca="false">AW221*$T221</f>
        <v>0</v>
      </c>
      <c r="BG221" s="2" t="n">
        <f aca="false">AX221*$T221</f>
        <v>0</v>
      </c>
      <c r="BH221" s="2" t="n">
        <f aca="false">AY221*$T221</f>
        <v>0</v>
      </c>
      <c r="BI221" s="2" t="n">
        <f aca="false">AZ221*$T221</f>
        <v>0</v>
      </c>
      <c r="BJ221" s="2" t="n">
        <f aca="false">BA221*$T221</f>
        <v>0</v>
      </c>
      <c r="BK221" s="2" t="n">
        <f aca="false">BB221*$T221</f>
        <v>0</v>
      </c>
      <c r="BL221" s="2" t="n">
        <f aca="false">BC221*$T221</f>
        <v>0</v>
      </c>
      <c r="BM221" s="2" t="n">
        <f aca="false">BD221*$T221</f>
        <v>0</v>
      </c>
      <c r="BN221" s="44" t="n">
        <f aca="false">BE221*$T221</f>
        <v>0</v>
      </c>
      <c r="BO221" s="150" t="n">
        <f aca="false">AN221+BF221</f>
        <v>0</v>
      </c>
      <c r="BP221" s="16" t="n">
        <f aca="false">AO221+BG221</f>
        <v>0</v>
      </c>
      <c r="BQ221" s="16" t="n">
        <f aca="false">AP221+BH221</f>
        <v>0</v>
      </c>
      <c r="BR221" s="16" t="n">
        <f aca="false">AQ221+BI221</f>
        <v>0</v>
      </c>
      <c r="BS221" s="16" t="n">
        <f aca="false">AR221+BJ221</f>
        <v>0</v>
      </c>
      <c r="BT221" s="16" t="n">
        <f aca="false">AS221+BK221</f>
        <v>0</v>
      </c>
      <c r="BU221" s="16" t="n">
        <f aca="false">AT221+BL221</f>
        <v>80</v>
      </c>
      <c r="BV221" s="16" t="n">
        <f aca="false">AU221+BM221</f>
        <v>0</v>
      </c>
      <c r="BW221" s="139" t="n">
        <f aca="false">AV221+BN221</f>
        <v>0</v>
      </c>
      <c r="BX221" s="3" t="n">
        <f aca="false">BO221/SUM($BO221:$BW221)</f>
        <v>0</v>
      </c>
      <c r="BY221" s="3" t="n">
        <f aca="false">BP221/SUM($BO221:$BW221)</f>
        <v>0</v>
      </c>
      <c r="BZ221" s="3" t="n">
        <f aca="false">BQ221/SUM($BO221:$BW221)</f>
        <v>0</v>
      </c>
      <c r="CA221" s="3" t="n">
        <f aca="false">BR221/SUM($BO221:$BW221)</f>
        <v>0</v>
      </c>
      <c r="CB221" s="3" t="n">
        <f aca="false">BS221/SUM($BO221:$BW221)</f>
        <v>0</v>
      </c>
      <c r="CC221" s="3" t="n">
        <f aca="false">BT221/SUM($BO221:$BW221)</f>
        <v>0</v>
      </c>
      <c r="CD221" s="3" t="n">
        <f aca="false">BU221/SUM($BO221:$BW221)</f>
        <v>1</v>
      </c>
      <c r="CE221" s="3" t="n">
        <f aca="false">BV221/SUM($BO221:$BW221)</f>
        <v>0</v>
      </c>
      <c r="CF221" s="3" t="n">
        <f aca="false">BW221/SUM($BO221:$BW221)</f>
        <v>0</v>
      </c>
      <c r="CG221" s="147" t="n">
        <f aca="false">IF(AND(CE221&gt;=90%,BV221&gt;=2000),BV221,0)</f>
        <v>0</v>
      </c>
      <c r="CI221" s="16" t="n">
        <f aca="false">IF(CG221&lt;&gt;0,SUM(BO221:CG221)-BV221,0)</f>
        <v>0</v>
      </c>
      <c r="CJ221" s="2" t="n">
        <f aca="false">IF(CE221&gt;=90%,BV221,0)</f>
        <v>0</v>
      </c>
      <c r="CK221" s="151" t="n">
        <f aca="false">IF(CJ221&lt;&gt;0,1,0)</f>
        <v>0</v>
      </c>
      <c r="CL221" s="2" t="n">
        <f aca="false">IF(CG221&lt;&gt;0,1,0)</f>
        <v>0</v>
      </c>
      <c r="CM221" s="2" t="n">
        <v>0</v>
      </c>
      <c r="CN221" s="151"/>
      <c r="CO221" s="127"/>
      <c r="CP221" s="127"/>
      <c r="CQ221" s="127"/>
      <c r="CR221" s="127"/>
      <c r="CS221" s="127"/>
      <c r="CT221" s="127"/>
      <c r="CU221" s="127"/>
      <c r="CV221" s="127"/>
      <c r="CW221" s="127"/>
      <c r="CX221" s="127"/>
      <c r="CY221" s="127"/>
      <c r="CZ221" s="127"/>
      <c r="DA221" s="127"/>
      <c r="DB221" s="127"/>
      <c r="DC221" s="127"/>
      <c r="DD221" s="127"/>
      <c r="DE221" s="127"/>
      <c r="DF221" s="127"/>
      <c r="DG221" s="127"/>
      <c r="DH221" s="127"/>
      <c r="DI221" s="148"/>
      <c r="GP221" s="188"/>
      <c r="GQ221" s="2" t="s">
        <v>464</v>
      </c>
      <c r="GR221" s="20" t="n">
        <v>0.0271106650277954</v>
      </c>
      <c r="GS221" s="2" t="n">
        <v>0.0220030110623814</v>
      </c>
      <c r="GT221" s="2" t="n">
        <v>0.00153990869838222</v>
      </c>
      <c r="GU221" s="2" t="n">
        <v>0.0015834381871562</v>
      </c>
      <c r="GV221" s="2" t="n">
        <v>0.0477629770242849</v>
      </c>
      <c r="GW221" s="2" t="n">
        <v>0</v>
      </c>
      <c r="GX221" s="2" t="n">
        <v>0</v>
      </c>
      <c r="GY221" s="44" t="n">
        <v>0.9</v>
      </c>
      <c r="GZ221" s="20" t="n">
        <v>0</v>
      </c>
      <c r="HA221" s="2" t="s">
        <v>37</v>
      </c>
      <c r="HB221" s="2" t="s">
        <v>37</v>
      </c>
      <c r="HC221" s="2" t="s">
        <v>48</v>
      </c>
      <c r="HD221" s="2" t="n">
        <v>10.9</v>
      </c>
      <c r="HE221" s="2" t="n">
        <v>10</v>
      </c>
      <c r="HF221" s="2" t="n">
        <v>0.01</v>
      </c>
      <c r="HG221" s="2" t="n">
        <v>0</v>
      </c>
      <c r="HH221" s="2" t="n">
        <v>0.109</v>
      </c>
      <c r="HI221" s="2" t="n">
        <v>0.109</v>
      </c>
      <c r="HJ221" s="2" t="n">
        <v>484.03150572514</v>
      </c>
      <c r="HK221" s="2" t="n">
        <v>0</v>
      </c>
      <c r="HL221" s="44" t="n">
        <v>52.7594341240403</v>
      </c>
      <c r="HM221" s="20" t="n">
        <v>0</v>
      </c>
      <c r="HN221" s="2" t="n">
        <v>0</v>
      </c>
      <c r="HO221" s="2" t="n">
        <v>0</v>
      </c>
      <c r="HP221" s="2" t="n">
        <v>0</v>
      </c>
      <c r="HQ221" s="2" t="n">
        <v>0</v>
      </c>
      <c r="HR221" s="2" t="n">
        <v>0</v>
      </c>
      <c r="HS221" s="2" t="n">
        <v>0</v>
      </c>
      <c r="HT221" s="2" t="n">
        <v>0</v>
      </c>
      <c r="HU221" s="2" t="n">
        <v>0</v>
      </c>
      <c r="HV221" s="2" t="n">
        <v>0</v>
      </c>
      <c r="HW221" s="2" t="n">
        <v>0</v>
      </c>
      <c r="HX221" s="2" t="n">
        <v>0</v>
      </c>
      <c r="HY221" s="2" t="n">
        <v>0</v>
      </c>
      <c r="HZ221" s="189" t="n">
        <v>0</v>
      </c>
    </row>
    <row r="222" customFormat="false" ht="14.4" hidden="false" customHeight="false" outlineLevel="0" collapsed="false">
      <c r="A222" s="166"/>
      <c r="B222" s="37" t="s">
        <v>468</v>
      </c>
      <c r="C222" s="16" t="n">
        <v>1</v>
      </c>
      <c r="D222" s="2" t="n">
        <v>0</v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s">
        <v>37</v>
      </c>
      <c r="M222" s="2" t="s">
        <v>37</v>
      </c>
      <c r="N222" s="2" t="s">
        <v>45</v>
      </c>
      <c r="O222" s="2" t="n">
        <v>18.5</v>
      </c>
      <c r="P222" s="2" t="n">
        <v>5</v>
      </c>
      <c r="Q222" s="2" t="n">
        <v>0.005</v>
      </c>
      <c r="R222" s="2" t="n">
        <v>0</v>
      </c>
      <c r="S222" s="2" t="n">
        <v>0.0925</v>
      </c>
      <c r="T222" s="2" t="n">
        <v>0.0925</v>
      </c>
      <c r="U222" s="2" t="n">
        <v>900</v>
      </c>
      <c r="V222" s="2" t="n">
        <v>0</v>
      </c>
      <c r="W222" s="2" t="n">
        <v>83.25</v>
      </c>
      <c r="X222" s="2" t="n">
        <f aca="false">IF(M222=1,O222,0)</f>
        <v>0</v>
      </c>
      <c r="Z222" s="2" t="s">
        <v>564</v>
      </c>
      <c r="AA222" s="2" t="n">
        <f aca="false">[3]cutro!E24</f>
        <v>11.4734820582979</v>
      </c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  <c r="AN222" s="150" t="n">
        <f aca="false">Botricello!BE144</f>
        <v>0</v>
      </c>
      <c r="AO222" s="16" t="n">
        <f aca="false">Botricello!BF144</f>
        <v>0</v>
      </c>
      <c r="AP222" s="16" t="n">
        <f aca="false">Botricello!BG144</f>
        <v>0</v>
      </c>
      <c r="AQ222" s="16" t="n">
        <f aca="false">Botricello!BH144</f>
        <v>0</v>
      </c>
      <c r="AR222" s="16" t="n">
        <f aca="false">Botricello!BI144</f>
        <v>0</v>
      </c>
      <c r="AS222" s="16" t="n">
        <f aca="false">Botricello!BJ144</f>
        <v>0</v>
      </c>
      <c r="AT222" s="16" t="n">
        <f aca="false">Botricello!BK144</f>
        <v>0</v>
      </c>
      <c r="AU222" s="16" t="n">
        <f aca="false">Botricello!BL144</f>
        <v>0</v>
      </c>
      <c r="AV222" s="139" t="n">
        <f aca="false">Botricello!BM144</f>
        <v>0</v>
      </c>
      <c r="AW222" s="150" t="n">
        <f aca="false">Botricello!BE145</f>
        <v>900</v>
      </c>
      <c r="AX222" s="16" t="n">
        <f aca="false">Botricello!BF145</f>
        <v>0</v>
      </c>
      <c r="AY222" s="16" t="n">
        <f aca="false">Botricello!BG145</f>
        <v>0</v>
      </c>
      <c r="AZ222" s="16" t="n">
        <f aca="false">Botricello!BH145</f>
        <v>0</v>
      </c>
      <c r="BA222" s="16" t="n">
        <f aca="false">Botricello!BI145</f>
        <v>0</v>
      </c>
      <c r="BB222" s="16" t="n">
        <f aca="false">Botricello!BJ145</f>
        <v>0</v>
      </c>
      <c r="BC222" s="16" t="n">
        <f aca="false">Botricello!BK145</f>
        <v>0</v>
      </c>
      <c r="BD222" s="16" t="n">
        <f aca="false">Botricello!BL145</f>
        <v>0</v>
      </c>
      <c r="BE222" s="16" t="n">
        <f aca="false">Botricello!BM145</f>
        <v>0</v>
      </c>
      <c r="BF222" s="20" t="n">
        <f aca="false">AW222*$T222</f>
        <v>83.25</v>
      </c>
      <c r="BG222" s="2" t="n">
        <f aca="false">AX222*$T222</f>
        <v>0</v>
      </c>
      <c r="BH222" s="2" t="n">
        <f aca="false">AY222*$T222</f>
        <v>0</v>
      </c>
      <c r="BI222" s="2" t="n">
        <f aca="false">AZ222*$T222</f>
        <v>0</v>
      </c>
      <c r="BJ222" s="2" t="n">
        <f aca="false">BA222*$T222</f>
        <v>0</v>
      </c>
      <c r="BK222" s="2" t="n">
        <f aca="false">BB222*$T222</f>
        <v>0</v>
      </c>
      <c r="BL222" s="2" t="n">
        <f aca="false">BC222*$T222</f>
        <v>0</v>
      </c>
      <c r="BM222" s="2" t="n">
        <f aca="false">BD222*$T222</f>
        <v>0</v>
      </c>
      <c r="BN222" s="44" t="n">
        <f aca="false">BE222*$T222</f>
        <v>0</v>
      </c>
      <c r="BO222" s="150" t="n">
        <f aca="false">AN222+BF222</f>
        <v>83.25</v>
      </c>
      <c r="BP222" s="16" t="n">
        <f aca="false">AO222+BG222</f>
        <v>0</v>
      </c>
      <c r="BQ222" s="16" t="n">
        <f aca="false">AP222+BH222</f>
        <v>0</v>
      </c>
      <c r="BR222" s="16" t="n">
        <f aca="false">AQ222+BI222</f>
        <v>0</v>
      </c>
      <c r="BS222" s="16" t="n">
        <f aca="false">AR222+BJ222</f>
        <v>0</v>
      </c>
      <c r="BT222" s="16" t="n">
        <f aca="false">AS222+BK222</f>
        <v>0</v>
      </c>
      <c r="BU222" s="16" t="n">
        <f aca="false">AT222+BL222</f>
        <v>0</v>
      </c>
      <c r="BV222" s="16" t="n">
        <f aca="false">AU222+BM222</f>
        <v>0</v>
      </c>
      <c r="BW222" s="139" t="n">
        <f aca="false">AV222+BN222</f>
        <v>0</v>
      </c>
      <c r="BX222" s="3" t="n">
        <f aca="false">BO222/SUM($BO222:$BW222)</f>
        <v>1</v>
      </c>
      <c r="BY222" s="3" t="n">
        <f aca="false">BP222/SUM($BO222:$BW222)</f>
        <v>0</v>
      </c>
      <c r="BZ222" s="3" t="n">
        <f aca="false">BQ222/SUM($BO222:$BW222)</f>
        <v>0</v>
      </c>
      <c r="CA222" s="3" t="n">
        <f aca="false">BR222/SUM($BO222:$BW222)</f>
        <v>0</v>
      </c>
      <c r="CB222" s="3" t="n">
        <f aca="false">BS222/SUM($BO222:$BW222)</f>
        <v>0</v>
      </c>
      <c r="CC222" s="3" t="n">
        <f aca="false">BT222/SUM($BO222:$BW222)</f>
        <v>0</v>
      </c>
      <c r="CD222" s="3" t="n">
        <f aca="false">BU222/SUM($BO222:$BW222)</f>
        <v>0</v>
      </c>
      <c r="CE222" s="3" t="n">
        <f aca="false">BV222/SUM($BO222:$BW222)</f>
        <v>0</v>
      </c>
      <c r="CF222" s="3" t="n">
        <f aca="false">BW222/SUM($BO222:$BW222)</f>
        <v>0</v>
      </c>
      <c r="CG222" s="147" t="n">
        <f aca="false">IF(AND(CE222&gt;=90%,BV222&gt;=2000),BV222,0)</f>
        <v>0</v>
      </c>
      <c r="CI222" s="16" t="n">
        <f aca="false">IF(CG222&lt;&gt;0,SUM(BO222:CG222)-BV222,0)</f>
        <v>0</v>
      </c>
      <c r="CJ222" s="2" t="n">
        <f aca="false">IF(CE222&gt;=90%,BV222,0)</f>
        <v>0</v>
      </c>
      <c r="CK222" s="151" t="n">
        <f aca="false">IF(CJ222&lt;&gt;0,1,0)</f>
        <v>0</v>
      </c>
      <c r="CL222" s="2" t="n">
        <f aca="false">IF(CG222&lt;&gt;0,1,0)</f>
        <v>0</v>
      </c>
      <c r="CM222" s="2" t="n">
        <v>0</v>
      </c>
      <c r="CN222" s="151"/>
      <c r="CO222" s="127"/>
      <c r="CP222" s="127"/>
      <c r="CQ222" s="127"/>
      <c r="CR222" s="127"/>
      <c r="CS222" s="127"/>
      <c r="CT222" s="127"/>
      <c r="CU222" s="127"/>
      <c r="CV222" s="127"/>
      <c r="CW222" s="127"/>
      <c r="CX222" s="127"/>
      <c r="CY222" s="127"/>
      <c r="CZ222" s="127"/>
      <c r="DA222" s="127"/>
      <c r="DB222" s="127"/>
      <c r="DC222" s="127"/>
      <c r="DD222" s="127"/>
      <c r="DE222" s="127"/>
      <c r="DF222" s="127"/>
      <c r="DG222" s="127"/>
      <c r="DH222" s="127"/>
      <c r="DI222" s="148"/>
      <c r="GP222" s="188"/>
      <c r="GQ222" s="2" t="s">
        <v>465</v>
      </c>
      <c r="GR222" s="20" t="n">
        <v>0</v>
      </c>
      <c r="GS222" s="2" t="n">
        <v>0</v>
      </c>
      <c r="GT222" s="2" t="n">
        <v>0</v>
      </c>
      <c r="GU222" s="2" t="n">
        <v>0</v>
      </c>
      <c r="GV222" s="2" t="n">
        <v>0</v>
      </c>
      <c r="GW222" s="2" t="n">
        <v>0</v>
      </c>
      <c r="GX222" s="2" t="n">
        <v>0</v>
      </c>
      <c r="GY222" s="44" t="n">
        <v>0</v>
      </c>
      <c r="GZ222" s="20" t="s">
        <v>41</v>
      </c>
      <c r="HA222" s="2" t="n">
        <v>0</v>
      </c>
      <c r="HB222" s="2" t="n">
        <v>0</v>
      </c>
      <c r="HC222" s="2" t="n">
        <v>0</v>
      </c>
      <c r="HD222" s="2" t="n">
        <v>21.9</v>
      </c>
      <c r="HE222" s="2" t="n">
        <v>0</v>
      </c>
      <c r="HF222" s="2" t="n">
        <v>0</v>
      </c>
      <c r="HG222" s="2" t="n">
        <v>0</v>
      </c>
      <c r="HH222" s="2" t="n">
        <v>0</v>
      </c>
      <c r="HI222" s="2" t="n">
        <v>0</v>
      </c>
      <c r="HJ222" s="2" t="n">
        <v>0</v>
      </c>
      <c r="HK222" s="2" t="n">
        <v>0</v>
      </c>
      <c r="HL222" s="44" t="n">
        <v>0</v>
      </c>
      <c r="HM222" s="20" t="n">
        <v>0</v>
      </c>
      <c r="HN222" s="2" t="n">
        <v>0</v>
      </c>
      <c r="HO222" s="2" t="n">
        <v>0</v>
      </c>
      <c r="HP222" s="2" t="n">
        <v>0</v>
      </c>
      <c r="HQ222" s="2" t="n">
        <v>0</v>
      </c>
      <c r="HR222" s="2" t="n">
        <v>0</v>
      </c>
      <c r="HS222" s="2" t="n">
        <v>0</v>
      </c>
      <c r="HT222" s="2" t="n">
        <v>0</v>
      </c>
      <c r="HU222" s="2" t="n">
        <v>0</v>
      </c>
      <c r="HV222" s="2" t="n">
        <v>0</v>
      </c>
      <c r="HW222" s="2" t="n">
        <v>0</v>
      </c>
      <c r="HX222" s="2" t="n">
        <v>0</v>
      </c>
      <c r="HY222" s="2" t="n">
        <v>0</v>
      </c>
      <c r="HZ222" s="189" t="n">
        <v>0</v>
      </c>
    </row>
    <row r="223" customFormat="false" ht="14.4" hidden="false" customHeight="false" outlineLevel="0" collapsed="false">
      <c r="A223" s="166"/>
      <c r="B223" s="37" t="s">
        <v>469</v>
      </c>
      <c r="C223" s="16" t="n">
        <v>0.1</v>
      </c>
      <c r="D223" s="2" t="n">
        <v>0.07</v>
      </c>
      <c r="E223" s="2" t="n">
        <v>0.05</v>
      </c>
      <c r="F223" s="2" t="n">
        <v>0.15</v>
      </c>
      <c r="G223" s="2" t="n">
        <v>0.6</v>
      </c>
      <c r="H223" s="2" t="n">
        <v>0.03</v>
      </c>
      <c r="I223" s="2" t="n">
        <v>0</v>
      </c>
      <c r="J223" s="2" t="n">
        <v>0</v>
      </c>
      <c r="K223" s="2" t="n">
        <v>0</v>
      </c>
      <c r="L223" s="2" t="s">
        <v>37</v>
      </c>
      <c r="M223" s="2" t="s">
        <v>37</v>
      </c>
      <c r="N223" s="2" t="s">
        <v>48</v>
      </c>
      <c r="O223" s="2" t="n">
        <v>10</v>
      </c>
      <c r="P223" s="2" t="n">
        <v>10</v>
      </c>
      <c r="Q223" s="2" t="n">
        <v>0.01</v>
      </c>
      <c r="R223" s="2" t="n">
        <v>0</v>
      </c>
      <c r="S223" s="2" t="n">
        <v>0.1</v>
      </c>
      <c r="T223" s="2" t="n">
        <v>0.1</v>
      </c>
      <c r="U223" s="2" t="n">
        <v>1286.6</v>
      </c>
      <c r="V223" s="2" t="n">
        <v>0</v>
      </c>
      <c r="W223" s="2" t="n">
        <v>128.66</v>
      </c>
      <c r="X223" s="2" t="n">
        <f aca="false">IF(M223=1,O223,0)</f>
        <v>0</v>
      </c>
      <c r="Z223" s="2" t="s">
        <v>564</v>
      </c>
      <c r="AA223" s="2" t="n">
        <f aca="false">[3]cutro!E25</f>
        <v>11.418590185684</v>
      </c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  <c r="AN223" s="150" t="n">
        <f aca="false">Botricello!BP144</f>
        <v>0</v>
      </c>
      <c r="AO223" s="16" t="n">
        <f aca="false">Botricello!BQ144</f>
        <v>0</v>
      </c>
      <c r="AP223" s="16" t="n">
        <f aca="false">Botricello!BR144</f>
        <v>0</v>
      </c>
      <c r="AQ223" s="16" t="n">
        <f aca="false">Botricello!BS144</f>
        <v>0</v>
      </c>
      <c r="AR223" s="16" t="n">
        <f aca="false">Botricello!BT144</f>
        <v>0</v>
      </c>
      <c r="AS223" s="16" t="n">
        <f aca="false">Botricello!BU144</f>
        <v>0</v>
      </c>
      <c r="AT223" s="16" t="n">
        <f aca="false">Botricello!BV144</f>
        <v>0</v>
      </c>
      <c r="AU223" s="16" t="n">
        <f aca="false">Botricello!BW144</f>
        <v>0</v>
      </c>
      <c r="AV223" s="139" t="n">
        <f aca="false">Botricello!BX144</f>
        <v>0</v>
      </c>
      <c r="AW223" s="150" t="n">
        <f aca="false">Botricello!BP145</f>
        <v>90</v>
      </c>
      <c r="AX223" s="16" t="n">
        <f aca="false">Botricello!BQ145</f>
        <v>182</v>
      </c>
      <c r="AY223" s="16" t="n">
        <f aca="false">Botricello!BR145</f>
        <v>27</v>
      </c>
      <c r="AZ223" s="16" t="n">
        <f aca="false">Botricello!BS145</f>
        <v>300</v>
      </c>
      <c r="BA223" s="16" t="n">
        <f aca="false">Botricello!BT145</f>
        <v>82.5</v>
      </c>
      <c r="BB223" s="16" t="n">
        <f aca="false">Botricello!BU145</f>
        <v>600</v>
      </c>
      <c r="BC223" s="16" t="n">
        <f aca="false">Botricello!BV145</f>
        <v>5.1</v>
      </c>
      <c r="BD223" s="16" t="n">
        <f aca="false">Botricello!BW145</f>
        <v>0</v>
      </c>
      <c r="BE223" s="16" t="n">
        <f aca="false">Botricello!BX145</f>
        <v>0</v>
      </c>
      <c r="BF223" s="20" t="n">
        <f aca="false">AW223*$T223</f>
        <v>9</v>
      </c>
      <c r="BG223" s="2" t="n">
        <f aca="false">AX223*$T223</f>
        <v>18.2</v>
      </c>
      <c r="BH223" s="2" t="n">
        <f aca="false">AY223*$T223</f>
        <v>2.7</v>
      </c>
      <c r="BI223" s="2" t="n">
        <f aca="false">AZ223*$T223</f>
        <v>30</v>
      </c>
      <c r="BJ223" s="2" t="n">
        <f aca="false">BA223*$T223</f>
        <v>8.25</v>
      </c>
      <c r="BK223" s="2" t="n">
        <f aca="false">BB223*$T223</f>
        <v>60</v>
      </c>
      <c r="BL223" s="2" t="n">
        <f aca="false">BC223*$T223</f>
        <v>0.51</v>
      </c>
      <c r="BM223" s="2" t="n">
        <f aca="false">BD223*$T223</f>
        <v>0</v>
      </c>
      <c r="BN223" s="44" t="n">
        <f aca="false">BE223*$T223</f>
        <v>0</v>
      </c>
      <c r="BO223" s="150" t="n">
        <f aca="false">AN223+BF223</f>
        <v>9</v>
      </c>
      <c r="BP223" s="16" t="n">
        <f aca="false">AO223+BG223</f>
        <v>18.2</v>
      </c>
      <c r="BQ223" s="16" t="n">
        <f aca="false">AP223+BH223</f>
        <v>2.7</v>
      </c>
      <c r="BR223" s="16" t="n">
        <f aca="false">AQ223+BI223</f>
        <v>30</v>
      </c>
      <c r="BS223" s="16" t="n">
        <f aca="false">AR223+BJ223</f>
        <v>8.25</v>
      </c>
      <c r="BT223" s="16" t="n">
        <f aca="false">AS223+BK223</f>
        <v>60</v>
      </c>
      <c r="BU223" s="16" t="n">
        <f aca="false">AT223+BL223</f>
        <v>0.51</v>
      </c>
      <c r="BV223" s="16" t="n">
        <f aca="false">AU223+BM223</f>
        <v>0</v>
      </c>
      <c r="BW223" s="139" t="n">
        <f aca="false">AV223+BN223</f>
        <v>0</v>
      </c>
      <c r="BX223" s="3" t="n">
        <f aca="false">BO223/SUM($BO223:$BW223)</f>
        <v>0.0699518109746619</v>
      </c>
      <c r="BY223" s="3" t="n">
        <f aca="false">BP223/SUM($BO223:$BW223)</f>
        <v>0.14145810663765</v>
      </c>
      <c r="BZ223" s="3" t="n">
        <f aca="false">BQ223/SUM($BO223:$BW223)</f>
        <v>0.0209855432923986</v>
      </c>
      <c r="CA223" s="3" t="n">
        <f aca="false">BR223/SUM($BO223:$BW223)</f>
        <v>0.233172703248873</v>
      </c>
      <c r="CB223" s="3" t="n">
        <f aca="false">BS223/SUM($BO223:$BW223)</f>
        <v>0.0641224933934401</v>
      </c>
      <c r="CC223" s="3" t="n">
        <f aca="false">BT223/SUM($BO223:$BW223)</f>
        <v>0.466345406497746</v>
      </c>
      <c r="CD223" s="3" t="n">
        <f aca="false">BU223/SUM($BO223:$BW223)</f>
        <v>0.00396393595523084</v>
      </c>
      <c r="CE223" s="3" t="n">
        <f aca="false">BV223/SUM($BO223:$BW223)</f>
        <v>0</v>
      </c>
      <c r="CF223" s="3" t="n">
        <f aca="false">BW223/SUM($BO223:$BW223)</f>
        <v>0</v>
      </c>
      <c r="CG223" s="147" t="n">
        <f aca="false">IF(AND(CE223&gt;=90%,BV223&gt;=2000),BV223,0)</f>
        <v>0</v>
      </c>
      <c r="CI223" s="16" t="n">
        <f aca="false">IF(CG223&lt;&gt;0,SUM(BO223:CG223)-BV223,0)</f>
        <v>0</v>
      </c>
      <c r="CJ223" s="2" t="n">
        <f aca="false">IF(CE223&gt;=90%,BV223,0)</f>
        <v>0</v>
      </c>
      <c r="CK223" s="151" t="n">
        <f aca="false">IF(CJ223&lt;&gt;0,1,0)</f>
        <v>0</v>
      </c>
      <c r="CL223" s="2" t="n">
        <f aca="false">IF(CG223&lt;&gt;0,1,0)</f>
        <v>0</v>
      </c>
      <c r="CM223" s="2" t="n">
        <v>0</v>
      </c>
      <c r="CN223" s="151"/>
      <c r="CO223" s="127"/>
      <c r="CP223" s="127"/>
      <c r="CQ223" s="127"/>
      <c r="CR223" s="127"/>
      <c r="CS223" s="127"/>
      <c r="CT223" s="127"/>
      <c r="CU223" s="127"/>
      <c r="CV223" s="127"/>
      <c r="CW223" s="127"/>
      <c r="CX223" s="127"/>
      <c r="CY223" s="127"/>
      <c r="CZ223" s="127"/>
      <c r="DA223" s="127"/>
      <c r="DB223" s="127"/>
      <c r="DC223" s="127"/>
      <c r="DD223" s="127"/>
      <c r="DE223" s="192" t="e">
        <f aca="false">Z63+Z63-Z180</f>
        <v>#VALUE!</v>
      </c>
      <c r="DF223" s="127"/>
      <c r="DG223" s="127"/>
      <c r="DH223" s="127"/>
      <c r="DI223" s="148"/>
      <c r="GP223" s="188"/>
      <c r="GQ223" s="2" t="s">
        <v>466</v>
      </c>
      <c r="GR223" s="20" t="n">
        <v>0.0132055207659057</v>
      </c>
      <c r="GS223" s="2" t="n">
        <v>0.0408627348301368</v>
      </c>
      <c r="GT223" s="2" t="n">
        <v>0.0528598304398527</v>
      </c>
      <c r="GU223" s="2" t="n">
        <v>0.802940670919005</v>
      </c>
      <c r="GV223" s="2" t="n">
        <v>0.0701312430451005</v>
      </c>
      <c r="GW223" s="2" t="n">
        <v>0</v>
      </c>
      <c r="GX223" s="2" t="n">
        <v>0</v>
      </c>
      <c r="GY223" s="44" t="n">
        <v>0.02</v>
      </c>
      <c r="GZ223" s="20" t="n">
        <v>0</v>
      </c>
      <c r="HA223" s="2" t="s">
        <v>37</v>
      </c>
      <c r="HB223" s="2" t="s">
        <v>37</v>
      </c>
      <c r="HC223" s="2" t="s">
        <v>91</v>
      </c>
      <c r="HD223" s="2" t="n">
        <v>17.1</v>
      </c>
      <c r="HE223" s="2" t="n">
        <v>40</v>
      </c>
      <c r="HF223" s="2" t="n">
        <v>0.04</v>
      </c>
      <c r="HG223" s="2" t="n">
        <v>0.05</v>
      </c>
      <c r="HH223" s="2" t="n">
        <v>0.684</v>
      </c>
      <c r="HI223" s="2" t="n">
        <v>0.6498</v>
      </c>
      <c r="HJ223" s="2" t="n">
        <v>634.344224918117</v>
      </c>
      <c r="HK223" s="2" t="n">
        <v>12</v>
      </c>
      <c r="HL223" s="44" t="n">
        <v>424.196877351793</v>
      </c>
      <c r="HM223" s="20" t="n">
        <v>0</v>
      </c>
      <c r="HN223" s="2" t="n">
        <v>0</v>
      </c>
      <c r="HO223" s="2" t="n">
        <v>0</v>
      </c>
      <c r="HP223" s="2" t="n">
        <v>0</v>
      </c>
      <c r="HQ223" s="2" t="n">
        <v>1</v>
      </c>
      <c r="HR223" s="2" t="n">
        <v>0</v>
      </c>
      <c r="HS223" s="2" t="n">
        <v>0</v>
      </c>
      <c r="HT223" s="2" t="n">
        <v>0</v>
      </c>
      <c r="HU223" s="2" t="n">
        <v>0</v>
      </c>
      <c r="HV223" s="2" t="n">
        <v>0</v>
      </c>
      <c r="HW223" s="2" t="n">
        <v>0</v>
      </c>
      <c r="HX223" s="2" t="n">
        <v>0</v>
      </c>
      <c r="HY223" s="2" t="n">
        <v>0</v>
      </c>
      <c r="HZ223" s="189" t="n">
        <v>0</v>
      </c>
    </row>
    <row r="224" customFormat="false" ht="14.4" hidden="false" customHeight="false" outlineLevel="0" collapsed="false">
      <c r="A224" s="166"/>
      <c r="B224" s="37" t="s">
        <v>470</v>
      </c>
      <c r="C224" s="16" t="n">
        <v>0.02</v>
      </c>
      <c r="D224" s="2" t="n">
        <v>0.005</v>
      </c>
      <c r="E224" s="2" t="n">
        <v>0.005</v>
      </c>
      <c r="F224" s="2" t="n">
        <v>0.02</v>
      </c>
      <c r="G224" s="2" t="n">
        <v>0.02</v>
      </c>
      <c r="H224" s="2" t="n">
        <v>0</v>
      </c>
      <c r="I224" s="2" t="n">
        <v>0.93</v>
      </c>
      <c r="J224" s="2" t="n">
        <v>0</v>
      </c>
      <c r="K224" s="2" t="n">
        <v>0</v>
      </c>
      <c r="L224" s="2" t="s">
        <v>37</v>
      </c>
      <c r="M224" s="2" t="s">
        <v>37</v>
      </c>
      <c r="N224" s="2" t="s">
        <v>45</v>
      </c>
      <c r="O224" s="2" t="n">
        <v>30</v>
      </c>
      <c r="P224" s="2" t="n">
        <v>50</v>
      </c>
      <c r="Q224" s="2" t="n">
        <v>0.05</v>
      </c>
      <c r="R224" s="2" t="n">
        <v>0</v>
      </c>
      <c r="S224" s="2" t="n">
        <v>1.5</v>
      </c>
      <c r="T224" s="2" t="n">
        <v>1.5</v>
      </c>
      <c r="U224" s="2" t="n">
        <v>1579.7</v>
      </c>
      <c r="V224" s="2" t="n">
        <v>0</v>
      </c>
      <c r="W224" s="2" t="n">
        <v>2369.55</v>
      </c>
      <c r="X224" s="2" t="n">
        <f aca="false">IF(M224=1,O224,0)</f>
        <v>0</v>
      </c>
      <c r="Z224" s="2" t="s">
        <v>564</v>
      </c>
      <c r="AA224" s="2" t="n">
        <f aca="false">[3]cutro!E29</f>
        <v>11.5544931622266</v>
      </c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  <c r="AN224" s="150" t="n">
        <f aca="false">Botricello!CA144</f>
        <v>0</v>
      </c>
      <c r="AO224" s="16" t="n">
        <f aca="false">Botricello!CB144</f>
        <v>0</v>
      </c>
      <c r="AP224" s="16" t="n">
        <f aca="false">Botricello!CC144</f>
        <v>0</v>
      </c>
      <c r="AQ224" s="16" t="n">
        <f aca="false">Botricello!CD144</f>
        <v>0</v>
      </c>
      <c r="AR224" s="16" t="n">
        <f aca="false">Botricello!CE144</f>
        <v>0</v>
      </c>
      <c r="AS224" s="16" t="n">
        <f aca="false">Botricello!CF144</f>
        <v>0</v>
      </c>
      <c r="AT224" s="16" t="n">
        <f aca="false">Botricello!CG144</f>
        <v>0</v>
      </c>
      <c r="AU224" s="16" t="n">
        <f aca="false">Botricello!CH144</f>
        <v>0</v>
      </c>
      <c r="AV224" s="139" t="n">
        <f aca="false">Botricello!CI144</f>
        <v>0</v>
      </c>
      <c r="AW224" s="150" t="n">
        <f aca="false">Botricello!CA145</f>
        <v>18</v>
      </c>
      <c r="AX224" s="16" t="n">
        <f aca="false">Botricello!CB145</f>
        <v>13</v>
      </c>
      <c r="AY224" s="16" t="n">
        <f aca="false">Botricello!CC145</f>
        <v>2.7</v>
      </c>
      <c r="AZ224" s="16" t="n">
        <f aca="false">Botricello!CD145</f>
        <v>30</v>
      </c>
      <c r="BA224" s="16" t="n">
        <f aca="false">Botricello!CE145</f>
        <v>11</v>
      </c>
      <c r="BB224" s="16" t="n">
        <f aca="false">Botricello!CF145</f>
        <v>20</v>
      </c>
      <c r="BC224" s="16" t="n">
        <f aca="false">Botricello!CG145</f>
        <v>0</v>
      </c>
      <c r="BD224" s="16" t="n">
        <f aca="false">Botricello!CH145</f>
        <v>1485</v>
      </c>
      <c r="BE224" s="16" t="n">
        <f aca="false">Botricello!CI145</f>
        <v>0</v>
      </c>
      <c r="BF224" s="20" t="n">
        <f aca="false">AW224*$T224</f>
        <v>27</v>
      </c>
      <c r="BG224" s="2" t="n">
        <f aca="false">AX224*$T224</f>
        <v>19.5</v>
      </c>
      <c r="BH224" s="2" t="n">
        <f aca="false">AY224*$T224</f>
        <v>4.05</v>
      </c>
      <c r="BI224" s="2" t="n">
        <f aca="false">AZ224*$T224</f>
        <v>45</v>
      </c>
      <c r="BJ224" s="2" t="n">
        <f aca="false">BA224*$T224</f>
        <v>16.5</v>
      </c>
      <c r="BK224" s="2" t="n">
        <f aca="false">BB224*$T224</f>
        <v>30</v>
      </c>
      <c r="BL224" s="2" t="n">
        <f aca="false">BC224*$T224</f>
        <v>0</v>
      </c>
      <c r="BM224" s="2" t="n">
        <f aca="false">BD224*$T224</f>
        <v>2227.5</v>
      </c>
      <c r="BN224" s="44" t="n">
        <f aca="false">BE224*$T224</f>
        <v>0</v>
      </c>
      <c r="BO224" s="150" t="n">
        <f aca="false">AN224+BF224</f>
        <v>27</v>
      </c>
      <c r="BP224" s="16" t="n">
        <f aca="false">AO224+BG224</f>
        <v>19.5</v>
      </c>
      <c r="BQ224" s="16" t="n">
        <f aca="false">AP224+BH224</f>
        <v>4.05</v>
      </c>
      <c r="BR224" s="16" t="n">
        <f aca="false">AQ224+BI224</f>
        <v>45</v>
      </c>
      <c r="BS224" s="16" t="n">
        <f aca="false">AR224+BJ224</f>
        <v>16.5</v>
      </c>
      <c r="BT224" s="16" t="n">
        <f aca="false">AS224+BK224</f>
        <v>30</v>
      </c>
      <c r="BU224" s="16" t="n">
        <f aca="false">AT224+BL224</f>
        <v>0</v>
      </c>
      <c r="BV224" s="16" t="n">
        <f aca="false">AU224+BM224</f>
        <v>2227.5</v>
      </c>
      <c r="BW224" s="139" t="n">
        <f aca="false">AV224+BN224</f>
        <v>0</v>
      </c>
      <c r="BX224" s="3" t="n">
        <f aca="false">BO224/SUM($BO224:$BW224)</f>
        <v>0.0113945685889726</v>
      </c>
      <c r="BY224" s="3" t="n">
        <f aca="false">BP224/SUM($BO224:$BW224)</f>
        <v>0.00822941064759131</v>
      </c>
      <c r="BZ224" s="3" t="n">
        <f aca="false">BQ224/SUM($BO224:$BW224)</f>
        <v>0.00170918528834589</v>
      </c>
      <c r="CA224" s="3" t="n">
        <f aca="false">BR224/SUM($BO224:$BW224)</f>
        <v>0.0189909476482876</v>
      </c>
      <c r="CB224" s="3" t="n">
        <f aca="false">BS224/SUM($BO224:$BW224)</f>
        <v>0.0069633474710388</v>
      </c>
      <c r="CC224" s="3" t="n">
        <f aca="false">BT224/SUM($BO224:$BW224)</f>
        <v>0.0126606317655251</v>
      </c>
      <c r="CD224" s="3" t="n">
        <f aca="false">BU224/SUM($BO224:$BW224)</f>
        <v>0</v>
      </c>
      <c r="CE224" s="3" t="n">
        <f aca="false">BV224/SUM($BO224:$BW224)</f>
        <v>0.940051908590239</v>
      </c>
      <c r="CF224" s="3" t="n">
        <f aca="false">BW224/SUM($BO224:$BW224)</f>
        <v>0</v>
      </c>
      <c r="CG224" s="147" t="n">
        <f aca="false">IF(AND(CE224&gt;=90%,BV224&gt;=2000),BV224,0)</f>
        <v>2227.5</v>
      </c>
      <c r="CI224" s="16" t="n">
        <f aca="false">IF(CG224&lt;&gt;0,SUM(BO224:CG224)-BV224,0)</f>
        <v>2370.55</v>
      </c>
      <c r="CJ224" s="2" t="n">
        <f aca="false">IF(CE224&gt;=90%,BV224,0)</f>
        <v>2227.5</v>
      </c>
      <c r="CK224" s="151" t="n">
        <f aca="false">IF(CJ224&lt;&gt;0,1,0)</f>
        <v>1</v>
      </c>
      <c r="CL224" s="2" t="n">
        <f aca="false">IF(CG224&lt;&gt;0,1,0)</f>
        <v>1</v>
      </c>
      <c r="CM224" s="2" t="n">
        <v>2227.5</v>
      </c>
      <c r="CN224" s="151"/>
      <c r="CO224" s="127"/>
      <c r="CP224" s="127"/>
      <c r="CQ224" s="127"/>
      <c r="CR224" s="127"/>
      <c r="CS224" s="127"/>
      <c r="CT224" s="127"/>
      <c r="CU224" s="127"/>
      <c r="CV224" s="127"/>
      <c r="CW224" s="127"/>
      <c r="CX224" s="127"/>
      <c r="CY224" s="127"/>
      <c r="CZ224" s="127"/>
      <c r="DA224" s="127"/>
      <c r="DB224" s="127"/>
      <c r="DC224" s="127"/>
      <c r="DD224" s="127"/>
      <c r="DE224" s="135"/>
      <c r="DF224" s="127"/>
      <c r="DG224" s="127"/>
      <c r="DH224" s="127"/>
      <c r="DI224" s="148"/>
      <c r="GP224" s="188"/>
      <c r="GQ224" s="2" t="s">
        <v>467</v>
      </c>
      <c r="GR224" s="20" t="n">
        <v>0</v>
      </c>
      <c r="GS224" s="2" t="n">
        <v>0</v>
      </c>
      <c r="GT224" s="2" t="n">
        <v>0</v>
      </c>
      <c r="GU224" s="2" t="n">
        <v>0</v>
      </c>
      <c r="GV224" s="2" t="n">
        <v>0</v>
      </c>
      <c r="GW224" s="2" t="n">
        <v>1</v>
      </c>
      <c r="GX224" s="2" t="n">
        <v>0</v>
      </c>
      <c r="GY224" s="44" t="n">
        <v>0</v>
      </c>
      <c r="GZ224" s="20" t="n">
        <v>0</v>
      </c>
      <c r="HA224" s="2" t="s">
        <v>37</v>
      </c>
      <c r="HB224" s="2" t="s">
        <v>37</v>
      </c>
      <c r="HC224" s="2" t="s">
        <v>45</v>
      </c>
      <c r="HD224" s="2" t="n">
        <v>33.6</v>
      </c>
      <c r="HE224" s="2" t="n">
        <v>40</v>
      </c>
      <c r="HF224" s="2" t="n">
        <v>0.04</v>
      </c>
      <c r="HG224" s="2" t="n">
        <v>1</v>
      </c>
      <c r="HH224" s="2" t="n">
        <v>1.344</v>
      </c>
      <c r="HI224" s="2" t="n">
        <v>0</v>
      </c>
      <c r="HJ224" s="2" t="n">
        <v>0</v>
      </c>
      <c r="HK224" s="2" t="n">
        <v>80</v>
      </c>
      <c r="HL224" s="44" t="n">
        <v>80</v>
      </c>
      <c r="HM224" s="20" t="n">
        <v>0</v>
      </c>
      <c r="HN224" s="2" t="n">
        <v>0</v>
      </c>
      <c r="HO224" s="2" t="n">
        <v>0</v>
      </c>
      <c r="HP224" s="2" t="n">
        <v>0</v>
      </c>
      <c r="HQ224" s="2" t="n">
        <v>0</v>
      </c>
      <c r="HR224" s="2" t="n">
        <v>0</v>
      </c>
      <c r="HS224" s="2" t="n">
        <v>4</v>
      </c>
      <c r="HT224" s="2" t="n">
        <v>0</v>
      </c>
      <c r="HU224" s="2" t="n">
        <v>0</v>
      </c>
      <c r="HV224" s="2" t="n">
        <v>0</v>
      </c>
      <c r="HW224" s="2" t="n">
        <v>0</v>
      </c>
      <c r="HX224" s="2" t="n">
        <v>0</v>
      </c>
      <c r="HY224" s="2" t="n">
        <v>0</v>
      </c>
      <c r="HZ224" s="189" t="n">
        <v>0</v>
      </c>
    </row>
    <row r="225" customFormat="false" ht="14.4" hidden="false" customHeight="false" outlineLevel="0" collapsed="false">
      <c r="A225" s="166"/>
      <c r="B225" s="37" t="s">
        <v>479</v>
      </c>
      <c r="C225" s="16" t="n">
        <v>0</v>
      </c>
      <c r="D225" s="2" t="n">
        <v>0</v>
      </c>
      <c r="E225" s="2" t="n">
        <v>0</v>
      </c>
      <c r="F225" s="2" t="n">
        <v>0</v>
      </c>
      <c r="G225" s="2" t="n">
        <v>0.9</v>
      </c>
      <c r="H225" s="2" t="n">
        <v>0</v>
      </c>
      <c r="I225" s="2" t="n">
        <v>0.1</v>
      </c>
      <c r="J225" s="2" t="n">
        <v>0</v>
      </c>
      <c r="K225" s="2" t="n">
        <v>0</v>
      </c>
      <c r="L225" s="2" t="s">
        <v>37</v>
      </c>
      <c r="M225" s="2" t="s">
        <v>37</v>
      </c>
      <c r="N225" s="2" t="s">
        <v>45</v>
      </c>
      <c r="O225" s="2" t="n">
        <v>11.9</v>
      </c>
      <c r="P225" s="2" t="n">
        <v>3</v>
      </c>
      <c r="Q225" s="2" t="n">
        <v>0.003</v>
      </c>
      <c r="R225" s="2" t="n">
        <v>0</v>
      </c>
      <c r="S225" s="2" t="n">
        <v>0.0357</v>
      </c>
      <c r="T225" s="2" t="n">
        <v>0.0357</v>
      </c>
      <c r="U225" s="2" t="n">
        <v>1050</v>
      </c>
      <c r="V225" s="2" t="n">
        <v>0</v>
      </c>
      <c r="W225" s="2" t="n">
        <v>37.485</v>
      </c>
      <c r="X225" s="2" t="n">
        <f aca="false">IF(M225=1,O225,0)</f>
        <v>0</v>
      </c>
      <c r="Z225" s="2" t="s">
        <v>564</v>
      </c>
      <c r="AA225" s="2" t="n">
        <f aca="false">[3]cutro!E26</f>
        <v>11.5791844792596</v>
      </c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  <c r="AN225" s="150" t="n">
        <f aca="false">Botricello!B217</f>
        <v>0</v>
      </c>
      <c r="AO225" s="16" t="n">
        <f aca="false">Botricello!C217</f>
        <v>0</v>
      </c>
      <c r="AP225" s="16" t="n">
        <f aca="false">Botricello!D217</f>
        <v>0</v>
      </c>
      <c r="AQ225" s="16" t="n">
        <f aca="false">Botricello!E217</f>
        <v>0</v>
      </c>
      <c r="AR225" s="16" t="n">
        <f aca="false">Botricello!F217</f>
        <v>0</v>
      </c>
      <c r="AS225" s="16" t="n">
        <f aca="false">Botricello!G217</f>
        <v>0</v>
      </c>
      <c r="AT225" s="16" t="n">
        <f aca="false">Botricello!H217</f>
        <v>0</v>
      </c>
      <c r="AU225" s="16" t="n">
        <f aca="false">Botricello!I217</f>
        <v>0</v>
      </c>
      <c r="AV225" s="139" t="n">
        <f aca="false">Botricello!J217</f>
        <v>0</v>
      </c>
      <c r="AW225" s="150" t="n">
        <f aca="false">Botricello!B218</f>
        <v>0</v>
      </c>
      <c r="AX225" s="16" t="n">
        <f aca="false">Botricello!C218</f>
        <v>0</v>
      </c>
      <c r="AY225" s="16" t="n">
        <f aca="false">Botricello!D218</f>
        <v>0</v>
      </c>
      <c r="AZ225" s="16" t="n">
        <f aca="false">Botricello!E218</f>
        <v>0</v>
      </c>
      <c r="BA225" s="16" t="n">
        <f aca="false">Botricello!F218</f>
        <v>0</v>
      </c>
      <c r="BB225" s="16" t="n">
        <f aca="false">Botricello!G218</f>
        <v>900</v>
      </c>
      <c r="BC225" s="16" t="n">
        <f aca="false">Botricello!H218</f>
        <v>0</v>
      </c>
      <c r="BD225" s="16" t="n">
        <f aca="false">Botricello!I218</f>
        <v>150</v>
      </c>
      <c r="BE225" s="16" t="n">
        <f aca="false">Botricello!J218</f>
        <v>0</v>
      </c>
      <c r="BF225" s="20" t="n">
        <f aca="false">AW225*$T225</f>
        <v>0</v>
      </c>
      <c r="BG225" s="2" t="n">
        <f aca="false">AX225*$T225</f>
        <v>0</v>
      </c>
      <c r="BH225" s="2" t="n">
        <f aca="false">AY225*$T225</f>
        <v>0</v>
      </c>
      <c r="BI225" s="2" t="n">
        <f aca="false">AZ225*$T225</f>
        <v>0</v>
      </c>
      <c r="BJ225" s="2" t="n">
        <f aca="false">BA225*$T225</f>
        <v>0</v>
      </c>
      <c r="BK225" s="2" t="n">
        <f aca="false">BB225*$T225</f>
        <v>32.13</v>
      </c>
      <c r="BL225" s="2" t="n">
        <f aca="false">BC225*$T225</f>
        <v>0</v>
      </c>
      <c r="BM225" s="2" t="n">
        <f aca="false">BD225*$T225</f>
        <v>5.355</v>
      </c>
      <c r="BN225" s="44" t="n">
        <f aca="false">BE225*$T225</f>
        <v>0</v>
      </c>
      <c r="BO225" s="150" t="n">
        <f aca="false">AN225+BF225</f>
        <v>0</v>
      </c>
      <c r="BP225" s="16" t="n">
        <f aca="false">AO225+BG225</f>
        <v>0</v>
      </c>
      <c r="BQ225" s="16" t="n">
        <f aca="false">AP225+BH225</f>
        <v>0</v>
      </c>
      <c r="BR225" s="16" t="n">
        <f aca="false">AQ225+BI225</f>
        <v>0</v>
      </c>
      <c r="BS225" s="16" t="n">
        <f aca="false">AR225+BJ225</f>
        <v>0</v>
      </c>
      <c r="BT225" s="16" t="n">
        <f aca="false">AS225+BK225</f>
        <v>32.13</v>
      </c>
      <c r="BU225" s="16" t="n">
        <f aca="false">AT225+BL225</f>
        <v>0</v>
      </c>
      <c r="BV225" s="16" t="n">
        <f aca="false">AU225+BM225</f>
        <v>5.355</v>
      </c>
      <c r="BW225" s="139" t="n">
        <f aca="false">AV225+BN225</f>
        <v>0</v>
      </c>
      <c r="BX225" s="3" t="n">
        <f aca="false">BO225/SUM($BO225:$BW225)</f>
        <v>0</v>
      </c>
      <c r="BY225" s="3" t="n">
        <f aca="false">BP225/SUM($BO225:$BW225)</f>
        <v>0</v>
      </c>
      <c r="BZ225" s="3" t="n">
        <f aca="false">BQ225/SUM($BO225:$BW225)</f>
        <v>0</v>
      </c>
      <c r="CA225" s="3" t="n">
        <f aca="false">BR225/SUM($BO225:$BW225)</f>
        <v>0</v>
      </c>
      <c r="CB225" s="3" t="n">
        <f aca="false">BS225/SUM($BO225:$BW225)</f>
        <v>0</v>
      </c>
      <c r="CC225" s="3" t="n">
        <f aca="false">BT225/SUM($BO225:$BW225)</f>
        <v>0.857142857142857</v>
      </c>
      <c r="CD225" s="3" t="n">
        <f aca="false">BU225/SUM($BO225:$BW225)</f>
        <v>0</v>
      </c>
      <c r="CE225" s="3" t="n">
        <f aca="false">BV225/SUM($BO225:$BW225)</f>
        <v>0.142857142857143</v>
      </c>
      <c r="CF225" s="3" t="n">
        <f aca="false">BW225/SUM($BO225:$BW225)</f>
        <v>0</v>
      </c>
      <c r="CG225" s="147" t="n">
        <f aca="false">IF(AND(CE225&gt;=90%,BV225&gt;=2000),BV225,0)</f>
        <v>0</v>
      </c>
      <c r="CI225" s="16" t="n">
        <f aca="false">IF(CG225&lt;&gt;0,SUM(BO225:CG225)-BV225,0)</f>
        <v>0</v>
      </c>
      <c r="CJ225" s="2" t="n">
        <f aca="false">IF(CE225&gt;=90%,BV225,0)</f>
        <v>0</v>
      </c>
      <c r="CK225" s="151" t="n">
        <f aca="false">IF(CJ225&lt;&gt;0,1,0)</f>
        <v>0</v>
      </c>
      <c r="CL225" s="2" t="n">
        <f aca="false">IF(CG225&lt;&gt;0,1,0)</f>
        <v>0</v>
      </c>
      <c r="CM225" s="2" t="n">
        <v>0</v>
      </c>
      <c r="CN225" s="151"/>
      <c r="CO225" s="127"/>
      <c r="CP225" s="127"/>
      <c r="CQ225" s="127"/>
      <c r="CR225" s="127"/>
      <c r="CS225" s="127"/>
      <c r="CT225" s="127"/>
      <c r="CU225" s="127"/>
      <c r="CV225" s="127"/>
      <c r="CW225" s="127"/>
      <c r="CX225" s="127"/>
      <c r="CY225" s="127"/>
      <c r="CZ225" s="127"/>
      <c r="DA225" s="127"/>
      <c r="DB225" s="127"/>
      <c r="DC225" s="127"/>
      <c r="DD225" s="127"/>
      <c r="DE225" s="135"/>
      <c r="DF225" s="127"/>
      <c r="DG225" s="127"/>
      <c r="DH225" s="127"/>
      <c r="DI225" s="148"/>
      <c r="GP225" s="188"/>
      <c r="GQ225" s="2" t="s">
        <v>468</v>
      </c>
      <c r="GR225" s="20" t="n">
        <v>1</v>
      </c>
      <c r="GS225" s="2" t="n">
        <v>0</v>
      </c>
      <c r="GT225" s="2" t="n">
        <v>0</v>
      </c>
      <c r="GU225" s="2" t="n">
        <v>0</v>
      </c>
      <c r="GV225" s="2" t="n">
        <v>0</v>
      </c>
      <c r="GW225" s="2" t="n">
        <v>0</v>
      </c>
      <c r="GX225" s="2" t="n">
        <v>0</v>
      </c>
      <c r="GY225" s="44" t="n">
        <v>0</v>
      </c>
      <c r="GZ225" s="20" t="n">
        <v>0</v>
      </c>
      <c r="HA225" s="2" t="s">
        <v>37</v>
      </c>
      <c r="HB225" s="2" t="s">
        <v>37</v>
      </c>
      <c r="HC225" s="2" t="s">
        <v>45</v>
      </c>
      <c r="HD225" s="2" t="n">
        <v>18.5</v>
      </c>
      <c r="HE225" s="2" t="n">
        <v>5</v>
      </c>
      <c r="HF225" s="2" t="n">
        <v>0.005</v>
      </c>
      <c r="HG225" s="2" t="n">
        <v>0</v>
      </c>
      <c r="HH225" s="2" t="n">
        <v>0.0925</v>
      </c>
      <c r="HI225" s="2" t="n">
        <v>0.0925</v>
      </c>
      <c r="HJ225" s="2" t="n">
        <v>900</v>
      </c>
      <c r="HK225" s="2" t="n">
        <v>0</v>
      </c>
      <c r="HL225" s="44" t="n">
        <v>83.25</v>
      </c>
      <c r="HM225" s="20" t="n">
        <v>0</v>
      </c>
      <c r="HN225" s="2" t="n">
        <v>0</v>
      </c>
      <c r="HO225" s="2" t="n">
        <v>0</v>
      </c>
      <c r="HP225" s="2" t="n">
        <v>0</v>
      </c>
      <c r="HQ225" s="2" t="n">
        <v>0</v>
      </c>
      <c r="HR225" s="2" t="n">
        <v>0</v>
      </c>
      <c r="HS225" s="2" t="n">
        <v>0</v>
      </c>
      <c r="HT225" s="2" t="n">
        <v>0</v>
      </c>
      <c r="HU225" s="2" t="n">
        <v>0</v>
      </c>
      <c r="HV225" s="2" t="n">
        <v>0</v>
      </c>
      <c r="HW225" s="2" t="n">
        <v>0</v>
      </c>
      <c r="HX225" s="2" t="n">
        <v>0</v>
      </c>
      <c r="HY225" s="2" t="n">
        <v>0</v>
      </c>
      <c r="HZ225" s="189" t="n">
        <v>0</v>
      </c>
    </row>
    <row r="226" customFormat="false" ht="14.4" hidden="false" customHeight="false" outlineLevel="0" collapsed="false">
      <c r="A226" s="166"/>
      <c r="B226" s="37" t="s">
        <v>480</v>
      </c>
      <c r="C226" s="16" t="n">
        <v>0.75812647431748</v>
      </c>
      <c r="D226" s="2" t="n">
        <v>0.0751462983570073</v>
      </c>
      <c r="E226" s="2" t="n">
        <v>0.021759895655294</v>
      </c>
      <c r="F226" s="2" t="n">
        <v>0.00180964364246422</v>
      </c>
      <c r="G226" s="2" t="n">
        <v>0.143157688027754</v>
      </c>
      <c r="H226" s="2" t="n">
        <v>0</v>
      </c>
      <c r="I226" s="2" t="n">
        <v>0</v>
      </c>
      <c r="J226" s="2" t="n">
        <v>0</v>
      </c>
      <c r="K226" s="2" t="n">
        <v>0</v>
      </c>
      <c r="L226" s="2" t="s">
        <v>37</v>
      </c>
      <c r="M226" s="2" t="s">
        <v>37</v>
      </c>
      <c r="N226" s="2" t="s">
        <v>48</v>
      </c>
      <c r="O226" s="2" t="n">
        <v>21.7</v>
      </c>
      <c r="P226" s="2" t="n">
        <v>15</v>
      </c>
      <c r="Q226" s="2" t="n">
        <v>0.015</v>
      </c>
      <c r="R226" s="2" t="n">
        <v>0</v>
      </c>
      <c r="S226" s="2" t="n">
        <v>0.3255</v>
      </c>
      <c r="T226" s="2" t="n">
        <v>0.3255</v>
      </c>
      <c r="U226" s="2" t="n">
        <v>1145.5502922573</v>
      </c>
      <c r="V226" s="2" t="n">
        <v>0</v>
      </c>
      <c r="W226" s="2" t="n">
        <v>372.876620129752</v>
      </c>
      <c r="X226" s="2" t="n">
        <f aca="false">IF(M226=1,O226,0)</f>
        <v>0</v>
      </c>
      <c r="Z226" s="2" t="s">
        <v>564</v>
      </c>
      <c r="AA226" s="2" t="n">
        <f aca="false">[3]cutro!E27</f>
        <v>11.6728927287572</v>
      </c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  <c r="AN226" s="150" t="n">
        <f aca="false">Botricello!M217</f>
        <v>0</v>
      </c>
      <c r="AO226" s="16" t="n">
        <f aca="false">Botricello!N217</f>
        <v>0</v>
      </c>
      <c r="AP226" s="16" t="n">
        <f aca="false">Botricello!O217</f>
        <v>0</v>
      </c>
      <c r="AQ226" s="16" t="n">
        <f aca="false">Botricello!P217</f>
        <v>0</v>
      </c>
      <c r="AR226" s="16" t="n">
        <f aca="false">Botricello!Q217</f>
        <v>0</v>
      </c>
      <c r="AS226" s="16" t="n">
        <f aca="false">Botricello!R217</f>
        <v>0</v>
      </c>
      <c r="AT226" s="16" t="n">
        <f aca="false">Botricello!S217</f>
        <v>0</v>
      </c>
      <c r="AU226" s="16" t="n">
        <f aca="false">Botricello!T217</f>
        <v>0</v>
      </c>
      <c r="AV226" s="139" t="n">
        <f aca="false">Botricello!U217</f>
        <v>0</v>
      </c>
      <c r="AW226" s="150" t="n">
        <f aca="false">Botricello!M218</f>
        <v>682.313826885732</v>
      </c>
      <c r="AX226" s="16" t="n">
        <f aca="false">Botricello!N218</f>
        <v>195.380375728219</v>
      </c>
      <c r="AY226" s="16" t="n">
        <f aca="false">Botricello!O218</f>
        <v>11.7503436538587</v>
      </c>
      <c r="AZ226" s="16" t="n">
        <f aca="false">Botricello!P218</f>
        <v>130.559373931764</v>
      </c>
      <c r="BA226" s="16" t="n">
        <f aca="false">Botricello!Q218</f>
        <v>1.80964364246422</v>
      </c>
      <c r="BB226" s="16" t="n">
        <f aca="false">Botricello!R218</f>
        <v>123.736728415265</v>
      </c>
      <c r="BC226" s="16" t="n">
        <f aca="false">Botricello!S218</f>
        <v>0</v>
      </c>
      <c r="BD226" s="16" t="n">
        <f aca="false">Botricello!T218</f>
        <v>0</v>
      </c>
      <c r="BE226" s="16" t="n">
        <f aca="false">Botricello!U218</f>
        <v>0</v>
      </c>
      <c r="BF226" s="20" t="n">
        <f aca="false">AW226*$T226</f>
        <v>222.093150651306</v>
      </c>
      <c r="BG226" s="2" t="n">
        <f aca="false">AX226*$T226</f>
        <v>63.5963122995353</v>
      </c>
      <c r="BH226" s="2" t="n">
        <f aca="false">AY226*$T226</f>
        <v>3.82473685933102</v>
      </c>
      <c r="BI226" s="2" t="n">
        <f aca="false">AZ226*$T226</f>
        <v>42.4970762147891</v>
      </c>
      <c r="BJ226" s="2" t="n">
        <f aca="false">BA226*$T226</f>
        <v>0.589039005622104</v>
      </c>
      <c r="BK226" s="2" t="n">
        <f aca="false">BB226*$T226</f>
        <v>40.2763050991687</v>
      </c>
      <c r="BL226" s="2" t="n">
        <f aca="false">BC226*$T226</f>
        <v>0</v>
      </c>
      <c r="BM226" s="2" t="n">
        <f aca="false">BD226*$T226</f>
        <v>0</v>
      </c>
      <c r="BN226" s="44" t="n">
        <f aca="false">BE226*$T226</f>
        <v>0</v>
      </c>
      <c r="BO226" s="150" t="n">
        <f aca="false">AN226+BF226</f>
        <v>222.093150651306</v>
      </c>
      <c r="BP226" s="16" t="n">
        <f aca="false">AO226+BG226</f>
        <v>63.5963122995353</v>
      </c>
      <c r="BQ226" s="16" t="n">
        <f aca="false">AP226+BH226</f>
        <v>3.82473685933102</v>
      </c>
      <c r="BR226" s="16" t="n">
        <f aca="false">AQ226+BI226</f>
        <v>42.4970762147891</v>
      </c>
      <c r="BS226" s="16" t="n">
        <f aca="false">AR226+BJ226</f>
        <v>0.589039005622104</v>
      </c>
      <c r="BT226" s="16" t="n">
        <f aca="false">AS226+BK226</f>
        <v>40.2763050991687</v>
      </c>
      <c r="BU226" s="16" t="n">
        <f aca="false">AT226+BL226</f>
        <v>0</v>
      </c>
      <c r="BV226" s="16" t="n">
        <f aca="false">AU226+BM226</f>
        <v>0</v>
      </c>
      <c r="BW226" s="139" t="n">
        <f aca="false">AV226+BN226</f>
        <v>0</v>
      </c>
      <c r="BX226" s="3" t="n">
        <f aca="false">BO226/SUM($BO226:$BW226)</f>
        <v>0.595621014195052</v>
      </c>
      <c r="BY226" s="3" t="n">
        <f aca="false">BP226/SUM($BO226:$BW226)</f>
        <v>0.170555912777275</v>
      </c>
      <c r="BZ226" s="3" t="n">
        <f aca="false">BQ226/SUM($BO226:$BW226)</f>
        <v>0.0102573791244946</v>
      </c>
      <c r="CA226" s="3" t="n">
        <f aca="false">BR226/SUM($BO226:$BW226)</f>
        <v>0.113970879161051</v>
      </c>
      <c r="CB226" s="3" t="n">
        <f aca="false">BS226/SUM($BO226:$BW226)</f>
        <v>0.00157971557835172</v>
      </c>
      <c r="CC226" s="3" t="n">
        <f aca="false">BT226/SUM($BO226:$BW226)</f>
        <v>0.108015099163776</v>
      </c>
      <c r="CD226" s="3" t="n">
        <f aca="false">BU226/SUM($BO226:$BW226)</f>
        <v>0</v>
      </c>
      <c r="CE226" s="3" t="n">
        <f aca="false">BV226/SUM($BO226:$BW226)</f>
        <v>0</v>
      </c>
      <c r="CF226" s="3" t="n">
        <f aca="false">BW226/SUM($BO226:$BW226)</f>
        <v>0</v>
      </c>
      <c r="CG226" s="147" t="n">
        <f aca="false">IF(AND(CE226&gt;=90%,BV226&gt;=2000),BV226,0)</f>
        <v>0</v>
      </c>
      <c r="CI226" s="16" t="n">
        <f aca="false">IF(CG226&lt;&gt;0,SUM(BO226:CG226)-BV226,0)</f>
        <v>0</v>
      </c>
      <c r="CJ226" s="2" t="n">
        <f aca="false">IF(CE226&gt;=90%,BV226,0)</f>
        <v>0</v>
      </c>
      <c r="CK226" s="151" t="n">
        <f aca="false">IF(CJ226&lt;&gt;0,1,0)</f>
        <v>0</v>
      </c>
      <c r="CL226" s="2" t="n">
        <f aca="false">IF(CG226&lt;&gt;0,1,0)</f>
        <v>0</v>
      </c>
      <c r="CM226" s="2" t="n">
        <v>0</v>
      </c>
      <c r="CN226" s="151"/>
      <c r="CO226" s="127"/>
      <c r="CP226" s="127"/>
      <c r="CQ226" s="127"/>
      <c r="CR226" s="127"/>
      <c r="CS226" s="127"/>
      <c r="CT226" s="127"/>
      <c r="CU226" s="127"/>
      <c r="CV226" s="127"/>
      <c r="CW226" s="127"/>
      <c r="CX226" s="127"/>
      <c r="CY226" s="127"/>
      <c r="CZ226" s="127"/>
      <c r="DA226" s="127"/>
      <c r="DB226" s="127"/>
      <c r="DC226" s="127"/>
      <c r="DD226" s="127"/>
      <c r="DE226" s="135"/>
      <c r="DF226" s="127"/>
      <c r="DG226" s="127"/>
      <c r="DH226" s="127"/>
      <c r="DI226" s="148"/>
      <c r="GP226" s="188"/>
      <c r="GQ226" s="2" t="s">
        <v>469</v>
      </c>
      <c r="GR226" s="20" t="n">
        <v>0.1</v>
      </c>
      <c r="GS226" s="2" t="n">
        <v>0.07</v>
      </c>
      <c r="GT226" s="2" t="n">
        <v>0.05</v>
      </c>
      <c r="GU226" s="2" t="n">
        <v>0.15</v>
      </c>
      <c r="GV226" s="2" t="n">
        <v>0.6</v>
      </c>
      <c r="GW226" s="2" t="n">
        <v>0.03</v>
      </c>
      <c r="GX226" s="2" t="n">
        <v>0</v>
      </c>
      <c r="GY226" s="44" t="n">
        <v>0</v>
      </c>
      <c r="GZ226" s="20" t="n">
        <v>0</v>
      </c>
      <c r="HA226" s="2" t="s">
        <v>37</v>
      </c>
      <c r="HB226" s="2" t="s">
        <v>37</v>
      </c>
      <c r="HC226" s="2" t="s">
        <v>48</v>
      </c>
      <c r="HD226" s="2" t="n">
        <v>10</v>
      </c>
      <c r="HE226" s="2" t="n">
        <v>10</v>
      </c>
      <c r="HF226" s="2" t="n">
        <v>0.01</v>
      </c>
      <c r="HG226" s="2" t="n">
        <v>0</v>
      </c>
      <c r="HH226" s="2" t="n">
        <v>0.1</v>
      </c>
      <c r="HI226" s="2" t="n">
        <v>0.1</v>
      </c>
      <c r="HJ226" s="2" t="n">
        <v>1286.6</v>
      </c>
      <c r="HK226" s="2" t="n">
        <v>0</v>
      </c>
      <c r="HL226" s="44" t="n">
        <v>128.66</v>
      </c>
      <c r="HM226" s="20" t="n">
        <v>0</v>
      </c>
      <c r="HN226" s="2" t="n">
        <v>0</v>
      </c>
      <c r="HO226" s="2" t="n">
        <v>0</v>
      </c>
      <c r="HP226" s="2" t="n">
        <v>0</v>
      </c>
      <c r="HQ226" s="2" t="n">
        <v>0</v>
      </c>
      <c r="HR226" s="2" t="n">
        <v>0</v>
      </c>
      <c r="HS226" s="2" t="n">
        <v>0</v>
      </c>
      <c r="HT226" s="2" t="n">
        <v>0</v>
      </c>
      <c r="HU226" s="2" t="n">
        <v>0</v>
      </c>
      <c r="HV226" s="2" t="n">
        <v>0</v>
      </c>
      <c r="HW226" s="2" t="n">
        <v>0</v>
      </c>
      <c r="HX226" s="2" t="n">
        <v>0</v>
      </c>
      <c r="HY226" s="2" t="n">
        <v>0</v>
      </c>
      <c r="HZ226" s="189" t="n">
        <v>0</v>
      </c>
    </row>
    <row r="227" s="155" customFormat="true" ht="14.4" hidden="false" customHeight="false" outlineLevel="0" collapsed="false">
      <c r="A227" s="166"/>
      <c r="B227" s="37" t="s">
        <v>481</v>
      </c>
      <c r="C227" s="16" t="n">
        <v>0</v>
      </c>
      <c r="D227" s="155" t="n">
        <v>0</v>
      </c>
      <c r="E227" s="155" t="n">
        <v>0</v>
      </c>
      <c r="F227" s="155" t="n">
        <v>0</v>
      </c>
      <c r="G227" s="155" t="n">
        <v>0</v>
      </c>
      <c r="H227" s="155" t="n">
        <v>0</v>
      </c>
      <c r="I227" s="155" t="n">
        <v>0</v>
      </c>
      <c r="J227" s="155" t="n">
        <v>0</v>
      </c>
      <c r="K227" s="155" t="s">
        <v>41</v>
      </c>
      <c r="L227" s="155" t="n">
        <v>0</v>
      </c>
      <c r="M227" s="155" t="n">
        <v>0</v>
      </c>
      <c r="N227" s="155" t="n">
        <v>0</v>
      </c>
      <c r="O227" s="155" t="n">
        <v>10</v>
      </c>
      <c r="P227" s="155" t="n">
        <v>0</v>
      </c>
      <c r="Q227" s="155" t="n">
        <v>0</v>
      </c>
      <c r="R227" s="155" t="n">
        <v>0</v>
      </c>
      <c r="S227" s="155" t="n">
        <v>0</v>
      </c>
      <c r="T227" s="155" t="n">
        <v>0</v>
      </c>
      <c r="U227" s="155" t="n">
        <v>0</v>
      </c>
      <c r="V227" s="155" t="n">
        <v>0</v>
      </c>
      <c r="W227" s="155" t="n">
        <v>0</v>
      </c>
      <c r="X227" s="155" t="n">
        <f aca="false">IF(M227=1,O227,0)</f>
        <v>0</v>
      </c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  <c r="AN227" s="156" t="n">
        <f aca="false">Botricello!X217</f>
        <v>0</v>
      </c>
      <c r="AO227" s="157" t="n">
        <f aca="false">Botricello!Y217</f>
        <v>0</v>
      </c>
      <c r="AP227" s="157" t="n">
        <f aca="false">Botricello!Z217</f>
        <v>0</v>
      </c>
      <c r="AQ227" s="157" t="n">
        <f aca="false">Botricello!AA217</f>
        <v>0</v>
      </c>
      <c r="AR227" s="157" t="n">
        <f aca="false">Botricello!AB217</f>
        <v>0</v>
      </c>
      <c r="AS227" s="157" t="n">
        <f aca="false">Botricello!AC217</f>
        <v>0</v>
      </c>
      <c r="AT227" s="157" t="n">
        <f aca="false">Botricello!AD217</f>
        <v>0</v>
      </c>
      <c r="AU227" s="157" t="n">
        <f aca="false">Botricello!AE217</f>
        <v>0</v>
      </c>
      <c r="AV227" s="160" t="n">
        <f aca="false">Botricello!AF217</f>
        <v>0</v>
      </c>
      <c r="AW227" s="156" t="n">
        <f aca="false">Botricello!X218</f>
        <v>0</v>
      </c>
      <c r="AX227" s="157" t="n">
        <f aca="false">Botricello!Y218</f>
        <v>0</v>
      </c>
      <c r="AY227" s="157" t="n">
        <f aca="false">Botricello!Z218</f>
        <v>0</v>
      </c>
      <c r="AZ227" s="157" t="n">
        <f aca="false">Botricello!AA218</f>
        <v>0</v>
      </c>
      <c r="BA227" s="157" t="n">
        <f aca="false">Botricello!AB218</f>
        <v>0</v>
      </c>
      <c r="BB227" s="157" t="n">
        <f aca="false">Botricello!AC218</f>
        <v>0</v>
      </c>
      <c r="BC227" s="157" t="n">
        <f aca="false">Botricello!AD218</f>
        <v>0</v>
      </c>
      <c r="BD227" s="157" t="n">
        <f aca="false">Botricello!AE218</f>
        <v>0</v>
      </c>
      <c r="BE227" s="157" t="n">
        <f aca="false">Botricello!AF218</f>
        <v>0</v>
      </c>
      <c r="BF227" s="158" t="n">
        <f aca="false">AW227*$T227</f>
        <v>0</v>
      </c>
      <c r="BG227" s="155" t="n">
        <f aca="false">AX227*$T227</f>
        <v>0</v>
      </c>
      <c r="BH227" s="155" t="n">
        <f aca="false">AY227*$T227</f>
        <v>0</v>
      </c>
      <c r="BI227" s="155" t="n">
        <f aca="false">AZ227*$T227</f>
        <v>0</v>
      </c>
      <c r="BJ227" s="155" t="n">
        <f aca="false">BA227*$T227</f>
        <v>0</v>
      </c>
      <c r="BK227" s="155" t="n">
        <f aca="false">BB227*$T227</f>
        <v>0</v>
      </c>
      <c r="BL227" s="155" t="n">
        <f aca="false">BC227*$T227</f>
        <v>0</v>
      </c>
      <c r="BM227" s="155" t="n">
        <f aca="false">BD227*$T227</f>
        <v>0</v>
      </c>
      <c r="BN227" s="159" t="n">
        <f aca="false">BE227*$T227</f>
        <v>0</v>
      </c>
      <c r="BO227" s="156" t="n">
        <f aca="false">AN227+BF227</f>
        <v>0</v>
      </c>
      <c r="BP227" s="157" t="n">
        <f aca="false">AO227+BG227</f>
        <v>0</v>
      </c>
      <c r="BQ227" s="157" t="n">
        <f aca="false">AP227+BH227</f>
        <v>0</v>
      </c>
      <c r="BR227" s="157" t="n">
        <f aca="false">AQ227+BI227</f>
        <v>0</v>
      </c>
      <c r="BS227" s="157" t="n">
        <f aca="false">AR227+BJ227</f>
        <v>0</v>
      </c>
      <c r="BT227" s="157" t="n">
        <f aca="false">AS227+BK227</f>
        <v>0</v>
      </c>
      <c r="BU227" s="157" t="n">
        <f aca="false">AT227+BL227</f>
        <v>0</v>
      </c>
      <c r="BV227" s="157" t="n">
        <f aca="false">AU227+BM227</f>
        <v>0</v>
      </c>
      <c r="BW227" s="160" t="n">
        <f aca="false">AV227+BN227</f>
        <v>0</v>
      </c>
      <c r="BX227" s="3" t="e">
        <f aca="false">BO227/SUM($BO227:$BW227)</f>
        <v>#DIV/0!</v>
      </c>
      <c r="BY227" s="3" t="e">
        <f aca="false">BP227/SUM($BO227:$BW227)</f>
        <v>#DIV/0!</v>
      </c>
      <c r="BZ227" s="3" t="e">
        <f aca="false">BQ227/SUM($BO227:$BW227)</f>
        <v>#DIV/0!</v>
      </c>
      <c r="CA227" s="3" t="e">
        <f aca="false">BR227/SUM($BO227:$BW227)</f>
        <v>#DIV/0!</v>
      </c>
      <c r="CB227" s="3" t="e">
        <f aca="false">BS227/SUM($BO227:$BW227)</f>
        <v>#DIV/0!</v>
      </c>
      <c r="CC227" s="3" t="e">
        <f aca="false">BT227/SUM($BO227:$BW227)</f>
        <v>#DIV/0!</v>
      </c>
      <c r="CD227" s="3" t="e">
        <f aca="false">BU227/SUM($BO227:$BW227)</f>
        <v>#DIV/0!</v>
      </c>
      <c r="CE227" s="3" t="e">
        <f aca="false">BV227/SUM($BO227:$BW227)</f>
        <v>#DIV/0!</v>
      </c>
      <c r="CF227" s="3" t="e">
        <f aca="false">BW227/SUM($BO227:$BW227)</f>
        <v>#DIV/0!</v>
      </c>
      <c r="CG227" s="147"/>
      <c r="CI227" s="16" t="n">
        <f aca="false">IF(CG227&lt;&gt;0,SUM(BO227:CG227)-BV227,0)</f>
        <v>0</v>
      </c>
      <c r="CK227" s="151"/>
      <c r="CL227" s="155" t="n">
        <f aca="false">IF(CG227&lt;&gt;0,1,0)</f>
        <v>0</v>
      </c>
      <c r="CN227" s="151"/>
      <c r="CO227" s="127"/>
      <c r="CP227" s="127"/>
      <c r="CQ227" s="127"/>
      <c r="CR227" s="127"/>
      <c r="CS227" s="127"/>
      <c r="CT227" s="127"/>
      <c r="CU227" s="127"/>
      <c r="CV227" s="127"/>
      <c r="CW227" s="127"/>
      <c r="CX227" s="127"/>
      <c r="CY227" s="127"/>
      <c r="CZ227" s="127"/>
      <c r="DA227" s="127"/>
      <c r="DB227" s="127"/>
      <c r="DC227" s="127"/>
      <c r="DD227" s="127"/>
      <c r="DE227" s="127"/>
      <c r="DF227" s="127"/>
      <c r="DG227" s="127"/>
      <c r="DH227" s="127"/>
      <c r="DI227" s="148"/>
      <c r="GP227" s="188"/>
      <c r="GQ227" s="155" t="s">
        <v>470</v>
      </c>
      <c r="GR227" s="20" t="n">
        <v>0.02</v>
      </c>
      <c r="GS227" s="155" t="n">
        <v>0.005</v>
      </c>
      <c r="GT227" s="155" t="n">
        <v>0.005</v>
      </c>
      <c r="GU227" s="155" t="n">
        <v>0.02</v>
      </c>
      <c r="GV227" s="155" t="n">
        <v>0.02</v>
      </c>
      <c r="GW227" s="155" t="n">
        <v>0</v>
      </c>
      <c r="GX227" s="155" t="n">
        <v>0.93</v>
      </c>
      <c r="GY227" s="44" t="n">
        <v>0</v>
      </c>
      <c r="GZ227" s="20" t="n">
        <v>0</v>
      </c>
      <c r="HA227" s="155" t="s">
        <v>37</v>
      </c>
      <c r="HB227" s="155" t="s">
        <v>37</v>
      </c>
      <c r="HC227" s="155" t="s">
        <v>45</v>
      </c>
      <c r="HD227" s="155" t="n">
        <v>30</v>
      </c>
      <c r="HE227" s="155" t="n">
        <v>50</v>
      </c>
      <c r="HF227" s="155" t="n">
        <v>0.05</v>
      </c>
      <c r="HG227" s="155" t="n">
        <v>0</v>
      </c>
      <c r="HH227" s="155" t="n">
        <v>1.5</v>
      </c>
      <c r="HI227" s="155" t="n">
        <v>1.5</v>
      </c>
      <c r="HJ227" s="155" t="n">
        <v>1579.7</v>
      </c>
      <c r="HK227" s="155" t="n">
        <v>0</v>
      </c>
      <c r="HL227" s="44" t="n">
        <v>2369.55</v>
      </c>
      <c r="HM227" s="20" t="n">
        <v>0</v>
      </c>
      <c r="HN227" s="155" t="n">
        <v>0</v>
      </c>
      <c r="HO227" s="155" t="n">
        <v>0</v>
      </c>
      <c r="HP227" s="155" t="n">
        <v>0</v>
      </c>
      <c r="HQ227" s="155" t="n">
        <v>0</v>
      </c>
      <c r="HR227" s="155" t="n">
        <v>0</v>
      </c>
      <c r="HS227" s="155" t="n">
        <v>0</v>
      </c>
      <c r="HT227" s="155" t="n">
        <v>0</v>
      </c>
      <c r="HU227" s="155" t="n">
        <v>0</v>
      </c>
      <c r="HV227" s="155" t="n">
        <v>0</v>
      </c>
      <c r="HW227" s="155" t="n">
        <v>0</v>
      </c>
      <c r="HX227" s="155" t="n">
        <v>0</v>
      </c>
      <c r="HY227" s="155" t="n">
        <v>0</v>
      </c>
      <c r="HZ227" s="189" t="n">
        <v>0</v>
      </c>
    </row>
    <row r="228" customFormat="false" ht="14.4" hidden="false" customHeight="false" outlineLevel="0" collapsed="false">
      <c r="A228" s="166"/>
      <c r="B228" s="37" t="s">
        <v>482</v>
      </c>
      <c r="C228" s="16" t="n">
        <v>0.1</v>
      </c>
      <c r="D228" s="2" t="n">
        <v>0</v>
      </c>
      <c r="E228" s="2" t="n">
        <v>0</v>
      </c>
      <c r="F228" s="2" t="n">
        <v>0.1</v>
      </c>
      <c r="G228" s="2" t="n">
        <v>0.1</v>
      </c>
      <c r="H228" s="2" t="n">
        <v>0</v>
      </c>
      <c r="I228" s="2" t="n">
        <v>0.7</v>
      </c>
      <c r="J228" s="2" t="n">
        <v>0</v>
      </c>
      <c r="K228" s="2" t="n">
        <v>0</v>
      </c>
      <c r="L228" s="2" t="s">
        <v>330</v>
      </c>
      <c r="M228" s="2" t="s">
        <v>37</v>
      </c>
      <c r="N228" s="2" t="s">
        <v>434</v>
      </c>
      <c r="O228" s="2" t="n">
        <v>51.5</v>
      </c>
      <c r="P228" s="2" t="n">
        <v>1.5</v>
      </c>
      <c r="Q228" s="2" t="n">
        <v>0.0015</v>
      </c>
      <c r="R228" s="2" t="n">
        <v>0</v>
      </c>
      <c r="S228" s="2" t="n">
        <v>0.07725</v>
      </c>
      <c r="T228" s="2" t="n">
        <v>0.07725</v>
      </c>
      <c r="U228" s="2" t="n">
        <v>945</v>
      </c>
      <c r="V228" s="2" t="n">
        <v>0</v>
      </c>
      <c r="W228" s="2" t="n">
        <v>73.00125</v>
      </c>
      <c r="X228" s="2" t="n">
        <f aca="false">IF(M228=1,O228,0)</f>
        <v>0</v>
      </c>
      <c r="Z228" s="2" t="s">
        <v>564</v>
      </c>
      <c r="AA228" s="2" t="n">
        <f aca="false">[3]cutro!E37</f>
        <v>10.2393174909485</v>
      </c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  <c r="AN228" s="150" t="n">
        <f aca="false">Botricello!AI217</f>
        <v>0</v>
      </c>
      <c r="AO228" s="16" t="n">
        <f aca="false">Botricello!AJ217</f>
        <v>0</v>
      </c>
      <c r="AP228" s="16" t="n">
        <f aca="false">Botricello!AK217</f>
        <v>0</v>
      </c>
      <c r="AQ228" s="16" t="n">
        <f aca="false">Botricello!AL217</f>
        <v>0</v>
      </c>
      <c r="AR228" s="16" t="n">
        <f aca="false">Botricello!AM217</f>
        <v>0</v>
      </c>
      <c r="AS228" s="16" t="n">
        <f aca="false">Botricello!AN217</f>
        <v>0</v>
      </c>
      <c r="AT228" s="16" t="n">
        <f aca="false">Botricello!AO217</f>
        <v>0</v>
      </c>
      <c r="AU228" s="16" t="n">
        <f aca="false">Botricello!AP217</f>
        <v>0</v>
      </c>
      <c r="AV228" s="139" t="n">
        <f aca="false">Botricello!AQ217</f>
        <v>0</v>
      </c>
      <c r="AW228" s="150" t="n">
        <f aca="false">Botricello!AI218</f>
        <v>90</v>
      </c>
      <c r="AX228" s="16" t="n">
        <f aca="false">Botricello!AJ218</f>
        <v>0</v>
      </c>
      <c r="AY228" s="16" t="n">
        <f aca="false">Botricello!AK218</f>
        <v>0</v>
      </c>
      <c r="AZ228" s="16" t="n">
        <f aca="false">Botricello!AL218</f>
        <v>0</v>
      </c>
      <c r="BA228" s="16" t="n">
        <f aca="false">Botricello!AM218</f>
        <v>55</v>
      </c>
      <c r="BB228" s="16" t="n">
        <f aca="false">Botricello!AN218</f>
        <v>100</v>
      </c>
      <c r="BC228" s="16" t="n">
        <f aca="false">Botricello!AO218</f>
        <v>0</v>
      </c>
      <c r="BD228" s="16" t="n">
        <f aca="false">Botricello!AP218</f>
        <v>700</v>
      </c>
      <c r="BE228" s="16" t="n">
        <f aca="false">Botricello!AQ218</f>
        <v>0</v>
      </c>
      <c r="BF228" s="20" t="n">
        <f aca="false">AW228*$T228</f>
        <v>6.9525</v>
      </c>
      <c r="BG228" s="2" t="n">
        <f aca="false">AX228*$T228</f>
        <v>0</v>
      </c>
      <c r="BH228" s="2" t="n">
        <f aca="false">AY228*$T228</f>
        <v>0</v>
      </c>
      <c r="BI228" s="2" t="n">
        <f aca="false">AZ228*$T228</f>
        <v>0</v>
      </c>
      <c r="BJ228" s="2" t="n">
        <f aca="false">BA228*$T228</f>
        <v>4.24875</v>
      </c>
      <c r="BK228" s="2" t="n">
        <f aca="false">BB228*$T228</f>
        <v>7.725</v>
      </c>
      <c r="BL228" s="2" t="n">
        <f aca="false">BC228*$T228</f>
        <v>0</v>
      </c>
      <c r="BM228" s="2" t="n">
        <f aca="false">BD228*$T228</f>
        <v>54.075</v>
      </c>
      <c r="BN228" s="44" t="n">
        <f aca="false">BE228*$T228</f>
        <v>0</v>
      </c>
      <c r="BO228" s="150" t="n">
        <f aca="false">AN228+BF228</f>
        <v>6.9525</v>
      </c>
      <c r="BP228" s="16" t="n">
        <f aca="false">AO228+BG228</f>
        <v>0</v>
      </c>
      <c r="BQ228" s="16" t="n">
        <f aca="false">AP228+BH228</f>
        <v>0</v>
      </c>
      <c r="BR228" s="16" t="n">
        <f aca="false">AQ228+BI228</f>
        <v>0</v>
      </c>
      <c r="BS228" s="16" t="n">
        <f aca="false">AR228+BJ228</f>
        <v>4.24875</v>
      </c>
      <c r="BT228" s="16" t="n">
        <f aca="false">AS228+BK228</f>
        <v>7.725</v>
      </c>
      <c r="BU228" s="16" t="n">
        <f aca="false">AT228+BL228</f>
        <v>0</v>
      </c>
      <c r="BV228" s="16" t="n">
        <f aca="false">AU228+BM228</f>
        <v>54.075</v>
      </c>
      <c r="BW228" s="139" t="n">
        <f aca="false">AV228+BN228</f>
        <v>0</v>
      </c>
      <c r="BX228" s="3" t="n">
        <f aca="false">BO228/SUM($BO228:$BW228)</f>
        <v>0.0952380952380952</v>
      </c>
      <c r="BY228" s="3" t="n">
        <f aca="false">BP228/SUM($BO228:$BW228)</f>
        <v>0</v>
      </c>
      <c r="BZ228" s="3" t="n">
        <f aca="false">BQ228/SUM($BO228:$BW228)</f>
        <v>0</v>
      </c>
      <c r="CA228" s="3" t="n">
        <f aca="false">BR228/SUM($BO228:$BW228)</f>
        <v>0</v>
      </c>
      <c r="CB228" s="3" t="n">
        <f aca="false">BS228/SUM($BO228:$BW228)</f>
        <v>0.0582010582010582</v>
      </c>
      <c r="CC228" s="3" t="n">
        <f aca="false">BT228/SUM($BO228:$BW228)</f>
        <v>0.105820105820106</v>
      </c>
      <c r="CD228" s="3" t="n">
        <f aca="false">BU228/SUM($BO228:$BW228)</f>
        <v>0</v>
      </c>
      <c r="CE228" s="3" t="n">
        <f aca="false">BV228/SUM($BO228:$BW228)</f>
        <v>0.740740740740741</v>
      </c>
      <c r="CF228" s="3" t="n">
        <f aca="false">BW228/SUM($BO228:$BW228)</f>
        <v>0</v>
      </c>
      <c r="CG228" s="147" t="n">
        <f aca="false">IF(AND(CE228&gt;=90%,BV228&gt;=2000),BV228,0)</f>
        <v>0</v>
      </c>
      <c r="CI228" s="16" t="n">
        <f aca="false">IF(CG228&lt;&gt;0,SUM(BO228:CG228)-BV228,0)</f>
        <v>0</v>
      </c>
      <c r="CJ228" s="2" t="n">
        <f aca="false">IF(CE228&gt;=90%,BV228,0)</f>
        <v>0</v>
      </c>
      <c r="CK228" s="151" t="n">
        <f aca="false">IF(CJ228&lt;&gt;0,1,0)</f>
        <v>0</v>
      </c>
      <c r="CL228" s="2" t="n">
        <f aca="false">IF(CG228&lt;&gt;0,1,0)</f>
        <v>0</v>
      </c>
      <c r="CM228" s="2" t="n">
        <v>0</v>
      </c>
      <c r="CN228" s="151"/>
      <c r="CO228" s="127"/>
      <c r="CP228" s="127"/>
      <c r="CQ228" s="127"/>
      <c r="CR228" s="127"/>
      <c r="CS228" s="127"/>
      <c r="CT228" s="127"/>
      <c r="CU228" s="127"/>
      <c r="CV228" s="127"/>
      <c r="CW228" s="127"/>
      <c r="CX228" s="127"/>
      <c r="CY228" s="127"/>
      <c r="CZ228" s="127"/>
      <c r="DA228" s="127"/>
      <c r="DB228" s="127"/>
      <c r="DC228" s="127"/>
      <c r="DD228" s="127"/>
      <c r="DE228" s="193" t="e">
        <f aca="false">SUM(#REF!)-SUM(DG62:DG67)</f>
        <v>#REF!</v>
      </c>
      <c r="DF228" s="127"/>
      <c r="DG228" s="127"/>
      <c r="DH228" s="127"/>
      <c r="DI228" s="148"/>
      <c r="GP228" s="188"/>
      <c r="GQ228" s="2" t="s">
        <v>479</v>
      </c>
      <c r="GR228" s="20" t="n">
        <v>0</v>
      </c>
      <c r="GS228" s="2" t="n">
        <v>0</v>
      </c>
      <c r="GT228" s="2" t="n">
        <v>0</v>
      </c>
      <c r="GU228" s="2" t="n">
        <v>0</v>
      </c>
      <c r="GV228" s="2" t="n">
        <v>0.9</v>
      </c>
      <c r="GW228" s="2" t="n">
        <v>0</v>
      </c>
      <c r="GX228" s="2" t="n">
        <v>0.1</v>
      </c>
      <c r="GY228" s="44" t="n">
        <v>0</v>
      </c>
      <c r="GZ228" s="20" t="n">
        <v>0</v>
      </c>
      <c r="HA228" s="2" t="s">
        <v>37</v>
      </c>
      <c r="HB228" s="2" t="s">
        <v>37</v>
      </c>
      <c r="HC228" s="2" t="s">
        <v>45</v>
      </c>
      <c r="HD228" s="2" t="n">
        <v>11.9</v>
      </c>
      <c r="HE228" s="2" t="n">
        <v>3</v>
      </c>
      <c r="HF228" s="2" t="n">
        <v>0.003</v>
      </c>
      <c r="HG228" s="2" t="n">
        <v>0</v>
      </c>
      <c r="HH228" s="2" t="n">
        <v>0.0357</v>
      </c>
      <c r="HI228" s="2" t="n">
        <v>0.0357</v>
      </c>
      <c r="HJ228" s="2" t="n">
        <v>1050</v>
      </c>
      <c r="HK228" s="2" t="n">
        <v>0</v>
      </c>
      <c r="HL228" s="44" t="n">
        <v>37.485</v>
      </c>
      <c r="HM228" s="20" t="n">
        <v>0</v>
      </c>
      <c r="HN228" s="2" t="n">
        <v>0</v>
      </c>
      <c r="HO228" s="2" t="n">
        <v>0</v>
      </c>
      <c r="HP228" s="2" t="n">
        <v>0</v>
      </c>
      <c r="HQ228" s="2" t="n">
        <v>0</v>
      </c>
      <c r="HR228" s="2" t="n">
        <v>0</v>
      </c>
      <c r="HS228" s="2" t="n">
        <v>0</v>
      </c>
      <c r="HT228" s="2" t="n">
        <v>0</v>
      </c>
      <c r="HU228" s="2" t="n">
        <v>0</v>
      </c>
      <c r="HV228" s="2" t="n">
        <v>0</v>
      </c>
      <c r="HW228" s="2" t="n">
        <v>0</v>
      </c>
      <c r="HX228" s="2" t="n">
        <v>0</v>
      </c>
      <c r="HY228" s="2" t="n">
        <v>0</v>
      </c>
      <c r="HZ228" s="189" t="n">
        <v>0</v>
      </c>
    </row>
    <row r="229" customFormat="false" ht="14.4" hidden="false" customHeight="false" outlineLevel="0" collapsed="false">
      <c r="A229" s="166"/>
      <c r="B229" s="37" t="s">
        <v>483</v>
      </c>
      <c r="C229" s="16" t="n">
        <v>0.101580928968505</v>
      </c>
      <c r="D229" s="2" t="n">
        <v>0.314328729462591</v>
      </c>
      <c r="E229" s="2" t="n">
        <v>0.0219986956911746</v>
      </c>
      <c r="F229" s="2" t="n">
        <v>0.0226205455308028</v>
      </c>
      <c r="G229" s="2" t="n">
        <v>0.539471100346927</v>
      </c>
      <c r="H229" s="2" t="n">
        <v>0</v>
      </c>
      <c r="I229" s="2" t="n">
        <v>0</v>
      </c>
      <c r="J229" s="2" t="n">
        <v>0</v>
      </c>
      <c r="K229" s="2" t="n">
        <v>0</v>
      </c>
      <c r="L229" s="2" t="s">
        <v>37</v>
      </c>
      <c r="M229" s="2" t="s">
        <v>37</v>
      </c>
      <c r="N229" s="2" t="s">
        <v>45</v>
      </c>
      <c r="O229" s="2" t="n">
        <v>49.1</v>
      </c>
      <c r="P229" s="2" t="n">
        <v>0.5</v>
      </c>
      <c r="Q229" s="2" t="n">
        <v>0.0005</v>
      </c>
      <c r="R229" s="2" t="n">
        <v>0</v>
      </c>
      <c r="S229" s="2" t="n">
        <v>0.02455</v>
      </c>
      <c r="T229" s="2" t="n">
        <v>0.02455</v>
      </c>
      <c r="U229" s="2" t="n">
        <v>1371.87865321628</v>
      </c>
      <c r="V229" s="2" t="n">
        <v>0</v>
      </c>
      <c r="W229" s="2" t="n">
        <v>33.6796209364598</v>
      </c>
      <c r="X229" s="2" t="n">
        <f aca="false">IF(M229=1,O229,0)</f>
        <v>0</v>
      </c>
      <c r="Z229" s="2" t="s">
        <v>564</v>
      </c>
      <c r="AA229" s="2" t="n">
        <f aca="false">[3]cutro!E38</f>
        <v>10.2813453482438</v>
      </c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  <c r="AN229" s="150" t="n">
        <f aca="false">Botricello!AT217</f>
        <v>0</v>
      </c>
      <c r="AO229" s="16" t="n">
        <f aca="false">Botricello!AU217</f>
        <v>0</v>
      </c>
      <c r="AP229" s="16" t="n">
        <f aca="false">Botricello!AV217</f>
        <v>0</v>
      </c>
      <c r="AQ229" s="16" t="n">
        <f aca="false">Botricello!AW217</f>
        <v>0</v>
      </c>
      <c r="AR229" s="16" t="n">
        <f aca="false">Botricello!AX217</f>
        <v>0</v>
      </c>
      <c r="AS229" s="16" t="n">
        <f aca="false">Botricello!AY217</f>
        <v>0</v>
      </c>
      <c r="AT229" s="16" t="n">
        <f aca="false">Botricello!AZ217</f>
        <v>0</v>
      </c>
      <c r="AU229" s="16" t="n">
        <f aca="false">Botricello!BA217</f>
        <v>0</v>
      </c>
      <c r="AV229" s="139" t="n">
        <f aca="false">Botricello!BB217</f>
        <v>0</v>
      </c>
      <c r="AW229" s="150" t="n">
        <f aca="false">Botricello!AT218</f>
        <v>91.4228360716546</v>
      </c>
      <c r="AX229" s="16" t="n">
        <f aca="false">Botricello!AU218</f>
        <v>817.254696602736</v>
      </c>
      <c r="AY229" s="16" t="n">
        <f aca="false">Botricello!AV218</f>
        <v>11.8792956732343</v>
      </c>
      <c r="AZ229" s="16" t="n">
        <f aca="false">Botricello!AW218</f>
        <v>131.992174147047</v>
      </c>
      <c r="BA229" s="16" t="n">
        <f aca="false">Botricello!AX218</f>
        <v>22.6205455308028</v>
      </c>
      <c r="BB229" s="16" t="n">
        <f aca="false">Botricello!AY218</f>
        <v>296.70910519081</v>
      </c>
      <c r="BC229" s="16" t="n">
        <f aca="false">Botricello!AZ218</f>
        <v>0</v>
      </c>
      <c r="BD229" s="16" t="n">
        <f aca="false">Botricello!BA218</f>
        <v>0</v>
      </c>
      <c r="BE229" s="16" t="n">
        <f aca="false">Botricello!BB218</f>
        <v>0</v>
      </c>
      <c r="BF229" s="20" t="n">
        <f aca="false">AW229*$T229</f>
        <v>2.24443062555912</v>
      </c>
      <c r="BG229" s="2" t="n">
        <f aca="false">AX229*$T229</f>
        <v>20.0636028015972</v>
      </c>
      <c r="BH229" s="2" t="n">
        <f aca="false">AY229*$T229</f>
        <v>0.291636708777901</v>
      </c>
      <c r="BI229" s="2" t="n">
        <f aca="false">AZ229*$T229</f>
        <v>3.24040787531002</v>
      </c>
      <c r="BJ229" s="2" t="n">
        <f aca="false">BA229*$T229</f>
        <v>0.555334392781208</v>
      </c>
      <c r="BK229" s="2" t="n">
        <f aca="false">BB229*$T229</f>
        <v>7.28420853243438</v>
      </c>
      <c r="BL229" s="2" t="n">
        <f aca="false">BC229*$T229</f>
        <v>0</v>
      </c>
      <c r="BM229" s="2" t="n">
        <f aca="false">BD229*$T229</f>
        <v>0</v>
      </c>
      <c r="BN229" s="44" t="n">
        <f aca="false">BE229*$T229</f>
        <v>0</v>
      </c>
      <c r="BO229" s="150" t="n">
        <f aca="false">AN229+BF229</f>
        <v>2.24443062555912</v>
      </c>
      <c r="BP229" s="16" t="n">
        <f aca="false">AO229+BG229</f>
        <v>20.0636028015972</v>
      </c>
      <c r="BQ229" s="16" t="n">
        <f aca="false">AP229+BH229</f>
        <v>0.291636708777901</v>
      </c>
      <c r="BR229" s="16" t="n">
        <f aca="false">AQ229+BI229</f>
        <v>3.24040787531002</v>
      </c>
      <c r="BS229" s="16" t="n">
        <f aca="false">AR229+BJ229</f>
        <v>0.555334392781208</v>
      </c>
      <c r="BT229" s="16" t="n">
        <f aca="false">AS229+BK229</f>
        <v>7.28420853243438</v>
      </c>
      <c r="BU229" s="16" t="n">
        <f aca="false">AT229+BL229</f>
        <v>0</v>
      </c>
      <c r="BV229" s="16" t="n">
        <f aca="false">AU229+BM229</f>
        <v>0</v>
      </c>
      <c r="BW229" s="139" t="n">
        <f aca="false">AV229+BN229</f>
        <v>0</v>
      </c>
      <c r="BX229" s="3" t="n">
        <f aca="false">BO229/SUM($BO229:$BW229)</f>
        <v>0.0666406142098059</v>
      </c>
      <c r="BY229" s="3" t="n">
        <f aca="false">BP229/SUM($BO229:$BW229)</f>
        <v>0.595719376992078</v>
      </c>
      <c r="BZ229" s="3" t="n">
        <f aca="false">BQ229/SUM($BO229:$BW229)</f>
        <v>0.0086591446301639</v>
      </c>
      <c r="CA229" s="3" t="n">
        <f aca="false">BR229/SUM($BO229:$BW229)</f>
        <v>0.0962127181129322</v>
      </c>
      <c r="CB229" s="3" t="n">
        <f aca="false">BS229/SUM($BO229:$BW229)</f>
        <v>0.0164887364328983</v>
      </c>
      <c r="CC229" s="3" t="n">
        <f aca="false">BT229/SUM($BO229:$BW229)</f>
        <v>0.216279409622122</v>
      </c>
      <c r="CD229" s="3" t="n">
        <f aca="false">BU229/SUM($BO229:$BW229)</f>
        <v>0</v>
      </c>
      <c r="CE229" s="3" t="n">
        <f aca="false">BV229/SUM($BO229:$BW229)</f>
        <v>0</v>
      </c>
      <c r="CF229" s="3" t="n">
        <f aca="false">BW229/SUM($BO229:$BW229)</f>
        <v>0</v>
      </c>
      <c r="CG229" s="147" t="n">
        <f aca="false">IF(AND(CE229&gt;=90%,BV229&gt;=2000),BV229,0)</f>
        <v>0</v>
      </c>
      <c r="CI229" s="16" t="n">
        <f aca="false">IF(CG229&lt;&gt;0,SUM(BO229:CG229)-BV229,0)</f>
        <v>0</v>
      </c>
      <c r="CJ229" s="2" t="n">
        <f aca="false">IF(CE229&gt;=90%,BV229,0)</f>
        <v>0</v>
      </c>
      <c r="CK229" s="151" t="n">
        <f aca="false">IF(CJ229&lt;&gt;0,1,0)</f>
        <v>0</v>
      </c>
      <c r="CL229" s="2" t="n">
        <f aca="false">IF(CG229&lt;&gt;0,1,0)</f>
        <v>0</v>
      </c>
      <c r="CM229" s="2" t="n">
        <v>0</v>
      </c>
      <c r="CN229" s="151"/>
      <c r="CO229" s="127"/>
      <c r="CP229" s="127"/>
      <c r="CQ229" s="127"/>
      <c r="CR229" s="127"/>
      <c r="CS229" s="127"/>
      <c r="CT229" s="127"/>
      <c r="CU229" s="127"/>
      <c r="CV229" s="127"/>
      <c r="CW229" s="127"/>
      <c r="CX229" s="127"/>
      <c r="CY229" s="127"/>
      <c r="CZ229" s="127"/>
      <c r="DA229" s="127"/>
      <c r="DB229" s="127"/>
      <c r="DC229" s="127"/>
      <c r="DD229" s="127"/>
      <c r="DE229" s="192"/>
      <c r="DF229" s="127"/>
      <c r="DG229" s="127"/>
      <c r="DH229" s="127"/>
      <c r="DI229" s="148"/>
      <c r="GP229" s="188"/>
      <c r="GQ229" s="2" t="s">
        <v>480</v>
      </c>
      <c r="GR229" s="20" t="n">
        <v>0.75812647431748</v>
      </c>
      <c r="GS229" s="2" t="n">
        <v>0.0751462983570073</v>
      </c>
      <c r="GT229" s="2" t="n">
        <v>0.021759895655294</v>
      </c>
      <c r="GU229" s="2" t="n">
        <v>0.00180964364246422</v>
      </c>
      <c r="GV229" s="2" t="n">
        <v>0.143157688027754</v>
      </c>
      <c r="GW229" s="2" t="n">
        <v>0</v>
      </c>
      <c r="GX229" s="2" t="n">
        <v>0</v>
      </c>
      <c r="GY229" s="44" t="n">
        <v>0</v>
      </c>
      <c r="GZ229" s="20" t="n">
        <v>0</v>
      </c>
      <c r="HA229" s="2" t="s">
        <v>37</v>
      </c>
      <c r="HB229" s="2" t="s">
        <v>37</v>
      </c>
      <c r="HC229" s="2" t="s">
        <v>48</v>
      </c>
      <c r="HD229" s="2" t="n">
        <v>21.7</v>
      </c>
      <c r="HE229" s="2" t="n">
        <v>15</v>
      </c>
      <c r="HF229" s="2" t="n">
        <v>0.015</v>
      </c>
      <c r="HG229" s="2" t="n">
        <v>0</v>
      </c>
      <c r="HH229" s="2" t="n">
        <v>0.3255</v>
      </c>
      <c r="HI229" s="2" t="n">
        <v>0.3255</v>
      </c>
      <c r="HJ229" s="2" t="n">
        <v>1145.5502922573</v>
      </c>
      <c r="HK229" s="2" t="n">
        <v>0</v>
      </c>
      <c r="HL229" s="44" t="n">
        <v>372.876620129752</v>
      </c>
      <c r="HM229" s="20" t="n">
        <v>0</v>
      </c>
      <c r="HN229" s="2" t="n">
        <v>0</v>
      </c>
      <c r="HO229" s="2" t="n">
        <v>0</v>
      </c>
      <c r="HP229" s="2" t="n">
        <v>0</v>
      </c>
      <c r="HQ229" s="2" t="n">
        <v>0</v>
      </c>
      <c r="HR229" s="2" t="n">
        <v>0</v>
      </c>
      <c r="HS229" s="2" t="n">
        <v>0</v>
      </c>
      <c r="HT229" s="2" t="n">
        <v>0</v>
      </c>
      <c r="HU229" s="2" t="n">
        <v>0</v>
      </c>
      <c r="HV229" s="2" t="n">
        <v>0</v>
      </c>
      <c r="HW229" s="2" t="n">
        <v>0</v>
      </c>
      <c r="HX229" s="2" t="n">
        <v>0</v>
      </c>
      <c r="HY229" s="2" t="n">
        <v>0</v>
      </c>
      <c r="HZ229" s="189" t="n">
        <v>0</v>
      </c>
    </row>
    <row r="230" customFormat="false" ht="14.4" hidden="false" customHeight="false" outlineLevel="0" collapsed="false">
      <c r="A230" s="166"/>
      <c r="B230" s="37" t="s">
        <v>484</v>
      </c>
      <c r="C230" s="16" t="n">
        <v>0.05</v>
      </c>
      <c r="D230" s="2" t="n">
        <v>0</v>
      </c>
      <c r="E230" s="2" t="n">
        <v>0</v>
      </c>
      <c r="F230" s="2" t="n">
        <v>0.5</v>
      </c>
      <c r="G230" s="2" t="n">
        <v>0.25</v>
      </c>
      <c r="H230" s="2" t="n">
        <v>0.2</v>
      </c>
      <c r="I230" s="2" t="n">
        <v>0</v>
      </c>
      <c r="J230" s="2" t="n">
        <v>0</v>
      </c>
      <c r="K230" s="2" t="n">
        <v>0</v>
      </c>
      <c r="L230" s="2" t="s">
        <v>37</v>
      </c>
      <c r="M230" s="2" t="s">
        <v>37</v>
      </c>
      <c r="N230" s="2" t="s">
        <v>48</v>
      </c>
      <c r="O230" s="2" t="n">
        <v>28.6</v>
      </c>
      <c r="P230" s="2" t="n">
        <v>5</v>
      </c>
      <c r="Q230" s="2" t="n">
        <v>0.005</v>
      </c>
      <c r="R230" s="2" t="n">
        <v>0</v>
      </c>
      <c r="S230" s="2" t="n">
        <v>0.143</v>
      </c>
      <c r="T230" s="2" t="n">
        <v>0.143</v>
      </c>
      <c r="U230" s="2" t="n">
        <v>604</v>
      </c>
      <c r="V230" s="2" t="n">
        <v>0</v>
      </c>
      <c r="W230" s="2" t="n">
        <v>86.372</v>
      </c>
      <c r="X230" s="2" t="n">
        <f aca="false">IF(M230=1,O230,0)</f>
        <v>0</v>
      </c>
      <c r="Z230" s="2" t="s">
        <v>564</v>
      </c>
      <c r="AA230" s="2" t="n">
        <f aca="false">[3]cutro!E39</f>
        <v>10.2813453482438</v>
      </c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  <c r="AN230" s="150" t="n">
        <f aca="false">Botricello!BE217</f>
        <v>0</v>
      </c>
      <c r="AO230" s="16" t="n">
        <f aca="false">Botricello!BF217</f>
        <v>0</v>
      </c>
      <c r="AP230" s="16" t="n">
        <f aca="false">Botricello!BG217</f>
        <v>0</v>
      </c>
      <c r="AQ230" s="16" t="n">
        <f aca="false">Botricello!BH217</f>
        <v>0</v>
      </c>
      <c r="AR230" s="16" t="n">
        <f aca="false">Botricello!BI217</f>
        <v>0</v>
      </c>
      <c r="AS230" s="16" t="n">
        <f aca="false">Botricello!BJ217</f>
        <v>0</v>
      </c>
      <c r="AT230" s="16" t="n">
        <f aca="false">Botricello!BK217</f>
        <v>0</v>
      </c>
      <c r="AU230" s="16" t="n">
        <f aca="false">Botricello!BL217</f>
        <v>0</v>
      </c>
      <c r="AV230" s="139" t="n">
        <f aca="false">Botricello!BM217</f>
        <v>0</v>
      </c>
      <c r="AW230" s="150" t="n">
        <f aca="false">Botricello!BE218</f>
        <v>45</v>
      </c>
      <c r="AX230" s="16" t="n">
        <f aca="false">Botricello!BF218</f>
        <v>0</v>
      </c>
      <c r="AY230" s="16" t="n">
        <f aca="false">Botricello!BG218</f>
        <v>0</v>
      </c>
      <c r="AZ230" s="16" t="n">
        <f aca="false">Botricello!BH218</f>
        <v>0</v>
      </c>
      <c r="BA230" s="16" t="n">
        <f aca="false">Botricello!BI218</f>
        <v>275</v>
      </c>
      <c r="BB230" s="16" t="n">
        <f aca="false">Botricello!BJ218</f>
        <v>250</v>
      </c>
      <c r="BC230" s="16" t="n">
        <f aca="false">Botricello!BK218</f>
        <v>34</v>
      </c>
      <c r="BD230" s="16" t="n">
        <f aca="false">Botricello!BL218</f>
        <v>0</v>
      </c>
      <c r="BE230" s="16" t="n">
        <f aca="false">Botricello!BM218</f>
        <v>0</v>
      </c>
      <c r="BF230" s="20" t="n">
        <f aca="false">AW230*$T230</f>
        <v>6.435</v>
      </c>
      <c r="BG230" s="2" t="n">
        <f aca="false">AX230*$T230</f>
        <v>0</v>
      </c>
      <c r="BH230" s="2" t="n">
        <f aca="false">AY230*$T230</f>
        <v>0</v>
      </c>
      <c r="BI230" s="2" t="n">
        <f aca="false">AZ230*$T230</f>
        <v>0</v>
      </c>
      <c r="BJ230" s="2" t="n">
        <f aca="false">BA230*$T230</f>
        <v>39.325</v>
      </c>
      <c r="BK230" s="2" t="n">
        <f aca="false">BB230*$T230</f>
        <v>35.75</v>
      </c>
      <c r="BL230" s="2" t="n">
        <f aca="false">BC230*$T230</f>
        <v>4.862</v>
      </c>
      <c r="BM230" s="2" t="n">
        <f aca="false">BD230*$T230</f>
        <v>0</v>
      </c>
      <c r="BN230" s="44" t="n">
        <f aca="false">BE230*$T230</f>
        <v>0</v>
      </c>
      <c r="BO230" s="150" t="n">
        <f aca="false">AN230+BF230</f>
        <v>6.435</v>
      </c>
      <c r="BP230" s="16" t="n">
        <f aca="false">AO230+BG230</f>
        <v>0</v>
      </c>
      <c r="BQ230" s="16" t="n">
        <f aca="false">AP230+BH230</f>
        <v>0</v>
      </c>
      <c r="BR230" s="16" t="n">
        <f aca="false">AQ230+BI230</f>
        <v>0</v>
      </c>
      <c r="BS230" s="16" t="n">
        <f aca="false">AR230+BJ230</f>
        <v>39.325</v>
      </c>
      <c r="BT230" s="16" t="n">
        <f aca="false">AS230+BK230</f>
        <v>35.75</v>
      </c>
      <c r="BU230" s="16" t="n">
        <f aca="false">AT230+BL230</f>
        <v>4.862</v>
      </c>
      <c r="BV230" s="16" t="n">
        <f aca="false">AU230+BM230</f>
        <v>0</v>
      </c>
      <c r="BW230" s="139" t="n">
        <f aca="false">AV230+BN230</f>
        <v>0</v>
      </c>
      <c r="BX230" s="3" t="n">
        <f aca="false">BO230/SUM($BO230:$BW230)</f>
        <v>0.0745033112582782</v>
      </c>
      <c r="BY230" s="3" t="n">
        <f aca="false">BP230/SUM($BO230:$BW230)</f>
        <v>0</v>
      </c>
      <c r="BZ230" s="3" t="n">
        <f aca="false">BQ230/SUM($BO230:$BW230)</f>
        <v>0</v>
      </c>
      <c r="CA230" s="3" t="n">
        <f aca="false">BR230/SUM($BO230:$BW230)</f>
        <v>0</v>
      </c>
      <c r="CB230" s="3" t="n">
        <f aca="false">BS230/SUM($BO230:$BW230)</f>
        <v>0.455298013245033</v>
      </c>
      <c r="CC230" s="3" t="n">
        <f aca="false">BT230/SUM($BO230:$BW230)</f>
        <v>0.413907284768212</v>
      </c>
      <c r="CD230" s="3" t="n">
        <f aca="false">BU230/SUM($BO230:$BW230)</f>
        <v>0.0562913907284768</v>
      </c>
      <c r="CE230" s="3" t="n">
        <f aca="false">BV230/SUM($BO230:$BW230)</f>
        <v>0</v>
      </c>
      <c r="CF230" s="3" t="n">
        <f aca="false">BW230/SUM($BO230:$BW230)</f>
        <v>0</v>
      </c>
      <c r="CG230" s="147" t="n">
        <f aca="false">IF(AND(CE230&gt;=90%,BV230&gt;=2000),BV230,0)</f>
        <v>0</v>
      </c>
      <c r="CI230" s="16" t="n">
        <f aca="false">IF(CG230&lt;&gt;0,SUM(BO230:CG230)-BV230,0)</f>
        <v>0</v>
      </c>
      <c r="CJ230" s="2" t="n">
        <f aca="false">IF(CE230&gt;=90%,BV230,0)</f>
        <v>0</v>
      </c>
      <c r="CK230" s="151" t="n">
        <f aca="false">IF(CJ230&lt;&gt;0,1,0)</f>
        <v>0</v>
      </c>
      <c r="CL230" s="2" t="n">
        <f aca="false">IF(CG230&lt;&gt;0,1,0)</f>
        <v>0</v>
      </c>
      <c r="CM230" s="2" t="n">
        <v>0</v>
      </c>
      <c r="CN230" s="151"/>
      <c r="CO230" s="127"/>
      <c r="CP230" s="127"/>
      <c r="CQ230" s="127"/>
      <c r="CR230" s="127"/>
      <c r="CS230" s="127"/>
      <c r="CT230" s="127"/>
      <c r="CU230" s="127"/>
      <c r="CV230" s="127"/>
      <c r="CW230" s="127"/>
      <c r="CX230" s="127"/>
      <c r="CY230" s="127"/>
      <c r="CZ230" s="127"/>
      <c r="DA230" s="127"/>
      <c r="DB230" s="127"/>
      <c r="DC230" s="127"/>
      <c r="DD230" s="127"/>
      <c r="DE230" s="135"/>
      <c r="DF230" s="127"/>
      <c r="DG230" s="127"/>
      <c r="DH230" s="127"/>
      <c r="DI230" s="148"/>
      <c r="GP230" s="188"/>
      <c r="GQ230" s="2" t="s">
        <v>481</v>
      </c>
      <c r="GR230" s="20" t="n">
        <v>0</v>
      </c>
      <c r="GS230" s="2" t="n">
        <v>0</v>
      </c>
      <c r="GT230" s="2" t="n">
        <v>0</v>
      </c>
      <c r="GU230" s="2" t="n">
        <v>0</v>
      </c>
      <c r="GV230" s="2" t="n">
        <v>0</v>
      </c>
      <c r="GW230" s="2" t="n">
        <v>0</v>
      </c>
      <c r="GX230" s="2" t="n">
        <v>0</v>
      </c>
      <c r="GY230" s="44" t="n">
        <v>0</v>
      </c>
      <c r="GZ230" s="20" t="s">
        <v>41</v>
      </c>
      <c r="HA230" s="2" t="n">
        <v>0</v>
      </c>
      <c r="HB230" s="2" t="n">
        <v>0</v>
      </c>
      <c r="HC230" s="2" t="n">
        <v>0</v>
      </c>
      <c r="HD230" s="2" t="n">
        <v>10</v>
      </c>
      <c r="HE230" s="2" t="n">
        <v>0</v>
      </c>
      <c r="HF230" s="2" t="n">
        <v>0</v>
      </c>
      <c r="HG230" s="2" t="n">
        <v>0</v>
      </c>
      <c r="HH230" s="2" t="n">
        <v>0</v>
      </c>
      <c r="HI230" s="2" t="n">
        <v>0</v>
      </c>
      <c r="HJ230" s="2" t="n">
        <v>0</v>
      </c>
      <c r="HK230" s="2" t="n">
        <v>0</v>
      </c>
      <c r="HL230" s="44" t="n">
        <v>0</v>
      </c>
      <c r="HM230" s="20" t="n">
        <v>0</v>
      </c>
      <c r="HN230" s="2" t="n">
        <v>0</v>
      </c>
      <c r="HO230" s="2" t="n">
        <v>0</v>
      </c>
      <c r="HP230" s="2" t="n">
        <v>0</v>
      </c>
      <c r="HQ230" s="2" t="n">
        <v>0</v>
      </c>
      <c r="HR230" s="2" t="n">
        <v>0</v>
      </c>
      <c r="HS230" s="2" t="n">
        <v>0</v>
      </c>
      <c r="HT230" s="2" t="n">
        <v>0</v>
      </c>
      <c r="HU230" s="2" t="n">
        <v>0</v>
      </c>
      <c r="HV230" s="2" t="n">
        <v>0</v>
      </c>
      <c r="HW230" s="2" t="n">
        <v>0</v>
      </c>
      <c r="HX230" s="2" t="n">
        <v>0</v>
      </c>
      <c r="HY230" s="2" t="n">
        <v>0</v>
      </c>
      <c r="HZ230" s="189" t="n">
        <v>0</v>
      </c>
    </row>
    <row r="231" customFormat="false" ht="14.4" hidden="false" customHeight="false" outlineLevel="0" collapsed="false">
      <c r="A231" s="166"/>
      <c r="B231" s="37" t="s">
        <v>485</v>
      </c>
      <c r="C231" s="16" t="n">
        <v>0.1</v>
      </c>
      <c r="D231" s="2" t="n">
        <v>0</v>
      </c>
      <c r="E231" s="2" t="n">
        <v>0</v>
      </c>
      <c r="F231" s="2" t="n">
        <v>0.9</v>
      </c>
      <c r="G231" s="2" t="n">
        <v>0</v>
      </c>
      <c r="H231" s="2" t="n">
        <v>0</v>
      </c>
      <c r="I231" s="2" t="n">
        <v>0</v>
      </c>
      <c r="J231" s="2" t="n">
        <v>0</v>
      </c>
      <c r="K231" s="2" t="n">
        <v>0</v>
      </c>
      <c r="L231" s="2" t="s">
        <v>37</v>
      </c>
      <c r="M231" s="2" t="s">
        <v>37</v>
      </c>
      <c r="N231" s="2" t="s">
        <v>45</v>
      </c>
      <c r="O231" s="2" t="n">
        <v>30.1</v>
      </c>
      <c r="P231" s="2" t="n">
        <v>8</v>
      </c>
      <c r="Q231" s="2" t="n">
        <v>0.008</v>
      </c>
      <c r="R231" s="2" t="n">
        <v>0</v>
      </c>
      <c r="S231" s="2" t="n">
        <v>0.2408</v>
      </c>
      <c r="T231" s="2" t="n">
        <v>0.2408</v>
      </c>
      <c r="U231" s="2" t="n">
        <v>585</v>
      </c>
      <c r="V231" s="2" t="n">
        <v>0</v>
      </c>
      <c r="W231" s="2" t="n">
        <v>140.868</v>
      </c>
      <c r="X231" s="2" t="n">
        <f aca="false">IF(M231=1,O231,0)</f>
        <v>0</v>
      </c>
      <c r="Z231" s="2" t="s">
        <v>564</v>
      </c>
      <c r="AA231" s="2" t="n">
        <f aca="false">[3]cutro!E40</f>
        <v>9.85623251586539</v>
      </c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  <c r="AN231" s="150" t="n">
        <f aca="false">Botricello!BP217</f>
        <v>0</v>
      </c>
      <c r="AO231" s="16" t="n">
        <f aca="false">Botricello!BQ217</f>
        <v>0</v>
      </c>
      <c r="AP231" s="16" t="n">
        <f aca="false">Botricello!BR217</f>
        <v>0</v>
      </c>
      <c r="AQ231" s="16" t="n">
        <f aca="false">Botricello!BS217</f>
        <v>0</v>
      </c>
      <c r="AR231" s="16" t="n">
        <f aca="false">Botricello!BT217</f>
        <v>0</v>
      </c>
      <c r="AS231" s="16" t="n">
        <f aca="false">Botricello!BU217</f>
        <v>0</v>
      </c>
      <c r="AT231" s="16" t="n">
        <f aca="false">Botricello!BV217</f>
        <v>0</v>
      </c>
      <c r="AU231" s="16" t="n">
        <f aca="false">Botricello!BW217</f>
        <v>0</v>
      </c>
      <c r="AV231" s="139" t="n">
        <f aca="false">Botricello!BX217</f>
        <v>0</v>
      </c>
      <c r="AW231" s="150" t="n">
        <f aca="false">Botricello!BP218</f>
        <v>90</v>
      </c>
      <c r="AX231" s="16" t="n">
        <f aca="false">Botricello!BQ218</f>
        <v>0</v>
      </c>
      <c r="AY231" s="16" t="n">
        <f aca="false">Botricello!BR218</f>
        <v>0</v>
      </c>
      <c r="AZ231" s="16" t="n">
        <f aca="false">Botricello!BS218</f>
        <v>0</v>
      </c>
      <c r="BA231" s="16" t="n">
        <f aca="false">Botricello!BT218</f>
        <v>495</v>
      </c>
      <c r="BB231" s="16" t="n">
        <f aca="false">Botricello!BU218</f>
        <v>0</v>
      </c>
      <c r="BC231" s="16" t="n">
        <f aca="false">Botricello!BV218</f>
        <v>0</v>
      </c>
      <c r="BD231" s="16" t="n">
        <f aca="false">Botricello!BW218</f>
        <v>0</v>
      </c>
      <c r="BE231" s="16" t="n">
        <f aca="false">Botricello!BX218</f>
        <v>0</v>
      </c>
      <c r="BF231" s="20" t="n">
        <f aca="false">AW231*$T231</f>
        <v>21.672</v>
      </c>
      <c r="BG231" s="2" t="n">
        <f aca="false">AX231*$T231</f>
        <v>0</v>
      </c>
      <c r="BH231" s="2" t="n">
        <f aca="false">AY231*$T231</f>
        <v>0</v>
      </c>
      <c r="BI231" s="2" t="n">
        <f aca="false">AZ231*$T231</f>
        <v>0</v>
      </c>
      <c r="BJ231" s="2" t="n">
        <f aca="false">BA231*$T231</f>
        <v>119.196</v>
      </c>
      <c r="BK231" s="2" t="n">
        <f aca="false">BB231*$T231</f>
        <v>0</v>
      </c>
      <c r="BL231" s="2" t="n">
        <f aca="false">BC231*$T231</f>
        <v>0</v>
      </c>
      <c r="BM231" s="2" t="n">
        <f aca="false">BD231*$T231</f>
        <v>0</v>
      </c>
      <c r="BN231" s="44" t="n">
        <f aca="false">BE231*$T231</f>
        <v>0</v>
      </c>
      <c r="BO231" s="150" t="n">
        <f aca="false">AN231+BF231</f>
        <v>21.672</v>
      </c>
      <c r="BP231" s="16" t="n">
        <f aca="false">AO231+BG231</f>
        <v>0</v>
      </c>
      <c r="BQ231" s="16" t="n">
        <f aca="false">AP231+BH231</f>
        <v>0</v>
      </c>
      <c r="BR231" s="16" t="n">
        <f aca="false">AQ231+BI231</f>
        <v>0</v>
      </c>
      <c r="BS231" s="16" t="n">
        <f aca="false">AR231+BJ231</f>
        <v>119.196</v>
      </c>
      <c r="BT231" s="16" t="n">
        <f aca="false">AS231+BK231</f>
        <v>0</v>
      </c>
      <c r="BU231" s="16" t="n">
        <f aca="false">AT231+BL231</f>
        <v>0</v>
      </c>
      <c r="BV231" s="16" t="n">
        <f aca="false">AU231+BM231</f>
        <v>0</v>
      </c>
      <c r="BW231" s="139" t="n">
        <f aca="false">AV231+BN231</f>
        <v>0</v>
      </c>
      <c r="BX231" s="3" t="n">
        <f aca="false">BO231/SUM($BO231:$BW231)</f>
        <v>0.153846153846154</v>
      </c>
      <c r="BY231" s="3" t="n">
        <f aca="false">BP231/SUM($BO231:$BW231)</f>
        <v>0</v>
      </c>
      <c r="BZ231" s="3" t="n">
        <f aca="false">BQ231/SUM($BO231:$BW231)</f>
        <v>0</v>
      </c>
      <c r="CA231" s="3" t="n">
        <f aca="false">BR231/SUM($BO231:$BW231)</f>
        <v>0</v>
      </c>
      <c r="CB231" s="3" t="n">
        <f aca="false">BS231/SUM($BO231:$BW231)</f>
        <v>0.846153846153846</v>
      </c>
      <c r="CC231" s="3" t="n">
        <f aca="false">BT231/SUM($BO231:$BW231)</f>
        <v>0</v>
      </c>
      <c r="CD231" s="3" t="n">
        <f aca="false">BU231/SUM($BO231:$BW231)</f>
        <v>0</v>
      </c>
      <c r="CE231" s="3" t="n">
        <f aca="false">BV231/SUM($BO231:$BW231)</f>
        <v>0</v>
      </c>
      <c r="CF231" s="3" t="n">
        <f aca="false">BW231/SUM($BO231:$BW231)</f>
        <v>0</v>
      </c>
      <c r="CG231" s="147" t="n">
        <f aca="false">IF(AND(CE231&gt;=90%,BV231&gt;=2000),BV231,0)</f>
        <v>0</v>
      </c>
      <c r="CI231" s="16" t="n">
        <f aca="false">IF(CG231&lt;&gt;0,SUM(BO231:CG231)-BV231,0)</f>
        <v>0</v>
      </c>
      <c r="CJ231" s="2" t="n">
        <f aca="false">IF(CE231&gt;=90%,BV231,0)</f>
        <v>0</v>
      </c>
      <c r="CK231" s="151" t="n">
        <f aca="false">IF(CJ231&lt;&gt;0,1,0)</f>
        <v>0</v>
      </c>
      <c r="CL231" s="2" t="n">
        <f aca="false">IF(CG231&lt;&gt;0,1,0)</f>
        <v>0</v>
      </c>
      <c r="CM231" s="2" t="n">
        <v>0</v>
      </c>
      <c r="CN231" s="151"/>
      <c r="CO231" s="127"/>
      <c r="CP231" s="127"/>
      <c r="CQ231" s="127"/>
      <c r="CR231" s="127"/>
      <c r="CS231" s="127"/>
      <c r="CT231" s="127"/>
      <c r="CU231" s="127"/>
      <c r="CV231" s="127"/>
      <c r="CW231" s="127"/>
      <c r="CX231" s="127"/>
      <c r="CY231" s="127"/>
      <c r="CZ231" s="127"/>
      <c r="DA231" s="127"/>
      <c r="DB231" s="127"/>
      <c r="DC231" s="127"/>
      <c r="DD231" s="127"/>
      <c r="DE231" s="135"/>
      <c r="DF231" s="127"/>
      <c r="DG231" s="127"/>
      <c r="DH231" s="127"/>
      <c r="DI231" s="148"/>
      <c r="GP231" s="188"/>
      <c r="GQ231" s="2" t="s">
        <v>482</v>
      </c>
      <c r="GR231" s="20" t="n">
        <v>0.1</v>
      </c>
      <c r="GS231" s="2" t="n">
        <v>0</v>
      </c>
      <c r="GT231" s="2" t="n">
        <v>0</v>
      </c>
      <c r="GU231" s="2" t="n">
        <v>0.1</v>
      </c>
      <c r="GV231" s="2" t="n">
        <v>0.1</v>
      </c>
      <c r="GW231" s="2" t="n">
        <v>0</v>
      </c>
      <c r="GX231" s="2" t="n">
        <v>0.7</v>
      </c>
      <c r="GY231" s="44" t="n">
        <v>0</v>
      </c>
      <c r="GZ231" s="20" t="n">
        <v>0</v>
      </c>
      <c r="HA231" s="2" t="s">
        <v>330</v>
      </c>
      <c r="HB231" s="2" t="s">
        <v>37</v>
      </c>
      <c r="HC231" s="2" t="s">
        <v>434</v>
      </c>
      <c r="HD231" s="2" t="n">
        <v>51.5</v>
      </c>
      <c r="HE231" s="2" t="n">
        <v>1.5</v>
      </c>
      <c r="HF231" s="2" t="n">
        <v>0.0015</v>
      </c>
      <c r="HG231" s="2" t="n">
        <v>0</v>
      </c>
      <c r="HH231" s="2" t="n">
        <v>0.07725</v>
      </c>
      <c r="HI231" s="2" t="n">
        <v>0.07725</v>
      </c>
      <c r="HJ231" s="2" t="n">
        <v>945</v>
      </c>
      <c r="HK231" s="2" t="n">
        <v>0</v>
      </c>
      <c r="HL231" s="44" t="n">
        <v>73.00125</v>
      </c>
      <c r="HM231" s="20" t="n">
        <v>0</v>
      </c>
      <c r="HN231" s="2" t="n">
        <v>0</v>
      </c>
      <c r="HO231" s="2" t="n">
        <v>0</v>
      </c>
      <c r="HP231" s="2" t="n">
        <v>0</v>
      </c>
      <c r="HQ231" s="2" t="n">
        <v>0</v>
      </c>
      <c r="HR231" s="2" t="n">
        <v>0</v>
      </c>
      <c r="HS231" s="2" t="n">
        <v>0</v>
      </c>
      <c r="HT231" s="2" t="n">
        <v>0</v>
      </c>
      <c r="HU231" s="2" t="n">
        <v>0</v>
      </c>
      <c r="HV231" s="2" t="n">
        <v>0</v>
      </c>
      <c r="HW231" s="2" t="n">
        <v>0</v>
      </c>
      <c r="HX231" s="2" t="n">
        <v>0</v>
      </c>
      <c r="HY231" s="2" t="n">
        <v>0</v>
      </c>
      <c r="HZ231" s="189" t="n">
        <v>0</v>
      </c>
    </row>
    <row r="232" customFormat="false" ht="14.4" hidden="false" customHeight="false" outlineLevel="0" collapsed="false">
      <c r="A232" s="166"/>
      <c r="B232" s="37" t="s">
        <v>486</v>
      </c>
      <c r="C232" s="16" t="n">
        <v>0</v>
      </c>
      <c r="D232" s="2" t="n">
        <v>0</v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1</v>
      </c>
      <c r="J232" s="2" t="n">
        <v>0</v>
      </c>
      <c r="K232" s="2" t="n">
        <v>0</v>
      </c>
      <c r="L232" s="2" t="s">
        <v>330</v>
      </c>
      <c r="M232" s="2" t="n">
        <v>1</v>
      </c>
      <c r="N232" s="2" t="s">
        <v>45</v>
      </c>
      <c r="O232" s="2" t="n">
        <v>91.7</v>
      </c>
      <c r="P232" s="2" t="n">
        <v>15</v>
      </c>
      <c r="Q232" s="2" t="n">
        <v>0.015</v>
      </c>
      <c r="R232" s="2" t="n">
        <v>0</v>
      </c>
      <c r="S232" s="2" t="n">
        <v>1.3755</v>
      </c>
      <c r="T232" s="2" t="n">
        <v>1.3755</v>
      </c>
      <c r="U232" s="2" t="n">
        <v>1100</v>
      </c>
      <c r="V232" s="2" t="n">
        <v>0</v>
      </c>
      <c r="W232" s="2" t="n">
        <v>1513.05</v>
      </c>
      <c r="X232" s="2" t="n">
        <f aca="false">IF(M232=1,O232,0)</f>
        <v>91.7</v>
      </c>
      <c r="Z232" s="2" t="s">
        <v>564</v>
      </c>
      <c r="AA232" s="2" t="n">
        <f aca="false">[3]cutro!E41</f>
        <v>9.37334387332987</v>
      </c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  <c r="AN232" s="150" t="n">
        <f aca="false">Botricello!CA217</f>
        <v>0</v>
      </c>
      <c r="AO232" s="16" t="n">
        <f aca="false">Botricello!CB217</f>
        <v>0</v>
      </c>
      <c r="AP232" s="16" t="n">
        <f aca="false">Botricello!CC217</f>
        <v>0</v>
      </c>
      <c r="AQ232" s="16" t="n">
        <f aca="false">Botricello!CD217</f>
        <v>0</v>
      </c>
      <c r="AR232" s="16" t="n">
        <f aca="false">Botricello!CE217</f>
        <v>0</v>
      </c>
      <c r="AS232" s="16" t="n">
        <f aca="false">Botricello!CF217</f>
        <v>0</v>
      </c>
      <c r="AT232" s="16" t="n">
        <f aca="false">Botricello!CG217</f>
        <v>0</v>
      </c>
      <c r="AU232" s="16" t="n">
        <f aca="false">Botricello!CH217</f>
        <v>0</v>
      </c>
      <c r="AV232" s="139" t="n">
        <f aca="false">Botricello!CI217</f>
        <v>0</v>
      </c>
      <c r="AW232" s="150" t="n">
        <f aca="false">Botricello!CA218</f>
        <v>0</v>
      </c>
      <c r="AX232" s="16" t="n">
        <f aca="false">Botricello!CB218</f>
        <v>0</v>
      </c>
      <c r="AY232" s="16" t="n">
        <f aca="false">Botricello!CC218</f>
        <v>0</v>
      </c>
      <c r="AZ232" s="16" t="n">
        <f aca="false">Botricello!CD218</f>
        <v>0</v>
      </c>
      <c r="BA232" s="16" t="n">
        <f aca="false">Botricello!CE218</f>
        <v>0</v>
      </c>
      <c r="BB232" s="16" t="n">
        <f aca="false">Botricello!CF218</f>
        <v>0</v>
      </c>
      <c r="BC232" s="16" t="n">
        <f aca="false">Botricello!CG218</f>
        <v>0</v>
      </c>
      <c r="BD232" s="16" t="n">
        <f aca="false">Botricello!CH218</f>
        <v>1100</v>
      </c>
      <c r="BE232" s="16" t="n">
        <f aca="false">Botricello!CI218</f>
        <v>0</v>
      </c>
      <c r="BF232" s="20" t="n">
        <f aca="false">AW232*$T232</f>
        <v>0</v>
      </c>
      <c r="BG232" s="2" t="n">
        <f aca="false">AX232*$T232</f>
        <v>0</v>
      </c>
      <c r="BH232" s="2" t="n">
        <f aca="false">AY232*$T232</f>
        <v>0</v>
      </c>
      <c r="BI232" s="2" t="n">
        <f aca="false">AZ232*$T232</f>
        <v>0</v>
      </c>
      <c r="BJ232" s="2" t="n">
        <f aca="false">BA232*$T232</f>
        <v>0</v>
      </c>
      <c r="BK232" s="2" t="n">
        <f aca="false">BB232*$T232</f>
        <v>0</v>
      </c>
      <c r="BL232" s="2" t="n">
        <f aca="false">BC232*$T232</f>
        <v>0</v>
      </c>
      <c r="BM232" s="2" t="n">
        <f aca="false">BD232*$T232</f>
        <v>1513.05</v>
      </c>
      <c r="BN232" s="44" t="n">
        <f aca="false">BE232*$T232</f>
        <v>0</v>
      </c>
      <c r="BO232" s="150" t="n">
        <f aca="false">AN232+BF232</f>
        <v>0</v>
      </c>
      <c r="BP232" s="16" t="n">
        <f aca="false">AO232+BG232</f>
        <v>0</v>
      </c>
      <c r="BQ232" s="16" t="n">
        <f aca="false">AP232+BH232</f>
        <v>0</v>
      </c>
      <c r="BR232" s="16" t="n">
        <f aca="false">AQ232+BI232</f>
        <v>0</v>
      </c>
      <c r="BS232" s="16" t="n">
        <f aca="false">AR232+BJ232</f>
        <v>0</v>
      </c>
      <c r="BT232" s="16" t="n">
        <f aca="false">AS232+BK232</f>
        <v>0</v>
      </c>
      <c r="BU232" s="16" t="n">
        <f aca="false">AT232+BL232</f>
        <v>0</v>
      </c>
      <c r="BV232" s="16" t="n">
        <f aca="false">AU232+BM232</f>
        <v>1513.05</v>
      </c>
      <c r="BW232" s="139" t="n">
        <f aca="false">AV232+BN232</f>
        <v>0</v>
      </c>
      <c r="BX232" s="3" t="n">
        <f aca="false">BO232/SUM($BO232:$BW232)</f>
        <v>0</v>
      </c>
      <c r="BY232" s="3" t="n">
        <f aca="false">BP232/SUM($BO232:$BW232)</f>
        <v>0</v>
      </c>
      <c r="BZ232" s="3" t="n">
        <f aca="false">BQ232/SUM($BO232:$BW232)</f>
        <v>0</v>
      </c>
      <c r="CA232" s="3" t="n">
        <f aca="false">BR232/SUM($BO232:$BW232)</f>
        <v>0</v>
      </c>
      <c r="CB232" s="3" t="n">
        <f aca="false">BS232/SUM($BO232:$BW232)</f>
        <v>0</v>
      </c>
      <c r="CC232" s="3" t="n">
        <f aca="false">BT232/SUM($BO232:$BW232)</f>
        <v>0</v>
      </c>
      <c r="CD232" s="3" t="n">
        <f aca="false">BU232/SUM($BO232:$BW232)</f>
        <v>0</v>
      </c>
      <c r="CE232" s="3" t="n">
        <f aca="false">BV232/SUM($BO232:$BW232)</f>
        <v>1</v>
      </c>
      <c r="CF232" s="3" t="n">
        <f aca="false">BW232/SUM($BO232:$BW232)</f>
        <v>0</v>
      </c>
      <c r="CG232" s="147" t="n">
        <f aca="false">IF(AND(CE232&gt;=90%,BV232&gt;=2000),BV232,0)</f>
        <v>0</v>
      </c>
      <c r="CI232" s="16" t="n">
        <f aca="false">IF(CG232&lt;&gt;0,SUM(BO232:CG232)-BV232,0)</f>
        <v>0</v>
      </c>
      <c r="CJ232" s="2" t="n">
        <f aca="false">IF(CE232&gt;=90%,BV232,0)</f>
        <v>1513.05</v>
      </c>
      <c r="CK232" s="151" t="n">
        <f aca="false">IF(CJ232&lt;&gt;0,1,0)</f>
        <v>1</v>
      </c>
      <c r="CL232" s="2" t="n">
        <f aca="false">IF(CG232&lt;&gt;0,1,0)</f>
        <v>0</v>
      </c>
      <c r="CM232" s="2" t="n">
        <v>0</v>
      </c>
      <c r="CN232" s="151"/>
      <c r="CO232" s="127"/>
      <c r="CP232" s="127"/>
      <c r="CQ232" s="127"/>
      <c r="CR232" s="127"/>
      <c r="CS232" s="127"/>
      <c r="CT232" s="127"/>
      <c r="CU232" s="127"/>
      <c r="CV232" s="127"/>
      <c r="CW232" s="127"/>
      <c r="CX232" s="127"/>
      <c r="CY232" s="127"/>
      <c r="CZ232" s="127"/>
      <c r="DA232" s="127"/>
      <c r="DB232" s="127"/>
      <c r="DC232" s="127"/>
      <c r="DD232" s="127"/>
      <c r="DE232" s="135"/>
      <c r="DF232" s="127"/>
      <c r="DG232" s="127"/>
      <c r="DH232" s="127"/>
      <c r="DI232" s="148"/>
      <c r="GP232" s="188"/>
      <c r="GQ232" s="2" t="s">
        <v>483</v>
      </c>
      <c r="GR232" s="20" t="n">
        <v>0.101580928968505</v>
      </c>
      <c r="GS232" s="2" t="n">
        <v>0.314328729462591</v>
      </c>
      <c r="GT232" s="2" t="n">
        <v>0.0219986956911746</v>
      </c>
      <c r="GU232" s="2" t="n">
        <v>0.0226205455308028</v>
      </c>
      <c r="GV232" s="2" t="n">
        <v>0.539471100346927</v>
      </c>
      <c r="GW232" s="2" t="n">
        <v>0</v>
      </c>
      <c r="GX232" s="2" t="n">
        <v>0</v>
      </c>
      <c r="GY232" s="44" t="n">
        <v>0</v>
      </c>
      <c r="GZ232" s="20" t="n">
        <v>0</v>
      </c>
      <c r="HA232" s="2" t="s">
        <v>37</v>
      </c>
      <c r="HB232" s="2" t="s">
        <v>37</v>
      </c>
      <c r="HC232" s="2" t="s">
        <v>45</v>
      </c>
      <c r="HD232" s="2" t="n">
        <v>49.1</v>
      </c>
      <c r="HE232" s="2" t="n">
        <v>0.5</v>
      </c>
      <c r="HF232" s="2" t="n">
        <v>0.0005</v>
      </c>
      <c r="HG232" s="2" t="n">
        <v>0</v>
      </c>
      <c r="HH232" s="2" t="n">
        <v>0.02455</v>
      </c>
      <c r="HI232" s="2" t="n">
        <v>0.02455</v>
      </c>
      <c r="HJ232" s="2" t="n">
        <v>1371.87865321628</v>
      </c>
      <c r="HK232" s="2" t="n">
        <v>0</v>
      </c>
      <c r="HL232" s="44" t="n">
        <v>33.6796209364598</v>
      </c>
      <c r="HM232" s="20" t="n">
        <v>0</v>
      </c>
      <c r="HN232" s="2" t="n">
        <v>0</v>
      </c>
      <c r="HO232" s="2" t="n">
        <v>0</v>
      </c>
      <c r="HP232" s="2" t="n">
        <v>0</v>
      </c>
      <c r="HQ232" s="2" t="n">
        <v>0</v>
      </c>
      <c r="HR232" s="2" t="n">
        <v>0</v>
      </c>
      <c r="HS232" s="2" t="n">
        <v>0</v>
      </c>
      <c r="HT232" s="2" t="n">
        <v>0</v>
      </c>
      <c r="HU232" s="2" t="n">
        <v>0</v>
      </c>
      <c r="HV232" s="2" t="n">
        <v>0</v>
      </c>
      <c r="HW232" s="2" t="n">
        <v>0</v>
      </c>
      <c r="HX232" s="2" t="n">
        <v>0</v>
      </c>
      <c r="HY232" s="2" t="n">
        <v>0</v>
      </c>
      <c r="HZ232" s="189" t="n">
        <v>1</v>
      </c>
    </row>
    <row r="233" customFormat="false" ht="15" hidden="false" customHeight="false" outlineLevel="0" collapsed="false">
      <c r="A233" s="166"/>
      <c r="B233" s="37" t="s">
        <v>488</v>
      </c>
      <c r="C233" s="16" t="n">
        <v>0</v>
      </c>
      <c r="D233" s="2" t="n">
        <v>0</v>
      </c>
      <c r="E233" s="2" t="n">
        <v>0</v>
      </c>
      <c r="F233" s="2" t="n">
        <v>1</v>
      </c>
      <c r="G233" s="2" t="n">
        <v>0</v>
      </c>
      <c r="H233" s="2" t="n">
        <v>0</v>
      </c>
      <c r="I233" s="2" t="n">
        <v>0</v>
      </c>
      <c r="J233" s="2" t="n">
        <v>0</v>
      </c>
      <c r="K233" s="2" t="n">
        <v>0</v>
      </c>
      <c r="L233" s="2" t="s">
        <v>37</v>
      </c>
      <c r="M233" s="2" t="s">
        <v>37</v>
      </c>
      <c r="N233" s="2" t="s">
        <v>142</v>
      </c>
      <c r="O233" s="2" t="n">
        <v>48.3</v>
      </c>
      <c r="P233" s="2" t="n">
        <v>1</v>
      </c>
      <c r="Q233" s="2" t="n">
        <v>0.001</v>
      </c>
      <c r="R233" s="2" t="n">
        <v>0</v>
      </c>
      <c r="S233" s="2" t="n">
        <v>0.0483</v>
      </c>
      <c r="T233" s="2" t="n">
        <v>0.0483</v>
      </c>
      <c r="U233" s="2" t="n">
        <v>550</v>
      </c>
      <c r="V233" s="2" t="n">
        <v>0</v>
      </c>
      <c r="W233" s="2" t="n">
        <v>26.565</v>
      </c>
      <c r="X233" s="2" t="n">
        <f aca="false">IF(M233=1,O233,0)</f>
        <v>0</v>
      </c>
      <c r="Z233" s="2" t="s">
        <v>564</v>
      </c>
      <c r="AA233" s="2" t="n">
        <f aca="false">[3]cutro!E42</f>
        <v>9.50137992697675</v>
      </c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  <c r="AN233" s="171" t="n">
        <f aca="false">Botricello!B290</f>
        <v>0</v>
      </c>
      <c r="AO233" s="61" t="n">
        <f aca="false">Botricello!C290</f>
        <v>0</v>
      </c>
      <c r="AP233" s="61" t="n">
        <f aca="false">Botricello!D290</f>
        <v>0</v>
      </c>
      <c r="AQ233" s="61" t="n">
        <f aca="false">Botricello!E290</f>
        <v>0</v>
      </c>
      <c r="AR233" s="61" t="n">
        <f aca="false">Botricello!F290</f>
        <v>0</v>
      </c>
      <c r="AS233" s="61" t="n">
        <f aca="false">Botricello!G290</f>
        <v>0</v>
      </c>
      <c r="AT233" s="61" t="n">
        <f aca="false">Botricello!H290</f>
        <v>0</v>
      </c>
      <c r="AU233" s="61" t="n">
        <f aca="false">Botricello!I290</f>
        <v>0</v>
      </c>
      <c r="AV233" s="62" t="n">
        <f aca="false">Botricello!J290</f>
        <v>0</v>
      </c>
      <c r="AW233" s="171" t="n">
        <f aca="false">Botricello!B291</f>
        <v>0</v>
      </c>
      <c r="AX233" s="61" t="n">
        <f aca="false">Botricello!C291</f>
        <v>0</v>
      </c>
      <c r="AY233" s="61" t="n">
        <f aca="false">Botricello!D291</f>
        <v>0</v>
      </c>
      <c r="AZ233" s="61" t="n">
        <f aca="false">Botricello!E291</f>
        <v>0</v>
      </c>
      <c r="BA233" s="61" t="n">
        <f aca="false">Botricello!F291</f>
        <v>550</v>
      </c>
      <c r="BB233" s="61" t="n">
        <f aca="false">Botricello!G291</f>
        <v>0</v>
      </c>
      <c r="BC233" s="61" t="n">
        <f aca="false">Botricello!H291</f>
        <v>0</v>
      </c>
      <c r="BD233" s="61" t="n">
        <f aca="false">Botricello!I291</f>
        <v>0</v>
      </c>
      <c r="BE233" s="61" t="n">
        <f aca="false">Botricello!J291</f>
        <v>0</v>
      </c>
      <c r="BF233" s="36" t="n">
        <f aca="false">AW233*$T233</f>
        <v>0</v>
      </c>
      <c r="BG233" s="60" t="n">
        <f aca="false">AX233*$T233</f>
        <v>0</v>
      </c>
      <c r="BH233" s="60" t="n">
        <f aca="false">AY233*$T233</f>
        <v>0</v>
      </c>
      <c r="BI233" s="60" t="n">
        <f aca="false">AZ233*$T233</f>
        <v>0</v>
      </c>
      <c r="BJ233" s="60" t="n">
        <f aca="false">BA233*$T233</f>
        <v>26.565</v>
      </c>
      <c r="BK233" s="60" t="n">
        <f aca="false">BB233*$T233</f>
        <v>0</v>
      </c>
      <c r="BL233" s="60" t="n">
        <f aca="false">BC233*$T233</f>
        <v>0</v>
      </c>
      <c r="BM233" s="60" t="n">
        <f aca="false">BD233*$T233</f>
        <v>0</v>
      </c>
      <c r="BN233" s="58" t="n">
        <f aca="false">BE233*$T233</f>
        <v>0</v>
      </c>
      <c r="BO233" s="171" t="n">
        <f aca="false">AN233+BF233</f>
        <v>0</v>
      </c>
      <c r="BP233" s="61" t="n">
        <f aca="false">AO233+BG233</f>
        <v>0</v>
      </c>
      <c r="BQ233" s="61" t="n">
        <f aca="false">AP233+BH233</f>
        <v>0</v>
      </c>
      <c r="BR233" s="61" t="n">
        <f aca="false">AQ233+BI233</f>
        <v>0</v>
      </c>
      <c r="BS233" s="61" t="n">
        <f aca="false">AR233+BJ233</f>
        <v>26.565</v>
      </c>
      <c r="BT233" s="61" t="n">
        <f aca="false">AS233+BK233</f>
        <v>0</v>
      </c>
      <c r="BU233" s="61" t="n">
        <f aca="false">AT233+BL233</f>
        <v>0</v>
      </c>
      <c r="BV233" s="61" t="n">
        <f aca="false">AU233+BM233</f>
        <v>0</v>
      </c>
      <c r="BW233" s="62" t="n">
        <f aca="false">AV233+BN233</f>
        <v>0</v>
      </c>
      <c r="BX233" s="3" t="n">
        <f aca="false">BO233/SUM($BO233:$BW233)</f>
        <v>0</v>
      </c>
      <c r="BY233" s="3" t="n">
        <f aca="false">BP233/SUM($BO233:$BW233)</f>
        <v>0</v>
      </c>
      <c r="BZ233" s="3" t="n">
        <f aca="false">BQ233/SUM($BO233:$BW233)</f>
        <v>0</v>
      </c>
      <c r="CA233" s="3" t="n">
        <f aca="false">BR233/SUM($BO233:$BW233)</f>
        <v>0</v>
      </c>
      <c r="CB233" s="3" t="n">
        <f aca="false">BS233/SUM($BO233:$BW233)</f>
        <v>1</v>
      </c>
      <c r="CC233" s="3" t="n">
        <f aca="false">BT233/SUM($BO233:$BW233)</f>
        <v>0</v>
      </c>
      <c r="CD233" s="3" t="n">
        <f aca="false">BU233/SUM($BO233:$BW233)</f>
        <v>0</v>
      </c>
      <c r="CE233" s="3" t="n">
        <f aca="false">BV233/SUM($BO233:$BW233)</f>
        <v>0</v>
      </c>
      <c r="CF233" s="3" t="n">
        <f aca="false">BW233/SUM($BO233:$BW233)</f>
        <v>0</v>
      </c>
      <c r="CG233" s="147" t="n">
        <f aca="false">IF(AND(CE233&gt;=90%,BV233&gt;=2000),BV233,0)</f>
        <v>0</v>
      </c>
      <c r="CI233" s="16" t="n">
        <f aca="false">IF(CG233&lt;&gt;0,SUM(BO233:CG233)-BV233,0)</f>
        <v>0</v>
      </c>
      <c r="CJ233" s="2" t="n">
        <f aca="false">IF(CE233&gt;=90%,BV233,0)</f>
        <v>0</v>
      </c>
      <c r="CK233" s="151" t="n">
        <f aca="false">IF(CJ233&lt;&gt;0,1,0)</f>
        <v>0</v>
      </c>
      <c r="CL233" s="2" t="n">
        <f aca="false">IF(CG233&lt;&gt;0,1,0)</f>
        <v>0</v>
      </c>
      <c r="CM233" s="2" t="n">
        <v>0</v>
      </c>
      <c r="CN233" s="151"/>
      <c r="CO233" s="127"/>
      <c r="CP233" s="127"/>
      <c r="CQ233" s="127"/>
      <c r="CR233" s="127"/>
      <c r="CS233" s="127"/>
      <c r="CT233" s="127"/>
      <c r="CU233" s="127"/>
      <c r="CV233" s="127"/>
      <c r="CW233" s="127"/>
      <c r="CX233" s="127"/>
      <c r="CY233" s="127"/>
      <c r="CZ233" s="127"/>
      <c r="DA233" s="127"/>
      <c r="DB233" s="127"/>
      <c r="DC233" s="127"/>
      <c r="DD233" s="127"/>
      <c r="DE233" s="135"/>
      <c r="DF233" s="127"/>
      <c r="DG233" s="127"/>
      <c r="DH233" s="127"/>
      <c r="DI233" s="148"/>
      <c r="GP233" s="188"/>
      <c r="GQ233" s="2" t="s">
        <v>484</v>
      </c>
      <c r="GR233" s="20" t="n">
        <v>0.05</v>
      </c>
      <c r="GS233" s="2" t="n">
        <v>0</v>
      </c>
      <c r="GT233" s="2" t="n">
        <v>0</v>
      </c>
      <c r="GU233" s="2" t="n">
        <v>0.5</v>
      </c>
      <c r="GV233" s="2" t="n">
        <v>0.25</v>
      </c>
      <c r="GW233" s="2" t="n">
        <v>0.2</v>
      </c>
      <c r="GX233" s="2" t="n">
        <v>0</v>
      </c>
      <c r="GY233" s="44" t="n">
        <v>0</v>
      </c>
      <c r="GZ233" s="20" t="n">
        <v>0</v>
      </c>
      <c r="HA233" s="2" t="s">
        <v>37</v>
      </c>
      <c r="HB233" s="2" t="s">
        <v>37</v>
      </c>
      <c r="HC233" s="2" t="s">
        <v>48</v>
      </c>
      <c r="HD233" s="2" t="n">
        <v>28.6</v>
      </c>
      <c r="HE233" s="2" t="n">
        <v>5</v>
      </c>
      <c r="HF233" s="2" t="n">
        <v>0.005</v>
      </c>
      <c r="HG233" s="2" t="n">
        <v>0</v>
      </c>
      <c r="HH233" s="2" t="n">
        <v>0.143</v>
      </c>
      <c r="HI233" s="2" t="n">
        <v>0.143</v>
      </c>
      <c r="HJ233" s="2" t="n">
        <v>604</v>
      </c>
      <c r="HK233" s="2" t="n">
        <v>0</v>
      </c>
      <c r="HL233" s="44" t="n">
        <v>86.372</v>
      </c>
      <c r="HM233" s="20" t="n">
        <v>0</v>
      </c>
      <c r="HN233" s="2" t="n">
        <v>0</v>
      </c>
      <c r="HO233" s="2" t="n">
        <v>0</v>
      </c>
      <c r="HP233" s="2" t="n">
        <v>0</v>
      </c>
      <c r="HQ233" s="2" t="n">
        <v>0</v>
      </c>
      <c r="HR233" s="2" t="n">
        <v>0</v>
      </c>
      <c r="HS233" s="2" t="n">
        <v>0</v>
      </c>
      <c r="HT233" s="2" t="n">
        <v>0</v>
      </c>
      <c r="HU233" s="2" t="n">
        <v>0</v>
      </c>
      <c r="HV233" s="2" t="n">
        <v>0</v>
      </c>
      <c r="HW233" s="2" t="n">
        <v>0</v>
      </c>
      <c r="HX233" s="2" t="n">
        <v>0</v>
      </c>
      <c r="HY233" s="2" t="n">
        <v>0</v>
      </c>
      <c r="HZ233" s="189" t="n">
        <v>0</v>
      </c>
    </row>
    <row r="234" customFormat="false" ht="14.4" hidden="false" customHeight="false" outlineLevel="0" collapsed="false">
      <c r="W234" s="16" t="n">
        <f aca="false">SUM(W63:W233)</f>
        <v>503546.807914642</v>
      </c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N234" s="16" t="n">
        <f aca="false">SUM(BO234:BW234)</f>
        <v>503334.652288366</v>
      </c>
      <c r="BO234" s="6" t="n">
        <f aca="false">SUM(BO63:BO233)</f>
        <v>14333.8480013329</v>
      </c>
      <c r="BP234" s="6" t="n">
        <f aca="false">SUM(BP63:BP233)</f>
        <v>4548.61114301758</v>
      </c>
      <c r="BQ234" s="6" t="n">
        <f aca="false">SUM(BQ63:BQ233)</f>
        <v>426.168953743747</v>
      </c>
      <c r="BR234" s="6" t="n">
        <f aca="false">SUM(BR63:BR233)</f>
        <v>4604.48932333397</v>
      </c>
      <c r="BS234" s="6" t="n">
        <f aca="false">SUM(BS63:BS233)</f>
        <v>2658.45779570396</v>
      </c>
      <c r="BT234" s="6" t="n">
        <f aca="false">SUM(BT63:BT233)</f>
        <v>3187.73259123356</v>
      </c>
      <c r="BU234" s="6" t="n">
        <f aca="false">SUM(BU63:BU233)</f>
        <v>830.14323</v>
      </c>
      <c r="BV234" s="6" t="n">
        <f aca="false">SUM(BV63:BV233)</f>
        <v>468276.19845</v>
      </c>
      <c r="BW234" s="6" t="n">
        <f aca="false">SUM(BW63:BW233)</f>
        <v>4469.0028</v>
      </c>
      <c r="BX234" s="2" t="s">
        <v>305</v>
      </c>
      <c r="CG234" s="16" t="n">
        <f aca="false">SUM(CG63:CG233)</f>
        <v>449400.6</v>
      </c>
      <c r="CJ234" s="151" t="n">
        <f aca="false">SUM(CJ63:CJ233)</f>
        <v>462003.43365</v>
      </c>
      <c r="CK234" s="151" t="n">
        <f aca="false">SUM(CK63:CK233)</f>
        <v>33</v>
      </c>
      <c r="CL234" s="151" t="n">
        <f aca="false">SUM(CL63:CL233)</f>
        <v>4</v>
      </c>
      <c r="CN234" s="151"/>
      <c r="CO234" s="127"/>
      <c r="CP234" s="127"/>
      <c r="CQ234" s="127"/>
      <c r="CR234" s="127"/>
      <c r="CS234" s="127"/>
      <c r="CT234" s="127"/>
      <c r="CU234" s="127"/>
      <c r="CV234" s="127"/>
      <c r="CW234" s="127"/>
      <c r="CX234" s="127"/>
      <c r="CY234" s="127"/>
      <c r="CZ234" s="127"/>
      <c r="DA234" s="127"/>
      <c r="DB234" s="127"/>
      <c r="DC234" s="127"/>
      <c r="DD234" s="127"/>
      <c r="DE234" s="135"/>
      <c r="DF234" s="127"/>
      <c r="DG234" s="127"/>
      <c r="DH234" s="127"/>
      <c r="DI234" s="127"/>
      <c r="GP234" s="188"/>
      <c r="GQ234" s="2" t="s">
        <v>485</v>
      </c>
      <c r="GR234" s="20" t="n">
        <v>0.1</v>
      </c>
      <c r="GS234" s="2" t="n">
        <v>0</v>
      </c>
      <c r="GT234" s="2" t="n">
        <v>0</v>
      </c>
      <c r="GU234" s="2" t="n">
        <v>0.9</v>
      </c>
      <c r="GV234" s="2" t="n">
        <v>0</v>
      </c>
      <c r="GW234" s="2" t="n">
        <v>0</v>
      </c>
      <c r="GX234" s="2" t="n">
        <v>0</v>
      </c>
      <c r="GY234" s="44" t="n">
        <v>0</v>
      </c>
      <c r="GZ234" s="20" t="n">
        <v>0</v>
      </c>
      <c r="HA234" s="2" t="s">
        <v>37</v>
      </c>
      <c r="HB234" s="2" t="s">
        <v>37</v>
      </c>
      <c r="HC234" s="2" t="s">
        <v>45</v>
      </c>
      <c r="HD234" s="2" t="n">
        <v>30.1</v>
      </c>
      <c r="HE234" s="2" t="n">
        <v>8</v>
      </c>
      <c r="HF234" s="2" t="n">
        <v>0.008</v>
      </c>
      <c r="HG234" s="2" t="n">
        <v>0</v>
      </c>
      <c r="HH234" s="2" t="n">
        <v>0.2408</v>
      </c>
      <c r="HI234" s="2" t="n">
        <v>0.2408</v>
      </c>
      <c r="HJ234" s="2" t="n">
        <v>585</v>
      </c>
      <c r="HK234" s="2" t="n">
        <v>0</v>
      </c>
      <c r="HL234" s="44" t="n">
        <v>140.868</v>
      </c>
      <c r="HM234" s="20" t="n">
        <v>0</v>
      </c>
      <c r="HN234" s="2" t="n">
        <v>0</v>
      </c>
      <c r="HO234" s="2" t="n">
        <v>0</v>
      </c>
      <c r="HP234" s="2" t="n">
        <v>0</v>
      </c>
      <c r="HQ234" s="2" t="n">
        <v>0</v>
      </c>
      <c r="HR234" s="2" t="n">
        <v>0</v>
      </c>
      <c r="HS234" s="2" t="n">
        <v>0</v>
      </c>
      <c r="HT234" s="2" t="n">
        <v>0</v>
      </c>
      <c r="HU234" s="2" t="n">
        <v>0</v>
      </c>
      <c r="HV234" s="2" t="n">
        <v>0</v>
      </c>
      <c r="HW234" s="2" t="n">
        <v>0</v>
      </c>
      <c r="HX234" s="2" t="n">
        <v>0</v>
      </c>
      <c r="HY234" s="2" t="n">
        <v>0</v>
      </c>
      <c r="HZ234" s="189" t="n">
        <v>0</v>
      </c>
    </row>
    <row r="235" s="127" customFormat="true" ht="14.4" hidden="false" customHeight="false" outlineLevel="0" collapsed="false">
      <c r="B235" s="194"/>
      <c r="AN235" s="148"/>
      <c r="AO235" s="148"/>
      <c r="AP235" s="148"/>
      <c r="AQ235" s="148"/>
      <c r="AR235" s="148"/>
      <c r="AS235" s="148"/>
      <c r="AT235" s="148"/>
      <c r="AU235" s="148"/>
      <c r="AV235" s="148"/>
      <c r="AW235" s="148"/>
      <c r="AX235" s="148"/>
      <c r="AY235" s="148"/>
      <c r="AZ235" s="148"/>
      <c r="BA235" s="148"/>
      <c r="BB235" s="148"/>
      <c r="BC235" s="148"/>
      <c r="BD235" s="148"/>
      <c r="BE235" s="148"/>
      <c r="BO235" s="191" t="n">
        <f aca="false">BO234/$W$234</f>
        <v>0.0284657707606056</v>
      </c>
      <c r="BP235" s="191" t="n">
        <f aca="false">BP234/$W$234</f>
        <v>0.00903314462831154</v>
      </c>
      <c r="BQ235" s="191" t="n">
        <f aca="false">BQ234/$W$234</f>
        <v>0.000846334336838826</v>
      </c>
      <c r="BR235" s="191" t="n">
        <f aca="false">BR234/$W$234</f>
        <v>0.00914411381615687</v>
      </c>
      <c r="BS235" s="191" t="n">
        <f aca="false">BS234/$W$234</f>
        <v>0.00527946509424523</v>
      </c>
      <c r="BT235" s="191" t="n">
        <f aca="false">BT234/$W$234</f>
        <v>0.00633055863155013</v>
      </c>
      <c r="BU235" s="191" t="n">
        <f aca="false">BU234/$W$234</f>
        <v>0.00164859198182172</v>
      </c>
      <c r="BV235" s="191" t="n">
        <f aca="false">BV234/$W$234</f>
        <v>0.929955648789216</v>
      </c>
      <c r="BW235" s="191" t="n">
        <f aca="false">BW234/$W$234</f>
        <v>0.00887504940902645</v>
      </c>
      <c r="CG235" s="127" t="n">
        <f aca="false">CG234/$BV$234</f>
        <v>0.959691313561359</v>
      </c>
      <c r="CJ235" s="127" t="n">
        <f aca="false">CJ234/$BV$234</f>
        <v>0.986604561964151</v>
      </c>
      <c r="CK235" s="152"/>
      <c r="CN235" s="152"/>
      <c r="DE235" s="135"/>
      <c r="GP235" s="167"/>
      <c r="GQ235" s="127" t="s">
        <v>486</v>
      </c>
      <c r="GR235" s="161" t="n">
        <v>0</v>
      </c>
      <c r="GS235" s="127" t="n">
        <v>0</v>
      </c>
      <c r="GT235" s="127" t="n">
        <v>0</v>
      </c>
      <c r="GU235" s="127" t="n">
        <v>0</v>
      </c>
      <c r="GV235" s="127" t="n">
        <v>0</v>
      </c>
      <c r="GW235" s="127" t="n">
        <v>0</v>
      </c>
      <c r="GX235" s="127" t="n">
        <v>1</v>
      </c>
      <c r="GY235" s="135" t="n">
        <v>0</v>
      </c>
      <c r="GZ235" s="161" t="n">
        <v>0</v>
      </c>
      <c r="HA235" s="127" t="s">
        <v>330</v>
      </c>
      <c r="HB235" s="127" t="s">
        <v>140</v>
      </c>
      <c r="HC235" s="127" t="s">
        <v>45</v>
      </c>
      <c r="HD235" s="127" t="n">
        <v>91.7</v>
      </c>
      <c r="HE235" s="127" t="n">
        <v>15</v>
      </c>
      <c r="HF235" s="127" t="n">
        <v>0.015</v>
      </c>
      <c r="HG235" s="127" t="n">
        <v>0</v>
      </c>
      <c r="HH235" s="127" t="n">
        <v>1.3755</v>
      </c>
      <c r="HI235" s="127" t="n">
        <v>1.3755</v>
      </c>
      <c r="HJ235" s="127" t="n">
        <v>1100</v>
      </c>
      <c r="HK235" s="127" t="n">
        <v>0</v>
      </c>
      <c r="HL235" s="135" t="n">
        <v>1513.05</v>
      </c>
      <c r="HM235" s="161" t="n">
        <v>0</v>
      </c>
      <c r="HN235" s="127" t="n">
        <v>0</v>
      </c>
      <c r="HO235" s="127" t="n">
        <v>0</v>
      </c>
      <c r="HP235" s="127" t="n">
        <v>0</v>
      </c>
      <c r="HQ235" s="127" t="n">
        <v>0</v>
      </c>
      <c r="HR235" s="127" t="n">
        <v>0</v>
      </c>
      <c r="HS235" s="127" t="n">
        <v>0</v>
      </c>
      <c r="HT235" s="127" t="n">
        <v>0</v>
      </c>
      <c r="HU235" s="127" t="n">
        <v>0</v>
      </c>
      <c r="HV235" s="127" t="n">
        <v>0</v>
      </c>
      <c r="HW235" s="127" t="n">
        <v>0</v>
      </c>
      <c r="HX235" s="127" t="n">
        <v>0</v>
      </c>
      <c r="HY235" s="127" t="n">
        <v>0</v>
      </c>
      <c r="HZ235" s="165" t="n">
        <v>0</v>
      </c>
    </row>
    <row r="236" s="127" customFormat="true" ht="15" hidden="false" customHeight="false" outlineLevel="0" collapsed="false">
      <c r="B236" s="194"/>
      <c r="AN236" s="148"/>
      <c r="AO236" s="148"/>
      <c r="AP236" s="148"/>
      <c r="AQ236" s="148"/>
      <c r="AR236" s="148"/>
      <c r="AS236" s="148"/>
      <c r="AT236" s="148"/>
      <c r="AU236" s="148"/>
      <c r="AV236" s="148"/>
      <c r="AW236" s="148"/>
      <c r="AX236" s="148"/>
      <c r="AY236" s="148"/>
      <c r="AZ236" s="148"/>
      <c r="BA236" s="148"/>
      <c r="BB236" s="148"/>
      <c r="BC236" s="148"/>
      <c r="BD236" s="148"/>
      <c r="BE236" s="148"/>
      <c r="BO236" s="195" t="s">
        <v>492</v>
      </c>
      <c r="BP236" s="135" t="s">
        <v>493</v>
      </c>
      <c r="BQ236" s="136" t="s">
        <v>548</v>
      </c>
      <c r="BR236" s="135" t="s">
        <v>12</v>
      </c>
      <c r="BS236" s="135" t="s">
        <v>495</v>
      </c>
      <c r="BT236" s="135" t="s">
        <v>496</v>
      </c>
      <c r="BU236" s="135" t="s">
        <v>497</v>
      </c>
      <c r="BV236" s="135" t="s">
        <v>498</v>
      </c>
      <c r="BW236" s="137" t="s">
        <v>499</v>
      </c>
      <c r="CG236" s="148" t="n">
        <f aca="false">BV234-CG234</f>
        <v>18875.5984499999</v>
      </c>
      <c r="CH236" s="148"/>
      <c r="CJ236" s="152"/>
      <c r="CL236" s="148"/>
      <c r="CN236" s="152"/>
      <c r="DE236" s="135"/>
      <c r="GP236" s="196"/>
      <c r="GQ236" s="197" t="s">
        <v>488</v>
      </c>
      <c r="GR236" s="198" t="n">
        <v>0</v>
      </c>
      <c r="GS236" s="197" t="n">
        <v>0</v>
      </c>
      <c r="GT236" s="197" t="n">
        <v>0</v>
      </c>
      <c r="GU236" s="197" t="n">
        <v>1</v>
      </c>
      <c r="GV236" s="197" t="n">
        <v>0</v>
      </c>
      <c r="GW236" s="197" t="n">
        <v>0</v>
      </c>
      <c r="GX236" s="197" t="n">
        <v>0</v>
      </c>
      <c r="GY236" s="199" t="n">
        <v>0</v>
      </c>
      <c r="GZ236" s="198" t="n">
        <v>0</v>
      </c>
      <c r="HA236" s="197" t="s">
        <v>37</v>
      </c>
      <c r="HB236" s="197" t="s">
        <v>37</v>
      </c>
      <c r="HC236" s="197" t="s">
        <v>142</v>
      </c>
      <c r="HD236" s="197" t="n">
        <v>48.3</v>
      </c>
      <c r="HE236" s="197" t="n">
        <v>1</v>
      </c>
      <c r="HF236" s="197" t="n">
        <v>0.001</v>
      </c>
      <c r="HG236" s="197" t="n">
        <v>0</v>
      </c>
      <c r="HH236" s="197" t="n">
        <v>0.0483</v>
      </c>
      <c r="HI236" s="197" t="n">
        <v>0.0483</v>
      </c>
      <c r="HJ236" s="197" t="n">
        <v>550</v>
      </c>
      <c r="HK236" s="197" t="n">
        <v>0</v>
      </c>
      <c r="HL236" s="199" t="n">
        <v>26.565</v>
      </c>
      <c r="HM236" s="198" t="n">
        <v>0</v>
      </c>
      <c r="HN236" s="197" t="n">
        <v>0</v>
      </c>
      <c r="HO236" s="197" t="n">
        <v>0</v>
      </c>
      <c r="HP236" s="197" t="n">
        <v>0</v>
      </c>
      <c r="HQ236" s="197" t="n">
        <v>0</v>
      </c>
      <c r="HR236" s="197" t="n">
        <v>0</v>
      </c>
      <c r="HS236" s="197" t="n">
        <v>0</v>
      </c>
      <c r="HT236" s="197" t="n">
        <v>0</v>
      </c>
      <c r="HU236" s="197" t="n">
        <v>0</v>
      </c>
      <c r="HV236" s="197" t="n">
        <v>0</v>
      </c>
      <c r="HW236" s="197" t="n">
        <v>0</v>
      </c>
      <c r="HX236" s="197" t="n">
        <v>0</v>
      </c>
      <c r="HY236" s="197" t="n">
        <v>0</v>
      </c>
      <c r="HZ236" s="200" t="n">
        <v>0</v>
      </c>
    </row>
    <row r="237" s="127" customFormat="true" ht="14.4" hidden="false" customHeight="false" outlineLevel="0" collapsed="false">
      <c r="B237" s="194"/>
      <c r="AN237" s="148"/>
      <c r="AO237" s="148"/>
      <c r="AP237" s="148"/>
      <c r="AQ237" s="148"/>
      <c r="AR237" s="148"/>
      <c r="AS237" s="148"/>
      <c r="AT237" s="148"/>
      <c r="AU237" s="148"/>
      <c r="AV237" s="148"/>
      <c r="AW237" s="148"/>
      <c r="AX237" s="148"/>
      <c r="AY237" s="148"/>
      <c r="AZ237" s="148"/>
      <c r="BA237" s="148"/>
      <c r="BB237" s="148"/>
      <c r="BC237" s="148"/>
      <c r="BD237" s="148"/>
      <c r="BE237" s="148"/>
      <c r="BO237" s="191" t="n">
        <f aca="false">BO234/($W$234-$BV$234)</f>
        <v>0.406396379844305</v>
      </c>
      <c r="BP237" s="191" t="n">
        <f aca="false">BP234/($W$234-$BV$234)</f>
        <v>0.128963213623439</v>
      </c>
      <c r="BQ237" s="191" t="n">
        <f aca="false">BQ234/($W$234-$BV$234)</f>
        <v>0.0120828349782548</v>
      </c>
      <c r="BR237" s="191" t="n">
        <f aca="false">BR234/($W$234-$BV$234)</f>
        <v>0.130547483959692</v>
      </c>
      <c r="BS237" s="191" t="n">
        <f aca="false">BS234/($W$234-$BV$234)</f>
        <v>0.0753731743243331</v>
      </c>
      <c r="BT237" s="191" t="n">
        <f aca="false">BT234/($W$234-$BV$234)</f>
        <v>0.0903792885810253</v>
      </c>
      <c r="BU237" s="191" t="n">
        <f aca="false">BU234/($W$234-$BV$234)</f>
        <v>0.023536401627315</v>
      </c>
      <c r="BV237" s="191"/>
      <c r="BW237" s="191" t="n">
        <f aca="false">BW234/($W$234-$BV$234)</f>
        <v>0.126706140546849</v>
      </c>
      <c r="CH237" s="148"/>
      <c r="CJ237" s="152"/>
      <c r="CL237" s="148"/>
      <c r="CN237" s="152"/>
      <c r="DE237" s="135"/>
    </row>
    <row r="238" s="127" customFormat="true" ht="14.4" hidden="false" customHeight="false" outlineLevel="0" collapsed="false">
      <c r="B238" s="194"/>
      <c r="AN238" s="148"/>
      <c r="AO238" s="148"/>
      <c r="AP238" s="148"/>
      <c r="AQ238" s="148"/>
      <c r="AR238" s="148"/>
      <c r="AS238" s="148"/>
      <c r="AT238" s="148"/>
      <c r="AU238" s="148"/>
      <c r="AV238" s="148"/>
      <c r="AW238" s="148"/>
      <c r="AX238" s="148"/>
      <c r="AY238" s="148"/>
      <c r="AZ238" s="148"/>
      <c r="BA238" s="148"/>
      <c r="BB238" s="148"/>
      <c r="BC238" s="148"/>
      <c r="BD238" s="148"/>
      <c r="BE238" s="148"/>
      <c r="BM238" s="201" t="n">
        <v>49670.7649106425</v>
      </c>
      <c r="CH238" s="148"/>
      <c r="DE238" s="135"/>
    </row>
    <row r="239" s="127" customFormat="true" ht="14.4" hidden="false" customHeight="false" outlineLevel="0" collapsed="false">
      <c r="B239" s="194"/>
      <c r="AN239" s="148"/>
      <c r="AO239" s="148"/>
      <c r="AP239" s="148"/>
      <c r="AQ239" s="148"/>
      <c r="AR239" s="148"/>
      <c r="AS239" s="148"/>
      <c r="AT239" s="148"/>
      <c r="AU239" s="148"/>
      <c r="AV239" s="148"/>
      <c r="AW239" s="148"/>
      <c r="AX239" s="148"/>
      <c r="AY239" s="148"/>
      <c r="AZ239" s="148"/>
      <c r="BA239" s="148"/>
      <c r="BB239" s="148"/>
      <c r="BC239" s="148"/>
      <c r="BD239" s="148"/>
      <c r="BE239" s="148"/>
      <c r="BM239" s="148" t="n">
        <f aca="false">SUM(BO234:BU234)+CG236</f>
        <v>49465.0494883657</v>
      </c>
      <c r="BO239" s="128" t="n">
        <f aca="false">BO237/SUM($BO$237:$BU$237)</f>
        <v>0.46858794501919</v>
      </c>
      <c r="BP239" s="128" t="n">
        <f aca="false">BP237/SUM($BO$237:$BU$237)</f>
        <v>0.148698684958832</v>
      </c>
      <c r="BQ239" s="128" t="n">
        <f aca="false">BQ237/SUM($BO$237:$BU$237)</f>
        <v>0.0139318928348613</v>
      </c>
      <c r="BR239" s="128" t="n">
        <f aca="false">BR237/SUM($BO$237:$BU$237)</f>
        <v>0.150525399019386</v>
      </c>
      <c r="BS239" s="128" t="n">
        <f aca="false">BS237/SUM($BO$237:$BU$237)</f>
        <v>0.0869076660568275</v>
      </c>
      <c r="BT239" s="128" t="n">
        <f aca="false">BT237/SUM($BO$237:$BU$237)</f>
        <v>0.104210192828745</v>
      </c>
      <c r="BU239" s="128" t="n">
        <f aca="false">BU237/SUM($BO$237:$BU$237)</f>
        <v>0.0271382192821578</v>
      </c>
      <c r="DE239" s="135"/>
    </row>
    <row r="240" s="127" customFormat="true" ht="14.4" hidden="false" customHeight="false" outlineLevel="0" collapsed="false">
      <c r="B240" s="194"/>
      <c r="AN240" s="148"/>
      <c r="AO240" s="148"/>
      <c r="AP240" s="148"/>
      <c r="AQ240" s="148"/>
      <c r="AR240" s="148"/>
      <c r="AS240" s="148"/>
      <c r="AT240" s="148"/>
      <c r="AU240" s="148"/>
      <c r="AV240" s="148"/>
      <c r="AW240" s="148"/>
      <c r="AX240" s="148"/>
      <c r="AY240" s="148"/>
      <c r="AZ240" s="148"/>
      <c r="BA240" s="148"/>
      <c r="BB240" s="148"/>
      <c r="BC240" s="148"/>
      <c r="BD240" s="148"/>
      <c r="BE240" s="148"/>
      <c r="BM240" s="201" t="n">
        <f aca="false">BM238-BM239</f>
        <v>205.715422276844</v>
      </c>
      <c r="BO240" s="152" t="n">
        <f aca="false">BO239*1000</f>
        <v>468.58794501919</v>
      </c>
      <c r="BP240" s="152" t="n">
        <f aca="false">BP239*1000</f>
        <v>148.698684958832</v>
      </c>
      <c r="BQ240" s="152" t="n">
        <f aca="false">BQ239*1000</f>
        <v>13.9318928348613</v>
      </c>
      <c r="BR240" s="152" t="n">
        <f aca="false">BR239*1000</f>
        <v>150.525399019386</v>
      </c>
      <c r="BS240" s="152" t="n">
        <f aca="false">BS239*1000</f>
        <v>86.9076660568275</v>
      </c>
      <c r="BT240" s="152" t="n">
        <f aca="false">BT239*1000</f>
        <v>104.210192828745</v>
      </c>
      <c r="BU240" s="152" t="n">
        <f aca="false">BU239*1000</f>
        <v>27.1382192821578</v>
      </c>
      <c r="DE240" s="135"/>
    </row>
    <row r="241" s="127" customFormat="true" ht="14.4" hidden="false" customHeight="false" outlineLevel="0" collapsed="false">
      <c r="B241" s="194"/>
      <c r="AN241" s="148"/>
      <c r="AO241" s="148"/>
      <c r="AP241" s="148"/>
      <c r="AQ241" s="148"/>
      <c r="AR241" s="148"/>
      <c r="AS241" s="148"/>
      <c r="AT241" s="148"/>
      <c r="AU241" s="148"/>
      <c r="AV241" s="148"/>
      <c r="DE241" s="135"/>
    </row>
    <row r="242" s="127" customFormat="true" ht="14.4" hidden="false" customHeight="false" outlineLevel="0" collapsed="false">
      <c r="B242" s="194"/>
      <c r="DE242" s="135" t="str">
        <f aca="false">Z166</f>
        <v>Sellia</v>
      </c>
    </row>
    <row r="243" s="127" customFormat="true" ht="14.4" hidden="false" customHeight="false" outlineLevel="0" collapsed="false">
      <c r="B243" s="194"/>
      <c r="BO243" s="148" t="n">
        <f aca="false">SUM(BO65:BO69,BO71,BO73,BO76,BO79,BO83:BO84,BO87:BO89,BO91,BO94:BO95,BO97:BO103,BO106:BO107,BO109:BO110,BO112:BO115,BO119:BO121,BO124:BO127,BO129,BO132:BO136,BO138:BO142,BO145:BO151,BO153,BO157:BO158,BO161:BO168,BO170,BO172:BO176,BO178:BO180,BO183,BO186,BO191:BO196,BO200:BO202,BO205:BO206,BO209:BO210,BO212:BO214,BO216:BO218,BO220:BO223,BO225:BO226,BO228:BO231,BO233)</f>
        <v>9397.00860489383</v>
      </c>
      <c r="BP243" s="148" t="n">
        <f aca="false">SUM(BP65:BP69,BP71,BP73,BP76,BP79,BP83:BP84,BP87:BP89,BP91,BP94:BP95,BP97:BP103,BP106:BP107,BP109:BP110,BP112:BP115,BP119:BP121,BP124:BP127,BP129,BP132:BP136,BP138:BP142,BP145:BP151,BP153,BP157:BP158,BP161:BP168,BP170,BP172:BP176,BP178:BP180,BP183,BP186,BP191:BP196,BP200:BP202,BP205:BP206,BP209:BP210,BP212:BP214,BP216:BP218,BP220:BP223,BP225:BP226,BP228:BP231,BP233)</f>
        <v>4430.10567357986</v>
      </c>
      <c r="BQ243" s="148" t="n">
        <f aca="false">SUM(BQ65:BQ69,BQ71,BQ73,BQ76,BQ79,BQ83:BQ84,BQ87:BQ89,BQ91,BQ94:BQ95,BQ97:BQ103,BQ106:BQ107,BQ109:BQ110,BQ112:BQ115,BQ119:BQ121,BQ124:BQ127,BQ129,BQ132:BQ136,BQ138:BQ142,BQ145:BQ151,BQ153,BQ157:BQ158,BQ161:BQ168,BQ170,BQ172:BQ176,BQ178:BQ180,BQ183,BQ186,BQ191:BQ196,BQ200:BQ202,BQ205:BQ206,BQ209:BQ210,BQ212:BQ214,BQ216:BQ218,BQ220:BQ223,BQ225:BQ226,BQ228:BQ231,BQ233)</f>
        <v>422.052399989737</v>
      </c>
      <c r="BR243" s="148" t="n">
        <f aca="false">SUM(BR65:BR69,BR71,BR73,BR76,BR79,BR83:BR84,BR87:BR89,BR91,BR94:BR95,BR97:BR103,BR106:BR107,BR109:BR110,BR112:BR115,BR119:BR121,BR124:BR127,BR129,BR132:BR136,BR138:BR142,BR145:BR151,BR153,BR157:BR158,BR161:BR168,BR170,BR172:BR176,BR178:BR180,BR183,BR186,BR191:BR196,BR200:BR202,BR205:BR206,BR209:BR210,BR212:BR214,BR216:BR218,BR220:BR223,BR225:BR226,BR228:BR231,BR233)</f>
        <v>4558.74983717831</v>
      </c>
      <c r="BS243" s="148" t="n">
        <f aca="false">SUM(BS65:BS69,BS71,BS73,BS76,BS79,BS83:BS84,BS87:BS89,BS91,BS94:BS95,BS97:BS103,BS106:BS107,BS109:BS110,BS112:BS115,BS119:BS121,BS124:BS127,BS129,BS132:BS136,BS138:BS142,BS145:BS151,BS153,BS157:BS158,BS161:BS168,BS170,BS172:BS176,BS178:BS180,BS183,BS186,BS191:BS196,BS200:BS202,BS205:BS206,BS209:BS210,BS212:BS214,BS216:BS218,BS220:BS223,BS225:BS226,BS228:BS231,BS233)</f>
        <v>2629.19866409763</v>
      </c>
      <c r="BT243" s="148" t="n">
        <f aca="false">SUM(BT65:BT69,BT71,BT73,BT76,BT79,BT83:BT84,BT87:BT89,BT91,BT94:BT95,BT97:BT103,BT106:BT107,BT109:BT110,BT112:BT115,BT119:BT121,BT124:BT127,BT129,BT132:BT136,BT138:BT142,BT145:BT151,BT153,BT157:BT158,BT161:BT168,BT170,BT172:BT176,BT178:BT180,BT183,BT186,BT191:BT196,BT200:BT202,BT205:BT206,BT209:BT210,BT212:BT214,BT216:BT218,BT220:BT223,BT225:BT226,BT228:BT231,BT233)</f>
        <v>3152.71027847172</v>
      </c>
      <c r="BU243" s="148" t="n">
        <f aca="false">SUM(BU65:BU69,BU71,BU73,BU76,BU79,BU83:BU84,BU87:BU89,BU91,BU94:BU95,BU97:BU103,BU106:BU107,BU109:BU110,BU112:BU115,BU119:BU121,BU124:BU127,BU129,BU132:BU136,BU138:BU142,BU145:BU151,BU153,BU157:BU158,BU161:BU168,BU170,BU172:BU176,BU178:BU180,BU183,BU186,BU191:BU196,BU200:BU202,BU205:BU206,BU209:BU210,BU212:BU214,BU216:BU218,BU220:BU223,BU225:BU226,BU228:BU231,BU233)</f>
        <v>830.14323</v>
      </c>
      <c r="BV243" s="148" t="n">
        <f aca="false">SUM(BV65:BV69,BV71,BV73,BV76,BV79,BV83:BV84,BV87:BV89,BV91,BV94:BV95,BV97:BV103,BV106:BV107,BV109:BV110,BV112:BV115,BV119:BV121,BV124:BV127,BV129,BV132:BV136,BV138:BV142,BV145:BV151,BV153,BV157:BV158,BV161:BV168,BV170,BV172:BV176,BV178:BV180,BV183,BV186,BV191:BV196,BV200:BV202,BV205:BV206,BV209:BV210,BV212:BV214,BV216:BV218,BV220:BV223,BV225:BV226,BV228:BV231,BV233)</f>
        <v>6272.7648</v>
      </c>
      <c r="BW243" s="148" t="n">
        <f aca="false">SUM(BW65:BW69,BW71,BW73,BW76,BW79,BW83:BW84,BW87:BW89,BW91,BW94:BW95,BW97:BW103,BW106:BW107,BW109:BW110,BW112:BW115,BW119:BW121,BW124:BW127,BW129,BW132:BW136,BW138:BW142,BW145:BW151,BW153,BW157:BW158,BW161:BW168,BW170,BW172:BW176,BW178:BW180,BW183,BW186,BW191:BW196,BW200:BW202,BW205:BW206,BW209:BW210,BW212:BW214,BW216:BW218,BW220:BW223,BW225:BW226,BW228:BW231,BW233)</f>
        <v>4453.2028</v>
      </c>
      <c r="BX243" s="148" t="n">
        <f aca="false">SUM(BO243:BW243)</f>
        <v>36145.9362882111</v>
      </c>
      <c r="DE243" s="135"/>
    </row>
    <row r="244" s="127" customFormat="true" ht="14.4" hidden="false" customHeight="false" outlineLevel="0" collapsed="false">
      <c r="B244" s="194"/>
      <c r="BO244" s="191" t="n">
        <f aca="false">BO243/SUM($BO$243:$BW$243)</f>
        <v>0.259974137340541</v>
      </c>
      <c r="BP244" s="191" t="n">
        <f aca="false">BP243/SUM($BO$243:$BW$243)</f>
        <v>0.122561652249266</v>
      </c>
      <c r="BQ244" s="191" t="n">
        <f aca="false">BQ243/SUM($BO$243:$BW$243)</f>
        <v>0.0116763443786457</v>
      </c>
      <c r="BR244" s="191" t="n">
        <f aca="false">BR243/SUM($BO$243:$BW$243)</f>
        <v>0.12612067372744</v>
      </c>
      <c r="BS244" s="191" t="n">
        <f aca="false">BS243/SUM($BO$243:$BW$243)</f>
        <v>0.0727384302106219</v>
      </c>
      <c r="BT244" s="191" t="n">
        <f aca="false">BT243/SUM($BO$243:$BW$243)</f>
        <v>0.087221707395638</v>
      </c>
      <c r="BU244" s="191" t="n">
        <f aca="false">BU243/SUM($BO$243:$BW$243)</f>
        <v>0.0229664331663958</v>
      </c>
      <c r="BV244" s="191" t="n">
        <f aca="false">BV243/SUM($BO$243:$BW$243)</f>
        <v>0.173539972792069</v>
      </c>
      <c r="BW244" s="191" t="n">
        <f aca="false">BW243/SUM($BO$243:$BW$243)</f>
        <v>0.123200648739383</v>
      </c>
      <c r="DE244" s="135"/>
    </row>
    <row r="245" s="127" customFormat="true" ht="14.4" hidden="false" customHeight="false" outlineLevel="0" collapsed="false">
      <c r="B245" s="194"/>
      <c r="BO245" s="128" t="n">
        <f aca="false">BO244/SUM($BO$244:$BU$244)</f>
        <v>0.369670345394715</v>
      </c>
      <c r="BP245" s="128" t="n">
        <f aca="false">BP244/SUM($BO$244:$BU$244)</f>
        <v>0.174276598367109</v>
      </c>
      <c r="BQ245" s="128" t="n">
        <f aca="false">BQ244/SUM($BO$244:$BU$244)</f>
        <v>0.0166031833149138</v>
      </c>
      <c r="BR245" s="128" t="n">
        <f aca="false">BR244/SUM($BO$244:$BU$244)</f>
        <v>0.179337350611785</v>
      </c>
      <c r="BS245" s="128" t="n">
        <f aca="false">BS244/SUM($BO$244:$BU$244)</f>
        <v>0.103430444637682</v>
      </c>
      <c r="BT245" s="128" t="n">
        <f aca="false">BT244/SUM($BO$244:$BU$244)</f>
        <v>0.124024947360924</v>
      </c>
      <c r="BU245" s="128" t="n">
        <f aca="false">BU244/SUM($BO$244:$BU$244)</f>
        <v>0.0326571303128706</v>
      </c>
      <c r="DE245" s="135"/>
    </row>
    <row r="246" s="127" customFormat="true" ht="14.4" hidden="false" customHeight="false" outlineLevel="0" collapsed="false">
      <c r="B246" s="194"/>
      <c r="DE246" s="135"/>
    </row>
    <row r="247" s="127" customFormat="true" ht="14.4" hidden="false" customHeight="false" outlineLevel="0" collapsed="false">
      <c r="B247" s="194"/>
    </row>
    <row r="248" s="127" customFormat="true" ht="14.4" hidden="false" customHeight="false" outlineLevel="0" collapsed="false">
      <c r="B248" s="194"/>
      <c r="DE248" s="137" t="e">
        <f aca="false">SUM(#REF!)-SUM(DG68:DG87)</f>
        <v>#REF!</v>
      </c>
    </row>
    <row r="249" s="127" customFormat="true" ht="14.4" hidden="false" customHeight="false" outlineLevel="0" collapsed="false">
      <c r="B249" s="194"/>
      <c r="DE249" s="192"/>
    </row>
    <row r="250" s="127" customFormat="true" ht="14.4" hidden="false" customHeight="false" outlineLevel="0" collapsed="false">
      <c r="B250" s="194"/>
      <c r="DE250" s="135" t="e">
        <f aca="false">Z185+Z187-Z191</f>
        <v>#VALUE!</v>
      </c>
    </row>
    <row r="251" s="127" customFormat="true" ht="14.4" hidden="false" customHeight="false" outlineLevel="0" collapsed="false">
      <c r="B251" s="194"/>
      <c r="DE251" s="135"/>
    </row>
    <row r="252" s="127" customFormat="true" ht="14.4" hidden="false" customHeight="false" outlineLevel="0" collapsed="false">
      <c r="B252" s="194"/>
      <c r="DE252" s="135"/>
    </row>
    <row r="253" customFormat="false" ht="14.4" hidden="false" customHeight="false" outlineLevel="0" collapsed="false">
      <c r="A253" s="2" t="s">
        <v>598</v>
      </c>
      <c r="B253" s="7" t="s">
        <v>599</v>
      </c>
      <c r="C253" s="2" t="s">
        <v>600</v>
      </c>
      <c r="L253" s="2" t="s">
        <v>601</v>
      </c>
      <c r="DE253" s="44" t="n">
        <f aca="false">SUM(DI88:DI93)-SUM(DG88:DG93)</f>
        <v>-277.573616</v>
      </c>
    </row>
    <row r="254" customFormat="false" ht="14.4" hidden="false" customHeight="false" outlineLevel="0" collapsed="false">
      <c r="C254" s="2" t="s">
        <v>602</v>
      </c>
      <c r="D254" s="2" t="s">
        <v>16</v>
      </c>
      <c r="E254" s="2" t="s">
        <v>548</v>
      </c>
      <c r="F254" s="2" t="s">
        <v>12</v>
      </c>
      <c r="G254" s="2" t="s">
        <v>18</v>
      </c>
      <c r="H254" s="2" t="s">
        <v>19</v>
      </c>
      <c r="I254" s="2" t="s">
        <v>552</v>
      </c>
      <c r="J254" s="2" t="s">
        <v>553</v>
      </c>
      <c r="K254" s="2" t="s">
        <v>554</v>
      </c>
      <c r="L254" s="2" t="s">
        <v>500</v>
      </c>
      <c r="M254" s="2" t="s">
        <v>603</v>
      </c>
      <c r="N254" s="2" t="s">
        <v>604</v>
      </c>
      <c r="O254" s="2" t="s">
        <v>605</v>
      </c>
      <c r="P254" s="2" t="s">
        <v>606</v>
      </c>
      <c r="Q254" s="2" t="s">
        <v>607</v>
      </c>
      <c r="R254" s="2" t="s">
        <v>608</v>
      </c>
      <c r="S254" s="2" t="s">
        <v>609</v>
      </c>
      <c r="DE254" s="58" t="e">
        <f aca="false">SUM(#REF!)-SUM(DG88:DG93)</f>
        <v>#REF!</v>
      </c>
    </row>
    <row r="255" customFormat="false" ht="14.4" hidden="false" customHeight="false" outlineLevel="0" collapsed="false">
      <c r="A255" s="2" t="s">
        <v>27</v>
      </c>
      <c r="B255" s="7" t="s">
        <v>35</v>
      </c>
      <c r="C255" s="3" t="n">
        <v>0</v>
      </c>
      <c r="D255" s="3" t="n">
        <v>0</v>
      </c>
      <c r="E255" s="3" t="n">
        <v>0</v>
      </c>
      <c r="F255" s="3" t="n">
        <v>0</v>
      </c>
      <c r="G255" s="3" t="n">
        <v>0</v>
      </c>
      <c r="H255" s="3" t="n">
        <v>0</v>
      </c>
      <c r="I255" s="3" t="n">
        <v>0</v>
      </c>
      <c r="J255" s="3" t="n">
        <v>1</v>
      </c>
      <c r="K255" s="3" t="n">
        <v>0</v>
      </c>
      <c r="L255" s="16" t="n">
        <v>3.11</v>
      </c>
      <c r="M255" s="16" t="n">
        <v>0.025</v>
      </c>
      <c r="N255" s="16" t="n">
        <v>0.07775</v>
      </c>
      <c r="O255" s="16" t="n">
        <v>116.625</v>
      </c>
      <c r="P255" s="16" t="s">
        <v>37</v>
      </c>
      <c r="Q255" s="16" t="s">
        <v>511</v>
      </c>
      <c r="R255" s="16" t="s">
        <v>568</v>
      </c>
      <c r="S255" s="16" t="n">
        <v>9.35559645491076</v>
      </c>
      <c r="U255" s="16"/>
      <c r="V255" s="16"/>
      <c r="DE255" s="38" t="str">
        <f aca="false">Z173</f>
        <v>Sellia</v>
      </c>
    </row>
    <row r="256" customFormat="false" ht="14.4" hidden="false" customHeight="false" outlineLevel="0" collapsed="false">
      <c r="B256" s="7" t="s">
        <v>39</v>
      </c>
      <c r="C256" s="3" t="s">
        <v>610</v>
      </c>
      <c r="D256" s="3" t="s">
        <v>610</v>
      </c>
      <c r="E256" s="3" t="s">
        <v>610</v>
      </c>
      <c r="F256" s="3" t="s">
        <v>610</v>
      </c>
      <c r="G256" s="3" t="s">
        <v>610</v>
      </c>
      <c r="H256" s="3" t="s">
        <v>610</v>
      </c>
      <c r="I256" s="3" t="s">
        <v>610</v>
      </c>
      <c r="J256" s="3" t="s">
        <v>610</v>
      </c>
      <c r="K256" s="3" t="s">
        <v>610</v>
      </c>
      <c r="L256" s="147" t="s">
        <v>610</v>
      </c>
      <c r="M256" s="147" t="s">
        <v>610</v>
      </c>
      <c r="N256" s="147" t="s">
        <v>610</v>
      </c>
      <c r="O256" s="147" t="s">
        <v>610</v>
      </c>
      <c r="P256" s="147" t="s">
        <v>610</v>
      </c>
      <c r="Q256" s="147" t="s">
        <v>610</v>
      </c>
      <c r="R256" s="147" t="s">
        <v>610</v>
      </c>
      <c r="S256" s="147" t="s">
        <v>610</v>
      </c>
      <c r="V256" s="16"/>
      <c r="DE256" s="44"/>
    </row>
    <row r="257" customFormat="false" ht="14.4" hidden="false" customHeight="false" outlineLevel="0" collapsed="false">
      <c r="B257" s="7" t="s">
        <v>40</v>
      </c>
      <c r="C257" s="3" t="n">
        <v>0.384998545452128</v>
      </c>
      <c r="D257" s="3" t="n">
        <v>0.113804563649346</v>
      </c>
      <c r="E257" s="3" t="n">
        <v>0.00666730013859945</v>
      </c>
      <c r="F257" s="3" t="n">
        <v>0.074081112651105</v>
      </c>
      <c r="G257" s="3" t="n">
        <v>0.0542091241599054</v>
      </c>
      <c r="H257" s="3" t="n">
        <v>0.366239353948916</v>
      </c>
      <c r="I257" s="3" t="n">
        <v>0</v>
      </c>
      <c r="J257" s="3" t="n">
        <v>0</v>
      </c>
      <c r="K257" s="3" t="n">
        <v>0</v>
      </c>
      <c r="L257" s="16" t="n">
        <v>11.5</v>
      </c>
      <c r="M257" s="16" t="n">
        <v>0.015</v>
      </c>
      <c r="N257" s="16" t="n">
        <v>0.1725</v>
      </c>
      <c r="O257" s="16" t="n">
        <v>185.813860151971</v>
      </c>
      <c r="P257" s="16" t="s">
        <v>611</v>
      </c>
      <c r="Q257" s="16" t="s">
        <v>511</v>
      </c>
      <c r="R257" s="16" t="s">
        <v>568</v>
      </c>
      <c r="S257" s="16" t="n">
        <v>5.98968991685335</v>
      </c>
      <c r="V257" s="37"/>
    </row>
    <row r="258" customFormat="false" ht="14.4" hidden="false" customHeight="false" outlineLevel="0" collapsed="false">
      <c r="A258" s="2" t="s">
        <v>114</v>
      </c>
      <c r="B258" s="7" t="s">
        <v>115</v>
      </c>
      <c r="C258" s="3" t="n">
        <v>0.00926093596600975</v>
      </c>
      <c r="D258" s="3" t="n">
        <v>0.0827861367943854</v>
      </c>
      <c r="E258" s="3" t="n">
        <v>0.00120334701129698</v>
      </c>
      <c r="F258" s="3" t="n">
        <v>0.0133705223477442</v>
      </c>
      <c r="G258" s="3" t="n">
        <v>0.00229141243783755</v>
      </c>
      <c r="H258" s="3" t="n">
        <v>0.0300559919356526</v>
      </c>
      <c r="I258" s="3" t="n">
        <v>0</v>
      </c>
      <c r="J258" s="3" t="n">
        <v>0.861031653507073</v>
      </c>
      <c r="K258" s="3" t="n">
        <v>0</v>
      </c>
      <c r="L258" s="16" t="n">
        <v>1.07</v>
      </c>
      <c r="M258" s="16" t="n">
        <v>0.02</v>
      </c>
      <c r="N258" s="16" t="n">
        <v>0.0214</v>
      </c>
      <c r="O258" s="16" t="n">
        <v>31.6887304768243</v>
      </c>
      <c r="P258" s="16" t="s">
        <v>37</v>
      </c>
      <c r="Q258" s="16" t="s">
        <v>511</v>
      </c>
      <c r="R258" s="16" t="s">
        <v>594</v>
      </c>
      <c r="S258" s="16" t="n">
        <v>5.38108096410028</v>
      </c>
      <c r="V258" s="37"/>
      <c r="DE258" s="58" t="e">
        <f aca="false">SUM(#REF!)</f>
        <v>#REF!</v>
      </c>
    </row>
    <row r="259" customFormat="false" ht="14.4" hidden="false" customHeight="false" outlineLevel="0" collapsed="false">
      <c r="B259" s="7" t="s">
        <v>116</v>
      </c>
      <c r="C259" s="3" t="n">
        <v>0.456281821773527</v>
      </c>
      <c r="D259" s="3" t="n">
        <v>0.0502183733689995</v>
      </c>
      <c r="E259" s="3" t="n">
        <v>0.00473276861573096</v>
      </c>
      <c r="F259" s="3" t="n">
        <v>0.0451562581319443</v>
      </c>
      <c r="G259" s="3" t="n">
        <v>0.00138997916561194</v>
      </c>
      <c r="H259" s="3" t="n">
        <v>0.0182320746376778</v>
      </c>
      <c r="I259" s="3" t="n">
        <v>0</v>
      </c>
      <c r="J259" s="3" t="n">
        <v>0.423988724306508</v>
      </c>
      <c r="K259" s="3" t="n">
        <v>0</v>
      </c>
      <c r="L259" s="16" t="n">
        <v>18.7</v>
      </c>
      <c r="M259" s="16" t="n">
        <v>0.02</v>
      </c>
      <c r="N259" s="16" t="n">
        <v>0.374</v>
      </c>
      <c r="O259" s="16" t="n">
        <v>188.594478489087</v>
      </c>
      <c r="P259" s="16" t="s">
        <v>37</v>
      </c>
      <c r="Q259" s="16" t="s">
        <v>511</v>
      </c>
      <c r="R259" s="16" t="s">
        <v>594</v>
      </c>
      <c r="S259" s="16" t="n">
        <v>5.72296093224086</v>
      </c>
      <c r="V259" s="37"/>
      <c r="DE259" s="38"/>
    </row>
    <row r="260" customFormat="false" ht="14.4" hidden="false" customHeight="false" outlineLevel="0" collapsed="false">
      <c r="B260" s="7" t="s">
        <v>117</v>
      </c>
      <c r="C260" s="3" t="n">
        <v>0.0304276092189384</v>
      </c>
      <c r="D260" s="3" t="n">
        <v>0.195510603914981</v>
      </c>
      <c r="E260" s="3" t="n">
        <v>0.00874540032660389</v>
      </c>
      <c r="F260" s="3" t="n">
        <v>0.0333593792183459</v>
      </c>
      <c r="G260" s="3" t="n">
        <v>0.00415385903355438</v>
      </c>
      <c r="H260" s="3" t="n">
        <v>0.0748888963462463</v>
      </c>
      <c r="I260" s="3" t="n">
        <v>0</v>
      </c>
      <c r="J260" s="3" t="n">
        <v>0</v>
      </c>
      <c r="K260" s="3" t="n">
        <v>0.652914251941331</v>
      </c>
      <c r="L260" s="16" t="n">
        <v>65.5</v>
      </c>
      <c r="M260" s="16" t="n">
        <v>0.005</v>
      </c>
      <c r="N260" s="16" t="n">
        <v>0.3275</v>
      </c>
      <c r="O260" s="16" t="n">
        <v>145.660010973195</v>
      </c>
      <c r="P260" s="16" t="s">
        <v>37</v>
      </c>
      <c r="Q260" s="16" t="s">
        <v>573</v>
      </c>
      <c r="R260" s="16" t="s">
        <v>57</v>
      </c>
      <c r="S260" s="16" t="n">
        <v>6.40852263208097</v>
      </c>
      <c r="V260" s="37"/>
      <c r="W260" s="16"/>
      <c r="DE260" s="44"/>
    </row>
    <row r="261" customFormat="false" ht="14.4" hidden="false" customHeight="false" outlineLevel="0" collapsed="false">
      <c r="B261" s="7" t="s">
        <v>118</v>
      </c>
      <c r="C261" s="3" t="n">
        <v>0.224066390041494</v>
      </c>
      <c r="D261" s="3" t="n">
        <v>0</v>
      </c>
      <c r="E261" s="3" t="n">
        <v>0</v>
      </c>
      <c r="F261" s="3" t="n">
        <v>0</v>
      </c>
      <c r="G261" s="3" t="n">
        <v>0.775933609958506</v>
      </c>
      <c r="H261" s="3" t="n">
        <v>0</v>
      </c>
      <c r="I261" s="3" t="n">
        <v>0</v>
      </c>
      <c r="J261" s="3" t="n">
        <v>0</v>
      </c>
      <c r="K261" s="3" t="n">
        <v>0</v>
      </c>
      <c r="L261" s="16" t="n">
        <v>44.8</v>
      </c>
      <c r="M261" s="16" t="n">
        <v>0.003</v>
      </c>
      <c r="N261" s="16" t="n">
        <v>0.1344</v>
      </c>
      <c r="O261" s="16" t="n">
        <v>80.976</v>
      </c>
      <c r="P261" s="16" t="s">
        <v>37</v>
      </c>
      <c r="Q261" s="16" t="s">
        <v>573</v>
      </c>
      <c r="R261" s="16" t="s">
        <v>57</v>
      </c>
      <c r="S261" s="16" t="n">
        <v>6.22677496177606</v>
      </c>
      <c r="V261" s="37"/>
    </row>
    <row r="262" customFormat="false" ht="14.4" hidden="false" customHeight="false" outlineLevel="0" collapsed="false">
      <c r="B262" s="7" t="s">
        <v>119</v>
      </c>
      <c r="C262" s="3" t="s">
        <v>610</v>
      </c>
      <c r="D262" s="3" t="s">
        <v>610</v>
      </c>
      <c r="E262" s="3" t="s">
        <v>610</v>
      </c>
      <c r="F262" s="3" t="s">
        <v>610</v>
      </c>
      <c r="G262" s="3" t="s">
        <v>610</v>
      </c>
      <c r="H262" s="3" t="s">
        <v>610</v>
      </c>
      <c r="I262" s="3" t="s">
        <v>610</v>
      </c>
      <c r="J262" s="3" t="s">
        <v>610</v>
      </c>
      <c r="K262" s="3" t="s">
        <v>610</v>
      </c>
      <c r="L262" s="147" t="s">
        <v>610</v>
      </c>
      <c r="M262" s="147" t="s">
        <v>610</v>
      </c>
      <c r="N262" s="147" t="s">
        <v>610</v>
      </c>
      <c r="O262" s="147" t="s">
        <v>610</v>
      </c>
      <c r="P262" s="147" t="s">
        <v>610</v>
      </c>
      <c r="Q262" s="147" t="s">
        <v>610</v>
      </c>
      <c r="R262" s="147" t="s">
        <v>610</v>
      </c>
      <c r="S262" s="147" t="s">
        <v>610</v>
      </c>
      <c r="V262" s="37"/>
      <c r="DE262" s="44" t="str">
        <f aca="false">Z149</f>
        <v>Sellia</v>
      </c>
    </row>
    <row r="263" customFormat="false" ht="14.4" hidden="false" customHeight="false" outlineLevel="0" collapsed="false">
      <c r="B263" s="7" t="s">
        <v>120</v>
      </c>
      <c r="C263" s="3" t="n">
        <v>0</v>
      </c>
      <c r="D263" s="3" t="n">
        <v>0</v>
      </c>
      <c r="E263" s="3" t="n">
        <v>0</v>
      </c>
      <c r="F263" s="3" t="n">
        <v>0</v>
      </c>
      <c r="G263" s="3" t="n">
        <v>0.255813953488372</v>
      </c>
      <c r="H263" s="3" t="n">
        <v>0</v>
      </c>
      <c r="I263" s="3" t="n">
        <v>0</v>
      </c>
      <c r="J263" s="3" t="n">
        <v>0</v>
      </c>
      <c r="K263" s="3" t="n">
        <v>0.744186046511628</v>
      </c>
      <c r="L263" s="16" t="n">
        <v>72.5</v>
      </c>
      <c r="M263" s="16" t="n">
        <v>0.015</v>
      </c>
      <c r="N263" s="16" t="n">
        <v>1.0875</v>
      </c>
      <c r="O263" s="16" t="n">
        <v>467.625</v>
      </c>
      <c r="P263" s="16" t="s">
        <v>37</v>
      </c>
      <c r="Q263" s="16" t="s">
        <v>573</v>
      </c>
      <c r="R263" s="16" t="s">
        <v>57</v>
      </c>
      <c r="S263" s="16" t="n">
        <v>6.8622078575209</v>
      </c>
      <c r="V263" s="37"/>
      <c r="DE263" s="58" t="e">
        <f aca="false">SUM(#REF!)</f>
        <v>#REF!</v>
      </c>
    </row>
    <row r="264" customFormat="false" ht="14.4" hidden="false" customHeight="false" outlineLevel="0" collapsed="false">
      <c r="B264" s="7" t="s">
        <v>121</v>
      </c>
      <c r="C264" s="3" t="n">
        <v>0.0625</v>
      </c>
      <c r="D264" s="3" t="n">
        <v>0</v>
      </c>
      <c r="E264" s="3" t="n">
        <v>0</v>
      </c>
      <c r="F264" s="3" t="n">
        <v>0</v>
      </c>
      <c r="G264" s="3" t="n">
        <v>0</v>
      </c>
      <c r="H264" s="3" t="n">
        <v>0</v>
      </c>
      <c r="I264" s="3" t="n">
        <v>0</v>
      </c>
      <c r="J264" s="3" t="n">
        <v>0.9375</v>
      </c>
      <c r="K264" s="3" t="n">
        <v>0</v>
      </c>
      <c r="L264" s="16" t="n">
        <v>16.9</v>
      </c>
      <c r="M264" s="16" t="n">
        <v>0.03</v>
      </c>
      <c r="N264" s="16" t="n">
        <v>0.507</v>
      </c>
      <c r="O264" s="16" t="n">
        <v>730.08</v>
      </c>
      <c r="P264" s="16" t="s">
        <v>37</v>
      </c>
      <c r="Q264" s="16" t="s">
        <v>573</v>
      </c>
      <c r="R264" s="16" t="s">
        <v>57</v>
      </c>
      <c r="S264" s="16" t="n">
        <v>9.28338273148265</v>
      </c>
      <c r="V264" s="37"/>
      <c r="DE264" s="38"/>
    </row>
    <row r="265" customFormat="false" ht="14.4" hidden="false" customHeight="false" outlineLevel="0" collapsed="false">
      <c r="A265" s="2" t="s">
        <v>131</v>
      </c>
      <c r="B265" s="7" t="s">
        <v>132</v>
      </c>
      <c r="C265" s="3" t="n">
        <v>0.0862342607075233</v>
      </c>
      <c r="D265" s="3" t="n">
        <v>0</v>
      </c>
      <c r="E265" s="3" t="n">
        <v>0.0418852123436542</v>
      </c>
      <c r="F265" s="3" t="n">
        <v>0.387643533847153</v>
      </c>
      <c r="G265" s="3" t="n">
        <v>0.110205660499001</v>
      </c>
      <c r="H265" s="3" t="n">
        <v>0</v>
      </c>
      <c r="I265" s="3" t="n">
        <v>0</v>
      </c>
      <c r="J265" s="3" t="n">
        <v>0</v>
      </c>
      <c r="K265" s="3" t="n">
        <v>0.374031332602669</v>
      </c>
      <c r="L265" s="16" t="n">
        <v>3.7</v>
      </c>
      <c r="M265" s="16" t="n">
        <v>0.035</v>
      </c>
      <c r="N265" s="16" t="n">
        <v>0.1295</v>
      </c>
      <c r="O265" s="16" t="n">
        <v>89.9021875</v>
      </c>
      <c r="P265" s="16" t="s">
        <v>37</v>
      </c>
      <c r="Q265" s="16" t="s">
        <v>511</v>
      </c>
      <c r="R265" s="16" t="s">
        <v>593</v>
      </c>
      <c r="S265" s="16" t="n">
        <v>8.84097786117894</v>
      </c>
      <c r="V265" s="37"/>
      <c r="DE265" s="44"/>
    </row>
    <row r="266" customFormat="false" ht="14.4" hidden="false" customHeight="false" outlineLevel="0" collapsed="false">
      <c r="B266" s="7" t="s">
        <v>133</v>
      </c>
      <c r="C266" s="3" t="n">
        <v>0</v>
      </c>
      <c r="D266" s="3" t="n">
        <v>0</v>
      </c>
      <c r="E266" s="3" t="n">
        <v>0</v>
      </c>
      <c r="F266" s="3" t="n">
        <v>0</v>
      </c>
      <c r="G266" s="3" t="n">
        <v>0</v>
      </c>
      <c r="H266" s="3" t="n">
        <v>0</v>
      </c>
      <c r="I266" s="3" t="n">
        <v>0</v>
      </c>
      <c r="J266" s="3" t="n">
        <v>1</v>
      </c>
      <c r="K266" s="3" t="n">
        <v>0</v>
      </c>
      <c r="L266" s="16" t="n">
        <v>9.16</v>
      </c>
      <c r="M266" s="16" t="n">
        <v>0.04</v>
      </c>
      <c r="N266" s="16" t="n">
        <v>0.3664</v>
      </c>
      <c r="O266" s="16" t="n">
        <v>593.568</v>
      </c>
      <c r="P266" s="16" t="s">
        <v>37</v>
      </c>
      <c r="Q266" s="16" t="s">
        <v>511</v>
      </c>
      <c r="R266" s="16" t="s">
        <v>593</v>
      </c>
      <c r="S266" s="16" t="n">
        <v>8.67497978837802</v>
      </c>
      <c r="V266" s="37"/>
    </row>
    <row r="267" customFormat="false" ht="14.4" hidden="false" customHeight="false" outlineLevel="0" collapsed="false">
      <c r="B267" s="7" t="s">
        <v>134</v>
      </c>
      <c r="C267" s="3" t="n">
        <v>0</v>
      </c>
      <c r="D267" s="3" t="n">
        <v>0</v>
      </c>
      <c r="E267" s="3" t="n">
        <v>0</v>
      </c>
      <c r="F267" s="3" t="n">
        <v>0</v>
      </c>
      <c r="G267" s="3" t="n">
        <v>0.00742741390952059</v>
      </c>
      <c r="H267" s="3" t="n">
        <v>0</v>
      </c>
      <c r="I267" s="3" t="n">
        <v>0</v>
      </c>
      <c r="J267" s="3" t="n">
        <v>0.99257258609048</v>
      </c>
      <c r="K267" s="3" t="n">
        <v>0</v>
      </c>
      <c r="L267" s="16" t="n">
        <v>9.75</v>
      </c>
      <c r="M267" s="16" t="n">
        <v>0.04</v>
      </c>
      <c r="N267" s="16" t="n">
        <v>0.39</v>
      </c>
      <c r="O267" s="16" t="n">
        <v>577.59</v>
      </c>
      <c r="P267" s="16" t="s">
        <v>37</v>
      </c>
      <c r="Q267" s="16" t="s">
        <v>511</v>
      </c>
      <c r="R267" s="16" t="s">
        <v>593</v>
      </c>
      <c r="S267" s="16" t="n">
        <v>8.56007261060743</v>
      </c>
      <c r="V267" s="37"/>
      <c r="DE267" s="44" t="str">
        <f aca="false">Z109</f>
        <v>Sellia</v>
      </c>
    </row>
    <row r="268" customFormat="false" ht="14.4" hidden="false" customHeight="false" outlineLevel="0" collapsed="false">
      <c r="B268" s="7" t="s">
        <v>135</v>
      </c>
      <c r="C268" s="3" t="n">
        <v>0.388888888888889</v>
      </c>
      <c r="D268" s="3" t="n">
        <v>0</v>
      </c>
      <c r="E268" s="3" t="n">
        <v>0</v>
      </c>
      <c r="F268" s="3" t="n">
        <v>0</v>
      </c>
      <c r="G268" s="3" t="n">
        <v>0.611111111111111</v>
      </c>
      <c r="H268" s="3" t="n">
        <v>0</v>
      </c>
      <c r="I268" s="3" t="n">
        <v>0</v>
      </c>
      <c r="J268" s="3" t="n">
        <v>0</v>
      </c>
      <c r="K268" s="3" t="n">
        <v>0</v>
      </c>
      <c r="L268" s="16" t="n">
        <v>1.36</v>
      </c>
      <c r="M268" s="16" t="n">
        <v>0.04</v>
      </c>
      <c r="N268" s="16" t="n">
        <v>0.0544</v>
      </c>
      <c r="O268" s="16" t="n">
        <v>39.168</v>
      </c>
      <c r="P268" s="16" t="s">
        <v>37</v>
      </c>
      <c r="Q268" s="16" t="s">
        <v>511</v>
      </c>
      <c r="R268" s="16" t="s">
        <v>593</v>
      </c>
      <c r="S268" s="16" t="n">
        <v>8.57470362027951</v>
      </c>
      <c r="V268" s="37"/>
      <c r="DE268" s="58" t="e">
        <f aca="false">SUM(#REF!)</f>
        <v>#REF!</v>
      </c>
    </row>
    <row r="269" customFormat="false" ht="14.4" hidden="false" customHeight="false" outlineLevel="0" collapsed="false">
      <c r="B269" s="7" t="s">
        <v>136</v>
      </c>
      <c r="C269" s="3" t="n">
        <v>0</v>
      </c>
      <c r="D269" s="3" t="n">
        <v>0</v>
      </c>
      <c r="E269" s="3" t="n">
        <v>0</v>
      </c>
      <c r="F269" s="3" t="n">
        <v>0</v>
      </c>
      <c r="G269" s="3" t="n">
        <v>0</v>
      </c>
      <c r="H269" s="3" t="n">
        <v>0</v>
      </c>
      <c r="I269" s="3" t="n">
        <v>0</v>
      </c>
      <c r="J269" s="3" t="n">
        <v>0.973509933774835</v>
      </c>
      <c r="K269" s="3" t="n">
        <v>0.0264900662251656</v>
      </c>
      <c r="L269" s="16" t="n">
        <v>15.8</v>
      </c>
      <c r="M269" s="16" t="n">
        <v>0.025</v>
      </c>
      <c r="N269" s="16" t="n">
        <v>0.395</v>
      </c>
      <c r="O269" s="16" t="n">
        <v>596.45</v>
      </c>
      <c r="P269" s="16" t="s">
        <v>37</v>
      </c>
      <c r="Q269" s="16" t="s">
        <v>511</v>
      </c>
      <c r="R269" s="16" t="s">
        <v>593</v>
      </c>
      <c r="S269" s="16" t="n">
        <v>8.59502403890238</v>
      </c>
      <c r="V269" s="37"/>
      <c r="DE269" s="38" t="e">
        <f aca="false">Z73+Z97-Z79</f>
        <v>#VALUE!</v>
      </c>
    </row>
    <row r="270" customFormat="false" ht="14.4" hidden="false" customHeight="false" outlineLevel="0" collapsed="false">
      <c r="B270" s="7" t="s">
        <v>137</v>
      </c>
      <c r="C270" s="3" t="n">
        <v>0</v>
      </c>
      <c r="D270" s="3" t="n">
        <v>0</v>
      </c>
      <c r="E270" s="3" t="n">
        <v>0</v>
      </c>
      <c r="F270" s="3" t="n">
        <v>0</v>
      </c>
      <c r="G270" s="3" t="n">
        <v>0</v>
      </c>
      <c r="H270" s="3" t="n">
        <v>0</v>
      </c>
      <c r="I270" s="3" t="n">
        <v>0</v>
      </c>
      <c r="J270" s="3" t="n">
        <v>1</v>
      </c>
      <c r="K270" s="3" t="n">
        <v>0</v>
      </c>
      <c r="L270" s="16" t="n">
        <v>8.83</v>
      </c>
      <c r="M270" s="16" t="n">
        <v>0.03</v>
      </c>
      <c r="N270" s="16" t="n">
        <v>0.2649</v>
      </c>
      <c r="O270" s="16" t="n">
        <v>397.35</v>
      </c>
      <c r="P270" s="16" t="s">
        <v>37</v>
      </c>
      <c r="Q270" s="16" t="s">
        <v>511</v>
      </c>
      <c r="R270" s="16" t="s">
        <v>593</v>
      </c>
      <c r="S270" s="16" t="n">
        <v>8.51782833854517</v>
      </c>
      <c r="V270" s="37"/>
      <c r="DE270" s="44"/>
    </row>
    <row r="271" customFormat="false" ht="14.4" hidden="false" customHeight="false" outlineLevel="0" collapsed="false">
      <c r="B271" s="7" t="s">
        <v>138</v>
      </c>
      <c r="C271" s="3" t="n">
        <v>0.164533820840951</v>
      </c>
      <c r="D271" s="3" t="n">
        <v>0</v>
      </c>
      <c r="E271" s="3" t="n">
        <v>0</v>
      </c>
      <c r="F271" s="3" t="n">
        <v>0</v>
      </c>
      <c r="G271" s="3" t="n">
        <v>0.804387568555759</v>
      </c>
      <c r="H271" s="3" t="n">
        <v>0</v>
      </c>
      <c r="I271" s="3" t="n">
        <v>0.0310786106032907</v>
      </c>
      <c r="J271" s="3" t="n">
        <v>0</v>
      </c>
      <c r="K271" s="3" t="n">
        <v>0</v>
      </c>
      <c r="L271" s="16" t="n">
        <v>1.25</v>
      </c>
      <c r="M271" s="16" t="n">
        <v>0.035</v>
      </c>
      <c r="N271" s="16" t="n">
        <v>0.04375</v>
      </c>
      <c r="O271" s="16" t="n">
        <v>23.93125</v>
      </c>
      <c r="P271" s="16" t="s">
        <v>37</v>
      </c>
      <c r="Q271" s="16" t="s">
        <v>511</v>
      </c>
      <c r="R271" s="16" t="s">
        <v>593</v>
      </c>
      <c r="S271" s="16" t="n">
        <v>7.9103459266241</v>
      </c>
      <c r="V271" s="37"/>
      <c r="DE271" s="44"/>
    </row>
    <row r="272" customFormat="false" ht="14.4" hidden="false" customHeight="false" outlineLevel="0" collapsed="false">
      <c r="B272" s="7" t="s">
        <v>139</v>
      </c>
      <c r="C272" s="3" t="n">
        <v>0</v>
      </c>
      <c r="D272" s="3" t="n">
        <v>0</v>
      </c>
      <c r="E272" s="3" t="n">
        <v>0</v>
      </c>
      <c r="F272" s="3" t="n">
        <v>0</v>
      </c>
      <c r="G272" s="3" t="n">
        <v>0</v>
      </c>
      <c r="H272" s="3" t="n">
        <v>0</v>
      </c>
      <c r="I272" s="3" t="n">
        <v>0</v>
      </c>
      <c r="J272" s="3" t="n">
        <v>1</v>
      </c>
      <c r="K272" s="3" t="n">
        <v>0</v>
      </c>
      <c r="L272" s="16" t="n">
        <v>27.6</v>
      </c>
      <c r="M272" s="16" t="n">
        <v>0.04</v>
      </c>
      <c r="N272" s="16" t="n">
        <v>1.104</v>
      </c>
      <c r="O272" s="16" t="n">
        <v>1104</v>
      </c>
      <c r="P272" s="16" t="s">
        <v>611</v>
      </c>
      <c r="Q272" s="16" t="s">
        <v>511</v>
      </c>
      <c r="R272" s="16" t="s">
        <v>593</v>
      </c>
      <c r="S272" s="16" t="n">
        <v>8.11476745631692</v>
      </c>
      <c r="V272" s="37"/>
      <c r="DE272" s="44"/>
    </row>
    <row r="273" customFormat="false" ht="14.4" hidden="false" customHeight="false" outlineLevel="0" collapsed="false">
      <c r="B273" s="7" t="s">
        <v>141</v>
      </c>
      <c r="C273" s="3" t="s">
        <v>610</v>
      </c>
      <c r="D273" s="3" t="s">
        <v>610</v>
      </c>
      <c r="E273" s="3" t="s">
        <v>610</v>
      </c>
      <c r="F273" s="3" t="s">
        <v>610</v>
      </c>
      <c r="G273" s="3" t="s">
        <v>610</v>
      </c>
      <c r="H273" s="3" t="s">
        <v>610</v>
      </c>
      <c r="I273" s="3" t="s">
        <v>610</v>
      </c>
      <c r="J273" s="3" t="s">
        <v>610</v>
      </c>
      <c r="K273" s="3" t="s">
        <v>610</v>
      </c>
      <c r="L273" s="147" t="s">
        <v>610</v>
      </c>
      <c r="M273" s="147" t="s">
        <v>610</v>
      </c>
      <c r="N273" s="147" t="s">
        <v>610</v>
      </c>
      <c r="O273" s="147" t="s">
        <v>610</v>
      </c>
      <c r="P273" s="147" t="s">
        <v>610</v>
      </c>
      <c r="Q273" s="147" t="s">
        <v>610</v>
      </c>
      <c r="R273" s="147" t="s">
        <v>610</v>
      </c>
      <c r="S273" s="147" t="s">
        <v>610</v>
      </c>
      <c r="V273" s="37"/>
      <c r="DE273" s="44"/>
    </row>
    <row r="274" customFormat="false" ht="14.4" hidden="false" customHeight="false" outlineLevel="0" collapsed="false">
      <c r="B274" s="7" t="s">
        <v>152</v>
      </c>
      <c r="C274" s="3" t="n">
        <v>0</v>
      </c>
      <c r="D274" s="3" t="n">
        <v>0</v>
      </c>
      <c r="E274" s="3" t="n">
        <v>0</v>
      </c>
      <c r="F274" s="3" t="n">
        <v>0</v>
      </c>
      <c r="G274" s="3" t="n">
        <v>0</v>
      </c>
      <c r="H274" s="3" t="n">
        <v>0</v>
      </c>
      <c r="I274" s="3" t="n">
        <v>0</v>
      </c>
      <c r="J274" s="3" t="n">
        <v>1</v>
      </c>
      <c r="K274" s="3" t="n">
        <v>0</v>
      </c>
      <c r="L274" s="16" t="n">
        <v>0.14</v>
      </c>
      <c r="M274" s="16" t="n">
        <v>0.05</v>
      </c>
      <c r="N274" s="16" t="n">
        <v>0.007</v>
      </c>
      <c r="O274" s="16" t="n">
        <v>10.5</v>
      </c>
      <c r="P274" s="16" t="s">
        <v>37</v>
      </c>
      <c r="Q274" s="16" t="s">
        <v>511</v>
      </c>
      <c r="R274" s="16" t="s">
        <v>593</v>
      </c>
      <c r="S274" s="16" t="n">
        <v>8.37079506207979</v>
      </c>
      <c r="V274" s="37"/>
      <c r="DE274" s="44"/>
    </row>
    <row r="275" customFormat="false" ht="14.4" hidden="false" customHeight="false" outlineLevel="0" collapsed="false">
      <c r="B275" s="7" t="s">
        <v>153</v>
      </c>
      <c r="C275" s="3" t="n">
        <v>0</v>
      </c>
      <c r="D275" s="3" t="n">
        <v>0</v>
      </c>
      <c r="E275" s="3" t="n">
        <v>0</v>
      </c>
      <c r="F275" s="3" t="n">
        <v>0</v>
      </c>
      <c r="G275" s="3" t="n">
        <v>0</v>
      </c>
      <c r="H275" s="3" t="n">
        <v>0</v>
      </c>
      <c r="I275" s="3" t="n">
        <v>1</v>
      </c>
      <c r="J275" s="3" t="n">
        <v>0</v>
      </c>
      <c r="K275" s="3" t="n">
        <v>0</v>
      </c>
      <c r="L275" s="16" t="n">
        <v>0.14</v>
      </c>
      <c r="M275" s="16" t="n">
        <v>0.02</v>
      </c>
      <c r="N275" s="16" t="n">
        <v>0.0028</v>
      </c>
      <c r="O275" s="16" t="n">
        <v>40</v>
      </c>
      <c r="P275" s="16" t="s">
        <v>37</v>
      </c>
      <c r="Q275" s="16" t="s">
        <v>511</v>
      </c>
      <c r="R275" s="16" t="s">
        <v>593</v>
      </c>
      <c r="S275" s="16" t="n">
        <v>8.37079506207979</v>
      </c>
      <c r="V275" s="37"/>
      <c r="DE275" s="44"/>
    </row>
    <row r="276" customFormat="false" ht="14.4" hidden="false" customHeight="false" outlineLevel="0" collapsed="false">
      <c r="B276" s="7" t="s">
        <v>154</v>
      </c>
      <c r="C276" s="3" t="n">
        <v>0</v>
      </c>
      <c r="D276" s="3" t="n">
        <v>0</v>
      </c>
      <c r="E276" s="3" t="n">
        <v>0</v>
      </c>
      <c r="F276" s="3" t="n">
        <v>0</v>
      </c>
      <c r="G276" s="3" t="n">
        <v>0.191378068657056</v>
      </c>
      <c r="H276" s="3" t="n">
        <v>0</v>
      </c>
      <c r="I276" s="3" t="n">
        <v>0.808621931342944</v>
      </c>
      <c r="J276" s="3" t="n">
        <v>0</v>
      </c>
      <c r="K276" s="3" t="n">
        <v>0</v>
      </c>
      <c r="L276" s="16" t="n">
        <v>0.765</v>
      </c>
      <c r="M276" s="16" t="n">
        <v>0.09</v>
      </c>
      <c r="N276" s="16" t="n">
        <v>0.06885</v>
      </c>
      <c r="O276" s="16" t="n">
        <v>42.36671875</v>
      </c>
      <c r="P276" s="16" t="s">
        <v>37</v>
      </c>
      <c r="Q276" s="16" t="s">
        <v>511</v>
      </c>
      <c r="R276" s="16" t="s">
        <v>593</v>
      </c>
      <c r="S276" s="16" t="n">
        <v>8.44398305918257</v>
      </c>
      <c r="V276" s="37"/>
      <c r="DE276" s="44"/>
    </row>
    <row r="277" customFormat="false" ht="14.4" hidden="false" customHeight="false" outlineLevel="0" collapsed="false">
      <c r="B277" s="7" t="s">
        <v>155</v>
      </c>
      <c r="C277" s="3" t="n">
        <v>0</v>
      </c>
      <c r="D277" s="3" t="n">
        <v>0</v>
      </c>
      <c r="E277" s="3" t="n">
        <v>0</v>
      </c>
      <c r="F277" s="3" t="n">
        <v>0</v>
      </c>
      <c r="G277" s="3" t="n">
        <v>0</v>
      </c>
      <c r="H277" s="3" t="n">
        <v>0</v>
      </c>
      <c r="I277" s="3" t="n">
        <v>0</v>
      </c>
      <c r="J277" s="3" t="n">
        <v>1</v>
      </c>
      <c r="K277" s="3" t="n">
        <v>0</v>
      </c>
      <c r="L277" s="16" t="n">
        <v>0.765</v>
      </c>
      <c r="M277" s="16" t="n">
        <v>0.01</v>
      </c>
      <c r="N277" s="16" t="n">
        <v>0.00765</v>
      </c>
      <c r="O277" s="16" t="n">
        <v>11.475</v>
      </c>
      <c r="P277" s="16" t="s">
        <v>37</v>
      </c>
      <c r="Q277" s="16" t="s">
        <v>511</v>
      </c>
      <c r="R277" s="16" t="s">
        <v>593</v>
      </c>
      <c r="S277" s="16" t="n">
        <v>8.44398305918257</v>
      </c>
      <c r="V277" s="37"/>
      <c r="DE277" s="44"/>
    </row>
    <row r="278" customFormat="false" ht="14.4" hidden="false" customHeight="false" outlineLevel="0" collapsed="false">
      <c r="B278" s="7" t="s">
        <v>156</v>
      </c>
      <c r="C278" s="3" t="n">
        <v>0</v>
      </c>
      <c r="D278" s="3" t="n">
        <v>0</v>
      </c>
      <c r="E278" s="3" t="n">
        <v>0</v>
      </c>
      <c r="F278" s="3" t="n">
        <v>0</v>
      </c>
      <c r="G278" s="3" t="n">
        <v>0</v>
      </c>
      <c r="H278" s="3" t="n">
        <v>0</v>
      </c>
      <c r="I278" s="3" t="n">
        <v>0</v>
      </c>
      <c r="J278" s="3" t="n">
        <v>1</v>
      </c>
      <c r="K278" s="3" t="n">
        <v>0</v>
      </c>
      <c r="L278" s="16" t="n">
        <v>8.77</v>
      </c>
      <c r="M278" s="16" t="n">
        <v>0.02</v>
      </c>
      <c r="N278" s="16" t="n">
        <v>0.1754</v>
      </c>
      <c r="O278" s="16" t="n">
        <v>263.1</v>
      </c>
      <c r="P278" s="16" t="s">
        <v>37</v>
      </c>
      <c r="Q278" s="16" t="s">
        <v>511</v>
      </c>
      <c r="R278" s="16" t="s">
        <v>593</v>
      </c>
      <c r="S278" s="16" t="n">
        <v>8.4648986050356</v>
      </c>
      <c r="V278" s="37"/>
    </row>
    <row r="279" customFormat="false" ht="14.4" hidden="false" customHeight="false" outlineLevel="0" collapsed="false">
      <c r="B279" s="7" t="s">
        <v>157</v>
      </c>
      <c r="C279" s="3" t="n">
        <v>0.418566609617371</v>
      </c>
      <c r="D279" s="3" t="n">
        <v>0.0761320261527066</v>
      </c>
      <c r="E279" s="3" t="n">
        <v>0.0317210443135973</v>
      </c>
      <c r="F279" s="3" t="n">
        <v>0.297746173456154</v>
      </c>
      <c r="G279" s="3" t="n">
        <v>0.00148608450271202</v>
      </c>
      <c r="H279" s="3" t="n">
        <v>0.0194926688411287</v>
      </c>
      <c r="I279" s="3" t="n">
        <v>0</v>
      </c>
      <c r="J279" s="3" t="n">
        <v>0.0797739903932614</v>
      </c>
      <c r="K279" s="3" t="n">
        <v>0.0750814027230695</v>
      </c>
      <c r="L279" s="16" t="n">
        <v>12.2</v>
      </c>
      <c r="M279" s="16" t="n">
        <v>0.025</v>
      </c>
      <c r="N279" s="16" t="n">
        <v>0.305</v>
      </c>
      <c r="O279" s="16" t="n">
        <v>272.384487396934</v>
      </c>
      <c r="P279" s="16" t="s">
        <v>611</v>
      </c>
      <c r="Q279" s="16" t="s">
        <v>511</v>
      </c>
      <c r="R279" s="16" t="s">
        <v>593</v>
      </c>
      <c r="S279" s="16" t="n">
        <v>8.79931743311895</v>
      </c>
      <c r="V279" s="37"/>
      <c r="DE279" s="44"/>
    </row>
    <row r="280" customFormat="false" ht="14.4" hidden="false" customHeight="false" outlineLevel="0" collapsed="false">
      <c r="B280" s="7" t="s">
        <v>158</v>
      </c>
      <c r="C280" s="3" t="n">
        <v>0.0791795715004571</v>
      </c>
      <c r="D280" s="3" t="n">
        <v>0</v>
      </c>
      <c r="E280" s="3" t="n">
        <v>0</v>
      </c>
      <c r="F280" s="3" t="n">
        <v>0.212088137947653</v>
      </c>
      <c r="G280" s="3" t="n">
        <v>0.141746458110378</v>
      </c>
      <c r="H280" s="3" t="n">
        <v>0</v>
      </c>
      <c r="I280" s="3" t="n">
        <v>0.566985832441512</v>
      </c>
      <c r="J280" s="3" t="n">
        <v>0</v>
      </c>
      <c r="K280" s="3" t="n">
        <v>0</v>
      </c>
      <c r="L280" s="16" t="n">
        <v>2.85</v>
      </c>
      <c r="M280" s="16" t="n">
        <v>0.07</v>
      </c>
      <c r="N280" s="16" t="n">
        <v>0.1995</v>
      </c>
      <c r="O280" s="16" t="n">
        <v>50.616455</v>
      </c>
      <c r="P280" s="16" t="s">
        <v>37</v>
      </c>
      <c r="Q280" s="16" t="s">
        <v>511</v>
      </c>
      <c r="R280" s="16" t="s">
        <v>593</v>
      </c>
      <c r="S280" s="16" t="n">
        <v>8.72257007530159</v>
      </c>
      <c r="V280" s="37"/>
      <c r="DE280" s="44"/>
    </row>
    <row r="281" customFormat="false" ht="14.4" hidden="false" customHeight="false" outlineLevel="0" collapsed="false">
      <c r="B281" s="7" t="s">
        <v>159</v>
      </c>
      <c r="C281" s="3" t="n">
        <v>0.0907698968977631</v>
      </c>
      <c r="D281" s="3" t="n">
        <v>0.074571982841732</v>
      </c>
      <c r="E281" s="3" t="n">
        <v>0.0826170264141079</v>
      </c>
      <c r="F281" s="3" t="n">
        <v>0.7515821921348</v>
      </c>
      <c r="G281" s="3" t="n">
        <v>0</v>
      </c>
      <c r="H281" s="3" t="n">
        <v>0</v>
      </c>
      <c r="I281" s="3" t="n">
        <v>0.000458901711597043</v>
      </c>
      <c r="J281" s="3" t="n">
        <v>0</v>
      </c>
      <c r="K281" s="3" t="n">
        <v>0</v>
      </c>
      <c r="L281" s="16" t="n">
        <v>0.44</v>
      </c>
      <c r="M281" s="16" t="n">
        <v>0.03</v>
      </c>
      <c r="N281" s="16" t="n">
        <v>0.0132</v>
      </c>
      <c r="O281" s="16" t="n">
        <v>77.189296</v>
      </c>
      <c r="P281" s="16" t="s">
        <v>37</v>
      </c>
      <c r="Q281" s="16" t="s">
        <v>511</v>
      </c>
      <c r="R281" s="16" t="s">
        <v>593</v>
      </c>
      <c r="S281" s="16" t="n">
        <v>8.83667318774561</v>
      </c>
      <c r="V281" s="37"/>
      <c r="DE281" s="44"/>
    </row>
    <row r="282" customFormat="false" ht="14.4" hidden="false" customHeight="false" outlineLevel="0" collapsed="false">
      <c r="B282" s="7" t="s">
        <v>160</v>
      </c>
      <c r="C282" s="3" t="s">
        <v>610</v>
      </c>
      <c r="D282" s="3" t="s">
        <v>610</v>
      </c>
      <c r="E282" s="3" t="s">
        <v>610</v>
      </c>
      <c r="F282" s="3" t="s">
        <v>610</v>
      </c>
      <c r="G282" s="3" t="s">
        <v>610</v>
      </c>
      <c r="H282" s="3" t="s">
        <v>610</v>
      </c>
      <c r="I282" s="3" t="s">
        <v>610</v>
      </c>
      <c r="J282" s="3" t="s">
        <v>610</v>
      </c>
      <c r="K282" s="3" t="s">
        <v>610</v>
      </c>
      <c r="L282" s="147" t="s">
        <v>610</v>
      </c>
      <c r="M282" s="147" t="s">
        <v>610</v>
      </c>
      <c r="N282" s="147" t="s">
        <v>610</v>
      </c>
      <c r="O282" s="147" t="s">
        <v>610</v>
      </c>
      <c r="P282" s="147" t="s">
        <v>610</v>
      </c>
      <c r="Q282" s="147" t="s">
        <v>610</v>
      </c>
      <c r="R282" s="147" t="s">
        <v>610</v>
      </c>
      <c r="S282" s="147" t="s">
        <v>610</v>
      </c>
      <c r="V282" s="37"/>
      <c r="DE282" s="44"/>
    </row>
    <row r="283" customFormat="false" ht="14.4" hidden="false" customHeight="false" outlineLevel="0" collapsed="false">
      <c r="B283" s="7" t="s">
        <v>172</v>
      </c>
      <c r="C283" s="3" t="n">
        <v>0</v>
      </c>
      <c r="D283" s="3" t="n">
        <v>0</v>
      </c>
      <c r="E283" s="3" t="n">
        <v>0</v>
      </c>
      <c r="F283" s="3" t="n">
        <v>0</v>
      </c>
      <c r="G283" s="3" t="n">
        <v>0</v>
      </c>
      <c r="H283" s="3" t="n">
        <v>0</v>
      </c>
      <c r="I283" s="3" t="n">
        <v>1</v>
      </c>
      <c r="J283" s="3" t="n">
        <v>0</v>
      </c>
      <c r="K283" s="3" t="n">
        <v>0</v>
      </c>
      <c r="L283" s="16" t="n">
        <v>1.58</v>
      </c>
      <c r="M283" s="16" t="n">
        <v>0.085</v>
      </c>
      <c r="N283" s="16" t="n">
        <v>0.1343</v>
      </c>
      <c r="O283" s="16" t="n">
        <v>40</v>
      </c>
      <c r="P283" s="16" t="s">
        <v>37</v>
      </c>
      <c r="Q283" s="16" t="s">
        <v>511</v>
      </c>
      <c r="R283" s="16" t="s">
        <v>593</v>
      </c>
      <c r="S283" s="16" t="n">
        <v>8.70367784588538</v>
      </c>
      <c r="V283" s="37"/>
      <c r="DE283" s="44"/>
    </row>
    <row r="284" customFormat="false" ht="14.4" hidden="false" customHeight="false" outlineLevel="0" collapsed="false">
      <c r="B284" s="7" t="s">
        <v>173</v>
      </c>
      <c r="C284" s="3" t="n">
        <v>0</v>
      </c>
      <c r="D284" s="3" t="n">
        <v>0</v>
      </c>
      <c r="E284" s="3" t="n">
        <v>0</v>
      </c>
      <c r="F284" s="3" t="n">
        <v>0</v>
      </c>
      <c r="G284" s="3" t="n">
        <v>0</v>
      </c>
      <c r="H284" s="3" t="n">
        <v>0</v>
      </c>
      <c r="I284" s="3" t="n">
        <v>0</v>
      </c>
      <c r="J284" s="3" t="n">
        <v>1</v>
      </c>
      <c r="K284" s="3" t="n">
        <v>0</v>
      </c>
      <c r="L284" s="16" t="n">
        <v>1.98666666666667</v>
      </c>
      <c r="M284" s="16" t="n">
        <v>0.035</v>
      </c>
      <c r="N284" s="16" t="n">
        <v>0.0695333333333333</v>
      </c>
      <c r="O284" s="16" t="n">
        <v>104.3</v>
      </c>
      <c r="P284" s="16" t="s">
        <v>37</v>
      </c>
      <c r="Q284" s="16" t="s">
        <v>511</v>
      </c>
      <c r="R284" s="16" t="s">
        <v>593</v>
      </c>
      <c r="S284" s="16" t="n">
        <v>8.76711758746785</v>
      </c>
      <c r="V284" s="37"/>
      <c r="DE284" s="44"/>
    </row>
    <row r="285" customFormat="false" ht="14.4" hidden="false" customHeight="false" outlineLevel="0" collapsed="false">
      <c r="B285" s="7" t="s">
        <v>174</v>
      </c>
      <c r="C285" s="3" t="n">
        <v>0</v>
      </c>
      <c r="D285" s="3" t="n">
        <v>0</v>
      </c>
      <c r="E285" s="3" t="n">
        <v>0</v>
      </c>
      <c r="F285" s="3" t="n">
        <v>0</v>
      </c>
      <c r="G285" s="3" t="n">
        <v>0</v>
      </c>
      <c r="H285" s="3" t="n">
        <v>0</v>
      </c>
      <c r="I285" s="3" t="n">
        <v>0</v>
      </c>
      <c r="J285" s="3" t="n">
        <v>1</v>
      </c>
      <c r="K285" s="3" t="n">
        <v>0</v>
      </c>
      <c r="L285" s="16" t="n">
        <v>1.98666666666667</v>
      </c>
      <c r="M285" s="16" t="n">
        <v>0.01</v>
      </c>
      <c r="N285" s="16" t="n">
        <v>0.0198666666666667</v>
      </c>
      <c r="O285" s="16" t="n">
        <v>29.8</v>
      </c>
      <c r="P285" s="16" t="s">
        <v>37</v>
      </c>
      <c r="Q285" s="16" t="s">
        <v>511</v>
      </c>
      <c r="R285" s="16" t="s">
        <v>593</v>
      </c>
      <c r="S285" s="16" t="n">
        <v>8.76711758746785</v>
      </c>
      <c r="V285" s="37"/>
      <c r="DE285" s="44"/>
    </row>
    <row r="286" customFormat="false" ht="14.4" hidden="false" customHeight="false" outlineLevel="0" collapsed="false">
      <c r="B286" s="7" t="s">
        <v>175</v>
      </c>
      <c r="C286" s="3" t="n">
        <v>0.10515298497478</v>
      </c>
      <c r="D286" s="3" t="n">
        <v>0</v>
      </c>
      <c r="E286" s="3" t="n">
        <v>0.0510743069877503</v>
      </c>
      <c r="F286" s="3" t="n">
        <v>0.472687703886631</v>
      </c>
      <c r="G286" s="3" t="n">
        <v>0.371085004150839</v>
      </c>
      <c r="H286" s="3" t="n">
        <v>0</v>
      </c>
      <c r="I286" s="3" t="n">
        <v>0</v>
      </c>
      <c r="J286" s="3" t="n">
        <v>0</v>
      </c>
      <c r="K286" s="3" t="n">
        <v>0</v>
      </c>
      <c r="L286" s="16" t="n">
        <v>1.98666666666667</v>
      </c>
      <c r="M286" s="16" t="n">
        <v>0.045</v>
      </c>
      <c r="N286" s="16" t="n">
        <v>0.0894</v>
      </c>
      <c r="O286" s="16" t="n">
        <v>67.7012</v>
      </c>
      <c r="P286" s="16" t="s">
        <v>37</v>
      </c>
      <c r="Q286" s="16" t="s">
        <v>511</v>
      </c>
      <c r="R286" s="16" t="s">
        <v>593</v>
      </c>
      <c r="S286" s="16" t="n">
        <v>8.76711758746785</v>
      </c>
      <c r="V286" s="37"/>
      <c r="DE286" s="44"/>
    </row>
    <row r="287" customFormat="false" ht="14.4" hidden="false" customHeight="false" outlineLevel="0" collapsed="false">
      <c r="B287" s="7" t="s">
        <v>176</v>
      </c>
      <c r="C287" s="3" t="n">
        <v>0</v>
      </c>
      <c r="D287" s="3" t="n">
        <v>0</v>
      </c>
      <c r="E287" s="3" t="n">
        <v>0</v>
      </c>
      <c r="F287" s="3" t="n">
        <v>0</v>
      </c>
      <c r="G287" s="3" t="n">
        <v>0.966796875</v>
      </c>
      <c r="H287" s="3" t="n">
        <v>0</v>
      </c>
      <c r="I287" s="3" t="n">
        <v>0.033203125</v>
      </c>
      <c r="J287" s="3" t="n">
        <v>0</v>
      </c>
      <c r="K287" s="3" t="n">
        <v>0</v>
      </c>
      <c r="L287" s="16" t="n">
        <v>0.67</v>
      </c>
      <c r="M287" s="16" t="n">
        <v>0.04</v>
      </c>
      <c r="N287" s="16" t="n">
        <v>0.0268</v>
      </c>
      <c r="O287" s="16" t="n">
        <v>13.7216</v>
      </c>
      <c r="P287" s="16" t="s">
        <v>37</v>
      </c>
      <c r="Q287" s="16" t="s">
        <v>511</v>
      </c>
      <c r="R287" s="16" t="s">
        <v>593</v>
      </c>
      <c r="S287" s="16" t="n">
        <v>8.76809282242163</v>
      </c>
      <c r="V287" s="37"/>
      <c r="DE287" s="44"/>
    </row>
    <row r="288" customFormat="false" ht="14.4" hidden="false" customHeight="false" outlineLevel="0" collapsed="false">
      <c r="B288" s="7" t="s">
        <v>177</v>
      </c>
      <c r="C288" s="3" t="s">
        <v>610</v>
      </c>
      <c r="D288" s="3" t="s">
        <v>610</v>
      </c>
      <c r="E288" s="3" t="s">
        <v>610</v>
      </c>
      <c r="F288" s="3" t="s">
        <v>610</v>
      </c>
      <c r="G288" s="3" t="s">
        <v>610</v>
      </c>
      <c r="H288" s="3" t="s">
        <v>610</v>
      </c>
      <c r="I288" s="3" t="s">
        <v>610</v>
      </c>
      <c r="J288" s="3" t="s">
        <v>610</v>
      </c>
      <c r="K288" s="3" t="s">
        <v>610</v>
      </c>
      <c r="L288" s="147" t="s">
        <v>610</v>
      </c>
      <c r="M288" s="147" t="s">
        <v>610</v>
      </c>
      <c r="N288" s="147" t="s">
        <v>610</v>
      </c>
      <c r="O288" s="147" t="s">
        <v>610</v>
      </c>
      <c r="P288" s="147" t="s">
        <v>610</v>
      </c>
      <c r="Q288" s="147" t="s">
        <v>610</v>
      </c>
      <c r="R288" s="147" t="s">
        <v>610</v>
      </c>
      <c r="S288" s="147" t="s">
        <v>610</v>
      </c>
      <c r="V288" s="37"/>
      <c r="DE288" s="44"/>
    </row>
    <row r="289" customFormat="false" ht="14.4" hidden="false" customHeight="false" outlineLevel="0" collapsed="false">
      <c r="B289" s="7" t="s">
        <v>178</v>
      </c>
      <c r="C289" s="3" t="n">
        <v>0.0382197552330636</v>
      </c>
      <c r="D289" s="3" t="n">
        <v>0</v>
      </c>
      <c r="E289" s="3" t="n">
        <v>0</v>
      </c>
      <c r="F289" s="3" t="n">
        <v>0</v>
      </c>
      <c r="G289" s="3" t="n">
        <v>0</v>
      </c>
      <c r="H289" s="3" t="n">
        <v>0</v>
      </c>
      <c r="I289" s="3" t="n">
        <v>0.668762121313449</v>
      </c>
      <c r="J289" s="3" t="n">
        <v>0.293018123453488</v>
      </c>
      <c r="K289" s="3" t="n">
        <v>0</v>
      </c>
      <c r="L289" s="16" t="n">
        <v>2.54</v>
      </c>
      <c r="M289" s="16" t="n">
        <v>0.02</v>
      </c>
      <c r="N289" s="16" t="n">
        <v>0.0508</v>
      </c>
      <c r="O289" s="16" t="n">
        <v>43.9624</v>
      </c>
      <c r="P289" s="16" t="s">
        <v>37</v>
      </c>
      <c r="Q289" s="16" t="s">
        <v>511</v>
      </c>
      <c r="R289" s="16" t="s">
        <v>593</v>
      </c>
      <c r="S289" s="16" t="n">
        <v>8.68186774865451</v>
      </c>
      <c r="V289" s="37"/>
      <c r="DE289" s="44"/>
    </row>
    <row r="290" customFormat="false" ht="14.4" hidden="false" customHeight="false" outlineLevel="0" collapsed="false">
      <c r="B290" s="7" t="s">
        <v>179</v>
      </c>
      <c r="C290" s="3" t="n">
        <v>0.765186915887851</v>
      </c>
      <c r="D290" s="3" t="n">
        <v>0</v>
      </c>
      <c r="E290" s="3" t="n">
        <v>0.0157710280373832</v>
      </c>
      <c r="F290" s="3" t="n">
        <v>0.175233644859813</v>
      </c>
      <c r="G290" s="3" t="n">
        <v>0</v>
      </c>
      <c r="H290" s="3" t="n">
        <v>0</v>
      </c>
      <c r="I290" s="3" t="n">
        <v>0</v>
      </c>
      <c r="J290" s="3" t="n">
        <v>0.0438084112149533</v>
      </c>
      <c r="K290" s="3" t="n">
        <v>0</v>
      </c>
      <c r="L290" s="16" t="n">
        <v>1.37</v>
      </c>
      <c r="M290" s="16" t="n">
        <v>0.01</v>
      </c>
      <c r="N290" s="16" t="n">
        <v>0.0137</v>
      </c>
      <c r="O290" s="16" t="n">
        <v>23.4544</v>
      </c>
      <c r="P290" s="16" t="s">
        <v>37</v>
      </c>
      <c r="Q290" s="16" t="s">
        <v>511</v>
      </c>
      <c r="R290" s="16" t="s">
        <v>593</v>
      </c>
      <c r="S290" s="16" t="n">
        <v>8.66274051789989</v>
      </c>
      <c r="V290" s="37"/>
      <c r="DE290" s="44"/>
    </row>
    <row r="291" customFormat="false" ht="14.4" hidden="false" customHeight="false" outlineLevel="0" collapsed="false">
      <c r="B291" s="7" t="s">
        <v>180</v>
      </c>
      <c r="C291" s="3" t="n">
        <v>0</v>
      </c>
      <c r="D291" s="3" t="n">
        <v>0</v>
      </c>
      <c r="E291" s="3" t="n">
        <v>0</v>
      </c>
      <c r="F291" s="3" t="n">
        <v>0</v>
      </c>
      <c r="G291" s="3" t="n">
        <v>1</v>
      </c>
      <c r="H291" s="3" t="n">
        <v>0</v>
      </c>
      <c r="I291" s="3" t="n">
        <v>0</v>
      </c>
      <c r="J291" s="3" t="n">
        <v>0</v>
      </c>
      <c r="K291" s="3" t="n">
        <v>0</v>
      </c>
      <c r="L291" s="16" t="n">
        <v>8.21</v>
      </c>
      <c r="M291" s="16" t="n">
        <v>0.025</v>
      </c>
      <c r="N291" s="16" t="n">
        <v>0.20525</v>
      </c>
      <c r="O291" s="16" t="n">
        <v>112.8875</v>
      </c>
      <c r="P291" s="16" t="s">
        <v>37</v>
      </c>
      <c r="Q291" s="16" t="s">
        <v>511</v>
      </c>
      <c r="R291" s="16" t="s">
        <v>593</v>
      </c>
      <c r="S291" s="16" t="n">
        <v>8.65462561410217</v>
      </c>
      <c r="V291" s="37"/>
      <c r="DE291" s="44"/>
    </row>
    <row r="292" customFormat="false" ht="14.4" hidden="false" customHeight="false" outlineLevel="0" collapsed="false">
      <c r="B292" s="7" t="s">
        <v>191</v>
      </c>
      <c r="C292" s="3" t="n">
        <v>0.497049216458589</v>
      </c>
      <c r="D292" s="3" t="n">
        <v>0.179893580879272</v>
      </c>
      <c r="E292" s="3" t="n">
        <v>0.0158220245701734</v>
      </c>
      <c r="F292" s="3" t="n">
        <v>0.175800273001927</v>
      </c>
      <c r="G292" s="3" t="n">
        <v>0.00497922000802743</v>
      </c>
      <c r="H292" s="3" t="n">
        <v>0.0653114183792881</v>
      </c>
      <c r="I292" s="3" t="n">
        <v>0</v>
      </c>
      <c r="J292" s="3" t="n">
        <v>0.0611442667027236</v>
      </c>
      <c r="K292" s="3" t="n">
        <v>0</v>
      </c>
      <c r="L292" s="16" t="n">
        <v>4.87</v>
      </c>
      <c r="M292" s="16" t="n">
        <v>0.02</v>
      </c>
      <c r="N292" s="16" t="n">
        <v>0.0974</v>
      </c>
      <c r="O292" s="16" t="n">
        <v>119.471544822282</v>
      </c>
      <c r="P292" s="16" t="s">
        <v>611</v>
      </c>
      <c r="Q292" s="16" t="s">
        <v>511</v>
      </c>
      <c r="R292" s="16" t="s">
        <v>593</v>
      </c>
      <c r="S292" s="16" t="n">
        <v>7.25695463216253</v>
      </c>
      <c r="V292" s="37"/>
      <c r="DE292" s="44"/>
    </row>
    <row r="293" customFormat="false" ht="14.4" hidden="false" customHeight="false" outlineLevel="0" collapsed="false">
      <c r="B293" s="7" t="s">
        <v>192</v>
      </c>
      <c r="C293" s="3" t="n">
        <v>0.393227744401966</v>
      </c>
      <c r="D293" s="3" t="n">
        <v>0.070999453850355</v>
      </c>
      <c r="E293" s="3" t="n">
        <v>0.0442381212452212</v>
      </c>
      <c r="F293" s="3" t="n">
        <v>0.491534680502458</v>
      </c>
      <c r="G293" s="3" t="n">
        <v>0</v>
      </c>
      <c r="H293" s="3" t="n">
        <v>0</v>
      </c>
      <c r="I293" s="3" t="n">
        <v>0</v>
      </c>
      <c r="J293" s="3" t="n">
        <v>0</v>
      </c>
      <c r="K293" s="3" t="n">
        <v>0</v>
      </c>
      <c r="L293" s="16" t="n">
        <v>4.34</v>
      </c>
      <c r="M293" s="16" t="n">
        <v>0.015</v>
      </c>
      <c r="N293" s="16" t="n">
        <v>0.0651</v>
      </c>
      <c r="O293" s="16" t="n">
        <v>119.1981</v>
      </c>
      <c r="P293" s="16" t="s">
        <v>611</v>
      </c>
      <c r="Q293" s="16" t="s">
        <v>511</v>
      </c>
      <c r="R293" s="16" t="s">
        <v>593</v>
      </c>
      <c r="S293" s="16" t="n">
        <v>7.63812121429525</v>
      </c>
      <c r="V293" s="37"/>
      <c r="DE293" s="139"/>
    </row>
    <row r="294" customFormat="false" ht="14.4" hidden="false" customHeight="false" outlineLevel="0" collapsed="false">
      <c r="B294" s="7" t="s">
        <v>193</v>
      </c>
      <c r="C294" s="3" t="n">
        <v>0.0452261306532663</v>
      </c>
      <c r="D294" s="3" t="n">
        <v>0</v>
      </c>
      <c r="E294" s="3" t="n">
        <v>0</v>
      </c>
      <c r="F294" s="3" t="n">
        <v>0</v>
      </c>
      <c r="G294" s="3" t="n">
        <v>0</v>
      </c>
      <c r="H294" s="3" t="n">
        <v>0.954773869346734</v>
      </c>
      <c r="I294" s="3" t="n">
        <v>0</v>
      </c>
      <c r="J294" s="3" t="n">
        <v>0</v>
      </c>
      <c r="K294" s="3" t="n">
        <v>0</v>
      </c>
      <c r="L294" s="16" t="n">
        <v>15.3</v>
      </c>
      <c r="M294" s="16" t="n">
        <v>0.01</v>
      </c>
      <c r="N294" s="16" t="n">
        <v>0.153</v>
      </c>
      <c r="O294" s="16" t="n">
        <v>152.235</v>
      </c>
      <c r="P294" s="16" t="s">
        <v>37</v>
      </c>
      <c r="Q294" s="16" t="s">
        <v>511</v>
      </c>
      <c r="R294" s="16" t="s">
        <v>593</v>
      </c>
      <c r="S294" s="16" t="n">
        <v>8.22041964608497</v>
      </c>
      <c r="V294" s="37"/>
      <c r="DE294" s="139"/>
    </row>
    <row r="295" customFormat="false" ht="14.4" hidden="false" customHeight="false" outlineLevel="0" collapsed="false">
      <c r="B295" s="7" t="s">
        <v>194</v>
      </c>
      <c r="C295" s="3" t="n">
        <v>0.372334566055551</v>
      </c>
      <c r="D295" s="3" t="n">
        <v>0</v>
      </c>
      <c r="E295" s="3" t="n">
        <v>0</v>
      </c>
      <c r="F295" s="3" t="n">
        <v>0</v>
      </c>
      <c r="G295" s="3" t="n">
        <v>0.438822881422614</v>
      </c>
      <c r="H295" s="3" t="n">
        <v>0</v>
      </c>
      <c r="I295" s="3" t="n">
        <v>0.188842552521835</v>
      </c>
      <c r="J295" s="3" t="n">
        <v>0</v>
      </c>
      <c r="K295" s="3" t="n">
        <v>0</v>
      </c>
      <c r="L295" s="16" t="n">
        <v>13</v>
      </c>
      <c r="M295" s="16" t="n">
        <v>0.065</v>
      </c>
      <c r="N295" s="16" t="n">
        <v>0.845</v>
      </c>
      <c r="O295" s="16" t="n">
        <v>163.09</v>
      </c>
      <c r="P295" s="16" t="s">
        <v>37</v>
      </c>
      <c r="Q295" s="16" t="s">
        <v>511</v>
      </c>
      <c r="R295" s="16" t="s">
        <v>593</v>
      </c>
      <c r="S295" s="16" t="n">
        <v>7.81302662973106</v>
      </c>
      <c r="V295" s="37"/>
      <c r="DE295" s="139"/>
    </row>
    <row r="296" customFormat="false" ht="14.4" hidden="false" customHeight="false" outlineLevel="0" collapsed="false">
      <c r="B296" s="7" t="s">
        <v>195</v>
      </c>
      <c r="C296" s="3" t="s">
        <v>610</v>
      </c>
      <c r="D296" s="3" t="s">
        <v>610</v>
      </c>
      <c r="E296" s="3" t="s">
        <v>610</v>
      </c>
      <c r="F296" s="3" t="s">
        <v>610</v>
      </c>
      <c r="G296" s="3" t="s">
        <v>610</v>
      </c>
      <c r="H296" s="3" t="s">
        <v>610</v>
      </c>
      <c r="I296" s="3" t="s">
        <v>610</v>
      </c>
      <c r="J296" s="3" t="s">
        <v>610</v>
      </c>
      <c r="K296" s="3" t="s">
        <v>610</v>
      </c>
      <c r="L296" s="147" t="s">
        <v>610</v>
      </c>
      <c r="M296" s="147" t="s">
        <v>610</v>
      </c>
      <c r="N296" s="147" t="s">
        <v>610</v>
      </c>
      <c r="O296" s="147" t="s">
        <v>610</v>
      </c>
      <c r="P296" s="147" t="s">
        <v>610</v>
      </c>
      <c r="Q296" s="147" t="s">
        <v>610</v>
      </c>
      <c r="R296" s="147" t="s">
        <v>610</v>
      </c>
      <c r="S296" s="147" t="s">
        <v>610</v>
      </c>
      <c r="V296" s="37"/>
      <c r="DE296" s="44"/>
    </row>
    <row r="297" customFormat="false" ht="14.4" hidden="false" customHeight="false" outlineLevel="0" collapsed="false">
      <c r="B297" s="7" t="s">
        <v>196</v>
      </c>
      <c r="C297" s="3" t="s">
        <v>610</v>
      </c>
      <c r="D297" s="3" t="s">
        <v>610</v>
      </c>
      <c r="E297" s="3" t="s">
        <v>610</v>
      </c>
      <c r="F297" s="3" t="s">
        <v>610</v>
      </c>
      <c r="G297" s="3" t="s">
        <v>610</v>
      </c>
      <c r="H297" s="3" t="s">
        <v>610</v>
      </c>
      <c r="I297" s="3" t="s">
        <v>610</v>
      </c>
      <c r="J297" s="3" t="s">
        <v>610</v>
      </c>
      <c r="K297" s="3" t="s">
        <v>610</v>
      </c>
      <c r="L297" s="147" t="s">
        <v>610</v>
      </c>
      <c r="M297" s="147" t="s">
        <v>610</v>
      </c>
      <c r="N297" s="147" t="s">
        <v>610</v>
      </c>
      <c r="O297" s="147" t="s">
        <v>610</v>
      </c>
      <c r="P297" s="147" t="s">
        <v>610</v>
      </c>
      <c r="Q297" s="147" t="s">
        <v>610</v>
      </c>
      <c r="R297" s="147" t="s">
        <v>610</v>
      </c>
      <c r="S297" s="147" t="s">
        <v>610</v>
      </c>
      <c r="V297" s="37"/>
    </row>
    <row r="298" customFormat="false" ht="14.4" hidden="false" customHeight="false" outlineLevel="0" collapsed="false">
      <c r="B298" s="7" t="s">
        <v>197</v>
      </c>
      <c r="C298" s="3" t="n">
        <v>0.0292845578662922</v>
      </c>
      <c r="D298" s="3" t="n">
        <v>0.261782979860786</v>
      </c>
      <c r="E298" s="3" t="n">
        <v>0.00380517534241625</v>
      </c>
      <c r="F298" s="3" t="n">
        <v>0.0422797260268473</v>
      </c>
      <c r="G298" s="3" t="n">
        <v>0.00724581191120231</v>
      </c>
      <c r="H298" s="3" t="n">
        <v>0.0950418443987655</v>
      </c>
      <c r="I298" s="3" t="n">
        <v>0</v>
      </c>
      <c r="J298" s="3" t="n">
        <v>0.560559904593691</v>
      </c>
      <c r="K298" s="3" t="n">
        <v>0</v>
      </c>
      <c r="L298" s="16" t="n">
        <v>18.3</v>
      </c>
      <c r="M298" s="16" t="n">
        <v>0.008</v>
      </c>
      <c r="N298" s="16" t="n">
        <v>0.1464</v>
      </c>
      <c r="O298" s="16" t="n">
        <v>182.817213932346</v>
      </c>
      <c r="P298" s="16" t="s">
        <v>611</v>
      </c>
      <c r="Q298" s="16" t="s">
        <v>511</v>
      </c>
      <c r="R298" s="16" t="s">
        <v>592</v>
      </c>
      <c r="S298" s="16" t="n">
        <v>8.95846313009675</v>
      </c>
      <c r="V298" s="37"/>
      <c r="DE298" s="58" t="e">
        <f aca="false">SUM(#REF!)</f>
        <v>#REF!</v>
      </c>
    </row>
    <row r="299" customFormat="false" ht="14.4" hidden="false" customHeight="false" outlineLevel="0" collapsed="false">
      <c r="B299" s="7" t="s">
        <v>198</v>
      </c>
      <c r="C299" s="3" t="n">
        <v>0.195594274943708</v>
      </c>
      <c r="D299" s="3" t="n">
        <v>0.189976231893877</v>
      </c>
      <c r="E299" s="3" t="n">
        <v>0.0446036048761572</v>
      </c>
      <c r="F299" s="3" t="n">
        <v>0.495595609735079</v>
      </c>
      <c r="G299" s="3" t="n">
        <v>0.00525829465549676</v>
      </c>
      <c r="H299" s="3" t="n">
        <v>0.0689719838956815</v>
      </c>
      <c r="I299" s="3" t="n">
        <v>0</v>
      </c>
      <c r="J299" s="3" t="n">
        <v>0</v>
      </c>
      <c r="K299" s="3" t="n">
        <v>0</v>
      </c>
      <c r="L299" s="16" t="n">
        <v>29.8</v>
      </c>
      <c r="M299" s="16" t="n">
        <v>0.0025</v>
      </c>
      <c r="N299" s="16" t="n">
        <v>0.0745</v>
      </c>
      <c r="O299" s="16" t="n">
        <v>96.146987899384</v>
      </c>
      <c r="P299" s="16" t="s">
        <v>611</v>
      </c>
      <c r="Q299" s="16" t="s">
        <v>511</v>
      </c>
      <c r="R299" s="16" t="s">
        <v>592</v>
      </c>
      <c r="S299" s="16" t="n">
        <v>8.87712241302798</v>
      </c>
      <c r="V299" s="37"/>
      <c r="DE299" s="38" t="e">
        <f aca="false">Z67+Z141-Z199</f>
        <v>#VALUE!</v>
      </c>
    </row>
    <row r="300" customFormat="false" ht="14.4" hidden="false" customHeight="false" outlineLevel="0" collapsed="false">
      <c r="B300" s="7" t="s">
        <v>199</v>
      </c>
      <c r="C300" s="3" t="s">
        <v>610</v>
      </c>
      <c r="D300" s="3" t="s">
        <v>610</v>
      </c>
      <c r="E300" s="3" t="s">
        <v>610</v>
      </c>
      <c r="F300" s="3" t="s">
        <v>610</v>
      </c>
      <c r="G300" s="3" t="s">
        <v>610</v>
      </c>
      <c r="H300" s="3" t="s">
        <v>610</v>
      </c>
      <c r="I300" s="3" t="s">
        <v>610</v>
      </c>
      <c r="J300" s="3" t="s">
        <v>610</v>
      </c>
      <c r="K300" s="3" t="s">
        <v>610</v>
      </c>
      <c r="L300" s="147" t="s">
        <v>610</v>
      </c>
      <c r="M300" s="147" t="s">
        <v>610</v>
      </c>
      <c r="N300" s="147" t="s">
        <v>610</v>
      </c>
      <c r="O300" s="147" t="s">
        <v>610</v>
      </c>
      <c r="P300" s="147" t="s">
        <v>610</v>
      </c>
      <c r="Q300" s="147" t="s">
        <v>610</v>
      </c>
      <c r="R300" s="147" t="s">
        <v>610</v>
      </c>
      <c r="S300" s="147" t="s">
        <v>610</v>
      </c>
      <c r="V300" s="37"/>
      <c r="DE300" s="44"/>
    </row>
    <row r="301" customFormat="false" ht="14.4" hidden="false" customHeight="false" outlineLevel="0" collapsed="false">
      <c r="B301" s="7" t="s">
        <v>211</v>
      </c>
      <c r="C301" s="3" t="n">
        <v>0.57209450153618</v>
      </c>
      <c r="D301" s="3" t="n">
        <v>0.137726454073525</v>
      </c>
      <c r="E301" s="3" t="n">
        <v>0.0057209450153618</v>
      </c>
      <c r="F301" s="3" t="n">
        <v>0.0635660557262422</v>
      </c>
      <c r="G301" s="3" t="n">
        <v>0</v>
      </c>
      <c r="H301" s="3" t="n">
        <v>0.148320796694565</v>
      </c>
      <c r="I301" s="3" t="n">
        <v>0.00900519122788431</v>
      </c>
      <c r="J301" s="3" t="n">
        <v>0</v>
      </c>
      <c r="K301" s="3" t="n">
        <v>0.0635660557262422</v>
      </c>
      <c r="L301" s="16" t="n">
        <v>517</v>
      </c>
      <c r="M301" s="16" t="n">
        <v>0.008</v>
      </c>
      <c r="N301" s="16" t="n">
        <v>4.136</v>
      </c>
      <c r="O301" s="16" t="n">
        <v>3903.9704</v>
      </c>
      <c r="P301" s="16" t="s">
        <v>37</v>
      </c>
      <c r="Q301" s="16" t="s">
        <v>511</v>
      </c>
      <c r="R301" s="16" t="s">
        <v>592</v>
      </c>
      <c r="S301" s="16" t="n">
        <v>9.05493822063479</v>
      </c>
      <c r="V301" s="37"/>
      <c r="DE301" s="44"/>
    </row>
    <row r="302" customFormat="false" ht="14.4" hidden="false" customHeight="false" outlineLevel="0" collapsed="false">
      <c r="B302" s="7" t="s">
        <v>212</v>
      </c>
      <c r="C302" s="3" t="n">
        <v>0.57560529922339</v>
      </c>
      <c r="D302" s="3" t="n">
        <v>0</v>
      </c>
      <c r="E302" s="3" t="n">
        <v>0.0246687985381453</v>
      </c>
      <c r="F302" s="3" t="n">
        <v>0.274097761534947</v>
      </c>
      <c r="G302" s="3" t="n">
        <v>0.125628140703518</v>
      </c>
      <c r="H302" s="3" t="n">
        <v>0</v>
      </c>
      <c r="I302" s="3" t="n">
        <v>0</v>
      </c>
      <c r="J302" s="3" t="n">
        <v>0</v>
      </c>
      <c r="K302" s="3" t="n">
        <v>0</v>
      </c>
      <c r="L302" s="16" t="n">
        <v>40.25</v>
      </c>
      <c r="M302" s="16" t="n">
        <v>0.003</v>
      </c>
      <c r="N302" s="16" t="n">
        <v>0.12075</v>
      </c>
      <c r="O302" s="16" t="n">
        <v>132.160875</v>
      </c>
      <c r="P302" s="16" t="s">
        <v>37</v>
      </c>
      <c r="Q302" s="16" t="s">
        <v>511</v>
      </c>
      <c r="R302" s="16" t="s">
        <v>592</v>
      </c>
      <c r="S302" s="16" t="n">
        <v>9.02630518948368</v>
      </c>
      <c r="V302" s="37"/>
      <c r="DE302" s="44"/>
    </row>
    <row r="303" customFormat="false" ht="14.4" hidden="false" customHeight="false" outlineLevel="0" collapsed="false">
      <c r="B303" s="7" t="s">
        <v>213</v>
      </c>
      <c r="C303" s="3" t="n">
        <v>0</v>
      </c>
      <c r="D303" s="3" t="n">
        <v>0</v>
      </c>
      <c r="E303" s="3" t="n">
        <v>0</v>
      </c>
      <c r="F303" s="3" t="n">
        <v>0</v>
      </c>
      <c r="G303" s="3" t="n">
        <v>0</v>
      </c>
      <c r="H303" s="3" t="n">
        <v>0</v>
      </c>
      <c r="I303" s="3" t="n">
        <v>0</v>
      </c>
      <c r="J303" s="3" t="n">
        <v>1</v>
      </c>
      <c r="K303" s="3" t="n">
        <v>0</v>
      </c>
      <c r="L303" s="16" t="n">
        <v>40.25</v>
      </c>
      <c r="M303" s="16" t="n">
        <v>0.005</v>
      </c>
      <c r="N303" s="16" t="n">
        <v>0.20125</v>
      </c>
      <c r="O303" s="16" t="n">
        <v>301.875</v>
      </c>
      <c r="P303" s="16" t="s">
        <v>37</v>
      </c>
      <c r="Q303" s="16" t="s">
        <v>511</v>
      </c>
      <c r="R303" s="16" t="s">
        <v>592</v>
      </c>
      <c r="S303" s="16" t="n">
        <v>9.02630518948368</v>
      </c>
      <c r="V303" s="37"/>
      <c r="DE303" s="44"/>
    </row>
    <row r="304" customFormat="false" ht="14.4" hidden="false" customHeight="false" outlineLevel="0" collapsed="false">
      <c r="B304" s="7" t="s">
        <v>214</v>
      </c>
      <c r="C304" s="3" t="n">
        <v>0.0615554122237084</v>
      </c>
      <c r="D304" s="3" t="n">
        <v>0.550261312192442</v>
      </c>
      <c r="E304" s="3" t="n">
        <v>0.0079983839214978</v>
      </c>
      <c r="F304" s="3" t="n">
        <v>0.0888709324610867</v>
      </c>
      <c r="G304" s="3" t="n">
        <v>0.0152305164082024</v>
      </c>
      <c r="H304" s="3" t="n">
        <v>0.199775592897087</v>
      </c>
      <c r="I304" s="3" t="n">
        <v>0.0763078498959765</v>
      </c>
      <c r="J304" s="3" t="n">
        <v>0</v>
      </c>
      <c r="K304" s="3" t="n">
        <v>0</v>
      </c>
      <c r="L304" s="16" t="n">
        <v>64.6</v>
      </c>
      <c r="M304" s="16" t="n">
        <v>0.01</v>
      </c>
      <c r="N304" s="16" t="n">
        <v>0.646</v>
      </c>
      <c r="O304" s="16" t="n">
        <v>575.668165986632</v>
      </c>
      <c r="P304" s="16" t="s">
        <v>37</v>
      </c>
      <c r="Q304" s="16" t="s">
        <v>573</v>
      </c>
      <c r="R304" s="16" t="s">
        <v>597</v>
      </c>
      <c r="S304" s="16" t="n">
        <v>14.1676451121288</v>
      </c>
      <c r="V304" s="37"/>
      <c r="DE304" s="44"/>
    </row>
    <row r="305" customFormat="false" ht="14.4" hidden="false" customHeight="false" outlineLevel="0" collapsed="false">
      <c r="B305" s="7" t="s">
        <v>215</v>
      </c>
      <c r="C305" s="3" t="n">
        <v>0.171660526229989</v>
      </c>
      <c r="D305" s="3" t="n">
        <v>0.211926575592579</v>
      </c>
      <c r="E305" s="3" t="n">
        <v>0.00264093117276907</v>
      </c>
      <c r="F305" s="3" t="n">
        <v>0.0293436796974341</v>
      </c>
      <c r="G305" s="3" t="n">
        <v>0.116559616575919</v>
      </c>
      <c r="H305" s="3" t="n">
        <v>0.0815102213817613</v>
      </c>
      <c r="I305" s="3" t="n">
        <v>0.0277134752697988</v>
      </c>
      <c r="J305" s="3" t="n">
        <v>0</v>
      </c>
      <c r="K305" s="3" t="n">
        <v>0.35864497407975</v>
      </c>
      <c r="L305" s="16" t="n">
        <v>169</v>
      </c>
      <c r="M305" s="16" t="n">
        <v>0.07</v>
      </c>
      <c r="N305" s="16" t="n">
        <v>11.83</v>
      </c>
      <c r="O305" s="16" t="n">
        <v>7256.7586</v>
      </c>
      <c r="P305" s="16" t="s">
        <v>611</v>
      </c>
      <c r="Q305" s="16" t="s">
        <v>573</v>
      </c>
      <c r="R305" s="16" t="s">
        <v>597</v>
      </c>
      <c r="S305" s="16" t="n">
        <v>13.6832846578615</v>
      </c>
      <c r="V305" s="37"/>
      <c r="DE305" s="44"/>
    </row>
    <row r="306" customFormat="false" ht="14.4" hidden="false" customHeight="false" outlineLevel="0" collapsed="false">
      <c r="B306" s="7" t="s">
        <v>216</v>
      </c>
      <c r="C306" s="3" t="n">
        <v>0.136882129277567</v>
      </c>
      <c r="D306" s="3" t="n">
        <v>0.0988593155893536</v>
      </c>
      <c r="E306" s="3" t="n">
        <v>0</v>
      </c>
      <c r="F306" s="3" t="n">
        <v>0</v>
      </c>
      <c r="G306" s="3" t="n">
        <v>0.0418250950570342</v>
      </c>
      <c r="H306" s="3" t="n">
        <v>0.0380228136882129</v>
      </c>
      <c r="I306" s="3" t="n">
        <v>0</v>
      </c>
      <c r="J306" s="3" t="n">
        <v>0.684410646387833</v>
      </c>
      <c r="K306" s="3" t="n">
        <v>0</v>
      </c>
      <c r="L306" s="16" t="n">
        <v>50.9</v>
      </c>
      <c r="M306" s="16" t="n">
        <v>0.01</v>
      </c>
      <c r="N306" s="16" t="n">
        <v>0.509</v>
      </c>
      <c r="O306" s="16" t="n">
        <v>669.335</v>
      </c>
      <c r="P306" s="16" t="s">
        <v>37</v>
      </c>
      <c r="Q306" s="16" t="s">
        <v>573</v>
      </c>
      <c r="R306" s="16" t="s">
        <v>597</v>
      </c>
      <c r="S306" s="16" t="n">
        <v>13.3578839224826</v>
      </c>
      <c r="V306" s="37"/>
      <c r="DE306" s="44"/>
    </row>
    <row r="307" customFormat="false" ht="14.4" hidden="false" customHeight="false" outlineLevel="0" collapsed="false">
      <c r="B307" s="7" t="s">
        <v>217</v>
      </c>
      <c r="C307" s="3" t="n">
        <v>0.122987862015857</v>
      </c>
      <c r="D307" s="3" t="n">
        <v>0.145370390756333</v>
      </c>
      <c r="E307" s="3" t="n">
        <v>0.00211304732919451</v>
      </c>
      <c r="F307" s="3" t="n">
        <v>0.0234783036577167</v>
      </c>
      <c r="G307" s="3" t="n">
        <v>0.297519859233158</v>
      </c>
      <c r="H307" s="3" t="n">
        <v>0.408530537007742</v>
      </c>
      <c r="I307" s="3" t="n">
        <v>0</v>
      </c>
      <c r="J307" s="3" t="n">
        <v>0</v>
      </c>
      <c r="K307" s="3" t="n">
        <v>0</v>
      </c>
      <c r="L307" s="16" t="n">
        <v>37</v>
      </c>
      <c r="M307" s="16" t="n">
        <v>0.01</v>
      </c>
      <c r="N307" s="16" t="n">
        <v>0.37</v>
      </c>
      <c r="O307" s="16" t="n">
        <v>312.014265253504</v>
      </c>
      <c r="P307" s="16" t="s">
        <v>37</v>
      </c>
      <c r="Q307" s="16" t="s">
        <v>573</v>
      </c>
      <c r="R307" s="16" t="s">
        <v>597</v>
      </c>
      <c r="S307" s="16" t="n">
        <v>13.3391582213037</v>
      </c>
      <c r="V307" s="37"/>
      <c r="DE307" s="44"/>
    </row>
    <row r="308" customFormat="false" ht="14.4" hidden="false" customHeight="false" outlineLevel="0" collapsed="false">
      <c r="B308" s="7" t="s">
        <v>218</v>
      </c>
      <c r="C308" s="3" t="s">
        <v>610</v>
      </c>
      <c r="D308" s="3" t="s">
        <v>610</v>
      </c>
      <c r="E308" s="3" t="s">
        <v>610</v>
      </c>
      <c r="F308" s="3" t="s">
        <v>610</v>
      </c>
      <c r="G308" s="3" t="s">
        <v>610</v>
      </c>
      <c r="H308" s="3" t="s">
        <v>610</v>
      </c>
      <c r="I308" s="3" t="s">
        <v>610</v>
      </c>
      <c r="J308" s="3" t="s">
        <v>610</v>
      </c>
      <c r="K308" s="3" t="s">
        <v>610</v>
      </c>
      <c r="L308" s="147" t="s">
        <v>610</v>
      </c>
      <c r="M308" s="147" t="s">
        <v>610</v>
      </c>
      <c r="N308" s="147" t="s">
        <v>610</v>
      </c>
      <c r="O308" s="147" t="s">
        <v>610</v>
      </c>
      <c r="P308" s="147" t="s">
        <v>610</v>
      </c>
      <c r="Q308" s="147" t="s">
        <v>610</v>
      </c>
      <c r="R308" s="147" t="s">
        <v>610</v>
      </c>
      <c r="S308" s="147" t="s">
        <v>610</v>
      </c>
      <c r="V308" s="37"/>
      <c r="DE308" s="44"/>
    </row>
    <row r="309" customFormat="false" ht="14.4" hidden="false" customHeight="false" outlineLevel="0" collapsed="false">
      <c r="B309" s="7" t="s">
        <v>219</v>
      </c>
      <c r="C309" s="3" t="s">
        <v>610</v>
      </c>
      <c r="D309" s="3" t="s">
        <v>610</v>
      </c>
      <c r="E309" s="3" t="s">
        <v>610</v>
      </c>
      <c r="F309" s="3" t="s">
        <v>610</v>
      </c>
      <c r="G309" s="3" t="s">
        <v>610</v>
      </c>
      <c r="H309" s="3" t="s">
        <v>610</v>
      </c>
      <c r="I309" s="3" t="s">
        <v>610</v>
      </c>
      <c r="J309" s="3" t="s">
        <v>610</v>
      </c>
      <c r="K309" s="3" t="s">
        <v>610</v>
      </c>
      <c r="L309" s="147" t="s">
        <v>610</v>
      </c>
      <c r="M309" s="147" t="s">
        <v>610</v>
      </c>
      <c r="N309" s="147" t="s">
        <v>610</v>
      </c>
      <c r="O309" s="147" t="s">
        <v>610</v>
      </c>
      <c r="P309" s="147" t="s">
        <v>610</v>
      </c>
      <c r="Q309" s="147" t="s">
        <v>610</v>
      </c>
      <c r="R309" s="147" t="s">
        <v>610</v>
      </c>
      <c r="S309" s="147" t="s">
        <v>610</v>
      </c>
      <c r="V309" s="37"/>
      <c r="DE309" s="44"/>
    </row>
    <row r="310" customFormat="false" ht="14.4" hidden="false" customHeight="false" outlineLevel="0" collapsed="false">
      <c r="B310" s="7" t="s">
        <v>231</v>
      </c>
      <c r="C310" s="3" t="s">
        <v>610</v>
      </c>
      <c r="D310" s="3" t="s">
        <v>610</v>
      </c>
      <c r="E310" s="3" t="s">
        <v>610</v>
      </c>
      <c r="F310" s="3" t="s">
        <v>610</v>
      </c>
      <c r="G310" s="3" t="s">
        <v>610</v>
      </c>
      <c r="H310" s="3" t="s">
        <v>610</v>
      </c>
      <c r="I310" s="3" t="s">
        <v>610</v>
      </c>
      <c r="J310" s="3" t="s">
        <v>610</v>
      </c>
      <c r="K310" s="3" t="s">
        <v>610</v>
      </c>
      <c r="L310" s="147" t="s">
        <v>610</v>
      </c>
      <c r="M310" s="147" t="s">
        <v>610</v>
      </c>
      <c r="N310" s="147" t="s">
        <v>610</v>
      </c>
      <c r="O310" s="147" t="s">
        <v>610</v>
      </c>
      <c r="P310" s="147" t="s">
        <v>610</v>
      </c>
      <c r="Q310" s="147" t="s">
        <v>610</v>
      </c>
      <c r="R310" s="147" t="s">
        <v>610</v>
      </c>
      <c r="S310" s="147" t="s">
        <v>610</v>
      </c>
      <c r="V310" s="37"/>
      <c r="DE310" s="44"/>
    </row>
    <row r="311" customFormat="false" ht="14.4" hidden="false" customHeight="false" outlineLevel="0" collapsed="false">
      <c r="B311" s="7" t="s">
        <v>232</v>
      </c>
      <c r="C311" s="3" t="n">
        <v>0.0650602409638554</v>
      </c>
      <c r="D311" s="3" t="n">
        <v>0</v>
      </c>
      <c r="E311" s="3" t="n">
        <v>0</v>
      </c>
      <c r="F311" s="3" t="n">
        <v>0</v>
      </c>
      <c r="G311" s="3" t="n">
        <v>0</v>
      </c>
      <c r="H311" s="3" t="n">
        <v>0</v>
      </c>
      <c r="I311" s="3" t="n">
        <v>0</v>
      </c>
      <c r="J311" s="3" t="n">
        <v>0</v>
      </c>
      <c r="K311" s="3" t="n">
        <v>0.934939759036144</v>
      </c>
      <c r="L311" s="16" t="n">
        <v>25.4</v>
      </c>
      <c r="M311" s="16" t="n">
        <v>0.015</v>
      </c>
      <c r="N311" s="16" t="n">
        <v>0.381</v>
      </c>
      <c r="O311" s="16" t="n">
        <v>158.115</v>
      </c>
      <c r="P311" s="16" t="s">
        <v>37</v>
      </c>
      <c r="Q311" s="16" t="s">
        <v>573</v>
      </c>
      <c r="R311" s="16" t="s">
        <v>597</v>
      </c>
      <c r="S311" s="16" t="n">
        <v>10.6717486393005</v>
      </c>
      <c r="V311" s="37"/>
    </row>
    <row r="312" customFormat="false" ht="14.4" hidden="false" customHeight="false" outlineLevel="0" collapsed="false">
      <c r="B312" s="7" t="s">
        <v>233</v>
      </c>
      <c r="C312" s="3" t="n">
        <v>0.253521126760563</v>
      </c>
      <c r="D312" s="3" t="n">
        <v>0</v>
      </c>
      <c r="E312" s="3" t="n">
        <v>0</v>
      </c>
      <c r="F312" s="3" t="n">
        <v>0</v>
      </c>
      <c r="G312" s="3" t="n">
        <v>0.464788732394366</v>
      </c>
      <c r="H312" s="3" t="n">
        <v>0.28169014084507</v>
      </c>
      <c r="I312" s="3" t="n">
        <v>0</v>
      </c>
      <c r="J312" s="3" t="n">
        <v>0</v>
      </c>
      <c r="K312" s="3" t="n">
        <v>0</v>
      </c>
      <c r="L312" s="16" t="n">
        <v>43.5</v>
      </c>
      <c r="M312" s="16" t="n">
        <v>0.008</v>
      </c>
      <c r="N312" s="16" t="n">
        <v>0.348</v>
      </c>
      <c r="O312" s="16" t="n">
        <v>247.08</v>
      </c>
      <c r="P312" s="16" t="s">
        <v>37</v>
      </c>
      <c r="Q312" s="16" t="s">
        <v>573</v>
      </c>
      <c r="R312" s="16" t="s">
        <v>597</v>
      </c>
      <c r="S312" s="16" t="n">
        <v>10.6316003833015</v>
      </c>
      <c r="V312" s="37"/>
      <c r="DE312" s="58" t="e">
        <f aca="false">SUM(#REF!)-DG150</f>
        <v>#REF!</v>
      </c>
    </row>
    <row r="313" customFormat="false" ht="14.4" hidden="false" customHeight="false" outlineLevel="0" collapsed="false">
      <c r="B313" s="7" t="s">
        <v>234</v>
      </c>
      <c r="C313" s="3" t="n">
        <v>0.61787421846267</v>
      </c>
      <c r="D313" s="3" t="n">
        <v>0</v>
      </c>
      <c r="E313" s="3" t="n">
        <v>0.0198602427363001</v>
      </c>
      <c r="F313" s="3" t="n">
        <v>0.220669363736668</v>
      </c>
      <c r="G313" s="3" t="n">
        <v>0.141596175064362</v>
      </c>
      <c r="H313" s="3" t="n">
        <v>0</v>
      </c>
      <c r="I313" s="3" t="n">
        <v>0</v>
      </c>
      <c r="J313" s="3" t="n">
        <v>0</v>
      </c>
      <c r="K313" s="3" t="n">
        <v>0</v>
      </c>
      <c r="L313" s="16" t="n">
        <v>7.01</v>
      </c>
      <c r="M313" s="16" t="n">
        <v>0.015</v>
      </c>
      <c r="N313" s="16" t="n">
        <v>0.10515</v>
      </c>
      <c r="O313" s="16" t="n">
        <v>142.951425</v>
      </c>
      <c r="P313" s="16" t="s">
        <v>37</v>
      </c>
      <c r="Q313" s="16" t="s">
        <v>573</v>
      </c>
      <c r="R313" s="16" t="s">
        <v>597</v>
      </c>
      <c r="S313" s="16" t="n">
        <v>9.23196316024904</v>
      </c>
      <c r="V313" s="37"/>
      <c r="DE313" s="38"/>
    </row>
    <row r="314" customFormat="false" ht="14.4" hidden="false" customHeight="false" outlineLevel="0" collapsed="false">
      <c r="B314" s="7" t="s">
        <v>235</v>
      </c>
      <c r="C314" s="3" t="s">
        <v>610</v>
      </c>
      <c r="D314" s="3" t="s">
        <v>610</v>
      </c>
      <c r="E314" s="3" t="s">
        <v>610</v>
      </c>
      <c r="F314" s="3" t="s">
        <v>610</v>
      </c>
      <c r="G314" s="3" t="s">
        <v>610</v>
      </c>
      <c r="H314" s="3" t="s">
        <v>610</v>
      </c>
      <c r="I314" s="3" t="s">
        <v>610</v>
      </c>
      <c r="J314" s="3" t="s">
        <v>610</v>
      </c>
      <c r="K314" s="3" t="s">
        <v>610</v>
      </c>
      <c r="L314" s="147" t="s">
        <v>610</v>
      </c>
      <c r="M314" s="147" t="s">
        <v>610</v>
      </c>
      <c r="N314" s="147" t="s">
        <v>610</v>
      </c>
      <c r="O314" s="147" t="s">
        <v>610</v>
      </c>
      <c r="P314" s="147" t="s">
        <v>610</v>
      </c>
      <c r="Q314" s="147" t="s">
        <v>610</v>
      </c>
      <c r="R314" s="147" t="s">
        <v>610</v>
      </c>
      <c r="S314" s="147" t="s">
        <v>610</v>
      </c>
      <c r="V314" s="37"/>
      <c r="DE314" s="44"/>
    </row>
    <row r="315" customFormat="false" ht="14.4" hidden="false" customHeight="false" outlineLevel="0" collapsed="false">
      <c r="B315" s="7" t="s">
        <v>236</v>
      </c>
      <c r="C315" s="3" t="s">
        <v>610</v>
      </c>
      <c r="D315" s="3" t="s">
        <v>610</v>
      </c>
      <c r="E315" s="3" t="s">
        <v>610</v>
      </c>
      <c r="F315" s="3" t="s">
        <v>610</v>
      </c>
      <c r="G315" s="3" t="s">
        <v>610</v>
      </c>
      <c r="H315" s="3" t="s">
        <v>610</v>
      </c>
      <c r="I315" s="3" t="s">
        <v>610</v>
      </c>
      <c r="J315" s="3" t="s">
        <v>610</v>
      </c>
      <c r="K315" s="3" t="s">
        <v>610</v>
      </c>
      <c r="L315" s="147" t="s">
        <v>610</v>
      </c>
      <c r="M315" s="147" t="s">
        <v>610</v>
      </c>
      <c r="N315" s="147" t="s">
        <v>610</v>
      </c>
      <c r="O315" s="147" t="s">
        <v>610</v>
      </c>
      <c r="P315" s="147" t="s">
        <v>610</v>
      </c>
      <c r="Q315" s="147" t="s">
        <v>610</v>
      </c>
      <c r="R315" s="147" t="s">
        <v>610</v>
      </c>
      <c r="S315" s="147" t="s">
        <v>610</v>
      </c>
      <c r="V315" s="37"/>
      <c r="DE315" s="44"/>
    </row>
    <row r="316" customFormat="false" ht="14.4" hidden="false" customHeight="false" outlineLevel="0" collapsed="false">
      <c r="B316" s="7" t="s">
        <v>237</v>
      </c>
      <c r="C316" s="3" t="n">
        <v>0</v>
      </c>
      <c r="D316" s="3" t="n">
        <v>0</v>
      </c>
      <c r="E316" s="3" t="n">
        <v>0.0858817470632955</v>
      </c>
      <c r="F316" s="3" t="n">
        <v>0.842631875812345</v>
      </c>
      <c r="G316" s="3" t="n">
        <v>0.0714863771243593</v>
      </c>
      <c r="H316" s="3" t="n">
        <v>0</v>
      </c>
      <c r="I316" s="3" t="n">
        <v>0</v>
      </c>
      <c r="J316" s="3" t="n">
        <v>0</v>
      </c>
      <c r="K316" s="3" t="n">
        <v>0</v>
      </c>
      <c r="L316" s="16" t="n">
        <v>26.5</v>
      </c>
      <c r="M316" s="16" t="n">
        <v>0.015</v>
      </c>
      <c r="N316" s="16" t="n">
        <v>0.3975</v>
      </c>
      <c r="O316" s="16" t="n">
        <v>26.091375</v>
      </c>
      <c r="P316" s="16" t="s">
        <v>37</v>
      </c>
      <c r="Q316" s="16" t="s">
        <v>573</v>
      </c>
      <c r="R316" s="16" t="s">
        <v>597</v>
      </c>
      <c r="S316" s="16" t="n">
        <v>7.07963199394461</v>
      </c>
      <c r="V316" s="37"/>
      <c r="DE316" s="44"/>
    </row>
    <row r="317" customFormat="false" ht="14.4" hidden="false" customHeight="false" outlineLevel="0" collapsed="false">
      <c r="B317" s="7" t="s">
        <v>238</v>
      </c>
      <c r="C317" s="3" t="n">
        <v>0.356803623108873</v>
      </c>
      <c r="D317" s="3" t="n">
        <v>0.0841211388628676</v>
      </c>
      <c r="E317" s="3" t="n">
        <v>0.0151184859246081</v>
      </c>
      <c r="F317" s="3" t="n">
        <v>0.16798317694009</v>
      </c>
      <c r="G317" s="3" t="n">
        <v>0.00232836355625798</v>
      </c>
      <c r="H317" s="3" t="n">
        <v>0.373645211607304</v>
      </c>
      <c r="I317" s="3" t="n">
        <v>0</v>
      </c>
      <c r="J317" s="3" t="n">
        <v>0</v>
      </c>
      <c r="K317" s="3" t="n">
        <v>0</v>
      </c>
      <c r="L317" s="16" t="n">
        <v>16.1</v>
      </c>
      <c r="M317" s="16" t="n">
        <v>0.025</v>
      </c>
      <c r="N317" s="16" t="n">
        <v>0.4025</v>
      </c>
      <c r="O317" s="16" t="n">
        <v>469.244738950347</v>
      </c>
      <c r="P317" s="16" t="s">
        <v>611</v>
      </c>
      <c r="Q317" s="16" t="s">
        <v>573</v>
      </c>
      <c r="R317" s="16" t="s">
        <v>597</v>
      </c>
      <c r="S317" s="16" t="n">
        <v>7.08486176507021</v>
      </c>
      <c r="V317" s="37"/>
      <c r="DE317" s="44" t="e">
        <f aca="false">Z226+Z230-Z205</f>
        <v>#VALUE!</v>
      </c>
    </row>
    <row r="318" customFormat="false" ht="14.4" hidden="false" customHeight="false" outlineLevel="0" collapsed="false">
      <c r="B318" s="7" t="s">
        <v>239</v>
      </c>
      <c r="C318" s="3" t="n">
        <v>0.0850128356154117</v>
      </c>
      <c r="D318" s="3" t="n">
        <v>0</v>
      </c>
      <c r="E318" s="3" t="n">
        <v>0.057465536171889</v>
      </c>
      <c r="F318" s="3" t="n">
        <v>0.612896118116099</v>
      </c>
      <c r="G318" s="3" t="n">
        <v>0.2446255100966</v>
      </c>
      <c r="H318" s="3" t="n">
        <v>0</v>
      </c>
      <c r="I318" s="3" t="n">
        <v>0</v>
      </c>
      <c r="J318" s="3" t="n">
        <v>0</v>
      </c>
      <c r="K318" s="3" t="n">
        <v>0</v>
      </c>
      <c r="L318" s="16" t="n">
        <v>11.9</v>
      </c>
      <c r="M318" s="16" t="n">
        <v>0.02</v>
      </c>
      <c r="N318" s="16" t="n">
        <v>0.238</v>
      </c>
      <c r="O318" s="16" t="n">
        <v>221.0149</v>
      </c>
      <c r="P318" s="16" t="s">
        <v>611</v>
      </c>
      <c r="Q318" s="16" t="s">
        <v>573</v>
      </c>
      <c r="R318" s="16" t="s">
        <v>597</v>
      </c>
      <c r="S318" s="16" t="n">
        <v>7.13429403790804</v>
      </c>
      <c r="V318" s="37"/>
      <c r="DE318" s="44"/>
    </row>
    <row r="319" customFormat="false" ht="14.4" hidden="false" customHeight="false" outlineLevel="0" collapsed="false">
      <c r="B319" s="7" t="s">
        <v>250</v>
      </c>
      <c r="C319" s="3" t="n">
        <v>0.0291734197730956</v>
      </c>
      <c r="D319" s="3" t="n">
        <v>0</v>
      </c>
      <c r="E319" s="3" t="n">
        <v>0</v>
      </c>
      <c r="F319" s="3" t="n">
        <v>0</v>
      </c>
      <c r="G319" s="3" t="n">
        <v>0.0713128038897893</v>
      </c>
      <c r="H319" s="3" t="n">
        <v>0</v>
      </c>
      <c r="I319" s="3" t="n">
        <v>0</v>
      </c>
      <c r="J319" s="3" t="n">
        <v>0.413290113452188</v>
      </c>
      <c r="K319" s="3" t="n">
        <v>0.486223662884927</v>
      </c>
      <c r="L319" s="16" t="n">
        <v>12.1</v>
      </c>
      <c r="M319" s="16" t="n">
        <v>0.06</v>
      </c>
      <c r="N319" s="16" t="n">
        <v>0.726</v>
      </c>
      <c r="O319" s="16" t="n">
        <v>447.942</v>
      </c>
      <c r="P319" s="16" t="s">
        <v>37</v>
      </c>
      <c r="Q319" s="16" t="s">
        <v>573</v>
      </c>
      <c r="R319" s="16" t="s">
        <v>597</v>
      </c>
      <c r="S319" s="16" t="n">
        <v>7.14300654060837</v>
      </c>
      <c r="V319" s="37"/>
      <c r="DE319" s="44"/>
    </row>
    <row r="320" customFormat="false" ht="14.4" hidden="false" customHeight="false" outlineLevel="0" collapsed="false">
      <c r="B320" s="7" t="s">
        <v>251</v>
      </c>
      <c r="C320" s="3" t="n">
        <v>0</v>
      </c>
      <c r="D320" s="3" t="n">
        <v>0</v>
      </c>
      <c r="E320" s="3" t="n">
        <v>0</v>
      </c>
      <c r="F320" s="3" t="n">
        <v>0</v>
      </c>
      <c r="G320" s="3" t="n">
        <v>0</v>
      </c>
      <c r="H320" s="3" t="n">
        <v>0.0712589073634204</v>
      </c>
      <c r="I320" s="3" t="n">
        <v>0</v>
      </c>
      <c r="J320" s="3" t="n">
        <v>0.928741092636579</v>
      </c>
      <c r="K320" s="3" t="n">
        <v>0</v>
      </c>
      <c r="L320" s="16" t="n">
        <v>11.2</v>
      </c>
      <c r="M320" s="16" t="n">
        <v>0.002</v>
      </c>
      <c r="N320" s="16" t="n">
        <v>0.0224</v>
      </c>
      <c r="O320" s="16" t="n">
        <v>47.152</v>
      </c>
      <c r="P320" s="16" t="s">
        <v>37</v>
      </c>
      <c r="Q320" s="16" t="s">
        <v>573</v>
      </c>
      <c r="R320" s="16" t="s">
        <v>597</v>
      </c>
      <c r="S320" s="16" t="n">
        <v>7.13429403790804</v>
      </c>
      <c r="V320" s="37"/>
      <c r="DE320" s="44"/>
    </row>
    <row r="321" customFormat="false" ht="14.4" hidden="false" customHeight="false" outlineLevel="0" collapsed="false">
      <c r="B321" s="7" t="s">
        <v>252</v>
      </c>
      <c r="C321" s="3" t="n">
        <v>1</v>
      </c>
      <c r="D321" s="3" t="n">
        <v>0</v>
      </c>
      <c r="E321" s="3" t="n">
        <v>0</v>
      </c>
      <c r="F321" s="3" t="n">
        <v>0</v>
      </c>
      <c r="G321" s="3" t="n">
        <v>0</v>
      </c>
      <c r="H321" s="3" t="n">
        <v>0</v>
      </c>
      <c r="I321" s="3" t="n">
        <v>0</v>
      </c>
      <c r="J321" s="3" t="n">
        <v>0</v>
      </c>
      <c r="K321" s="3" t="n">
        <v>0</v>
      </c>
      <c r="L321" s="16" t="n">
        <v>3.58</v>
      </c>
      <c r="M321" s="16" t="n">
        <v>0.02</v>
      </c>
      <c r="N321" s="16" t="n">
        <v>0.0716</v>
      </c>
      <c r="O321" s="16" t="n">
        <v>100.24</v>
      </c>
      <c r="P321" s="16" t="s">
        <v>37</v>
      </c>
      <c r="Q321" s="16" t="s">
        <v>573</v>
      </c>
      <c r="R321" s="16" t="s">
        <v>597</v>
      </c>
      <c r="S321" s="16" t="n">
        <v>7.16063823515696</v>
      </c>
      <c r="V321" s="37"/>
      <c r="DE321" s="44"/>
    </row>
    <row r="322" customFormat="false" ht="14.4" hidden="false" customHeight="false" outlineLevel="0" collapsed="false">
      <c r="B322" s="7" t="s">
        <v>253</v>
      </c>
      <c r="C322" s="3" t="n">
        <v>0.00113514387065897</v>
      </c>
      <c r="D322" s="3" t="n">
        <v>0.0101473734515165</v>
      </c>
      <c r="E322" s="3" t="n">
        <v>0.000147498264663859</v>
      </c>
      <c r="F322" s="3" t="n">
        <v>0.00163886960737621</v>
      </c>
      <c r="G322" s="3" t="n">
        <v>0.000280866080222315</v>
      </c>
      <c r="H322" s="3" t="n">
        <v>0.00368406337626711</v>
      </c>
      <c r="I322" s="3" t="n">
        <v>0</v>
      </c>
      <c r="J322" s="3" t="n">
        <v>0.982966185349295</v>
      </c>
      <c r="K322" s="3" t="n">
        <v>0</v>
      </c>
      <c r="L322" s="16" t="n">
        <v>7.47</v>
      </c>
      <c r="M322" s="16" t="n">
        <v>0.025</v>
      </c>
      <c r="N322" s="16" t="n">
        <v>0.18675</v>
      </c>
      <c r="O322" s="16" t="n">
        <v>451.217200154644</v>
      </c>
      <c r="P322" s="16" t="s">
        <v>37</v>
      </c>
      <c r="Q322" s="16" t="s">
        <v>573</v>
      </c>
      <c r="R322" s="16" t="s">
        <v>597</v>
      </c>
      <c r="S322" s="16" t="n">
        <v>7.16063823515696</v>
      </c>
      <c r="V322" s="37"/>
      <c r="DE322" s="44"/>
    </row>
    <row r="323" customFormat="false" ht="14.4" hidden="false" customHeight="false" outlineLevel="0" collapsed="false">
      <c r="B323" s="7" t="s">
        <v>254</v>
      </c>
      <c r="C323" s="3" t="n">
        <v>0</v>
      </c>
      <c r="D323" s="3" t="n">
        <v>0</v>
      </c>
      <c r="E323" s="3" t="n">
        <v>0</v>
      </c>
      <c r="F323" s="3" t="n">
        <v>0</v>
      </c>
      <c r="G323" s="3" t="n">
        <v>0</v>
      </c>
      <c r="H323" s="3" t="n">
        <v>0</v>
      </c>
      <c r="I323" s="3" t="n">
        <v>0</v>
      </c>
      <c r="J323" s="3" t="n">
        <v>1</v>
      </c>
      <c r="K323" s="3" t="n">
        <v>0</v>
      </c>
      <c r="L323" s="16" t="n">
        <v>67.5</v>
      </c>
      <c r="M323" s="16" t="n">
        <v>0.01</v>
      </c>
      <c r="N323" s="16" t="n">
        <v>0.675</v>
      </c>
      <c r="O323" s="16" t="n">
        <v>1383.75</v>
      </c>
      <c r="P323" s="16" t="s">
        <v>611</v>
      </c>
      <c r="Q323" s="16" t="s">
        <v>573</v>
      </c>
      <c r="R323" s="16" t="s">
        <v>597</v>
      </c>
      <c r="S323" s="16" t="n">
        <v>7.29191342638927</v>
      </c>
      <c r="V323" s="37"/>
      <c r="DE323" s="44"/>
    </row>
    <row r="324" customFormat="false" ht="14.4" hidden="false" customHeight="false" outlineLevel="0" collapsed="false">
      <c r="B324" s="7" t="s">
        <v>255</v>
      </c>
      <c r="C324" s="3" t="n">
        <v>1</v>
      </c>
      <c r="D324" s="3" t="n">
        <v>0</v>
      </c>
      <c r="E324" s="3" t="n">
        <v>0</v>
      </c>
      <c r="F324" s="3" t="n">
        <v>0</v>
      </c>
      <c r="G324" s="3" t="n">
        <v>0</v>
      </c>
      <c r="H324" s="3" t="n">
        <v>0</v>
      </c>
      <c r="I324" s="3" t="n">
        <v>0</v>
      </c>
      <c r="J324" s="3" t="n">
        <v>0</v>
      </c>
      <c r="K324" s="3" t="n">
        <v>0</v>
      </c>
      <c r="L324" s="16" t="n">
        <v>81.2</v>
      </c>
      <c r="M324" s="16" t="n">
        <v>0.01</v>
      </c>
      <c r="N324" s="16" t="n">
        <v>0.812</v>
      </c>
      <c r="O324" s="16" t="n">
        <v>1136.8</v>
      </c>
      <c r="P324" s="16" t="s">
        <v>37</v>
      </c>
      <c r="Q324" s="16" t="s">
        <v>573</v>
      </c>
      <c r="R324" s="16" t="s">
        <v>597</v>
      </c>
      <c r="S324" s="16" t="n">
        <v>7.27776547461131</v>
      </c>
      <c r="V324" s="37"/>
      <c r="DE324" s="44"/>
    </row>
    <row r="325" customFormat="false" ht="14.4" hidden="false" customHeight="false" outlineLevel="0" collapsed="false">
      <c r="B325" s="7" t="s">
        <v>256</v>
      </c>
      <c r="C325" s="3" t="n">
        <v>0.0666406142098059</v>
      </c>
      <c r="D325" s="3" t="n">
        <v>0.595719376992078</v>
      </c>
      <c r="E325" s="3" t="n">
        <v>0.0086591446301639</v>
      </c>
      <c r="F325" s="3" t="n">
        <v>0.0962127181129322</v>
      </c>
      <c r="G325" s="3" t="n">
        <v>0.0164887364328983</v>
      </c>
      <c r="H325" s="3" t="n">
        <v>0.216279409622122</v>
      </c>
      <c r="I325" s="3" t="n">
        <v>0</v>
      </c>
      <c r="J325" s="3" t="n">
        <v>0</v>
      </c>
      <c r="K325" s="3" t="n">
        <v>0</v>
      </c>
      <c r="L325" s="16" t="n">
        <v>34.6</v>
      </c>
      <c r="M325" s="16" t="n">
        <v>0.02</v>
      </c>
      <c r="N325" s="16" t="n">
        <v>0.692</v>
      </c>
      <c r="O325" s="16" t="n">
        <v>949.340028025669</v>
      </c>
      <c r="P325" s="16" t="s">
        <v>37</v>
      </c>
      <c r="Q325" s="16" t="s">
        <v>573</v>
      </c>
      <c r="R325" s="16" t="s">
        <v>597</v>
      </c>
      <c r="S325" s="16" t="n">
        <v>7.23532277406752</v>
      </c>
      <c r="V325" s="37"/>
      <c r="W325" s="16"/>
      <c r="DE325" s="44"/>
    </row>
    <row r="326" customFormat="false" ht="14.4" hidden="false" customHeight="false" outlineLevel="0" collapsed="false">
      <c r="B326" s="7" t="s">
        <v>257</v>
      </c>
      <c r="C326" s="3" t="n">
        <v>0.380633373934227</v>
      </c>
      <c r="D326" s="3" t="n">
        <v>0</v>
      </c>
      <c r="E326" s="3" t="n">
        <v>0</v>
      </c>
      <c r="F326" s="3" t="n">
        <v>0</v>
      </c>
      <c r="G326" s="3" t="n">
        <v>0</v>
      </c>
      <c r="H326" s="3" t="n">
        <v>0</v>
      </c>
      <c r="I326" s="3" t="n">
        <v>0.010353227771011</v>
      </c>
      <c r="J326" s="3" t="n">
        <v>0.609013398294763</v>
      </c>
      <c r="K326" s="3" t="n">
        <v>0</v>
      </c>
      <c r="L326" s="16" t="n">
        <v>49.1</v>
      </c>
      <c r="M326" s="16" t="n">
        <v>0.01</v>
      </c>
      <c r="N326" s="16" t="n">
        <v>0.491</v>
      </c>
      <c r="O326" s="16" t="n">
        <v>806.222</v>
      </c>
      <c r="P326" s="16" t="s">
        <v>37</v>
      </c>
      <c r="Q326" s="16" t="s">
        <v>573</v>
      </c>
      <c r="R326" s="16" t="s">
        <v>597</v>
      </c>
      <c r="S326" s="16" t="n">
        <v>9.46437926011855</v>
      </c>
      <c r="V326" s="37"/>
      <c r="W326" s="16"/>
      <c r="DE326" s="44"/>
    </row>
    <row r="327" customFormat="false" ht="14.4" hidden="false" customHeight="false" outlineLevel="0" collapsed="false">
      <c r="B327" s="7" t="s">
        <v>258</v>
      </c>
      <c r="C327" s="3" t="n">
        <v>0.177223426799498</v>
      </c>
      <c r="D327" s="3" t="n">
        <v>0.0838357625156958</v>
      </c>
      <c r="E327" s="3" t="n">
        <v>0.0404578250440026</v>
      </c>
      <c r="F327" s="3" t="n">
        <v>0.339987312165758</v>
      </c>
      <c r="G327" s="3" t="n">
        <v>0.0798994846182918</v>
      </c>
      <c r="H327" s="3" t="n">
        <v>0.0189802907613566</v>
      </c>
      <c r="I327" s="3" t="n">
        <v>0.259615898095397</v>
      </c>
      <c r="J327" s="3" t="n">
        <v>0</v>
      </c>
      <c r="K327" s="3" t="n">
        <v>0</v>
      </c>
      <c r="L327" s="16" t="n">
        <v>6.72</v>
      </c>
      <c r="M327" s="16" t="n">
        <v>0.11</v>
      </c>
      <c r="N327" s="16" t="n">
        <v>0.7392</v>
      </c>
      <c r="O327" s="16" t="n">
        <v>185.43774578064</v>
      </c>
      <c r="P327" s="16" t="s">
        <v>37</v>
      </c>
      <c r="Q327" s="16" t="s">
        <v>511</v>
      </c>
      <c r="R327" s="16" t="s">
        <v>597</v>
      </c>
      <c r="S327" s="16" t="n">
        <v>8.3549522893459</v>
      </c>
      <c r="V327" s="37"/>
      <c r="W327" s="16"/>
      <c r="DE327" s="44"/>
    </row>
    <row r="328" customFormat="false" ht="14.4" hidden="false" customHeight="false" outlineLevel="0" collapsed="false">
      <c r="A328" s="2" t="s">
        <v>271</v>
      </c>
      <c r="B328" s="7" t="s">
        <v>272</v>
      </c>
      <c r="C328" s="3" t="n">
        <v>0.402025014889815</v>
      </c>
      <c r="D328" s="3" t="n">
        <v>0.0580702799285289</v>
      </c>
      <c r="E328" s="3" t="n">
        <v>0.0120607504466945</v>
      </c>
      <c r="F328" s="3" t="n">
        <v>0.134008338296605</v>
      </c>
      <c r="G328" s="3" t="n">
        <v>0</v>
      </c>
      <c r="H328" s="3" t="n">
        <v>0.0521143537820131</v>
      </c>
      <c r="I328" s="3" t="n">
        <v>0</v>
      </c>
      <c r="J328" s="3" t="n">
        <v>0.341721262656343</v>
      </c>
      <c r="K328" s="3" t="n">
        <v>0</v>
      </c>
      <c r="L328" s="16" t="n">
        <v>0.96</v>
      </c>
      <c r="M328" s="16" t="n">
        <v>0.07</v>
      </c>
      <c r="N328" s="16" t="n">
        <v>0.0672</v>
      </c>
      <c r="O328" s="16" t="n">
        <v>90.26304</v>
      </c>
      <c r="P328" s="16" t="s">
        <v>611</v>
      </c>
      <c r="Q328" s="16" t="s">
        <v>511</v>
      </c>
      <c r="R328" s="16" t="s">
        <v>593</v>
      </c>
      <c r="S328" s="16" t="n">
        <v>7.16748990872301</v>
      </c>
      <c r="DE328" s="44"/>
    </row>
    <row r="329" customFormat="false" ht="14.4" hidden="false" customHeight="false" outlineLevel="0" collapsed="false">
      <c r="B329" s="7" t="s">
        <v>273</v>
      </c>
      <c r="C329" s="3" t="s">
        <v>610</v>
      </c>
      <c r="D329" s="3" t="s">
        <v>610</v>
      </c>
      <c r="E329" s="3" t="s">
        <v>610</v>
      </c>
      <c r="F329" s="3" t="s">
        <v>610</v>
      </c>
      <c r="G329" s="3" t="s">
        <v>610</v>
      </c>
      <c r="H329" s="3" t="s">
        <v>610</v>
      </c>
      <c r="I329" s="3" t="s">
        <v>610</v>
      </c>
      <c r="J329" s="3" t="s">
        <v>610</v>
      </c>
      <c r="K329" s="3" t="s">
        <v>610</v>
      </c>
      <c r="L329" s="147" t="s">
        <v>610</v>
      </c>
      <c r="M329" s="147" t="s">
        <v>610</v>
      </c>
      <c r="N329" s="147" t="s">
        <v>610</v>
      </c>
      <c r="O329" s="147" t="s">
        <v>610</v>
      </c>
      <c r="P329" s="147" t="s">
        <v>610</v>
      </c>
      <c r="Q329" s="147" t="s">
        <v>610</v>
      </c>
      <c r="R329" s="147" t="s">
        <v>610</v>
      </c>
      <c r="S329" s="147" t="s">
        <v>610</v>
      </c>
      <c r="DE329" s="44"/>
    </row>
    <row r="330" customFormat="false" ht="14.4" hidden="false" customHeight="false" outlineLevel="0" collapsed="false">
      <c r="B330" s="7" t="s">
        <v>274</v>
      </c>
      <c r="C330" s="3" t="n">
        <v>0.682392586352148</v>
      </c>
      <c r="D330" s="3" t="n">
        <v>0</v>
      </c>
      <c r="E330" s="3" t="n">
        <v>0.0227464195450716</v>
      </c>
      <c r="F330" s="3" t="n">
        <v>0.25273799494524</v>
      </c>
      <c r="G330" s="3" t="n">
        <v>0</v>
      </c>
      <c r="H330" s="3" t="n">
        <v>0.04212299915754</v>
      </c>
      <c r="I330" s="3" t="n">
        <v>0</v>
      </c>
      <c r="J330" s="3" t="n">
        <v>0</v>
      </c>
      <c r="K330" s="3" t="n">
        <v>0</v>
      </c>
      <c r="L330" s="16" t="n">
        <v>1.13</v>
      </c>
      <c r="M330" s="16" t="n">
        <v>0.04</v>
      </c>
      <c r="N330" s="16" t="n">
        <v>0.0452</v>
      </c>
      <c r="O330" s="16" t="n">
        <v>53.6524</v>
      </c>
      <c r="P330" s="16" t="s">
        <v>37</v>
      </c>
      <c r="Q330" s="16" t="s">
        <v>511</v>
      </c>
      <c r="R330" s="16" t="s">
        <v>594</v>
      </c>
      <c r="S330" s="16" t="n">
        <v>4.72064483905843</v>
      </c>
      <c r="V330" s="37"/>
      <c r="DE330" s="44"/>
    </row>
    <row r="331" customFormat="false" ht="14.4" hidden="false" customHeight="false" outlineLevel="0" collapsed="false">
      <c r="B331" s="7" t="s">
        <v>275</v>
      </c>
      <c r="C331" s="3" t="n">
        <v>0.129496402877698</v>
      </c>
      <c r="D331" s="3" t="n">
        <v>0</v>
      </c>
      <c r="E331" s="3" t="n">
        <v>0</v>
      </c>
      <c r="F331" s="3" t="n">
        <v>0</v>
      </c>
      <c r="G331" s="3" t="n">
        <v>0</v>
      </c>
      <c r="H331" s="3" t="n">
        <v>0.0959232613908873</v>
      </c>
      <c r="I331" s="3" t="n">
        <v>0.774580335731415</v>
      </c>
      <c r="J331" s="3" t="n">
        <v>0</v>
      </c>
      <c r="K331" s="3" t="n">
        <v>0</v>
      </c>
      <c r="L331" s="16" t="n">
        <v>1.93</v>
      </c>
      <c r="M331" s="16" t="n">
        <v>0.01</v>
      </c>
      <c r="N331" s="16" t="n">
        <v>0.0193</v>
      </c>
      <c r="O331" s="16" t="n">
        <v>4.02405</v>
      </c>
      <c r="P331" s="16" t="s">
        <v>37</v>
      </c>
      <c r="Q331" s="16" t="s">
        <v>511</v>
      </c>
      <c r="R331" s="16" t="s">
        <v>594</v>
      </c>
      <c r="S331" s="16" t="n">
        <v>4.74074397448676</v>
      </c>
      <c r="DE331" s="44"/>
    </row>
    <row r="332" customFormat="false" ht="14.4" hidden="false" customHeight="false" outlineLevel="0" collapsed="false">
      <c r="B332" s="7" t="s">
        <v>276</v>
      </c>
      <c r="C332" s="3" t="n">
        <v>0.641778523489933</v>
      </c>
      <c r="D332" s="3" t="n">
        <v>0</v>
      </c>
      <c r="E332" s="3" t="n">
        <v>0.0226510067114094</v>
      </c>
      <c r="F332" s="3" t="n">
        <v>0.251677852348993</v>
      </c>
      <c r="G332" s="3" t="n">
        <v>0</v>
      </c>
      <c r="H332" s="3" t="n">
        <v>0.0838926174496644</v>
      </c>
      <c r="I332" s="3" t="n">
        <v>0</v>
      </c>
      <c r="J332" s="3" t="n">
        <v>0</v>
      </c>
      <c r="K332" s="3" t="n">
        <v>0</v>
      </c>
      <c r="L332" s="16" t="n">
        <v>2.31</v>
      </c>
      <c r="M332" s="16" t="n">
        <v>0.03</v>
      </c>
      <c r="N332" s="16" t="n">
        <v>0.0693</v>
      </c>
      <c r="O332" s="16" t="n">
        <v>82.6056</v>
      </c>
      <c r="P332" s="16" t="s">
        <v>37</v>
      </c>
      <c r="Q332" s="16" t="s">
        <v>511</v>
      </c>
      <c r="R332" s="16" t="s">
        <v>594</v>
      </c>
      <c r="S332" s="16" t="n">
        <v>5.25007889516734</v>
      </c>
      <c r="DE332" s="44"/>
    </row>
    <row r="333" customFormat="false" ht="14.4" hidden="false" customHeight="false" outlineLevel="0" collapsed="false">
      <c r="B333" s="7" t="s">
        <v>277</v>
      </c>
      <c r="C333" s="3" t="n">
        <v>0.303278293939248</v>
      </c>
      <c r="D333" s="3" t="n">
        <v>0</v>
      </c>
      <c r="E333" s="3" t="n">
        <v>0.125547585808501</v>
      </c>
      <c r="F333" s="3" t="n">
        <v>0.539161411447552</v>
      </c>
      <c r="G333" s="3" t="n">
        <v>0.00794300293650412</v>
      </c>
      <c r="H333" s="3" t="n">
        <v>0.0240697058681943</v>
      </c>
      <c r="I333" s="3" t="n">
        <v>0</v>
      </c>
      <c r="J333" s="3" t="n">
        <v>0</v>
      </c>
      <c r="K333" s="3" t="n">
        <v>0</v>
      </c>
      <c r="L333" s="16" t="n">
        <v>0.64</v>
      </c>
      <c r="M333" s="16" t="n">
        <v>0.015</v>
      </c>
      <c r="N333" s="16" t="n">
        <v>0.0096</v>
      </c>
      <c r="O333" s="16" t="n">
        <v>18.353664</v>
      </c>
      <c r="P333" s="16" t="s">
        <v>37</v>
      </c>
      <c r="Q333" s="16" t="s">
        <v>511</v>
      </c>
      <c r="R333" s="16" t="s">
        <v>594</v>
      </c>
      <c r="S333" s="16" t="n">
        <v>5.07639414483699</v>
      </c>
      <c r="V333" s="37"/>
      <c r="DE333" s="44"/>
    </row>
    <row r="334" customFormat="false" ht="14.4" hidden="false" customHeight="false" outlineLevel="0" collapsed="false">
      <c r="B334" s="7" t="s">
        <v>278</v>
      </c>
      <c r="C334" s="3" t="n">
        <v>0.828831041257367</v>
      </c>
      <c r="D334" s="3" t="n">
        <v>0</v>
      </c>
      <c r="E334" s="3" t="n">
        <v>0.00663064833005894</v>
      </c>
      <c r="F334" s="3" t="n">
        <v>0.0736738703339882</v>
      </c>
      <c r="G334" s="3" t="n">
        <v>0</v>
      </c>
      <c r="H334" s="3" t="n">
        <v>0.0491159135559921</v>
      </c>
      <c r="I334" s="3" t="n">
        <v>0.0417485265225933</v>
      </c>
      <c r="J334" s="3" t="n">
        <v>0</v>
      </c>
      <c r="K334" s="3" t="n">
        <v>0</v>
      </c>
      <c r="L334" s="16" t="n">
        <v>5.18</v>
      </c>
      <c r="M334" s="16" t="n">
        <v>0.01</v>
      </c>
      <c r="N334" s="16" t="n">
        <v>0.0518</v>
      </c>
      <c r="O334" s="16" t="n">
        <v>42.18592</v>
      </c>
      <c r="P334" s="16" t="s">
        <v>37</v>
      </c>
      <c r="Q334" s="16" t="s">
        <v>511</v>
      </c>
      <c r="R334" s="16" t="s">
        <v>594</v>
      </c>
      <c r="S334" s="16" t="n">
        <v>4.9330040704455</v>
      </c>
      <c r="V334" s="37"/>
      <c r="DE334" s="44"/>
    </row>
    <row r="335" customFormat="false" ht="14.4" hidden="false" customHeight="false" outlineLevel="0" collapsed="false">
      <c r="B335" s="7" t="s">
        <v>279</v>
      </c>
      <c r="C335" s="3" t="s">
        <v>610</v>
      </c>
      <c r="D335" s="3" t="s">
        <v>610</v>
      </c>
      <c r="E335" s="3" t="s">
        <v>610</v>
      </c>
      <c r="F335" s="3" t="s">
        <v>610</v>
      </c>
      <c r="G335" s="3" t="s">
        <v>610</v>
      </c>
      <c r="H335" s="3" t="s">
        <v>610</v>
      </c>
      <c r="I335" s="3" t="s">
        <v>610</v>
      </c>
      <c r="J335" s="3" t="s">
        <v>610</v>
      </c>
      <c r="K335" s="3" t="s">
        <v>610</v>
      </c>
      <c r="L335" s="147" t="s">
        <v>610</v>
      </c>
      <c r="M335" s="147" t="s">
        <v>610</v>
      </c>
      <c r="N335" s="147" t="s">
        <v>610</v>
      </c>
      <c r="O335" s="147" t="s">
        <v>610</v>
      </c>
      <c r="P335" s="147" t="s">
        <v>610</v>
      </c>
      <c r="Q335" s="147" t="s">
        <v>610</v>
      </c>
      <c r="R335" s="147" t="s">
        <v>610</v>
      </c>
      <c r="S335" s="147" t="s">
        <v>610</v>
      </c>
      <c r="V335" s="37"/>
      <c r="DE335" s="44"/>
    </row>
    <row r="336" customFormat="false" ht="14.4" hidden="false" customHeight="false" outlineLevel="0" collapsed="false">
      <c r="B336" s="7" t="s">
        <v>280</v>
      </c>
      <c r="C336" s="3" t="s">
        <v>610</v>
      </c>
      <c r="D336" s="3" t="s">
        <v>610</v>
      </c>
      <c r="E336" s="3" t="s">
        <v>610</v>
      </c>
      <c r="F336" s="3" t="s">
        <v>610</v>
      </c>
      <c r="G336" s="3" t="s">
        <v>610</v>
      </c>
      <c r="H336" s="3" t="s">
        <v>610</v>
      </c>
      <c r="I336" s="3" t="s">
        <v>610</v>
      </c>
      <c r="J336" s="3" t="s">
        <v>610</v>
      </c>
      <c r="K336" s="3" t="s">
        <v>610</v>
      </c>
      <c r="L336" s="147" t="s">
        <v>610</v>
      </c>
      <c r="M336" s="147" t="s">
        <v>610</v>
      </c>
      <c r="N336" s="147" t="s">
        <v>610</v>
      </c>
      <c r="O336" s="147" t="s">
        <v>610</v>
      </c>
      <c r="P336" s="147" t="s">
        <v>610</v>
      </c>
      <c r="Q336" s="147" t="s">
        <v>610</v>
      </c>
      <c r="R336" s="147" t="s">
        <v>610</v>
      </c>
      <c r="S336" s="147" t="s">
        <v>610</v>
      </c>
      <c r="V336" s="37"/>
      <c r="DE336" s="44"/>
    </row>
    <row r="337" customFormat="false" ht="14.4" hidden="false" customHeight="false" outlineLevel="0" collapsed="false">
      <c r="B337" s="7" t="s">
        <v>292</v>
      </c>
      <c r="C337" s="3" t="n">
        <v>0</v>
      </c>
      <c r="D337" s="3" t="n">
        <v>0</v>
      </c>
      <c r="E337" s="3" t="n">
        <v>0</v>
      </c>
      <c r="F337" s="3" t="n">
        <v>0</v>
      </c>
      <c r="G337" s="3" t="n">
        <v>1</v>
      </c>
      <c r="H337" s="3" t="n">
        <v>0</v>
      </c>
      <c r="I337" s="3" t="n">
        <v>0</v>
      </c>
      <c r="J337" s="3" t="n">
        <v>0</v>
      </c>
      <c r="K337" s="3" t="n">
        <v>0</v>
      </c>
      <c r="L337" s="16" t="n">
        <v>1.615</v>
      </c>
      <c r="M337" s="16" t="n">
        <v>0.04</v>
      </c>
      <c r="N337" s="16" t="n">
        <v>0.0646</v>
      </c>
      <c r="O337" s="16" t="n">
        <v>35.53</v>
      </c>
      <c r="P337" s="16" t="s">
        <v>37</v>
      </c>
      <c r="Q337" s="16" t="s">
        <v>511</v>
      </c>
      <c r="R337" s="16" t="s">
        <v>591</v>
      </c>
      <c r="S337" s="16" t="n">
        <v>4.26739928741469</v>
      </c>
      <c r="V337" s="37"/>
      <c r="DE337" s="44"/>
    </row>
    <row r="338" customFormat="false" ht="14.4" hidden="false" customHeight="false" outlineLevel="0" collapsed="false">
      <c r="B338" s="7" t="s">
        <v>293</v>
      </c>
      <c r="C338" s="3" t="n">
        <v>0.763393673432072</v>
      </c>
      <c r="D338" s="3" t="n">
        <v>0.0713110257816785</v>
      </c>
      <c r="E338" s="3" t="n">
        <v>0.00987383433900165</v>
      </c>
      <c r="F338" s="3" t="n">
        <v>0.109709270433352</v>
      </c>
      <c r="G338" s="3" t="n">
        <v>0</v>
      </c>
      <c r="H338" s="3" t="n">
        <v>0.0457121960138965</v>
      </c>
      <c r="I338" s="3" t="n">
        <v>0</v>
      </c>
      <c r="J338" s="3" t="n">
        <v>0</v>
      </c>
      <c r="K338" s="3" t="n">
        <v>0</v>
      </c>
      <c r="L338" s="16" t="n">
        <v>1.615</v>
      </c>
      <c r="M338" s="16" t="n">
        <v>0.008</v>
      </c>
      <c r="N338" s="16" t="n">
        <v>0.01292</v>
      </c>
      <c r="O338" s="16" t="n">
        <v>14.131896</v>
      </c>
      <c r="P338" s="16" t="s">
        <v>37</v>
      </c>
      <c r="Q338" s="16" t="s">
        <v>511</v>
      </c>
      <c r="R338" s="16" t="s">
        <v>591</v>
      </c>
      <c r="S338" s="16" t="n">
        <v>4.26739928741469</v>
      </c>
      <c r="V338" s="37"/>
      <c r="DE338" s="44"/>
    </row>
    <row r="339" customFormat="false" ht="14.4" hidden="false" customHeight="false" outlineLevel="0" collapsed="false">
      <c r="B339" s="7" t="s">
        <v>294</v>
      </c>
      <c r="C339" s="3" t="n">
        <v>0.847953216374269</v>
      </c>
      <c r="D339" s="3" t="n">
        <v>0</v>
      </c>
      <c r="E339" s="3" t="n">
        <v>0.00584795321637427</v>
      </c>
      <c r="F339" s="3" t="n">
        <v>0.0649772579597141</v>
      </c>
      <c r="G339" s="3" t="n">
        <v>0.0595624864630713</v>
      </c>
      <c r="H339" s="3" t="n">
        <v>0.0216590859865714</v>
      </c>
      <c r="I339" s="3" t="n">
        <v>0</v>
      </c>
      <c r="J339" s="3" t="n">
        <v>0</v>
      </c>
      <c r="K339" s="3" t="n">
        <v>0</v>
      </c>
      <c r="L339" s="16" t="n">
        <v>4</v>
      </c>
      <c r="M339" s="16" t="n">
        <v>0.015</v>
      </c>
      <c r="N339" s="16" t="n">
        <v>0.06</v>
      </c>
      <c r="O339" s="16" t="n">
        <v>55.404</v>
      </c>
      <c r="P339" s="16" t="s">
        <v>611</v>
      </c>
      <c r="Q339" s="16" t="s">
        <v>511</v>
      </c>
      <c r="R339" s="16" t="s">
        <v>591</v>
      </c>
      <c r="S339" s="16" t="n">
        <v>4.28011873436777</v>
      </c>
      <c r="V339" s="37"/>
      <c r="DE339" s="44"/>
    </row>
    <row r="340" customFormat="false" ht="14.4" hidden="false" customHeight="false" outlineLevel="0" collapsed="false">
      <c r="B340" s="7" t="s">
        <v>295</v>
      </c>
      <c r="C340" s="3" t="n">
        <v>0.551767321617291</v>
      </c>
      <c r="D340" s="3" t="n">
        <v>0.0893979266303395</v>
      </c>
      <c r="E340" s="3" t="n">
        <v>0.0191465071777957</v>
      </c>
      <c r="F340" s="3" t="n">
        <v>0.212738968642174</v>
      </c>
      <c r="G340" s="3" t="n">
        <v>0.0245724526662659</v>
      </c>
      <c r="H340" s="3" t="n">
        <v>0.0949646123558832</v>
      </c>
      <c r="I340" s="3" t="n">
        <v>0.00741221091025029</v>
      </c>
      <c r="J340" s="3" t="n">
        <v>0</v>
      </c>
      <c r="K340" s="3" t="n">
        <v>0</v>
      </c>
      <c r="L340" s="16" t="n">
        <v>27.2</v>
      </c>
      <c r="M340" s="16" t="n">
        <v>0.025</v>
      </c>
      <c r="N340" s="16" t="n">
        <v>0.68</v>
      </c>
      <c r="O340" s="16" t="n">
        <v>779.794324525612</v>
      </c>
      <c r="P340" s="16" t="s">
        <v>37</v>
      </c>
      <c r="Q340" s="16" t="s">
        <v>511</v>
      </c>
      <c r="R340" s="16" t="s">
        <v>591</v>
      </c>
      <c r="S340" s="16" t="n">
        <v>4.34146939714943</v>
      </c>
      <c r="V340" s="37"/>
      <c r="DE340" s="44"/>
    </row>
    <row r="341" customFormat="false" ht="14.4" hidden="false" customHeight="false" outlineLevel="0" collapsed="false">
      <c r="B341" s="7" t="s">
        <v>296</v>
      </c>
      <c r="C341" s="3" t="n">
        <v>0.0222222222222222</v>
      </c>
      <c r="D341" s="3" t="n">
        <v>0</v>
      </c>
      <c r="E341" s="3" t="n">
        <v>0</v>
      </c>
      <c r="F341" s="3" t="n">
        <v>0</v>
      </c>
      <c r="G341" s="3" t="n">
        <v>0</v>
      </c>
      <c r="H341" s="3" t="n">
        <v>0</v>
      </c>
      <c r="I341" s="3" t="n">
        <v>0</v>
      </c>
      <c r="J341" s="3" t="n">
        <v>0</v>
      </c>
      <c r="K341" s="3" t="n">
        <v>0.977777777777778</v>
      </c>
      <c r="L341" s="16" t="n">
        <v>16.8</v>
      </c>
      <c r="M341" s="16" t="n">
        <v>0.035</v>
      </c>
      <c r="N341" s="16" t="n">
        <v>0.588</v>
      </c>
      <c r="O341" s="16" t="n">
        <v>238.14</v>
      </c>
      <c r="P341" s="16" t="s">
        <v>37</v>
      </c>
      <c r="Q341" s="16" t="s">
        <v>511</v>
      </c>
      <c r="R341" s="16" t="s">
        <v>591</v>
      </c>
      <c r="S341" s="16" t="n">
        <v>4.38777793574278</v>
      </c>
      <c r="V341" s="37"/>
      <c r="DE341" s="44"/>
    </row>
    <row r="342" customFormat="false" ht="14.4" hidden="false" customHeight="false" outlineLevel="0" collapsed="false">
      <c r="B342" s="7" t="s">
        <v>297</v>
      </c>
      <c r="C342" s="3" t="n">
        <v>0</v>
      </c>
      <c r="D342" s="3" t="n">
        <v>0</v>
      </c>
      <c r="E342" s="3" t="n">
        <v>0</v>
      </c>
      <c r="F342" s="3" t="n">
        <v>0</v>
      </c>
      <c r="G342" s="3" t="n">
        <v>0</v>
      </c>
      <c r="H342" s="3" t="n">
        <v>0</v>
      </c>
      <c r="I342" s="3" t="n">
        <v>0</v>
      </c>
      <c r="J342" s="3" t="n">
        <v>0</v>
      </c>
      <c r="K342" s="3" t="n">
        <v>1</v>
      </c>
      <c r="L342" s="16" t="n">
        <v>4.5</v>
      </c>
      <c r="M342" s="16" t="n">
        <v>0.03</v>
      </c>
      <c r="N342" s="16" t="n">
        <v>0.135</v>
      </c>
      <c r="O342" s="16" t="n">
        <v>54</v>
      </c>
      <c r="P342" s="16" t="s">
        <v>37</v>
      </c>
      <c r="Q342" s="16" t="s">
        <v>511</v>
      </c>
      <c r="R342" s="16" t="s">
        <v>591</v>
      </c>
      <c r="S342" s="16" t="n">
        <v>4.10012354874421</v>
      </c>
      <c r="V342" s="37"/>
    </row>
    <row r="343" customFormat="false" ht="14.4" hidden="false" customHeight="false" outlineLevel="0" collapsed="false">
      <c r="B343" s="7" t="s">
        <v>298</v>
      </c>
      <c r="C343" s="3" t="n">
        <v>0.368855593472188</v>
      </c>
      <c r="D343" s="3" t="n">
        <v>0.0665989265991451</v>
      </c>
      <c r="E343" s="3" t="n">
        <v>0.0138320847552071</v>
      </c>
      <c r="F343" s="3" t="n">
        <v>0.153689830613412</v>
      </c>
      <c r="G343" s="3" t="n">
        <v>0.0352205861822402</v>
      </c>
      <c r="H343" s="3" t="n">
        <v>0.0384224576533529</v>
      </c>
      <c r="I343" s="3" t="n">
        <v>0.0672308030354348</v>
      </c>
      <c r="J343" s="3" t="n">
        <v>0</v>
      </c>
      <c r="K343" s="3" t="n">
        <v>0.25614971768902</v>
      </c>
      <c r="L343" s="16" t="n">
        <v>21.1</v>
      </c>
      <c r="M343" s="16" t="n">
        <v>0.04</v>
      </c>
      <c r="N343" s="16" t="n">
        <v>0.844</v>
      </c>
      <c r="O343" s="16" t="n">
        <v>640.419912</v>
      </c>
      <c r="P343" s="16" t="s">
        <v>37</v>
      </c>
      <c r="Q343" s="16" t="s">
        <v>511</v>
      </c>
      <c r="R343" s="16" t="s">
        <v>577</v>
      </c>
      <c r="S343" s="16" t="n">
        <v>3.44236318000113</v>
      </c>
      <c r="V343" s="37"/>
      <c r="DE343" s="58" t="e">
        <f aca="false">SUM(#REF!)-SUM(DG152:DG182)</f>
        <v>#REF!</v>
      </c>
    </row>
    <row r="344" customFormat="false" ht="14.4" hidden="false" customHeight="false" outlineLevel="0" collapsed="false">
      <c r="B344" s="7" t="s">
        <v>299</v>
      </c>
      <c r="C344" s="3" t="n">
        <v>0.0167079207920792</v>
      </c>
      <c r="D344" s="3" t="n">
        <v>0</v>
      </c>
      <c r="E344" s="3" t="n">
        <v>0</v>
      </c>
      <c r="F344" s="3" t="n">
        <v>0</v>
      </c>
      <c r="G344" s="3" t="n">
        <v>0</v>
      </c>
      <c r="H344" s="3" t="n">
        <v>0</v>
      </c>
      <c r="I344" s="3" t="n">
        <v>0</v>
      </c>
      <c r="J344" s="3" t="n">
        <v>0.983292079207921</v>
      </c>
      <c r="K344" s="3" t="n">
        <v>0</v>
      </c>
      <c r="L344" s="16" t="n">
        <v>8.56</v>
      </c>
      <c r="M344" s="16" t="n">
        <v>0.11</v>
      </c>
      <c r="N344" s="16" t="n">
        <v>0.9416</v>
      </c>
      <c r="O344" s="16" t="n">
        <v>1521.6256</v>
      </c>
      <c r="P344" s="16" t="s">
        <v>37</v>
      </c>
      <c r="Q344" s="16" t="s">
        <v>511</v>
      </c>
      <c r="R344" s="16" t="s">
        <v>577</v>
      </c>
      <c r="S344" s="16" t="n">
        <v>3.35177041332159</v>
      </c>
      <c r="V344" s="37"/>
      <c r="DE344" s="38" t="str">
        <f aca="false">Z112</f>
        <v>Cerva</v>
      </c>
    </row>
    <row r="345" customFormat="false" ht="14.4" hidden="false" customHeight="false" outlineLevel="0" collapsed="false">
      <c r="B345" s="7" t="s">
        <v>300</v>
      </c>
      <c r="C345" s="3" t="n">
        <v>0.0657894736842105</v>
      </c>
      <c r="D345" s="3" t="n">
        <v>0</v>
      </c>
      <c r="E345" s="3" t="n">
        <v>0</v>
      </c>
      <c r="F345" s="3" t="n">
        <v>0</v>
      </c>
      <c r="G345" s="3" t="n">
        <v>0</v>
      </c>
      <c r="H345" s="3" t="n">
        <v>0</v>
      </c>
      <c r="I345" s="3" t="n">
        <v>0.00828460038986355</v>
      </c>
      <c r="J345" s="3" t="n">
        <v>0</v>
      </c>
      <c r="K345" s="3" t="n">
        <v>0.925925925925926</v>
      </c>
      <c r="L345" s="16" t="n">
        <v>1.28</v>
      </c>
      <c r="M345" s="16" t="n">
        <v>0.2</v>
      </c>
      <c r="N345" s="16" t="n">
        <v>0.256</v>
      </c>
      <c r="O345" s="16" t="n">
        <v>105.0624</v>
      </c>
      <c r="P345" s="16" t="s">
        <v>37</v>
      </c>
      <c r="Q345" s="16" t="s">
        <v>511</v>
      </c>
      <c r="R345" s="16" t="s">
        <v>577</v>
      </c>
      <c r="S345" s="16" t="n">
        <v>3.69415318931254</v>
      </c>
      <c r="V345" s="37"/>
      <c r="DE345" s="44"/>
    </row>
    <row r="346" customFormat="false" ht="14.4" hidden="false" customHeight="false" outlineLevel="0" collapsed="false">
      <c r="B346" s="7" t="s">
        <v>325</v>
      </c>
      <c r="C346" s="3" t="n">
        <v>0</v>
      </c>
      <c r="D346" s="3" t="n">
        <v>0</v>
      </c>
      <c r="E346" s="3" t="n">
        <v>0</v>
      </c>
      <c r="F346" s="3" t="n">
        <v>0</v>
      </c>
      <c r="G346" s="3" t="n">
        <v>0</v>
      </c>
      <c r="H346" s="3" t="n">
        <v>0</v>
      </c>
      <c r="I346" s="3" t="n">
        <v>0</v>
      </c>
      <c r="J346" s="3" t="n">
        <v>1</v>
      </c>
      <c r="K346" s="3" t="n">
        <v>0</v>
      </c>
      <c r="L346" s="16" t="n">
        <v>3.18</v>
      </c>
      <c r="M346" s="16" t="n">
        <v>0.1</v>
      </c>
      <c r="N346" s="16" t="n">
        <v>0.318</v>
      </c>
      <c r="O346" s="16" t="n">
        <v>518.34</v>
      </c>
      <c r="P346" s="16" t="s">
        <v>611</v>
      </c>
      <c r="Q346" s="16" t="s">
        <v>511</v>
      </c>
      <c r="R346" s="16" t="s">
        <v>577</v>
      </c>
      <c r="S346" s="16" t="n">
        <v>3.68233155185318</v>
      </c>
      <c r="V346" s="37"/>
      <c r="DE346" s="44"/>
    </row>
    <row r="347" customFormat="false" ht="14.4" hidden="false" customHeight="false" outlineLevel="0" collapsed="false">
      <c r="B347" s="7" t="s">
        <v>326</v>
      </c>
      <c r="C347" s="3" t="n">
        <v>0.0108173076923077</v>
      </c>
      <c r="D347" s="3" t="n">
        <v>0</v>
      </c>
      <c r="E347" s="3" t="n">
        <v>0</v>
      </c>
      <c r="F347" s="3" t="n">
        <v>0</v>
      </c>
      <c r="G347" s="3" t="n">
        <v>0</v>
      </c>
      <c r="H347" s="3" t="n">
        <v>0</v>
      </c>
      <c r="I347" s="3" t="n">
        <v>0</v>
      </c>
      <c r="J347" s="3" t="n">
        <v>0.989182692307692</v>
      </c>
      <c r="K347" s="3" t="n">
        <v>0</v>
      </c>
      <c r="L347" s="16" t="n">
        <v>8930</v>
      </c>
      <c r="M347" s="16" t="n">
        <v>0.03</v>
      </c>
      <c r="N347" s="16" t="n">
        <v>267.9</v>
      </c>
      <c r="O347" s="16" t="n">
        <v>445785.6</v>
      </c>
      <c r="P347" s="16" t="s">
        <v>611</v>
      </c>
      <c r="Q347" s="16" t="s">
        <v>511</v>
      </c>
      <c r="R347" s="16" t="s">
        <v>577</v>
      </c>
      <c r="S347" s="16" t="n">
        <v>3.64532233403096</v>
      </c>
      <c r="V347" s="37"/>
      <c r="DE347" s="44"/>
    </row>
    <row r="348" customFormat="false" ht="14.4" hidden="false" customHeight="false" outlineLevel="0" collapsed="false">
      <c r="B348" s="7" t="s">
        <v>327</v>
      </c>
      <c r="C348" s="3" t="s">
        <v>610</v>
      </c>
      <c r="D348" s="3" t="s">
        <v>610</v>
      </c>
      <c r="E348" s="3" t="s">
        <v>610</v>
      </c>
      <c r="F348" s="3" t="s">
        <v>610</v>
      </c>
      <c r="G348" s="3" t="s">
        <v>610</v>
      </c>
      <c r="H348" s="3" t="s">
        <v>610</v>
      </c>
      <c r="I348" s="3" t="s">
        <v>610</v>
      </c>
      <c r="J348" s="3" t="s">
        <v>610</v>
      </c>
      <c r="K348" s="3" t="s">
        <v>610</v>
      </c>
      <c r="L348" s="147" t="s">
        <v>610</v>
      </c>
      <c r="M348" s="147" t="s">
        <v>610</v>
      </c>
      <c r="N348" s="147" t="s">
        <v>610</v>
      </c>
      <c r="O348" s="147" t="s">
        <v>610</v>
      </c>
      <c r="P348" s="147" t="s">
        <v>610</v>
      </c>
      <c r="Q348" s="147" t="s">
        <v>610</v>
      </c>
      <c r="R348" s="147" t="s">
        <v>610</v>
      </c>
      <c r="S348" s="147" t="s">
        <v>610</v>
      </c>
      <c r="V348" s="37"/>
      <c r="DE348" s="44"/>
    </row>
    <row r="349" customFormat="false" ht="14.4" hidden="false" customHeight="false" outlineLevel="0" collapsed="false">
      <c r="B349" s="7" t="s">
        <v>328</v>
      </c>
      <c r="C349" s="3" t="n">
        <v>0.162687648066477</v>
      </c>
      <c r="D349" s="3" t="n">
        <v>0.0750205762453166</v>
      </c>
      <c r="E349" s="3" t="n">
        <v>0.00520436649288954</v>
      </c>
      <c r="F349" s="3" t="n">
        <v>0.0578262943654393</v>
      </c>
      <c r="G349" s="3" t="n">
        <v>0.0251616645908687</v>
      </c>
      <c r="H349" s="3" t="n">
        <v>0.0370879896304549</v>
      </c>
      <c r="I349" s="3" t="n">
        <v>0.0390804577060462</v>
      </c>
      <c r="J349" s="3" t="n">
        <v>0.597931002902508</v>
      </c>
      <c r="K349" s="3" t="n">
        <v>0</v>
      </c>
      <c r="L349" s="16" t="n">
        <v>13.6</v>
      </c>
      <c r="M349" s="16" t="n">
        <v>0.1</v>
      </c>
      <c r="N349" s="16" t="n">
        <v>1.36</v>
      </c>
      <c r="O349" s="16" t="n">
        <v>1240.23535898797</v>
      </c>
      <c r="P349" s="16" t="s">
        <v>611</v>
      </c>
      <c r="Q349" s="16" t="s">
        <v>511</v>
      </c>
      <c r="R349" s="16" t="s">
        <v>577</v>
      </c>
      <c r="S349" s="16" t="n">
        <v>3.54462409752839</v>
      </c>
      <c r="V349" s="37"/>
      <c r="DE349" s="44"/>
    </row>
    <row r="350" customFormat="false" ht="14.4" hidden="false" customHeight="false" outlineLevel="0" collapsed="false">
      <c r="B350" s="7" t="s">
        <v>329</v>
      </c>
      <c r="C350" s="3" t="n">
        <v>0.0053150652571901</v>
      </c>
      <c r="D350" s="3" t="n">
        <v>0.0153546329652159</v>
      </c>
      <c r="E350" s="3" t="n">
        <v>0.0127561566172562</v>
      </c>
      <c r="F350" s="3" t="n">
        <v>0.141735073525069</v>
      </c>
      <c r="G350" s="3" t="n">
        <v>0</v>
      </c>
      <c r="H350" s="3" t="n">
        <v>0</v>
      </c>
      <c r="I350" s="3" t="n">
        <v>0.00100395677080258</v>
      </c>
      <c r="J350" s="3" t="n">
        <v>0.823835114864466</v>
      </c>
      <c r="K350" s="3" t="n">
        <v>0</v>
      </c>
      <c r="L350" s="16" t="n">
        <v>12.7</v>
      </c>
      <c r="M350" s="16" t="n">
        <v>0.02</v>
      </c>
      <c r="N350" s="16" t="n">
        <v>0.254</v>
      </c>
      <c r="O350" s="16" t="n">
        <v>430.0982</v>
      </c>
      <c r="P350" s="16" t="s">
        <v>37</v>
      </c>
      <c r="Q350" s="16" t="s">
        <v>511</v>
      </c>
      <c r="R350" s="16" t="s">
        <v>577</v>
      </c>
      <c r="S350" s="16" t="n">
        <v>3.59734761574211</v>
      </c>
      <c r="V350" s="37"/>
      <c r="DE350" s="44"/>
    </row>
    <row r="351" customFormat="false" ht="14.4" hidden="false" customHeight="false" outlineLevel="0" collapsed="false">
      <c r="B351" s="7" t="s">
        <v>331</v>
      </c>
      <c r="C351" s="3" t="n">
        <v>0.0111940298507463</v>
      </c>
      <c r="D351" s="3" t="n">
        <v>0.0808457711442786</v>
      </c>
      <c r="E351" s="3" t="n">
        <v>0</v>
      </c>
      <c r="F351" s="3" t="n">
        <v>0</v>
      </c>
      <c r="G351" s="3" t="n">
        <v>0</v>
      </c>
      <c r="H351" s="3" t="n">
        <v>0</v>
      </c>
      <c r="I351" s="3" t="n">
        <v>0</v>
      </c>
      <c r="J351" s="3" t="n">
        <v>0.907960199004975</v>
      </c>
      <c r="K351" s="3" t="n">
        <v>0</v>
      </c>
      <c r="L351" s="16" t="n">
        <v>14.1</v>
      </c>
      <c r="M351" s="16" t="n">
        <v>0.03</v>
      </c>
      <c r="N351" s="16" t="n">
        <v>0.423</v>
      </c>
      <c r="O351" s="16" t="n">
        <v>680.184</v>
      </c>
      <c r="P351" s="16" t="s">
        <v>611</v>
      </c>
      <c r="Q351" s="16" t="s">
        <v>511</v>
      </c>
      <c r="R351" s="16" t="s">
        <v>577</v>
      </c>
      <c r="S351" s="16" t="n">
        <v>3.64851114738184</v>
      </c>
      <c r="V351" s="37"/>
      <c r="DE351" s="44"/>
    </row>
    <row r="352" customFormat="false" ht="14.4" hidden="false" customHeight="false" outlineLevel="0" collapsed="false">
      <c r="B352" s="7" t="s">
        <v>332</v>
      </c>
      <c r="C352" s="3" t="s">
        <v>610</v>
      </c>
      <c r="D352" s="3" t="s">
        <v>610</v>
      </c>
      <c r="E352" s="3" t="s">
        <v>610</v>
      </c>
      <c r="F352" s="3" t="s">
        <v>610</v>
      </c>
      <c r="G352" s="3" t="s">
        <v>610</v>
      </c>
      <c r="H352" s="3" t="s">
        <v>610</v>
      </c>
      <c r="I352" s="3" t="s">
        <v>610</v>
      </c>
      <c r="J352" s="3" t="s">
        <v>610</v>
      </c>
      <c r="K352" s="3" t="s">
        <v>610</v>
      </c>
      <c r="L352" s="147" t="s">
        <v>610</v>
      </c>
      <c r="M352" s="147" t="s">
        <v>610</v>
      </c>
      <c r="N352" s="147" t="s">
        <v>610</v>
      </c>
      <c r="O352" s="147" t="s">
        <v>610</v>
      </c>
      <c r="P352" s="147" t="s">
        <v>610</v>
      </c>
      <c r="Q352" s="147" t="s">
        <v>610</v>
      </c>
      <c r="R352" s="147" t="s">
        <v>610</v>
      </c>
      <c r="S352" s="147" t="s">
        <v>610</v>
      </c>
      <c r="V352" s="37"/>
      <c r="DE352" s="44"/>
    </row>
    <row r="353" customFormat="false" ht="14.4" hidden="false" customHeight="false" outlineLevel="0" collapsed="false">
      <c r="B353" s="7" t="s">
        <v>333</v>
      </c>
      <c r="C353" s="3" t="n">
        <v>0.380530973451327</v>
      </c>
      <c r="D353" s="3" t="n">
        <v>0</v>
      </c>
      <c r="E353" s="3" t="n">
        <v>0</v>
      </c>
      <c r="F353" s="3" t="n">
        <v>0</v>
      </c>
      <c r="G353" s="3" t="n">
        <v>0</v>
      </c>
      <c r="H353" s="3" t="n">
        <v>0</v>
      </c>
      <c r="I353" s="3" t="n">
        <v>0</v>
      </c>
      <c r="J353" s="3" t="n">
        <v>0.619469026548672</v>
      </c>
      <c r="K353" s="3" t="n">
        <v>0</v>
      </c>
      <c r="L353" s="16" t="n">
        <v>8.64</v>
      </c>
      <c r="M353" s="16" t="n">
        <v>0.01</v>
      </c>
      <c r="N353" s="16" t="n">
        <v>0.0864</v>
      </c>
      <c r="O353" s="16" t="n">
        <v>97.632</v>
      </c>
      <c r="P353" s="16" t="s">
        <v>611</v>
      </c>
      <c r="Q353" s="16" t="s">
        <v>511</v>
      </c>
      <c r="R353" s="16" t="s">
        <v>577</v>
      </c>
      <c r="S353" s="16" t="n">
        <v>3.67269550607623</v>
      </c>
      <c r="V353" s="37"/>
      <c r="DE353" s="44"/>
    </row>
    <row r="354" customFormat="false" ht="14.4" hidden="false" customHeight="false" outlineLevel="0" collapsed="false">
      <c r="B354" s="7" t="s">
        <v>334</v>
      </c>
      <c r="C354" s="3" t="n">
        <v>0.0156548965037398</v>
      </c>
      <c r="D354" s="3" t="n">
        <v>0.0226126282831797</v>
      </c>
      <c r="E354" s="3" t="n">
        <v>0.00939293790224387</v>
      </c>
      <c r="F354" s="3" t="n">
        <v>0.104365976691599</v>
      </c>
      <c r="G354" s="3" t="n">
        <v>0</v>
      </c>
      <c r="H354" s="3" t="n">
        <v>0</v>
      </c>
      <c r="I354" s="3" t="n">
        <v>0</v>
      </c>
      <c r="J354" s="3" t="n">
        <v>0.847973560619238</v>
      </c>
      <c r="K354" s="3" t="n">
        <v>0</v>
      </c>
      <c r="L354" s="16" t="n">
        <v>2.27</v>
      </c>
      <c r="M354" s="16" t="n">
        <v>0.02</v>
      </c>
      <c r="N354" s="16" t="n">
        <v>0.0454</v>
      </c>
      <c r="O354" s="16" t="n">
        <v>52.20092</v>
      </c>
      <c r="P354" s="16" t="s">
        <v>611</v>
      </c>
      <c r="Q354" s="16" t="s">
        <v>511</v>
      </c>
      <c r="R354" s="16" t="s">
        <v>577</v>
      </c>
      <c r="S354" s="16" t="n">
        <v>3.76495432189815</v>
      </c>
      <c r="V354" s="37"/>
      <c r="DE354" s="44"/>
    </row>
    <row r="355" customFormat="false" ht="14.4" hidden="false" customHeight="false" outlineLevel="0" collapsed="false">
      <c r="B355" s="7" t="s">
        <v>344</v>
      </c>
      <c r="C355" s="3" t="n">
        <v>0.00377145012257213</v>
      </c>
      <c r="D355" s="3" t="n">
        <v>0</v>
      </c>
      <c r="E355" s="3" t="n">
        <v>0.0769375825004714</v>
      </c>
      <c r="F355" s="3" t="n">
        <v>0.854862027783016</v>
      </c>
      <c r="G355" s="3" t="n">
        <v>0.0172858130617889</v>
      </c>
      <c r="H355" s="3" t="n">
        <v>0</v>
      </c>
      <c r="I355" s="3" t="n">
        <v>0</v>
      </c>
      <c r="J355" s="3" t="n">
        <v>0.0471431265321516</v>
      </c>
      <c r="K355" s="3" t="n">
        <v>0</v>
      </c>
      <c r="L355" s="16" t="n">
        <v>5.38</v>
      </c>
      <c r="M355" s="16" t="n">
        <v>0.015</v>
      </c>
      <c r="N355" s="16" t="n">
        <v>0.0807</v>
      </c>
      <c r="O355" s="16" t="n">
        <v>385.15689</v>
      </c>
      <c r="P355" s="16" t="s">
        <v>611</v>
      </c>
      <c r="Q355" s="16" t="s">
        <v>511</v>
      </c>
      <c r="R355" s="16" t="s">
        <v>577</v>
      </c>
      <c r="S355" s="16" t="n">
        <v>3.8196781943282</v>
      </c>
      <c r="V355" s="37"/>
      <c r="DE355" s="44"/>
    </row>
    <row r="356" customFormat="false" ht="14.4" hidden="false" customHeight="false" outlineLevel="0" collapsed="false">
      <c r="B356" s="7" t="s">
        <v>345</v>
      </c>
      <c r="C356" s="3" t="n">
        <v>0.0608725059181603</v>
      </c>
      <c r="D356" s="3" t="n">
        <v>0</v>
      </c>
      <c r="E356" s="3" t="n">
        <v>0</v>
      </c>
      <c r="F356" s="3" t="n">
        <v>0</v>
      </c>
      <c r="G356" s="3" t="n">
        <v>0.0260399053094352</v>
      </c>
      <c r="H356" s="3" t="n">
        <v>0.0202908353060534</v>
      </c>
      <c r="I356" s="3" t="n">
        <v>0</v>
      </c>
      <c r="J356" s="3" t="n">
        <v>0.892796753466351</v>
      </c>
      <c r="K356" s="3" t="n">
        <v>0</v>
      </c>
      <c r="L356" s="16" t="n">
        <v>4.93</v>
      </c>
      <c r="M356" s="16" t="n">
        <v>0.015</v>
      </c>
      <c r="N356" s="16" t="n">
        <v>0.07395</v>
      </c>
      <c r="O356" s="16" t="n">
        <v>109.335075</v>
      </c>
      <c r="P356" s="16" t="s">
        <v>611</v>
      </c>
      <c r="Q356" s="16" t="s">
        <v>511</v>
      </c>
      <c r="R356" s="16" t="s">
        <v>577</v>
      </c>
      <c r="S356" s="16" t="n">
        <v>3.82563125590126</v>
      </c>
      <c r="V356" s="37"/>
      <c r="DE356" s="44"/>
    </row>
    <row r="357" customFormat="false" ht="14.4" hidden="false" customHeight="false" outlineLevel="0" collapsed="false">
      <c r="B357" s="7" t="s">
        <v>347</v>
      </c>
      <c r="C357" s="3" t="n">
        <v>0.247787610619469</v>
      </c>
      <c r="D357" s="3" t="n">
        <v>0.0511307767944936</v>
      </c>
      <c r="E357" s="3" t="n">
        <v>0.0265486725663717</v>
      </c>
      <c r="F357" s="3" t="n">
        <v>0.294985250737463</v>
      </c>
      <c r="G357" s="3" t="n">
        <v>0.108161258603736</v>
      </c>
      <c r="H357" s="3" t="n">
        <v>0</v>
      </c>
      <c r="I357" s="3" t="n">
        <v>0.0501474926253687</v>
      </c>
      <c r="J357" s="3" t="n">
        <v>0.221238938053097</v>
      </c>
      <c r="K357" s="3" t="n">
        <v>0</v>
      </c>
      <c r="L357" s="16" t="n">
        <v>16.7</v>
      </c>
      <c r="M357" s="16" t="n">
        <v>0.01</v>
      </c>
      <c r="N357" s="16" t="n">
        <v>0.167</v>
      </c>
      <c r="O357" s="16" t="n">
        <v>169.839</v>
      </c>
      <c r="P357" s="16" t="s">
        <v>611</v>
      </c>
      <c r="Q357" s="16" t="s">
        <v>511</v>
      </c>
      <c r="R357" s="16" t="s">
        <v>577</v>
      </c>
      <c r="S357" s="16" t="n">
        <v>3.74807054170511</v>
      </c>
      <c r="V357" s="37"/>
      <c r="DE357" s="44"/>
    </row>
    <row r="358" customFormat="false" ht="14.4" hidden="false" customHeight="false" outlineLevel="0" collapsed="false">
      <c r="B358" s="7" t="s">
        <v>348</v>
      </c>
      <c r="C358" s="3" t="n">
        <v>0.062928261781569</v>
      </c>
      <c r="D358" s="3" t="n">
        <v>0.090896378128933</v>
      </c>
      <c r="E358" s="3" t="n">
        <v>0.0113270871206824</v>
      </c>
      <c r="F358" s="3" t="n">
        <v>0.125856523563138</v>
      </c>
      <c r="G358" s="3" t="n">
        <v>0.0269193119843379</v>
      </c>
      <c r="H358" s="3" t="n">
        <v>0</v>
      </c>
      <c r="I358" s="3" t="n">
        <v>0.0178296741714446</v>
      </c>
      <c r="J358" s="3" t="n">
        <v>0.664242763249895</v>
      </c>
      <c r="K358" s="3" t="n">
        <v>0</v>
      </c>
      <c r="L358" s="16" t="n">
        <v>6.2</v>
      </c>
      <c r="M358" s="16" t="n">
        <v>0.025</v>
      </c>
      <c r="N358" s="16" t="n">
        <v>0.155</v>
      </c>
      <c r="O358" s="16" t="n">
        <v>221.681</v>
      </c>
      <c r="P358" s="16" t="s">
        <v>611</v>
      </c>
      <c r="Q358" s="16" t="s">
        <v>511</v>
      </c>
      <c r="R358" s="16" t="s">
        <v>577</v>
      </c>
      <c r="S358" s="16" t="n">
        <v>3.71930880097662</v>
      </c>
      <c r="V358" s="37"/>
      <c r="DE358" s="44"/>
    </row>
    <row r="359" customFormat="false" ht="14.4" hidden="false" customHeight="false" outlineLevel="0" collapsed="false">
      <c r="B359" s="7" t="s">
        <v>349</v>
      </c>
      <c r="C359" s="3" t="n">
        <v>0.0233887733887734</v>
      </c>
      <c r="D359" s="3" t="n">
        <v>0</v>
      </c>
      <c r="E359" s="3" t="n">
        <v>0.0280665280665281</v>
      </c>
      <c r="F359" s="3" t="n">
        <v>0.311850311850312</v>
      </c>
      <c r="G359" s="3" t="n">
        <v>0</v>
      </c>
      <c r="H359" s="3" t="n">
        <v>0</v>
      </c>
      <c r="I359" s="3" t="n">
        <v>0</v>
      </c>
      <c r="J359" s="3" t="n">
        <v>0.636694386694387</v>
      </c>
      <c r="K359" s="3" t="n">
        <v>0</v>
      </c>
      <c r="L359" s="16" t="n">
        <v>6.2</v>
      </c>
      <c r="M359" s="16" t="n">
        <v>0.015</v>
      </c>
      <c r="N359" s="16" t="n">
        <v>0.093</v>
      </c>
      <c r="O359" s="16" t="n">
        <v>178.932</v>
      </c>
      <c r="P359" s="16" t="s">
        <v>611</v>
      </c>
      <c r="Q359" s="16" t="s">
        <v>511</v>
      </c>
      <c r="R359" s="16" t="s">
        <v>577</v>
      </c>
      <c r="S359" s="16" t="n">
        <v>3.50910569794542</v>
      </c>
      <c r="V359" s="37"/>
      <c r="DE359" s="44"/>
    </row>
    <row r="360" customFormat="false" ht="14.4" hidden="false" customHeight="false" outlineLevel="0" collapsed="false">
      <c r="B360" s="7" t="s">
        <v>350</v>
      </c>
      <c r="C360" s="3" t="n">
        <v>0.00788229111928534</v>
      </c>
      <c r="D360" s="3" t="n">
        <v>0.045542126466982</v>
      </c>
      <c r="E360" s="3" t="n">
        <v>0.00945874934314241</v>
      </c>
      <c r="F360" s="3" t="n">
        <v>0.105097214923805</v>
      </c>
      <c r="G360" s="3" t="n">
        <v>0</v>
      </c>
      <c r="H360" s="3" t="n">
        <v>0</v>
      </c>
      <c r="I360" s="3" t="n">
        <v>0</v>
      </c>
      <c r="J360" s="3" t="n">
        <v>0.832019618146786</v>
      </c>
      <c r="K360" s="3" t="n">
        <v>0</v>
      </c>
      <c r="L360" s="16" t="n">
        <v>35.1</v>
      </c>
      <c r="M360" s="16" t="n">
        <v>0.045</v>
      </c>
      <c r="N360" s="16" t="n">
        <v>1.5795</v>
      </c>
      <c r="O360" s="16" t="n">
        <v>1803.4731</v>
      </c>
      <c r="P360" s="16" t="s">
        <v>611</v>
      </c>
      <c r="Q360" s="16" t="s">
        <v>511</v>
      </c>
      <c r="R360" s="16" t="s">
        <v>577</v>
      </c>
      <c r="S360" s="16" t="n">
        <v>3.46519069321221</v>
      </c>
      <c r="V360" s="37"/>
      <c r="DE360" s="44"/>
    </row>
    <row r="361" customFormat="false" ht="14.4" hidden="false" customHeight="false" outlineLevel="0" collapsed="false">
      <c r="B361" s="7" t="s">
        <v>351</v>
      </c>
      <c r="C361" s="3" t="n">
        <v>0</v>
      </c>
      <c r="D361" s="3" t="n">
        <v>0</v>
      </c>
      <c r="E361" s="3" t="n">
        <v>0</v>
      </c>
      <c r="F361" s="3" t="n">
        <v>0</v>
      </c>
      <c r="G361" s="3" t="n">
        <v>0</v>
      </c>
      <c r="H361" s="3" t="n">
        <v>0</v>
      </c>
      <c r="I361" s="3" t="n">
        <v>0</v>
      </c>
      <c r="J361" s="3" t="n">
        <v>1</v>
      </c>
      <c r="K361" s="3" t="n">
        <v>0</v>
      </c>
      <c r="L361" s="16" t="n">
        <v>25.2</v>
      </c>
      <c r="M361" s="16" t="n">
        <v>0.025</v>
      </c>
      <c r="N361" s="16" t="n">
        <v>0.63</v>
      </c>
      <c r="O361" s="16" t="n">
        <v>945</v>
      </c>
      <c r="P361" s="16" t="s">
        <v>37</v>
      </c>
      <c r="Q361" s="16" t="s">
        <v>511</v>
      </c>
      <c r="R361" s="16" t="s">
        <v>577</v>
      </c>
      <c r="S361" s="16" t="n">
        <v>3.4464816393017</v>
      </c>
      <c r="V361" s="37"/>
      <c r="DE361" s="44"/>
    </row>
    <row r="362" customFormat="false" ht="14.4" hidden="false" customHeight="false" outlineLevel="0" collapsed="false">
      <c r="B362" s="7" t="s">
        <v>352</v>
      </c>
      <c r="C362" s="3" t="n">
        <v>0</v>
      </c>
      <c r="D362" s="3" t="n">
        <v>0</v>
      </c>
      <c r="E362" s="3" t="n">
        <v>0</v>
      </c>
      <c r="F362" s="3" t="n">
        <v>0</v>
      </c>
      <c r="G362" s="3" t="n">
        <v>0.912663755458515</v>
      </c>
      <c r="H362" s="3" t="n">
        <v>0.0873362445414847</v>
      </c>
      <c r="I362" s="3" t="n">
        <v>0</v>
      </c>
      <c r="J362" s="3" t="n">
        <v>0</v>
      </c>
      <c r="K362" s="3" t="n">
        <v>0</v>
      </c>
      <c r="L362" s="16" t="n">
        <v>7.28</v>
      </c>
      <c r="M362" s="16" t="n">
        <v>0.015</v>
      </c>
      <c r="N362" s="16" t="n">
        <v>0.1092</v>
      </c>
      <c r="O362" s="16" t="n">
        <v>62.517</v>
      </c>
      <c r="P362" s="16" t="s">
        <v>37</v>
      </c>
      <c r="Q362" s="16" t="s">
        <v>511</v>
      </c>
      <c r="R362" s="16" t="s">
        <v>577</v>
      </c>
      <c r="S362" s="16" t="n">
        <v>3.41908632321806</v>
      </c>
      <c r="V362" s="37"/>
      <c r="DE362" s="44"/>
    </row>
    <row r="363" customFormat="false" ht="14.4" hidden="false" customHeight="false" outlineLevel="0" collapsed="false">
      <c r="B363" s="7" t="s">
        <v>353</v>
      </c>
      <c r="C363" s="3" t="n">
        <v>0.00536672629695886</v>
      </c>
      <c r="D363" s="3" t="n">
        <v>0.0310077519379845</v>
      </c>
      <c r="E363" s="3" t="n">
        <v>0</v>
      </c>
      <c r="F363" s="3" t="n">
        <v>0</v>
      </c>
      <c r="G363" s="3" t="n">
        <v>0.00655933214072749</v>
      </c>
      <c r="H363" s="3" t="n">
        <v>0</v>
      </c>
      <c r="I363" s="3" t="n">
        <v>0</v>
      </c>
      <c r="J363" s="3" t="n">
        <v>0.957066189624329</v>
      </c>
      <c r="K363" s="3" t="n">
        <v>0</v>
      </c>
      <c r="L363" s="16" t="n">
        <v>6.32</v>
      </c>
      <c r="M363" s="16" t="n">
        <v>0.12</v>
      </c>
      <c r="N363" s="16" t="n">
        <v>0.7584</v>
      </c>
      <c r="O363" s="16" t="n">
        <v>1271.8368</v>
      </c>
      <c r="P363" s="16" t="s">
        <v>37</v>
      </c>
      <c r="Q363" s="16" t="s">
        <v>511</v>
      </c>
      <c r="R363" s="16" t="s">
        <v>577</v>
      </c>
      <c r="S363" s="16" t="n">
        <v>3.4058164822394</v>
      </c>
      <c r="V363" s="37"/>
      <c r="DE363" s="44"/>
    </row>
    <row r="364" customFormat="false" ht="14.4" hidden="false" customHeight="false" outlineLevel="0" collapsed="false">
      <c r="B364" s="7" t="s">
        <v>365</v>
      </c>
      <c r="C364" s="3" t="n">
        <v>0.0194216659473457</v>
      </c>
      <c r="D364" s="3" t="n">
        <v>0.0140267587397497</v>
      </c>
      <c r="E364" s="3" t="n">
        <v>0.0116529995684074</v>
      </c>
      <c r="F364" s="3" t="n">
        <v>0.129477772982305</v>
      </c>
      <c r="G364" s="3" t="n">
        <v>0</v>
      </c>
      <c r="H364" s="3" t="n">
        <v>0.00539490720759603</v>
      </c>
      <c r="I364" s="3" t="n">
        <v>0</v>
      </c>
      <c r="J364" s="3" t="n">
        <v>0.820025895554596</v>
      </c>
      <c r="K364" s="3" t="n">
        <v>0</v>
      </c>
      <c r="L364" s="16" t="n">
        <v>16.5</v>
      </c>
      <c r="M364" s="16" t="n">
        <v>0.035</v>
      </c>
      <c r="N364" s="16" t="n">
        <v>0.5775</v>
      </c>
      <c r="O364" s="16" t="n">
        <v>1070.454</v>
      </c>
      <c r="P364" s="147" t="s">
        <v>37</v>
      </c>
      <c r="Q364" s="16" t="s">
        <v>511</v>
      </c>
      <c r="R364" s="16" t="s">
        <v>577</v>
      </c>
      <c r="S364" s="16" t="n">
        <v>3.36901817942203</v>
      </c>
      <c r="V364" s="37"/>
    </row>
    <row r="365" customFormat="false" ht="14.4" hidden="false" customHeight="false" outlineLevel="0" collapsed="false">
      <c r="B365" s="7" t="s">
        <v>366</v>
      </c>
      <c r="C365" s="3" t="n">
        <v>0.376690276883451</v>
      </c>
      <c r="D365" s="3" t="n">
        <v>0.133934320669672</v>
      </c>
      <c r="E365" s="3" t="n">
        <v>0.034771410173857</v>
      </c>
      <c r="F365" s="3" t="n">
        <v>0.386349001931745</v>
      </c>
      <c r="G365" s="3" t="n">
        <v>0.0177076625885383</v>
      </c>
      <c r="H365" s="3" t="n">
        <v>0.0450740502253702</v>
      </c>
      <c r="I365" s="3" t="n">
        <v>0.00547327752736639</v>
      </c>
      <c r="J365" s="3" t="n">
        <v>0</v>
      </c>
      <c r="K365" s="3" t="n">
        <v>0</v>
      </c>
      <c r="L365" s="16" t="n">
        <v>49.6</v>
      </c>
      <c r="M365" s="16" t="n">
        <v>0.0015</v>
      </c>
      <c r="N365" s="16" t="n">
        <v>0.0744</v>
      </c>
      <c r="O365" s="16" t="n">
        <v>115.5432</v>
      </c>
      <c r="P365" s="16" t="s">
        <v>611</v>
      </c>
      <c r="Q365" s="16" t="s">
        <v>511</v>
      </c>
      <c r="R365" s="16" t="s">
        <v>590</v>
      </c>
      <c r="S365" s="16" t="n">
        <v>6.85833182838582</v>
      </c>
      <c r="V365" s="37"/>
      <c r="Y365" s="2" t="n">
        <v>35</v>
      </c>
      <c r="AA365" s="2" t="n">
        <v>0</v>
      </c>
      <c r="AC365" s="2" t="n">
        <v>0.5775</v>
      </c>
      <c r="AD365" s="2" t="n">
        <v>1853.6</v>
      </c>
      <c r="DE365" s="58" t="e">
        <f aca="false">SUM(#REF!)</f>
        <v>#REF!</v>
      </c>
    </row>
    <row r="366" customFormat="false" ht="14.4" hidden="false" customHeight="false" outlineLevel="0" collapsed="false">
      <c r="B366" s="7" t="s">
        <v>367</v>
      </c>
      <c r="C366" s="3" t="n">
        <v>0.118110236220473</v>
      </c>
      <c r="D366" s="3" t="n">
        <v>0.243719535058118</v>
      </c>
      <c r="E366" s="3" t="n">
        <v>0.0506186726659168</v>
      </c>
      <c r="F366" s="3" t="n">
        <v>0.562429696287964</v>
      </c>
      <c r="G366" s="3" t="n">
        <v>0</v>
      </c>
      <c r="H366" s="3" t="n">
        <v>0.0187476565429321</v>
      </c>
      <c r="I366" s="3" t="n">
        <v>0.00637420322459693</v>
      </c>
      <c r="J366" s="3" t="n">
        <v>0</v>
      </c>
      <c r="K366" s="3" t="n">
        <v>0</v>
      </c>
      <c r="L366" s="16" t="n">
        <v>2.48</v>
      </c>
      <c r="M366" s="16" t="n">
        <v>0.01</v>
      </c>
      <c r="N366" s="16" t="n">
        <v>0.0248</v>
      </c>
      <c r="O366" s="16" t="n">
        <v>66.1416</v>
      </c>
      <c r="P366" s="16" t="s">
        <v>37</v>
      </c>
      <c r="Q366" s="16" t="s">
        <v>511</v>
      </c>
      <c r="R366" s="16" t="s">
        <v>590</v>
      </c>
      <c r="S366" s="16" t="n">
        <v>6.82960926617921</v>
      </c>
      <c r="V366" s="37"/>
      <c r="DE366" s="38" t="e">
        <f aca="false">Z134+Z69</f>
        <v>#VALUE!</v>
      </c>
    </row>
    <row r="367" customFormat="false" ht="14.4" hidden="false" customHeight="false" outlineLevel="0" collapsed="false">
      <c r="B367" s="7" t="s">
        <v>368</v>
      </c>
      <c r="C367" s="3" t="n">
        <v>0.0801567509796936</v>
      </c>
      <c r="D367" s="3" t="n">
        <v>0.185251157819736</v>
      </c>
      <c r="E367" s="3" t="n">
        <v>0.0577128607053794</v>
      </c>
      <c r="F367" s="3" t="n">
        <v>0.641254007837549</v>
      </c>
      <c r="G367" s="3" t="n">
        <v>0</v>
      </c>
      <c r="H367" s="3" t="n">
        <v>0</v>
      </c>
      <c r="I367" s="3" t="n">
        <v>0</v>
      </c>
      <c r="J367" s="3" t="n">
        <v>0</v>
      </c>
      <c r="K367" s="3" t="n">
        <v>0.0356252226576416</v>
      </c>
      <c r="L367" s="16" t="n">
        <v>8.03</v>
      </c>
      <c r="M367" s="16" t="n">
        <v>0.01</v>
      </c>
      <c r="N367" s="16" t="n">
        <v>0.0803</v>
      </c>
      <c r="O367" s="16" t="n">
        <v>225.4021</v>
      </c>
      <c r="P367" s="16" t="s">
        <v>611</v>
      </c>
      <c r="Q367" s="16" t="s">
        <v>511</v>
      </c>
      <c r="R367" s="16" t="s">
        <v>590</v>
      </c>
      <c r="S367" s="16" t="n">
        <v>6.90347879708641</v>
      </c>
      <c r="V367" s="37"/>
      <c r="DE367" s="44"/>
    </row>
    <row r="368" customFormat="false" ht="14.4" hidden="false" customHeight="false" outlineLevel="0" collapsed="false">
      <c r="B368" s="7" t="s">
        <v>369</v>
      </c>
      <c r="C368" s="3" t="n">
        <v>0.141074985958582</v>
      </c>
      <c r="D368" s="3" t="n">
        <v>0.255401777745944</v>
      </c>
      <c r="E368" s="3" t="n">
        <v>0.0374637005540008</v>
      </c>
      <c r="F368" s="3" t="n">
        <v>0.416263339488898</v>
      </c>
      <c r="G368" s="3" t="n">
        <v>0.00706918854815518</v>
      </c>
      <c r="H368" s="3" t="n">
        <v>0.0927251115890221</v>
      </c>
      <c r="I368" s="3" t="n">
        <v>0</v>
      </c>
      <c r="J368" s="3" t="n">
        <v>0</v>
      </c>
      <c r="K368" s="3" t="n">
        <v>0.0500018961153979</v>
      </c>
      <c r="L368" s="16" t="n">
        <v>1.47</v>
      </c>
      <c r="M368" s="16" t="n">
        <v>0.003</v>
      </c>
      <c r="N368" s="16" t="n">
        <v>0.00441</v>
      </c>
      <c r="O368" s="16" t="n">
        <v>7.05573243034191</v>
      </c>
      <c r="P368" s="16" t="s">
        <v>37</v>
      </c>
      <c r="Q368" s="16" t="s">
        <v>511</v>
      </c>
      <c r="R368" s="16" t="s">
        <v>590</v>
      </c>
      <c r="S368" s="16" t="n">
        <v>6.23927720785955</v>
      </c>
      <c r="V368" s="37"/>
      <c r="DE368" s="44"/>
    </row>
    <row r="369" customFormat="false" ht="14.4" hidden="false" customHeight="false" outlineLevel="0" collapsed="false">
      <c r="B369" s="7" t="s">
        <v>370</v>
      </c>
      <c r="C369" s="3" t="s">
        <v>610</v>
      </c>
      <c r="D369" s="3" t="s">
        <v>610</v>
      </c>
      <c r="E369" s="3" t="s">
        <v>610</v>
      </c>
      <c r="F369" s="3" t="s">
        <v>610</v>
      </c>
      <c r="G369" s="3" t="s">
        <v>610</v>
      </c>
      <c r="H369" s="3" t="s">
        <v>610</v>
      </c>
      <c r="I369" s="3" t="s">
        <v>610</v>
      </c>
      <c r="J369" s="3" t="s">
        <v>610</v>
      </c>
      <c r="K369" s="3" t="s">
        <v>610</v>
      </c>
      <c r="L369" s="147" t="s">
        <v>610</v>
      </c>
      <c r="M369" s="147" t="s">
        <v>610</v>
      </c>
      <c r="N369" s="147" t="s">
        <v>610</v>
      </c>
      <c r="O369" s="147" t="s">
        <v>610</v>
      </c>
      <c r="P369" s="147" t="s">
        <v>610</v>
      </c>
      <c r="Q369" s="147" t="s">
        <v>610</v>
      </c>
      <c r="R369" s="147" t="s">
        <v>610</v>
      </c>
      <c r="S369" s="147" t="s">
        <v>610</v>
      </c>
      <c r="V369" s="37"/>
      <c r="DE369" s="44"/>
    </row>
    <row r="370" customFormat="false" ht="14.4" hidden="false" customHeight="false" outlineLevel="0" collapsed="false">
      <c r="B370" s="7" t="s">
        <v>371</v>
      </c>
      <c r="C370" s="3" t="n">
        <v>0.0111874931030299</v>
      </c>
      <c r="D370" s="3" t="n">
        <v>0.100008178202827</v>
      </c>
      <c r="E370" s="3" t="n">
        <v>0.00145367989141136</v>
      </c>
      <c r="F370" s="3" t="n">
        <v>0.0161519987934596</v>
      </c>
      <c r="G370" s="3" t="n">
        <v>0.00276809611237923</v>
      </c>
      <c r="H370" s="3" t="n">
        <v>0.0363085549580488</v>
      </c>
      <c r="I370" s="3" t="n">
        <v>0</v>
      </c>
      <c r="J370" s="3" t="n">
        <v>0.832121998938844</v>
      </c>
      <c r="K370" s="3" t="n">
        <v>0</v>
      </c>
      <c r="L370" s="16" t="n">
        <v>2.63</v>
      </c>
      <c r="M370" s="16" t="n">
        <v>0.03</v>
      </c>
      <c r="N370" s="16" t="n">
        <v>0.0789</v>
      </c>
      <c r="O370" s="16" t="n">
        <v>128.952245147753</v>
      </c>
      <c r="P370" s="16" t="s">
        <v>611</v>
      </c>
      <c r="Q370" s="16" t="s">
        <v>511</v>
      </c>
      <c r="R370" s="16" t="s">
        <v>568</v>
      </c>
      <c r="S370" s="16" t="n">
        <v>4.98823797230821</v>
      </c>
      <c r="V370" s="37"/>
    </row>
    <row r="371" customFormat="false" ht="14.4" hidden="false" customHeight="false" outlineLevel="0" collapsed="false">
      <c r="B371" s="7" t="s">
        <v>372</v>
      </c>
      <c r="C371" s="3" t="n">
        <v>0.332021642892277</v>
      </c>
      <c r="D371" s="3" t="n">
        <v>0</v>
      </c>
      <c r="E371" s="3" t="n">
        <v>0.0531234628627644</v>
      </c>
      <c r="F371" s="3" t="n">
        <v>0.59026069847516</v>
      </c>
      <c r="G371" s="3" t="n">
        <v>0</v>
      </c>
      <c r="H371" s="3" t="n">
        <v>0.0245941957697983</v>
      </c>
      <c r="I371" s="3" t="n">
        <v>0</v>
      </c>
      <c r="J371" s="3" t="n">
        <v>0</v>
      </c>
      <c r="K371" s="3" t="n">
        <v>0</v>
      </c>
      <c r="L371" s="16" t="n">
        <v>15.1</v>
      </c>
      <c r="M371" s="16" t="n">
        <v>0.045</v>
      </c>
      <c r="N371" s="16" t="n">
        <v>0.6795</v>
      </c>
      <c r="O371" s="16" t="n">
        <v>1381.4235</v>
      </c>
      <c r="P371" s="16" t="s">
        <v>611</v>
      </c>
      <c r="Q371" s="16" t="s">
        <v>511</v>
      </c>
      <c r="R371" s="16" t="s">
        <v>568</v>
      </c>
      <c r="S371" s="16" t="n">
        <v>5.12391712950951</v>
      </c>
      <c r="V371" s="37"/>
      <c r="DE371" s="58" t="e">
        <f aca="false">SUM(#REF!)</f>
        <v>#REF!</v>
      </c>
    </row>
    <row r="372" customFormat="false" ht="14.4" hidden="false" customHeight="false" outlineLevel="0" collapsed="false">
      <c r="B372" s="7" t="s">
        <v>373</v>
      </c>
      <c r="C372" s="3" t="n">
        <v>0.281396560708702</v>
      </c>
      <c r="D372" s="3" t="n">
        <v>0.0406461698801459</v>
      </c>
      <c r="E372" s="3" t="n">
        <v>0.0422094841063054</v>
      </c>
      <c r="F372" s="3" t="n">
        <v>0.468994267847837</v>
      </c>
      <c r="G372" s="3" t="n">
        <v>0</v>
      </c>
      <c r="H372" s="3" t="n">
        <v>0.0104220948410631</v>
      </c>
      <c r="I372" s="3" t="n">
        <v>0</v>
      </c>
      <c r="J372" s="3" t="n">
        <v>0.156331422615946</v>
      </c>
      <c r="K372" s="3" t="n">
        <v>0</v>
      </c>
      <c r="L372" s="16" t="n">
        <v>3.9</v>
      </c>
      <c r="M372" s="16" t="n">
        <v>0.015</v>
      </c>
      <c r="N372" s="16" t="n">
        <v>0.0585</v>
      </c>
      <c r="O372" s="16" t="n">
        <v>112.2615</v>
      </c>
      <c r="P372" s="16" t="s">
        <v>611</v>
      </c>
      <c r="Q372" s="16" t="s">
        <v>511</v>
      </c>
      <c r="R372" s="16" t="s">
        <v>568</v>
      </c>
      <c r="S372" s="16" t="n">
        <v>5.5128604804183</v>
      </c>
      <c r="V372" s="37"/>
    </row>
    <row r="373" customFormat="false" ht="14.4" hidden="false" customHeight="false" outlineLevel="0" collapsed="false">
      <c r="B373" s="7" t="s">
        <v>384</v>
      </c>
      <c r="C373" s="3" t="s">
        <v>610</v>
      </c>
      <c r="D373" s="3" t="s">
        <v>610</v>
      </c>
      <c r="E373" s="3" t="s">
        <v>610</v>
      </c>
      <c r="F373" s="3" t="s">
        <v>610</v>
      </c>
      <c r="G373" s="3" t="s">
        <v>610</v>
      </c>
      <c r="H373" s="3" t="s">
        <v>610</v>
      </c>
      <c r="I373" s="3" t="s">
        <v>610</v>
      </c>
      <c r="J373" s="3" t="s">
        <v>610</v>
      </c>
      <c r="K373" s="3" t="s">
        <v>610</v>
      </c>
      <c r="L373" s="147" t="s">
        <v>610</v>
      </c>
      <c r="M373" s="147" t="s">
        <v>610</v>
      </c>
      <c r="N373" s="147" t="s">
        <v>610</v>
      </c>
      <c r="O373" s="147" t="s">
        <v>610</v>
      </c>
      <c r="P373" s="147" t="s">
        <v>610</v>
      </c>
      <c r="Q373" s="147" t="s">
        <v>610</v>
      </c>
      <c r="R373" s="147" t="s">
        <v>610</v>
      </c>
      <c r="S373" s="147" t="s">
        <v>610</v>
      </c>
      <c r="V373" s="37"/>
    </row>
    <row r="374" customFormat="false" ht="14.4" hidden="false" customHeight="false" outlineLevel="0" collapsed="false">
      <c r="B374" s="7" t="s">
        <v>385</v>
      </c>
      <c r="C374" s="3" t="n">
        <v>0</v>
      </c>
      <c r="D374" s="3" t="n">
        <v>0</v>
      </c>
      <c r="E374" s="3" t="n">
        <v>0</v>
      </c>
      <c r="F374" s="3" t="n">
        <v>0</v>
      </c>
      <c r="G374" s="3" t="n">
        <v>0</v>
      </c>
      <c r="H374" s="3" t="n">
        <v>0</v>
      </c>
      <c r="I374" s="3" t="n">
        <v>0</v>
      </c>
      <c r="J374" s="3" t="n">
        <v>1</v>
      </c>
      <c r="K374" s="3" t="n">
        <v>0</v>
      </c>
      <c r="L374" s="16" t="n">
        <v>28.4</v>
      </c>
      <c r="M374" s="16" t="n">
        <v>0.05</v>
      </c>
      <c r="N374" s="16" t="n">
        <v>1.42</v>
      </c>
      <c r="O374" s="16" t="n">
        <v>2002.2</v>
      </c>
      <c r="P374" s="16" t="s">
        <v>611</v>
      </c>
      <c r="Q374" s="16" t="s">
        <v>511</v>
      </c>
      <c r="R374" s="16" t="s">
        <v>568</v>
      </c>
      <c r="S374" s="16" t="n">
        <v>5.10785027355422</v>
      </c>
      <c r="V374" s="37"/>
    </row>
    <row r="375" customFormat="false" ht="14.4" hidden="false" customHeight="false" outlineLevel="0" collapsed="false">
      <c r="B375" s="7" t="s">
        <v>386</v>
      </c>
      <c r="C375" s="3" t="n">
        <v>0.159453302961276</v>
      </c>
      <c r="D375" s="3" t="n">
        <v>0.592255125284738</v>
      </c>
      <c r="E375" s="3" t="n">
        <v>0.020501138952164</v>
      </c>
      <c r="F375" s="3" t="n">
        <v>0.227790432801822</v>
      </c>
      <c r="G375" s="3" t="n">
        <v>0</v>
      </c>
      <c r="H375" s="3" t="n">
        <v>0</v>
      </c>
      <c r="I375" s="3" t="n">
        <v>0</v>
      </c>
      <c r="J375" s="3" t="n">
        <v>0</v>
      </c>
      <c r="K375" s="3" t="n">
        <v>0</v>
      </c>
      <c r="L375" s="16" t="n">
        <v>1.27</v>
      </c>
      <c r="M375" s="16" t="n">
        <v>0.025</v>
      </c>
      <c r="N375" s="16" t="n">
        <v>0.03175</v>
      </c>
      <c r="O375" s="16" t="n">
        <v>83.6295</v>
      </c>
      <c r="P375" s="16" t="s">
        <v>37</v>
      </c>
      <c r="Q375" s="16" t="s">
        <v>511</v>
      </c>
      <c r="R375" s="16" t="s">
        <v>589</v>
      </c>
      <c r="S375" s="16" t="n">
        <v>5.88858755528625</v>
      </c>
      <c r="V375" s="37"/>
    </row>
    <row r="376" customFormat="false" ht="14.4" hidden="false" customHeight="false" outlineLevel="0" collapsed="false">
      <c r="B376" s="7" t="s">
        <v>387</v>
      </c>
      <c r="C376" s="3" t="s">
        <v>610</v>
      </c>
      <c r="D376" s="3" t="s">
        <v>610</v>
      </c>
      <c r="E376" s="3" t="s">
        <v>610</v>
      </c>
      <c r="F376" s="3" t="s">
        <v>610</v>
      </c>
      <c r="G376" s="3" t="s">
        <v>610</v>
      </c>
      <c r="H376" s="3" t="s">
        <v>610</v>
      </c>
      <c r="I376" s="3" t="s">
        <v>610</v>
      </c>
      <c r="J376" s="3" t="s">
        <v>610</v>
      </c>
      <c r="K376" s="3" t="s">
        <v>610</v>
      </c>
      <c r="L376" s="147" t="s">
        <v>610</v>
      </c>
      <c r="M376" s="147" t="s">
        <v>610</v>
      </c>
      <c r="N376" s="147" t="s">
        <v>610</v>
      </c>
      <c r="O376" s="147" t="s">
        <v>610</v>
      </c>
      <c r="P376" s="147" t="s">
        <v>610</v>
      </c>
      <c r="Q376" s="147" t="s">
        <v>610</v>
      </c>
      <c r="R376" s="147" t="s">
        <v>610</v>
      </c>
      <c r="S376" s="147" t="s">
        <v>610</v>
      </c>
      <c r="V376" s="37"/>
    </row>
    <row r="377" customFormat="false" ht="14.4" hidden="false" customHeight="false" outlineLevel="0" collapsed="false">
      <c r="B377" s="7" t="s">
        <v>388</v>
      </c>
      <c r="C377" s="3" t="n">
        <v>0</v>
      </c>
      <c r="D377" s="3" t="n">
        <v>0</v>
      </c>
      <c r="E377" s="3" t="n">
        <v>0</v>
      </c>
      <c r="F377" s="3" t="n">
        <v>0</v>
      </c>
      <c r="G377" s="3" t="n">
        <v>0</v>
      </c>
      <c r="H377" s="3" t="n">
        <v>0</v>
      </c>
      <c r="I377" s="3" t="n">
        <v>0</v>
      </c>
      <c r="J377" s="3" t="n">
        <v>1</v>
      </c>
      <c r="K377" s="3" t="n">
        <v>0</v>
      </c>
      <c r="L377" s="16" t="n">
        <v>5.9</v>
      </c>
      <c r="M377" s="16" t="n">
        <v>0.005</v>
      </c>
      <c r="N377" s="16" t="n">
        <v>0.0295</v>
      </c>
      <c r="O377" s="16" t="n">
        <v>44.25</v>
      </c>
      <c r="P377" s="16" t="s">
        <v>611</v>
      </c>
      <c r="Q377" s="16" t="s">
        <v>511</v>
      </c>
      <c r="R377" s="16" t="s">
        <v>589</v>
      </c>
      <c r="S377" s="16" t="n">
        <v>6.78970512935172</v>
      </c>
      <c r="V377" s="37"/>
    </row>
    <row r="378" customFormat="false" ht="14.4" hidden="false" customHeight="false" outlineLevel="0" collapsed="false">
      <c r="B378" s="7" t="s">
        <v>389</v>
      </c>
      <c r="C378" s="3" t="n">
        <v>0.0993377483443709</v>
      </c>
      <c r="D378" s="3" t="n">
        <v>0.382634289919058</v>
      </c>
      <c r="E378" s="3" t="n">
        <v>0.0397350993377484</v>
      </c>
      <c r="F378" s="3" t="n">
        <v>0.441501103752759</v>
      </c>
      <c r="G378" s="3" t="n">
        <v>0</v>
      </c>
      <c r="H378" s="3" t="n">
        <v>0.0367917586460633</v>
      </c>
      <c r="I378" s="3" t="n">
        <v>0</v>
      </c>
      <c r="J378" s="3" t="n">
        <v>0</v>
      </c>
      <c r="K378" s="3" t="n">
        <v>0</v>
      </c>
      <c r="L378" s="16" t="n">
        <v>1.66</v>
      </c>
      <c r="M378" s="16" t="n">
        <v>0.005</v>
      </c>
      <c r="N378" s="16" t="n">
        <v>0.0083</v>
      </c>
      <c r="O378" s="16" t="n">
        <v>22.5594</v>
      </c>
      <c r="P378" s="16" t="s">
        <v>37</v>
      </c>
      <c r="Q378" s="16" t="s">
        <v>511</v>
      </c>
      <c r="R378" s="16" t="s">
        <v>589</v>
      </c>
      <c r="S378" s="16" t="n">
        <v>6.25988065121686</v>
      </c>
      <c r="V378" s="37"/>
    </row>
    <row r="379" customFormat="false" ht="14.4" hidden="false" customHeight="false" outlineLevel="0" collapsed="false">
      <c r="B379" s="7" t="s">
        <v>390</v>
      </c>
      <c r="C379" s="3" t="n">
        <v>0</v>
      </c>
      <c r="D379" s="3" t="n">
        <v>0</v>
      </c>
      <c r="E379" s="3" t="n">
        <v>0</v>
      </c>
      <c r="F379" s="3" t="n">
        <v>0</v>
      </c>
      <c r="G379" s="3" t="n">
        <v>0</v>
      </c>
      <c r="H379" s="3" t="n">
        <v>0</v>
      </c>
      <c r="I379" s="3" t="n">
        <v>0</v>
      </c>
      <c r="J379" s="3" t="n">
        <v>1</v>
      </c>
      <c r="K379" s="3" t="n">
        <v>0</v>
      </c>
      <c r="L379" s="16" t="n">
        <v>5.85</v>
      </c>
      <c r="M379" s="16" t="n">
        <v>0.007</v>
      </c>
      <c r="N379" s="16" t="n">
        <v>0.04095</v>
      </c>
      <c r="O379" s="16" t="n">
        <v>67.977</v>
      </c>
      <c r="P379" s="16" t="s">
        <v>37</v>
      </c>
      <c r="Q379" s="16" t="s">
        <v>511</v>
      </c>
      <c r="R379" s="16" t="s">
        <v>589</v>
      </c>
      <c r="S379" s="16" t="n">
        <v>6.25988065121686</v>
      </c>
      <c r="V379" s="37"/>
    </row>
    <row r="380" customFormat="false" ht="14.4" hidden="false" customHeight="false" outlineLevel="0" collapsed="false">
      <c r="B380" s="7" t="s">
        <v>391</v>
      </c>
      <c r="C380" s="3" t="n">
        <v>0</v>
      </c>
      <c r="D380" s="3" t="n">
        <v>0</v>
      </c>
      <c r="E380" s="3" t="n">
        <v>0</v>
      </c>
      <c r="F380" s="3" t="n">
        <v>0</v>
      </c>
      <c r="G380" s="3" t="n">
        <v>0</v>
      </c>
      <c r="H380" s="3" t="n">
        <v>0</v>
      </c>
      <c r="I380" s="3" t="n">
        <v>0</v>
      </c>
      <c r="J380" s="3" t="n">
        <v>1</v>
      </c>
      <c r="K380" s="3" t="n">
        <v>0</v>
      </c>
      <c r="L380" s="16" t="n">
        <v>5.85</v>
      </c>
      <c r="M380" s="16" t="n">
        <v>0.01</v>
      </c>
      <c r="N380" s="16" t="n">
        <v>0.0585</v>
      </c>
      <c r="O380" s="16" t="n">
        <v>66.69</v>
      </c>
      <c r="P380" s="16" t="s">
        <v>611</v>
      </c>
      <c r="Q380" s="16" t="s">
        <v>511</v>
      </c>
      <c r="R380" s="16" t="s">
        <v>589</v>
      </c>
      <c r="S380" s="16" t="n">
        <v>6.25988065121686</v>
      </c>
      <c r="V380" s="37"/>
    </row>
    <row r="381" customFormat="false" ht="14.4" hidden="false" customHeight="false" outlineLevel="0" collapsed="false">
      <c r="B381" s="7" t="s">
        <v>392</v>
      </c>
      <c r="C381" s="3" t="s">
        <v>610</v>
      </c>
      <c r="D381" s="3" t="s">
        <v>610</v>
      </c>
      <c r="E381" s="3" t="s">
        <v>610</v>
      </c>
      <c r="F381" s="3" t="s">
        <v>610</v>
      </c>
      <c r="G381" s="3" t="s">
        <v>610</v>
      </c>
      <c r="H381" s="3" t="s">
        <v>610</v>
      </c>
      <c r="I381" s="3" t="s">
        <v>610</v>
      </c>
      <c r="J381" s="3" t="s">
        <v>610</v>
      </c>
      <c r="K381" s="3" t="s">
        <v>610</v>
      </c>
      <c r="L381" s="147" t="s">
        <v>610</v>
      </c>
      <c r="M381" s="147" t="s">
        <v>610</v>
      </c>
      <c r="N381" s="147" t="s">
        <v>610</v>
      </c>
      <c r="O381" s="147" t="s">
        <v>610</v>
      </c>
      <c r="P381" s="147" t="s">
        <v>610</v>
      </c>
      <c r="Q381" s="147" t="s">
        <v>610</v>
      </c>
      <c r="R381" s="147" t="s">
        <v>610</v>
      </c>
      <c r="S381" s="147" t="s">
        <v>610</v>
      </c>
      <c r="V381" s="37"/>
    </row>
    <row r="382" customFormat="false" ht="14.4" hidden="false" customHeight="false" outlineLevel="0" collapsed="false">
      <c r="B382" s="7" t="s">
        <v>404</v>
      </c>
      <c r="C382" s="3" t="n">
        <v>0.0120967741935484</v>
      </c>
      <c r="D382" s="3" t="n">
        <v>0</v>
      </c>
      <c r="E382" s="3" t="n">
        <v>0</v>
      </c>
      <c r="F382" s="3" t="n">
        <v>0</v>
      </c>
      <c r="G382" s="3" t="n">
        <v>0</v>
      </c>
      <c r="H382" s="3" t="n">
        <v>0</v>
      </c>
      <c r="I382" s="3" t="n">
        <v>0</v>
      </c>
      <c r="J382" s="3" t="n">
        <v>0.987903225806452</v>
      </c>
      <c r="K382" s="3" t="n">
        <v>0</v>
      </c>
      <c r="L382" s="16" t="n">
        <v>0.48</v>
      </c>
      <c r="M382" s="16" t="n">
        <v>0.01</v>
      </c>
      <c r="N382" s="16" t="n">
        <v>0.0048</v>
      </c>
      <c r="O382" s="16" t="n">
        <v>7.1424</v>
      </c>
      <c r="P382" s="16" t="s">
        <v>611</v>
      </c>
      <c r="Q382" s="16" t="s">
        <v>511</v>
      </c>
      <c r="R382" s="16" t="s">
        <v>589</v>
      </c>
      <c r="S382" s="16" t="n">
        <v>6.2472766542543</v>
      </c>
      <c r="V382" s="37"/>
    </row>
    <row r="383" customFormat="false" ht="14.4" hidden="false" customHeight="false" outlineLevel="0" collapsed="false">
      <c r="B383" s="7" t="s">
        <v>405</v>
      </c>
      <c r="C383" s="3" t="n">
        <v>0.432969852469532</v>
      </c>
      <c r="D383" s="3" t="n">
        <v>0.0833867864015394</v>
      </c>
      <c r="E383" s="3" t="n">
        <v>0.0346375881975625</v>
      </c>
      <c r="F383" s="3" t="n">
        <v>0.384862091084028</v>
      </c>
      <c r="G383" s="3" t="n">
        <v>0</v>
      </c>
      <c r="H383" s="3" t="n">
        <v>0.064143681847338</v>
      </c>
      <c r="I383" s="3" t="n">
        <v>0</v>
      </c>
      <c r="J383" s="3" t="n">
        <v>0</v>
      </c>
      <c r="K383" s="3" t="n">
        <v>0</v>
      </c>
      <c r="L383" s="16" t="n">
        <v>5.64</v>
      </c>
      <c r="M383" s="16" t="n">
        <v>0.002</v>
      </c>
      <c r="N383" s="16" t="n">
        <v>0.01128</v>
      </c>
      <c r="O383" s="16" t="n">
        <v>17.58552</v>
      </c>
      <c r="P383" s="16" t="s">
        <v>37</v>
      </c>
      <c r="Q383" s="16" t="s">
        <v>511</v>
      </c>
      <c r="R383" s="16" t="s">
        <v>589</v>
      </c>
      <c r="S383" s="16" t="n">
        <v>4.90430658580991</v>
      </c>
      <c r="V383" s="37"/>
    </row>
    <row r="384" customFormat="false" ht="14.4" hidden="false" customHeight="false" outlineLevel="0" collapsed="false">
      <c r="B384" s="7" t="s">
        <v>406</v>
      </c>
      <c r="C384" s="3" t="n">
        <v>0.470865214832254</v>
      </c>
      <c r="D384" s="3" t="n">
        <v>0.0850173304558237</v>
      </c>
      <c r="E384" s="3" t="n">
        <v>0.0353148911124191</v>
      </c>
      <c r="F384" s="3" t="n">
        <v>0.392387679026878</v>
      </c>
      <c r="G384" s="3" t="n">
        <v>0</v>
      </c>
      <c r="H384" s="3" t="n">
        <v>0.013079589300896</v>
      </c>
      <c r="I384" s="3" t="n">
        <v>0.00333529527172847</v>
      </c>
      <c r="J384" s="3" t="n">
        <v>0</v>
      </c>
      <c r="K384" s="3" t="n">
        <v>0</v>
      </c>
      <c r="L384" s="16" t="n">
        <v>29.3</v>
      </c>
      <c r="M384" s="16" t="n">
        <v>0.005</v>
      </c>
      <c r="N384" s="16" t="n">
        <v>0.1465</v>
      </c>
      <c r="O384" s="16" t="n">
        <v>224.01315</v>
      </c>
      <c r="P384" s="16" t="s">
        <v>37</v>
      </c>
      <c r="Q384" s="16" t="s">
        <v>511</v>
      </c>
      <c r="R384" s="16" t="s">
        <v>594</v>
      </c>
      <c r="S384" s="16" t="n">
        <v>4.1704802232018</v>
      </c>
      <c r="V384" s="37"/>
    </row>
    <row r="385" customFormat="false" ht="14.4" hidden="false" customHeight="false" outlineLevel="0" collapsed="false">
      <c r="B385" s="7" t="s">
        <v>407</v>
      </c>
      <c r="C385" s="3" t="n">
        <v>0.0278086763070078</v>
      </c>
      <c r="D385" s="3" t="n">
        <v>0.032134470399209</v>
      </c>
      <c r="E385" s="3" t="n">
        <v>0.0100111234705228</v>
      </c>
      <c r="F385" s="3" t="n">
        <v>0.111234705228031</v>
      </c>
      <c r="G385" s="3" t="n">
        <v>0</v>
      </c>
      <c r="H385" s="3" t="n">
        <v>0</v>
      </c>
      <c r="I385" s="3" t="n">
        <v>0</v>
      </c>
      <c r="J385" s="3" t="n">
        <v>0.818811024595229</v>
      </c>
      <c r="K385" s="3" t="n">
        <v>0</v>
      </c>
      <c r="L385" s="16" t="n">
        <v>21.8</v>
      </c>
      <c r="M385" s="16" t="n">
        <v>0.01</v>
      </c>
      <c r="N385" s="16" t="n">
        <v>0.218</v>
      </c>
      <c r="O385" s="16" t="n">
        <v>352.7676</v>
      </c>
      <c r="P385" s="16" t="s">
        <v>37</v>
      </c>
      <c r="Q385" s="16" t="s">
        <v>511</v>
      </c>
      <c r="R385" s="16" t="s">
        <v>594</v>
      </c>
      <c r="S385" s="16" t="n">
        <v>4.31435477586627</v>
      </c>
      <c r="V385" s="37"/>
    </row>
    <row r="386" customFormat="false" ht="14.4" hidden="false" customHeight="false" outlineLevel="0" collapsed="false">
      <c r="B386" s="7" t="s">
        <v>408</v>
      </c>
      <c r="C386" s="3" t="n">
        <v>0.55327868852459</v>
      </c>
      <c r="D386" s="3" t="n">
        <v>0</v>
      </c>
      <c r="E386" s="3" t="n">
        <v>0.0368852459016393</v>
      </c>
      <c r="F386" s="3" t="n">
        <v>0.40983606557377</v>
      </c>
      <c r="G386" s="3" t="n">
        <v>0</v>
      </c>
      <c r="H386" s="3" t="n">
        <v>0</v>
      </c>
      <c r="I386" s="3" t="n">
        <v>0</v>
      </c>
      <c r="J386" s="3" t="n">
        <v>0</v>
      </c>
      <c r="K386" s="3" t="n">
        <v>0</v>
      </c>
      <c r="L386" s="16" t="n">
        <v>18.6</v>
      </c>
      <c r="M386" s="16" t="n">
        <v>0.01</v>
      </c>
      <c r="N386" s="16" t="n">
        <v>0.186</v>
      </c>
      <c r="O386" s="16" t="n">
        <v>272.304</v>
      </c>
      <c r="P386" s="16" t="s">
        <v>37</v>
      </c>
      <c r="Q386" s="16" t="s">
        <v>511</v>
      </c>
      <c r="R386" s="16" t="s">
        <v>594</v>
      </c>
      <c r="S386" s="16" t="n">
        <v>4.16313878058434</v>
      </c>
      <c r="V386" s="37"/>
    </row>
    <row r="387" customFormat="false" ht="14.4" hidden="false" customHeight="false" outlineLevel="0" collapsed="false">
      <c r="B387" s="7" t="s">
        <v>409</v>
      </c>
      <c r="C387" s="3" t="n">
        <v>0.0666406142098059</v>
      </c>
      <c r="D387" s="3" t="n">
        <v>0.595719376992078</v>
      </c>
      <c r="E387" s="3" t="n">
        <v>0.0086591446301639</v>
      </c>
      <c r="F387" s="3" t="n">
        <v>0.0962127181129322</v>
      </c>
      <c r="G387" s="3" t="n">
        <v>0.0164887364328983</v>
      </c>
      <c r="H387" s="3" t="n">
        <v>0.216279409622122</v>
      </c>
      <c r="I387" s="3" t="n">
        <v>0</v>
      </c>
      <c r="J387" s="3" t="n">
        <v>0</v>
      </c>
      <c r="K387" s="3" t="n">
        <v>0</v>
      </c>
      <c r="L387" s="16" t="n">
        <v>9.26</v>
      </c>
      <c r="M387" s="16" t="n">
        <v>0.01</v>
      </c>
      <c r="N387" s="16" t="n">
        <v>0.0926</v>
      </c>
      <c r="O387" s="16" t="n">
        <v>127.035963287828</v>
      </c>
      <c r="P387" s="16" t="s">
        <v>37</v>
      </c>
      <c r="Q387" s="16" t="s">
        <v>511</v>
      </c>
      <c r="R387" s="16" t="s">
        <v>594</v>
      </c>
      <c r="S387" s="16" t="n">
        <v>3.50792086180959</v>
      </c>
      <c r="V387" s="37"/>
    </row>
    <row r="388" customFormat="false" ht="14.4" hidden="false" customHeight="false" outlineLevel="0" collapsed="false">
      <c r="B388" s="7" t="s">
        <v>410</v>
      </c>
      <c r="C388" s="3" t="n">
        <v>0.239941832283083</v>
      </c>
      <c r="D388" s="3" t="n">
        <v>0.210050088867345</v>
      </c>
      <c r="E388" s="3" t="n">
        <v>0.00872515753756665</v>
      </c>
      <c r="F388" s="3" t="n">
        <v>0.0969461948618517</v>
      </c>
      <c r="G388" s="3" t="n">
        <v>0</v>
      </c>
      <c r="H388" s="3" t="n">
        <v>0.444336726450154</v>
      </c>
      <c r="I388" s="3" t="n">
        <v>0</v>
      </c>
      <c r="J388" s="3" t="n">
        <v>0</v>
      </c>
      <c r="K388" s="3" t="n">
        <v>0</v>
      </c>
      <c r="L388" s="16" t="n">
        <v>14.3</v>
      </c>
      <c r="M388" s="16" t="n">
        <v>0.06</v>
      </c>
      <c r="N388" s="16" t="n">
        <v>0.858</v>
      </c>
      <c r="O388" s="16" t="n">
        <v>1062.0324</v>
      </c>
      <c r="P388" s="16" t="s">
        <v>37</v>
      </c>
      <c r="Q388" s="16" t="s">
        <v>511</v>
      </c>
      <c r="R388" s="16" t="s">
        <v>594</v>
      </c>
      <c r="S388" s="16" t="n">
        <v>3.76165897987504</v>
      </c>
      <c r="V388" s="37"/>
    </row>
    <row r="389" customFormat="false" ht="14.4" hidden="false" customHeight="false" outlineLevel="0" collapsed="false">
      <c r="B389" s="7" t="s">
        <v>411</v>
      </c>
      <c r="C389" s="3" t="s">
        <v>610</v>
      </c>
      <c r="D389" s="3" t="s">
        <v>610</v>
      </c>
      <c r="E389" s="3" t="s">
        <v>610</v>
      </c>
      <c r="F389" s="3" t="s">
        <v>610</v>
      </c>
      <c r="G389" s="3" t="s">
        <v>610</v>
      </c>
      <c r="H389" s="3" t="s">
        <v>610</v>
      </c>
      <c r="I389" s="3" t="s">
        <v>610</v>
      </c>
      <c r="J389" s="3" t="s">
        <v>610</v>
      </c>
      <c r="K389" s="3" t="s">
        <v>610</v>
      </c>
      <c r="L389" s="147" t="s">
        <v>610</v>
      </c>
      <c r="M389" s="147" t="s">
        <v>610</v>
      </c>
      <c r="N389" s="147" t="s">
        <v>610</v>
      </c>
      <c r="O389" s="147" t="s">
        <v>610</v>
      </c>
      <c r="P389" s="147" t="s">
        <v>610</v>
      </c>
      <c r="Q389" s="147" t="s">
        <v>610</v>
      </c>
      <c r="R389" s="147" t="s">
        <v>610</v>
      </c>
      <c r="S389" s="147" t="s">
        <v>610</v>
      </c>
      <c r="V389" s="37"/>
    </row>
    <row r="390" customFormat="false" ht="14.4" hidden="false" customHeight="false" outlineLevel="0" collapsed="false">
      <c r="B390" s="7" t="s">
        <v>412</v>
      </c>
      <c r="C390" s="3" t="s">
        <v>610</v>
      </c>
      <c r="D390" s="3" t="s">
        <v>610</v>
      </c>
      <c r="E390" s="3" t="s">
        <v>610</v>
      </c>
      <c r="F390" s="3" t="s">
        <v>610</v>
      </c>
      <c r="G390" s="3" t="s">
        <v>610</v>
      </c>
      <c r="H390" s="3" t="s">
        <v>610</v>
      </c>
      <c r="I390" s="3" t="s">
        <v>610</v>
      </c>
      <c r="J390" s="3" t="s">
        <v>610</v>
      </c>
      <c r="K390" s="3" t="s">
        <v>610</v>
      </c>
      <c r="L390" s="147" t="s">
        <v>610</v>
      </c>
      <c r="M390" s="147" t="s">
        <v>610</v>
      </c>
      <c r="N390" s="147" t="s">
        <v>610</v>
      </c>
      <c r="O390" s="147" t="s">
        <v>610</v>
      </c>
      <c r="P390" s="147" t="s">
        <v>610</v>
      </c>
      <c r="Q390" s="147" t="s">
        <v>610</v>
      </c>
      <c r="R390" s="147" t="s">
        <v>610</v>
      </c>
      <c r="S390" s="147" t="s">
        <v>610</v>
      </c>
      <c r="V390" s="37"/>
    </row>
    <row r="391" customFormat="false" ht="14.4" hidden="false" customHeight="false" outlineLevel="0" collapsed="false">
      <c r="B391" s="7" t="s">
        <v>416</v>
      </c>
      <c r="C391" s="3" t="n">
        <v>0</v>
      </c>
      <c r="D391" s="3" t="n">
        <v>0</v>
      </c>
      <c r="E391" s="3" t="n">
        <v>0</v>
      </c>
      <c r="F391" s="3" t="n">
        <v>0</v>
      </c>
      <c r="G391" s="3" t="n">
        <v>0</v>
      </c>
      <c r="H391" s="3" t="n">
        <v>0</v>
      </c>
      <c r="I391" s="3" t="n">
        <v>0</v>
      </c>
      <c r="J391" s="3" t="n">
        <v>1</v>
      </c>
      <c r="K391" s="3" t="n">
        <v>0</v>
      </c>
      <c r="L391" s="16" t="n">
        <v>187</v>
      </c>
      <c r="M391" s="16" t="n">
        <v>0.015</v>
      </c>
      <c r="N391" s="16" t="n">
        <v>2.805</v>
      </c>
      <c r="O391" s="16" t="n">
        <v>4207.5</v>
      </c>
      <c r="P391" s="16" t="s">
        <v>37</v>
      </c>
      <c r="Q391" s="16" t="s">
        <v>511</v>
      </c>
      <c r="R391" s="16" t="s">
        <v>594</v>
      </c>
      <c r="S391" s="16" t="n">
        <v>3.43377933985727</v>
      </c>
      <c r="V391" s="37"/>
    </row>
    <row r="392" customFormat="false" ht="14.4" hidden="false" customHeight="false" outlineLevel="0" collapsed="false">
      <c r="B392" s="7" t="s">
        <v>417</v>
      </c>
      <c r="C392" s="3" t="n">
        <v>0</v>
      </c>
      <c r="D392" s="3" t="n">
        <v>0</v>
      </c>
      <c r="E392" s="3" t="n">
        <v>0</v>
      </c>
      <c r="F392" s="3" t="n">
        <v>0</v>
      </c>
      <c r="G392" s="3" t="n">
        <v>0</v>
      </c>
      <c r="H392" s="3" t="n">
        <v>0</v>
      </c>
      <c r="I392" s="3" t="n">
        <v>0</v>
      </c>
      <c r="J392" s="3" t="n">
        <v>0</v>
      </c>
      <c r="K392" s="3" t="n">
        <v>1</v>
      </c>
      <c r="L392" s="16" t="n">
        <v>17.8</v>
      </c>
      <c r="M392" s="16" t="n">
        <v>0.007</v>
      </c>
      <c r="N392" s="16" t="n">
        <v>0.1246</v>
      </c>
      <c r="O392" s="16" t="n">
        <v>49.84</v>
      </c>
      <c r="P392" s="16" t="s">
        <v>37</v>
      </c>
      <c r="Q392" s="16" t="s">
        <v>511</v>
      </c>
      <c r="R392" s="16" t="s">
        <v>594</v>
      </c>
      <c r="S392" s="16" t="n">
        <v>3.37761737199634</v>
      </c>
      <c r="V392" s="37"/>
    </row>
    <row r="393" customFormat="false" ht="14.4" hidden="false" customHeight="false" outlineLevel="0" collapsed="false">
      <c r="B393" s="7" t="s">
        <v>418</v>
      </c>
      <c r="C393" s="3" t="n">
        <v>0</v>
      </c>
      <c r="D393" s="3" t="n">
        <v>0</v>
      </c>
      <c r="E393" s="3" t="n">
        <v>0.0825688073394495</v>
      </c>
      <c r="F393" s="3" t="n">
        <v>0.91743119266055</v>
      </c>
      <c r="G393" s="3" t="n">
        <v>0</v>
      </c>
      <c r="H393" s="3" t="n">
        <v>0</v>
      </c>
      <c r="I393" s="3" t="n">
        <v>0</v>
      </c>
      <c r="J393" s="3" t="n">
        <v>0</v>
      </c>
      <c r="K393" s="3" t="n">
        <v>0</v>
      </c>
      <c r="L393" s="16" t="n">
        <v>10.7</v>
      </c>
      <c r="M393" s="16" t="n">
        <v>0.0005</v>
      </c>
      <c r="N393" s="16" t="n">
        <v>0.00535</v>
      </c>
      <c r="O393" s="16" t="n">
        <v>34.989</v>
      </c>
      <c r="P393" s="16" t="s">
        <v>37</v>
      </c>
      <c r="Q393" s="16" t="s">
        <v>511</v>
      </c>
      <c r="R393" s="16" t="s">
        <v>592</v>
      </c>
      <c r="S393" s="16" t="n">
        <v>8.3863414301743</v>
      </c>
      <c r="V393" s="37"/>
    </row>
    <row r="394" customFormat="false" ht="14.4" hidden="false" customHeight="false" outlineLevel="0" collapsed="false">
      <c r="A394" s="2" t="s">
        <v>426</v>
      </c>
      <c r="B394" s="7" t="s">
        <v>427</v>
      </c>
      <c r="C394" s="3" t="n">
        <v>0.243946512468377</v>
      </c>
      <c r="D394" s="3" t="n">
        <v>0.109625346343814</v>
      </c>
      <c r="E394" s="3" t="n">
        <v>0.0260209613299602</v>
      </c>
      <c r="F394" s="3" t="n">
        <v>0.289121792555114</v>
      </c>
      <c r="G394" s="3" t="n">
        <v>0</v>
      </c>
      <c r="H394" s="3" t="n">
        <v>0.0602337067823154</v>
      </c>
      <c r="I394" s="3" t="n">
        <v>0</v>
      </c>
      <c r="J394" s="3" t="n">
        <v>0.271051680520419</v>
      </c>
      <c r="K394" s="3" t="n">
        <v>0</v>
      </c>
      <c r="L394" s="16" t="n">
        <v>21</v>
      </c>
      <c r="M394" s="16" t="n">
        <v>0.0005</v>
      </c>
      <c r="N394" s="16" t="n">
        <v>0.0105</v>
      </c>
      <c r="O394" s="16" t="n">
        <v>17.4321</v>
      </c>
      <c r="P394" s="16" t="s">
        <v>37</v>
      </c>
      <c r="Q394" s="16" t="s">
        <v>564</v>
      </c>
      <c r="R394" s="16" t="s">
        <v>595</v>
      </c>
      <c r="S394" s="16" t="n">
        <v>6.49154994580132</v>
      </c>
      <c r="V394" s="37"/>
    </row>
    <row r="395" customFormat="false" ht="14.4" hidden="false" customHeight="false" outlineLevel="0" collapsed="false">
      <c r="B395" s="7" t="s">
        <v>428</v>
      </c>
      <c r="C395" s="3" t="s">
        <v>610</v>
      </c>
      <c r="D395" s="3" t="s">
        <v>610</v>
      </c>
      <c r="E395" s="3" t="s">
        <v>610</v>
      </c>
      <c r="F395" s="3" t="s">
        <v>610</v>
      </c>
      <c r="G395" s="3" t="s">
        <v>610</v>
      </c>
      <c r="H395" s="3" t="s">
        <v>610</v>
      </c>
      <c r="I395" s="3" t="s">
        <v>610</v>
      </c>
      <c r="J395" s="3" t="s">
        <v>610</v>
      </c>
      <c r="K395" s="3" t="s">
        <v>610</v>
      </c>
      <c r="L395" s="147" t="s">
        <v>610</v>
      </c>
      <c r="M395" s="147" t="s">
        <v>610</v>
      </c>
      <c r="N395" s="147" t="s">
        <v>610</v>
      </c>
      <c r="O395" s="147" t="s">
        <v>610</v>
      </c>
      <c r="P395" s="147" t="s">
        <v>610</v>
      </c>
      <c r="Q395" s="147" t="s">
        <v>610</v>
      </c>
      <c r="R395" s="147" t="s">
        <v>610</v>
      </c>
      <c r="S395" s="147" t="s">
        <v>610</v>
      </c>
      <c r="V395" s="37"/>
    </row>
    <row r="396" customFormat="false" ht="14.4" hidden="false" customHeight="false" outlineLevel="0" collapsed="false">
      <c r="B396" s="7" t="s">
        <v>429</v>
      </c>
      <c r="C396" s="3" t="s">
        <v>610</v>
      </c>
      <c r="D396" s="3" t="s">
        <v>610</v>
      </c>
      <c r="E396" s="3" t="s">
        <v>610</v>
      </c>
      <c r="F396" s="3" t="s">
        <v>610</v>
      </c>
      <c r="G396" s="3" t="s">
        <v>610</v>
      </c>
      <c r="H396" s="3" t="s">
        <v>610</v>
      </c>
      <c r="I396" s="3" t="s">
        <v>610</v>
      </c>
      <c r="J396" s="3" t="s">
        <v>610</v>
      </c>
      <c r="K396" s="3" t="s">
        <v>610</v>
      </c>
      <c r="L396" s="147" t="s">
        <v>610</v>
      </c>
      <c r="M396" s="147" t="s">
        <v>610</v>
      </c>
      <c r="N396" s="147" t="s">
        <v>610</v>
      </c>
      <c r="O396" s="147" t="s">
        <v>610</v>
      </c>
      <c r="P396" s="147" t="s">
        <v>610</v>
      </c>
      <c r="Q396" s="147" t="s">
        <v>610</v>
      </c>
      <c r="R396" s="147" t="s">
        <v>610</v>
      </c>
      <c r="S396" s="147" t="s">
        <v>610</v>
      </c>
      <c r="V396" s="37"/>
    </row>
    <row r="397" customFormat="false" ht="14.4" hidden="false" customHeight="false" outlineLevel="0" collapsed="false">
      <c r="B397" s="7" t="s">
        <v>430</v>
      </c>
      <c r="C397" s="3" t="n">
        <v>0.563821456538763</v>
      </c>
      <c r="D397" s="3" t="n">
        <v>0.101801096319499</v>
      </c>
      <c r="E397" s="3" t="n">
        <v>0.0211433046202036</v>
      </c>
      <c r="F397" s="3" t="n">
        <v>0.234925606891151</v>
      </c>
      <c r="G397" s="3" t="n">
        <v>0</v>
      </c>
      <c r="H397" s="3" t="n">
        <v>0.0783085356303837</v>
      </c>
      <c r="I397" s="3" t="n">
        <v>0</v>
      </c>
      <c r="J397" s="3" t="n">
        <v>0</v>
      </c>
      <c r="K397" s="3" t="n">
        <v>0</v>
      </c>
      <c r="L397" s="16" t="n">
        <v>40.3</v>
      </c>
      <c r="M397" s="16" t="n">
        <v>0.0004</v>
      </c>
      <c r="N397" s="16" t="n">
        <v>0.01612</v>
      </c>
      <c r="O397" s="16" t="n">
        <v>20.58524</v>
      </c>
      <c r="P397" s="16" t="s">
        <v>37</v>
      </c>
      <c r="Q397" s="16" t="s">
        <v>564</v>
      </c>
      <c r="R397" s="16" t="s">
        <v>595</v>
      </c>
      <c r="S397" s="16" t="n">
        <v>8.55116883172667</v>
      </c>
      <c r="V397" s="37"/>
    </row>
    <row r="398" customFormat="false" ht="14.4" hidden="false" customHeight="false" outlineLevel="0" collapsed="false">
      <c r="B398" s="7" t="s">
        <v>431</v>
      </c>
      <c r="C398" s="3" t="n">
        <v>0.687208048868128</v>
      </c>
      <c r="D398" s="3" t="n">
        <v>0.0467121810995329</v>
      </c>
      <c r="E398" s="3" t="n">
        <v>0.0145526410348545</v>
      </c>
      <c r="F398" s="3" t="n">
        <v>0.161696011498383</v>
      </c>
      <c r="G398" s="3" t="n">
        <v>0</v>
      </c>
      <c r="H398" s="3" t="n">
        <v>0.0898311174991017</v>
      </c>
      <c r="I398" s="3" t="n">
        <v>0</v>
      </c>
      <c r="J398" s="3" t="n">
        <v>0</v>
      </c>
      <c r="K398" s="3" t="n">
        <v>0</v>
      </c>
      <c r="L398" s="16" t="n">
        <v>52.5</v>
      </c>
      <c r="M398" s="16" t="n">
        <v>0.0002</v>
      </c>
      <c r="N398" s="16" t="n">
        <v>0.0105</v>
      </c>
      <c r="O398" s="16" t="n">
        <v>11.6886</v>
      </c>
      <c r="P398" s="16" t="s">
        <v>37</v>
      </c>
      <c r="Q398" s="16" t="s">
        <v>564</v>
      </c>
      <c r="R398" s="16" t="s">
        <v>595</v>
      </c>
      <c r="S398" s="16" t="n">
        <v>8.29519270686317</v>
      </c>
      <c r="V398" s="37"/>
    </row>
    <row r="399" customFormat="false" ht="14.4" hidden="false" customHeight="false" outlineLevel="0" collapsed="false">
      <c r="B399" s="7" t="s">
        <v>432</v>
      </c>
      <c r="C399" s="3" t="s">
        <v>610</v>
      </c>
      <c r="D399" s="3" t="s">
        <v>610</v>
      </c>
      <c r="E399" s="3" t="s">
        <v>610</v>
      </c>
      <c r="F399" s="3" t="s">
        <v>610</v>
      </c>
      <c r="G399" s="3" t="s">
        <v>610</v>
      </c>
      <c r="H399" s="3" t="s">
        <v>610</v>
      </c>
      <c r="I399" s="3" t="s">
        <v>610</v>
      </c>
      <c r="J399" s="3" t="s">
        <v>610</v>
      </c>
      <c r="K399" s="3" t="s">
        <v>610</v>
      </c>
      <c r="L399" s="147" t="s">
        <v>610</v>
      </c>
      <c r="M399" s="147" t="s">
        <v>610</v>
      </c>
      <c r="N399" s="147" t="s">
        <v>610</v>
      </c>
      <c r="O399" s="147" t="s">
        <v>610</v>
      </c>
      <c r="P399" s="147" t="s">
        <v>610</v>
      </c>
      <c r="Q399" s="147" t="s">
        <v>610</v>
      </c>
      <c r="R399" s="147" t="s">
        <v>610</v>
      </c>
      <c r="S399" s="147" t="s">
        <v>610</v>
      </c>
      <c r="V399" s="37"/>
    </row>
    <row r="400" customFormat="false" ht="14.4" hidden="false" customHeight="false" outlineLevel="0" collapsed="false">
      <c r="B400" s="7" t="s">
        <v>433</v>
      </c>
      <c r="C400" s="3" t="n">
        <v>0</v>
      </c>
      <c r="D400" s="3" t="n">
        <v>0</v>
      </c>
      <c r="E400" s="3" t="n">
        <v>0</v>
      </c>
      <c r="F400" s="3" t="n">
        <v>0</v>
      </c>
      <c r="G400" s="3" t="n">
        <v>0</v>
      </c>
      <c r="H400" s="3" t="n">
        <v>0</v>
      </c>
      <c r="I400" s="3" t="n">
        <v>0</v>
      </c>
      <c r="J400" s="3" t="n">
        <v>1</v>
      </c>
      <c r="K400" s="3" t="n">
        <v>0</v>
      </c>
      <c r="L400" s="16" t="n">
        <v>25.3</v>
      </c>
      <c r="M400" s="16" t="n">
        <v>0.007</v>
      </c>
      <c r="N400" s="16" t="n">
        <v>0.1771</v>
      </c>
      <c r="O400" s="16" t="n">
        <v>265.65</v>
      </c>
      <c r="P400" s="16" t="s">
        <v>37</v>
      </c>
      <c r="Q400" s="16" t="s">
        <v>564</v>
      </c>
      <c r="R400" s="16" t="s">
        <v>595</v>
      </c>
      <c r="S400" s="16" t="n">
        <v>7.47076126261165</v>
      </c>
      <c r="V400" s="37"/>
    </row>
    <row r="401" customFormat="false" ht="14.4" hidden="false" customHeight="false" outlineLevel="0" collapsed="false">
      <c r="A401" s="2" t="s">
        <v>446</v>
      </c>
      <c r="B401" s="7" t="s">
        <v>447</v>
      </c>
      <c r="C401" s="3" t="n">
        <v>0.124792013311148</v>
      </c>
      <c r="D401" s="3" t="n">
        <v>0</v>
      </c>
      <c r="E401" s="3" t="n">
        <v>0.0224625623960067</v>
      </c>
      <c r="F401" s="3" t="n">
        <v>0.249584026622296</v>
      </c>
      <c r="G401" s="3" t="n">
        <v>0.228785357737105</v>
      </c>
      <c r="H401" s="3" t="n">
        <v>0.0970604547975596</v>
      </c>
      <c r="I401" s="3" t="n">
        <v>0</v>
      </c>
      <c r="J401" s="3" t="n">
        <v>0</v>
      </c>
      <c r="K401" s="3" t="n">
        <v>0.277315585135885</v>
      </c>
      <c r="L401" s="16" t="n">
        <v>25.3</v>
      </c>
      <c r="M401" s="16" t="n">
        <v>0.005</v>
      </c>
      <c r="N401" s="16" t="n">
        <v>0.1265</v>
      </c>
      <c r="O401" s="16" t="n">
        <v>91.2318</v>
      </c>
      <c r="P401" s="16" t="s">
        <v>37</v>
      </c>
      <c r="Q401" s="16" t="s">
        <v>564</v>
      </c>
      <c r="R401" s="16" t="s">
        <v>595</v>
      </c>
      <c r="S401" s="16" t="n">
        <v>8.89226213737473</v>
      </c>
      <c r="V401" s="37"/>
    </row>
    <row r="402" customFormat="false" ht="14.4" hidden="false" customHeight="false" outlineLevel="0" collapsed="false">
      <c r="B402" s="7" t="s">
        <v>448</v>
      </c>
      <c r="C402" s="3" t="n">
        <v>0.279850746268657</v>
      </c>
      <c r="D402" s="3" t="n">
        <v>0</v>
      </c>
      <c r="E402" s="3" t="n">
        <v>0.0335820895522388</v>
      </c>
      <c r="F402" s="3" t="n">
        <v>0.373134328358209</v>
      </c>
      <c r="G402" s="3" t="n">
        <v>0.239427860696517</v>
      </c>
      <c r="H402" s="3" t="n">
        <v>0</v>
      </c>
      <c r="I402" s="3" t="n">
        <v>0.0740049751243781</v>
      </c>
      <c r="J402" s="3" t="n">
        <v>0</v>
      </c>
      <c r="K402" s="3" t="n">
        <v>0</v>
      </c>
      <c r="L402" s="16" t="n">
        <v>3.74</v>
      </c>
      <c r="M402" s="16" t="n">
        <v>0.02</v>
      </c>
      <c r="N402" s="16" t="n">
        <v>0.0748</v>
      </c>
      <c r="O402" s="16" t="n">
        <v>60.1392</v>
      </c>
      <c r="P402" s="16" t="s">
        <v>37</v>
      </c>
      <c r="Q402" s="16" t="s">
        <v>564</v>
      </c>
      <c r="R402" s="16" t="s">
        <v>595</v>
      </c>
      <c r="S402" s="16" t="n">
        <v>9.00458456488621</v>
      </c>
      <c r="V402" s="37"/>
    </row>
    <row r="403" customFormat="false" ht="14.4" hidden="false" customHeight="false" outlineLevel="0" collapsed="false">
      <c r="B403" s="7" t="s">
        <v>449</v>
      </c>
      <c r="C403" s="3" t="n">
        <v>0.00544135429262394</v>
      </c>
      <c r="D403" s="3" t="n">
        <v>0</v>
      </c>
      <c r="E403" s="3" t="n">
        <v>0</v>
      </c>
      <c r="F403" s="3" t="n">
        <v>0</v>
      </c>
      <c r="G403" s="3" t="n">
        <v>0</v>
      </c>
      <c r="H403" s="3" t="n">
        <v>0</v>
      </c>
      <c r="I403" s="3" t="n">
        <v>0</v>
      </c>
      <c r="J403" s="3" t="n">
        <v>0.994558645707376</v>
      </c>
      <c r="K403" s="3" t="n">
        <v>0</v>
      </c>
      <c r="L403" s="16" t="n">
        <v>17.2</v>
      </c>
      <c r="M403" s="16" t="n">
        <v>0.01</v>
      </c>
      <c r="N403" s="16" t="n">
        <v>0.172</v>
      </c>
      <c r="O403" s="16" t="n">
        <v>284.488</v>
      </c>
      <c r="P403" s="16" t="s">
        <v>37</v>
      </c>
      <c r="Q403" s="16" t="s">
        <v>564</v>
      </c>
      <c r="R403" s="16" t="s">
        <v>595</v>
      </c>
      <c r="S403" s="16" t="n">
        <v>9.53319936079406</v>
      </c>
      <c r="V403" s="37"/>
    </row>
    <row r="404" customFormat="false" ht="14.4" hidden="false" customHeight="false" outlineLevel="0" collapsed="false">
      <c r="B404" s="7" t="s">
        <v>450</v>
      </c>
      <c r="C404" s="3" t="n">
        <v>0.880978865406007</v>
      </c>
      <c r="D404" s="3" t="n">
        <v>0.0578420467185762</v>
      </c>
      <c r="E404" s="3" t="n">
        <v>0</v>
      </c>
      <c r="F404" s="3" t="n">
        <v>0</v>
      </c>
      <c r="G404" s="3" t="n">
        <v>0.0611790878754171</v>
      </c>
      <c r="H404" s="3" t="n">
        <v>0</v>
      </c>
      <c r="I404" s="3" t="n">
        <v>0</v>
      </c>
      <c r="J404" s="3" t="n">
        <v>0</v>
      </c>
      <c r="K404" s="3" t="n">
        <v>0</v>
      </c>
      <c r="L404" s="16" t="n">
        <v>7.56</v>
      </c>
      <c r="M404" s="16" t="n">
        <v>0.02</v>
      </c>
      <c r="N404" s="16" t="n">
        <v>0.1512</v>
      </c>
      <c r="O404" s="16" t="n">
        <v>135.9288</v>
      </c>
      <c r="P404" s="16" t="s">
        <v>37</v>
      </c>
      <c r="Q404" s="16" t="s">
        <v>564</v>
      </c>
      <c r="R404" s="16" t="s">
        <v>595</v>
      </c>
      <c r="S404" s="16" t="n">
        <v>9.5760516438872</v>
      </c>
      <c r="U404" s="37"/>
    </row>
    <row r="405" customFormat="false" ht="14.4" hidden="false" customHeight="false" outlineLevel="0" collapsed="false">
      <c r="B405" s="7" t="s">
        <v>451</v>
      </c>
      <c r="C405" s="3" t="n">
        <v>0</v>
      </c>
      <c r="D405" s="3" t="n">
        <v>0</v>
      </c>
      <c r="E405" s="3" t="n">
        <v>0</v>
      </c>
      <c r="F405" s="3" t="n">
        <v>0</v>
      </c>
      <c r="G405" s="3" t="n">
        <v>0.134969325153374</v>
      </c>
      <c r="H405" s="3" t="n">
        <v>0</v>
      </c>
      <c r="I405" s="3" t="n">
        <v>0</v>
      </c>
      <c r="J405" s="3" t="n">
        <v>0.644171779141104</v>
      </c>
      <c r="K405" s="3" t="n">
        <v>0.220858895705521</v>
      </c>
      <c r="L405" s="16" t="n">
        <v>13.6</v>
      </c>
      <c r="M405" s="16" t="n">
        <v>0.015</v>
      </c>
      <c r="N405" s="16" t="n">
        <v>0.204</v>
      </c>
      <c r="O405" s="16" t="n">
        <v>166.26</v>
      </c>
      <c r="P405" s="16" t="s">
        <v>37</v>
      </c>
      <c r="Q405" s="16" t="s">
        <v>564</v>
      </c>
      <c r="R405" s="16" t="s">
        <v>595</v>
      </c>
      <c r="S405" s="16" t="n">
        <v>9.68400476889345</v>
      </c>
    </row>
    <row r="406" customFormat="false" ht="14.4" hidden="false" customHeight="false" outlineLevel="0" collapsed="false">
      <c r="B406" s="7" t="s">
        <v>452</v>
      </c>
      <c r="C406" s="3" t="n">
        <v>0.402813299232737</v>
      </c>
      <c r="D406" s="3" t="n">
        <v>0.0831202046035806</v>
      </c>
      <c r="E406" s="3" t="n">
        <v>0.0345268542199489</v>
      </c>
      <c r="F406" s="3" t="n">
        <v>0.383631713554987</v>
      </c>
      <c r="G406" s="3" t="n">
        <v>0</v>
      </c>
      <c r="H406" s="3" t="n">
        <v>0.0959079283887468</v>
      </c>
      <c r="I406" s="3" t="n">
        <v>0</v>
      </c>
      <c r="J406" s="3" t="n">
        <v>0</v>
      </c>
      <c r="K406" s="3" t="n">
        <v>0</v>
      </c>
      <c r="L406" s="16" t="n">
        <v>6.38</v>
      </c>
      <c r="M406" s="16" t="n">
        <v>0.0015</v>
      </c>
      <c r="N406" s="16" t="n">
        <v>0.00957</v>
      </c>
      <c r="O406" s="16" t="n">
        <v>14.96748</v>
      </c>
      <c r="P406" s="16" t="s">
        <v>37</v>
      </c>
      <c r="Q406" s="16" t="s">
        <v>564</v>
      </c>
      <c r="R406" s="16" t="s">
        <v>595</v>
      </c>
      <c r="S406" s="16" t="n">
        <v>9.74015258840917</v>
      </c>
    </row>
    <row r="407" customFormat="false" ht="14.4" hidden="false" customHeight="false" outlineLevel="0" collapsed="false">
      <c r="B407" s="7" t="s">
        <v>453</v>
      </c>
      <c r="C407" s="3" t="n">
        <v>0</v>
      </c>
      <c r="D407" s="3" t="n">
        <v>0</v>
      </c>
      <c r="E407" s="3" t="n">
        <v>0</v>
      </c>
      <c r="F407" s="3" t="n">
        <v>0</v>
      </c>
      <c r="G407" s="3" t="n">
        <v>0</v>
      </c>
      <c r="H407" s="3" t="n">
        <v>0</v>
      </c>
      <c r="I407" s="3" t="n">
        <v>0</v>
      </c>
      <c r="J407" s="3" t="n">
        <v>1</v>
      </c>
      <c r="K407" s="3" t="n">
        <v>0</v>
      </c>
      <c r="L407" s="16" t="n">
        <v>4.46</v>
      </c>
      <c r="M407" s="16" t="n">
        <v>0.02</v>
      </c>
      <c r="N407" s="16" t="n">
        <v>0.0892</v>
      </c>
      <c r="O407" s="16" t="n">
        <v>133.8</v>
      </c>
      <c r="P407" s="16" t="s">
        <v>37</v>
      </c>
      <c r="Q407" s="16" t="s">
        <v>564</v>
      </c>
      <c r="R407" s="16" t="s">
        <v>595</v>
      </c>
      <c r="S407" s="16" t="n">
        <v>9.69127317180755</v>
      </c>
    </row>
    <row r="408" customFormat="false" ht="14.4" hidden="false" customHeight="false" outlineLevel="0" collapsed="false">
      <c r="B408" s="7" t="s">
        <v>454</v>
      </c>
      <c r="C408" s="3" t="n">
        <v>0.0505504811334069</v>
      </c>
      <c r="D408" s="3" t="n">
        <v>0.451885107670749</v>
      </c>
      <c r="E408" s="3" t="n">
        <v>0.00656842576331076</v>
      </c>
      <c r="F408" s="3" t="n">
        <v>0.0729825084812306</v>
      </c>
      <c r="G408" s="3" t="n">
        <v>0.0327817122112851</v>
      </c>
      <c r="H408" s="3" t="n">
        <v>0.164059535544297</v>
      </c>
      <c r="I408" s="3" t="n">
        <v>0</v>
      </c>
      <c r="J408" s="3" t="n">
        <v>0.221172229195721</v>
      </c>
      <c r="K408" s="3" t="n">
        <v>0</v>
      </c>
      <c r="L408" s="16" t="n">
        <v>2.93</v>
      </c>
      <c r="M408" s="16" t="n">
        <v>0.025</v>
      </c>
      <c r="N408" s="16" t="n">
        <v>0.07325</v>
      </c>
      <c r="O408" s="16" t="n">
        <v>99.3569585110697</v>
      </c>
      <c r="P408" s="16" t="s">
        <v>37</v>
      </c>
      <c r="Q408" s="16" t="s">
        <v>564</v>
      </c>
      <c r="R408" s="16" t="s">
        <v>595</v>
      </c>
      <c r="S408" s="16" t="n">
        <v>9.81438030352415</v>
      </c>
    </row>
    <row r="409" customFormat="false" ht="14.4" hidden="false" customHeight="false" outlineLevel="0" collapsed="false">
      <c r="B409" s="7" t="s">
        <v>463</v>
      </c>
      <c r="C409" s="3" t="n">
        <v>0.0274883258242883</v>
      </c>
      <c r="D409" s="3" t="n">
        <v>0.245725951490266</v>
      </c>
      <c r="E409" s="3" t="n">
        <v>0.0198080875889822</v>
      </c>
      <c r="F409" s="3" t="n">
        <v>0.220089862099802</v>
      </c>
      <c r="G409" s="3" t="n">
        <v>0.00680137428012523</v>
      </c>
      <c r="H409" s="3" t="n">
        <v>0.119279488687049</v>
      </c>
      <c r="I409" s="3" t="n">
        <v>0</v>
      </c>
      <c r="J409" s="3" t="n">
        <v>0.360806910029487</v>
      </c>
      <c r="K409" s="3" t="n">
        <v>0</v>
      </c>
      <c r="L409" s="16" t="n">
        <v>8.44</v>
      </c>
      <c r="M409" s="16" t="n">
        <v>0.004</v>
      </c>
      <c r="N409" s="16" t="n">
        <v>0.03376</v>
      </c>
      <c r="O409" s="16" t="n">
        <v>56.1408316662909</v>
      </c>
      <c r="P409" s="16" t="s">
        <v>37</v>
      </c>
      <c r="Q409" s="16" t="s">
        <v>564</v>
      </c>
      <c r="R409" s="16" t="s">
        <v>595</v>
      </c>
      <c r="S409" s="16" t="n">
        <v>10.1159562113963</v>
      </c>
    </row>
    <row r="410" customFormat="false" ht="14.4" hidden="false" customHeight="false" outlineLevel="0" collapsed="false">
      <c r="B410" s="7" t="s">
        <v>464</v>
      </c>
      <c r="C410" s="3" t="n">
        <v>0.0504091122921062</v>
      </c>
      <c r="D410" s="3" t="n">
        <v>0.118190299774985</v>
      </c>
      <c r="E410" s="3" t="n">
        <v>0.00171796812251019</v>
      </c>
      <c r="F410" s="3" t="n">
        <v>0.0190885346945577</v>
      </c>
      <c r="G410" s="3" t="n">
        <v>0.00327135355535175</v>
      </c>
      <c r="H410" s="3" t="n">
        <v>0.0635694928933601</v>
      </c>
      <c r="I410" s="3" t="n">
        <v>0</v>
      </c>
      <c r="J410" s="3" t="n">
        <v>0</v>
      </c>
      <c r="K410" s="3" t="n">
        <v>0.74375323866713</v>
      </c>
      <c r="L410" s="16" t="n">
        <v>10.9</v>
      </c>
      <c r="M410" s="16" t="n">
        <v>0.01</v>
      </c>
      <c r="N410" s="16" t="n">
        <v>0.109</v>
      </c>
      <c r="O410" s="16" t="n">
        <v>52.7594341240403</v>
      </c>
      <c r="P410" s="16" t="s">
        <v>37</v>
      </c>
      <c r="Q410" s="16" t="s">
        <v>564</v>
      </c>
      <c r="R410" s="16" t="s">
        <v>595</v>
      </c>
      <c r="S410" s="16" t="n">
        <v>10.1920604720957</v>
      </c>
    </row>
    <row r="411" customFormat="false" ht="14.4" hidden="false" customHeight="false" outlineLevel="0" collapsed="false">
      <c r="B411" s="7" t="s">
        <v>465</v>
      </c>
      <c r="C411" s="3" t="s">
        <v>610</v>
      </c>
      <c r="D411" s="3" t="s">
        <v>610</v>
      </c>
      <c r="E411" s="3" t="s">
        <v>610</v>
      </c>
      <c r="F411" s="3" t="s">
        <v>610</v>
      </c>
      <c r="G411" s="3" t="s">
        <v>610</v>
      </c>
      <c r="H411" s="3" t="s">
        <v>610</v>
      </c>
      <c r="I411" s="3" t="s">
        <v>610</v>
      </c>
      <c r="J411" s="3" t="s">
        <v>610</v>
      </c>
      <c r="K411" s="3" t="s">
        <v>610</v>
      </c>
      <c r="L411" s="147" t="s">
        <v>610</v>
      </c>
      <c r="M411" s="147" t="s">
        <v>610</v>
      </c>
      <c r="N411" s="147" t="s">
        <v>610</v>
      </c>
      <c r="O411" s="147" t="s">
        <v>610</v>
      </c>
      <c r="P411" s="147" t="s">
        <v>610</v>
      </c>
      <c r="Q411" s="147" t="s">
        <v>610</v>
      </c>
      <c r="R411" s="147" t="s">
        <v>610</v>
      </c>
      <c r="S411" s="147" t="s">
        <v>610</v>
      </c>
    </row>
    <row r="412" customFormat="false" ht="14.4" hidden="false" customHeight="false" outlineLevel="0" collapsed="false">
      <c r="B412" s="7" t="s">
        <v>466</v>
      </c>
      <c r="C412" s="3" t="n">
        <v>0.0182316090302602</v>
      </c>
      <c r="D412" s="3" t="n">
        <v>0.162977531072509</v>
      </c>
      <c r="E412" s="3" t="n">
        <v>0.00775145379547708</v>
      </c>
      <c r="F412" s="3" t="n">
        <v>0.0478518799421266</v>
      </c>
      <c r="G412" s="3" t="n">
        <v>0.67947348847932</v>
      </c>
      <c r="H412" s="3" t="n">
        <v>0.0591699474004217</v>
      </c>
      <c r="I412" s="3" t="n">
        <v>0</v>
      </c>
      <c r="J412" s="3" t="n">
        <v>0</v>
      </c>
      <c r="K412" s="3" t="n">
        <v>0.0245440902798855</v>
      </c>
      <c r="L412" s="16" t="n">
        <v>17.1</v>
      </c>
      <c r="M412" s="16" t="n">
        <v>0.04</v>
      </c>
      <c r="N412" s="16" t="n">
        <v>0.684</v>
      </c>
      <c r="O412" s="16" t="n">
        <v>424.196877351793</v>
      </c>
      <c r="P412" s="16" t="s">
        <v>37</v>
      </c>
      <c r="Q412" s="16" t="s">
        <v>564</v>
      </c>
      <c r="R412" s="16" t="s">
        <v>595</v>
      </c>
      <c r="S412" s="16" t="n">
        <v>10.3376200507871</v>
      </c>
    </row>
    <row r="413" customFormat="false" ht="14.4" hidden="false" customHeight="false" outlineLevel="0" collapsed="false">
      <c r="B413" s="7" t="s">
        <v>467</v>
      </c>
      <c r="C413" s="3" t="n">
        <v>0</v>
      </c>
      <c r="D413" s="3" t="n">
        <v>0</v>
      </c>
      <c r="E413" s="3" t="n">
        <v>0</v>
      </c>
      <c r="F413" s="3" t="n">
        <v>0</v>
      </c>
      <c r="G413" s="3" t="n">
        <v>0</v>
      </c>
      <c r="H413" s="3" t="n">
        <v>0</v>
      </c>
      <c r="I413" s="3" t="n">
        <v>1</v>
      </c>
      <c r="J413" s="3" t="n">
        <v>0</v>
      </c>
      <c r="K413" s="3" t="n">
        <v>0</v>
      </c>
      <c r="L413" s="16" t="n">
        <v>33.6</v>
      </c>
      <c r="M413" s="16" t="n">
        <v>0.04</v>
      </c>
      <c r="N413" s="16" t="n">
        <v>1.344</v>
      </c>
      <c r="O413" s="16" t="n">
        <v>80</v>
      </c>
      <c r="P413" s="16" t="s">
        <v>37</v>
      </c>
      <c r="Q413" s="16" t="s">
        <v>564</v>
      </c>
      <c r="R413" s="16" t="s">
        <v>595</v>
      </c>
      <c r="S413" s="16" t="n">
        <v>10.4078055017094</v>
      </c>
    </row>
    <row r="414" customFormat="false" ht="14.4" hidden="false" customHeight="false" outlineLevel="0" collapsed="false">
      <c r="B414" s="7" t="s">
        <v>468</v>
      </c>
      <c r="C414" s="3" t="n">
        <v>1</v>
      </c>
      <c r="D414" s="3" t="n">
        <v>0</v>
      </c>
      <c r="E414" s="3" t="n">
        <v>0</v>
      </c>
      <c r="F414" s="3" t="n">
        <v>0</v>
      </c>
      <c r="G414" s="3" t="n">
        <v>0</v>
      </c>
      <c r="H414" s="3" t="n">
        <v>0</v>
      </c>
      <c r="I414" s="3" t="n">
        <v>0</v>
      </c>
      <c r="J414" s="3" t="n">
        <v>0</v>
      </c>
      <c r="K414" s="3" t="n">
        <v>0</v>
      </c>
      <c r="L414" s="16" t="n">
        <v>18.5</v>
      </c>
      <c r="M414" s="16" t="n">
        <v>0.005</v>
      </c>
      <c r="N414" s="16" t="n">
        <v>0.0925</v>
      </c>
      <c r="O414" s="16" t="n">
        <v>83.25</v>
      </c>
      <c r="P414" s="16" t="s">
        <v>37</v>
      </c>
      <c r="Q414" s="16" t="s">
        <v>564</v>
      </c>
      <c r="R414" s="16" t="s">
        <v>595</v>
      </c>
      <c r="S414" s="16" t="n">
        <v>11.4734820582979</v>
      </c>
    </row>
    <row r="415" customFormat="false" ht="14.4" hidden="false" customHeight="false" outlineLevel="0" collapsed="false">
      <c r="B415" s="7" t="s">
        <v>469</v>
      </c>
      <c r="C415" s="3" t="n">
        <v>0.0699518109746619</v>
      </c>
      <c r="D415" s="3" t="n">
        <v>0.14145810663765</v>
      </c>
      <c r="E415" s="3" t="n">
        <v>0.0209855432923986</v>
      </c>
      <c r="F415" s="3" t="n">
        <v>0.233172703248873</v>
      </c>
      <c r="G415" s="3" t="n">
        <v>0.0641224933934401</v>
      </c>
      <c r="H415" s="3" t="n">
        <v>0.466345406497746</v>
      </c>
      <c r="I415" s="3" t="n">
        <v>0.00396393595523084</v>
      </c>
      <c r="J415" s="3" t="n">
        <v>0</v>
      </c>
      <c r="K415" s="3" t="n">
        <v>0</v>
      </c>
      <c r="L415" s="16" t="n">
        <v>10</v>
      </c>
      <c r="M415" s="16" t="n">
        <v>0.01</v>
      </c>
      <c r="N415" s="16" t="n">
        <v>0.1</v>
      </c>
      <c r="O415" s="16" t="n">
        <v>128.66</v>
      </c>
      <c r="P415" s="16" t="s">
        <v>37</v>
      </c>
      <c r="Q415" s="16" t="s">
        <v>564</v>
      </c>
      <c r="R415" s="16" t="s">
        <v>595</v>
      </c>
      <c r="S415" s="16" t="n">
        <v>11.418590185684</v>
      </c>
    </row>
    <row r="416" customFormat="false" ht="14.4" hidden="false" customHeight="false" outlineLevel="0" collapsed="false">
      <c r="B416" s="7" t="s">
        <v>470</v>
      </c>
      <c r="C416" s="3" t="n">
        <v>0.0113945685889726</v>
      </c>
      <c r="D416" s="3" t="n">
        <v>0.00822941064759131</v>
      </c>
      <c r="E416" s="3" t="n">
        <v>0.00170918528834589</v>
      </c>
      <c r="F416" s="3" t="n">
        <v>0.0189909476482876</v>
      </c>
      <c r="G416" s="3" t="n">
        <v>0.0069633474710388</v>
      </c>
      <c r="H416" s="3" t="n">
        <v>0.0126606317655251</v>
      </c>
      <c r="I416" s="3" t="n">
        <v>0</v>
      </c>
      <c r="J416" s="3" t="n">
        <v>0.940051908590239</v>
      </c>
      <c r="K416" s="3" t="n">
        <v>0</v>
      </c>
      <c r="L416" s="16" t="n">
        <v>30</v>
      </c>
      <c r="M416" s="16" t="n">
        <v>0.05</v>
      </c>
      <c r="N416" s="16" t="n">
        <v>1.5</v>
      </c>
      <c r="O416" s="16" t="n">
        <v>2369.55</v>
      </c>
      <c r="P416" s="16" t="s">
        <v>37</v>
      </c>
      <c r="Q416" s="16" t="s">
        <v>564</v>
      </c>
      <c r="R416" s="16" t="s">
        <v>595</v>
      </c>
      <c r="S416" s="16" t="n">
        <v>11.5544931622266</v>
      </c>
    </row>
    <row r="417" customFormat="false" ht="14.4" hidden="false" customHeight="false" outlineLevel="0" collapsed="false">
      <c r="B417" s="7" t="s">
        <v>479</v>
      </c>
      <c r="C417" s="3" t="n">
        <v>0</v>
      </c>
      <c r="D417" s="3" t="n">
        <v>0</v>
      </c>
      <c r="E417" s="3" t="n">
        <v>0</v>
      </c>
      <c r="F417" s="3" t="n">
        <v>0</v>
      </c>
      <c r="G417" s="3" t="n">
        <v>0</v>
      </c>
      <c r="H417" s="3" t="n">
        <v>0.857142857142857</v>
      </c>
      <c r="I417" s="3" t="n">
        <v>0</v>
      </c>
      <c r="J417" s="3" t="n">
        <v>0.142857142857143</v>
      </c>
      <c r="K417" s="3" t="n">
        <v>0</v>
      </c>
      <c r="L417" s="16" t="n">
        <v>11.9</v>
      </c>
      <c r="M417" s="16" t="n">
        <v>0.003</v>
      </c>
      <c r="N417" s="16" t="n">
        <v>0.0357</v>
      </c>
      <c r="O417" s="16" t="n">
        <v>37.485</v>
      </c>
      <c r="P417" s="16" t="s">
        <v>37</v>
      </c>
      <c r="Q417" s="16" t="s">
        <v>564</v>
      </c>
      <c r="R417" s="16" t="s">
        <v>595</v>
      </c>
      <c r="S417" s="16" t="n">
        <v>11.5791844792596</v>
      </c>
    </row>
    <row r="418" customFormat="false" ht="14.4" hidden="false" customHeight="false" outlineLevel="0" collapsed="false">
      <c r="B418" s="7" t="s">
        <v>480</v>
      </c>
      <c r="C418" s="3" t="n">
        <v>0.595621014195052</v>
      </c>
      <c r="D418" s="3" t="n">
        <v>0.170555912777275</v>
      </c>
      <c r="E418" s="3" t="n">
        <v>0.0102573791244946</v>
      </c>
      <c r="F418" s="3" t="n">
        <v>0.113970879161051</v>
      </c>
      <c r="G418" s="3" t="n">
        <v>0.00157971557835172</v>
      </c>
      <c r="H418" s="3" t="n">
        <v>0.108015099163776</v>
      </c>
      <c r="I418" s="3" t="n">
        <v>0</v>
      </c>
      <c r="J418" s="3" t="n">
        <v>0</v>
      </c>
      <c r="K418" s="3" t="n">
        <v>0</v>
      </c>
      <c r="L418" s="16" t="n">
        <v>21.7</v>
      </c>
      <c r="M418" s="16" t="n">
        <v>0.015</v>
      </c>
      <c r="N418" s="16" t="n">
        <v>0.3255</v>
      </c>
      <c r="O418" s="16" t="n">
        <v>372.876620129752</v>
      </c>
      <c r="P418" s="16" t="s">
        <v>37</v>
      </c>
      <c r="Q418" s="16" t="s">
        <v>564</v>
      </c>
      <c r="R418" s="16" t="s">
        <v>595</v>
      </c>
      <c r="S418" s="16" t="n">
        <v>11.6728927287572</v>
      </c>
    </row>
    <row r="419" customFormat="false" ht="14.4" hidden="false" customHeight="false" outlineLevel="0" collapsed="false">
      <c r="B419" s="7" t="s">
        <v>481</v>
      </c>
      <c r="C419" s="3" t="s">
        <v>610</v>
      </c>
      <c r="D419" s="3" t="s">
        <v>610</v>
      </c>
      <c r="E419" s="3" t="s">
        <v>610</v>
      </c>
      <c r="F419" s="3" t="s">
        <v>610</v>
      </c>
      <c r="G419" s="3" t="s">
        <v>610</v>
      </c>
      <c r="H419" s="3" t="s">
        <v>610</v>
      </c>
      <c r="I419" s="3" t="s">
        <v>610</v>
      </c>
      <c r="J419" s="3" t="s">
        <v>610</v>
      </c>
      <c r="K419" s="3" t="s">
        <v>610</v>
      </c>
      <c r="L419" s="147" t="s">
        <v>610</v>
      </c>
      <c r="M419" s="147" t="s">
        <v>610</v>
      </c>
      <c r="N419" s="147" t="s">
        <v>610</v>
      </c>
      <c r="O419" s="147" t="s">
        <v>610</v>
      </c>
      <c r="P419" s="147" t="s">
        <v>610</v>
      </c>
      <c r="Q419" s="147" t="s">
        <v>610</v>
      </c>
      <c r="R419" s="147" t="s">
        <v>610</v>
      </c>
      <c r="S419" s="147" t="s">
        <v>610</v>
      </c>
    </row>
    <row r="420" customFormat="false" ht="14.4" hidden="false" customHeight="false" outlineLevel="0" collapsed="false">
      <c r="B420" s="7" t="s">
        <v>482</v>
      </c>
      <c r="C420" s="3" t="n">
        <v>0.0952380952380952</v>
      </c>
      <c r="D420" s="3" t="n">
        <v>0</v>
      </c>
      <c r="E420" s="3" t="n">
        <v>0</v>
      </c>
      <c r="F420" s="3" t="n">
        <v>0</v>
      </c>
      <c r="G420" s="3" t="n">
        <v>0.0582010582010582</v>
      </c>
      <c r="H420" s="3" t="n">
        <v>0.105820105820106</v>
      </c>
      <c r="I420" s="3" t="n">
        <v>0</v>
      </c>
      <c r="J420" s="3" t="n">
        <v>0.740740740740741</v>
      </c>
      <c r="K420" s="3" t="n">
        <v>0</v>
      </c>
      <c r="L420" s="16" t="n">
        <v>51.5</v>
      </c>
      <c r="M420" s="16" t="n">
        <v>0.0015</v>
      </c>
      <c r="N420" s="16" t="n">
        <v>0.07725</v>
      </c>
      <c r="O420" s="16" t="n">
        <v>73.00125</v>
      </c>
      <c r="P420" s="16" t="s">
        <v>37</v>
      </c>
      <c r="Q420" s="16" t="s">
        <v>564</v>
      </c>
      <c r="R420" s="16" t="s">
        <v>595</v>
      </c>
      <c r="S420" s="16" t="n">
        <v>10.2393174909485</v>
      </c>
    </row>
    <row r="421" customFormat="false" ht="14.4" hidden="false" customHeight="false" outlineLevel="0" collapsed="false">
      <c r="B421" s="7" t="s">
        <v>483</v>
      </c>
      <c r="C421" s="3" t="n">
        <v>0.0666406142098059</v>
      </c>
      <c r="D421" s="3" t="n">
        <v>0.595719376992078</v>
      </c>
      <c r="E421" s="3" t="n">
        <v>0.0086591446301639</v>
      </c>
      <c r="F421" s="3" t="n">
        <v>0.0962127181129322</v>
      </c>
      <c r="G421" s="3" t="n">
        <v>0.0164887364328983</v>
      </c>
      <c r="H421" s="3" t="n">
        <v>0.216279409622122</v>
      </c>
      <c r="I421" s="3" t="n">
        <v>0</v>
      </c>
      <c r="J421" s="3" t="n">
        <v>0</v>
      </c>
      <c r="K421" s="3" t="n">
        <v>0</v>
      </c>
      <c r="L421" s="16" t="n">
        <v>49.1</v>
      </c>
      <c r="M421" s="16" t="n">
        <v>0.0005</v>
      </c>
      <c r="N421" s="16" t="n">
        <v>0.02455</v>
      </c>
      <c r="O421" s="16" t="n">
        <v>33.6796209364598</v>
      </c>
      <c r="P421" s="16" t="s">
        <v>37</v>
      </c>
      <c r="Q421" s="16" t="s">
        <v>564</v>
      </c>
      <c r="R421" s="16" t="s">
        <v>595</v>
      </c>
      <c r="S421" s="16" t="n">
        <v>10.2813453482438</v>
      </c>
    </row>
    <row r="422" customFormat="false" ht="14.4" hidden="false" customHeight="false" outlineLevel="0" collapsed="false">
      <c r="B422" s="7" t="s">
        <v>484</v>
      </c>
      <c r="C422" s="3" t="n">
        <v>0.0745033112582781</v>
      </c>
      <c r="D422" s="3" t="n">
        <v>0</v>
      </c>
      <c r="E422" s="3" t="n">
        <v>0</v>
      </c>
      <c r="F422" s="3" t="n">
        <v>0</v>
      </c>
      <c r="G422" s="3" t="n">
        <v>0.455298013245033</v>
      </c>
      <c r="H422" s="3" t="n">
        <v>0.413907284768212</v>
      </c>
      <c r="I422" s="3" t="n">
        <v>0.0562913907284768</v>
      </c>
      <c r="J422" s="3" t="n">
        <v>0</v>
      </c>
      <c r="K422" s="3" t="n">
        <v>0</v>
      </c>
      <c r="L422" s="16" t="n">
        <v>28.6</v>
      </c>
      <c r="M422" s="16" t="n">
        <v>0.005</v>
      </c>
      <c r="N422" s="16" t="n">
        <v>0.143</v>
      </c>
      <c r="O422" s="16" t="n">
        <v>86.372</v>
      </c>
      <c r="P422" s="16" t="s">
        <v>37</v>
      </c>
      <c r="Q422" s="16" t="s">
        <v>564</v>
      </c>
      <c r="R422" s="16" t="s">
        <v>595</v>
      </c>
      <c r="S422" s="16" t="n">
        <v>10.2813453482438</v>
      </c>
    </row>
    <row r="423" customFormat="false" ht="14.4" hidden="false" customHeight="false" outlineLevel="0" collapsed="false">
      <c r="B423" s="7" t="s">
        <v>485</v>
      </c>
      <c r="C423" s="3" t="n">
        <v>0.153846153846154</v>
      </c>
      <c r="D423" s="3" t="n">
        <v>0</v>
      </c>
      <c r="E423" s="3" t="n">
        <v>0</v>
      </c>
      <c r="F423" s="3" t="n">
        <v>0</v>
      </c>
      <c r="G423" s="3" t="n">
        <v>0.846153846153846</v>
      </c>
      <c r="H423" s="3" t="n">
        <v>0</v>
      </c>
      <c r="I423" s="3" t="n">
        <v>0</v>
      </c>
      <c r="J423" s="3" t="n">
        <v>0</v>
      </c>
      <c r="K423" s="3" t="n">
        <v>0</v>
      </c>
      <c r="L423" s="16" t="n">
        <v>30.1</v>
      </c>
      <c r="M423" s="16" t="n">
        <v>0.008</v>
      </c>
      <c r="N423" s="16" t="n">
        <v>0.2408</v>
      </c>
      <c r="O423" s="16" t="n">
        <v>140.868</v>
      </c>
      <c r="P423" s="16" t="s">
        <v>37</v>
      </c>
      <c r="Q423" s="16" t="s">
        <v>564</v>
      </c>
      <c r="R423" s="16" t="s">
        <v>595</v>
      </c>
      <c r="S423" s="16" t="n">
        <v>9.85623251586539</v>
      </c>
    </row>
    <row r="424" customFormat="false" ht="14.4" hidden="false" customHeight="false" outlineLevel="0" collapsed="false">
      <c r="B424" s="7" t="s">
        <v>486</v>
      </c>
      <c r="C424" s="3" t="n">
        <v>0</v>
      </c>
      <c r="D424" s="3" t="n">
        <v>0</v>
      </c>
      <c r="E424" s="3" t="n">
        <v>0</v>
      </c>
      <c r="F424" s="3" t="n">
        <v>0</v>
      </c>
      <c r="G424" s="3" t="n">
        <v>0</v>
      </c>
      <c r="H424" s="3" t="n">
        <v>0</v>
      </c>
      <c r="I424" s="3" t="n">
        <v>0</v>
      </c>
      <c r="J424" s="3" t="n">
        <v>1</v>
      </c>
      <c r="K424" s="3" t="n">
        <v>0</v>
      </c>
      <c r="L424" s="16" t="n">
        <v>91.7</v>
      </c>
      <c r="M424" s="16" t="n">
        <v>0.015</v>
      </c>
      <c r="N424" s="16" t="n">
        <v>1.3755</v>
      </c>
      <c r="O424" s="16" t="n">
        <v>1513.05</v>
      </c>
      <c r="P424" s="16" t="s">
        <v>611</v>
      </c>
      <c r="Q424" s="16" t="s">
        <v>564</v>
      </c>
      <c r="R424" s="16" t="s">
        <v>595</v>
      </c>
      <c r="S424" s="16" t="n">
        <v>9.37334387332987</v>
      </c>
    </row>
    <row r="425" customFormat="false" ht="14.4" hidden="false" customHeight="false" outlineLevel="0" collapsed="false">
      <c r="B425" s="7" t="s">
        <v>488</v>
      </c>
      <c r="C425" s="3" t="n">
        <v>0</v>
      </c>
      <c r="D425" s="3" t="n">
        <v>0</v>
      </c>
      <c r="E425" s="3" t="n">
        <v>0</v>
      </c>
      <c r="F425" s="3" t="n">
        <v>0</v>
      </c>
      <c r="G425" s="3" t="n">
        <v>1</v>
      </c>
      <c r="H425" s="3" t="n">
        <v>0</v>
      </c>
      <c r="I425" s="3" t="n">
        <v>0</v>
      </c>
      <c r="J425" s="3" t="n">
        <v>0</v>
      </c>
      <c r="K425" s="3" t="n">
        <v>0</v>
      </c>
      <c r="L425" s="16" t="n">
        <v>48.3</v>
      </c>
      <c r="M425" s="16" t="n">
        <v>0.001</v>
      </c>
      <c r="N425" s="16" t="n">
        <v>0.0483</v>
      </c>
      <c r="O425" s="16" t="n">
        <v>26.565</v>
      </c>
      <c r="P425" s="16" t="s">
        <v>37</v>
      </c>
      <c r="Q425" s="16" t="s">
        <v>564</v>
      </c>
      <c r="R425" s="16" t="s">
        <v>595</v>
      </c>
      <c r="S425" s="16" t="n">
        <v>9.50137992697675</v>
      </c>
    </row>
  </sheetData>
  <mergeCells count="39">
    <mergeCell ref="A1:B2"/>
    <mergeCell ref="A3:A10"/>
    <mergeCell ref="A11:A23"/>
    <mergeCell ref="FU22:GA22"/>
    <mergeCell ref="A24:A36"/>
    <mergeCell ref="AN61:AV61"/>
    <mergeCell ref="AW61:BE61"/>
    <mergeCell ref="BF61:BN61"/>
    <mergeCell ref="BO61:BW61"/>
    <mergeCell ref="BX61:CF61"/>
    <mergeCell ref="CP61:CX61"/>
    <mergeCell ref="DR61:DS61"/>
    <mergeCell ref="EK61:EL61"/>
    <mergeCell ref="EM61:EN61"/>
    <mergeCell ref="DC62:DC151"/>
    <mergeCell ref="DV62:DW62"/>
    <mergeCell ref="DX62:DY62"/>
    <mergeCell ref="EC62:ED62"/>
    <mergeCell ref="EG62:EH62"/>
    <mergeCell ref="EK62:EL62"/>
    <mergeCell ref="EO62:EP62"/>
    <mergeCell ref="A63:A65"/>
    <mergeCell ref="GP64:GQ65"/>
    <mergeCell ref="GR64:GY64"/>
    <mergeCell ref="GZ64:HL64"/>
    <mergeCell ref="HM64:HZ64"/>
    <mergeCell ref="A66:A72"/>
    <mergeCell ref="EA67:ED67"/>
    <mergeCell ref="EE67:EH67"/>
    <mergeCell ref="EI67:EL67"/>
    <mergeCell ref="EM67:EP67"/>
    <mergeCell ref="A73:A135"/>
    <mergeCell ref="DQ73:DQ80"/>
    <mergeCell ref="DQ82:DQ83"/>
    <mergeCell ref="A136:A201"/>
    <mergeCell ref="DC152:DC182"/>
    <mergeCell ref="DC183:DC210"/>
    <mergeCell ref="A202:A208"/>
    <mergeCell ref="A209:A23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326</TotalTime>
  <Application>Document_Manager_Pro/6.3.5.2$Windows_x86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Sara Mattei</dc:creator>
  <dc:description/>
  <dc:language>it-IT</dc:language>
  <cp:lastModifiedBy/>
  <dcterms:modified xsi:type="dcterms:W3CDTF">2024-09-29T18:03:01Z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